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SUNYALBANY\Pension_Simulation_Project\Code\Data\"/>
    </mc:Choice>
  </mc:AlternateContent>
  <bookViews>
    <workbookView xWindow="240" yWindow="135" windowWidth="20115" windowHeight="7935" tabRatio="704" firstSheet="11" activeTab="16"/>
  </bookViews>
  <sheets>
    <sheet name="Outputs" sheetId="20" r:id="rId1"/>
    <sheet name="Recordconts" sheetId="21" r:id="rId2"/>
    <sheet name="Recordfunding" sheetId="22" r:id="rId3"/>
    <sheet name="Open" sheetId="23" r:id="rId4"/>
    <sheet name="Inputs" sheetId="24" r:id="rId5"/>
    <sheet name="Investments" sheetId="25" r:id="rId6"/>
    <sheet name="ARC2" sheetId="15" r:id="rId7"/>
    <sheet name="Funding_ratio2" sheetId="16" r:id="rId8"/>
    <sheet name="ARC" sheetId="14" r:id="rId9"/>
    <sheet name="Funding_ratio" sheetId="13" r:id="rId10"/>
    <sheet name="Record" sheetId="12" r:id="rId11"/>
    <sheet name="PPD" sheetId="26" r:id="rId12"/>
    <sheet name="Results" sheetId="11" r:id="rId13"/>
    <sheet name="Age_group" sheetId="10" r:id="rId14"/>
    <sheet name="Simulation" sheetId="1" r:id="rId15"/>
    <sheet name="Mortality tables" sheetId="4" r:id="rId16"/>
    <sheet name="Mortality and annuity" sheetId="2" r:id="rId17"/>
    <sheet name="Npx" sheetId="18" r:id="rId18"/>
    <sheet name="Temporary annuity" sheetId="6" r:id="rId19"/>
    <sheet name="Termination cost" sheetId="17" r:id="rId20"/>
    <sheet name="PV termination costs" sheetId="19" r:id="rId21"/>
  </sheets>
  <externalReferences>
    <externalReference r:id="rId22"/>
  </externalReferences>
  <calcPr calcId="152511"/>
</workbook>
</file>

<file path=xl/calcChain.xml><?xml version="1.0" encoding="utf-8"?>
<calcChain xmlns="http://schemas.openxmlformats.org/spreadsheetml/2006/main">
  <c r="AI770" i="12" l="1"/>
  <c r="AI772" i="12"/>
  <c r="AI771" i="12"/>
  <c r="AI750" i="12"/>
  <c r="AI751" i="12"/>
  <c r="AI757" i="12"/>
  <c r="AI752" i="12"/>
  <c r="AI753" i="12"/>
  <c r="AI754" i="12"/>
  <c r="AI755" i="12"/>
  <c r="AI756" i="12"/>
  <c r="AI685" i="12"/>
  <c r="AI686" i="12"/>
  <c r="AI684" i="12"/>
  <c r="E2" i="11"/>
  <c r="G10" i="24" l="1"/>
  <c r="A6" i="24"/>
  <c r="A9" i="24"/>
  <c r="F86" i="25" l="1"/>
  <c r="E86" i="25"/>
  <c r="M12" i="25" s="1"/>
  <c r="D86" i="25"/>
  <c r="C86" i="25"/>
  <c r="K10" i="25" s="1"/>
  <c r="B86" i="25"/>
  <c r="J9" i="25" s="1"/>
  <c r="F85" i="25"/>
  <c r="E85" i="25"/>
  <c r="D85" i="25"/>
  <c r="C85" i="25"/>
  <c r="B85" i="25"/>
  <c r="N27" i="25"/>
  <c r="M27" i="25"/>
  <c r="L27" i="25"/>
  <c r="K27" i="25"/>
  <c r="J27" i="25"/>
  <c r="N13" i="25"/>
  <c r="L11" i="25"/>
  <c r="N6" i="25"/>
  <c r="M7" i="25" s="1"/>
  <c r="N5" i="25"/>
  <c r="L7" i="25" s="1"/>
  <c r="M5" i="25"/>
  <c r="L6" i="25" s="1"/>
  <c r="N4" i="25"/>
  <c r="K7" i="25" s="1"/>
  <c r="M4" i="25"/>
  <c r="K6" i="25" s="1"/>
  <c r="L4" i="25"/>
  <c r="K5" i="25" s="1"/>
  <c r="N3" i="25"/>
  <c r="J7" i="25" s="1"/>
  <c r="M3" i="25"/>
  <c r="J6" i="25" s="1"/>
  <c r="L3" i="25"/>
  <c r="K3" i="25"/>
  <c r="J4" i="25" s="1"/>
  <c r="A22" i="24"/>
  <c r="C15" i="24"/>
  <c r="C14" i="24"/>
  <c r="C13" i="24"/>
  <c r="C12" i="24"/>
  <c r="D7" i="24"/>
  <c r="J5" i="25" l="1"/>
  <c r="J15" i="25" a="1"/>
  <c r="D9" i="24"/>
  <c r="N19" i="25" l="1"/>
  <c r="K18" i="25"/>
  <c r="M16" i="25"/>
  <c r="J15" i="25"/>
  <c r="L19" i="25"/>
  <c r="N17" i="25"/>
  <c r="K16" i="25"/>
  <c r="K19" i="25"/>
  <c r="M17" i="25"/>
  <c r="J16" i="25"/>
  <c r="M18" i="25"/>
  <c r="J17" i="25"/>
  <c r="L15" i="25"/>
  <c r="L18" i="25"/>
  <c r="N16" i="25"/>
  <c r="K15" i="25"/>
  <c r="L16" i="25"/>
  <c r="J19" i="25"/>
  <c r="N15" i="25"/>
  <c r="L17" i="25"/>
  <c r="K17" i="25"/>
  <c r="M19" i="25"/>
  <c r="M15" i="25"/>
  <c r="N18" i="25"/>
  <c r="J18" i="25"/>
  <c r="J21" i="25" l="1" a="1"/>
  <c r="L25" i="25" l="1"/>
  <c r="N23" i="25"/>
  <c r="K22" i="25"/>
  <c r="J25" i="25"/>
  <c r="L23" i="25"/>
  <c r="N21" i="25"/>
  <c r="N24" i="25"/>
  <c r="K23" i="25"/>
  <c r="M21" i="25"/>
  <c r="N25" i="25"/>
  <c r="K24" i="25"/>
  <c r="M22" i="25"/>
  <c r="J21" i="25"/>
  <c r="M25" i="25"/>
  <c r="J24" i="25"/>
  <c r="L22" i="25"/>
  <c r="L21" i="25"/>
  <c r="L24" i="25"/>
  <c r="K25" i="25"/>
  <c r="K21" i="25"/>
  <c r="M24" i="25"/>
  <c r="N22" i="25"/>
  <c r="J22" i="25"/>
  <c r="J23" i="25"/>
  <c r="M23" i="25"/>
  <c r="J29" i="25" l="1" a="1"/>
  <c r="N29" i="25" l="1"/>
  <c r="K29" i="25"/>
  <c r="J29" i="25"/>
  <c r="L29" i="25"/>
  <c r="M29" i="25"/>
  <c r="J31" i="25" l="1"/>
  <c r="D10" i="24" s="1"/>
  <c r="P13" i="23" s="1"/>
  <c r="P19" i="23"/>
  <c r="P15" i="23"/>
  <c r="P16" i="23"/>
  <c r="P7" i="23"/>
  <c r="P25" i="23"/>
  <c r="P21" i="23"/>
  <c r="P3" i="23" l="1"/>
  <c r="P12" i="23"/>
  <c r="P18" i="23"/>
  <c r="P14" i="23"/>
  <c r="P24" i="23"/>
  <c r="P27" i="23"/>
  <c r="P6" i="23"/>
  <c r="P4" i="23"/>
  <c r="P10" i="23"/>
  <c r="P26" i="23"/>
  <c r="P30" i="23"/>
  <c r="P8" i="23"/>
  <c r="P5" i="23"/>
  <c r="P9" i="23"/>
  <c r="P29" i="23"/>
  <c r="P23" i="23"/>
  <c r="P28" i="23"/>
  <c r="P22" i="23"/>
  <c r="P11" i="23"/>
  <c r="P31" i="23"/>
  <c r="P17" i="23"/>
  <c r="P32" i="23"/>
  <c r="P20" i="23"/>
  <c r="D2" i="1" l="1"/>
  <c r="B2" i="1"/>
  <c r="F2" i="1"/>
  <c r="C2" i="1"/>
  <c r="C42" i="19" s="1"/>
  <c r="U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5" i="1"/>
  <c r="G3" i="19"/>
  <c r="C1" i="19"/>
  <c r="G36" i="17"/>
  <c r="AL14" i="19" l="1"/>
  <c r="AL15" i="19" s="1"/>
  <c r="AL16" i="19" s="1"/>
  <c r="AL17" i="19" s="1"/>
  <c r="AL18" i="19" s="1"/>
  <c r="AL19" i="19" s="1"/>
  <c r="AL20" i="19" s="1"/>
  <c r="AL21" i="19" s="1"/>
  <c r="AL22" i="19" s="1"/>
  <c r="AL23" i="19" s="1"/>
  <c r="AL24" i="19" s="1"/>
  <c r="AL25" i="19" s="1"/>
  <c r="AL26" i="19" s="1"/>
  <c r="AL27" i="19" s="1"/>
  <c r="AL28" i="19" s="1"/>
  <c r="AL29" i="19" s="1"/>
  <c r="AL30" i="19" s="1"/>
  <c r="AL31" i="19" s="1"/>
  <c r="AL32" i="19" s="1"/>
  <c r="AL33" i="19" s="1"/>
  <c r="AL34" i="19" s="1"/>
  <c r="AL35" i="19" s="1"/>
  <c r="AL36" i="19" s="1"/>
  <c r="C44" i="19"/>
  <c r="Z10" i="19"/>
  <c r="Z11" i="19" s="1"/>
  <c r="Z12" i="19" s="1"/>
  <c r="Z13" i="19" s="1"/>
  <c r="Z14" i="19" s="1"/>
  <c r="Z15" i="19" s="1"/>
  <c r="Z16" i="19" s="1"/>
  <c r="Z17" i="19" s="1"/>
  <c r="Z18" i="19" s="1"/>
  <c r="Z19" i="19" s="1"/>
  <c r="Z20" i="19" s="1"/>
  <c r="Z21" i="19" s="1"/>
  <c r="Z22" i="19" s="1"/>
  <c r="Z23" i="19" s="1"/>
  <c r="Z24" i="19" s="1"/>
  <c r="Z25" i="19" s="1"/>
  <c r="Z26" i="19" s="1"/>
  <c r="Z27" i="19" s="1"/>
  <c r="Z28" i="19" s="1"/>
  <c r="Z29" i="19" s="1"/>
  <c r="Z30" i="19" s="1"/>
  <c r="Z31" i="19" s="1"/>
  <c r="Z32" i="19" s="1"/>
  <c r="Z33" i="19" s="1"/>
  <c r="Z34" i="19" s="1"/>
  <c r="Z35" i="19" s="1"/>
  <c r="Z36" i="19" s="1"/>
  <c r="C57" i="19"/>
  <c r="CH30" i="19"/>
  <c r="CH31" i="19" s="1"/>
  <c r="CH32" i="19" s="1"/>
  <c r="CH33" i="19" s="1"/>
  <c r="CH34" i="19" s="1"/>
  <c r="CH35" i="19" s="1"/>
  <c r="CH36" i="19" s="1"/>
  <c r="E3" i="19"/>
  <c r="E4" i="19" s="1"/>
  <c r="E5" i="19" s="1"/>
  <c r="E6" i="19" s="1"/>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E30" i="19" s="1"/>
  <c r="E31" i="19" s="1"/>
  <c r="E32" i="19" s="1"/>
  <c r="E33" i="19" s="1"/>
  <c r="E34" i="19" s="1"/>
  <c r="E35" i="19" s="1"/>
  <c r="E36" i="19" s="1"/>
  <c r="C54" i="19"/>
  <c r="AX18" i="19"/>
  <c r="AX19" i="19" s="1"/>
  <c r="AX20" i="19" s="1"/>
  <c r="AX21" i="19" s="1"/>
  <c r="AX22" i="19" s="1"/>
  <c r="AX23" i="19" s="1"/>
  <c r="AX24" i="19" s="1"/>
  <c r="AX25" i="19" s="1"/>
  <c r="AX26" i="19" s="1"/>
  <c r="AX27" i="19" s="1"/>
  <c r="AX28" i="19" s="1"/>
  <c r="AX29" i="19" s="1"/>
  <c r="AX30" i="19" s="1"/>
  <c r="AX31" i="19" s="1"/>
  <c r="AX32" i="19" s="1"/>
  <c r="AX33" i="19" s="1"/>
  <c r="AX34" i="19" s="1"/>
  <c r="AX35" i="19" s="1"/>
  <c r="AX36" i="19" s="1"/>
  <c r="C73" i="19"/>
  <c r="C52" i="19"/>
  <c r="N6" i="19"/>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C70" i="19"/>
  <c r="C49" i="19"/>
  <c r="BV26" i="19"/>
  <c r="BV27" i="19" s="1"/>
  <c r="BV28" i="19" s="1"/>
  <c r="BV29" i="19" s="1"/>
  <c r="BV30" i="19" s="1"/>
  <c r="BV31" i="19" s="1"/>
  <c r="BV32" i="19" s="1"/>
  <c r="BV33" i="19" s="1"/>
  <c r="BV34" i="19" s="1"/>
  <c r="BV35" i="19" s="1"/>
  <c r="BV36" i="19" s="1"/>
  <c r="C68" i="19"/>
  <c r="C46" i="19"/>
  <c r="C65" i="19"/>
  <c r="CT34" i="19"/>
  <c r="CT35" i="19" s="1"/>
  <c r="CT36" i="19" s="1"/>
  <c r="C62" i="19"/>
  <c r="C41" i="19"/>
  <c r="BJ22" i="19"/>
  <c r="BJ23" i="19" s="1"/>
  <c r="BJ24" i="19" s="1"/>
  <c r="BJ25" i="19" s="1"/>
  <c r="BJ26" i="19" s="1"/>
  <c r="BJ27" i="19" s="1"/>
  <c r="BJ28" i="19" s="1"/>
  <c r="BJ29" i="19" s="1"/>
  <c r="BJ30" i="19" s="1"/>
  <c r="BJ31" i="19" s="1"/>
  <c r="BJ32" i="19" s="1"/>
  <c r="BJ33" i="19" s="1"/>
  <c r="BJ34" i="19" s="1"/>
  <c r="BJ35" i="19" s="1"/>
  <c r="BJ36" i="19" s="1"/>
  <c r="C60" i="19"/>
  <c r="C72" i="19"/>
  <c r="C64" i="19"/>
  <c r="C56" i="19"/>
  <c r="C48" i="19"/>
  <c r="Q7" i="19"/>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AC11" i="19"/>
  <c r="AC12" i="19" s="1"/>
  <c r="AC13" i="19" s="1"/>
  <c r="AC14" i="19" s="1"/>
  <c r="AC15" i="19" s="1"/>
  <c r="AC16" i="19" s="1"/>
  <c r="AC17" i="19" s="1"/>
  <c r="AC18" i="19" s="1"/>
  <c r="AC19" i="19" s="1"/>
  <c r="AC20" i="19" s="1"/>
  <c r="AC21" i="19" s="1"/>
  <c r="AC22" i="19" s="1"/>
  <c r="AC23" i="19" s="1"/>
  <c r="AC24" i="19" s="1"/>
  <c r="AC25" i="19" s="1"/>
  <c r="AC26" i="19" s="1"/>
  <c r="AC27" i="19" s="1"/>
  <c r="AC28" i="19" s="1"/>
  <c r="AC29" i="19" s="1"/>
  <c r="AC30" i="19" s="1"/>
  <c r="AC31" i="19" s="1"/>
  <c r="AC32" i="19" s="1"/>
  <c r="AC33" i="19" s="1"/>
  <c r="AC34" i="19" s="1"/>
  <c r="AC35" i="19" s="1"/>
  <c r="AC36" i="19" s="1"/>
  <c r="AO15" i="19"/>
  <c r="AO16" i="19" s="1"/>
  <c r="AO17" i="19" s="1"/>
  <c r="AO18" i="19" s="1"/>
  <c r="AO19" i="19" s="1"/>
  <c r="AO20" i="19" s="1"/>
  <c r="AO21" i="19" s="1"/>
  <c r="AO22" i="19" s="1"/>
  <c r="AO23" i="19" s="1"/>
  <c r="AO24" i="19" s="1"/>
  <c r="AO25" i="19" s="1"/>
  <c r="AO26" i="19" s="1"/>
  <c r="AO27" i="19" s="1"/>
  <c r="AO28" i="19" s="1"/>
  <c r="AO29" i="19" s="1"/>
  <c r="AO30" i="19" s="1"/>
  <c r="AO31" i="19" s="1"/>
  <c r="AO32" i="19" s="1"/>
  <c r="AO33" i="19" s="1"/>
  <c r="AO34" i="19" s="1"/>
  <c r="AO35" i="19" s="1"/>
  <c r="AO36" i="19" s="1"/>
  <c r="BA19" i="19"/>
  <c r="BA20" i="19" s="1"/>
  <c r="BA21" i="19" s="1"/>
  <c r="BA22" i="19" s="1"/>
  <c r="BA23" i="19" s="1"/>
  <c r="BA24" i="19" s="1"/>
  <c r="BA25" i="19" s="1"/>
  <c r="BA26" i="19" s="1"/>
  <c r="BA27" i="19" s="1"/>
  <c r="BA28" i="19" s="1"/>
  <c r="BA29" i="19" s="1"/>
  <c r="BA30" i="19" s="1"/>
  <c r="BA31" i="19" s="1"/>
  <c r="BA32" i="19" s="1"/>
  <c r="BA33" i="19" s="1"/>
  <c r="BA34" i="19" s="1"/>
  <c r="BA35" i="19" s="1"/>
  <c r="BA36" i="19" s="1"/>
  <c r="BM23" i="19"/>
  <c r="BM24" i="19" s="1"/>
  <c r="BM25" i="19" s="1"/>
  <c r="BM26" i="19" s="1"/>
  <c r="BM27" i="19" s="1"/>
  <c r="BM28" i="19" s="1"/>
  <c r="BM29" i="19" s="1"/>
  <c r="BM30" i="19" s="1"/>
  <c r="BM31" i="19" s="1"/>
  <c r="BM32" i="19" s="1"/>
  <c r="BM33" i="19" s="1"/>
  <c r="BM34" i="19" s="1"/>
  <c r="BM35" i="19" s="1"/>
  <c r="BM36" i="19" s="1"/>
  <c r="BY27" i="19"/>
  <c r="BY28" i="19" s="1"/>
  <c r="BY29" i="19" s="1"/>
  <c r="BY30" i="19" s="1"/>
  <c r="BY31" i="19" s="1"/>
  <c r="BY32" i="19" s="1"/>
  <c r="BY33" i="19" s="1"/>
  <c r="BY34" i="19" s="1"/>
  <c r="BY35" i="19" s="1"/>
  <c r="BY36" i="19" s="1"/>
  <c r="CK31" i="19"/>
  <c r="CK32" i="19" s="1"/>
  <c r="CK33" i="19" s="1"/>
  <c r="CK34" i="19" s="1"/>
  <c r="CK35" i="19" s="1"/>
  <c r="CK36" i="19" s="1"/>
  <c r="CW35" i="19"/>
  <c r="CW36" i="19" s="1"/>
  <c r="C71" i="19"/>
  <c r="C63" i="19"/>
  <c r="C55" i="19"/>
  <c r="C47" i="19"/>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T8" i="19"/>
  <c r="T9" i="19" s="1"/>
  <c r="T10" i="19" s="1"/>
  <c r="T11" i="19" s="1"/>
  <c r="T12" i="19" s="1"/>
  <c r="T13" i="19" s="1"/>
  <c r="T14" i="19" s="1"/>
  <c r="T15" i="19" s="1"/>
  <c r="T16" i="19" s="1"/>
  <c r="T17" i="19" s="1"/>
  <c r="T18" i="19" s="1"/>
  <c r="T19" i="19" s="1"/>
  <c r="T20" i="19" s="1"/>
  <c r="T21" i="19" s="1"/>
  <c r="T22" i="19" s="1"/>
  <c r="T23" i="19" s="1"/>
  <c r="T24" i="19" s="1"/>
  <c r="T25" i="19" s="1"/>
  <c r="T26" i="19" s="1"/>
  <c r="T27" i="19" s="1"/>
  <c r="T28" i="19" s="1"/>
  <c r="T29" i="19" s="1"/>
  <c r="T30" i="19" s="1"/>
  <c r="T31" i="19" s="1"/>
  <c r="T32" i="19" s="1"/>
  <c r="T33" i="19" s="1"/>
  <c r="T34" i="19" s="1"/>
  <c r="T35" i="19" s="1"/>
  <c r="T36" i="19" s="1"/>
  <c r="AF12" i="19"/>
  <c r="AF13" i="19" s="1"/>
  <c r="AF14" i="19" s="1"/>
  <c r="AF15" i="19" s="1"/>
  <c r="AF16" i="19" s="1"/>
  <c r="AF17" i="19" s="1"/>
  <c r="AF18" i="19" s="1"/>
  <c r="AF19" i="19" s="1"/>
  <c r="AF20" i="19" s="1"/>
  <c r="AF21" i="19" s="1"/>
  <c r="AF22" i="19" s="1"/>
  <c r="AF23" i="19" s="1"/>
  <c r="AF24" i="19" s="1"/>
  <c r="AF25" i="19" s="1"/>
  <c r="AF26" i="19" s="1"/>
  <c r="AF27" i="19" s="1"/>
  <c r="AF28" i="19" s="1"/>
  <c r="AF29" i="19" s="1"/>
  <c r="AF30" i="19" s="1"/>
  <c r="AF31" i="19" s="1"/>
  <c r="AF32" i="19" s="1"/>
  <c r="AF33" i="19" s="1"/>
  <c r="AF34" i="19" s="1"/>
  <c r="AF35" i="19" s="1"/>
  <c r="AF36" i="19" s="1"/>
  <c r="AR16" i="19"/>
  <c r="AR17" i="19" s="1"/>
  <c r="AR18" i="19" s="1"/>
  <c r="AR19" i="19" s="1"/>
  <c r="AR20" i="19" s="1"/>
  <c r="AR21" i="19" s="1"/>
  <c r="AR22" i="19" s="1"/>
  <c r="AR23" i="19" s="1"/>
  <c r="AR24" i="19" s="1"/>
  <c r="AR25" i="19" s="1"/>
  <c r="AR26" i="19" s="1"/>
  <c r="AR27" i="19" s="1"/>
  <c r="AR28" i="19" s="1"/>
  <c r="AR29" i="19" s="1"/>
  <c r="AR30" i="19" s="1"/>
  <c r="AR31" i="19" s="1"/>
  <c r="AR32" i="19" s="1"/>
  <c r="AR33" i="19" s="1"/>
  <c r="AR34" i="19" s="1"/>
  <c r="AR35" i="19" s="1"/>
  <c r="AR36" i="19" s="1"/>
  <c r="BD20" i="19"/>
  <c r="BD21" i="19" s="1"/>
  <c r="BD22" i="19" s="1"/>
  <c r="BD23" i="19" s="1"/>
  <c r="BD24" i="19" s="1"/>
  <c r="BD25" i="19" s="1"/>
  <c r="BD26" i="19" s="1"/>
  <c r="BD27" i="19" s="1"/>
  <c r="BD28" i="19" s="1"/>
  <c r="BD29" i="19" s="1"/>
  <c r="BD30" i="19" s="1"/>
  <c r="BD31" i="19" s="1"/>
  <c r="BD32" i="19" s="1"/>
  <c r="BD33" i="19" s="1"/>
  <c r="BD34" i="19" s="1"/>
  <c r="BD35" i="19" s="1"/>
  <c r="BD36" i="19" s="1"/>
  <c r="BP24" i="19"/>
  <c r="BP25" i="19" s="1"/>
  <c r="BP26" i="19" s="1"/>
  <c r="BP27" i="19" s="1"/>
  <c r="BP28" i="19" s="1"/>
  <c r="BP29" i="19" s="1"/>
  <c r="BP30" i="19" s="1"/>
  <c r="BP31" i="19" s="1"/>
  <c r="BP32" i="19" s="1"/>
  <c r="BP33" i="19" s="1"/>
  <c r="BP34" i="19" s="1"/>
  <c r="BP35" i="19" s="1"/>
  <c r="BP36" i="19" s="1"/>
  <c r="CB28" i="19"/>
  <c r="CB29" i="19" s="1"/>
  <c r="CB30" i="19" s="1"/>
  <c r="CB31" i="19" s="1"/>
  <c r="CB32" i="19" s="1"/>
  <c r="CB33" i="19" s="1"/>
  <c r="CB34" i="19" s="1"/>
  <c r="CB35" i="19" s="1"/>
  <c r="CB36" i="19" s="1"/>
  <c r="CN32" i="19"/>
  <c r="CN33" i="19" s="1"/>
  <c r="CN34" i="19" s="1"/>
  <c r="CN35" i="19" s="1"/>
  <c r="CN36" i="19" s="1"/>
  <c r="CZ36" i="19"/>
  <c r="C69" i="19"/>
  <c r="C61" i="19"/>
  <c r="C53" i="19"/>
  <c r="C45" i="19"/>
  <c r="BG21" i="19"/>
  <c r="BG22" i="19" s="1"/>
  <c r="BG23" i="19" s="1"/>
  <c r="BG24" i="19" s="1"/>
  <c r="BG25" i="19" s="1"/>
  <c r="BG26" i="19" s="1"/>
  <c r="BG27" i="19" s="1"/>
  <c r="BG28" i="19" s="1"/>
  <c r="BG29" i="19" s="1"/>
  <c r="BG30" i="19" s="1"/>
  <c r="BG31" i="19" s="1"/>
  <c r="BG32" i="19" s="1"/>
  <c r="BG33" i="19" s="1"/>
  <c r="BG34" i="19" s="1"/>
  <c r="BG35" i="19" s="1"/>
  <c r="BG36" i="19" s="1"/>
  <c r="C59" i="19"/>
  <c r="K5" i="19"/>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W9" i="19"/>
  <c r="W10" i="19" s="1"/>
  <c r="W11" i="19" s="1"/>
  <c r="W12" i="19" s="1"/>
  <c r="W13" i="19" s="1"/>
  <c r="W14" i="19" s="1"/>
  <c r="W15" i="19" s="1"/>
  <c r="W16" i="19" s="1"/>
  <c r="W17" i="19" s="1"/>
  <c r="W18" i="19" s="1"/>
  <c r="W19" i="19" s="1"/>
  <c r="W20" i="19" s="1"/>
  <c r="W21" i="19" s="1"/>
  <c r="W22" i="19" s="1"/>
  <c r="W23" i="19" s="1"/>
  <c r="W24" i="19" s="1"/>
  <c r="W25" i="19" s="1"/>
  <c r="W26" i="19" s="1"/>
  <c r="W27" i="19" s="1"/>
  <c r="W28" i="19" s="1"/>
  <c r="W29" i="19" s="1"/>
  <c r="W30" i="19" s="1"/>
  <c r="W31" i="19" s="1"/>
  <c r="W32" i="19" s="1"/>
  <c r="W33" i="19" s="1"/>
  <c r="W34" i="19" s="1"/>
  <c r="W35" i="19" s="1"/>
  <c r="W36" i="19" s="1"/>
  <c r="AI13" i="19"/>
  <c r="AI14" i="19" s="1"/>
  <c r="AI15" i="19" s="1"/>
  <c r="AI16" i="19" s="1"/>
  <c r="AI17" i="19" s="1"/>
  <c r="AI18" i="19" s="1"/>
  <c r="AI19" i="19" s="1"/>
  <c r="AI20" i="19" s="1"/>
  <c r="AI21" i="19" s="1"/>
  <c r="AI22" i="19" s="1"/>
  <c r="AI23" i="19" s="1"/>
  <c r="AI24" i="19" s="1"/>
  <c r="AI25" i="19" s="1"/>
  <c r="AI26" i="19" s="1"/>
  <c r="AI27" i="19" s="1"/>
  <c r="AI28" i="19" s="1"/>
  <c r="AI29" i="19" s="1"/>
  <c r="AI30" i="19" s="1"/>
  <c r="AI31" i="19" s="1"/>
  <c r="AI32" i="19" s="1"/>
  <c r="AI33" i="19" s="1"/>
  <c r="AI34" i="19" s="1"/>
  <c r="AI35" i="19" s="1"/>
  <c r="AI36" i="19" s="1"/>
  <c r="AU17" i="19"/>
  <c r="AU18" i="19" s="1"/>
  <c r="AU19" i="19" s="1"/>
  <c r="AU20" i="19" s="1"/>
  <c r="AU21" i="19" s="1"/>
  <c r="AU22" i="19" s="1"/>
  <c r="AU23" i="19" s="1"/>
  <c r="AU24" i="19" s="1"/>
  <c r="AU25" i="19" s="1"/>
  <c r="AU26" i="19" s="1"/>
  <c r="AU27" i="19" s="1"/>
  <c r="AU28" i="19" s="1"/>
  <c r="AU29" i="19" s="1"/>
  <c r="AU30" i="19" s="1"/>
  <c r="AU31" i="19" s="1"/>
  <c r="AU32" i="19" s="1"/>
  <c r="AU33" i="19" s="1"/>
  <c r="AU34" i="19" s="1"/>
  <c r="AU35" i="19" s="1"/>
  <c r="AU36" i="19" s="1"/>
  <c r="BS25" i="19"/>
  <c r="BS26" i="19" s="1"/>
  <c r="BS27" i="19" s="1"/>
  <c r="BS28" i="19" s="1"/>
  <c r="BS29" i="19" s="1"/>
  <c r="BS30" i="19" s="1"/>
  <c r="BS31" i="19" s="1"/>
  <c r="BS32" i="19" s="1"/>
  <c r="BS33" i="19" s="1"/>
  <c r="BS34" i="19" s="1"/>
  <c r="BS35" i="19" s="1"/>
  <c r="BS36" i="19" s="1"/>
  <c r="CE29" i="19"/>
  <c r="CE30" i="19" s="1"/>
  <c r="CE31" i="19" s="1"/>
  <c r="CE32" i="19" s="1"/>
  <c r="CE33" i="19" s="1"/>
  <c r="CE34" i="19" s="1"/>
  <c r="CE35" i="19" s="1"/>
  <c r="CE36" i="19" s="1"/>
  <c r="CQ33" i="19"/>
  <c r="CQ34" i="19" s="1"/>
  <c r="CQ35" i="19" s="1"/>
  <c r="CQ36" i="19" s="1"/>
  <c r="C40" i="19"/>
  <c r="C67" i="19"/>
  <c r="C51" i="19"/>
  <c r="C43" i="19"/>
  <c r="C74" i="19"/>
  <c r="C66" i="19"/>
  <c r="C58" i="19"/>
  <c r="C50" i="19"/>
  <c r="G37" i="17"/>
  <c r="J40" i="2"/>
  <c r="I6" i="2"/>
  <c r="J6" i="2" s="1"/>
  <c r="I7" i="2"/>
  <c r="J7" i="2" s="1"/>
  <c r="I8" i="2"/>
  <c r="J8" i="2" s="1"/>
  <c r="I9" i="2"/>
  <c r="J9" i="2" s="1"/>
  <c r="I10" i="2"/>
  <c r="J10" i="2" s="1"/>
  <c r="I11" i="2"/>
  <c r="J11" i="2" s="1"/>
  <c r="I12" i="2"/>
  <c r="J12" i="2" s="1"/>
  <c r="I13" i="2"/>
  <c r="J13" i="2" s="1"/>
  <c r="I14" i="2"/>
  <c r="J14" i="2" s="1"/>
  <c r="I15" i="2"/>
  <c r="J15" i="2" s="1"/>
  <c r="I16" i="2"/>
  <c r="J16" i="2" s="1"/>
  <c r="I17" i="2"/>
  <c r="J17" i="2" s="1"/>
  <c r="I18" i="2"/>
  <c r="J18" i="2" s="1"/>
  <c r="I19" i="2"/>
  <c r="J19" i="2" s="1"/>
  <c r="I20" i="2"/>
  <c r="J20" i="2" s="1"/>
  <c r="I21" i="2"/>
  <c r="J21" i="2" s="1"/>
  <c r="I22" i="2"/>
  <c r="J22" i="2" s="1"/>
  <c r="I23" i="2"/>
  <c r="J23" i="2" s="1"/>
  <c r="I24" i="2"/>
  <c r="J24" i="2" s="1"/>
  <c r="I25" i="2"/>
  <c r="J25" i="2" s="1"/>
  <c r="I26" i="2"/>
  <c r="J26" i="2" s="1"/>
  <c r="I27" i="2"/>
  <c r="J27" i="2" s="1"/>
  <c r="I28" i="2"/>
  <c r="J28" i="2" s="1"/>
  <c r="I29" i="2"/>
  <c r="J29" i="2" s="1"/>
  <c r="I30" i="2"/>
  <c r="J30" i="2" s="1"/>
  <c r="I31" i="2"/>
  <c r="J31" i="2" s="1"/>
  <c r="I32" i="2"/>
  <c r="J32" i="2" s="1"/>
  <c r="I33" i="2"/>
  <c r="J33" i="2" s="1"/>
  <c r="I34" i="2"/>
  <c r="J34" i="2" s="1"/>
  <c r="I35" i="2"/>
  <c r="J35" i="2" s="1"/>
  <c r="I36" i="2"/>
  <c r="J36" i="2" s="1"/>
  <c r="I37" i="2"/>
  <c r="J37" i="2" s="1"/>
  <c r="I38" i="2"/>
  <c r="J38" i="2" s="1"/>
  <c r="I39" i="2"/>
  <c r="J39" i="2" s="1"/>
  <c r="I5" i="2"/>
  <c r="J5" i="2" s="1"/>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2" i="17"/>
  <c r="G33" i="16" l="1"/>
  <c r="G34" i="16"/>
  <c r="F34" i="16"/>
  <c r="F33" i="16"/>
  <c r="G29" i="16"/>
  <c r="F29" i="16"/>
  <c r="G26" i="16"/>
  <c r="F26" i="16"/>
  <c r="G14" i="16"/>
  <c r="F14" i="16"/>
  <c r="H34" i="14" l="1"/>
  <c r="G34" i="14"/>
  <c r="F34" i="14"/>
  <c r="E34" i="14"/>
  <c r="D34" i="14"/>
  <c r="C34" i="14"/>
  <c r="I30" i="14"/>
  <c r="G30" i="14"/>
  <c r="F30" i="14"/>
  <c r="E30" i="14"/>
  <c r="D30" i="14"/>
  <c r="C30" i="14"/>
  <c r="I27" i="14"/>
  <c r="H27" i="14"/>
  <c r="G27" i="14"/>
  <c r="F27" i="14"/>
  <c r="E27" i="14"/>
  <c r="D27" i="14"/>
  <c r="C27" i="14"/>
  <c r="I15" i="14"/>
  <c r="H15" i="14"/>
  <c r="G15" i="14"/>
  <c r="F15" i="14"/>
  <c r="E15" i="14"/>
  <c r="D15" i="14"/>
  <c r="C15" i="14"/>
  <c r="I27" i="13"/>
  <c r="H27" i="13"/>
  <c r="G27" i="13"/>
  <c r="F27" i="13"/>
  <c r="E27" i="13"/>
  <c r="D27" i="13"/>
  <c r="C27" i="13"/>
  <c r="I15" i="13"/>
  <c r="H15" i="13"/>
  <c r="G15" i="13"/>
  <c r="F15" i="13"/>
  <c r="E15" i="13"/>
  <c r="D15" i="13"/>
  <c r="C15" i="13"/>
  <c r="H34" i="13"/>
  <c r="G34" i="13"/>
  <c r="F34" i="13"/>
  <c r="E34" i="13"/>
  <c r="D34" i="13"/>
  <c r="C34" i="13"/>
  <c r="I30" i="13"/>
  <c r="G30" i="13"/>
  <c r="F30" i="13"/>
  <c r="E30" i="13"/>
  <c r="D30" i="13"/>
  <c r="C30" i="13"/>
  <c r="EM37" i="6" l="1"/>
  <c r="B74" i="6" s="1"/>
  <c r="H3" i="6"/>
  <c r="K3" i="6" s="1"/>
  <c r="G2" i="6"/>
  <c r="C1" i="6"/>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G40"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M92" i="4"/>
  <c r="J92" i="4"/>
  <c r="G92" i="4"/>
  <c r="D92" i="4"/>
  <c r="M91" i="4"/>
  <c r="J91" i="4"/>
  <c r="G91" i="4"/>
  <c r="D91" i="4"/>
  <c r="M90" i="4"/>
  <c r="J90" i="4"/>
  <c r="G90" i="4"/>
  <c r="D90" i="4"/>
  <c r="M89" i="4"/>
  <c r="J89" i="4"/>
  <c r="G89" i="4"/>
  <c r="D89" i="4"/>
  <c r="M88" i="4"/>
  <c r="J88" i="4"/>
  <c r="G88" i="4"/>
  <c r="D88" i="4"/>
  <c r="M87" i="4"/>
  <c r="J87" i="4"/>
  <c r="G87" i="4"/>
  <c r="D87" i="4"/>
  <c r="M86" i="4"/>
  <c r="J86" i="4"/>
  <c r="G86" i="4"/>
  <c r="D86" i="4"/>
  <c r="M85" i="4"/>
  <c r="J85" i="4"/>
  <c r="G85" i="4"/>
  <c r="D85" i="4"/>
  <c r="M84" i="4"/>
  <c r="J84" i="4"/>
  <c r="G84" i="4"/>
  <c r="D84" i="4"/>
  <c r="M83" i="4"/>
  <c r="J83" i="4"/>
  <c r="G83" i="4"/>
  <c r="D83" i="4"/>
  <c r="M82" i="4"/>
  <c r="J82" i="4"/>
  <c r="G82" i="4"/>
  <c r="D82" i="4"/>
  <c r="M81" i="4"/>
  <c r="J81" i="4"/>
  <c r="G81" i="4"/>
  <c r="D81" i="4"/>
  <c r="M80" i="4"/>
  <c r="J80" i="4"/>
  <c r="G80" i="4"/>
  <c r="D80" i="4"/>
  <c r="M79" i="4"/>
  <c r="J79" i="4"/>
  <c r="G79" i="4"/>
  <c r="D79" i="4"/>
  <c r="M78" i="4"/>
  <c r="J78" i="4"/>
  <c r="G78" i="4"/>
  <c r="D78" i="4"/>
  <c r="M77" i="4"/>
  <c r="J77" i="4"/>
  <c r="G77" i="4"/>
  <c r="D77" i="4"/>
  <c r="M76" i="4"/>
  <c r="J76" i="4"/>
  <c r="G76" i="4"/>
  <c r="D76" i="4"/>
  <c r="M75" i="4"/>
  <c r="J75" i="4"/>
  <c r="G75" i="4"/>
  <c r="D75" i="4"/>
  <c r="M74" i="4"/>
  <c r="J74" i="4"/>
  <c r="G74" i="4"/>
  <c r="D74" i="4"/>
  <c r="M73" i="4"/>
  <c r="J73" i="4"/>
  <c r="G73" i="4"/>
  <c r="D73" i="4"/>
  <c r="M72" i="4"/>
  <c r="J72" i="4"/>
  <c r="G72" i="4"/>
  <c r="D72" i="4"/>
  <c r="M71" i="4"/>
  <c r="J71" i="4"/>
  <c r="G71" i="4"/>
  <c r="D71" i="4"/>
  <c r="M70" i="4"/>
  <c r="J70" i="4"/>
  <c r="G70" i="4"/>
  <c r="D70" i="4"/>
  <c r="M69" i="4"/>
  <c r="J69" i="4"/>
  <c r="G69" i="4"/>
  <c r="D69" i="4"/>
  <c r="M68" i="4"/>
  <c r="J68" i="4"/>
  <c r="G68" i="4"/>
  <c r="D68" i="4"/>
  <c r="M67" i="4"/>
  <c r="J67" i="4"/>
  <c r="G67" i="4"/>
  <c r="D67" i="4"/>
  <c r="M66" i="4"/>
  <c r="J66" i="4"/>
  <c r="G66" i="4"/>
  <c r="D66" i="4"/>
  <c r="M65" i="4"/>
  <c r="J65" i="4"/>
  <c r="G65" i="4"/>
  <c r="D65" i="4"/>
  <c r="M64" i="4"/>
  <c r="J64" i="4"/>
  <c r="G64" i="4"/>
  <c r="D64" i="4"/>
  <c r="M63" i="4"/>
  <c r="J63" i="4"/>
  <c r="G63" i="4"/>
  <c r="D63" i="4"/>
  <c r="M62" i="4"/>
  <c r="J62" i="4"/>
  <c r="G62" i="4"/>
  <c r="D62" i="4"/>
  <c r="M61" i="4"/>
  <c r="J61" i="4"/>
  <c r="G61" i="4"/>
  <c r="D61" i="4"/>
  <c r="M60" i="4"/>
  <c r="J60" i="4"/>
  <c r="G60" i="4"/>
  <c r="D60" i="4"/>
  <c r="M59" i="4"/>
  <c r="J59" i="4"/>
  <c r="G59" i="4"/>
  <c r="D59" i="4"/>
  <c r="M58" i="4"/>
  <c r="J58" i="4"/>
  <c r="G58" i="4"/>
  <c r="D58" i="4"/>
  <c r="M57" i="4"/>
  <c r="J57" i="4"/>
  <c r="G57" i="4"/>
  <c r="D57" i="4"/>
  <c r="M56" i="4"/>
  <c r="J56" i="4"/>
  <c r="G56" i="4"/>
  <c r="D56" i="4"/>
  <c r="M55" i="4"/>
  <c r="J55" i="4"/>
  <c r="G55" i="4"/>
  <c r="D55" i="4"/>
  <c r="M54" i="4"/>
  <c r="J54" i="4"/>
  <c r="G54" i="4"/>
  <c r="D54" i="4"/>
  <c r="M53" i="4"/>
  <c r="J53" i="4"/>
  <c r="G53" i="4"/>
  <c r="D53" i="4"/>
  <c r="M52" i="4"/>
  <c r="J52" i="4"/>
  <c r="G52" i="4"/>
  <c r="D52" i="4"/>
  <c r="M51" i="4"/>
  <c r="J51" i="4"/>
  <c r="G51" i="4"/>
  <c r="D51" i="4"/>
  <c r="M50" i="4"/>
  <c r="J50" i="4"/>
  <c r="G50" i="4"/>
  <c r="D50" i="4"/>
  <c r="M49" i="4"/>
  <c r="J49" i="4"/>
  <c r="G49" i="4"/>
  <c r="D49" i="4"/>
  <c r="M48" i="4"/>
  <c r="J48" i="4"/>
  <c r="G48" i="4"/>
  <c r="D48" i="4"/>
  <c r="M47" i="4"/>
  <c r="J47" i="4"/>
  <c r="G47" i="4"/>
  <c r="D47" i="4"/>
  <c r="M46" i="4"/>
  <c r="J46" i="4"/>
  <c r="G46" i="4"/>
  <c r="D46" i="4"/>
  <c r="M45" i="4"/>
  <c r="J45" i="4"/>
  <c r="G45" i="4"/>
  <c r="D45" i="4"/>
  <c r="M44" i="4"/>
  <c r="J44" i="4"/>
  <c r="G44" i="4"/>
  <c r="D44" i="4"/>
  <c r="M43" i="4"/>
  <c r="J43" i="4"/>
  <c r="G43" i="4"/>
  <c r="D43" i="4"/>
  <c r="M42" i="4"/>
  <c r="J42" i="4"/>
  <c r="G42" i="4"/>
  <c r="D42" i="4"/>
  <c r="M41" i="4"/>
  <c r="J41" i="4"/>
  <c r="G41" i="4"/>
  <c r="D41" i="4"/>
  <c r="M40" i="4"/>
  <c r="J40" i="4"/>
  <c r="G40" i="4"/>
  <c r="D40" i="4"/>
  <c r="M39" i="4"/>
  <c r="J39" i="4"/>
  <c r="G39" i="4"/>
  <c r="D39" i="4"/>
  <c r="M38" i="4"/>
  <c r="J38" i="4"/>
  <c r="G38" i="4"/>
  <c r="D38" i="4"/>
  <c r="M37" i="4"/>
  <c r="J37" i="4"/>
  <c r="G37" i="4"/>
  <c r="D37" i="4"/>
  <c r="M36" i="4"/>
  <c r="J36" i="4"/>
  <c r="G36" i="4"/>
  <c r="D36" i="4"/>
  <c r="M35" i="4"/>
  <c r="J35" i="4"/>
  <c r="G35" i="4"/>
  <c r="D35" i="4"/>
  <c r="M34" i="4"/>
  <c r="J34" i="4"/>
  <c r="G34" i="4"/>
  <c r="D34" i="4"/>
  <c r="M33" i="4"/>
  <c r="J33" i="4"/>
  <c r="G33" i="4"/>
  <c r="D33" i="4"/>
  <c r="M32" i="4"/>
  <c r="J32" i="4"/>
  <c r="G32" i="4"/>
  <c r="D32" i="4"/>
  <c r="M31" i="4"/>
  <c r="J31" i="4"/>
  <c r="G31" i="4"/>
  <c r="D31" i="4"/>
  <c r="M30" i="4"/>
  <c r="J30" i="4"/>
  <c r="G30" i="4"/>
  <c r="D30" i="4"/>
  <c r="M29" i="4"/>
  <c r="J29" i="4"/>
  <c r="G29" i="4"/>
  <c r="D29" i="4"/>
  <c r="M28" i="4"/>
  <c r="J28" i="4"/>
  <c r="G28" i="4"/>
  <c r="D28" i="4"/>
  <c r="M27" i="4"/>
  <c r="J27" i="4"/>
  <c r="G27" i="4"/>
  <c r="D27" i="4"/>
  <c r="M26" i="4"/>
  <c r="J26" i="4"/>
  <c r="G26" i="4"/>
  <c r="D26" i="4"/>
  <c r="M25" i="4"/>
  <c r="J25" i="4"/>
  <c r="G25" i="4"/>
  <c r="D25" i="4"/>
  <c r="M24" i="4"/>
  <c r="J24" i="4"/>
  <c r="G24" i="4"/>
  <c r="D24" i="4"/>
  <c r="M23" i="4"/>
  <c r="J23" i="4"/>
  <c r="G23" i="4"/>
  <c r="D23" i="4"/>
  <c r="M22" i="4"/>
  <c r="J22" i="4"/>
  <c r="G22" i="4"/>
  <c r="D22" i="4"/>
  <c r="M21" i="4"/>
  <c r="J21" i="4"/>
  <c r="G21" i="4"/>
  <c r="D21" i="4"/>
  <c r="M20" i="4"/>
  <c r="J20" i="4"/>
  <c r="G20" i="4"/>
  <c r="D20" i="4"/>
  <c r="M19" i="4"/>
  <c r="J19" i="4"/>
  <c r="G19" i="4"/>
  <c r="D19" i="4"/>
  <c r="M18" i="4"/>
  <c r="J18" i="4"/>
  <c r="G18" i="4"/>
  <c r="D18" i="4"/>
  <c r="M17" i="4"/>
  <c r="J17" i="4"/>
  <c r="G17" i="4"/>
  <c r="D17" i="4"/>
  <c r="M16" i="4"/>
  <c r="J16" i="4"/>
  <c r="G16" i="4"/>
  <c r="D16" i="4"/>
  <c r="M15" i="4"/>
  <c r="J15" i="4"/>
  <c r="G15" i="4"/>
  <c r="D15" i="4"/>
  <c r="M14" i="4"/>
  <c r="J14" i="4"/>
  <c r="G14" i="4"/>
  <c r="D14" i="4"/>
  <c r="M13" i="4"/>
  <c r="J13" i="4"/>
  <c r="G13" i="4"/>
  <c r="D13" i="4"/>
  <c r="M12" i="4"/>
  <c r="J12" i="4"/>
  <c r="G12" i="4"/>
  <c r="D12" i="4"/>
  <c r="M11" i="4"/>
  <c r="J11" i="4"/>
  <c r="G11" i="4"/>
  <c r="D11" i="4"/>
  <c r="M10" i="4"/>
  <c r="J10" i="4"/>
  <c r="G10" i="4"/>
  <c r="D10" i="4"/>
  <c r="M9" i="4"/>
  <c r="J9" i="4"/>
  <c r="G9" i="4"/>
  <c r="D9" i="4"/>
  <c r="M8" i="4"/>
  <c r="J8" i="4"/>
  <c r="G8" i="4"/>
  <c r="D8" i="4"/>
  <c r="M7" i="4"/>
  <c r="J7" i="4"/>
  <c r="G7" i="4"/>
  <c r="D7" i="4"/>
  <c r="M6" i="4"/>
  <c r="J6" i="4"/>
  <c r="G6" i="4"/>
  <c r="D6" i="4"/>
  <c r="M5" i="4"/>
  <c r="J5" i="4"/>
  <c r="G5" i="4"/>
  <c r="D5" i="4"/>
  <c r="M4" i="4"/>
  <c r="J4" i="4"/>
  <c r="G4" i="4"/>
  <c r="D4" i="4"/>
  <c r="M3" i="4"/>
  <c r="J3" i="4"/>
  <c r="G3" i="4"/>
  <c r="D3" i="4"/>
  <c r="M2" i="4"/>
  <c r="J2" i="4"/>
  <c r="G2" i="4"/>
  <c r="D2" i="4"/>
  <c r="N40" i="1"/>
  <c r="H40" i="1"/>
  <c r="J40" i="1" s="1"/>
  <c r="G40" i="1"/>
  <c r="C40" i="1"/>
  <c r="B37" i="17" s="1"/>
  <c r="N39" i="1"/>
  <c r="G39" i="1"/>
  <c r="C39" i="1"/>
  <c r="B36" i="17" s="1"/>
  <c r="N38" i="1"/>
  <c r="G38" i="1"/>
  <c r="C38" i="1"/>
  <c r="B35" i="17" s="1"/>
  <c r="N37" i="1"/>
  <c r="G37" i="1"/>
  <c r="C37" i="1"/>
  <c r="B34" i="17" s="1"/>
  <c r="N36" i="1"/>
  <c r="G36" i="1"/>
  <c r="C36" i="1"/>
  <c r="B33" i="17" s="1"/>
  <c r="N35" i="1"/>
  <c r="G35" i="1"/>
  <c r="C35" i="1"/>
  <c r="B32" i="17" s="1"/>
  <c r="N34" i="1"/>
  <c r="G34" i="1"/>
  <c r="C34" i="1"/>
  <c r="B31" i="17" s="1"/>
  <c r="N33" i="1"/>
  <c r="G33" i="1"/>
  <c r="C33" i="1"/>
  <c r="B30" i="17" s="1"/>
  <c r="N32" i="1"/>
  <c r="G32" i="1"/>
  <c r="C32" i="1"/>
  <c r="B29" i="17" s="1"/>
  <c r="N31" i="1"/>
  <c r="G31" i="1"/>
  <c r="C31" i="1"/>
  <c r="B28" i="17" s="1"/>
  <c r="N30" i="1"/>
  <c r="G30" i="1"/>
  <c r="C30" i="1"/>
  <c r="B27" i="17" s="1"/>
  <c r="N29" i="1"/>
  <c r="G29" i="1"/>
  <c r="C29" i="1"/>
  <c r="B26" i="17" s="1"/>
  <c r="N28" i="1"/>
  <c r="G28" i="1"/>
  <c r="C28" i="1"/>
  <c r="B25" i="17" s="1"/>
  <c r="N27" i="1"/>
  <c r="G27" i="1"/>
  <c r="C27" i="1"/>
  <c r="B24" i="17" s="1"/>
  <c r="N26" i="1"/>
  <c r="G26" i="1"/>
  <c r="C26" i="1"/>
  <c r="B23" i="17" s="1"/>
  <c r="N25" i="1"/>
  <c r="G25" i="1"/>
  <c r="C25" i="1"/>
  <c r="B22" i="17" s="1"/>
  <c r="N24" i="1"/>
  <c r="G24" i="1"/>
  <c r="C24" i="1"/>
  <c r="B21" i="17" s="1"/>
  <c r="N23" i="1"/>
  <c r="G23" i="1"/>
  <c r="C23" i="1"/>
  <c r="B20" i="17" s="1"/>
  <c r="N22" i="1"/>
  <c r="G22" i="1"/>
  <c r="C22" i="1"/>
  <c r="B19" i="17" s="1"/>
  <c r="N21" i="1"/>
  <c r="G21" i="1"/>
  <c r="C21" i="1"/>
  <c r="B18" i="17" s="1"/>
  <c r="N20" i="1"/>
  <c r="G20" i="1"/>
  <c r="C20" i="1"/>
  <c r="B17" i="17" s="1"/>
  <c r="N19" i="1"/>
  <c r="G19" i="1"/>
  <c r="C19" i="1"/>
  <c r="B16" i="17" s="1"/>
  <c r="N18" i="1"/>
  <c r="G18" i="1"/>
  <c r="C18" i="1"/>
  <c r="B15" i="17" s="1"/>
  <c r="N17" i="1"/>
  <c r="G17" i="1"/>
  <c r="C17" i="1"/>
  <c r="B14" i="17" s="1"/>
  <c r="N16" i="1"/>
  <c r="G16" i="1"/>
  <c r="C16" i="1"/>
  <c r="B13" i="17" s="1"/>
  <c r="N15" i="1"/>
  <c r="G15" i="1"/>
  <c r="C15" i="1"/>
  <c r="B12" i="17" s="1"/>
  <c r="N14" i="1"/>
  <c r="G14" i="1"/>
  <c r="C14" i="1"/>
  <c r="B11" i="17" s="1"/>
  <c r="N13" i="1"/>
  <c r="G13" i="1"/>
  <c r="C13" i="1"/>
  <c r="B10" i="17" s="1"/>
  <c r="N12" i="1"/>
  <c r="G12" i="1"/>
  <c r="C12" i="1"/>
  <c r="B9" i="17" s="1"/>
  <c r="N11" i="1"/>
  <c r="G11" i="1"/>
  <c r="C11" i="1"/>
  <c r="B8" i="17" s="1"/>
  <c r="N10" i="1"/>
  <c r="G10" i="1"/>
  <c r="C10" i="1"/>
  <c r="B7" i="17" s="1"/>
  <c r="N9" i="1"/>
  <c r="G9" i="1"/>
  <c r="C9" i="1"/>
  <c r="B6" i="17" s="1"/>
  <c r="N8" i="1"/>
  <c r="G8" i="1"/>
  <c r="C8" i="1"/>
  <c r="B5" i="17" s="1"/>
  <c r="N7" i="1"/>
  <c r="G7" i="1"/>
  <c r="C7" i="1"/>
  <c r="B4" i="17" s="1"/>
  <c r="N6" i="1"/>
  <c r="G6" i="1"/>
  <c r="C6" i="1"/>
  <c r="B3" i="17" s="1"/>
  <c r="N5" i="1"/>
  <c r="G5" i="1"/>
  <c r="C5" i="1"/>
  <c r="B2" i="17" s="1"/>
  <c r="DJ29" i="6"/>
  <c r="DJ30" i="6" s="1"/>
  <c r="B54" i="10"/>
  <c r="B53" i="10"/>
  <c r="B52" i="10"/>
  <c r="B51" i="10"/>
  <c r="B50" i="10"/>
  <c r="B49" i="10"/>
  <c r="B48" i="10"/>
  <c r="B47" i="10"/>
  <c r="B46" i="10"/>
  <c r="B45" i="10"/>
  <c r="B44" i="10"/>
  <c r="B43" i="10"/>
  <c r="B42" i="10"/>
  <c r="B41" i="10"/>
  <c r="B40" i="10"/>
  <c r="B39" i="10"/>
  <c r="B38" i="10"/>
  <c r="B2" i="11"/>
  <c r="K2" i="23" s="1"/>
  <c r="K3" i="23" s="1"/>
  <c r="K4" i="23" s="1"/>
  <c r="K5" i="23" s="1"/>
  <c r="K6" i="23" s="1"/>
  <c r="K7" i="23" s="1"/>
  <c r="K8" i="23" s="1"/>
  <c r="K9" i="23" s="1"/>
  <c r="K10" i="23" s="1"/>
  <c r="K11" i="23" s="1"/>
  <c r="K12" i="23" s="1"/>
  <c r="K13" i="23" s="1"/>
  <c r="K14" i="23" s="1"/>
  <c r="K15" i="23" s="1"/>
  <c r="K16" i="23" s="1"/>
  <c r="K17" i="23" s="1"/>
  <c r="K18" i="23" s="1"/>
  <c r="K19" i="23" s="1"/>
  <c r="K20" i="23" s="1"/>
  <c r="K21" i="23" s="1"/>
  <c r="K22" i="23" s="1"/>
  <c r="K23" i="23" s="1"/>
  <c r="K24" i="23" s="1"/>
  <c r="K25" i="23" s="1"/>
  <c r="K26" i="23" s="1"/>
  <c r="K27" i="23" s="1"/>
  <c r="K28" i="23" s="1"/>
  <c r="K29" i="23" s="1"/>
  <c r="K30" i="23" s="1"/>
  <c r="K31" i="23" s="1"/>
  <c r="K32" i="23" s="1"/>
  <c r="B1" i="11"/>
  <c r="I2" i="23" s="1"/>
  <c r="I3" i="23" s="1"/>
  <c r="I4" i="23" s="1"/>
  <c r="I5" i="23" s="1"/>
  <c r="I6" i="23" s="1"/>
  <c r="I7" i="23" s="1"/>
  <c r="I8" i="23" s="1"/>
  <c r="I9" i="23" s="1"/>
  <c r="I10" i="23" s="1"/>
  <c r="I11" i="23" s="1"/>
  <c r="I12" i="23" s="1"/>
  <c r="I13" i="23" s="1"/>
  <c r="I14" i="23" s="1"/>
  <c r="I15" i="23" s="1"/>
  <c r="I16" i="23" s="1"/>
  <c r="I17" i="23" s="1"/>
  <c r="I18" i="23" s="1"/>
  <c r="I19" i="23" s="1"/>
  <c r="I20" i="23" s="1"/>
  <c r="I21" i="23" s="1"/>
  <c r="I22" i="23" s="1"/>
  <c r="I23" i="23" s="1"/>
  <c r="I24" i="23" s="1"/>
  <c r="I25" i="23" s="1"/>
  <c r="I26" i="23" s="1"/>
  <c r="I27" i="23" s="1"/>
  <c r="I28" i="23" s="1"/>
  <c r="I29" i="23" s="1"/>
  <c r="I30" i="23" s="1"/>
  <c r="I31" i="23" s="1"/>
  <c r="I32" i="23" s="1"/>
  <c r="C14" i="6" l="1"/>
  <c r="AZ15" i="6" s="1"/>
  <c r="B14" i="18"/>
  <c r="C14" i="19"/>
  <c r="AN15" i="19" s="1"/>
  <c r="K17" i="2"/>
  <c r="C30" i="6"/>
  <c r="DL31" i="6" s="1"/>
  <c r="B30" i="18"/>
  <c r="C30" i="19"/>
  <c r="CJ31" i="19" s="1"/>
  <c r="K33" i="2"/>
  <c r="C7" i="6"/>
  <c r="X8" i="6" s="1"/>
  <c r="B7" i="18"/>
  <c r="C7" i="19"/>
  <c r="S8" i="19" s="1"/>
  <c r="K10" i="2"/>
  <c r="C15" i="6"/>
  <c r="BD16" i="6" s="1"/>
  <c r="B15" i="18"/>
  <c r="C15" i="19"/>
  <c r="AQ16" i="19" s="1"/>
  <c r="K18" i="2"/>
  <c r="C23" i="6"/>
  <c r="CJ24" i="6" s="1"/>
  <c r="B23" i="18"/>
  <c r="C23" i="19"/>
  <c r="BO24" i="19" s="1"/>
  <c r="K26" i="2"/>
  <c r="C31" i="6"/>
  <c r="DP32" i="6" s="1"/>
  <c r="B31" i="18"/>
  <c r="C31" i="19"/>
  <c r="CM32" i="19" s="1"/>
  <c r="K34" i="2"/>
  <c r="B8" i="18"/>
  <c r="C8" i="19"/>
  <c r="V9" i="19" s="1"/>
  <c r="K11" i="2"/>
  <c r="B16" i="18"/>
  <c r="C16" i="19"/>
  <c r="AT17" i="19" s="1"/>
  <c r="K19" i="2"/>
  <c r="B24" i="18"/>
  <c r="C24" i="19"/>
  <c r="BR25" i="19" s="1"/>
  <c r="K27" i="2"/>
  <c r="B32" i="18"/>
  <c r="C32" i="19"/>
  <c r="CP33" i="19" s="1"/>
  <c r="K35" i="2"/>
  <c r="B9" i="18"/>
  <c r="C9" i="19"/>
  <c r="Y10" i="19" s="1"/>
  <c r="K12" i="2"/>
  <c r="C17" i="6"/>
  <c r="BL18" i="6" s="1"/>
  <c r="C17" i="19"/>
  <c r="AW18" i="19" s="1"/>
  <c r="B17" i="18"/>
  <c r="K20" i="2"/>
  <c r="C25" i="6"/>
  <c r="CR26" i="6" s="1"/>
  <c r="C25" i="19"/>
  <c r="BU26" i="19" s="1"/>
  <c r="B25" i="18"/>
  <c r="K28" i="2"/>
  <c r="C33" i="6"/>
  <c r="DX34" i="6" s="1"/>
  <c r="B33" i="18"/>
  <c r="C33" i="19"/>
  <c r="CS34" i="19" s="1"/>
  <c r="K36" i="2"/>
  <c r="C22" i="6"/>
  <c r="CF23" i="6" s="1"/>
  <c r="B22" i="18"/>
  <c r="C22" i="19"/>
  <c r="BL23" i="19" s="1"/>
  <c r="K25" i="2"/>
  <c r="C2" i="6"/>
  <c r="D3" i="6" s="1"/>
  <c r="C2" i="19"/>
  <c r="D3" i="19" s="1"/>
  <c r="B2" i="18"/>
  <c r="C3" i="18" s="1"/>
  <c r="K5" i="2"/>
  <c r="C18" i="6"/>
  <c r="BP19" i="6" s="1"/>
  <c r="B18" i="18"/>
  <c r="C18" i="19"/>
  <c r="AZ19" i="19" s="1"/>
  <c r="K21" i="2"/>
  <c r="C34" i="6"/>
  <c r="EB35" i="6" s="1"/>
  <c r="C34" i="19"/>
  <c r="CV35" i="19" s="1"/>
  <c r="B34" i="18"/>
  <c r="K37" i="2"/>
  <c r="C4" i="19"/>
  <c r="J5" i="19" s="1"/>
  <c r="B4" i="18"/>
  <c r="K7" i="2"/>
  <c r="C12" i="19"/>
  <c r="AH13" i="19" s="1"/>
  <c r="B12" i="18"/>
  <c r="K15" i="2"/>
  <c r="C20" i="19"/>
  <c r="BF21" i="19" s="1"/>
  <c r="B20" i="18"/>
  <c r="K23" i="2"/>
  <c r="C28" i="19"/>
  <c r="CD29" i="19" s="1"/>
  <c r="B28" i="18"/>
  <c r="K31" i="2"/>
  <c r="C36" i="19"/>
  <c r="B36" i="18"/>
  <c r="K39" i="2"/>
  <c r="C6" i="6"/>
  <c r="T7" i="6" s="1"/>
  <c r="B6" i="18"/>
  <c r="C6" i="19"/>
  <c r="P7" i="19" s="1"/>
  <c r="K9" i="2"/>
  <c r="C10" i="6"/>
  <c r="AJ11" i="6" s="1"/>
  <c r="C10" i="19"/>
  <c r="AB11" i="19" s="1"/>
  <c r="AB12" i="19" s="1"/>
  <c r="AB13" i="19" s="1"/>
  <c r="B10" i="18"/>
  <c r="K13" i="2"/>
  <c r="C26" i="19"/>
  <c r="BX27" i="19" s="1"/>
  <c r="B26" i="18"/>
  <c r="K29" i="2"/>
  <c r="C3" i="6"/>
  <c r="H4" i="6" s="1"/>
  <c r="C3" i="19"/>
  <c r="G4" i="19" s="1"/>
  <c r="B3" i="18"/>
  <c r="K6" i="2"/>
  <c r="C11" i="6"/>
  <c r="AN12" i="6" s="1"/>
  <c r="C11" i="19"/>
  <c r="AE12" i="19" s="1"/>
  <c r="B11" i="18"/>
  <c r="K14" i="2"/>
  <c r="C19" i="6"/>
  <c r="BT20" i="6" s="1"/>
  <c r="C19" i="19"/>
  <c r="BC20" i="19" s="1"/>
  <c r="B19" i="18"/>
  <c r="K22" i="2"/>
  <c r="C27" i="6"/>
  <c r="CZ28" i="6" s="1"/>
  <c r="C27" i="19"/>
  <c r="CA28" i="19" s="1"/>
  <c r="B27" i="18"/>
  <c r="K30" i="2"/>
  <c r="C35" i="6"/>
  <c r="EF36" i="6" s="1"/>
  <c r="C35" i="19"/>
  <c r="CY36" i="19" s="1"/>
  <c r="B35" i="18"/>
  <c r="K38" i="2"/>
  <c r="C5" i="19"/>
  <c r="M6" i="19" s="1"/>
  <c r="B5" i="18"/>
  <c r="K8" i="2"/>
  <c r="C13" i="6"/>
  <c r="AV14" i="6" s="1"/>
  <c r="C13" i="19"/>
  <c r="AK14" i="19" s="1"/>
  <c r="B13" i="18"/>
  <c r="K16" i="2"/>
  <c r="C21" i="6"/>
  <c r="CB22" i="6" s="1"/>
  <c r="C21" i="19"/>
  <c r="BI22" i="19" s="1"/>
  <c r="B21" i="18"/>
  <c r="K24" i="2"/>
  <c r="C29" i="6"/>
  <c r="DH30" i="6" s="1"/>
  <c r="DH31" i="6" s="1"/>
  <c r="DH32" i="6" s="1"/>
  <c r="C29" i="19"/>
  <c r="CG30" i="19" s="1"/>
  <c r="B29" i="18"/>
  <c r="K32" i="2"/>
  <c r="E41" i="2"/>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K40" i="2"/>
  <c r="D8" i="1"/>
  <c r="K8" i="1" s="1"/>
  <c r="D6" i="1"/>
  <c r="K6" i="1" s="1"/>
  <c r="D10" i="1"/>
  <c r="K10" i="1" s="1"/>
  <c r="D27" i="1"/>
  <c r="K27" i="1" s="1"/>
  <c r="D33" i="1"/>
  <c r="K33" i="1" s="1"/>
  <c r="D7" i="1"/>
  <c r="K7" i="1" s="1"/>
  <c r="D9" i="1"/>
  <c r="K9" i="1" s="1"/>
  <c r="D11" i="1"/>
  <c r="K11" i="1" s="1"/>
  <c r="D13" i="1"/>
  <c r="K13" i="1" s="1"/>
  <c r="D15" i="1"/>
  <c r="K15" i="1" s="1"/>
  <c r="D17" i="1"/>
  <c r="K17" i="1" s="1"/>
  <c r="D19" i="1"/>
  <c r="K19" i="1" s="1"/>
  <c r="D21" i="1"/>
  <c r="K21" i="1" s="1"/>
  <c r="D31" i="1"/>
  <c r="K31" i="1" s="1"/>
  <c r="D39" i="1"/>
  <c r="K39" i="1" s="1"/>
  <c r="D12" i="1"/>
  <c r="K12" i="1" s="1"/>
  <c r="D14" i="1"/>
  <c r="K14" i="1" s="1"/>
  <c r="D16" i="1"/>
  <c r="K16" i="1" s="1"/>
  <c r="D18" i="1"/>
  <c r="K18" i="1" s="1"/>
  <c r="D20" i="1"/>
  <c r="K20" i="1" s="1"/>
  <c r="D25" i="1"/>
  <c r="K25" i="1" s="1"/>
  <c r="D35" i="1"/>
  <c r="K35" i="1" s="1"/>
  <c r="D38" i="1"/>
  <c r="K38" i="1" s="1"/>
  <c r="D36" i="1"/>
  <c r="K36" i="1" s="1"/>
  <c r="D34" i="1"/>
  <c r="K34" i="1" s="1"/>
  <c r="D32" i="1"/>
  <c r="K32" i="1" s="1"/>
  <c r="D30" i="1"/>
  <c r="K30" i="1" s="1"/>
  <c r="D28" i="1"/>
  <c r="K28" i="1" s="1"/>
  <c r="D26" i="1"/>
  <c r="K26" i="1" s="1"/>
  <c r="D24" i="1"/>
  <c r="K24" i="1" s="1"/>
  <c r="D22" i="1"/>
  <c r="K22" i="1" s="1"/>
  <c r="D40" i="1"/>
  <c r="K40" i="1" s="1"/>
  <c r="D5" i="1"/>
  <c r="K5" i="1" s="1"/>
  <c r="D23" i="1"/>
  <c r="K23" i="1" s="1"/>
  <c r="D29" i="1"/>
  <c r="K29" i="1" s="1"/>
  <c r="D37" i="1"/>
  <c r="K37" i="1" s="1"/>
  <c r="X39" i="1"/>
  <c r="B3" i="11"/>
  <c r="D6" i="2"/>
  <c r="D26" i="2"/>
  <c r="G22" i="17" s="1"/>
  <c r="D14" i="2"/>
  <c r="G10" i="17" s="1"/>
  <c r="D38" i="2"/>
  <c r="D30" i="2"/>
  <c r="C16" i="6"/>
  <c r="BH17" i="6" s="1"/>
  <c r="D19" i="2"/>
  <c r="G15" i="17" s="1"/>
  <c r="D23" i="2"/>
  <c r="G19" i="17" s="1"/>
  <c r="C20" i="6"/>
  <c r="BX21" i="6" s="1"/>
  <c r="D5" i="2"/>
  <c r="H5" i="1" s="1"/>
  <c r="J5" i="1" s="1"/>
  <c r="C8" i="6"/>
  <c r="AB9" i="6" s="1"/>
  <c r="D11" i="2"/>
  <c r="G7" i="17" s="1"/>
  <c r="D10" i="2"/>
  <c r="G6" i="17" s="1"/>
  <c r="C9" i="6"/>
  <c r="AF10" i="6" s="1"/>
  <c r="D12" i="2"/>
  <c r="G8" i="17" s="1"/>
  <c r="D18" i="2"/>
  <c r="G14" i="17" s="1"/>
  <c r="C28" i="6"/>
  <c r="D31" i="2"/>
  <c r="G27" i="17" s="1"/>
  <c r="C4" i="6"/>
  <c r="L5" i="6" s="1"/>
  <c r="D7" i="2"/>
  <c r="G3" i="17" s="1"/>
  <c r="C36" i="6"/>
  <c r="D39" i="2"/>
  <c r="G35" i="17" s="1"/>
  <c r="D8" i="2"/>
  <c r="G4" i="17" s="1"/>
  <c r="C5" i="6"/>
  <c r="P6" i="6" s="1"/>
  <c r="C24" i="6"/>
  <c r="CN25" i="6" s="1"/>
  <c r="D27" i="2"/>
  <c r="G23" i="17" s="1"/>
  <c r="D15" i="2"/>
  <c r="G11" i="17" s="1"/>
  <c r="C12" i="6"/>
  <c r="D34" i="2"/>
  <c r="G30" i="17" s="1"/>
  <c r="D22" i="2"/>
  <c r="G18" i="17" s="1"/>
  <c r="D28" i="2"/>
  <c r="G24" i="17" s="1"/>
  <c r="D35" i="2"/>
  <c r="G31" i="17" s="1"/>
  <c r="C32" i="6"/>
  <c r="DT33" i="6" s="1"/>
  <c r="D9" i="2"/>
  <c r="G5" i="17" s="1"/>
  <c r="D13" i="2"/>
  <c r="G9" i="17" s="1"/>
  <c r="D17" i="2"/>
  <c r="G13" i="17" s="1"/>
  <c r="D21" i="2"/>
  <c r="G17" i="17" s="1"/>
  <c r="D25" i="2"/>
  <c r="G21" i="17" s="1"/>
  <c r="D29" i="2"/>
  <c r="G25" i="17" s="1"/>
  <c r="D33" i="2"/>
  <c r="G29" i="17" s="1"/>
  <c r="D37" i="2"/>
  <c r="G33" i="17" s="1"/>
  <c r="C26" i="6"/>
  <c r="CV27" i="6" s="1"/>
  <c r="D16" i="2"/>
  <c r="G12" i="17" s="1"/>
  <c r="D20" i="2"/>
  <c r="G16" i="17" s="1"/>
  <c r="D24" i="2"/>
  <c r="G20" i="17" s="1"/>
  <c r="D32" i="2"/>
  <c r="G28" i="17" s="1"/>
  <c r="D36" i="2"/>
  <c r="G32" i="17" s="1"/>
  <c r="AL10" i="6"/>
  <c r="AL11" i="6" s="1"/>
  <c r="AL12" i="6" s="1"/>
  <c r="E16" i="1"/>
  <c r="E38" i="1"/>
  <c r="E32" i="1"/>
  <c r="E7" i="1"/>
  <c r="E18" i="1"/>
  <c r="E36" i="1"/>
  <c r="E15" i="1"/>
  <c r="E23" i="1"/>
  <c r="E25" i="1"/>
  <c r="E26" i="1"/>
  <c r="E14" i="1"/>
  <c r="E20" i="1"/>
  <c r="E27" i="1"/>
  <c r="Z7" i="6"/>
  <c r="Z8" i="6" s="1"/>
  <c r="Z9" i="6" s="1"/>
  <c r="O32" i="1"/>
  <c r="O33" i="1"/>
  <c r="O8" i="1"/>
  <c r="E9" i="1"/>
  <c r="E10" i="1"/>
  <c r="E12" i="1"/>
  <c r="E13" i="1"/>
  <c r="E21" i="1"/>
  <c r="E5" i="1"/>
  <c r="E28" i="1"/>
  <c r="V7" i="6"/>
  <c r="O16" i="1"/>
  <c r="O22" i="1"/>
  <c r="O10" i="1"/>
  <c r="DU33" i="6"/>
  <c r="DU34" i="6" s="1"/>
  <c r="DU35" i="6" s="1"/>
  <c r="DU36" i="6" s="1"/>
  <c r="DQ32" i="6"/>
  <c r="DQ33" i="6" s="1"/>
  <c r="DQ34" i="6" s="1"/>
  <c r="DQ35" i="6" s="1"/>
  <c r="DQ36" i="6" s="1"/>
  <c r="CO25" i="6"/>
  <c r="CO26" i="6" s="1"/>
  <c r="CO27" i="6" s="1"/>
  <c r="CO28" i="6" s="1"/>
  <c r="CO29" i="6" s="1"/>
  <c r="CO30" i="6" s="1"/>
  <c r="CO31" i="6" s="1"/>
  <c r="CO32" i="6" s="1"/>
  <c r="CO33" i="6" s="1"/>
  <c r="CO34" i="6" s="1"/>
  <c r="CO35" i="6" s="1"/>
  <c r="CO36" i="6" s="1"/>
  <c r="DI30" i="6"/>
  <c r="DI31" i="6" s="1"/>
  <c r="DI32" i="6" s="1"/>
  <c r="DI33" i="6" s="1"/>
  <c r="DI34" i="6" s="1"/>
  <c r="DI35" i="6" s="1"/>
  <c r="DI36" i="6" s="1"/>
  <c r="CK24" i="6"/>
  <c r="CK25" i="6" s="1"/>
  <c r="CK26" i="6" s="1"/>
  <c r="CK27" i="6" s="1"/>
  <c r="CK28" i="6" s="1"/>
  <c r="CK29" i="6" s="1"/>
  <c r="CK30" i="6" s="1"/>
  <c r="CK31" i="6" s="1"/>
  <c r="CK32" i="6" s="1"/>
  <c r="CK33" i="6" s="1"/>
  <c r="CK34" i="6" s="1"/>
  <c r="CK35" i="6" s="1"/>
  <c r="CK36" i="6" s="1"/>
  <c r="BI17" i="6"/>
  <c r="BI18" i="6" s="1"/>
  <c r="BI19" i="6" s="1"/>
  <c r="BI20" i="6" s="1"/>
  <c r="BI21" i="6" s="1"/>
  <c r="BI22" i="6" s="1"/>
  <c r="BI23" i="6" s="1"/>
  <c r="BI24" i="6" s="1"/>
  <c r="BI25" i="6" s="1"/>
  <c r="BI26" i="6" s="1"/>
  <c r="BI27" i="6" s="1"/>
  <c r="BI28" i="6" s="1"/>
  <c r="BI29" i="6" s="1"/>
  <c r="BI30" i="6" s="1"/>
  <c r="BI31" i="6" s="1"/>
  <c r="BI32" i="6" s="1"/>
  <c r="BI33" i="6" s="1"/>
  <c r="BI34" i="6" s="1"/>
  <c r="BI35" i="6" s="1"/>
  <c r="BI36" i="6" s="1"/>
  <c r="BE16" i="6"/>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CS26" i="6"/>
  <c r="CS27" i="6" s="1"/>
  <c r="CS28" i="6" s="1"/>
  <c r="CS29" i="6" s="1"/>
  <c r="CS30" i="6" s="1"/>
  <c r="CS31" i="6" s="1"/>
  <c r="CS32" i="6" s="1"/>
  <c r="CS33" i="6" s="1"/>
  <c r="CS34" i="6" s="1"/>
  <c r="CS35" i="6" s="1"/>
  <c r="CS36" i="6" s="1"/>
  <c r="CC22" i="6"/>
  <c r="CC23" i="6" s="1"/>
  <c r="CC24" i="6" s="1"/>
  <c r="CC25" i="6" s="1"/>
  <c r="CC26" i="6" s="1"/>
  <c r="CC27" i="6" s="1"/>
  <c r="CC28" i="6" s="1"/>
  <c r="CC29" i="6" s="1"/>
  <c r="CC30" i="6" s="1"/>
  <c r="CC31" i="6" s="1"/>
  <c r="CC32" i="6" s="1"/>
  <c r="CC33" i="6" s="1"/>
  <c r="CC34" i="6" s="1"/>
  <c r="CC35" i="6" s="1"/>
  <c r="CC36" i="6" s="1"/>
  <c r="BQ19" i="6"/>
  <c r="BQ20" i="6" s="1"/>
  <c r="BQ21" i="6" s="1"/>
  <c r="BQ22" i="6" s="1"/>
  <c r="BQ23" i="6" s="1"/>
  <c r="BQ24" i="6" s="1"/>
  <c r="BQ25" i="6" s="1"/>
  <c r="BQ26" i="6" s="1"/>
  <c r="BQ27" i="6" s="1"/>
  <c r="BQ28" i="6" s="1"/>
  <c r="BQ29" i="6" s="1"/>
  <c r="BQ30" i="6" s="1"/>
  <c r="BQ31" i="6" s="1"/>
  <c r="BQ32" i="6" s="1"/>
  <c r="BQ33" i="6" s="1"/>
  <c r="BQ34" i="6" s="1"/>
  <c r="BQ35" i="6" s="1"/>
  <c r="BQ36" i="6" s="1"/>
  <c r="DE29" i="6"/>
  <c r="DE30" i="6" s="1"/>
  <c r="DE31" i="6" s="1"/>
  <c r="DE32" i="6" s="1"/>
  <c r="DE33" i="6" s="1"/>
  <c r="DE34" i="6" s="1"/>
  <c r="DE35" i="6" s="1"/>
  <c r="DE36" i="6" s="1"/>
  <c r="AO12" i="6"/>
  <c r="AO13" i="6" s="1"/>
  <c r="AO14" i="6" s="1"/>
  <c r="AO15" i="6" s="1"/>
  <c r="AO16" i="6" s="1"/>
  <c r="AO17" i="6" s="1"/>
  <c r="AO18" i="6" s="1"/>
  <c r="AO19" i="6" s="1"/>
  <c r="AO20" i="6" s="1"/>
  <c r="AO21" i="6" s="1"/>
  <c r="AO22" i="6" s="1"/>
  <c r="AO23" i="6" s="1"/>
  <c r="AO24" i="6" s="1"/>
  <c r="AO25" i="6" s="1"/>
  <c r="AO26" i="6" s="1"/>
  <c r="AO27" i="6" s="1"/>
  <c r="AO28" i="6" s="1"/>
  <c r="AO29" i="6" s="1"/>
  <c r="AO30" i="6" s="1"/>
  <c r="AO31" i="6" s="1"/>
  <c r="AO32" i="6" s="1"/>
  <c r="AO33" i="6" s="1"/>
  <c r="AO34" i="6" s="1"/>
  <c r="AO35" i="6" s="1"/>
  <c r="AO36" i="6" s="1"/>
  <c r="O28" i="1"/>
  <c r="EG36" i="6"/>
  <c r="CG23" i="6"/>
  <c r="CG24" i="6" s="1"/>
  <c r="CG25" i="6" s="1"/>
  <c r="CG26" i="6" s="1"/>
  <c r="CG27" i="6" s="1"/>
  <c r="CG28" i="6" s="1"/>
  <c r="CG29" i="6" s="1"/>
  <c r="CG30" i="6" s="1"/>
  <c r="CG31" i="6" s="1"/>
  <c r="CG32" i="6" s="1"/>
  <c r="CG33" i="6" s="1"/>
  <c r="CG34" i="6" s="1"/>
  <c r="CG35" i="6" s="1"/>
  <c r="CG36" i="6" s="1"/>
  <c r="AG10" i="6"/>
  <c r="AG11" i="6" s="1"/>
  <c r="AG12" i="6" s="1"/>
  <c r="AG13" i="6" s="1"/>
  <c r="AG14" i="6" s="1"/>
  <c r="AG15" i="6" s="1"/>
  <c r="AG16" i="6" s="1"/>
  <c r="AG17" i="6" s="1"/>
  <c r="AG18" i="6" s="1"/>
  <c r="AG19" i="6" s="1"/>
  <c r="AG20" i="6" s="1"/>
  <c r="AG21" i="6" s="1"/>
  <c r="AG22" i="6" s="1"/>
  <c r="AG23" i="6" s="1"/>
  <c r="AG24" i="6" s="1"/>
  <c r="AG25" i="6" s="1"/>
  <c r="AG26" i="6" s="1"/>
  <c r="AG27" i="6" s="1"/>
  <c r="AG28" i="6" s="1"/>
  <c r="AG29" i="6" s="1"/>
  <c r="AG30" i="6" s="1"/>
  <c r="AG31" i="6" s="1"/>
  <c r="AG32" i="6" s="1"/>
  <c r="AG33" i="6" s="1"/>
  <c r="AG34" i="6" s="1"/>
  <c r="AG35" i="6" s="1"/>
  <c r="AG36" i="6" s="1"/>
  <c r="M5" i="6"/>
  <c r="M6" i="6" s="1"/>
  <c r="M7" i="6" s="1"/>
  <c r="M8" i="6" s="1"/>
  <c r="M9" i="6" s="1"/>
  <c r="M10" i="6" s="1"/>
  <c r="M11" i="6" s="1"/>
  <c r="M12" i="6" s="1"/>
  <c r="M13" i="6" s="1"/>
  <c r="M14" i="6" s="1"/>
  <c r="M15" i="6" s="1"/>
  <c r="M16" i="6" s="1"/>
  <c r="M17" i="6" s="1"/>
  <c r="M18" i="6" s="1"/>
  <c r="M19" i="6" s="1"/>
  <c r="M20" i="6" s="1"/>
  <c r="M21" i="6" s="1"/>
  <c r="M22" i="6" s="1"/>
  <c r="M23" i="6" s="1"/>
  <c r="M24" i="6" s="1"/>
  <c r="M25" i="6" s="1"/>
  <c r="M26" i="6" s="1"/>
  <c r="M27" i="6" s="1"/>
  <c r="M28" i="6" s="1"/>
  <c r="M29" i="6" s="1"/>
  <c r="M30" i="6" s="1"/>
  <c r="M31" i="6" s="1"/>
  <c r="M32" i="6" s="1"/>
  <c r="M33" i="6" s="1"/>
  <c r="M34" i="6" s="1"/>
  <c r="M35" i="6" s="1"/>
  <c r="M36" i="6" s="1"/>
  <c r="I4" i="6"/>
  <c r="I5" i="6" s="1"/>
  <c r="I6" i="6" s="1"/>
  <c r="I7" i="6" s="1"/>
  <c r="I8" i="6" s="1"/>
  <c r="I9" i="6" s="1"/>
  <c r="I10" i="6" s="1"/>
  <c r="I11" i="6" s="1"/>
  <c r="I12" i="6" s="1"/>
  <c r="I13" i="6" s="1"/>
  <c r="I14" i="6" s="1"/>
  <c r="I15" i="6" s="1"/>
  <c r="I16" i="6" s="1"/>
  <c r="I17" i="6" s="1"/>
  <c r="I18" i="6" s="1"/>
  <c r="I19" i="6" s="1"/>
  <c r="I20" i="6" s="1"/>
  <c r="I21" i="6" s="1"/>
  <c r="I22" i="6" s="1"/>
  <c r="I23" i="6" s="1"/>
  <c r="I24" i="6" s="1"/>
  <c r="I25" i="6" s="1"/>
  <c r="I26" i="6" s="1"/>
  <c r="I27" i="6" s="1"/>
  <c r="I28" i="6" s="1"/>
  <c r="I29" i="6" s="1"/>
  <c r="I30" i="6" s="1"/>
  <c r="I31" i="6" s="1"/>
  <c r="I32" i="6" s="1"/>
  <c r="I33" i="6" s="1"/>
  <c r="I34" i="6" s="1"/>
  <c r="I35" i="6" s="1"/>
  <c r="I36" i="6" s="1"/>
  <c r="E3" i="6"/>
  <c r="E4" i="6" s="1"/>
  <c r="E5" i="6" s="1"/>
  <c r="E6" i="6" s="1"/>
  <c r="E7" i="6" s="1"/>
  <c r="E8" i="6" s="1"/>
  <c r="E9" i="6" s="1"/>
  <c r="E10" i="6" s="1"/>
  <c r="E11" i="6" s="1"/>
  <c r="E12" i="6" s="1"/>
  <c r="E13" i="6" s="1"/>
  <c r="E14" i="6" s="1"/>
  <c r="E15" i="6" s="1"/>
  <c r="E16" i="6" s="1"/>
  <c r="E17" i="6" s="1"/>
  <c r="E18" i="6" s="1"/>
  <c r="E19" i="6" s="1"/>
  <c r="E20" i="6" s="1"/>
  <c r="E21" i="6" s="1"/>
  <c r="E22" i="6" s="1"/>
  <c r="E23" i="6" s="1"/>
  <c r="E24" i="6" s="1"/>
  <c r="E25" i="6" s="1"/>
  <c r="E26" i="6" s="1"/>
  <c r="E27" i="6" s="1"/>
  <c r="E28" i="6" s="1"/>
  <c r="E29" i="6" s="1"/>
  <c r="E30" i="6" s="1"/>
  <c r="E31" i="6" s="1"/>
  <c r="E32" i="6" s="1"/>
  <c r="E33" i="6" s="1"/>
  <c r="E34" i="6" s="1"/>
  <c r="E35" i="6" s="1"/>
  <c r="E36" i="6" s="1"/>
  <c r="O35" i="1"/>
  <c r="O24" i="1"/>
  <c r="O18" i="1"/>
  <c r="BU20" i="6"/>
  <c r="BU21" i="6" s="1"/>
  <c r="BU22" i="6" s="1"/>
  <c r="BU23" i="6" s="1"/>
  <c r="BU24" i="6" s="1"/>
  <c r="BU25" i="6" s="1"/>
  <c r="BU26" i="6" s="1"/>
  <c r="BU27" i="6" s="1"/>
  <c r="BU28" i="6" s="1"/>
  <c r="BU29" i="6" s="1"/>
  <c r="BU30" i="6" s="1"/>
  <c r="BU31" i="6" s="1"/>
  <c r="BU32" i="6" s="1"/>
  <c r="BU33" i="6" s="1"/>
  <c r="BU34" i="6" s="1"/>
  <c r="BU35" i="6" s="1"/>
  <c r="BU36" i="6" s="1"/>
  <c r="O34" i="1"/>
  <c r="O27" i="1"/>
  <c r="O21" i="1"/>
  <c r="CW27" i="6"/>
  <c r="CW28" i="6" s="1"/>
  <c r="CW29" i="6" s="1"/>
  <c r="CW30" i="6" s="1"/>
  <c r="CW31" i="6" s="1"/>
  <c r="CW32" i="6" s="1"/>
  <c r="CW33" i="6" s="1"/>
  <c r="CW34" i="6" s="1"/>
  <c r="CW35" i="6" s="1"/>
  <c r="CW36" i="6" s="1"/>
  <c r="O40" i="1"/>
  <c r="O37" i="1"/>
  <c r="O31" i="1"/>
  <c r="O12" i="1"/>
  <c r="O6" i="1"/>
  <c r="O38" i="1"/>
  <c r="O36" i="1"/>
  <c r="O14" i="1"/>
  <c r="O7" i="1"/>
  <c r="O13" i="1"/>
  <c r="Q6" i="6"/>
  <c r="Q7" i="6" s="1"/>
  <c r="Q8" i="6" s="1"/>
  <c r="Q9" i="6" s="1"/>
  <c r="Q10" i="6" s="1"/>
  <c r="Q11" i="6" s="1"/>
  <c r="Q12" i="6" s="1"/>
  <c r="Q13" i="6" s="1"/>
  <c r="Q14" i="6" s="1"/>
  <c r="Q15" i="6" s="1"/>
  <c r="Q16" i="6" s="1"/>
  <c r="Q17" i="6" s="1"/>
  <c r="Q18" i="6" s="1"/>
  <c r="Q19" i="6" s="1"/>
  <c r="Q20" i="6" s="1"/>
  <c r="Q21" i="6" s="1"/>
  <c r="Q22" i="6" s="1"/>
  <c r="Q23" i="6" s="1"/>
  <c r="Q24" i="6" s="1"/>
  <c r="Q25" i="6" s="1"/>
  <c r="Q26" i="6" s="1"/>
  <c r="Q27" i="6" s="1"/>
  <c r="Q28" i="6" s="1"/>
  <c r="Q29" i="6" s="1"/>
  <c r="Q30" i="6" s="1"/>
  <c r="Q31" i="6" s="1"/>
  <c r="Q32" i="6" s="1"/>
  <c r="Q33" i="6" s="1"/>
  <c r="Q34" i="6" s="1"/>
  <c r="Q35" i="6" s="1"/>
  <c r="Q36" i="6" s="1"/>
  <c r="O17" i="1"/>
  <c r="O11" i="1"/>
  <c r="EC35" i="6"/>
  <c r="EC36" i="6" s="1"/>
  <c r="AW14" i="6"/>
  <c r="AW15" i="6" s="1"/>
  <c r="AW16" i="6" s="1"/>
  <c r="AW17" i="6" s="1"/>
  <c r="AW18" i="6" s="1"/>
  <c r="AW19" i="6" s="1"/>
  <c r="AW20" i="6" s="1"/>
  <c r="AW21" i="6" s="1"/>
  <c r="AW22" i="6" s="1"/>
  <c r="AW23" i="6" s="1"/>
  <c r="AW24" i="6" s="1"/>
  <c r="AW25" i="6" s="1"/>
  <c r="AW26" i="6" s="1"/>
  <c r="AW27" i="6" s="1"/>
  <c r="AW28" i="6" s="1"/>
  <c r="AW29" i="6" s="1"/>
  <c r="AW30" i="6" s="1"/>
  <c r="AW31" i="6" s="1"/>
  <c r="AW32" i="6" s="1"/>
  <c r="AW33" i="6" s="1"/>
  <c r="AW34" i="6" s="1"/>
  <c r="AW35" i="6" s="1"/>
  <c r="AW36" i="6" s="1"/>
  <c r="Y8" i="6"/>
  <c r="Y9" i="6" s="1"/>
  <c r="Y10" i="6" s="1"/>
  <c r="Y11" i="6" s="1"/>
  <c r="Y12" i="6" s="1"/>
  <c r="Y13" i="6" s="1"/>
  <c r="Y14" i="6" s="1"/>
  <c r="Y15" i="6" s="1"/>
  <c r="Y16" i="6" s="1"/>
  <c r="Y17" i="6" s="1"/>
  <c r="Y18" i="6" s="1"/>
  <c r="Y19" i="6" s="1"/>
  <c r="Y20" i="6" s="1"/>
  <c r="Y21" i="6" s="1"/>
  <c r="Y22" i="6" s="1"/>
  <c r="Y23" i="6" s="1"/>
  <c r="Y24" i="6" s="1"/>
  <c r="Y25" i="6" s="1"/>
  <c r="Y26" i="6" s="1"/>
  <c r="Y27" i="6" s="1"/>
  <c r="Y28" i="6" s="1"/>
  <c r="Y29" i="6" s="1"/>
  <c r="Y30" i="6" s="1"/>
  <c r="Y31" i="6" s="1"/>
  <c r="Y32" i="6" s="1"/>
  <c r="Y33" i="6" s="1"/>
  <c r="Y34" i="6" s="1"/>
  <c r="Y35" i="6" s="1"/>
  <c r="Y36" i="6" s="1"/>
  <c r="O23" i="1"/>
  <c r="DA28" i="6"/>
  <c r="DA29" i="6" s="1"/>
  <c r="DA30" i="6" s="1"/>
  <c r="DA31" i="6" s="1"/>
  <c r="DA32" i="6" s="1"/>
  <c r="DA33" i="6" s="1"/>
  <c r="DA34" i="6" s="1"/>
  <c r="DA35" i="6" s="1"/>
  <c r="DA36" i="6" s="1"/>
  <c r="DY34" i="6"/>
  <c r="DY35" i="6" s="1"/>
  <c r="DY36" i="6" s="1"/>
  <c r="DM31" i="6"/>
  <c r="DM32" i="6" s="1"/>
  <c r="DM33" i="6" s="1"/>
  <c r="DM34" i="6" s="1"/>
  <c r="DM35" i="6" s="1"/>
  <c r="DM36" i="6" s="1"/>
  <c r="BY21" i="6"/>
  <c r="BY22" i="6" s="1"/>
  <c r="BY23" i="6" s="1"/>
  <c r="BY24" i="6" s="1"/>
  <c r="BY25" i="6" s="1"/>
  <c r="BY26" i="6" s="1"/>
  <c r="BY27" i="6" s="1"/>
  <c r="BY28" i="6" s="1"/>
  <c r="BY29" i="6" s="1"/>
  <c r="BY30" i="6" s="1"/>
  <c r="BY31" i="6" s="1"/>
  <c r="BY32" i="6" s="1"/>
  <c r="BY33" i="6" s="1"/>
  <c r="BY34" i="6" s="1"/>
  <c r="BY35" i="6" s="1"/>
  <c r="BY36" i="6" s="1"/>
  <c r="BM18" i="6"/>
  <c r="BM19" i="6" s="1"/>
  <c r="BM20" i="6" s="1"/>
  <c r="BM21" i="6" s="1"/>
  <c r="BM22" i="6" s="1"/>
  <c r="BM23" i="6" s="1"/>
  <c r="BM24" i="6" s="1"/>
  <c r="BM25" i="6" s="1"/>
  <c r="BM26" i="6" s="1"/>
  <c r="BM27" i="6" s="1"/>
  <c r="BM28" i="6" s="1"/>
  <c r="BM29" i="6" s="1"/>
  <c r="BM30" i="6" s="1"/>
  <c r="BM31" i="6" s="1"/>
  <c r="BM32" i="6" s="1"/>
  <c r="BM33" i="6" s="1"/>
  <c r="BM34" i="6" s="1"/>
  <c r="BM35" i="6" s="1"/>
  <c r="BM36" i="6" s="1"/>
  <c r="AC9" i="6"/>
  <c r="AC10" i="6" s="1"/>
  <c r="AC11" i="6" s="1"/>
  <c r="AC12" i="6" s="1"/>
  <c r="AC13" i="6" s="1"/>
  <c r="AC14" i="6" s="1"/>
  <c r="AC15" i="6" s="1"/>
  <c r="AC16" i="6" s="1"/>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O26" i="1"/>
  <c r="O20" i="1"/>
  <c r="BA15" i="6"/>
  <c r="BA16" i="6" s="1"/>
  <c r="BA17" i="6" s="1"/>
  <c r="BA18" i="6" s="1"/>
  <c r="BA19" i="6" s="1"/>
  <c r="BA20" i="6" s="1"/>
  <c r="BA21" i="6" s="1"/>
  <c r="BA22" i="6" s="1"/>
  <c r="BA23" i="6" s="1"/>
  <c r="BA24" i="6" s="1"/>
  <c r="BA25" i="6" s="1"/>
  <c r="BA26" i="6" s="1"/>
  <c r="BA27" i="6" s="1"/>
  <c r="BA28" i="6" s="1"/>
  <c r="BA29" i="6" s="1"/>
  <c r="BA30" i="6" s="1"/>
  <c r="BA31" i="6" s="1"/>
  <c r="BA32" i="6" s="1"/>
  <c r="BA33" i="6" s="1"/>
  <c r="BA34" i="6" s="1"/>
  <c r="BA35" i="6" s="1"/>
  <c r="BA36" i="6" s="1"/>
  <c r="AS13" i="6"/>
  <c r="AS14" i="6" s="1"/>
  <c r="AS15" i="6" s="1"/>
  <c r="AS16" i="6" s="1"/>
  <c r="AS17" i="6" s="1"/>
  <c r="AS18" i="6" s="1"/>
  <c r="AS19" i="6" s="1"/>
  <c r="AS20" i="6" s="1"/>
  <c r="AS21" i="6" s="1"/>
  <c r="AS22" i="6" s="1"/>
  <c r="AS23" i="6" s="1"/>
  <c r="AS24" i="6" s="1"/>
  <c r="AS25" i="6" s="1"/>
  <c r="AS26" i="6" s="1"/>
  <c r="AS27" i="6" s="1"/>
  <c r="AS28" i="6" s="1"/>
  <c r="AS29" i="6" s="1"/>
  <c r="AS30" i="6" s="1"/>
  <c r="AS31" i="6" s="1"/>
  <c r="AS32" i="6" s="1"/>
  <c r="AS33" i="6" s="1"/>
  <c r="AS34" i="6" s="1"/>
  <c r="AS35" i="6" s="1"/>
  <c r="AS36" i="6" s="1"/>
  <c r="AK11" i="6"/>
  <c r="AK12" i="6" s="1"/>
  <c r="AK13" i="6" s="1"/>
  <c r="AK14" i="6" s="1"/>
  <c r="AK15" i="6" s="1"/>
  <c r="AK16" i="6" s="1"/>
  <c r="AK17" i="6" s="1"/>
  <c r="AK18" i="6" s="1"/>
  <c r="AK19" i="6" s="1"/>
  <c r="AK20" i="6" s="1"/>
  <c r="AK21" i="6" s="1"/>
  <c r="AK22" i="6" s="1"/>
  <c r="AK23" i="6" s="1"/>
  <c r="AK24" i="6" s="1"/>
  <c r="AK25" i="6" s="1"/>
  <c r="AK26" i="6" s="1"/>
  <c r="AK27" i="6" s="1"/>
  <c r="AK28" i="6" s="1"/>
  <c r="AK29" i="6" s="1"/>
  <c r="AK30" i="6" s="1"/>
  <c r="AK31" i="6" s="1"/>
  <c r="AK32" i="6" s="1"/>
  <c r="AK33" i="6" s="1"/>
  <c r="AK34" i="6" s="1"/>
  <c r="AK35" i="6" s="1"/>
  <c r="AK36" i="6" s="1"/>
  <c r="B2" i="2"/>
  <c r="O30" i="1"/>
  <c r="O29" i="1"/>
  <c r="O15" i="1"/>
  <c r="O5" i="1"/>
  <c r="U7" i="6"/>
  <c r="U8" i="6" s="1"/>
  <c r="U9" i="6" s="1"/>
  <c r="U10" i="6" s="1"/>
  <c r="U11" i="6" s="1"/>
  <c r="U12" i="6" s="1"/>
  <c r="U13" i="6" s="1"/>
  <c r="U14" i="6" s="1"/>
  <c r="U15" i="6" s="1"/>
  <c r="U16" i="6" s="1"/>
  <c r="U17" i="6" s="1"/>
  <c r="U18" i="6" s="1"/>
  <c r="U19" i="6" s="1"/>
  <c r="U20" i="6" s="1"/>
  <c r="U21" i="6" s="1"/>
  <c r="U22" i="6" s="1"/>
  <c r="U23" i="6" s="1"/>
  <c r="U24" i="6" s="1"/>
  <c r="U25" i="6" s="1"/>
  <c r="U26" i="6" s="1"/>
  <c r="U27" i="6" s="1"/>
  <c r="U28" i="6" s="1"/>
  <c r="U29" i="6" s="1"/>
  <c r="U30" i="6" s="1"/>
  <c r="U31" i="6" s="1"/>
  <c r="U32" i="6" s="1"/>
  <c r="U33" i="6" s="1"/>
  <c r="U34" i="6" s="1"/>
  <c r="U35" i="6" s="1"/>
  <c r="U36" i="6" s="1"/>
  <c r="O39" i="1"/>
  <c r="O25" i="1"/>
  <c r="O19" i="1"/>
  <c r="O9" i="1"/>
  <c r="DJ31" i="6"/>
  <c r="E11" i="1"/>
  <c r="E35" i="1"/>
  <c r="E17" i="1"/>
  <c r="E31" i="1"/>
  <c r="EH35" i="6"/>
  <c r="EH36" i="6" s="1"/>
  <c r="DB27" i="6"/>
  <c r="DB28" i="6" s="1"/>
  <c r="DZ33" i="6"/>
  <c r="DZ34" i="6" s="1"/>
  <c r="EL36" i="6"/>
  <c r="DF28" i="6"/>
  <c r="DF29" i="6" s="1"/>
  <c r="BZ20" i="6"/>
  <c r="BZ21" i="6" s="1"/>
  <c r="DR31" i="6"/>
  <c r="DR32" i="6" s="1"/>
  <c r="ED34" i="6"/>
  <c r="ED35" i="6" s="1"/>
  <c r="DN30" i="6"/>
  <c r="DN31" i="6" s="1"/>
  <c r="CX26" i="6"/>
  <c r="CX27" i="6" s="1"/>
  <c r="CH22" i="6"/>
  <c r="CH23" i="6" s="1"/>
  <c r="BN17" i="6"/>
  <c r="BN18" i="6" s="1"/>
  <c r="AH9" i="6"/>
  <c r="AH10" i="6" s="1"/>
  <c r="CD21" i="6"/>
  <c r="CD22" i="6" s="1"/>
  <c r="BF15" i="6"/>
  <c r="BF16" i="6" s="1"/>
  <c r="BV19" i="6"/>
  <c r="BV20" i="6" s="1"/>
  <c r="DV32" i="6"/>
  <c r="DV33" i="6" s="1"/>
  <c r="CT25" i="6"/>
  <c r="CT26" i="6" s="1"/>
  <c r="CL23" i="6"/>
  <c r="CL24" i="6" s="1"/>
  <c r="CP24" i="6"/>
  <c r="CP25" i="6" s="1"/>
  <c r="BJ16" i="6"/>
  <c r="BJ17" i="6" s="1"/>
  <c r="E37" i="1"/>
  <c r="E33" i="1"/>
  <c r="E29" i="1"/>
  <c r="J4" i="6"/>
  <c r="AT12" i="6"/>
  <c r="AT13" i="6" s="1"/>
  <c r="AD8" i="6"/>
  <c r="AD9" i="6" s="1"/>
  <c r="R6" i="6"/>
  <c r="N5" i="6"/>
  <c r="E40" i="1"/>
  <c r="BB14" i="6"/>
  <c r="BB15" i="6" s="1"/>
  <c r="AX13" i="6"/>
  <c r="AX14" i="6" s="1"/>
  <c r="E39" i="1"/>
  <c r="E30" i="1"/>
  <c r="F3" i="6"/>
  <c r="E34" i="1"/>
  <c r="E24" i="1"/>
  <c r="E19" i="1"/>
  <c r="E6" i="1"/>
  <c r="E22" i="1"/>
  <c r="E8" i="1"/>
  <c r="AP11" i="6"/>
  <c r="AP12" i="6" s="1"/>
  <c r="BR18" i="6"/>
  <c r="BR19" i="6" s="1"/>
  <c r="AB14" i="19" l="1"/>
  <c r="AB15" i="19" s="1"/>
  <c r="AB16" i="19" s="1"/>
  <c r="AB17" i="19" s="1"/>
  <c r="AB18" i="19" s="1"/>
  <c r="EB36" i="6"/>
  <c r="D4" i="6"/>
  <c r="AH14" i="19"/>
  <c r="AV15" i="6"/>
  <c r="AV16" i="6" s="1"/>
  <c r="P8" i="19"/>
  <c r="P9" i="19" s="1"/>
  <c r="AT18" i="19"/>
  <c r="AT19" i="19" s="1"/>
  <c r="AT20" i="19" s="1"/>
  <c r="AT21" i="19" s="1"/>
  <c r="AT22" i="19" s="1"/>
  <c r="AT23" i="19" s="1"/>
  <c r="AT24" i="19" s="1"/>
  <c r="AT25" i="19" s="1"/>
  <c r="BU27" i="19"/>
  <c r="BU28" i="19" s="1"/>
  <c r="BU29" i="19" s="1"/>
  <c r="BU30" i="19" s="1"/>
  <c r="BU31" i="19" s="1"/>
  <c r="BU32" i="19" s="1"/>
  <c r="BU33" i="19" s="1"/>
  <c r="BU34" i="19" s="1"/>
  <c r="CD30" i="19"/>
  <c r="CD31" i="19" s="1"/>
  <c r="CD32" i="19" s="1"/>
  <c r="CD33" i="19" s="1"/>
  <c r="CD34" i="19" s="1"/>
  <c r="CD35" i="19" s="1"/>
  <c r="CD36" i="19" s="1"/>
  <c r="J6" i="19"/>
  <c r="J7" i="19" s="1"/>
  <c r="J8" i="19" s="1"/>
  <c r="J9" i="19" s="1"/>
  <c r="J10" i="19" s="1"/>
  <c r="J11" i="19" s="1"/>
  <c r="J12" i="19" s="1"/>
  <c r="BP20" i="6"/>
  <c r="BP21" i="6" s="1"/>
  <c r="BP22" i="6" s="1"/>
  <c r="BP23" i="6" s="1"/>
  <c r="BP24" i="6" s="1"/>
  <c r="BP25" i="6" s="1"/>
  <c r="BP26" i="6" s="1"/>
  <c r="BP27" i="6" s="1"/>
  <c r="BP28" i="6" s="1"/>
  <c r="BP29" i="6" s="1"/>
  <c r="BP30" i="6" s="1"/>
  <c r="BP31" i="6" s="1"/>
  <c r="BP32" i="6" s="1"/>
  <c r="BP33" i="6" s="1"/>
  <c r="BP34" i="6" s="1"/>
  <c r="BP35" i="6" s="1"/>
  <c r="BP36" i="6" s="1"/>
  <c r="P10" i="19"/>
  <c r="P11" i="19" s="1"/>
  <c r="P12" i="19" s="1"/>
  <c r="P13" i="19" s="1"/>
  <c r="P14" i="19" s="1"/>
  <c r="BI23" i="19"/>
  <c r="BI24" i="19" s="1"/>
  <c r="BI25" i="19" s="1"/>
  <c r="BI26" i="19" s="1"/>
  <c r="BI27" i="19" s="1"/>
  <c r="BI28" i="19" s="1"/>
  <c r="BI29" i="19" s="1"/>
  <c r="L32" i="2"/>
  <c r="BL19" i="6"/>
  <c r="BL20" i="6" s="1"/>
  <c r="BL21" i="6" s="1"/>
  <c r="BL22" i="6" s="1"/>
  <c r="BL23" i="6" s="1"/>
  <c r="BL24" i="6" s="1"/>
  <c r="BL25" i="6" s="1"/>
  <c r="BL26" i="6" s="1"/>
  <c r="BL27" i="6" s="1"/>
  <c r="BL28" i="6" s="1"/>
  <c r="BL29" i="6" s="1"/>
  <c r="BL30" i="6" s="1"/>
  <c r="BL31" i="6" s="1"/>
  <c r="BL32" i="6" s="1"/>
  <c r="BL33" i="6" s="1"/>
  <c r="BL34" i="6" s="1"/>
  <c r="BL35" i="6" s="1"/>
  <c r="BL36" i="6" s="1"/>
  <c r="L34" i="2"/>
  <c r="BC21" i="19"/>
  <c r="BC22" i="19" s="1"/>
  <c r="BC23" i="19" s="1"/>
  <c r="BC24" i="19" s="1"/>
  <c r="BC25" i="19" s="1"/>
  <c r="BC26" i="19" s="1"/>
  <c r="BC27" i="19" s="1"/>
  <c r="BC28" i="19" s="1"/>
  <c r="AJ12" i="6"/>
  <c r="AM12" i="6" s="1"/>
  <c r="AH15" i="19"/>
  <c r="AH16" i="19" s="1"/>
  <c r="AH17" i="19" s="1"/>
  <c r="AH18" i="19" s="1"/>
  <c r="AH19" i="19" s="1"/>
  <c r="AH20" i="19" s="1"/>
  <c r="CM33" i="19"/>
  <c r="CM34" i="19" s="1"/>
  <c r="CM35" i="19" s="1"/>
  <c r="CM36" i="19" s="1"/>
  <c r="P7" i="6"/>
  <c r="P8" i="6" s="1"/>
  <c r="P9" i="6" s="1"/>
  <c r="P10" i="6" s="1"/>
  <c r="P11" i="6" s="1"/>
  <c r="P12" i="6" s="1"/>
  <c r="P13" i="6" s="1"/>
  <c r="P14" i="6" s="1"/>
  <c r="P15" i="6" s="1"/>
  <c r="P16" i="6" s="1"/>
  <c r="P17" i="6" s="1"/>
  <c r="P18" i="6" s="1"/>
  <c r="P19" i="6" s="1"/>
  <c r="P20" i="6" s="1"/>
  <c r="P21" i="6" s="1"/>
  <c r="P22" i="6" s="1"/>
  <c r="P23" i="6" s="1"/>
  <c r="P24" i="6" s="1"/>
  <c r="P25" i="6" s="1"/>
  <c r="P26" i="6" s="1"/>
  <c r="P27" i="6" s="1"/>
  <c r="P28" i="6" s="1"/>
  <c r="P29" i="6" s="1"/>
  <c r="P30" i="6" s="1"/>
  <c r="P31" i="6" s="1"/>
  <c r="P32" i="6" s="1"/>
  <c r="P33" i="6" s="1"/>
  <c r="P34" i="6" s="1"/>
  <c r="P35" i="6" s="1"/>
  <c r="P36" i="6" s="1"/>
  <c r="BR26" i="19"/>
  <c r="BR27" i="19" s="1"/>
  <c r="BR28" i="19" s="1"/>
  <c r="BR29" i="19" s="1"/>
  <c r="BR30" i="19" s="1"/>
  <c r="BR31" i="19" s="1"/>
  <c r="BR32" i="19" s="1"/>
  <c r="BR33" i="19" s="1"/>
  <c r="G5" i="19"/>
  <c r="G6" i="19" s="1"/>
  <c r="G7" i="19" s="1"/>
  <c r="G8" i="19" s="1"/>
  <c r="G9" i="19" s="1"/>
  <c r="G10" i="19" s="1"/>
  <c r="G11" i="19" s="1"/>
  <c r="AK15" i="19"/>
  <c r="AK16" i="19" s="1"/>
  <c r="AK17" i="19" s="1"/>
  <c r="AK18" i="19" s="1"/>
  <c r="AK19" i="19" s="1"/>
  <c r="AK20" i="19" s="1"/>
  <c r="AK21" i="19" s="1"/>
  <c r="BL24" i="19"/>
  <c r="BL25" i="19" s="1"/>
  <c r="BL26" i="19" s="1"/>
  <c r="BL27" i="19" s="1"/>
  <c r="BL28" i="19" s="1"/>
  <c r="BL29" i="19" s="1"/>
  <c r="BL30" i="19" s="1"/>
  <c r="BL31" i="19" s="1"/>
  <c r="CV28" i="6"/>
  <c r="CV29" i="6" s="1"/>
  <c r="CV30" i="6" s="1"/>
  <c r="CV31" i="6" s="1"/>
  <c r="CV32" i="6" s="1"/>
  <c r="CV33" i="6" s="1"/>
  <c r="CV34" i="6" s="1"/>
  <c r="CV35" i="6" s="1"/>
  <c r="CV36" i="6" s="1"/>
  <c r="L38" i="2"/>
  <c r="CF24" i="6"/>
  <c r="CF25" i="6" s="1"/>
  <c r="CF26" i="6" s="1"/>
  <c r="CF27" i="6" s="1"/>
  <c r="CF28" i="6" s="1"/>
  <c r="CF29" i="6" s="1"/>
  <c r="CF30" i="6" s="1"/>
  <c r="CF31" i="6" s="1"/>
  <c r="CF32" i="6" s="1"/>
  <c r="CF33" i="6" s="1"/>
  <c r="CF34" i="6" s="1"/>
  <c r="CF35" i="6" s="1"/>
  <c r="CF36" i="6" s="1"/>
  <c r="L35" i="2"/>
  <c r="T8" i="6"/>
  <c r="T9" i="6" s="1"/>
  <c r="T10" i="6" s="1"/>
  <c r="T11" i="6" s="1"/>
  <c r="T12" i="6" s="1"/>
  <c r="T13" i="6" s="1"/>
  <c r="T14" i="6" s="1"/>
  <c r="T15" i="6" s="1"/>
  <c r="T16" i="6" s="1"/>
  <c r="T17" i="6" s="1"/>
  <c r="T18" i="6" s="1"/>
  <c r="T19" i="6" s="1"/>
  <c r="T20" i="6" s="1"/>
  <c r="T21" i="6" s="1"/>
  <c r="T22" i="6" s="1"/>
  <c r="T23" i="6" s="1"/>
  <c r="T24" i="6" s="1"/>
  <c r="T25" i="6" s="1"/>
  <c r="T26" i="6" s="1"/>
  <c r="T27" i="6" s="1"/>
  <c r="T28" i="6" s="1"/>
  <c r="T29" i="6" s="1"/>
  <c r="T30" i="6" s="1"/>
  <c r="T31" i="6" s="1"/>
  <c r="T32" i="6" s="1"/>
  <c r="T33" i="6" s="1"/>
  <c r="T34" i="6" s="1"/>
  <c r="T35" i="6" s="1"/>
  <c r="T36" i="6" s="1"/>
  <c r="CB23" i="6"/>
  <c r="CB24" i="6" s="1"/>
  <c r="CB25" i="6" s="1"/>
  <c r="CB26" i="6" s="1"/>
  <c r="CB27" i="6" s="1"/>
  <c r="CB28" i="6" s="1"/>
  <c r="CB29" i="6" s="1"/>
  <c r="CB30" i="6" s="1"/>
  <c r="CB31" i="6" s="1"/>
  <c r="CB32" i="6" s="1"/>
  <c r="CB33" i="6" s="1"/>
  <c r="CB34" i="6" s="1"/>
  <c r="CB35" i="6" s="1"/>
  <c r="CB36" i="6" s="1"/>
  <c r="DL32" i="6"/>
  <c r="DL33" i="6" s="1"/>
  <c r="DL34" i="6" s="1"/>
  <c r="DL35" i="6" s="1"/>
  <c r="DL36" i="6" s="1"/>
  <c r="DX35" i="6"/>
  <c r="DX36" i="6" s="1"/>
  <c r="CP34" i="19"/>
  <c r="CP35" i="19" s="1"/>
  <c r="CP36" i="19" s="1"/>
  <c r="BX22" i="6"/>
  <c r="BX23" i="6" s="1"/>
  <c r="BX24" i="6" s="1"/>
  <c r="BX25" i="6" s="1"/>
  <c r="BX26" i="6" s="1"/>
  <c r="BX27" i="6" s="1"/>
  <c r="BX28" i="6" s="1"/>
  <c r="BX29" i="6" s="1"/>
  <c r="BX30" i="6" s="1"/>
  <c r="BX31" i="6" s="1"/>
  <c r="BX32" i="6" s="1"/>
  <c r="BX33" i="6" s="1"/>
  <c r="BX34" i="6" s="1"/>
  <c r="BX35" i="6" s="1"/>
  <c r="BX36" i="6" s="1"/>
  <c r="M13" i="18"/>
  <c r="M14" i="18" s="1"/>
  <c r="M15" i="18" s="1"/>
  <c r="M16" i="18" s="1"/>
  <c r="M17" i="18" s="1"/>
  <c r="M18" i="18" s="1"/>
  <c r="M19" i="18" s="1"/>
  <c r="M20" i="18" s="1"/>
  <c r="M21" i="18" s="1"/>
  <c r="M22" i="18" s="1"/>
  <c r="M23" i="18" s="1"/>
  <c r="M24" i="18" s="1"/>
  <c r="M25" i="18" s="1"/>
  <c r="M26" i="18" s="1"/>
  <c r="M27" i="18" s="1"/>
  <c r="M28" i="18" s="1"/>
  <c r="M29" i="18" s="1"/>
  <c r="M30" i="18" s="1"/>
  <c r="M31" i="18" s="1"/>
  <c r="M32" i="18" s="1"/>
  <c r="M33" i="18" s="1"/>
  <c r="M34" i="18" s="1"/>
  <c r="M35" i="18" s="1"/>
  <c r="M36" i="18" s="1"/>
  <c r="L18" i="2"/>
  <c r="L33" i="2"/>
  <c r="AZ16" i="6"/>
  <c r="AZ17" i="6" s="1"/>
  <c r="AZ18" i="6" s="1"/>
  <c r="AZ19" i="6" s="1"/>
  <c r="AZ20" i="6" s="1"/>
  <c r="AZ21" i="6" s="1"/>
  <c r="AZ22" i="6" s="1"/>
  <c r="AZ23" i="6" s="1"/>
  <c r="AZ24" i="6" s="1"/>
  <c r="AZ25" i="6" s="1"/>
  <c r="AZ26" i="6" s="1"/>
  <c r="AZ27" i="6" s="1"/>
  <c r="AZ28" i="6" s="1"/>
  <c r="AZ29" i="6" s="1"/>
  <c r="AZ30" i="6" s="1"/>
  <c r="AZ31" i="6" s="1"/>
  <c r="AZ32" i="6" s="1"/>
  <c r="AZ33" i="6" s="1"/>
  <c r="AZ34" i="6" s="1"/>
  <c r="AZ35" i="6" s="1"/>
  <c r="AZ36" i="6" s="1"/>
  <c r="AD30" i="18"/>
  <c r="AD31" i="18" s="1"/>
  <c r="AD32" i="18" s="1"/>
  <c r="AD33" i="18" s="1"/>
  <c r="AD34" i="18" s="1"/>
  <c r="AD35" i="18" s="1"/>
  <c r="AD36" i="18" s="1"/>
  <c r="N14" i="18"/>
  <c r="N15" i="18" s="1"/>
  <c r="N16" i="18" s="1"/>
  <c r="N17" i="18" s="1"/>
  <c r="N18" i="18" s="1"/>
  <c r="N19" i="18" s="1"/>
  <c r="N20" i="18" s="1"/>
  <c r="N21" i="18" s="1"/>
  <c r="N22" i="18" s="1"/>
  <c r="N23" i="18" s="1"/>
  <c r="N24" i="18" s="1"/>
  <c r="N25" i="18" s="1"/>
  <c r="N26" i="18" s="1"/>
  <c r="N27" i="18" s="1"/>
  <c r="N28" i="18" s="1"/>
  <c r="N29" i="18" s="1"/>
  <c r="N30" i="18" s="1"/>
  <c r="N31" i="18" s="1"/>
  <c r="N32" i="18" s="1"/>
  <c r="N33" i="18" s="1"/>
  <c r="N34" i="18" s="1"/>
  <c r="N35" i="18" s="1"/>
  <c r="N36" i="18" s="1"/>
  <c r="L31" i="2"/>
  <c r="L21" i="2"/>
  <c r="L25" i="2"/>
  <c r="L28" i="2"/>
  <c r="L12" i="2"/>
  <c r="Y25" i="18"/>
  <c r="Y26" i="18" s="1"/>
  <c r="Y27" i="18" s="1"/>
  <c r="Y28" i="18" s="1"/>
  <c r="Y29" i="18" s="1"/>
  <c r="Y30" i="18" s="1"/>
  <c r="Y31" i="18" s="1"/>
  <c r="Y32" i="18" s="1"/>
  <c r="Y33" i="18" s="1"/>
  <c r="Y34" i="18" s="1"/>
  <c r="Y35" i="18" s="1"/>
  <c r="Y36" i="18" s="1"/>
  <c r="AQ17" i="19"/>
  <c r="AQ18" i="19" s="1"/>
  <c r="AQ19" i="19" s="1"/>
  <c r="AQ20" i="19" s="1"/>
  <c r="AQ21" i="19" s="1"/>
  <c r="AQ22" i="19" s="1"/>
  <c r="AQ23" i="19" s="1"/>
  <c r="CJ32" i="19"/>
  <c r="CJ33" i="19" s="1"/>
  <c r="CJ34" i="19" s="1"/>
  <c r="CJ35" i="19" s="1"/>
  <c r="CJ36" i="19" s="1"/>
  <c r="AF11" i="6"/>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BH18" i="6"/>
  <c r="BH19" i="6" s="1"/>
  <c r="BH20" i="6" s="1"/>
  <c r="BH21" i="6" s="1"/>
  <c r="BH22" i="6" s="1"/>
  <c r="BH23" i="6" s="1"/>
  <c r="BH24" i="6" s="1"/>
  <c r="BH25" i="6" s="1"/>
  <c r="BH26" i="6" s="1"/>
  <c r="BH27" i="6" s="1"/>
  <c r="BH28" i="6" s="1"/>
  <c r="BH29" i="6" s="1"/>
  <c r="BH30" i="6" s="1"/>
  <c r="BH31" i="6" s="1"/>
  <c r="BH32" i="6" s="1"/>
  <c r="BH33" i="6" s="1"/>
  <c r="BH34" i="6" s="1"/>
  <c r="BH35" i="6" s="1"/>
  <c r="BH36" i="6" s="1"/>
  <c r="CG31" i="19"/>
  <c r="CG32" i="19" s="1"/>
  <c r="CG33" i="19" s="1"/>
  <c r="CG34" i="19" s="1"/>
  <c r="CG35" i="19" s="1"/>
  <c r="CG36" i="19" s="1"/>
  <c r="L9" i="2"/>
  <c r="AC29" i="18"/>
  <c r="AC30" i="18" s="1"/>
  <c r="AC31" i="18" s="1"/>
  <c r="AC32" i="18" s="1"/>
  <c r="AC33" i="18" s="1"/>
  <c r="AC34" i="18" s="1"/>
  <c r="AC35" i="18" s="1"/>
  <c r="AC36" i="18" s="1"/>
  <c r="L7" i="2"/>
  <c r="AZ20" i="19"/>
  <c r="AZ21" i="19" s="1"/>
  <c r="AZ22" i="19" s="1"/>
  <c r="AZ23" i="19" s="1"/>
  <c r="AZ24" i="19" s="1"/>
  <c r="AZ25" i="19" s="1"/>
  <c r="AZ26" i="19" s="1"/>
  <c r="Z26" i="18"/>
  <c r="Z27" i="18" s="1"/>
  <c r="Z28" i="18" s="1"/>
  <c r="Z29" i="18" s="1"/>
  <c r="Z30" i="18" s="1"/>
  <c r="Z31" i="18" s="1"/>
  <c r="Z32" i="18" s="1"/>
  <c r="Z33" i="18" s="1"/>
  <c r="Z34" i="18" s="1"/>
  <c r="Z35" i="18" s="1"/>
  <c r="Z36" i="18" s="1"/>
  <c r="Y11" i="19"/>
  <c r="Y12" i="19" s="1"/>
  <c r="Y13" i="19" s="1"/>
  <c r="Y14" i="19" s="1"/>
  <c r="Y15" i="19" s="1"/>
  <c r="Y16" i="19" s="1"/>
  <c r="Y17" i="19" s="1"/>
  <c r="L19" i="2"/>
  <c r="AF32" i="18"/>
  <c r="AF33" i="18" s="1"/>
  <c r="AF34" i="18" s="1"/>
  <c r="AF35" i="18" s="1"/>
  <c r="AF36" i="18" s="1"/>
  <c r="P16" i="18"/>
  <c r="P17" i="18" s="1"/>
  <c r="P18" i="18" s="1"/>
  <c r="P19" i="18" s="1"/>
  <c r="P20" i="18" s="1"/>
  <c r="P21" i="18" s="1"/>
  <c r="P22" i="18" s="1"/>
  <c r="P23" i="18" s="1"/>
  <c r="P24" i="18" s="1"/>
  <c r="P25" i="18" s="1"/>
  <c r="P26" i="18" s="1"/>
  <c r="P27" i="18" s="1"/>
  <c r="P28" i="18" s="1"/>
  <c r="P29" i="18" s="1"/>
  <c r="P30" i="18" s="1"/>
  <c r="P31" i="18" s="1"/>
  <c r="P32" i="18" s="1"/>
  <c r="P33" i="18" s="1"/>
  <c r="P34" i="18" s="1"/>
  <c r="P35" i="18" s="1"/>
  <c r="P36" i="18" s="1"/>
  <c r="AE31" i="18"/>
  <c r="AE32" i="18" s="1"/>
  <c r="AE33" i="18" s="1"/>
  <c r="AE34" i="18" s="1"/>
  <c r="AE35" i="18" s="1"/>
  <c r="AE36" i="18" s="1"/>
  <c r="L30" i="2"/>
  <c r="S19" i="18"/>
  <c r="S20" i="18" s="1"/>
  <c r="S21" i="18" s="1"/>
  <c r="S22" i="18" s="1"/>
  <c r="S23" i="18" s="1"/>
  <c r="S24" i="18" s="1"/>
  <c r="S25" i="18" s="1"/>
  <c r="S26" i="18" s="1"/>
  <c r="S27" i="18" s="1"/>
  <c r="S28" i="18" s="1"/>
  <c r="S29" i="18" s="1"/>
  <c r="S30" i="18" s="1"/>
  <c r="S31" i="18" s="1"/>
  <c r="S32" i="18" s="1"/>
  <c r="S33" i="18" s="1"/>
  <c r="S34" i="18" s="1"/>
  <c r="S35" i="18" s="1"/>
  <c r="S36" i="18" s="1"/>
  <c r="W23" i="18"/>
  <c r="W24" i="18" s="1"/>
  <c r="W25" i="18" s="1"/>
  <c r="W26" i="18" s="1"/>
  <c r="W27" i="18" s="1"/>
  <c r="W28" i="18" s="1"/>
  <c r="W29" i="18" s="1"/>
  <c r="W30" i="18" s="1"/>
  <c r="W31" i="18" s="1"/>
  <c r="W32" i="18" s="1"/>
  <c r="W33" i="18" s="1"/>
  <c r="W34" i="18" s="1"/>
  <c r="W35" i="18" s="1"/>
  <c r="W36" i="18" s="1"/>
  <c r="J10" i="18"/>
  <c r="J11" i="18" s="1"/>
  <c r="J12" i="18" s="1"/>
  <c r="J13" i="18" s="1"/>
  <c r="J14" i="18" s="1"/>
  <c r="J15" i="18" s="1"/>
  <c r="J16" i="18" s="1"/>
  <c r="J17" i="18" s="1"/>
  <c r="J18" i="18" s="1"/>
  <c r="J19" i="18" s="1"/>
  <c r="J20" i="18" s="1"/>
  <c r="J21" i="18" s="1"/>
  <c r="J22" i="18" s="1"/>
  <c r="J23" i="18" s="1"/>
  <c r="J24" i="18" s="1"/>
  <c r="J25" i="18" s="1"/>
  <c r="J26" i="18" s="1"/>
  <c r="J27" i="18" s="1"/>
  <c r="J28" i="18" s="1"/>
  <c r="J29" i="18" s="1"/>
  <c r="J30" i="18" s="1"/>
  <c r="J31" i="18" s="1"/>
  <c r="J32" i="18" s="1"/>
  <c r="J33" i="18" s="1"/>
  <c r="J34" i="18" s="1"/>
  <c r="J35" i="18" s="1"/>
  <c r="J36" i="18" s="1"/>
  <c r="L24" i="2"/>
  <c r="AB28" i="18"/>
  <c r="AB29" i="18" s="1"/>
  <c r="AB30" i="18" s="1"/>
  <c r="AB31" i="18" s="1"/>
  <c r="AB32" i="18" s="1"/>
  <c r="AB33" i="18" s="1"/>
  <c r="AB34" i="18" s="1"/>
  <c r="AB35" i="18" s="1"/>
  <c r="AB36" i="18" s="1"/>
  <c r="AA27" i="18"/>
  <c r="AA28" i="18" s="1"/>
  <c r="AA29" i="18" s="1"/>
  <c r="AA30" i="18" s="1"/>
  <c r="AA31" i="18" s="1"/>
  <c r="AA32" i="18" s="1"/>
  <c r="AA33" i="18" s="1"/>
  <c r="AA34" i="18" s="1"/>
  <c r="AA35" i="18" s="1"/>
  <c r="AA36" i="18" s="1"/>
  <c r="Q17" i="18"/>
  <c r="Q18" i="18" s="1"/>
  <c r="Q19" i="18" s="1"/>
  <c r="Q20" i="18" s="1"/>
  <c r="Q21" i="18" s="1"/>
  <c r="Q22" i="18" s="1"/>
  <c r="Q23" i="18" s="1"/>
  <c r="Q24" i="18" s="1"/>
  <c r="Q25" i="18" s="1"/>
  <c r="Q26" i="18" s="1"/>
  <c r="Q27" i="18" s="1"/>
  <c r="Q28" i="18" s="1"/>
  <c r="Q29" i="18" s="1"/>
  <c r="Q30" i="18" s="1"/>
  <c r="Q31" i="18" s="1"/>
  <c r="Q32" i="18" s="1"/>
  <c r="Q33" i="18" s="1"/>
  <c r="Q34" i="18" s="1"/>
  <c r="Q35" i="18" s="1"/>
  <c r="Q36" i="18" s="1"/>
  <c r="L10" i="2"/>
  <c r="H30" i="1"/>
  <c r="J30" i="1" s="1"/>
  <c r="G26" i="17"/>
  <c r="V22" i="18"/>
  <c r="V23" i="18" s="1"/>
  <c r="V24" i="18" s="1"/>
  <c r="V25" i="18" s="1"/>
  <c r="V26" i="18" s="1"/>
  <c r="V27" i="18" s="1"/>
  <c r="V28" i="18" s="1"/>
  <c r="V29" i="18" s="1"/>
  <c r="V30" i="18" s="1"/>
  <c r="V31" i="18" s="1"/>
  <c r="V32" i="18" s="1"/>
  <c r="V33" i="18" s="1"/>
  <c r="V34" i="18" s="1"/>
  <c r="V35" i="18" s="1"/>
  <c r="V36" i="18" s="1"/>
  <c r="F6" i="18"/>
  <c r="F7" i="18" s="1"/>
  <c r="F8" i="18" s="1"/>
  <c r="F9" i="18" s="1"/>
  <c r="F10" i="18" s="1"/>
  <c r="F11" i="18" s="1"/>
  <c r="F12" i="18" s="1"/>
  <c r="F13" i="18" s="1"/>
  <c r="F14" i="18" s="1"/>
  <c r="F15" i="18" s="1"/>
  <c r="F16" i="18" s="1"/>
  <c r="F17" i="18" s="1"/>
  <c r="F18" i="18" s="1"/>
  <c r="F19" i="18" s="1"/>
  <c r="F20" i="18" s="1"/>
  <c r="F21" i="18" s="1"/>
  <c r="F22" i="18" s="1"/>
  <c r="F23" i="18" s="1"/>
  <c r="F24" i="18" s="1"/>
  <c r="F25" i="18" s="1"/>
  <c r="F26" i="18" s="1"/>
  <c r="F27" i="18" s="1"/>
  <c r="F28" i="18" s="1"/>
  <c r="F29" i="18" s="1"/>
  <c r="F30" i="18" s="1"/>
  <c r="F31" i="18" s="1"/>
  <c r="F32" i="18" s="1"/>
  <c r="F33" i="18" s="1"/>
  <c r="F34" i="18" s="1"/>
  <c r="F35" i="18" s="1"/>
  <c r="F36" i="18" s="1"/>
  <c r="CA29" i="19"/>
  <c r="CA30" i="19" s="1"/>
  <c r="CA31" i="19" s="1"/>
  <c r="CA32" i="19" s="1"/>
  <c r="CA33" i="19" s="1"/>
  <c r="CA34" i="19" s="1"/>
  <c r="CA35" i="19" s="1"/>
  <c r="CA36" i="19" s="1"/>
  <c r="AE13" i="19"/>
  <c r="AE14" i="19" s="1"/>
  <c r="AE15" i="19" s="1"/>
  <c r="AE16" i="19" s="1"/>
  <c r="AE17" i="19" s="1"/>
  <c r="AE18" i="19" s="1"/>
  <c r="AE19" i="19" s="1"/>
  <c r="BX28" i="19"/>
  <c r="BX29" i="19" s="1"/>
  <c r="BX30" i="19" s="1"/>
  <c r="BX31" i="19" s="1"/>
  <c r="BX32" i="19" s="1"/>
  <c r="BX33" i="19" s="1"/>
  <c r="BX34" i="19" s="1"/>
  <c r="BX35" i="19" s="1"/>
  <c r="U21" i="18"/>
  <c r="U22" i="18" s="1"/>
  <c r="U23" i="18" s="1"/>
  <c r="U24" i="18" s="1"/>
  <c r="U25" i="18" s="1"/>
  <c r="U26" i="18" s="1"/>
  <c r="U27" i="18" s="1"/>
  <c r="U28" i="18" s="1"/>
  <c r="U29" i="18" s="1"/>
  <c r="U30" i="18" s="1"/>
  <c r="U31" i="18" s="1"/>
  <c r="U32" i="18" s="1"/>
  <c r="U33" i="18" s="1"/>
  <c r="U34" i="18" s="1"/>
  <c r="U35" i="18" s="1"/>
  <c r="U36" i="18" s="1"/>
  <c r="L37" i="2"/>
  <c r="L5" i="2"/>
  <c r="L36" i="2"/>
  <c r="L20" i="2"/>
  <c r="L11" i="2"/>
  <c r="BO25" i="19"/>
  <c r="BO26" i="19" s="1"/>
  <c r="BO27" i="19" s="1"/>
  <c r="BO28" i="19" s="1"/>
  <c r="BO29" i="19" s="1"/>
  <c r="BO30" i="19" s="1"/>
  <c r="BO31" i="19" s="1"/>
  <c r="S9" i="19"/>
  <c r="S10" i="19" s="1"/>
  <c r="S11" i="19" s="1"/>
  <c r="S12" i="19" s="1"/>
  <c r="S13" i="19" s="1"/>
  <c r="S14" i="19" s="1"/>
  <c r="S15" i="19" s="1"/>
  <c r="AN16" i="19"/>
  <c r="AN17" i="19" s="1"/>
  <c r="AN18" i="19" s="1"/>
  <c r="AN19" i="19" s="1"/>
  <c r="AN20" i="19" s="1"/>
  <c r="AN21" i="19" s="1"/>
  <c r="AN22" i="19" s="1"/>
  <c r="AJ36" i="18"/>
  <c r="D4" i="18"/>
  <c r="D5" i="18" s="1"/>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C4" i="18"/>
  <c r="C5" i="18" s="1"/>
  <c r="C6" i="18" s="1"/>
  <c r="C7" i="18" s="1"/>
  <c r="C8" i="18" s="1"/>
  <c r="C9" i="18" s="1"/>
  <c r="C10" i="18" s="1"/>
  <c r="C11" i="18" s="1"/>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L8" i="2"/>
  <c r="L12" i="18"/>
  <c r="L13" i="18" s="1"/>
  <c r="L14" i="18" s="1"/>
  <c r="L15" i="18" s="1"/>
  <c r="L16" i="18" s="1"/>
  <c r="L17" i="18" s="1"/>
  <c r="L18" i="18" s="1"/>
  <c r="L19" i="18" s="1"/>
  <c r="L20" i="18" s="1"/>
  <c r="L21" i="18" s="1"/>
  <c r="L22" i="18" s="1"/>
  <c r="L23" i="18" s="1"/>
  <c r="L24" i="18" s="1"/>
  <c r="L25" i="18" s="1"/>
  <c r="L26" i="18" s="1"/>
  <c r="L27" i="18" s="1"/>
  <c r="L28" i="18" s="1"/>
  <c r="L29" i="18" s="1"/>
  <c r="L30" i="18" s="1"/>
  <c r="L31" i="18" s="1"/>
  <c r="L32" i="18" s="1"/>
  <c r="L33" i="18" s="1"/>
  <c r="L34" i="18" s="1"/>
  <c r="L35" i="18" s="1"/>
  <c r="L36" i="18" s="1"/>
  <c r="G7" i="18"/>
  <c r="G8" i="18" s="1"/>
  <c r="G9" i="18" s="1"/>
  <c r="G10" i="18" s="1"/>
  <c r="G11" i="18" s="1"/>
  <c r="G12" i="18" s="1"/>
  <c r="G13" i="18" s="1"/>
  <c r="G14" i="18" s="1"/>
  <c r="G15" i="18" s="1"/>
  <c r="G16" i="18" s="1"/>
  <c r="G17" i="18" s="1"/>
  <c r="G18" i="18" s="1"/>
  <c r="G19" i="18" s="1"/>
  <c r="G20" i="18" s="1"/>
  <c r="G21" i="18" s="1"/>
  <c r="G22" i="18" s="1"/>
  <c r="G23" i="18" s="1"/>
  <c r="G24" i="18" s="1"/>
  <c r="G25" i="18" s="1"/>
  <c r="G26" i="18" s="1"/>
  <c r="G27" i="18" s="1"/>
  <c r="G28" i="18" s="1"/>
  <c r="G29" i="18" s="1"/>
  <c r="G30" i="18" s="1"/>
  <c r="G31" i="18" s="1"/>
  <c r="G32" i="18" s="1"/>
  <c r="G33" i="18" s="1"/>
  <c r="G34" i="18" s="1"/>
  <c r="G35" i="18" s="1"/>
  <c r="G36" i="18" s="1"/>
  <c r="L23" i="2"/>
  <c r="L26" i="2"/>
  <c r="L17" i="2"/>
  <c r="DT34" i="6"/>
  <c r="DT35" i="6" s="1"/>
  <c r="DT36" i="6" s="1"/>
  <c r="CN26" i="6"/>
  <c r="CN27" i="6" s="1"/>
  <c r="CN28" i="6" s="1"/>
  <c r="CN29" i="6" s="1"/>
  <c r="CN30" i="6" s="1"/>
  <c r="CN31" i="6" s="1"/>
  <c r="CN32" i="6" s="1"/>
  <c r="CN33" i="6" s="1"/>
  <c r="CN34" i="6" s="1"/>
  <c r="CN35" i="6" s="1"/>
  <c r="CN36" i="6" s="1"/>
  <c r="H38" i="1"/>
  <c r="J38" i="1" s="1"/>
  <c r="G34" i="17"/>
  <c r="H6" i="1"/>
  <c r="J6" i="1" s="1"/>
  <c r="G2" i="17"/>
  <c r="M7" i="19"/>
  <c r="M8" i="19" s="1"/>
  <c r="M9" i="19" s="1"/>
  <c r="M10" i="19" s="1"/>
  <c r="M11" i="19" s="1"/>
  <c r="M12" i="19" s="1"/>
  <c r="M13" i="19" s="1"/>
  <c r="L13" i="2"/>
  <c r="L39" i="2"/>
  <c r="L40" i="2"/>
  <c r="BF22" i="19"/>
  <c r="BF23" i="19" s="1"/>
  <c r="BF24" i="19" s="1"/>
  <c r="BF25" i="19" s="1"/>
  <c r="BF26" i="19" s="1"/>
  <c r="BF27" i="19" s="1"/>
  <c r="BF28" i="19" s="1"/>
  <c r="BF29" i="19" s="1"/>
  <c r="AI35" i="18"/>
  <c r="AI36" i="18" s="1"/>
  <c r="CS35" i="19"/>
  <c r="CS36" i="19" s="1"/>
  <c r="R18" i="18"/>
  <c r="R19" i="18" s="1"/>
  <c r="R20" i="18" s="1"/>
  <c r="R21" i="18" s="1"/>
  <c r="R22" i="18" s="1"/>
  <c r="R23" i="18" s="1"/>
  <c r="R24" i="18" s="1"/>
  <c r="R25" i="18" s="1"/>
  <c r="R26" i="18" s="1"/>
  <c r="R27" i="18" s="1"/>
  <c r="R28" i="18" s="1"/>
  <c r="R29" i="18" s="1"/>
  <c r="R30" i="18" s="1"/>
  <c r="R31" i="18" s="1"/>
  <c r="R32" i="18" s="1"/>
  <c r="R33" i="18" s="1"/>
  <c r="R34" i="18" s="1"/>
  <c r="R35" i="18" s="1"/>
  <c r="R36" i="18" s="1"/>
  <c r="AG33" i="18"/>
  <c r="AG34" i="18" s="1"/>
  <c r="AG35" i="18" s="1"/>
  <c r="AG36" i="18" s="1"/>
  <c r="V10" i="19"/>
  <c r="V11" i="19" s="1"/>
  <c r="V12" i="19" s="1"/>
  <c r="V13" i="19" s="1"/>
  <c r="V14" i="19" s="1"/>
  <c r="V15" i="19" s="1"/>
  <c r="V16" i="19" s="1"/>
  <c r="X24" i="18"/>
  <c r="X25" i="18" s="1"/>
  <c r="X26" i="18" s="1"/>
  <c r="X27" i="18" s="1"/>
  <c r="X28" i="18" s="1"/>
  <c r="X29" i="18" s="1"/>
  <c r="X30" i="18" s="1"/>
  <c r="X31" i="18" s="1"/>
  <c r="X32" i="18" s="1"/>
  <c r="X33" i="18" s="1"/>
  <c r="X34" i="18" s="1"/>
  <c r="X35" i="18" s="1"/>
  <c r="X36" i="18" s="1"/>
  <c r="H8" i="18"/>
  <c r="H9" i="18" s="1"/>
  <c r="H10" i="18" s="1"/>
  <c r="H11" i="18" s="1"/>
  <c r="H12" i="18" s="1"/>
  <c r="H13" i="18" s="1"/>
  <c r="H14" i="18" s="1"/>
  <c r="H15" i="18" s="1"/>
  <c r="H16" i="18" s="1"/>
  <c r="H17" i="18" s="1"/>
  <c r="H18" i="18" s="1"/>
  <c r="H19" i="18" s="1"/>
  <c r="H20" i="18" s="1"/>
  <c r="H21" i="18" s="1"/>
  <c r="H22" i="18" s="1"/>
  <c r="H23" i="18" s="1"/>
  <c r="H24" i="18" s="1"/>
  <c r="H25" i="18" s="1"/>
  <c r="H26" i="18" s="1"/>
  <c r="H27" i="18" s="1"/>
  <c r="H28" i="18" s="1"/>
  <c r="H29" i="18" s="1"/>
  <c r="H30" i="18" s="1"/>
  <c r="H31" i="18" s="1"/>
  <c r="H32" i="18" s="1"/>
  <c r="H33" i="18" s="1"/>
  <c r="H34" i="18" s="1"/>
  <c r="H35" i="18" s="1"/>
  <c r="H36" i="18" s="1"/>
  <c r="O15" i="18"/>
  <c r="O16" i="18" s="1"/>
  <c r="O17" i="18" s="1"/>
  <c r="O18" i="18" s="1"/>
  <c r="O19" i="18" s="1"/>
  <c r="O20" i="18" s="1"/>
  <c r="O21" i="18" s="1"/>
  <c r="O22" i="18" s="1"/>
  <c r="O23" i="18" s="1"/>
  <c r="O24" i="18" s="1"/>
  <c r="O25" i="18" s="1"/>
  <c r="O26" i="18" s="1"/>
  <c r="O27" i="18" s="1"/>
  <c r="O28" i="18" s="1"/>
  <c r="O29" i="18" s="1"/>
  <c r="O30" i="18" s="1"/>
  <c r="O31" i="18" s="1"/>
  <c r="O32" i="18" s="1"/>
  <c r="O33" i="18" s="1"/>
  <c r="O34" i="18" s="1"/>
  <c r="O35" i="18" s="1"/>
  <c r="O36" i="18" s="1"/>
  <c r="L16" i="2"/>
  <c r="T20" i="18"/>
  <c r="T21" i="18" s="1"/>
  <c r="T22" i="18" s="1"/>
  <c r="T23" i="18" s="1"/>
  <c r="T24" i="18" s="1"/>
  <c r="T25" i="18" s="1"/>
  <c r="T26" i="18" s="1"/>
  <c r="T27" i="18" s="1"/>
  <c r="T28" i="18" s="1"/>
  <c r="T29" i="18" s="1"/>
  <c r="T30" i="18" s="1"/>
  <c r="T31" i="18" s="1"/>
  <c r="T32" i="18" s="1"/>
  <c r="T33" i="18" s="1"/>
  <c r="T34" i="18" s="1"/>
  <c r="T35" i="18" s="1"/>
  <c r="T36" i="18" s="1"/>
  <c r="L14" i="2"/>
  <c r="L29" i="2"/>
  <c r="E5" i="18"/>
  <c r="E6" i="18" s="1"/>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E30" i="18" s="1"/>
  <c r="E31" i="18" s="1"/>
  <c r="E32" i="18" s="1"/>
  <c r="E33" i="18" s="1"/>
  <c r="E34" i="18" s="1"/>
  <c r="E35" i="18" s="1"/>
  <c r="E36" i="18" s="1"/>
  <c r="L22" i="2"/>
  <c r="L6" i="2"/>
  <c r="K11" i="18"/>
  <c r="K12" i="18" s="1"/>
  <c r="K13" i="18" s="1"/>
  <c r="K14" i="18" s="1"/>
  <c r="K15" i="18" s="1"/>
  <c r="K16" i="18" s="1"/>
  <c r="K17" i="18" s="1"/>
  <c r="K18" i="18" s="1"/>
  <c r="K19" i="18" s="1"/>
  <c r="K20" i="18" s="1"/>
  <c r="K21" i="18" s="1"/>
  <c r="K22" i="18" s="1"/>
  <c r="K23" i="18" s="1"/>
  <c r="K24" i="18" s="1"/>
  <c r="K25" i="18" s="1"/>
  <c r="K26" i="18" s="1"/>
  <c r="K27" i="18" s="1"/>
  <c r="K28" i="18" s="1"/>
  <c r="K29" i="18" s="1"/>
  <c r="K30" i="18" s="1"/>
  <c r="K31" i="18" s="1"/>
  <c r="K32" i="18" s="1"/>
  <c r="K33" i="18" s="1"/>
  <c r="K34" i="18" s="1"/>
  <c r="K35" i="18" s="1"/>
  <c r="K36" i="18" s="1"/>
  <c r="L15" i="2"/>
  <c r="CV36" i="19"/>
  <c r="D4" i="19"/>
  <c r="D5" i="19" s="1"/>
  <c r="D6" i="19" s="1"/>
  <c r="D7" i="19" s="1"/>
  <c r="D8" i="19" s="1"/>
  <c r="D9" i="19" s="1"/>
  <c r="D10" i="19" s="1"/>
  <c r="AH34" i="18"/>
  <c r="AH35" i="18" s="1"/>
  <c r="AH36" i="18" s="1"/>
  <c r="AW19" i="19"/>
  <c r="AW20" i="19" s="1"/>
  <c r="AW21" i="19" s="1"/>
  <c r="AW22" i="19" s="1"/>
  <c r="AW23" i="19" s="1"/>
  <c r="AW24" i="19" s="1"/>
  <c r="AW25" i="19" s="1"/>
  <c r="AW26" i="19" s="1"/>
  <c r="L27" i="2"/>
  <c r="I9" i="18"/>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I30" i="18" s="1"/>
  <c r="I31" i="18" s="1"/>
  <c r="I32" i="18" s="1"/>
  <c r="I33" i="18" s="1"/>
  <c r="I34" i="18" s="1"/>
  <c r="I35" i="18" s="1"/>
  <c r="I36" i="18" s="1"/>
  <c r="L29" i="1"/>
  <c r="L26" i="17"/>
  <c r="L30" i="1"/>
  <c r="T30" i="1" s="1"/>
  <c r="L27" i="17"/>
  <c r="L18" i="1"/>
  <c r="L15" i="17"/>
  <c r="L17" i="1"/>
  <c r="L14" i="17"/>
  <c r="L10" i="1"/>
  <c r="L7" i="17"/>
  <c r="L23" i="1"/>
  <c r="T23" i="1" s="1"/>
  <c r="L20" i="17"/>
  <c r="L32" i="1"/>
  <c r="T32" i="1" s="1"/>
  <c r="L29" i="17"/>
  <c r="L16" i="1"/>
  <c r="T16" i="1" s="1"/>
  <c r="L13" i="17"/>
  <c r="L15" i="1"/>
  <c r="L12" i="17"/>
  <c r="L6" i="1"/>
  <c r="L3" i="17"/>
  <c r="L25" i="1"/>
  <c r="T25" i="1" s="1"/>
  <c r="L22" i="17"/>
  <c r="L34" i="17"/>
  <c r="L5" i="1"/>
  <c r="L2" i="17"/>
  <c r="L34" i="1"/>
  <c r="L31" i="17"/>
  <c r="L14" i="1"/>
  <c r="L11" i="17"/>
  <c r="L13" i="1"/>
  <c r="L10" i="17"/>
  <c r="B37" i="10"/>
  <c r="L37" i="17"/>
  <c r="L33" i="17"/>
  <c r="L12" i="1"/>
  <c r="L9" i="17"/>
  <c r="L11" i="1"/>
  <c r="L8" i="17"/>
  <c r="L5" i="17"/>
  <c r="L26" i="1"/>
  <c r="L23" i="17"/>
  <c r="L33" i="1"/>
  <c r="L30" i="17"/>
  <c r="L28" i="1"/>
  <c r="T28" i="1" s="1"/>
  <c r="L25" i="17"/>
  <c r="L19" i="1"/>
  <c r="T19" i="1" s="1"/>
  <c r="L16" i="17"/>
  <c r="L22" i="1"/>
  <c r="L19" i="17"/>
  <c r="L35" i="17"/>
  <c r="L36" i="17"/>
  <c r="L9" i="1"/>
  <c r="T9" i="1" s="1"/>
  <c r="L6" i="17"/>
  <c r="L21" i="1"/>
  <c r="T21" i="1" s="1"/>
  <c r="L18" i="17"/>
  <c r="L20" i="1"/>
  <c r="L17" i="17"/>
  <c r="L27" i="1"/>
  <c r="T27" i="1" s="1"/>
  <c r="L24" i="17"/>
  <c r="L24" i="1"/>
  <c r="L21" i="17"/>
  <c r="L35" i="1"/>
  <c r="L32" i="17"/>
  <c r="L31" i="1"/>
  <c r="L28" i="17"/>
  <c r="L7" i="1"/>
  <c r="L4" i="17"/>
  <c r="B32" i="10"/>
  <c r="B34" i="6"/>
  <c r="B24" i="6"/>
  <c r="B18" i="6"/>
  <c r="B18" i="10"/>
  <c r="B24" i="10"/>
  <c r="B3" i="6"/>
  <c r="B3" i="10"/>
  <c r="B32" i="6"/>
  <c r="B34" i="10"/>
  <c r="B5" i="6"/>
  <c r="B5" i="10"/>
  <c r="L39" i="1"/>
  <c r="L40" i="1"/>
  <c r="L41" i="1" s="1"/>
  <c r="L42" i="1" s="1"/>
  <c r="L43" i="1" s="1"/>
  <c r="L44" i="1" s="1"/>
  <c r="L45" i="1" s="1"/>
  <c r="L46" i="1" s="1"/>
  <c r="L47" i="1" s="1"/>
  <c r="L48" i="1" s="1"/>
  <c r="L49" i="1" s="1"/>
  <c r="L50" i="1" s="1"/>
  <c r="L51" i="1" s="1"/>
  <c r="L52" i="1" s="1"/>
  <c r="L53" i="1" s="1"/>
  <c r="L54" i="1" s="1"/>
  <c r="L55" i="1" s="1"/>
  <c r="L56" i="1" s="1"/>
  <c r="L57" i="1" s="1"/>
  <c r="B25" i="6"/>
  <c r="B25" i="10"/>
  <c r="B20" i="10"/>
  <c r="B20" i="6"/>
  <c r="B22" i="6"/>
  <c r="B22" i="10"/>
  <c r="F5" i="1"/>
  <c r="D3" i="1"/>
  <c r="B23" i="6"/>
  <c r="B23" i="10"/>
  <c r="B31" i="6"/>
  <c r="B31" i="10"/>
  <c r="B15" i="6"/>
  <c r="B15" i="10"/>
  <c r="B7" i="6"/>
  <c r="B7" i="10"/>
  <c r="B30" i="6"/>
  <c r="B30" i="10"/>
  <c r="B10" i="6"/>
  <c r="B10" i="10"/>
  <c r="B2" i="6"/>
  <c r="B2" i="10"/>
  <c r="B33" i="6"/>
  <c r="B33" i="10"/>
  <c r="B13" i="6"/>
  <c r="B13" i="10"/>
  <c r="B16" i="10"/>
  <c r="B16" i="6"/>
  <c r="B28" i="10"/>
  <c r="B28" i="6"/>
  <c r="B21" i="6"/>
  <c r="B21" i="10"/>
  <c r="B29" i="6"/>
  <c r="B29" i="10"/>
  <c r="B17" i="6"/>
  <c r="B17" i="10"/>
  <c r="B9" i="6"/>
  <c r="B9" i="10"/>
  <c r="B12" i="6"/>
  <c r="B12" i="10"/>
  <c r="B4" i="6"/>
  <c r="B4" i="10"/>
  <c r="B36" i="10"/>
  <c r="B36" i="6"/>
  <c r="B8" i="6"/>
  <c r="B8" i="10"/>
  <c r="B19" i="6"/>
  <c r="B19" i="10"/>
  <c r="B27" i="6"/>
  <c r="B27" i="10"/>
  <c r="B35" i="6"/>
  <c r="B35" i="10"/>
  <c r="B26" i="6"/>
  <c r="B26" i="10"/>
  <c r="B11" i="6"/>
  <c r="B11" i="10"/>
  <c r="B14" i="6"/>
  <c r="B14" i="10"/>
  <c r="B6" i="6"/>
  <c r="B6" i="10"/>
  <c r="BD17" i="6"/>
  <c r="BD18" i="6" s="1"/>
  <c r="BD19" i="6" s="1"/>
  <c r="BD20" i="6" s="1"/>
  <c r="BD21" i="6" s="1"/>
  <c r="BD22" i="6" s="1"/>
  <c r="BD23" i="6" s="1"/>
  <c r="BD24" i="6" s="1"/>
  <c r="BD25" i="6" s="1"/>
  <c r="BD26" i="6" s="1"/>
  <c r="BD27" i="6" s="1"/>
  <c r="BD28" i="6" s="1"/>
  <c r="BD29" i="6" s="1"/>
  <c r="BD30" i="6" s="1"/>
  <c r="BD31" i="6" s="1"/>
  <c r="BD32" i="6" s="1"/>
  <c r="BD33" i="6" s="1"/>
  <c r="BD34" i="6" s="1"/>
  <c r="BD35" i="6" s="1"/>
  <c r="BD36" i="6" s="1"/>
  <c r="CJ25" i="6"/>
  <c r="CJ26" i="6" s="1"/>
  <c r="CJ27" i="6" s="1"/>
  <c r="CJ28" i="6" s="1"/>
  <c r="CJ29" i="6" s="1"/>
  <c r="CJ30" i="6" s="1"/>
  <c r="CJ31" i="6" s="1"/>
  <c r="CJ32" i="6" s="1"/>
  <c r="CJ33" i="6" s="1"/>
  <c r="CJ34" i="6" s="1"/>
  <c r="CJ35" i="6" s="1"/>
  <c r="CJ36" i="6" s="1"/>
  <c r="DP33" i="6"/>
  <c r="DP34" i="6" s="1"/>
  <c r="DP35" i="6" s="1"/>
  <c r="DP36" i="6" s="1"/>
  <c r="DH33" i="6"/>
  <c r="DH34" i="6" s="1"/>
  <c r="DH35" i="6" s="1"/>
  <c r="DH36" i="6" s="1"/>
  <c r="H26" i="1"/>
  <c r="J26" i="1" s="1"/>
  <c r="AV17" i="6"/>
  <c r="AV18" i="6" s="1"/>
  <c r="AV19" i="6" s="1"/>
  <c r="AV20" i="6" s="1"/>
  <c r="AV21" i="6" s="1"/>
  <c r="AV22" i="6" s="1"/>
  <c r="AV23" i="6" s="1"/>
  <c r="AV24" i="6" s="1"/>
  <c r="AV25" i="6" s="1"/>
  <c r="AV26" i="6" s="1"/>
  <c r="AV27" i="6" s="1"/>
  <c r="AV28" i="6" s="1"/>
  <c r="AV29" i="6" s="1"/>
  <c r="AV30" i="6" s="1"/>
  <c r="AV31" i="6" s="1"/>
  <c r="AV32" i="6" s="1"/>
  <c r="AV33" i="6" s="1"/>
  <c r="AV34" i="6" s="1"/>
  <c r="AV35" i="6" s="1"/>
  <c r="AV36" i="6" s="1"/>
  <c r="D5" i="6"/>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H5" i="6"/>
  <c r="H6" i="6" s="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14" i="1"/>
  <c r="J14" i="1" s="1"/>
  <c r="BT21" i="6"/>
  <c r="BT22" i="6" s="1"/>
  <c r="BT23" i="6" s="1"/>
  <c r="BT24" i="6" s="1"/>
  <c r="BT25" i="6" s="1"/>
  <c r="BT26" i="6" s="1"/>
  <c r="BT27" i="6" s="1"/>
  <c r="BT28" i="6" s="1"/>
  <c r="BT29" i="6" s="1"/>
  <c r="BT30" i="6" s="1"/>
  <c r="BT31" i="6" s="1"/>
  <c r="BT32" i="6" s="1"/>
  <c r="BT33" i="6" s="1"/>
  <c r="BT34" i="6" s="1"/>
  <c r="BT35" i="6" s="1"/>
  <c r="BT36" i="6" s="1"/>
  <c r="H17" i="1"/>
  <c r="J17" i="1" s="1"/>
  <c r="H13" i="1"/>
  <c r="J13" i="1" s="1"/>
  <c r="H9" i="1"/>
  <c r="J9" i="1" s="1"/>
  <c r="H34" i="1"/>
  <c r="J34" i="1" s="1"/>
  <c r="H31" i="1"/>
  <c r="J31" i="1" s="1"/>
  <c r="H19" i="1"/>
  <c r="J19" i="1" s="1"/>
  <c r="H32" i="1"/>
  <c r="J32" i="1" s="1"/>
  <c r="H33" i="1"/>
  <c r="J33" i="1" s="1"/>
  <c r="H35" i="1"/>
  <c r="J35" i="1" s="1"/>
  <c r="AB10" i="6"/>
  <c r="AB11" i="6" s="1"/>
  <c r="AB12" i="6" s="1"/>
  <c r="AB13" i="6" s="1"/>
  <c r="AB14" i="6" s="1"/>
  <c r="AB15" i="6" s="1"/>
  <c r="AB16" i="6" s="1"/>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X9" i="6"/>
  <c r="X10" i="6" s="1"/>
  <c r="X11" i="6" s="1"/>
  <c r="X12" i="6" s="1"/>
  <c r="X13" i="6" s="1"/>
  <c r="X14" i="6" s="1"/>
  <c r="X15" i="6" s="1"/>
  <c r="X16" i="6" s="1"/>
  <c r="X17" i="6" s="1"/>
  <c r="X18" i="6" s="1"/>
  <c r="X19" i="6" s="1"/>
  <c r="X20" i="6" s="1"/>
  <c r="X21" i="6" s="1"/>
  <c r="X22" i="6" s="1"/>
  <c r="X23" i="6" s="1"/>
  <c r="X24" i="6" s="1"/>
  <c r="X25" i="6" s="1"/>
  <c r="X26" i="6" s="1"/>
  <c r="X27" i="6" s="1"/>
  <c r="X28" i="6" s="1"/>
  <c r="X29" i="6" s="1"/>
  <c r="X30" i="6" s="1"/>
  <c r="X31" i="6" s="1"/>
  <c r="X32" i="6" s="1"/>
  <c r="X33" i="6" s="1"/>
  <c r="X34" i="6" s="1"/>
  <c r="X35" i="6" s="1"/>
  <c r="X36" i="6" s="1"/>
  <c r="H24" i="1"/>
  <c r="J24" i="1" s="1"/>
  <c r="H29" i="1"/>
  <c r="J29" i="1" s="1"/>
  <c r="H28" i="1"/>
  <c r="J28" i="1" s="1"/>
  <c r="AR13" i="6"/>
  <c r="AR14" i="6" s="1"/>
  <c r="AR15" i="6" s="1"/>
  <c r="AR16" i="6" s="1"/>
  <c r="AR17" i="6" s="1"/>
  <c r="AR18" i="6" s="1"/>
  <c r="AR19" i="6" s="1"/>
  <c r="AR20" i="6" s="1"/>
  <c r="AR21" i="6" s="1"/>
  <c r="AR22" i="6" s="1"/>
  <c r="AR23" i="6" s="1"/>
  <c r="AR24" i="6" s="1"/>
  <c r="AR25" i="6" s="1"/>
  <c r="AR26" i="6" s="1"/>
  <c r="AR27" i="6" s="1"/>
  <c r="AR28" i="6" s="1"/>
  <c r="AR29" i="6" s="1"/>
  <c r="AR30" i="6" s="1"/>
  <c r="AR31" i="6" s="1"/>
  <c r="AR32" i="6" s="1"/>
  <c r="AR33" i="6" s="1"/>
  <c r="AR34" i="6" s="1"/>
  <c r="AR35" i="6" s="1"/>
  <c r="AR36" i="6" s="1"/>
  <c r="AN13" i="6"/>
  <c r="AN14" i="6" s="1"/>
  <c r="AN15" i="6" s="1"/>
  <c r="AN16" i="6" s="1"/>
  <c r="AN17" i="6" s="1"/>
  <c r="AN18" i="6" s="1"/>
  <c r="AN19" i="6" s="1"/>
  <c r="AN20" i="6" s="1"/>
  <c r="AN21" i="6" s="1"/>
  <c r="AN22" i="6" s="1"/>
  <c r="AN23" i="6" s="1"/>
  <c r="AN24" i="6" s="1"/>
  <c r="AN25" i="6" s="1"/>
  <c r="AN26" i="6" s="1"/>
  <c r="AN27" i="6" s="1"/>
  <c r="AN28" i="6" s="1"/>
  <c r="AN29" i="6" s="1"/>
  <c r="AN30" i="6" s="1"/>
  <c r="AN31" i="6" s="1"/>
  <c r="AN32" i="6" s="1"/>
  <c r="AN33" i="6" s="1"/>
  <c r="AN34" i="6" s="1"/>
  <c r="AN35" i="6" s="1"/>
  <c r="AN36" i="6" s="1"/>
  <c r="H7" i="1"/>
  <c r="J7" i="1" s="1"/>
  <c r="H18" i="1"/>
  <c r="J18" i="1" s="1"/>
  <c r="H20" i="1"/>
  <c r="J20" i="1" s="1"/>
  <c r="H25" i="1"/>
  <c r="J25" i="1" s="1"/>
  <c r="H22" i="1"/>
  <c r="J22" i="1" s="1"/>
  <c r="H15" i="1"/>
  <c r="J15" i="1" s="1"/>
  <c r="H8" i="1"/>
  <c r="J8" i="1" s="1"/>
  <c r="L6" i="6"/>
  <c r="L7" i="6" s="1"/>
  <c r="L8" i="6" s="1"/>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H12" i="1"/>
  <c r="J12" i="1" s="1"/>
  <c r="H16" i="1"/>
  <c r="J16" i="1" s="1"/>
  <c r="H21" i="1"/>
  <c r="J21" i="1" s="1"/>
  <c r="H10" i="1"/>
  <c r="J10" i="1" s="1"/>
  <c r="H23" i="1"/>
  <c r="J23" i="1" s="1"/>
  <c r="H39" i="1"/>
  <c r="J39" i="1" s="1"/>
  <c r="H36" i="1"/>
  <c r="J36" i="1" s="1"/>
  <c r="H37" i="1"/>
  <c r="J37" i="1" s="1"/>
  <c r="CR27" i="6"/>
  <c r="CR28" i="6" s="1"/>
  <c r="CR29" i="6" s="1"/>
  <c r="CR30" i="6" s="1"/>
  <c r="CR31" i="6" s="1"/>
  <c r="CR32" i="6" s="1"/>
  <c r="CR33" i="6" s="1"/>
  <c r="CR34" i="6" s="1"/>
  <c r="CR35" i="6" s="1"/>
  <c r="CR36" i="6" s="1"/>
  <c r="H27" i="1"/>
  <c r="J27" i="1" s="1"/>
  <c r="DD29" i="6"/>
  <c r="DD30" i="6" s="1"/>
  <c r="DD31" i="6" s="1"/>
  <c r="DD32" i="6" s="1"/>
  <c r="DD33" i="6" s="1"/>
  <c r="DD34" i="6" s="1"/>
  <c r="DD35" i="6" s="1"/>
  <c r="DD36" i="6" s="1"/>
  <c r="CZ29" i="6"/>
  <c r="CZ30" i="6" s="1"/>
  <c r="CZ31" i="6" s="1"/>
  <c r="CZ32" i="6" s="1"/>
  <c r="CZ33" i="6" s="1"/>
  <c r="CZ34" i="6" s="1"/>
  <c r="CZ35" i="6" s="1"/>
  <c r="CZ36" i="6" s="1"/>
  <c r="H11" i="1"/>
  <c r="J11" i="1" s="1"/>
  <c r="AM11" i="6"/>
  <c r="W7" i="6"/>
  <c r="L38" i="1"/>
  <c r="EI36" i="6"/>
  <c r="EI37" i="6" s="1"/>
  <c r="B73" i="6" s="1"/>
  <c r="X38" i="1" s="1"/>
  <c r="DK30" i="6"/>
  <c r="V8" i="6"/>
  <c r="V9" i="6" s="1"/>
  <c r="E3" i="1"/>
  <c r="AA8" i="6"/>
  <c r="F94" i="2"/>
  <c r="G94" i="2" s="1"/>
  <c r="F86" i="2"/>
  <c r="G86" i="2" s="1"/>
  <c r="F78" i="2"/>
  <c r="G78" i="2" s="1"/>
  <c r="F70" i="2"/>
  <c r="G70" i="2" s="1"/>
  <c r="F62" i="2"/>
  <c r="G62" i="2" s="1"/>
  <c r="F54" i="2"/>
  <c r="G54" i="2" s="1"/>
  <c r="F46" i="2"/>
  <c r="G46" i="2" s="1"/>
  <c r="F89" i="2"/>
  <c r="G89" i="2" s="1"/>
  <c r="F81" i="2"/>
  <c r="G81" i="2" s="1"/>
  <c r="F73" i="2"/>
  <c r="G73" i="2" s="1"/>
  <c r="F65" i="2"/>
  <c r="G65" i="2" s="1"/>
  <c r="F57" i="2"/>
  <c r="G57" i="2" s="1"/>
  <c r="F49" i="2"/>
  <c r="G49" i="2" s="1"/>
  <c r="F41" i="2"/>
  <c r="G41" i="2" s="1"/>
  <c r="F92" i="2"/>
  <c r="G92" i="2" s="1"/>
  <c r="F84" i="2"/>
  <c r="G84" i="2" s="1"/>
  <c r="F76" i="2"/>
  <c r="G76" i="2" s="1"/>
  <c r="F68" i="2"/>
  <c r="G68" i="2" s="1"/>
  <c r="F60" i="2"/>
  <c r="G60" i="2" s="1"/>
  <c r="F52" i="2"/>
  <c r="G52" i="2" s="1"/>
  <c r="F44" i="2"/>
  <c r="G44" i="2" s="1"/>
  <c r="F93" i="2"/>
  <c r="G93" i="2" s="1"/>
  <c r="F85" i="2"/>
  <c r="G85" i="2" s="1"/>
  <c r="F77" i="2"/>
  <c r="G77" i="2" s="1"/>
  <c r="F69" i="2"/>
  <c r="G69" i="2" s="1"/>
  <c r="F61" i="2"/>
  <c r="G61" i="2" s="1"/>
  <c r="F53" i="2"/>
  <c r="G53" i="2" s="1"/>
  <c r="F45" i="2"/>
  <c r="G45" i="2" s="1"/>
  <c r="F66" i="2"/>
  <c r="G66" i="2" s="1"/>
  <c r="F87" i="2"/>
  <c r="G87" i="2" s="1"/>
  <c r="F71" i="2"/>
  <c r="G71" i="2" s="1"/>
  <c r="F55" i="2"/>
  <c r="G55" i="2" s="1"/>
  <c r="F80" i="2"/>
  <c r="G80" i="2" s="1"/>
  <c r="F64" i="2"/>
  <c r="G64" i="2" s="1"/>
  <c r="F48" i="2"/>
  <c r="G48" i="2" s="1"/>
  <c r="F91" i="2"/>
  <c r="G91" i="2" s="1"/>
  <c r="F82" i="2"/>
  <c r="G82" i="2" s="1"/>
  <c r="F75" i="2"/>
  <c r="G75" i="2" s="1"/>
  <c r="F59" i="2"/>
  <c r="G59" i="2" s="1"/>
  <c r="F50" i="2"/>
  <c r="G50" i="2" s="1"/>
  <c r="F43" i="2"/>
  <c r="G43" i="2" s="1"/>
  <c r="F95" i="2"/>
  <c r="G95" i="2" s="1"/>
  <c r="H95" i="2" s="1"/>
  <c r="F79" i="2"/>
  <c r="G79" i="2" s="1"/>
  <c r="F63" i="2"/>
  <c r="G63" i="2" s="1"/>
  <c r="F47" i="2"/>
  <c r="G47" i="2" s="1"/>
  <c r="F88" i="2"/>
  <c r="G88" i="2" s="1"/>
  <c r="F72" i="2"/>
  <c r="G72" i="2" s="1"/>
  <c r="F56" i="2"/>
  <c r="G56" i="2" s="1"/>
  <c r="F90" i="2"/>
  <c r="G90" i="2" s="1"/>
  <c r="F83" i="2"/>
  <c r="G83" i="2" s="1"/>
  <c r="F74" i="2"/>
  <c r="G74" i="2" s="1"/>
  <c r="F67" i="2"/>
  <c r="G67" i="2" s="1"/>
  <c r="F58" i="2"/>
  <c r="G58" i="2" s="1"/>
  <c r="F51" i="2"/>
  <c r="G51" i="2" s="1"/>
  <c r="F42" i="2"/>
  <c r="G42" i="2" s="1"/>
  <c r="CU26" i="6"/>
  <c r="CT27" i="6"/>
  <c r="DV34" i="6"/>
  <c r="DW33" i="6"/>
  <c r="O5" i="6"/>
  <c r="N6" i="6"/>
  <c r="CE22" i="6"/>
  <c r="CD23" i="6"/>
  <c r="BZ22" i="6"/>
  <c r="CA21" i="6"/>
  <c r="L37" i="1"/>
  <c r="BV21" i="6"/>
  <c r="BW20" i="6"/>
  <c r="DR33" i="6"/>
  <c r="DS32" i="6"/>
  <c r="AP13" i="6"/>
  <c r="AQ12" i="6"/>
  <c r="F4" i="6"/>
  <c r="G3" i="6"/>
  <c r="AX15" i="6"/>
  <c r="AY14" i="6"/>
  <c r="R7" i="6"/>
  <c r="S6" i="6"/>
  <c r="BJ18" i="6"/>
  <c r="BK17" i="6"/>
  <c r="AH11" i="6"/>
  <c r="AI10" i="6"/>
  <c r="DF30" i="6"/>
  <c r="DJ32" i="6"/>
  <c r="DK31" i="6"/>
  <c r="J5" i="6"/>
  <c r="K4" i="6"/>
  <c r="CY27" i="6"/>
  <c r="CX28" i="6"/>
  <c r="BS19" i="6"/>
  <c r="BR20" i="6"/>
  <c r="BG16" i="6"/>
  <c r="BF17" i="6"/>
  <c r="BB16" i="6"/>
  <c r="BC15" i="6"/>
  <c r="AD10" i="6"/>
  <c r="AE9" i="6"/>
  <c r="CP26" i="6"/>
  <c r="CQ25" i="6"/>
  <c r="BN19" i="6"/>
  <c r="BO18" i="6"/>
  <c r="AL13" i="6"/>
  <c r="DC28" i="6"/>
  <c r="DB29" i="6"/>
  <c r="DO31" i="6"/>
  <c r="DN32" i="6"/>
  <c r="ED36" i="6"/>
  <c r="EE36" i="6" s="1"/>
  <c r="EE35" i="6"/>
  <c r="AT14" i="6"/>
  <c r="L36" i="1"/>
  <c r="CL25" i="6"/>
  <c r="CM24" i="6"/>
  <c r="CI23" i="6"/>
  <c r="CH24" i="6"/>
  <c r="EA34" i="6"/>
  <c r="DZ35" i="6"/>
  <c r="Z10" i="6"/>
  <c r="AJ13" i="6" l="1"/>
  <c r="AJ14" i="6" s="1"/>
  <c r="AJ15" i="6" s="1"/>
  <c r="AJ16" i="6" s="1"/>
  <c r="AJ17" i="6" s="1"/>
  <c r="AJ18" i="6" s="1"/>
  <c r="AJ19" i="6" s="1"/>
  <c r="AJ20" i="6" s="1"/>
  <c r="AJ21" i="6" s="1"/>
  <c r="AJ22" i="6" s="1"/>
  <c r="AJ23" i="6" s="1"/>
  <c r="AJ24" i="6" s="1"/>
  <c r="AJ25" i="6" s="1"/>
  <c r="AJ26" i="6" s="1"/>
  <c r="AJ27" i="6" s="1"/>
  <c r="AJ28" i="6" s="1"/>
  <c r="AJ29" i="6" s="1"/>
  <c r="AJ30" i="6" s="1"/>
  <c r="AJ31" i="6" s="1"/>
  <c r="AJ32" i="6" s="1"/>
  <c r="AJ33" i="6" s="1"/>
  <c r="AJ34" i="6" s="1"/>
  <c r="AJ35" i="6" s="1"/>
  <c r="AJ36" i="6" s="1"/>
  <c r="T10" i="1"/>
  <c r="T12" i="1"/>
  <c r="T18" i="1"/>
  <c r="T29" i="1"/>
  <c r="T26" i="1"/>
  <c r="T38" i="1"/>
  <c r="T14" i="1"/>
  <c r="T15" i="1"/>
  <c r="T20" i="1"/>
  <c r="T34" i="1"/>
  <c r="T40" i="1"/>
  <c r="T39" i="1"/>
  <c r="T31" i="1"/>
  <c r="T8" i="1"/>
  <c r="T17" i="1"/>
  <c r="T24" i="1"/>
  <c r="T11" i="1"/>
  <c r="T6" i="1"/>
  <c r="T7" i="1"/>
  <c r="T33" i="1"/>
  <c r="T35" i="1"/>
  <c r="T13" i="1"/>
  <c r="T22" i="1"/>
  <c r="T5" i="1"/>
  <c r="J13" i="19"/>
  <c r="V17" i="19"/>
  <c r="AH21" i="19"/>
  <c r="BL32" i="19"/>
  <c r="BI30" i="19"/>
  <c r="AW27" i="19"/>
  <c r="AK22" i="19"/>
  <c r="AN23" i="19"/>
  <c r="D11" i="19"/>
  <c r="G12" i="19"/>
  <c r="AT26" i="19"/>
  <c r="AQ24" i="19"/>
  <c r="BR34" i="19"/>
  <c r="AE20" i="19"/>
  <c r="BX36" i="19"/>
  <c r="S16" i="19"/>
  <c r="BO32" i="19"/>
  <c r="AB19" i="19"/>
  <c r="P15" i="19"/>
  <c r="BU35" i="19"/>
  <c r="AZ27" i="19"/>
  <c r="BC29" i="19"/>
  <c r="BF30" i="19"/>
  <c r="M14" i="19"/>
  <c r="Y18" i="19"/>
  <c r="J11" i="11"/>
  <c r="F6" i="1"/>
  <c r="M5" i="1"/>
  <c r="E2" i="17" s="1"/>
  <c r="AA9" i="6"/>
  <c r="AU13" i="6"/>
  <c r="DG29" i="6"/>
  <c r="W8" i="6"/>
  <c r="H64" i="2"/>
  <c r="EE37" i="6"/>
  <c r="B72" i="6" s="1"/>
  <c r="X37" i="1" s="1"/>
  <c r="H83" i="2"/>
  <c r="H61" i="2"/>
  <c r="H68" i="2"/>
  <c r="H73" i="2"/>
  <c r="H86" i="2"/>
  <c r="H90" i="2"/>
  <c r="H43" i="2"/>
  <c r="H80" i="2"/>
  <c r="H69" i="2"/>
  <c r="H76" i="2"/>
  <c r="H81" i="2"/>
  <c r="H94" i="2"/>
  <c r="H56" i="2"/>
  <c r="H50" i="2"/>
  <c r="H55" i="2"/>
  <c r="H77" i="2"/>
  <c r="H84" i="2"/>
  <c r="H89" i="2"/>
  <c r="H72" i="2"/>
  <c r="H85" i="2"/>
  <c r="H75" i="2"/>
  <c r="H54" i="2"/>
  <c r="H58" i="2"/>
  <c r="H47" i="2"/>
  <c r="H82" i="2"/>
  <c r="H66" i="2"/>
  <c r="H44" i="2"/>
  <c r="H49" i="2"/>
  <c r="H62" i="2"/>
  <c r="H59" i="2"/>
  <c r="H92" i="2"/>
  <c r="H88" i="2"/>
  <c r="H93" i="2"/>
  <c r="H67" i="2"/>
  <c r="H63" i="2"/>
  <c r="H91" i="2"/>
  <c r="H45" i="2"/>
  <c r="H52" i="2"/>
  <c r="H57" i="2"/>
  <c r="H70" i="2"/>
  <c r="H42" i="2"/>
  <c r="H71" i="2"/>
  <c r="H46" i="2"/>
  <c r="H51" i="2"/>
  <c r="H87" i="2"/>
  <c r="G3" i="2"/>
  <c r="G2" i="1" s="1"/>
  <c r="P36" i="1" s="1"/>
  <c r="H41" i="2"/>
  <c r="H40" i="2"/>
  <c r="H74" i="2"/>
  <c r="H79" i="2"/>
  <c r="H48" i="2"/>
  <c r="H53" i="2"/>
  <c r="H60" i="2"/>
  <c r="H65" i="2"/>
  <c r="H78" i="2"/>
  <c r="CA22" i="6"/>
  <c r="BZ23" i="6"/>
  <c r="CM25" i="6"/>
  <c r="CL26" i="6"/>
  <c r="DB30" i="6"/>
  <c r="DC29" i="6"/>
  <c r="S7" i="6"/>
  <c r="R8" i="6"/>
  <c r="BV22" i="6"/>
  <c r="BW21" i="6"/>
  <c r="T36" i="1"/>
  <c r="CP27" i="6"/>
  <c r="CQ26" i="6"/>
  <c r="J6" i="6"/>
  <c r="K5" i="6"/>
  <c r="DG30" i="6"/>
  <c r="DF31" i="6"/>
  <c r="DR34" i="6"/>
  <c r="DS33" i="6"/>
  <c r="O6" i="6"/>
  <c r="N7" i="6"/>
  <c r="EA35" i="6"/>
  <c r="DZ36" i="6"/>
  <c r="EA36" i="6" s="1"/>
  <c r="DO32" i="6"/>
  <c r="DN33" i="6"/>
  <c r="BG17" i="6"/>
  <c r="BF18" i="6"/>
  <c r="CD24" i="6"/>
  <c r="CE23" i="6"/>
  <c r="AL14" i="6"/>
  <c r="AM13" i="6"/>
  <c r="AH12" i="6"/>
  <c r="AI11" i="6"/>
  <c r="F5" i="6"/>
  <c r="G4" i="6"/>
  <c r="CU27" i="6"/>
  <c r="CT28" i="6"/>
  <c r="CI24" i="6"/>
  <c r="CH25" i="6"/>
  <c r="V10" i="6"/>
  <c r="W9" i="6"/>
  <c r="BK18" i="6"/>
  <c r="BJ19" i="6"/>
  <c r="T37" i="1"/>
  <c r="DV35" i="6"/>
  <c r="DW34" i="6"/>
  <c r="AU14" i="6"/>
  <c r="AT15" i="6"/>
  <c r="AX16" i="6"/>
  <c r="AY15" i="6"/>
  <c r="Z11" i="6"/>
  <c r="AA10" i="6"/>
  <c r="AD11" i="6"/>
  <c r="AE10" i="6"/>
  <c r="CX29" i="6"/>
  <c r="CY28" i="6"/>
  <c r="BO19" i="6"/>
  <c r="BN20" i="6"/>
  <c r="BB17" i="6"/>
  <c r="BC16" i="6"/>
  <c r="BS20" i="6"/>
  <c r="BR21" i="6"/>
  <c r="DJ33" i="6"/>
  <c r="DK32" i="6"/>
  <c r="AQ13" i="6"/>
  <c r="AP14" i="6"/>
  <c r="J2" i="23" l="1"/>
  <c r="J3" i="23" s="1"/>
  <c r="J4" i="23" s="1"/>
  <c r="J8" i="11"/>
  <c r="P34" i="1"/>
  <c r="D69" i="19" s="1"/>
  <c r="P21" i="1"/>
  <c r="D56" i="19" s="1"/>
  <c r="P23" i="1"/>
  <c r="D58" i="19" s="1"/>
  <c r="P22" i="1"/>
  <c r="D57" i="19" s="1"/>
  <c r="P27" i="1"/>
  <c r="D62" i="19" s="1"/>
  <c r="P25" i="1"/>
  <c r="D60" i="19" s="1"/>
  <c r="P17" i="1"/>
  <c r="D52" i="19" s="1"/>
  <c r="P9" i="1"/>
  <c r="D44" i="19" s="1"/>
  <c r="P11" i="1"/>
  <c r="D46" i="19" s="1"/>
  <c r="P37" i="1"/>
  <c r="P40" i="1"/>
  <c r="P33" i="1"/>
  <c r="D68" i="19" s="1"/>
  <c r="P24" i="1"/>
  <c r="D59" i="19" s="1"/>
  <c r="P26" i="1"/>
  <c r="D61" i="19" s="1"/>
  <c r="P13" i="1"/>
  <c r="D48" i="19" s="1"/>
  <c r="P20" i="1"/>
  <c r="D55" i="19" s="1"/>
  <c r="P16" i="1"/>
  <c r="D51" i="19" s="1"/>
  <c r="P6" i="1"/>
  <c r="D41" i="19" s="1"/>
  <c r="P8" i="1"/>
  <c r="D43" i="19" s="1"/>
  <c r="P29" i="1"/>
  <c r="D64" i="19" s="1"/>
  <c r="P7" i="1"/>
  <c r="D42" i="19" s="1"/>
  <c r="P15" i="1"/>
  <c r="P18" i="1"/>
  <c r="D53" i="19" s="1"/>
  <c r="P31" i="1"/>
  <c r="P14" i="1"/>
  <c r="P19" i="1"/>
  <c r="D54" i="19" s="1"/>
  <c r="P5" i="1"/>
  <c r="P30" i="1"/>
  <c r="D65" i="19" s="1"/>
  <c r="P32" i="1"/>
  <c r="P35" i="1"/>
  <c r="P39" i="1"/>
  <c r="P38" i="1"/>
  <c r="D73" i="19" s="1"/>
  <c r="P10" i="1"/>
  <c r="P12" i="1"/>
  <c r="P28" i="1"/>
  <c r="U6" i="1"/>
  <c r="U7" i="1" s="1"/>
  <c r="U8" i="1" s="1"/>
  <c r="U9" i="1" s="1"/>
  <c r="U10" i="1" s="1"/>
  <c r="U11" i="1" s="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I8" i="17"/>
  <c r="I16" i="17"/>
  <c r="I24" i="17"/>
  <c r="I32" i="17"/>
  <c r="I9" i="17"/>
  <c r="I17" i="17"/>
  <c r="I25" i="17"/>
  <c r="I33" i="17"/>
  <c r="I10" i="17"/>
  <c r="I26" i="17"/>
  <c r="I34" i="17"/>
  <c r="I18" i="17"/>
  <c r="I4" i="17"/>
  <c r="I12" i="17"/>
  <c r="I20" i="17"/>
  <c r="I28" i="17"/>
  <c r="I36" i="17"/>
  <c r="I6" i="17"/>
  <c r="I14" i="17"/>
  <c r="I22" i="17"/>
  <c r="I30" i="17"/>
  <c r="I2" i="17"/>
  <c r="I7" i="17"/>
  <c r="I29" i="17"/>
  <c r="I11" i="17"/>
  <c r="I31" i="17"/>
  <c r="I13" i="17"/>
  <c r="I35" i="17"/>
  <c r="I15" i="17"/>
  <c r="I37" i="17"/>
  <c r="I19" i="17"/>
  <c r="I21" i="17"/>
  <c r="I3" i="17"/>
  <c r="I23" i="17"/>
  <c r="I5" i="17"/>
  <c r="I27" i="17"/>
  <c r="J14" i="19"/>
  <c r="BF31" i="19"/>
  <c r="AT27" i="19"/>
  <c r="AK23" i="19"/>
  <c r="AH22" i="19"/>
  <c r="P16" i="19"/>
  <c r="BC30" i="19"/>
  <c r="AE21" i="19"/>
  <c r="G13" i="19"/>
  <c r="AW28" i="19"/>
  <c r="Y19" i="19"/>
  <c r="AB20" i="19"/>
  <c r="V18" i="19"/>
  <c r="BO33" i="19"/>
  <c r="BR35" i="19"/>
  <c r="D12" i="19"/>
  <c r="M15" i="19"/>
  <c r="AZ28" i="19"/>
  <c r="BI31" i="19"/>
  <c r="BU36" i="19"/>
  <c r="AN24" i="19"/>
  <c r="BL33" i="19"/>
  <c r="S17" i="19"/>
  <c r="AQ25" i="19"/>
  <c r="M6" i="1"/>
  <c r="E3" i="17" s="1"/>
  <c r="F7" i="1"/>
  <c r="EA37" i="6"/>
  <c r="B71" i="6" s="1"/>
  <c r="R52" i="1"/>
  <c r="R49" i="1"/>
  <c r="R50" i="1"/>
  <c r="R44" i="1"/>
  <c r="R56" i="1"/>
  <c r="R46" i="1"/>
  <c r="R57" i="1"/>
  <c r="R54" i="1"/>
  <c r="R45" i="1"/>
  <c r="R47" i="1"/>
  <c r="R53" i="1"/>
  <c r="R48" i="1"/>
  <c r="R41" i="1"/>
  <c r="R43" i="1"/>
  <c r="R42" i="1"/>
  <c r="R51" i="1"/>
  <c r="R55" i="1"/>
  <c r="CX30" i="6"/>
  <c r="CY29" i="6"/>
  <c r="AM14" i="6"/>
  <c r="AL15" i="6"/>
  <c r="BS21" i="6"/>
  <c r="BR22" i="6"/>
  <c r="AU15" i="6"/>
  <c r="AT16" i="6"/>
  <c r="AY16" i="6"/>
  <c r="AX17" i="6"/>
  <c r="J7" i="6"/>
  <c r="K6" i="6"/>
  <c r="BK19" i="6"/>
  <c r="BJ20" i="6"/>
  <c r="V11" i="6"/>
  <c r="W10" i="6"/>
  <c r="BC17" i="6"/>
  <c r="BB18" i="6"/>
  <c r="DV36" i="6"/>
  <c r="DW36" i="6" s="1"/>
  <c r="DW35" i="6"/>
  <c r="BF19" i="6"/>
  <c r="BG18" i="6"/>
  <c r="O7" i="6"/>
  <c r="N8" i="6"/>
  <c r="S8" i="6"/>
  <c r="R9" i="6"/>
  <c r="CM26" i="6"/>
  <c r="CL27" i="6"/>
  <c r="CA23" i="6"/>
  <c r="BZ24" i="6"/>
  <c r="BN21" i="6"/>
  <c r="BO20" i="6"/>
  <c r="AA11" i="6"/>
  <c r="Z12" i="6"/>
  <c r="CT29" i="6"/>
  <c r="CU28" i="6"/>
  <c r="DS34" i="6"/>
  <c r="DR35" i="6"/>
  <c r="CQ27" i="6"/>
  <c r="CP28" i="6"/>
  <c r="DB31" i="6"/>
  <c r="DC30" i="6"/>
  <c r="CD25" i="6"/>
  <c r="CE24" i="6"/>
  <c r="G5" i="6"/>
  <c r="F6" i="6"/>
  <c r="DJ34" i="6"/>
  <c r="DK33" i="6"/>
  <c r="DN34" i="6"/>
  <c r="DO33" i="6"/>
  <c r="DG31" i="6"/>
  <c r="DF32" i="6"/>
  <c r="BV23" i="6"/>
  <c r="BW22" i="6"/>
  <c r="CH26" i="6"/>
  <c r="CI25" i="6"/>
  <c r="AD12" i="6"/>
  <c r="AE11" i="6"/>
  <c r="AP15" i="6"/>
  <c r="AQ14" i="6"/>
  <c r="AH13" i="6"/>
  <c r="AI12" i="6"/>
  <c r="S3" i="23" l="1"/>
  <c r="S4" i="23"/>
  <c r="J5" i="23"/>
  <c r="D67" i="19"/>
  <c r="D70" i="19"/>
  <c r="D50" i="19"/>
  <c r="D47" i="19"/>
  <c r="D74" i="19"/>
  <c r="D45" i="19"/>
  <c r="D49" i="19"/>
  <c r="D63" i="19"/>
  <c r="D66" i="19"/>
  <c r="D40" i="19"/>
  <c r="D72" i="19"/>
  <c r="J3" i="17"/>
  <c r="K3" i="17"/>
  <c r="D71" i="19"/>
  <c r="J2" i="17"/>
  <c r="K2" i="17"/>
  <c r="J15" i="19"/>
  <c r="BI32" i="19"/>
  <c r="Y20" i="19"/>
  <c r="BL34" i="19"/>
  <c r="BR36" i="19"/>
  <c r="BC31" i="19"/>
  <c r="AT28" i="19"/>
  <c r="AN25" i="19"/>
  <c r="BO34" i="19"/>
  <c r="AW29" i="19"/>
  <c r="P17" i="19"/>
  <c r="AZ29" i="19"/>
  <c r="BF32" i="19"/>
  <c r="M16" i="19"/>
  <c r="G14" i="19"/>
  <c r="AQ26" i="19"/>
  <c r="V19" i="19"/>
  <c r="AH23" i="19"/>
  <c r="S18" i="19"/>
  <c r="AB21" i="19"/>
  <c r="AK24" i="19"/>
  <c r="D13" i="19"/>
  <c r="AE22" i="19"/>
  <c r="F8" i="1"/>
  <c r="M7" i="1"/>
  <c r="E4" i="17" s="1"/>
  <c r="J4" i="17" s="1"/>
  <c r="X36" i="1"/>
  <c r="DW37" i="6"/>
  <c r="B70" i="6" s="1"/>
  <c r="X35" i="1" s="1"/>
  <c r="AI13" i="6"/>
  <c r="AH14" i="6"/>
  <c r="DK34" i="6"/>
  <c r="DJ35" i="6"/>
  <c r="DC31" i="6"/>
  <c r="DB32" i="6"/>
  <c r="AX18" i="6"/>
  <c r="AY17" i="6"/>
  <c r="AT17" i="6"/>
  <c r="AU16" i="6"/>
  <c r="CY30" i="6"/>
  <c r="CX31" i="6"/>
  <c r="AP16" i="6"/>
  <c r="AQ15" i="6"/>
  <c r="G6" i="6"/>
  <c r="F7" i="6"/>
  <c r="CP29" i="6"/>
  <c r="CQ28" i="6"/>
  <c r="O8" i="6"/>
  <c r="N9" i="6"/>
  <c r="DN35" i="6"/>
  <c r="DO34" i="6"/>
  <c r="CT30" i="6"/>
  <c r="CU29" i="6"/>
  <c r="V12" i="6"/>
  <c r="W11" i="6"/>
  <c r="BV24" i="6"/>
  <c r="BW23" i="6"/>
  <c r="Z13" i="6"/>
  <c r="AA12" i="6"/>
  <c r="BN22" i="6"/>
  <c r="BO21" i="6"/>
  <c r="BC18" i="6"/>
  <c r="BB19" i="6"/>
  <c r="BS22" i="6"/>
  <c r="BR23" i="6"/>
  <c r="S9" i="6"/>
  <c r="R10" i="6"/>
  <c r="AE12" i="6"/>
  <c r="AD13" i="6"/>
  <c r="DG32" i="6"/>
  <c r="DF33" i="6"/>
  <c r="DS35" i="6"/>
  <c r="DR36" i="6"/>
  <c r="DS36" i="6" s="1"/>
  <c r="CA24" i="6"/>
  <c r="BZ25" i="6"/>
  <c r="BG19" i="6"/>
  <c r="BF20" i="6"/>
  <c r="AL16" i="6"/>
  <c r="AM15" i="6"/>
  <c r="CD26" i="6"/>
  <c r="CE25" i="6"/>
  <c r="BJ21" i="6"/>
  <c r="BK20" i="6"/>
  <c r="CI26" i="6"/>
  <c r="CH27" i="6"/>
  <c r="CM27" i="6"/>
  <c r="CL28" i="6"/>
  <c r="K7" i="6"/>
  <c r="J8" i="6"/>
  <c r="S5" i="23" l="1"/>
  <c r="J6" i="23"/>
  <c r="K4" i="17"/>
  <c r="M4" i="17" s="1"/>
  <c r="M2" i="17"/>
  <c r="B2" i="19"/>
  <c r="B3" i="19"/>
  <c r="M3" i="17"/>
  <c r="J16" i="19"/>
  <c r="D14" i="19"/>
  <c r="S19" i="19"/>
  <c r="P18" i="19"/>
  <c r="AH24" i="19"/>
  <c r="G15" i="19"/>
  <c r="AT29" i="19"/>
  <c r="Y21" i="19"/>
  <c r="AK25" i="19"/>
  <c r="BI33" i="19"/>
  <c r="M17" i="19"/>
  <c r="AW30" i="19"/>
  <c r="BC32" i="19"/>
  <c r="AB22" i="19"/>
  <c r="V20" i="19"/>
  <c r="BF33" i="19"/>
  <c r="BO35" i="19"/>
  <c r="AE23" i="19"/>
  <c r="AQ27" i="19"/>
  <c r="AZ30" i="19"/>
  <c r="AN26" i="19"/>
  <c r="BL35" i="19"/>
  <c r="M8" i="1"/>
  <c r="E5" i="17" s="1"/>
  <c r="F9" i="1"/>
  <c r="DS37" i="6"/>
  <c r="B69" i="6" s="1"/>
  <c r="X34" i="1" s="1"/>
  <c r="AE13" i="6"/>
  <c r="AD14" i="6"/>
  <c r="W12" i="6"/>
  <c r="V13" i="6"/>
  <c r="CI27" i="6"/>
  <c r="CH28" i="6"/>
  <c r="CA25" i="6"/>
  <c r="BZ26" i="6"/>
  <c r="CQ29" i="6"/>
  <c r="CP30" i="6"/>
  <c r="AU17" i="6"/>
  <c r="AT18" i="6"/>
  <c r="AH15" i="6"/>
  <c r="AI14" i="6"/>
  <c r="J9" i="6"/>
  <c r="K8" i="6"/>
  <c r="CE26" i="6"/>
  <c r="CD27" i="6"/>
  <c r="S10" i="6"/>
  <c r="R11" i="6"/>
  <c r="BO22" i="6"/>
  <c r="BN23" i="6"/>
  <c r="CT31" i="6"/>
  <c r="CU30" i="6"/>
  <c r="G7" i="6"/>
  <c r="F8" i="6"/>
  <c r="AX19" i="6"/>
  <c r="AY18" i="6"/>
  <c r="CM28" i="6"/>
  <c r="CL29" i="6"/>
  <c r="BS23" i="6"/>
  <c r="BR24" i="6"/>
  <c r="AA13" i="6"/>
  <c r="Z14" i="6"/>
  <c r="DO35" i="6"/>
  <c r="DN36" i="6"/>
  <c r="DO36" i="6" s="1"/>
  <c r="AL17" i="6"/>
  <c r="AM16" i="6"/>
  <c r="DF34" i="6"/>
  <c r="DG33" i="6"/>
  <c r="AQ16" i="6"/>
  <c r="AP17" i="6"/>
  <c r="DB33" i="6"/>
  <c r="DC32" i="6"/>
  <c r="BK21" i="6"/>
  <c r="BJ22" i="6"/>
  <c r="BF21" i="6"/>
  <c r="BG20" i="6"/>
  <c r="BC19" i="6"/>
  <c r="BB20" i="6"/>
  <c r="BV25" i="6"/>
  <c r="BW24" i="6"/>
  <c r="N10" i="6"/>
  <c r="O9" i="6"/>
  <c r="CY31" i="6"/>
  <c r="CX32" i="6"/>
  <c r="DK35" i="6"/>
  <c r="DJ36" i="6"/>
  <c r="DK36" i="6" s="1"/>
  <c r="S6" i="23" l="1"/>
  <c r="J7" i="23"/>
  <c r="B4" i="19"/>
  <c r="CU4" i="19" s="1"/>
  <c r="J5" i="17"/>
  <c r="K5" i="17"/>
  <c r="AG2" i="19"/>
  <c r="BW2" i="19"/>
  <c r="DD2" i="19"/>
  <c r="CL2" i="19"/>
  <c r="AY2" i="19"/>
  <c r="CO2" i="19"/>
  <c r="AJ2" i="19"/>
  <c r="CU2" i="19"/>
  <c r="BK2" i="19"/>
  <c r="O2" i="19"/>
  <c r="CX2" i="19"/>
  <c r="CI2" i="19"/>
  <c r="BB2" i="19"/>
  <c r="AD2" i="19"/>
  <c r="BE2" i="19"/>
  <c r="R2" i="19"/>
  <c r="BH2" i="19"/>
  <c r="BZ2" i="19"/>
  <c r="CC2" i="19"/>
  <c r="BT2" i="19"/>
  <c r="AA2" i="19"/>
  <c r="AV2" i="19"/>
  <c r="BQ2" i="19"/>
  <c r="I2" i="19"/>
  <c r="DA2" i="19"/>
  <c r="U2" i="19"/>
  <c r="BN2" i="19"/>
  <c r="AM2" i="19"/>
  <c r="L2" i="19"/>
  <c r="CF2" i="19"/>
  <c r="X2" i="19"/>
  <c r="F2" i="19"/>
  <c r="AS2" i="19"/>
  <c r="CR2" i="19"/>
  <c r="AP2" i="19"/>
  <c r="AA3" i="19"/>
  <c r="CX3" i="19"/>
  <c r="BT3" i="19"/>
  <c r="CR3" i="19"/>
  <c r="AY3" i="19"/>
  <c r="DA3" i="19"/>
  <c r="BB3" i="19"/>
  <c r="AP3" i="19"/>
  <c r="BN3" i="19"/>
  <c r="L3" i="19"/>
  <c r="CI3" i="19"/>
  <c r="AV3" i="19"/>
  <c r="CO3" i="19"/>
  <c r="AM3" i="19"/>
  <c r="CL3" i="19"/>
  <c r="AS3" i="19"/>
  <c r="BK3" i="19"/>
  <c r="AJ3" i="19"/>
  <c r="R3" i="19"/>
  <c r="BH3" i="19"/>
  <c r="U3" i="19"/>
  <c r="AD3" i="19"/>
  <c r="I3" i="19"/>
  <c r="CU3" i="19"/>
  <c r="O3" i="19"/>
  <c r="DD3" i="19"/>
  <c r="CF3" i="19"/>
  <c r="CC3" i="19"/>
  <c r="X3" i="19"/>
  <c r="BE3" i="19"/>
  <c r="BQ3" i="19"/>
  <c r="AG3" i="19"/>
  <c r="BZ3" i="19"/>
  <c r="BW3" i="19"/>
  <c r="F3" i="19"/>
  <c r="J17" i="19"/>
  <c r="S20" i="19"/>
  <c r="BL36" i="19"/>
  <c r="V21" i="19"/>
  <c r="M18" i="19"/>
  <c r="AT30" i="19"/>
  <c r="AN27" i="19"/>
  <c r="BI34" i="19"/>
  <c r="G16" i="19"/>
  <c r="D15" i="19"/>
  <c r="AE24" i="19"/>
  <c r="AB23" i="19"/>
  <c r="AZ31" i="19"/>
  <c r="BO36" i="19"/>
  <c r="AH25" i="19"/>
  <c r="BC33" i="19"/>
  <c r="AK26" i="19"/>
  <c r="AQ28" i="19"/>
  <c r="P19" i="19"/>
  <c r="BF34" i="19"/>
  <c r="AW31" i="19"/>
  <c r="Y22" i="19"/>
  <c r="F10" i="1"/>
  <c r="M9" i="1"/>
  <c r="E6" i="17" s="1"/>
  <c r="DK37" i="6"/>
  <c r="B67" i="6" s="1"/>
  <c r="G8" i="6"/>
  <c r="F9" i="6"/>
  <c r="CE27" i="6"/>
  <c r="CD28" i="6"/>
  <c r="CQ30" i="6"/>
  <c r="CP31" i="6"/>
  <c r="V14" i="6"/>
  <c r="W13" i="6"/>
  <c r="CY32" i="6"/>
  <c r="CX33" i="6"/>
  <c r="BS24" i="6"/>
  <c r="BR25" i="6"/>
  <c r="BF22" i="6"/>
  <c r="BG21" i="6"/>
  <c r="DF35" i="6"/>
  <c r="DG34" i="6"/>
  <c r="BK22" i="6"/>
  <c r="BJ23" i="6"/>
  <c r="CL30" i="6"/>
  <c r="CM29" i="6"/>
  <c r="CU31" i="6"/>
  <c r="CT32" i="6"/>
  <c r="K9" i="6"/>
  <c r="J10" i="6"/>
  <c r="CA26" i="6"/>
  <c r="BZ27" i="6"/>
  <c r="AE14" i="6"/>
  <c r="AD15" i="6"/>
  <c r="N11" i="6"/>
  <c r="O10" i="6"/>
  <c r="AM17" i="6"/>
  <c r="AL18" i="6"/>
  <c r="BN24" i="6"/>
  <c r="BO23" i="6"/>
  <c r="AH16" i="6"/>
  <c r="AI15" i="6"/>
  <c r="CH29" i="6"/>
  <c r="CI28" i="6"/>
  <c r="BV26" i="6"/>
  <c r="BW25" i="6"/>
  <c r="DC33" i="6"/>
  <c r="DB34" i="6"/>
  <c r="DO37" i="6"/>
  <c r="B68" i="6" s="1"/>
  <c r="AY19" i="6"/>
  <c r="AX20" i="6"/>
  <c r="R12" i="6"/>
  <c r="S11" i="6"/>
  <c r="AT19" i="6"/>
  <c r="AU18" i="6"/>
  <c r="BB21" i="6"/>
  <c r="BC20" i="6"/>
  <c r="AP18" i="6"/>
  <c r="AQ17" i="6"/>
  <c r="Z15" i="6"/>
  <c r="AA14" i="6"/>
  <c r="J8" i="23" l="1"/>
  <c r="S7" i="23"/>
  <c r="BQ4" i="19"/>
  <c r="X4" i="19"/>
  <c r="BK4" i="19"/>
  <c r="DD4" i="19"/>
  <c r="BZ4" i="19"/>
  <c r="BE4" i="19"/>
  <c r="U4" i="19"/>
  <c r="AG4" i="19"/>
  <c r="CR4" i="19"/>
  <c r="BW4" i="19"/>
  <c r="BT4" i="19"/>
  <c r="L4" i="19"/>
  <c r="CI4" i="19"/>
  <c r="O4" i="19"/>
  <c r="AD4" i="19"/>
  <c r="CF4" i="19"/>
  <c r="BN4" i="19"/>
  <c r="BB4" i="19"/>
  <c r="DA4" i="19"/>
  <c r="I4" i="19"/>
  <c r="AJ4" i="19"/>
  <c r="CC4" i="19"/>
  <c r="AA4" i="19"/>
  <c r="F4" i="19"/>
  <c r="CO4" i="19"/>
  <c r="CL4" i="19"/>
  <c r="BH4" i="19"/>
  <c r="AY4" i="19"/>
  <c r="AV4" i="19"/>
  <c r="AP4" i="19"/>
  <c r="AM4" i="19"/>
  <c r="CX4" i="19"/>
  <c r="R4" i="19"/>
  <c r="AS4" i="19"/>
  <c r="J6" i="17"/>
  <c r="K6" i="17"/>
  <c r="M5" i="17"/>
  <c r="B5" i="19"/>
  <c r="J18" i="19"/>
  <c r="Y23" i="19"/>
  <c r="AQ29" i="19"/>
  <c r="D16" i="19"/>
  <c r="AT31" i="19"/>
  <c r="AW32" i="19"/>
  <c r="AK27" i="19"/>
  <c r="AZ32" i="19"/>
  <c r="G17" i="19"/>
  <c r="M19" i="19"/>
  <c r="S21" i="19"/>
  <c r="BF35" i="19"/>
  <c r="BC34" i="19"/>
  <c r="AB24" i="19"/>
  <c r="BI35" i="19"/>
  <c r="V22" i="19"/>
  <c r="P20" i="19"/>
  <c r="AH26" i="19"/>
  <c r="AE25" i="19"/>
  <c r="AN28" i="19"/>
  <c r="M10" i="1"/>
  <c r="E7" i="17" s="1"/>
  <c r="F11" i="1"/>
  <c r="X32" i="1"/>
  <c r="CL31" i="6"/>
  <c r="CM30" i="6"/>
  <c r="DG35" i="6"/>
  <c r="DF36" i="6"/>
  <c r="DG36" i="6" s="1"/>
  <c r="CA27" i="6"/>
  <c r="BZ28" i="6"/>
  <c r="BK23" i="6"/>
  <c r="BJ24" i="6"/>
  <c r="AT20" i="6"/>
  <c r="AU19" i="6"/>
  <c r="BN25" i="6"/>
  <c r="BO24" i="6"/>
  <c r="BG22" i="6"/>
  <c r="BF23" i="6"/>
  <c r="W14" i="6"/>
  <c r="V15" i="6"/>
  <c r="BB22" i="6"/>
  <c r="BC21" i="6"/>
  <c r="AM18" i="6"/>
  <c r="AL19" i="6"/>
  <c r="CQ31" i="6"/>
  <c r="CP32" i="6"/>
  <c r="R13" i="6"/>
  <c r="S12" i="6"/>
  <c r="BR26" i="6"/>
  <c r="BS25" i="6"/>
  <c r="AX21" i="6"/>
  <c r="AY20" i="6"/>
  <c r="CT33" i="6"/>
  <c r="CU32" i="6"/>
  <c r="CE28" i="6"/>
  <c r="CD29" i="6"/>
  <c r="DC34" i="6"/>
  <c r="DB35" i="6"/>
  <c r="BW26" i="6"/>
  <c r="BV27" i="6"/>
  <c r="J11" i="6"/>
  <c r="K10" i="6"/>
  <c r="Z16" i="6"/>
  <c r="AA15" i="6"/>
  <c r="CI29" i="6"/>
  <c r="CH30" i="6"/>
  <c r="AQ18" i="6"/>
  <c r="AP19" i="6"/>
  <c r="N12" i="6"/>
  <c r="O11" i="6"/>
  <c r="X33" i="1"/>
  <c r="AI16" i="6"/>
  <c r="AH17" i="6"/>
  <c r="AD16" i="6"/>
  <c r="AE15" i="6"/>
  <c r="CX34" i="6"/>
  <c r="CY33" i="6"/>
  <c r="F10" i="6"/>
  <c r="G9" i="6"/>
  <c r="J9" i="23" l="1"/>
  <c r="S8" i="23"/>
  <c r="J7" i="17"/>
  <c r="K7" i="17"/>
  <c r="AG5" i="19"/>
  <c r="AY5" i="19"/>
  <c r="CL5" i="19"/>
  <c r="CO5" i="19"/>
  <c r="I5" i="19"/>
  <c r="BH5" i="19"/>
  <c r="CR5" i="19"/>
  <c r="X5" i="19"/>
  <c r="CU5" i="19"/>
  <c r="L5" i="19"/>
  <c r="AS5" i="19"/>
  <c r="BB5" i="19"/>
  <c r="DD5" i="19"/>
  <c r="DA5" i="19"/>
  <c r="AD5" i="19"/>
  <c r="R5" i="19"/>
  <c r="BZ5" i="19"/>
  <c r="AA5" i="19"/>
  <c r="CF5" i="19"/>
  <c r="CI5" i="19"/>
  <c r="BN5" i="19"/>
  <c r="CX5" i="19"/>
  <c r="CC5" i="19"/>
  <c r="BW5" i="19"/>
  <c r="O5" i="19"/>
  <c r="U5" i="19"/>
  <c r="AM5" i="19"/>
  <c r="BQ5" i="19"/>
  <c r="BK5" i="19"/>
  <c r="BT5" i="19"/>
  <c r="AJ5" i="19"/>
  <c r="AV5" i="19"/>
  <c r="AP5" i="19"/>
  <c r="BE5" i="19"/>
  <c r="F5" i="19"/>
  <c r="B6" i="19"/>
  <c r="M6" i="17"/>
  <c r="J19" i="19"/>
  <c r="BI36" i="19"/>
  <c r="AH27" i="19"/>
  <c r="AB25" i="19"/>
  <c r="AW33" i="19"/>
  <c r="AQ30" i="19"/>
  <c r="M20" i="19"/>
  <c r="AT32" i="19"/>
  <c r="Y24" i="19"/>
  <c r="AN29" i="19"/>
  <c r="P21" i="19"/>
  <c r="BC35" i="19"/>
  <c r="G18" i="19"/>
  <c r="AE26" i="19"/>
  <c r="V23" i="19"/>
  <c r="BF36" i="19"/>
  <c r="AZ33" i="19"/>
  <c r="D17" i="19"/>
  <c r="S22" i="19"/>
  <c r="AK28" i="19"/>
  <c r="F12" i="1"/>
  <c r="M11" i="1"/>
  <c r="E8" i="17" s="1"/>
  <c r="DG37" i="6"/>
  <c r="B66" i="6" s="1"/>
  <c r="BR27" i="6"/>
  <c r="BS26" i="6"/>
  <c r="BC22" i="6"/>
  <c r="BB23" i="6"/>
  <c r="AU20" i="6"/>
  <c r="AT21" i="6"/>
  <c r="CL32" i="6"/>
  <c r="CM31" i="6"/>
  <c r="F11" i="6"/>
  <c r="G10" i="6"/>
  <c r="CD30" i="6"/>
  <c r="CE29" i="6"/>
  <c r="W15" i="6"/>
  <c r="V16" i="6"/>
  <c r="BJ25" i="6"/>
  <c r="BK24" i="6"/>
  <c r="R14" i="6"/>
  <c r="S13" i="6"/>
  <c r="CP33" i="6"/>
  <c r="CQ32" i="6"/>
  <c r="AA16" i="6"/>
  <c r="Z17" i="6"/>
  <c r="CX35" i="6"/>
  <c r="CY34" i="6"/>
  <c r="BF24" i="6"/>
  <c r="BG23" i="6"/>
  <c r="BZ29" i="6"/>
  <c r="CA28" i="6"/>
  <c r="O12" i="6"/>
  <c r="N13" i="6"/>
  <c r="J12" i="6"/>
  <c r="K11" i="6"/>
  <c r="CU33" i="6"/>
  <c r="CT34" i="6"/>
  <c r="AD17" i="6"/>
  <c r="AE16" i="6"/>
  <c r="AQ19" i="6"/>
  <c r="AP20" i="6"/>
  <c r="BW27" i="6"/>
  <c r="BV28" i="6"/>
  <c r="AM19" i="6"/>
  <c r="AL20" i="6"/>
  <c r="AH18" i="6"/>
  <c r="AI17" i="6"/>
  <c r="AX22" i="6"/>
  <c r="AY21" i="6"/>
  <c r="BN26" i="6"/>
  <c r="BO25" i="6"/>
  <c r="CI30" i="6"/>
  <c r="CH31" i="6"/>
  <c r="DC35" i="6"/>
  <c r="DB36" i="6"/>
  <c r="DC36" i="6" s="1"/>
  <c r="S9" i="23" l="1"/>
  <c r="J10" i="23"/>
  <c r="B7" i="19"/>
  <c r="M7" i="17"/>
  <c r="K8" i="17"/>
  <c r="J8" i="17"/>
  <c r="R6" i="19"/>
  <c r="BT6" i="19"/>
  <c r="BQ6" i="19"/>
  <c r="CI6" i="19"/>
  <c r="BN6" i="19"/>
  <c r="BZ6" i="19"/>
  <c r="DD6" i="19"/>
  <c r="CU6" i="19"/>
  <c r="BE6" i="19"/>
  <c r="AS6" i="19"/>
  <c r="AA6" i="19"/>
  <c r="CX6" i="19"/>
  <c r="BH6" i="19"/>
  <c r="O6" i="19"/>
  <c r="DA6" i="19"/>
  <c r="AJ6" i="19"/>
  <c r="CL6" i="19"/>
  <c r="AG6" i="19"/>
  <c r="U6" i="19"/>
  <c r="CO6" i="19"/>
  <c r="X6" i="19"/>
  <c r="CF6" i="19"/>
  <c r="AM6" i="19"/>
  <c r="AP6" i="19"/>
  <c r="BW6" i="19"/>
  <c r="BB6" i="19"/>
  <c r="AV6" i="19"/>
  <c r="F6" i="19"/>
  <c r="BK6" i="19"/>
  <c r="CR6" i="19"/>
  <c r="CC6" i="19"/>
  <c r="AY6" i="19"/>
  <c r="AD6" i="19"/>
  <c r="L6" i="19"/>
  <c r="I6" i="19"/>
  <c r="J20" i="19"/>
  <c r="D18" i="19"/>
  <c r="AN30" i="19"/>
  <c r="AE27" i="19"/>
  <c r="AQ31" i="19"/>
  <c r="AZ34" i="19"/>
  <c r="G19" i="19"/>
  <c r="Y25" i="19"/>
  <c r="AW34" i="19"/>
  <c r="AK29" i="19"/>
  <c r="BC36" i="19"/>
  <c r="AT33" i="19"/>
  <c r="AB26" i="19"/>
  <c r="S23" i="19"/>
  <c r="P22" i="19"/>
  <c r="M21" i="19"/>
  <c r="AH28" i="19"/>
  <c r="V24" i="19"/>
  <c r="F13" i="1"/>
  <c r="M12" i="1"/>
  <c r="E9" i="17" s="1"/>
  <c r="X31" i="1"/>
  <c r="DC37" i="6"/>
  <c r="B65" i="6" s="1"/>
  <c r="BC23" i="6"/>
  <c r="BB24" i="6"/>
  <c r="AE17" i="6"/>
  <c r="AD18" i="6"/>
  <c r="BZ30" i="6"/>
  <c r="CA29" i="6"/>
  <c r="CP34" i="6"/>
  <c r="CQ33" i="6"/>
  <c r="CD31" i="6"/>
  <c r="CE30" i="6"/>
  <c r="BO26" i="6"/>
  <c r="BN27" i="6"/>
  <c r="AL21" i="6"/>
  <c r="AM20" i="6"/>
  <c r="CU34" i="6"/>
  <c r="CT35" i="6"/>
  <c r="BF25" i="6"/>
  <c r="BG24" i="6"/>
  <c r="R15" i="6"/>
  <c r="S14" i="6"/>
  <c r="F12" i="6"/>
  <c r="G11" i="6"/>
  <c r="BS27" i="6"/>
  <c r="BR28" i="6"/>
  <c r="AY22" i="6"/>
  <c r="AX23" i="6"/>
  <c r="BV29" i="6"/>
  <c r="BW28" i="6"/>
  <c r="J13" i="6"/>
  <c r="K12" i="6"/>
  <c r="CY35" i="6"/>
  <c r="CX36" i="6"/>
  <c r="CY36" i="6" s="1"/>
  <c r="BK25" i="6"/>
  <c r="BJ26" i="6"/>
  <c r="CL33" i="6"/>
  <c r="CM32" i="6"/>
  <c r="AI18" i="6"/>
  <c r="AH19" i="6"/>
  <c r="AP21" i="6"/>
  <c r="AQ20" i="6"/>
  <c r="N14" i="6"/>
  <c r="O13" i="6"/>
  <c r="AA17" i="6"/>
  <c r="Z18" i="6"/>
  <c r="V17" i="6"/>
  <c r="W16" i="6"/>
  <c r="AU21" i="6"/>
  <c r="AT22" i="6"/>
  <c r="CI31" i="6"/>
  <c r="CH32" i="6"/>
  <c r="S10" i="23" l="1"/>
  <c r="J11" i="23"/>
  <c r="K9" i="17"/>
  <c r="J9" i="17"/>
  <c r="B8" i="19"/>
  <c r="M8" i="17"/>
  <c r="CX7" i="19"/>
  <c r="CU7" i="19"/>
  <c r="AY7" i="19"/>
  <c r="AS7" i="19"/>
  <c r="I7" i="19"/>
  <c r="BB7" i="19"/>
  <c r="CL7" i="19"/>
  <c r="R7" i="19"/>
  <c r="BW7" i="19"/>
  <c r="BT7" i="19"/>
  <c r="DD7" i="19"/>
  <c r="CR7" i="19"/>
  <c r="BQ7" i="19"/>
  <c r="AD7" i="19"/>
  <c r="CC7" i="19"/>
  <c r="BZ7" i="19"/>
  <c r="AA7" i="19"/>
  <c r="AG7" i="19"/>
  <c r="O7" i="19"/>
  <c r="AV7" i="19"/>
  <c r="CO7" i="19"/>
  <c r="BN7" i="19"/>
  <c r="AM7" i="19"/>
  <c r="L7" i="19"/>
  <c r="AJ7" i="19"/>
  <c r="DA7" i="19"/>
  <c r="F7" i="19"/>
  <c r="BK7" i="19"/>
  <c r="BH7" i="19"/>
  <c r="BE7" i="19"/>
  <c r="CF7" i="19"/>
  <c r="CI7" i="19"/>
  <c r="AP7" i="19"/>
  <c r="U7" i="19"/>
  <c r="X7" i="19"/>
  <c r="J21" i="19"/>
  <c r="AK30" i="19"/>
  <c r="G20" i="19"/>
  <c r="AN31" i="19"/>
  <c r="AH29" i="19"/>
  <c r="AB27" i="19"/>
  <c r="AZ35" i="19"/>
  <c r="AT34" i="19"/>
  <c r="AW35" i="19"/>
  <c r="D19" i="19"/>
  <c r="M22" i="19"/>
  <c r="AQ32" i="19"/>
  <c r="P23" i="19"/>
  <c r="Y26" i="19"/>
  <c r="AE28" i="19"/>
  <c r="V25" i="19"/>
  <c r="S24" i="19"/>
  <c r="F14" i="1"/>
  <c r="M13" i="1"/>
  <c r="E10" i="17" s="1"/>
  <c r="X30" i="1"/>
  <c r="CY37" i="6"/>
  <c r="B64" i="6" s="1"/>
  <c r="X29" i="1" s="1"/>
  <c r="R16" i="6"/>
  <c r="S15" i="6"/>
  <c r="W17" i="6"/>
  <c r="V18" i="6"/>
  <c r="J14" i="6"/>
  <c r="K13" i="6"/>
  <c r="BR29" i="6"/>
  <c r="BS28" i="6"/>
  <c r="CU35" i="6"/>
  <c r="CT36" i="6"/>
  <c r="CU36" i="6" s="1"/>
  <c r="Z19" i="6"/>
  <c r="AA18" i="6"/>
  <c r="CP35" i="6"/>
  <c r="CQ34" i="6"/>
  <c r="CM33" i="6"/>
  <c r="CL34" i="6"/>
  <c r="CH33" i="6"/>
  <c r="CI32" i="6"/>
  <c r="BJ27" i="6"/>
  <c r="BK26" i="6"/>
  <c r="G12" i="6"/>
  <c r="F13" i="6"/>
  <c r="AL22" i="6"/>
  <c r="AM21" i="6"/>
  <c r="CA30" i="6"/>
  <c r="BZ31" i="6"/>
  <c r="N15" i="6"/>
  <c r="O14" i="6"/>
  <c r="BO27" i="6"/>
  <c r="BN28" i="6"/>
  <c r="AD19" i="6"/>
  <c r="AE18" i="6"/>
  <c r="AU22" i="6"/>
  <c r="AT23" i="6"/>
  <c r="BV30" i="6"/>
  <c r="BW29" i="6"/>
  <c r="AP22" i="6"/>
  <c r="AQ21" i="6"/>
  <c r="AX24" i="6"/>
  <c r="AY23" i="6"/>
  <c r="BB25" i="6"/>
  <c r="BC24" i="6"/>
  <c r="AI19" i="6"/>
  <c r="AH20" i="6"/>
  <c r="BF26" i="6"/>
  <c r="BG25" i="6"/>
  <c r="CD32" i="6"/>
  <c r="CE31" i="6"/>
  <c r="J12" i="23" l="1"/>
  <c r="S11" i="23"/>
  <c r="J10" i="17"/>
  <c r="K10" i="17"/>
  <c r="B9" i="19"/>
  <c r="M9" i="17"/>
  <c r="BB8" i="19"/>
  <c r="X8" i="19"/>
  <c r="AM8" i="19"/>
  <c r="BK8" i="19"/>
  <c r="I8" i="19"/>
  <c r="AY8" i="19"/>
  <c r="CR8" i="19"/>
  <c r="BT8" i="19"/>
  <c r="BZ8" i="19"/>
  <c r="F8" i="19"/>
  <c r="AV8" i="19"/>
  <c r="BW8" i="19"/>
  <c r="CU8" i="19"/>
  <c r="CI8" i="19"/>
  <c r="AJ8" i="19"/>
  <c r="U8" i="19"/>
  <c r="AA8" i="19"/>
  <c r="AS8" i="19"/>
  <c r="BH8" i="19"/>
  <c r="AG8" i="19"/>
  <c r="CX8" i="19"/>
  <c r="CF8" i="19"/>
  <c r="CO8" i="19"/>
  <c r="BN8" i="19"/>
  <c r="DA8" i="19"/>
  <c r="AP8" i="19"/>
  <c r="R8" i="19"/>
  <c r="BE8" i="19"/>
  <c r="AD8" i="19"/>
  <c r="O8" i="19"/>
  <c r="BQ8" i="19"/>
  <c r="L8" i="19"/>
  <c r="CC8" i="19"/>
  <c r="DD8" i="19"/>
  <c r="CL8" i="19"/>
  <c r="J22" i="19"/>
  <c r="Y27" i="19"/>
  <c r="D20" i="19"/>
  <c r="G21" i="19"/>
  <c r="S25" i="19"/>
  <c r="P24" i="19"/>
  <c r="AW36" i="19"/>
  <c r="AB28" i="19"/>
  <c r="AK31" i="19"/>
  <c r="V26" i="19"/>
  <c r="AQ33" i="19"/>
  <c r="AE29" i="19"/>
  <c r="AT35" i="19"/>
  <c r="AH30" i="19"/>
  <c r="M23" i="19"/>
  <c r="AZ36" i="19"/>
  <c r="AN32" i="19"/>
  <c r="F15" i="1"/>
  <c r="M14" i="1"/>
  <c r="E11" i="17" s="1"/>
  <c r="F14" i="6"/>
  <c r="G13" i="6"/>
  <c r="BV31" i="6"/>
  <c r="BW30" i="6"/>
  <c r="BK27" i="6"/>
  <c r="BJ28" i="6"/>
  <c r="Z20" i="6"/>
  <c r="AA19" i="6"/>
  <c r="BC25" i="6"/>
  <c r="BB26" i="6"/>
  <c r="CH34" i="6"/>
  <c r="CI33" i="6"/>
  <c r="S16" i="6"/>
  <c r="R17" i="6"/>
  <c r="BG26" i="6"/>
  <c r="BF27" i="6"/>
  <c r="CM34" i="6"/>
  <c r="CL35" i="6"/>
  <c r="AH21" i="6"/>
  <c r="AI20" i="6"/>
  <c r="AX25" i="6"/>
  <c r="AY24" i="6"/>
  <c r="AE19" i="6"/>
  <c r="AD20" i="6"/>
  <c r="AM22" i="6"/>
  <c r="AL23" i="6"/>
  <c r="BS29" i="6"/>
  <c r="BR30" i="6"/>
  <c r="BO28" i="6"/>
  <c r="BN29" i="6"/>
  <c r="AQ22" i="6"/>
  <c r="AP23" i="6"/>
  <c r="CP36" i="6"/>
  <c r="CQ36" i="6" s="1"/>
  <c r="CQ35" i="6"/>
  <c r="J15" i="6"/>
  <c r="K14" i="6"/>
  <c r="V19" i="6"/>
  <c r="W18" i="6"/>
  <c r="N16" i="6"/>
  <c r="O15" i="6"/>
  <c r="CD33" i="6"/>
  <c r="CE32" i="6"/>
  <c r="AU23" i="6"/>
  <c r="AT24" i="6"/>
  <c r="CA31" i="6"/>
  <c r="BZ32" i="6"/>
  <c r="CU37" i="6"/>
  <c r="B63" i="6" s="1"/>
  <c r="J13" i="23" l="1"/>
  <c r="S12" i="23"/>
  <c r="J11" i="17"/>
  <c r="K11" i="17"/>
  <c r="AP9" i="19"/>
  <c r="BN9" i="19"/>
  <c r="CI9" i="19"/>
  <c r="CX9" i="19"/>
  <c r="AA9" i="19"/>
  <c r="DD9" i="19"/>
  <c r="AV9" i="19"/>
  <c r="U9" i="19"/>
  <c r="DA9" i="19"/>
  <c r="BT9" i="19"/>
  <c r="AS9" i="19"/>
  <c r="R9" i="19"/>
  <c r="BZ9" i="19"/>
  <c r="BQ9" i="19"/>
  <c r="I9" i="19"/>
  <c r="BK9" i="19"/>
  <c r="CF9" i="19"/>
  <c r="F9" i="19"/>
  <c r="AY9" i="19"/>
  <c r="BH9" i="19"/>
  <c r="AG9" i="19"/>
  <c r="CR9" i="19"/>
  <c r="CO9" i="19"/>
  <c r="BE9" i="19"/>
  <c r="O9" i="19"/>
  <c r="AD9" i="19"/>
  <c r="L9" i="19"/>
  <c r="AJ9" i="19"/>
  <c r="X9" i="19"/>
  <c r="CC9" i="19"/>
  <c r="BB9" i="19"/>
  <c r="CU9" i="19"/>
  <c r="CL9" i="19"/>
  <c r="AM9" i="19"/>
  <c r="BW9" i="19"/>
  <c r="M10" i="17"/>
  <c r="B10" i="19"/>
  <c r="J23" i="19"/>
  <c r="AK32" i="19"/>
  <c r="AT36" i="19"/>
  <c r="AE30" i="19"/>
  <c r="AB29" i="19"/>
  <c r="G22" i="19"/>
  <c r="M24" i="19"/>
  <c r="AQ34" i="19"/>
  <c r="S26" i="19"/>
  <c r="AN33" i="19"/>
  <c r="Y28" i="19"/>
  <c r="AH31" i="19"/>
  <c r="V27" i="19"/>
  <c r="P25" i="19"/>
  <c r="D21" i="19"/>
  <c r="F16" i="1"/>
  <c r="M15" i="1"/>
  <c r="E12" i="17" s="1"/>
  <c r="CH35" i="6"/>
  <c r="CI34" i="6"/>
  <c r="AM23" i="6"/>
  <c r="AL24" i="6"/>
  <c r="BC26" i="6"/>
  <c r="BB27" i="6"/>
  <c r="CQ37" i="6"/>
  <c r="B62" i="6" s="1"/>
  <c r="G14" i="6"/>
  <c r="F15" i="6"/>
  <c r="AP24" i="6"/>
  <c r="AQ23" i="6"/>
  <c r="AE20" i="6"/>
  <c r="AD21" i="6"/>
  <c r="BG27" i="6"/>
  <c r="BF28" i="6"/>
  <c r="X28" i="1"/>
  <c r="N17" i="6"/>
  <c r="O16" i="6"/>
  <c r="Z21" i="6"/>
  <c r="AA20" i="6"/>
  <c r="J16" i="6"/>
  <c r="K15" i="6"/>
  <c r="AH22" i="6"/>
  <c r="AI21" i="6"/>
  <c r="BV32" i="6"/>
  <c r="BW31" i="6"/>
  <c r="CM35" i="6"/>
  <c r="CL36" i="6"/>
  <c r="CM36" i="6" s="1"/>
  <c r="CD34" i="6"/>
  <c r="CE33" i="6"/>
  <c r="BZ33" i="6"/>
  <c r="CA32" i="6"/>
  <c r="BN30" i="6"/>
  <c r="BO29" i="6"/>
  <c r="S17" i="6"/>
  <c r="R18" i="6"/>
  <c r="BJ29" i="6"/>
  <c r="BK28" i="6"/>
  <c r="V20" i="6"/>
  <c r="W19" i="6"/>
  <c r="AY25" i="6"/>
  <c r="AX26" i="6"/>
  <c r="AT25" i="6"/>
  <c r="AU24" i="6"/>
  <c r="BS30" i="6"/>
  <c r="BR31" i="6"/>
  <c r="S13" i="23" l="1"/>
  <c r="J14" i="23"/>
  <c r="J12" i="17"/>
  <c r="K12" i="17"/>
  <c r="M11" i="17"/>
  <c r="B11" i="19"/>
  <c r="AJ10" i="19"/>
  <c r="AY10" i="19"/>
  <c r="BW10" i="19"/>
  <c r="U10" i="19"/>
  <c r="CU10" i="19"/>
  <c r="BN10" i="19"/>
  <c r="CX10" i="19"/>
  <c r="R10" i="19"/>
  <c r="BE10" i="19"/>
  <c r="BK10" i="19"/>
  <c r="CF10" i="19"/>
  <c r="O10" i="19"/>
  <c r="DA10" i="19"/>
  <c r="AM10" i="19"/>
  <c r="CC10" i="19"/>
  <c r="AS10" i="19"/>
  <c r="L10" i="19"/>
  <c r="AD10" i="19"/>
  <c r="AG10" i="19"/>
  <c r="CR10" i="19"/>
  <c r="X10" i="19"/>
  <c r="DD10" i="19"/>
  <c r="BH10" i="19"/>
  <c r="AP10" i="19"/>
  <c r="CO10" i="19"/>
  <c r="F10" i="19"/>
  <c r="BT10" i="19"/>
  <c r="AA10" i="19"/>
  <c r="AV10" i="19"/>
  <c r="BZ10" i="19"/>
  <c r="BQ10" i="19"/>
  <c r="CL10" i="19"/>
  <c r="BB10" i="19"/>
  <c r="CI10" i="19"/>
  <c r="I10" i="19"/>
  <c r="J24" i="19"/>
  <c r="V28" i="19"/>
  <c r="S27" i="19"/>
  <c r="M25" i="19"/>
  <c r="G23" i="19"/>
  <c r="AK33" i="19"/>
  <c r="AH32" i="19"/>
  <c r="AB30" i="19"/>
  <c r="Y29" i="19"/>
  <c r="D22" i="19"/>
  <c r="P26" i="19"/>
  <c r="AN34" i="19"/>
  <c r="AQ35" i="19"/>
  <c r="AE31" i="19"/>
  <c r="F17" i="1"/>
  <c r="M16" i="1"/>
  <c r="E13" i="17" s="1"/>
  <c r="CM37" i="6"/>
  <c r="B61" i="6" s="1"/>
  <c r="N18" i="6"/>
  <c r="O17" i="6"/>
  <c r="BS31" i="6"/>
  <c r="BR32" i="6"/>
  <c r="BJ30" i="6"/>
  <c r="BK29" i="6"/>
  <c r="CE34" i="6"/>
  <c r="CD35" i="6"/>
  <c r="K16" i="6"/>
  <c r="J17" i="6"/>
  <c r="BF29" i="6"/>
  <c r="BG28" i="6"/>
  <c r="X27" i="1"/>
  <c r="BV33" i="6"/>
  <c r="BW32" i="6"/>
  <c r="R19" i="6"/>
  <c r="S18" i="6"/>
  <c r="BC27" i="6"/>
  <c r="BB28" i="6"/>
  <c r="AT26" i="6"/>
  <c r="AU25" i="6"/>
  <c r="Z22" i="6"/>
  <c r="AA21" i="6"/>
  <c r="AD22" i="6"/>
  <c r="AE21" i="6"/>
  <c r="AY26" i="6"/>
  <c r="AX27" i="6"/>
  <c r="AM24" i="6"/>
  <c r="AL25" i="6"/>
  <c r="AP25" i="6"/>
  <c r="AQ24" i="6"/>
  <c r="BN31" i="6"/>
  <c r="BO30" i="6"/>
  <c r="W20" i="6"/>
  <c r="V21" i="6"/>
  <c r="BZ34" i="6"/>
  <c r="CA33" i="6"/>
  <c r="AH23" i="6"/>
  <c r="AI22" i="6"/>
  <c r="G15" i="6"/>
  <c r="F16" i="6"/>
  <c r="CH36" i="6"/>
  <c r="CI36" i="6" s="1"/>
  <c r="CI35" i="6"/>
  <c r="S14" i="23" l="1"/>
  <c r="J15" i="23"/>
  <c r="CC11" i="19"/>
  <c r="BE11" i="19"/>
  <c r="BQ11" i="19"/>
  <c r="AD11" i="19"/>
  <c r="L11" i="19"/>
  <c r="AS11" i="19"/>
  <c r="AY11" i="19"/>
  <c r="AG11" i="19"/>
  <c r="AV11" i="19"/>
  <c r="F11" i="19"/>
  <c r="CF11" i="19"/>
  <c r="BK11" i="19"/>
  <c r="CO11" i="19"/>
  <c r="AA11" i="19"/>
  <c r="BB11" i="19"/>
  <c r="BN11" i="19"/>
  <c r="U11" i="19"/>
  <c r="CL11" i="19"/>
  <c r="AJ11" i="19"/>
  <c r="R11" i="19"/>
  <c r="CU11" i="19"/>
  <c r="BZ11" i="19"/>
  <c r="O11" i="19"/>
  <c r="BH11" i="19"/>
  <c r="BT11" i="19"/>
  <c r="I11" i="19"/>
  <c r="AP11" i="19"/>
  <c r="CR11" i="19"/>
  <c r="BW11" i="19"/>
  <c r="DD11" i="19"/>
  <c r="AM11" i="19"/>
  <c r="CI11" i="19"/>
  <c r="CX11" i="19"/>
  <c r="DA11" i="19"/>
  <c r="X11" i="19"/>
  <c r="K13" i="17"/>
  <c r="J13" i="17"/>
  <c r="B12" i="19"/>
  <c r="M12" i="17"/>
  <c r="J25" i="19"/>
  <c r="AH33" i="19"/>
  <c r="AE32" i="19"/>
  <c r="D23" i="19"/>
  <c r="S28" i="19"/>
  <c r="AK34" i="19"/>
  <c r="AQ36" i="19"/>
  <c r="Y30" i="19"/>
  <c r="V29" i="19"/>
  <c r="AN35" i="19"/>
  <c r="AB31" i="19"/>
  <c r="G24" i="19"/>
  <c r="M26" i="19"/>
  <c r="P27" i="19"/>
  <c r="F18" i="1"/>
  <c r="M17" i="1"/>
  <c r="E14" i="17" s="1"/>
  <c r="X26" i="1"/>
  <c r="F17" i="6"/>
  <c r="G16" i="6"/>
  <c r="AP26" i="6"/>
  <c r="AQ25" i="6"/>
  <c r="V22" i="6"/>
  <c r="W21" i="6"/>
  <c r="AY27" i="6"/>
  <c r="AX28" i="6"/>
  <c r="BB29" i="6"/>
  <c r="BC28" i="6"/>
  <c r="BV34" i="6"/>
  <c r="BW33" i="6"/>
  <c r="CE35" i="6"/>
  <c r="CD36" i="6"/>
  <c r="CE36" i="6" s="1"/>
  <c r="CI37" i="6"/>
  <c r="B60" i="6" s="1"/>
  <c r="BO31" i="6"/>
  <c r="BN32" i="6"/>
  <c r="AE22" i="6"/>
  <c r="AD23" i="6"/>
  <c r="BK30" i="6"/>
  <c r="BJ31" i="6"/>
  <c r="BR33" i="6"/>
  <c r="BS32" i="6"/>
  <c r="AH24" i="6"/>
  <c r="AI23" i="6"/>
  <c r="Z23" i="6"/>
  <c r="AA22" i="6"/>
  <c r="BF30" i="6"/>
  <c r="BG29" i="6"/>
  <c r="AM25" i="6"/>
  <c r="AL26" i="6"/>
  <c r="R20" i="6"/>
  <c r="S19" i="6"/>
  <c r="J18" i="6"/>
  <c r="K17" i="6"/>
  <c r="BZ35" i="6"/>
  <c r="CA34" i="6"/>
  <c r="AT27" i="6"/>
  <c r="AU26" i="6"/>
  <c r="N19" i="6"/>
  <c r="O18" i="6"/>
  <c r="J16" i="23" l="1"/>
  <c r="S15" i="23"/>
  <c r="BE12" i="19"/>
  <c r="DD12" i="19"/>
  <c r="AG12" i="19"/>
  <c r="O12" i="19"/>
  <c r="CF12" i="19"/>
  <c r="CI12" i="19"/>
  <c r="AJ12" i="19"/>
  <c r="AV12" i="19"/>
  <c r="I12" i="19"/>
  <c r="BH12" i="19"/>
  <c r="BK12" i="19"/>
  <c r="BQ12" i="19"/>
  <c r="AD12" i="19"/>
  <c r="F12" i="19"/>
  <c r="AS12" i="19"/>
  <c r="BZ12" i="19"/>
  <c r="CC12" i="19"/>
  <c r="CU12" i="19"/>
  <c r="CO12" i="19"/>
  <c r="AP12" i="19"/>
  <c r="AA12" i="19"/>
  <c r="BB12" i="19"/>
  <c r="BT12" i="19"/>
  <c r="X12" i="19"/>
  <c r="DA12" i="19"/>
  <c r="BW12" i="19"/>
  <c r="AY12" i="19"/>
  <c r="CR12" i="19"/>
  <c r="L12" i="19"/>
  <c r="AM12" i="19"/>
  <c r="BN12" i="19"/>
  <c r="CX12" i="19"/>
  <c r="CL12" i="19"/>
  <c r="U12" i="19"/>
  <c r="R12" i="19"/>
  <c r="M13" i="17"/>
  <c r="B13" i="19"/>
  <c r="K14" i="17"/>
  <c r="J14" i="17"/>
  <c r="J26" i="19"/>
  <c r="P28" i="19"/>
  <c r="AB32" i="19"/>
  <c r="AE33" i="19"/>
  <c r="M27" i="19"/>
  <c r="AK35" i="19"/>
  <c r="AN36" i="19"/>
  <c r="AH34" i="19"/>
  <c r="S29" i="19"/>
  <c r="V30" i="19"/>
  <c r="G25" i="19"/>
  <c r="Y31" i="19"/>
  <c r="D24" i="19"/>
  <c r="F19" i="1"/>
  <c r="M18" i="1"/>
  <c r="E15" i="17" s="1"/>
  <c r="CE37" i="6"/>
  <c r="B59" i="6" s="1"/>
  <c r="AU27" i="6"/>
  <c r="AT28" i="6"/>
  <c r="BR34" i="6"/>
  <c r="BS33" i="6"/>
  <c r="AQ26" i="6"/>
  <c r="AP27" i="6"/>
  <c r="K18" i="6"/>
  <c r="J19" i="6"/>
  <c r="N20" i="6"/>
  <c r="O19" i="6"/>
  <c r="R21" i="6"/>
  <c r="S20" i="6"/>
  <c r="AH25" i="6"/>
  <c r="AI24" i="6"/>
  <c r="AX29" i="6"/>
  <c r="AY28" i="6"/>
  <c r="AM26" i="6"/>
  <c r="AL27" i="6"/>
  <c r="X25" i="1"/>
  <c r="BK31" i="6"/>
  <c r="BJ32" i="6"/>
  <c r="V23" i="6"/>
  <c r="W22" i="6"/>
  <c r="CA35" i="6"/>
  <c r="BZ36" i="6"/>
  <c r="CA36" i="6" s="1"/>
  <c r="BF31" i="6"/>
  <c r="BG30" i="6"/>
  <c r="AE23" i="6"/>
  <c r="AD24" i="6"/>
  <c r="BW34" i="6"/>
  <c r="BV35" i="6"/>
  <c r="Z24" i="6"/>
  <c r="AA23" i="6"/>
  <c r="BN33" i="6"/>
  <c r="BO32" i="6"/>
  <c r="BB30" i="6"/>
  <c r="BC29" i="6"/>
  <c r="F18" i="6"/>
  <c r="G17" i="6"/>
  <c r="J17" i="23" l="1"/>
  <c r="S16" i="23"/>
  <c r="J15" i="17"/>
  <c r="K15" i="17"/>
  <c r="B14" i="19"/>
  <c r="M14" i="17"/>
  <c r="F13" i="19"/>
  <c r="DA13" i="19"/>
  <c r="CX13" i="19"/>
  <c r="BE13" i="19"/>
  <c r="BK13" i="19"/>
  <c r="CU13" i="19"/>
  <c r="CF13" i="19"/>
  <c r="BQ13" i="19"/>
  <c r="AJ13" i="19"/>
  <c r="BH13" i="19"/>
  <c r="AS13" i="19"/>
  <c r="BZ13" i="19"/>
  <c r="O13" i="19"/>
  <c r="DD13" i="19"/>
  <c r="CI13" i="19"/>
  <c r="L13" i="19"/>
  <c r="CC13" i="19"/>
  <c r="AP13" i="19"/>
  <c r="AG13" i="19"/>
  <c r="I13" i="19"/>
  <c r="CR13" i="19"/>
  <c r="CO13" i="19"/>
  <c r="AD13" i="19"/>
  <c r="CL13" i="19"/>
  <c r="U13" i="19"/>
  <c r="AV13" i="19"/>
  <c r="R13" i="19"/>
  <c r="AA13" i="19"/>
  <c r="BT13" i="19"/>
  <c r="X13" i="19"/>
  <c r="BN13" i="19"/>
  <c r="BW13" i="19"/>
  <c r="BB13" i="19"/>
  <c r="AM13" i="19"/>
  <c r="AY13" i="19"/>
  <c r="J27" i="19"/>
  <c r="D25" i="19"/>
  <c r="AK36" i="19"/>
  <c r="AB33" i="19"/>
  <c r="S30" i="19"/>
  <c r="Y32" i="19"/>
  <c r="M28" i="19"/>
  <c r="P29" i="19"/>
  <c r="G26" i="19"/>
  <c r="AH35" i="19"/>
  <c r="V31" i="19"/>
  <c r="AE34" i="19"/>
  <c r="F20" i="1"/>
  <c r="M19" i="1"/>
  <c r="E16" i="17" s="1"/>
  <c r="CA37" i="6"/>
  <c r="B58" i="6" s="1"/>
  <c r="X23" i="1" s="1"/>
  <c r="X24" i="1"/>
  <c r="R22" i="6"/>
  <c r="S21" i="6"/>
  <c r="BJ33" i="6"/>
  <c r="BK32" i="6"/>
  <c r="J20" i="6"/>
  <c r="K19" i="6"/>
  <c r="W23" i="6"/>
  <c r="V24" i="6"/>
  <c r="BR35" i="6"/>
  <c r="BS34" i="6"/>
  <c r="AE24" i="6"/>
  <c r="AD25" i="6"/>
  <c r="AM27" i="6"/>
  <c r="AL28" i="6"/>
  <c r="BC30" i="6"/>
  <c r="BB31" i="6"/>
  <c r="BO33" i="6"/>
  <c r="BN34" i="6"/>
  <c r="BF32" i="6"/>
  <c r="BG31" i="6"/>
  <c r="AX30" i="6"/>
  <c r="AY29" i="6"/>
  <c r="AI25" i="6"/>
  <c r="AH26" i="6"/>
  <c r="F19" i="6"/>
  <c r="G18" i="6"/>
  <c r="AQ27" i="6"/>
  <c r="AP28" i="6"/>
  <c r="Z25" i="6"/>
  <c r="AA24" i="6"/>
  <c r="BW35" i="6"/>
  <c r="BV36" i="6"/>
  <c r="BW36" i="6" s="1"/>
  <c r="AT29" i="6"/>
  <c r="AU28" i="6"/>
  <c r="N21" i="6"/>
  <c r="O20" i="6"/>
  <c r="J18" i="23" l="1"/>
  <c r="S17" i="23"/>
  <c r="B15" i="19"/>
  <c r="M15" i="17"/>
  <c r="J16" i="17"/>
  <c r="K16" i="17"/>
  <c r="AP14" i="19"/>
  <c r="CC14" i="19"/>
  <c r="AS14" i="19"/>
  <c r="X14" i="19"/>
  <c r="BE14" i="19"/>
  <c r="CL14" i="19"/>
  <c r="DA14" i="19"/>
  <c r="R14" i="19"/>
  <c r="BB14" i="19"/>
  <c r="AY14" i="19"/>
  <c r="BT14" i="19"/>
  <c r="O14" i="19"/>
  <c r="BN14" i="19"/>
  <c r="CO14" i="19"/>
  <c r="CU14" i="19"/>
  <c r="BZ14" i="19"/>
  <c r="BW14" i="19"/>
  <c r="AJ14" i="19"/>
  <c r="I14" i="19"/>
  <c r="CI14" i="19"/>
  <c r="CX14" i="19"/>
  <c r="AG14" i="19"/>
  <c r="DD14" i="19"/>
  <c r="AA14" i="19"/>
  <c r="BK14" i="19"/>
  <c r="U14" i="19"/>
  <c r="F14" i="19"/>
  <c r="BH14" i="19"/>
  <c r="CF14" i="19"/>
  <c r="CR14" i="19"/>
  <c r="AM14" i="19"/>
  <c r="AV14" i="19"/>
  <c r="AD14" i="19"/>
  <c r="L14" i="19"/>
  <c r="BQ14" i="19"/>
  <c r="J28" i="19"/>
  <c r="M29" i="19"/>
  <c r="AH36" i="19"/>
  <c r="G27" i="19"/>
  <c r="Y33" i="19"/>
  <c r="D26" i="19"/>
  <c r="AE35" i="19"/>
  <c r="S31" i="19"/>
  <c r="V32" i="19"/>
  <c r="AB34" i="19"/>
  <c r="P30" i="19"/>
  <c r="F21" i="1"/>
  <c r="M20" i="1"/>
  <c r="E17" i="17" s="1"/>
  <c r="BW37" i="6"/>
  <c r="B57" i="6" s="1"/>
  <c r="AI26" i="6"/>
  <c r="AH27" i="6"/>
  <c r="BC31" i="6"/>
  <c r="BB32" i="6"/>
  <c r="W24" i="6"/>
  <c r="V25" i="6"/>
  <c r="BF33" i="6"/>
  <c r="BG32" i="6"/>
  <c r="BJ34" i="6"/>
  <c r="BK33" i="6"/>
  <c r="BO34" i="6"/>
  <c r="BN35" i="6"/>
  <c r="Z26" i="6"/>
  <c r="AA25" i="6"/>
  <c r="AQ28" i="6"/>
  <c r="AP29" i="6"/>
  <c r="N22" i="6"/>
  <c r="O21" i="6"/>
  <c r="AL29" i="6"/>
  <c r="AM28" i="6"/>
  <c r="AX31" i="6"/>
  <c r="AY30" i="6"/>
  <c r="J21" i="6"/>
  <c r="K20" i="6"/>
  <c r="AU29" i="6"/>
  <c r="AT30" i="6"/>
  <c r="F20" i="6"/>
  <c r="G19" i="6"/>
  <c r="AD26" i="6"/>
  <c r="AE25" i="6"/>
  <c r="BR36" i="6"/>
  <c r="BS36" i="6" s="1"/>
  <c r="BS35" i="6"/>
  <c r="S22" i="6"/>
  <c r="R23" i="6"/>
  <c r="J19" i="23" l="1"/>
  <c r="S18" i="23"/>
  <c r="J17" i="17"/>
  <c r="K17" i="17"/>
  <c r="B16" i="19"/>
  <c r="M16" i="17"/>
  <c r="L15" i="19"/>
  <c r="BN15" i="19"/>
  <c r="BE15" i="19"/>
  <c r="BW15" i="19"/>
  <c r="U15" i="19"/>
  <c r="CL15" i="19"/>
  <c r="BH15" i="19"/>
  <c r="BQ15" i="19"/>
  <c r="R15" i="19"/>
  <c r="AP15" i="19"/>
  <c r="CF15" i="19"/>
  <c r="AM15" i="19"/>
  <c r="O15" i="19"/>
  <c r="CI15" i="19"/>
  <c r="DA15" i="19"/>
  <c r="BZ15" i="19"/>
  <c r="AJ15" i="19"/>
  <c r="CC15" i="19"/>
  <c r="BK15" i="19"/>
  <c r="I15" i="19"/>
  <c r="AS15" i="19"/>
  <c r="BB15" i="19"/>
  <c r="AY15" i="19"/>
  <c r="AA15" i="19"/>
  <c r="CR15" i="19"/>
  <c r="DD15" i="19"/>
  <c r="CO15" i="19"/>
  <c r="BT15" i="19"/>
  <c r="AV15" i="19"/>
  <c r="AG15" i="19"/>
  <c r="CU15" i="19"/>
  <c r="AD15" i="19"/>
  <c r="CX15" i="19"/>
  <c r="X15" i="19"/>
  <c r="F15" i="19"/>
  <c r="J29" i="19"/>
  <c r="AB35" i="19"/>
  <c r="AE36" i="19"/>
  <c r="V33" i="19"/>
  <c r="D27" i="19"/>
  <c r="Y34" i="19"/>
  <c r="M30" i="19"/>
  <c r="S32" i="19"/>
  <c r="P31" i="19"/>
  <c r="G28" i="19"/>
  <c r="F22" i="1"/>
  <c r="M21" i="1"/>
  <c r="E18" i="17" s="1"/>
  <c r="X22" i="1"/>
  <c r="AE26" i="6"/>
  <c r="AD27" i="6"/>
  <c r="AX32" i="6"/>
  <c r="AY31" i="6"/>
  <c r="AP30" i="6"/>
  <c r="AQ29" i="6"/>
  <c r="BF34" i="6"/>
  <c r="BG33" i="6"/>
  <c r="F21" i="6"/>
  <c r="G20" i="6"/>
  <c r="AL30" i="6"/>
  <c r="AM29" i="6"/>
  <c r="V26" i="6"/>
  <c r="W25" i="6"/>
  <c r="R24" i="6"/>
  <c r="S23" i="6"/>
  <c r="AU30" i="6"/>
  <c r="AT31" i="6"/>
  <c r="AA26" i="6"/>
  <c r="Z27" i="6"/>
  <c r="N23" i="6"/>
  <c r="O22" i="6"/>
  <c r="BO35" i="6"/>
  <c r="BN36" i="6"/>
  <c r="BO36" i="6" s="1"/>
  <c r="BC32" i="6"/>
  <c r="BB33" i="6"/>
  <c r="BS37" i="6"/>
  <c r="B56" i="6" s="1"/>
  <c r="J22" i="6"/>
  <c r="K21" i="6"/>
  <c r="AI27" i="6"/>
  <c r="AH28" i="6"/>
  <c r="BJ35" i="6"/>
  <c r="BK34" i="6"/>
  <c r="S19" i="23" l="1"/>
  <c r="J20" i="23"/>
  <c r="O16" i="19"/>
  <c r="BQ16" i="19"/>
  <c r="CU16" i="19"/>
  <c r="BB16" i="19"/>
  <c r="AA16" i="19"/>
  <c r="BT16" i="19"/>
  <c r="BN16" i="19"/>
  <c r="CI16" i="19"/>
  <c r="U16" i="19"/>
  <c r="BH16" i="19"/>
  <c r="AS16" i="19"/>
  <c r="AP16" i="19"/>
  <c r="R16" i="19"/>
  <c r="BK16" i="19"/>
  <c r="AV16" i="19"/>
  <c r="AG16" i="19"/>
  <c r="CR16" i="19"/>
  <c r="DA16" i="19"/>
  <c r="AD16" i="19"/>
  <c r="DD16" i="19"/>
  <c r="CF16" i="19"/>
  <c r="X16" i="19"/>
  <c r="L16" i="19"/>
  <c r="BW16" i="19"/>
  <c r="CO16" i="19"/>
  <c r="BZ16" i="19"/>
  <c r="AM16" i="19"/>
  <c r="AJ16" i="19"/>
  <c r="CL16" i="19"/>
  <c r="BE16" i="19"/>
  <c r="AY16" i="19"/>
  <c r="CX16" i="19"/>
  <c r="CC16" i="19"/>
  <c r="I16" i="19"/>
  <c r="F16" i="19"/>
  <c r="J18" i="17"/>
  <c r="K18" i="17"/>
  <c r="B17" i="19"/>
  <c r="M17" i="17"/>
  <c r="J30" i="19"/>
  <c r="G29" i="19"/>
  <c r="M31" i="19"/>
  <c r="Y35" i="19"/>
  <c r="AB36" i="19"/>
  <c r="D28" i="19"/>
  <c r="P32" i="19"/>
  <c r="S33" i="19"/>
  <c r="V34" i="19"/>
  <c r="F23" i="1"/>
  <c r="M22" i="1"/>
  <c r="E19" i="17" s="1"/>
  <c r="BO37" i="6"/>
  <c r="B55" i="6" s="1"/>
  <c r="AH29" i="6"/>
  <c r="AI28" i="6"/>
  <c r="R25" i="6"/>
  <c r="S24" i="6"/>
  <c r="BG34" i="6"/>
  <c r="BF35" i="6"/>
  <c r="O23" i="6"/>
  <c r="N24" i="6"/>
  <c r="V27" i="6"/>
  <c r="W26" i="6"/>
  <c r="AP31" i="6"/>
  <c r="AQ30" i="6"/>
  <c r="J23" i="6"/>
  <c r="K22" i="6"/>
  <c r="AA27" i="6"/>
  <c r="Z28" i="6"/>
  <c r="BJ36" i="6"/>
  <c r="BK36" i="6" s="1"/>
  <c r="BK35" i="6"/>
  <c r="X21" i="1"/>
  <c r="AM30" i="6"/>
  <c r="AL31" i="6"/>
  <c r="AX33" i="6"/>
  <c r="AY32" i="6"/>
  <c r="BB34" i="6"/>
  <c r="BC33" i="6"/>
  <c r="AU31" i="6"/>
  <c r="AT32" i="6"/>
  <c r="AE27" i="6"/>
  <c r="AD28" i="6"/>
  <c r="G21" i="6"/>
  <c r="F22" i="6"/>
  <c r="S20" i="23" l="1"/>
  <c r="J21" i="23"/>
  <c r="B18" i="19"/>
  <c r="M18" i="17"/>
  <c r="K19" i="17"/>
  <c r="J19" i="17"/>
  <c r="DD17" i="19"/>
  <c r="CR17" i="19"/>
  <c r="AP17" i="19"/>
  <c r="BW17" i="19"/>
  <c r="CI17" i="19"/>
  <c r="BZ17" i="19"/>
  <c r="AJ17" i="19"/>
  <c r="BK17" i="19"/>
  <c r="CF17" i="19"/>
  <c r="AY17" i="19"/>
  <c r="AG17" i="19"/>
  <c r="BE17" i="19"/>
  <c r="BQ17" i="19"/>
  <c r="AA17" i="19"/>
  <c r="BH17" i="19"/>
  <c r="DA17" i="19"/>
  <c r="X17" i="19"/>
  <c r="CX17" i="19"/>
  <c r="BT17" i="19"/>
  <c r="BN17" i="19"/>
  <c r="AV17" i="19"/>
  <c r="U17" i="19"/>
  <c r="CC17" i="19"/>
  <c r="BB17" i="19"/>
  <c r="R17" i="19"/>
  <c r="AS17" i="19"/>
  <c r="AM17" i="19"/>
  <c r="AD17" i="19"/>
  <c r="O17" i="19"/>
  <c r="CU17" i="19"/>
  <c r="CO17" i="19"/>
  <c r="CL17" i="19"/>
  <c r="L17" i="19"/>
  <c r="I17" i="19"/>
  <c r="F17" i="19"/>
  <c r="J31" i="19"/>
  <c r="D29" i="19"/>
  <c r="M32" i="19"/>
  <c r="V35" i="19"/>
  <c r="G30" i="19"/>
  <c r="Y36" i="19"/>
  <c r="S34" i="19"/>
  <c r="P33" i="19"/>
  <c r="F24" i="1"/>
  <c r="M23" i="1"/>
  <c r="E20" i="17" s="1"/>
  <c r="X20" i="1"/>
  <c r="AU32" i="6"/>
  <c r="AT33" i="6"/>
  <c r="J24" i="6"/>
  <c r="K23" i="6"/>
  <c r="AQ31" i="6"/>
  <c r="AP32" i="6"/>
  <c r="BB35" i="6"/>
  <c r="BC34" i="6"/>
  <c r="F23" i="6"/>
  <c r="G22" i="6"/>
  <c r="BK37" i="6"/>
  <c r="B54" i="6" s="1"/>
  <c r="W27" i="6"/>
  <c r="V28" i="6"/>
  <c r="AH30" i="6"/>
  <c r="AI29" i="6"/>
  <c r="R26" i="6"/>
  <c r="S25" i="6"/>
  <c r="AX34" i="6"/>
  <c r="AY33" i="6"/>
  <c r="Z29" i="6"/>
  <c r="AA28" i="6"/>
  <c r="N25" i="6"/>
  <c r="O24" i="6"/>
  <c r="AD29" i="6"/>
  <c r="AE28" i="6"/>
  <c r="AM31" i="6"/>
  <c r="AL32" i="6"/>
  <c r="BG35" i="6"/>
  <c r="BF36" i="6"/>
  <c r="BG36" i="6" s="1"/>
  <c r="J22" i="23" l="1"/>
  <c r="S21" i="23"/>
  <c r="M19" i="17"/>
  <c r="B19" i="19"/>
  <c r="BQ18" i="19"/>
  <c r="CC18" i="19"/>
  <c r="AS18" i="19"/>
  <c r="CO18" i="19"/>
  <c r="CR18" i="19"/>
  <c r="AM18" i="19"/>
  <c r="R18" i="19"/>
  <c r="BH18" i="19"/>
  <c r="CF18" i="19"/>
  <c r="DD18" i="19"/>
  <c r="AJ18" i="19"/>
  <c r="BK18" i="19"/>
  <c r="BN18" i="19"/>
  <c r="BW18" i="19"/>
  <c r="AV18" i="19"/>
  <c r="CL18" i="19"/>
  <c r="AP18" i="19"/>
  <c r="CU18" i="19"/>
  <c r="AG18" i="19"/>
  <c r="BT18" i="19"/>
  <c r="AA18" i="19"/>
  <c r="BZ18" i="19"/>
  <c r="X18" i="19"/>
  <c r="CX18" i="19"/>
  <c r="CI18" i="19"/>
  <c r="BB18" i="19"/>
  <c r="DA18" i="19"/>
  <c r="AY18" i="19"/>
  <c r="BE18" i="19"/>
  <c r="U18" i="19"/>
  <c r="AD18" i="19"/>
  <c r="O18" i="19"/>
  <c r="L18" i="19"/>
  <c r="I18" i="19"/>
  <c r="F18" i="19"/>
  <c r="J20" i="17"/>
  <c r="K20" i="17"/>
  <c r="J32" i="19"/>
  <c r="S35" i="19"/>
  <c r="M33" i="19"/>
  <c r="G31" i="19"/>
  <c r="P34" i="19"/>
  <c r="V36" i="19"/>
  <c r="D30" i="19"/>
  <c r="F25" i="1"/>
  <c r="M24" i="1"/>
  <c r="E21" i="17" s="1"/>
  <c r="BG37" i="6"/>
  <c r="B53" i="6" s="1"/>
  <c r="N26" i="6"/>
  <c r="O25" i="6"/>
  <c r="AE29" i="6"/>
  <c r="AD30" i="6"/>
  <c r="S26" i="6"/>
  <c r="R27" i="6"/>
  <c r="BC35" i="6"/>
  <c r="BB36" i="6"/>
  <c r="BC36" i="6" s="1"/>
  <c r="V29" i="6"/>
  <c r="W28" i="6"/>
  <c r="Z30" i="6"/>
  <c r="AA29" i="6"/>
  <c r="AH31" i="6"/>
  <c r="AI30" i="6"/>
  <c r="AM32" i="6"/>
  <c r="AL33" i="6"/>
  <c r="X19" i="1"/>
  <c r="J25" i="6"/>
  <c r="K24" i="6"/>
  <c r="AY34" i="6"/>
  <c r="AX35" i="6"/>
  <c r="AT34" i="6"/>
  <c r="AU33" i="6"/>
  <c r="AP33" i="6"/>
  <c r="AQ32" i="6"/>
  <c r="G23" i="6"/>
  <c r="F24" i="6"/>
  <c r="J23" i="23" l="1"/>
  <c r="S22" i="23"/>
  <c r="J21" i="17"/>
  <c r="K21" i="17"/>
  <c r="X19" i="19"/>
  <c r="BH19" i="19"/>
  <c r="CI19" i="19"/>
  <c r="BK19" i="19"/>
  <c r="AJ19" i="19"/>
  <c r="CX19" i="19"/>
  <c r="CL19" i="19"/>
  <c r="CF19" i="19"/>
  <c r="AD19" i="19"/>
  <c r="BN19" i="19"/>
  <c r="BT19" i="19"/>
  <c r="AY19" i="19"/>
  <c r="AA19" i="19"/>
  <c r="CR19" i="19"/>
  <c r="DD19" i="19"/>
  <c r="U19" i="19"/>
  <c r="DA19" i="19"/>
  <c r="CC19" i="19"/>
  <c r="BW19" i="19"/>
  <c r="AP19" i="19"/>
  <c r="BZ19" i="19"/>
  <c r="AV19" i="19"/>
  <c r="CO19" i="19"/>
  <c r="AS19" i="19"/>
  <c r="AG19" i="19"/>
  <c r="BE19" i="19"/>
  <c r="BQ19" i="19"/>
  <c r="BB19" i="19"/>
  <c r="CU19" i="19"/>
  <c r="AM19" i="19"/>
  <c r="R19" i="19"/>
  <c r="O19" i="19"/>
  <c r="L19" i="19"/>
  <c r="I19" i="19"/>
  <c r="F19" i="19"/>
  <c r="M20" i="17"/>
  <c r="B20" i="19"/>
  <c r="J33" i="19"/>
  <c r="M34" i="19"/>
  <c r="S36" i="19"/>
  <c r="P35" i="19"/>
  <c r="G32" i="19"/>
  <c r="D31" i="19"/>
  <c r="F26" i="1"/>
  <c r="M25" i="1"/>
  <c r="E22" i="17" s="1"/>
  <c r="X18" i="1"/>
  <c r="BC37" i="6"/>
  <c r="B52" i="6" s="1"/>
  <c r="G24" i="6"/>
  <c r="F25" i="6"/>
  <c r="AI31" i="6"/>
  <c r="AH32" i="6"/>
  <c r="J26" i="6"/>
  <c r="K25" i="6"/>
  <c r="S27" i="6"/>
  <c r="R28" i="6"/>
  <c r="AQ33" i="6"/>
  <c r="AP34" i="6"/>
  <c r="W29" i="6"/>
  <c r="V30" i="6"/>
  <c r="AE30" i="6"/>
  <c r="AD31" i="6"/>
  <c r="Z31" i="6"/>
  <c r="AA30" i="6"/>
  <c r="AT35" i="6"/>
  <c r="AU34" i="6"/>
  <c r="AL34" i="6"/>
  <c r="AM33" i="6"/>
  <c r="AY35" i="6"/>
  <c r="AX36" i="6"/>
  <c r="AY36" i="6" s="1"/>
  <c r="N27" i="6"/>
  <c r="O26" i="6"/>
  <c r="J24" i="23" l="1"/>
  <c r="S23" i="23"/>
  <c r="K22" i="17"/>
  <c r="J22" i="17"/>
  <c r="CU20" i="19"/>
  <c r="BE20" i="19"/>
  <c r="AP20" i="19"/>
  <c r="BZ20" i="19"/>
  <c r="BT20" i="19"/>
  <c r="BK20" i="19"/>
  <c r="AJ20" i="19"/>
  <c r="CL20" i="19"/>
  <c r="DD20" i="19"/>
  <c r="DA20" i="19"/>
  <c r="AG20" i="19"/>
  <c r="BW20" i="19"/>
  <c r="AV20" i="19"/>
  <c r="CF20" i="19"/>
  <c r="AS20" i="19"/>
  <c r="BH20" i="19"/>
  <c r="BN20" i="19"/>
  <c r="BQ20" i="19"/>
  <c r="AM20" i="19"/>
  <c r="CR20" i="19"/>
  <c r="AD20" i="19"/>
  <c r="X20" i="19"/>
  <c r="AY20" i="19"/>
  <c r="CI20" i="19"/>
  <c r="CO20" i="19"/>
  <c r="AA20" i="19"/>
  <c r="BB20" i="19"/>
  <c r="CX20" i="19"/>
  <c r="CC20" i="19"/>
  <c r="U20" i="19"/>
  <c r="R20" i="19"/>
  <c r="O20" i="19"/>
  <c r="L20" i="19"/>
  <c r="I20" i="19"/>
  <c r="F20" i="19"/>
  <c r="M21" i="17"/>
  <c r="B21" i="19"/>
  <c r="J34" i="19"/>
  <c r="M35" i="19"/>
  <c r="D32" i="19"/>
  <c r="G33" i="19"/>
  <c r="P36" i="19"/>
  <c r="F27" i="1"/>
  <c r="M26" i="1"/>
  <c r="E23" i="17" s="1"/>
  <c r="AY37" i="6"/>
  <c r="B51" i="6" s="1"/>
  <c r="X17" i="1"/>
  <c r="K26" i="6"/>
  <c r="J27" i="6"/>
  <c r="W30" i="6"/>
  <c r="V31" i="6"/>
  <c r="AU35" i="6"/>
  <c r="AT36" i="6"/>
  <c r="AU36" i="6" s="1"/>
  <c r="AH33" i="6"/>
  <c r="AI32" i="6"/>
  <c r="AL35" i="6"/>
  <c r="AM34" i="6"/>
  <c r="AQ34" i="6"/>
  <c r="AP35" i="6"/>
  <c r="R29" i="6"/>
  <c r="S28" i="6"/>
  <c r="O27" i="6"/>
  <c r="N28" i="6"/>
  <c r="AA31" i="6"/>
  <c r="Z32" i="6"/>
  <c r="F26" i="6"/>
  <c r="G25" i="6"/>
  <c r="AE31" i="6"/>
  <c r="AD32" i="6"/>
  <c r="J25" i="23" l="1"/>
  <c r="S24" i="23"/>
  <c r="J23" i="17"/>
  <c r="K23" i="17"/>
  <c r="AD21" i="19"/>
  <c r="CL21" i="19"/>
  <c r="CR21" i="19"/>
  <c r="BE21" i="19"/>
  <c r="AG21" i="19"/>
  <c r="CX21" i="19"/>
  <c r="BN21" i="19"/>
  <c r="AY21" i="19"/>
  <c r="BK21" i="19"/>
  <c r="BZ21" i="19"/>
  <c r="AV21" i="19"/>
  <c r="DA21" i="19"/>
  <c r="AM21" i="19"/>
  <c r="CU21" i="19"/>
  <c r="AJ21" i="19"/>
  <c r="CC21" i="19"/>
  <c r="CF21" i="19"/>
  <c r="BH21" i="19"/>
  <c r="AA21" i="19"/>
  <c r="DD21" i="19"/>
  <c r="CO21" i="19"/>
  <c r="BB21" i="19"/>
  <c r="AS21" i="19"/>
  <c r="AP21" i="19"/>
  <c r="BT21" i="19"/>
  <c r="BQ21" i="19"/>
  <c r="CI21" i="19"/>
  <c r="BW21" i="19"/>
  <c r="X21" i="19"/>
  <c r="U21" i="19"/>
  <c r="R21" i="19"/>
  <c r="O21" i="19"/>
  <c r="L21" i="19"/>
  <c r="I21" i="19"/>
  <c r="F21" i="19"/>
  <c r="B22" i="19"/>
  <c r="M22" i="17"/>
  <c r="J35" i="19"/>
  <c r="G34" i="19"/>
  <c r="D33" i="19"/>
  <c r="M36" i="19"/>
  <c r="F28" i="1"/>
  <c r="M27" i="1"/>
  <c r="E24" i="17" s="1"/>
  <c r="X16" i="1"/>
  <c r="AU37" i="6"/>
  <c r="B50" i="6" s="1"/>
  <c r="X15" i="1" s="1"/>
  <c r="AM35" i="6"/>
  <c r="AL36" i="6"/>
  <c r="AM36" i="6" s="1"/>
  <c r="N29" i="6"/>
  <c r="O28" i="6"/>
  <c r="AH34" i="6"/>
  <c r="AI33" i="6"/>
  <c r="AQ35" i="6"/>
  <c r="AP36" i="6"/>
  <c r="AQ36" i="6" s="1"/>
  <c r="W31" i="6"/>
  <c r="V32" i="6"/>
  <c r="AD33" i="6"/>
  <c r="AE32" i="6"/>
  <c r="R30" i="6"/>
  <c r="S29" i="6"/>
  <c r="F27" i="6"/>
  <c r="G26" i="6"/>
  <c r="Z33" i="6"/>
  <c r="AA32" i="6"/>
  <c r="K27" i="6"/>
  <c r="J28" i="6"/>
  <c r="J26" i="23" l="1"/>
  <c r="S25" i="23"/>
  <c r="B23" i="19"/>
  <c r="M23" i="17"/>
  <c r="J24" i="17"/>
  <c r="K24" i="17"/>
  <c r="BK22" i="19"/>
  <c r="CL22" i="19"/>
  <c r="AV22" i="19"/>
  <c r="AG22" i="19"/>
  <c r="BW22" i="19"/>
  <c r="CU22" i="19"/>
  <c r="AS22" i="19"/>
  <c r="AD22" i="19"/>
  <c r="DA22" i="19"/>
  <c r="CC22" i="19"/>
  <c r="AP22" i="19"/>
  <c r="CI22" i="19"/>
  <c r="AY22" i="19"/>
  <c r="CO22" i="19"/>
  <c r="AM22" i="19"/>
  <c r="BT22" i="19"/>
  <c r="AJ22" i="19"/>
  <c r="BQ22" i="19"/>
  <c r="CF22" i="19"/>
  <c r="BH22" i="19"/>
  <c r="BE22" i="19"/>
  <c r="BN22" i="19"/>
  <c r="DD22" i="19"/>
  <c r="CX22" i="19"/>
  <c r="BZ22" i="19"/>
  <c r="BB22" i="19"/>
  <c r="CR22" i="19"/>
  <c r="AA22" i="19"/>
  <c r="X22" i="19"/>
  <c r="U22" i="19"/>
  <c r="R22" i="19"/>
  <c r="O22" i="19"/>
  <c r="L22" i="19"/>
  <c r="I22" i="19"/>
  <c r="F22" i="19"/>
  <c r="J36" i="19"/>
  <c r="D34" i="19"/>
  <c r="G35" i="19"/>
  <c r="F29" i="1"/>
  <c r="M28" i="1"/>
  <c r="E25" i="17" s="1"/>
  <c r="AQ37" i="6"/>
  <c r="B49" i="6" s="1"/>
  <c r="R31" i="6"/>
  <c r="S30" i="6"/>
  <c r="J29" i="6"/>
  <c r="K28" i="6"/>
  <c r="AD34" i="6"/>
  <c r="AE33" i="6"/>
  <c r="V33" i="6"/>
  <c r="W32" i="6"/>
  <c r="AI34" i="6"/>
  <c r="AH35" i="6"/>
  <c r="AA33" i="6"/>
  <c r="Z34" i="6"/>
  <c r="O29" i="6"/>
  <c r="N30" i="6"/>
  <c r="G27" i="6"/>
  <c r="F28" i="6"/>
  <c r="AM37" i="6"/>
  <c r="B48" i="6" s="1"/>
  <c r="S26" i="23" l="1"/>
  <c r="J27" i="23"/>
  <c r="B24" i="19"/>
  <c r="M24" i="17"/>
  <c r="J25" i="17"/>
  <c r="K25" i="17"/>
  <c r="CO23" i="19"/>
  <c r="DA23" i="19"/>
  <c r="AV23" i="19"/>
  <c r="BQ23" i="19"/>
  <c r="CR23" i="19"/>
  <c r="AP23" i="19"/>
  <c r="DD23" i="19"/>
  <c r="BK23" i="19"/>
  <c r="AM23" i="19"/>
  <c r="CU23" i="19"/>
  <c r="BT23" i="19"/>
  <c r="BN23" i="19"/>
  <c r="CF23" i="19"/>
  <c r="AG23" i="19"/>
  <c r="CX23" i="19"/>
  <c r="BH23" i="19"/>
  <c r="CC23" i="19"/>
  <c r="BE23" i="19"/>
  <c r="AY23" i="19"/>
  <c r="AS23" i="19"/>
  <c r="BZ23" i="19"/>
  <c r="AJ23" i="19"/>
  <c r="BW23" i="19"/>
  <c r="CL23" i="19"/>
  <c r="BB23" i="19"/>
  <c r="CI23" i="19"/>
  <c r="AD23" i="19"/>
  <c r="AA23" i="19"/>
  <c r="X23" i="19"/>
  <c r="U23" i="19"/>
  <c r="R23" i="19"/>
  <c r="O23" i="19"/>
  <c r="L23" i="19"/>
  <c r="I23" i="19"/>
  <c r="F23" i="19"/>
  <c r="G36" i="19"/>
  <c r="D35" i="19"/>
  <c r="F30" i="1"/>
  <c r="M29" i="1"/>
  <c r="E26" i="17" s="1"/>
  <c r="X14" i="1"/>
  <c r="O30" i="6"/>
  <c r="N31" i="6"/>
  <c r="F29" i="6"/>
  <c r="G28" i="6"/>
  <c r="V34" i="6"/>
  <c r="W33" i="6"/>
  <c r="AD35" i="6"/>
  <c r="AE34" i="6"/>
  <c r="X13" i="1"/>
  <c r="AA34" i="6"/>
  <c r="Z35" i="6"/>
  <c r="AI35" i="6"/>
  <c r="AH36" i="6"/>
  <c r="AI36" i="6" s="1"/>
  <c r="J30" i="6"/>
  <c r="K29" i="6"/>
  <c r="R32" i="6"/>
  <c r="S31" i="6"/>
  <c r="J28" i="23" l="1"/>
  <c r="S27" i="23"/>
  <c r="B25" i="19"/>
  <c r="M25" i="17"/>
  <c r="J26" i="17"/>
  <c r="K26" i="17"/>
  <c r="CX24" i="19"/>
  <c r="DD24" i="19"/>
  <c r="AV24" i="19"/>
  <c r="CI24" i="19"/>
  <c r="BN24" i="19"/>
  <c r="AP24" i="19"/>
  <c r="CU24" i="19"/>
  <c r="BK24" i="19"/>
  <c r="BW24" i="19"/>
  <c r="CR24" i="19"/>
  <c r="AJ24" i="19"/>
  <c r="BZ24" i="19"/>
  <c r="BH24" i="19"/>
  <c r="DA24" i="19"/>
  <c r="BE24" i="19"/>
  <c r="CF24" i="19"/>
  <c r="BB24" i="19"/>
  <c r="CO24" i="19"/>
  <c r="BQ24" i="19"/>
  <c r="CC24" i="19"/>
  <c r="BT24" i="19"/>
  <c r="AM24" i="19"/>
  <c r="AY24" i="19"/>
  <c r="AS24" i="19"/>
  <c r="CL24" i="19"/>
  <c r="AG24" i="19"/>
  <c r="AD24" i="19"/>
  <c r="AA24" i="19"/>
  <c r="X24" i="19"/>
  <c r="U24" i="19"/>
  <c r="R24" i="19"/>
  <c r="O24" i="19"/>
  <c r="L24" i="19"/>
  <c r="I24" i="19"/>
  <c r="F24" i="19"/>
  <c r="D36" i="19"/>
  <c r="F31" i="1"/>
  <c r="M30" i="1"/>
  <c r="E27" i="17" s="1"/>
  <c r="AI37" i="6"/>
  <c r="B47" i="6" s="1"/>
  <c r="J31" i="6"/>
  <c r="K30" i="6"/>
  <c r="R33" i="6"/>
  <c r="S32" i="6"/>
  <c r="AE35" i="6"/>
  <c r="AD36" i="6"/>
  <c r="AE36" i="6" s="1"/>
  <c r="G29" i="6"/>
  <c r="F30" i="6"/>
  <c r="AA35" i="6"/>
  <c r="Z36" i="6"/>
  <c r="AA36" i="6" s="1"/>
  <c r="V35" i="6"/>
  <c r="W34" i="6"/>
  <c r="O31" i="6"/>
  <c r="N32" i="6"/>
  <c r="J29" i="23" l="1"/>
  <c r="S28" i="23"/>
  <c r="J27" i="17"/>
  <c r="K27" i="17"/>
  <c r="M26" i="17"/>
  <c r="B26" i="19"/>
  <c r="BW25" i="19"/>
  <c r="CF25" i="19"/>
  <c r="AY25" i="19"/>
  <c r="CO25" i="19"/>
  <c r="BQ25" i="19"/>
  <c r="AS25" i="19"/>
  <c r="CR25" i="19"/>
  <c r="BN25" i="19"/>
  <c r="AP25" i="19"/>
  <c r="CU25" i="19"/>
  <c r="BB25" i="19"/>
  <c r="CC25" i="19"/>
  <c r="AV25" i="19"/>
  <c r="AM25" i="19"/>
  <c r="DD25" i="19"/>
  <c r="BZ25" i="19"/>
  <c r="BK25" i="19"/>
  <c r="BH25" i="19"/>
  <c r="BE25" i="19"/>
  <c r="BT25" i="19"/>
  <c r="CX25" i="19"/>
  <c r="DA25" i="19"/>
  <c r="CL25" i="19"/>
  <c r="CI25" i="19"/>
  <c r="AJ25" i="19"/>
  <c r="AG25" i="19"/>
  <c r="AD25" i="19"/>
  <c r="AA25" i="19"/>
  <c r="X25" i="19"/>
  <c r="U25" i="19"/>
  <c r="R25" i="19"/>
  <c r="O25" i="19"/>
  <c r="L25" i="19"/>
  <c r="I25" i="19"/>
  <c r="F25" i="19"/>
  <c r="F32" i="1"/>
  <c r="M31" i="1"/>
  <c r="E28" i="17" s="1"/>
  <c r="AA37" i="6"/>
  <c r="B45" i="6" s="1"/>
  <c r="X10" i="1" s="1"/>
  <c r="X12" i="1"/>
  <c r="AE37" i="6"/>
  <c r="B46" i="6" s="1"/>
  <c r="N33" i="6"/>
  <c r="O32" i="6"/>
  <c r="V36" i="6"/>
  <c r="W36" i="6" s="1"/>
  <c r="W35" i="6"/>
  <c r="G30" i="6"/>
  <c r="F31" i="6"/>
  <c r="R34" i="6"/>
  <c r="S33" i="6"/>
  <c r="J32" i="6"/>
  <c r="K31" i="6"/>
  <c r="S29" i="23" l="1"/>
  <c r="J30" i="23"/>
  <c r="K28" i="17"/>
  <c r="J28" i="17"/>
  <c r="AS26" i="19"/>
  <c r="AP26" i="19"/>
  <c r="CC26" i="19"/>
  <c r="BQ26" i="19"/>
  <c r="DA26" i="19"/>
  <c r="BH26" i="19"/>
  <c r="CF26" i="19"/>
  <c r="CR26" i="19"/>
  <c r="BK26" i="19"/>
  <c r="BW26" i="19"/>
  <c r="BB26" i="19"/>
  <c r="CU26" i="19"/>
  <c r="AY26" i="19"/>
  <c r="BZ26" i="19"/>
  <c r="AV26" i="19"/>
  <c r="DD26" i="19"/>
  <c r="CO26" i="19"/>
  <c r="CL26" i="19"/>
  <c r="CI26" i="19"/>
  <c r="BT26" i="19"/>
  <c r="BN26" i="19"/>
  <c r="BE26" i="19"/>
  <c r="CX26" i="19"/>
  <c r="AM26" i="19"/>
  <c r="AJ26" i="19"/>
  <c r="AG26" i="19"/>
  <c r="AD26" i="19"/>
  <c r="AA26" i="19"/>
  <c r="X26" i="19"/>
  <c r="U26" i="19"/>
  <c r="R26" i="19"/>
  <c r="O26" i="19"/>
  <c r="L26" i="19"/>
  <c r="I26" i="19"/>
  <c r="F26" i="19"/>
  <c r="M27" i="17"/>
  <c r="B27" i="19"/>
  <c r="F33" i="1"/>
  <c r="M32" i="1"/>
  <c r="E29" i="17" s="1"/>
  <c r="W37" i="6"/>
  <c r="B44" i="6" s="1"/>
  <c r="X11" i="1"/>
  <c r="J33" i="6"/>
  <c r="K32" i="6"/>
  <c r="S34" i="6"/>
  <c r="R35" i="6"/>
  <c r="G31" i="6"/>
  <c r="F32" i="6"/>
  <c r="N34" i="6"/>
  <c r="O33" i="6"/>
  <c r="S30" i="23" l="1"/>
  <c r="J31" i="23"/>
  <c r="DD27" i="19"/>
  <c r="CR27" i="19"/>
  <c r="BK27" i="19"/>
  <c r="CC27" i="19"/>
  <c r="CX27" i="19"/>
  <c r="AY27" i="19"/>
  <c r="CF27" i="19"/>
  <c r="BT27" i="19"/>
  <c r="BB27" i="19"/>
  <c r="CI27" i="19"/>
  <c r="AS27" i="19"/>
  <c r="BW27" i="19"/>
  <c r="BQ27" i="19"/>
  <c r="BZ27" i="19"/>
  <c r="BN27" i="19"/>
  <c r="CU27" i="19"/>
  <c r="CL27" i="19"/>
  <c r="AV27" i="19"/>
  <c r="BE27" i="19"/>
  <c r="CO27" i="19"/>
  <c r="DA27" i="19"/>
  <c r="BH27" i="19"/>
  <c r="AP27" i="19"/>
  <c r="AM27" i="19"/>
  <c r="AJ27" i="19"/>
  <c r="AG27" i="19"/>
  <c r="AD27" i="19"/>
  <c r="AA27" i="19"/>
  <c r="X27" i="19"/>
  <c r="U27" i="19"/>
  <c r="R27" i="19"/>
  <c r="O27" i="19"/>
  <c r="L27" i="19"/>
  <c r="I27" i="19"/>
  <c r="F27" i="19"/>
  <c r="J29" i="17"/>
  <c r="K29" i="17"/>
  <c r="B28" i="19"/>
  <c r="M28" i="17"/>
  <c r="F34" i="1"/>
  <c r="M33" i="1"/>
  <c r="E30" i="17" s="1"/>
  <c r="X9" i="1"/>
  <c r="F33" i="6"/>
  <c r="G32" i="6"/>
  <c r="S35" i="6"/>
  <c r="R36" i="6"/>
  <c r="S36" i="6" s="1"/>
  <c r="N35" i="6"/>
  <c r="O34" i="6"/>
  <c r="J34" i="6"/>
  <c r="K33" i="6"/>
  <c r="S31" i="23" l="1"/>
  <c r="J32" i="23"/>
  <c r="S32" i="23" s="1"/>
  <c r="AV28" i="19"/>
  <c r="CX28" i="19"/>
  <c r="BZ28" i="19"/>
  <c r="BB28" i="19"/>
  <c r="DD28" i="19"/>
  <c r="BT28" i="19"/>
  <c r="CL28" i="19"/>
  <c r="BQ28" i="19"/>
  <c r="CU28" i="19"/>
  <c r="BN28" i="19"/>
  <c r="CF28" i="19"/>
  <c r="BE28" i="19"/>
  <c r="CR28" i="19"/>
  <c r="AY28" i="19"/>
  <c r="DA28" i="19"/>
  <c r="BW28" i="19"/>
  <c r="CC28" i="19"/>
  <c r="CI28" i="19"/>
  <c r="BK28" i="19"/>
  <c r="BH28" i="19"/>
  <c r="CO28" i="19"/>
  <c r="AS28" i="19"/>
  <c r="AP28" i="19"/>
  <c r="AM28" i="19"/>
  <c r="AJ28" i="19"/>
  <c r="AG28" i="19"/>
  <c r="AD28" i="19"/>
  <c r="AA28" i="19"/>
  <c r="X28" i="19"/>
  <c r="U28" i="19"/>
  <c r="R28" i="19"/>
  <c r="O28" i="19"/>
  <c r="L28" i="19"/>
  <c r="I28" i="19"/>
  <c r="F28" i="19"/>
  <c r="M29" i="17"/>
  <c r="B29" i="19"/>
  <c r="J30" i="17"/>
  <c r="K30" i="17"/>
  <c r="F35" i="1"/>
  <c r="M34" i="1"/>
  <c r="E31" i="17" s="1"/>
  <c r="S37" i="6"/>
  <c r="B43" i="6" s="1"/>
  <c r="K34" i="6"/>
  <c r="J35" i="6"/>
  <c r="O35" i="6"/>
  <c r="N36" i="6"/>
  <c r="O36" i="6" s="1"/>
  <c r="F34" i="6"/>
  <c r="G33" i="6"/>
  <c r="J31" i="17" l="1"/>
  <c r="K31" i="17"/>
  <c r="B30" i="19"/>
  <c r="M30" i="17"/>
  <c r="BB29" i="19"/>
  <c r="AV29" i="19"/>
  <c r="AY29" i="19"/>
  <c r="CL29" i="19"/>
  <c r="BQ29" i="19"/>
  <c r="DD29" i="19"/>
  <c r="BN29" i="19"/>
  <c r="CR29" i="19"/>
  <c r="BK29" i="19"/>
  <c r="CU29" i="19"/>
  <c r="CF29" i="19"/>
  <c r="BH29" i="19"/>
  <c r="CI29" i="19"/>
  <c r="CO29" i="19"/>
  <c r="DA29" i="19"/>
  <c r="CX29" i="19"/>
  <c r="BT29" i="19"/>
  <c r="CC29" i="19"/>
  <c r="BW29" i="19"/>
  <c r="BZ29" i="19"/>
  <c r="BE29" i="19"/>
  <c r="AS29" i="19"/>
  <c r="AP29" i="19"/>
  <c r="AM29" i="19"/>
  <c r="AJ29" i="19"/>
  <c r="AG29" i="19"/>
  <c r="AD29" i="19"/>
  <c r="AA29" i="19"/>
  <c r="X29" i="19"/>
  <c r="U29" i="19"/>
  <c r="R29" i="19"/>
  <c r="O29" i="19"/>
  <c r="L29" i="19"/>
  <c r="I29" i="19"/>
  <c r="F29" i="19"/>
  <c r="F36" i="1"/>
  <c r="M35" i="1"/>
  <c r="E32" i="17" s="1"/>
  <c r="O37" i="6"/>
  <c r="B42" i="6" s="1"/>
  <c r="X8" i="1"/>
  <c r="F35" i="6"/>
  <c r="G34" i="6"/>
  <c r="K35" i="6"/>
  <c r="J36" i="6"/>
  <c r="K36" i="6" s="1"/>
  <c r="CR30" i="19" l="1"/>
  <c r="BH30" i="19"/>
  <c r="AY30" i="19"/>
  <c r="CO30" i="19"/>
  <c r="CC30" i="19"/>
  <c r="BE30" i="19"/>
  <c r="DA30" i="19"/>
  <c r="BW30" i="19"/>
  <c r="BB30" i="19"/>
  <c r="BZ30" i="19"/>
  <c r="BT30" i="19"/>
  <c r="DD30" i="19"/>
  <c r="BN30" i="19"/>
  <c r="CL30" i="19"/>
  <c r="BQ30" i="19"/>
  <c r="BK30" i="19"/>
  <c r="CI30" i="19"/>
  <c r="CU30" i="19"/>
  <c r="CX30" i="19"/>
  <c r="CF30" i="19"/>
  <c r="AV30" i="19"/>
  <c r="AS30" i="19"/>
  <c r="AP30" i="19"/>
  <c r="AM30" i="19"/>
  <c r="AJ30" i="19"/>
  <c r="AG30" i="19"/>
  <c r="AD30" i="19"/>
  <c r="AA30" i="19"/>
  <c r="X30" i="19"/>
  <c r="U30" i="19"/>
  <c r="R30" i="19"/>
  <c r="O30" i="19"/>
  <c r="L30" i="19"/>
  <c r="I30" i="19"/>
  <c r="F30" i="19"/>
  <c r="J32" i="17"/>
  <c r="K32" i="17"/>
  <c r="B31" i="19"/>
  <c r="M31" i="17"/>
  <c r="K37" i="6"/>
  <c r="B41" i="6" s="1"/>
  <c r="F37" i="1"/>
  <c r="M36" i="1"/>
  <c r="E33" i="17" s="1"/>
  <c r="X7" i="1"/>
  <c r="F36" i="6"/>
  <c r="G36" i="6" s="1"/>
  <c r="G35" i="6"/>
  <c r="J33" i="17" l="1"/>
  <c r="K33" i="17"/>
  <c r="CL31" i="19"/>
  <c r="BN31" i="19"/>
  <c r="DA31" i="19"/>
  <c r="BH31" i="19"/>
  <c r="CR31" i="19"/>
  <c r="CF31" i="19"/>
  <c r="BK31" i="19"/>
  <c r="CI31" i="19"/>
  <c r="DD31" i="19"/>
  <c r="CU31" i="19"/>
  <c r="CC31" i="19"/>
  <c r="BW31" i="19"/>
  <c r="BT31" i="19"/>
  <c r="BQ31" i="19"/>
  <c r="BZ31" i="19"/>
  <c r="CO31" i="19"/>
  <c r="CX31" i="19"/>
  <c r="BE31" i="19"/>
  <c r="AY31" i="19"/>
  <c r="BB31" i="19"/>
  <c r="AV31" i="19"/>
  <c r="AS31" i="19"/>
  <c r="AP31" i="19"/>
  <c r="AM31" i="19"/>
  <c r="AJ31" i="19"/>
  <c r="AG31" i="19"/>
  <c r="AD31" i="19"/>
  <c r="AA31" i="19"/>
  <c r="X31" i="19"/>
  <c r="U31" i="19"/>
  <c r="R31" i="19"/>
  <c r="O31" i="19"/>
  <c r="L31" i="19"/>
  <c r="I31" i="19"/>
  <c r="F31" i="19"/>
  <c r="B32" i="19"/>
  <c r="M32" i="17"/>
  <c r="X6" i="1"/>
  <c r="F38" i="1"/>
  <c r="M37" i="1"/>
  <c r="E34" i="17" s="1"/>
  <c r="G37" i="6"/>
  <c r="B40" i="6" s="1"/>
  <c r="X5" i="1" s="1"/>
  <c r="BK32" i="19" l="1"/>
  <c r="BE32" i="19"/>
  <c r="CU32" i="19"/>
  <c r="BW32" i="19"/>
  <c r="CR32" i="19"/>
  <c r="BZ32" i="19"/>
  <c r="BH32" i="19"/>
  <c r="CX32" i="19"/>
  <c r="BT32" i="19"/>
  <c r="DD32" i="19"/>
  <c r="BQ32" i="19"/>
  <c r="DA32" i="19"/>
  <c r="CL32" i="19"/>
  <c r="CO32" i="19"/>
  <c r="CI32" i="19"/>
  <c r="CF32" i="19"/>
  <c r="CC32" i="19"/>
  <c r="BN32" i="19"/>
  <c r="AY32" i="19"/>
  <c r="BB32" i="19"/>
  <c r="AV32" i="19"/>
  <c r="AS32" i="19"/>
  <c r="AP32" i="19"/>
  <c r="AM32" i="19"/>
  <c r="AJ32" i="19"/>
  <c r="AG32" i="19"/>
  <c r="AD32" i="19"/>
  <c r="AA32" i="19"/>
  <c r="X32" i="19"/>
  <c r="U32" i="19"/>
  <c r="R32" i="19"/>
  <c r="O32" i="19"/>
  <c r="L32" i="19"/>
  <c r="I32" i="19"/>
  <c r="F32" i="19"/>
  <c r="J34" i="17"/>
  <c r="K34" i="17"/>
  <c r="B33" i="19"/>
  <c r="M33" i="17"/>
  <c r="F39" i="1"/>
  <c r="M38" i="1"/>
  <c r="E35" i="17" s="1"/>
  <c r="M34" i="17" l="1"/>
  <c r="B34" i="19"/>
  <c r="K35" i="17"/>
  <c r="J35" i="17"/>
  <c r="CL33" i="19"/>
  <c r="CF33" i="19"/>
  <c r="BH33" i="19"/>
  <c r="DA33" i="19"/>
  <c r="BW33" i="19"/>
  <c r="CR33" i="19"/>
  <c r="BZ33" i="19"/>
  <c r="CC33" i="19"/>
  <c r="BT33" i="19"/>
  <c r="CU33" i="19"/>
  <c r="BN33" i="19"/>
  <c r="CX33" i="19"/>
  <c r="BQ33" i="19"/>
  <c r="BK33" i="19"/>
  <c r="DD33" i="19"/>
  <c r="CO33" i="19"/>
  <c r="CI33" i="19"/>
  <c r="BE33" i="19"/>
  <c r="AY33" i="19"/>
  <c r="BB33" i="19"/>
  <c r="AV33" i="19"/>
  <c r="AS33" i="19"/>
  <c r="AP33" i="19"/>
  <c r="AM33" i="19"/>
  <c r="AJ33" i="19"/>
  <c r="AG33" i="19"/>
  <c r="AD33" i="19"/>
  <c r="AA33" i="19"/>
  <c r="X33" i="19"/>
  <c r="U33" i="19"/>
  <c r="R33" i="19"/>
  <c r="O33" i="19"/>
  <c r="L33" i="19"/>
  <c r="I33" i="19"/>
  <c r="F33" i="19"/>
  <c r="F40" i="1"/>
  <c r="M40" i="1" s="1"/>
  <c r="M39" i="1"/>
  <c r="E36" i="17" s="1"/>
  <c r="E37" i="17" l="1"/>
  <c r="K37" i="17" s="1"/>
  <c r="M37" i="17" s="1"/>
  <c r="M41" i="1"/>
  <c r="CX34" i="19"/>
  <c r="CF34" i="19"/>
  <c r="CR34" i="19"/>
  <c r="BW34" i="19"/>
  <c r="BN34" i="19"/>
  <c r="CU34" i="19"/>
  <c r="BT34" i="19"/>
  <c r="CI34" i="19"/>
  <c r="CC34" i="19"/>
  <c r="DD34" i="19"/>
  <c r="BZ34" i="19"/>
  <c r="BQ34" i="19"/>
  <c r="DA34" i="19"/>
  <c r="CO34" i="19"/>
  <c r="CL34" i="19"/>
  <c r="BK34" i="19"/>
  <c r="BH34" i="19"/>
  <c r="BE34" i="19"/>
  <c r="AY34" i="19"/>
  <c r="BB34" i="19"/>
  <c r="AV34" i="19"/>
  <c r="AS34" i="19"/>
  <c r="AP34" i="19"/>
  <c r="AM34" i="19"/>
  <c r="AJ34" i="19"/>
  <c r="AG34" i="19"/>
  <c r="AD34" i="19"/>
  <c r="AA34" i="19"/>
  <c r="X34" i="19"/>
  <c r="U34" i="19"/>
  <c r="R34" i="19"/>
  <c r="O34" i="19"/>
  <c r="L34" i="19"/>
  <c r="I34" i="19"/>
  <c r="F34" i="19"/>
  <c r="J36" i="17"/>
  <c r="K36" i="17"/>
  <c r="B35" i="19"/>
  <c r="M35" i="17"/>
  <c r="M42" i="1" l="1"/>
  <c r="S42" i="1" s="1"/>
  <c r="G39" i="10" s="1"/>
  <c r="I38" i="10"/>
  <c r="J37" i="17"/>
  <c r="S41" i="1"/>
  <c r="G38" i="10" s="1"/>
  <c r="DD35" i="19"/>
  <c r="BZ35" i="19"/>
  <c r="CU35" i="19"/>
  <c r="BW35" i="19"/>
  <c r="CR35" i="19"/>
  <c r="BT35" i="19"/>
  <c r="BQ35" i="19"/>
  <c r="CO35" i="19"/>
  <c r="CC35" i="19"/>
  <c r="CF35" i="19"/>
  <c r="CX35" i="19"/>
  <c r="DA35" i="19"/>
  <c r="BN35" i="19"/>
  <c r="CL35" i="19"/>
  <c r="CI35" i="19"/>
  <c r="BK35" i="19"/>
  <c r="BH35" i="19"/>
  <c r="BE35" i="19"/>
  <c r="BB35" i="19"/>
  <c r="AY35" i="19"/>
  <c r="AV35" i="19"/>
  <c r="AS35" i="19"/>
  <c r="AP35" i="19"/>
  <c r="AM35" i="19"/>
  <c r="AJ35" i="19"/>
  <c r="AG35" i="19"/>
  <c r="AD35" i="19"/>
  <c r="AA35" i="19"/>
  <c r="X35" i="19"/>
  <c r="U35" i="19"/>
  <c r="R35" i="19"/>
  <c r="O35" i="19"/>
  <c r="L35" i="19"/>
  <c r="I35" i="19"/>
  <c r="F35" i="19"/>
  <c r="M36" i="17"/>
  <c r="B36" i="19"/>
  <c r="M43" i="1" l="1"/>
  <c r="I39" i="10"/>
  <c r="BT36" i="19"/>
  <c r="BT37" i="19" s="1"/>
  <c r="B62" i="19" s="1"/>
  <c r="CX36" i="19"/>
  <c r="CX37" i="19" s="1"/>
  <c r="B72" i="19" s="1"/>
  <c r="BZ36" i="19"/>
  <c r="BZ37" i="19" s="1"/>
  <c r="B64" i="19" s="1"/>
  <c r="CO36" i="19"/>
  <c r="CO37" i="19" s="1"/>
  <c r="B69" i="19" s="1"/>
  <c r="CR36" i="19"/>
  <c r="CR37" i="19" s="1"/>
  <c r="B70" i="19" s="1"/>
  <c r="CF36" i="19"/>
  <c r="CF37" i="19" s="1"/>
  <c r="B66" i="19" s="1"/>
  <c r="CC36" i="19"/>
  <c r="CC37" i="19" s="1"/>
  <c r="B65" i="19" s="1"/>
  <c r="BW36" i="19"/>
  <c r="BW37" i="19" s="1"/>
  <c r="B63" i="19" s="1"/>
  <c r="DD36" i="19"/>
  <c r="DD37" i="19" s="1"/>
  <c r="B74" i="19" s="1"/>
  <c r="CI36" i="19"/>
  <c r="CI37" i="19" s="1"/>
  <c r="B67" i="19" s="1"/>
  <c r="DA36" i="19"/>
  <c r="DA37" i="19" s="1"/>
  <c r="B73" i="19" s="1"/>
  <c r="CU36" i="19"/>
  <c r="CU37" i="19" s="1"/>
  <c r="B71" i="19" s="1"/>
  <c r="CL36" i="19"/>
  <c r="CL37" i="19" s="1"/>
  <c r="B68" i="19" s="1"/>
  <c r="BN36" i="19"/>
  <c r="BN37" i="19" s="1"/>
  <c r="B60" i="19" s="1"/>
  <c r="BQ36" i="19"/>
  <c r="BQ37" i="19" s="1"/>
  <c r="B61" i="19" s="1"/>
  <c r="BH36" i="19"/>
  <c r="BH37" i="19" s="1"/>
  <c r="B58" i="19" s="1"/>
  <c r="BK36" i="19"/>
  <c r="BK37" i="19" s="1"/>
  <c r="B59" i="19" s="1"/>
  <c r="BE36" i="19"/>
  <c r="BE37" i="19" s="1"/>
  <c r="B57" i="19" s="1"/>
  <c r="BB36" i="19"/>
  <c r="BB37" i="19" s="1"/>
  <c r="B56" i="19" s="1"/>
  <c r="AY36" i="19"/>
  <c r="AY37" i="19" s="1"/>
  <c r="B55" i="19" s="1"/>
  <c r="AV36" i="19"/>
  <c r="AV37" i="19" s="1"/>
  <c r="B54" i="19" s="1"/>
  <c r="AS36" i="19"/>
  <c r="AS37" i="19" s="1"/>
  <c r="B53" i="19" s="1"/>
  <c r="AP36" i="19"/>
  <c r="AP37" i="19" s="1"/>
  <c r="B52" i="19" s="1"/>
  <c r="AM36" i="19"/>
  <c r="AM37" i="19" s="1"/>
  <c r="B51" i="19" s="1"/>
  <c r="AJ36" i="19"/>
  <c r="AJ37" i="19" s="1"/>
  <c r="B50" i="19" s="1"/>
  <c r="AG36" i="19"/>
  <c r="AG37" i="19" s="1"/>
  <c r="B49" i="19" s="1"/>
  <c r="AD36" i="19"/>
  <c r="AD37" i="19" s="1"/>
  <c r="B48" i="19" s="1"/>
  <c r="AA36" i="19"/>
  <c r="AA37" i="19" s="1"/>
  <c r="B47" i="19" s="1"/>
  <c r="X36" i="19"/>
  <c r="X37" i="19" s="1"/>
  <c r="B46" i="19" s="1"/>
  <c r="U36" i="19"/>
  <c r="U37" i="19" s="1"/>
  <c r="B45" i="19" s="1"/>
  <c r="R36" i="19"/>
  <c r="R37" i="19" s="1"/>
  <c r="B44" i="19" s="1"/>
  <c r="O36" i="19"/>
  <c r="O37" i="19" s="1"/>
  <c r="B43" i="19" s="1"/>
  <c r="L36" i="19"/>
  <c r="L37" i="19" s="1"/>
  <c r="B42" i="19" s="1"/>
  <c r="I36" i="19"/>
  <c r="I37" i="19" s="1"/>
  <c r="B41" i="19" s="1"/>
  <c r="F36" i="19"/>
  <c r="F37" i="19" s="1"/>
  <c r="B40" i="19" s="1"/>
  <c r="M44" i="1" l="1"/>
  <c r="I40" i="10"/>
  <c r="S43" i="1"/>
  <c r="E57" i="19"/>
  <c r="Q22" i="1"/>
  <c r="E67" i="19"/>
  <c r="Q32" i="1"/>
  <c r="E42" i="19"/>
  <c r="Q7" i="1"/>
  <c r="E74" i="19"/>
  <c r="Q40" i="1"/>
  <c r="Q39" i="1"/>
  <c r="E51" i="19"/>
  <c r="Q16" i="1"/>
  <c r="E58" i="19"/>
  <c r="Q23" i="1"/>
  <c r="E63" i="19"/>
  <c r="Q28" i="1"/>
  <c r="E44" i="19"/>
  <c r="Q9" i="1"/>
  <c r="E52" i="19"/>
  <c r="Q17" i="1"/>
  <c r="E61" i="19"/>
  <c r="Q26" i="1"/>
  <c r="E65" i="19"/>
  <c r="Q30" i="1"/>
  <c r="E49" i="19"/>
  <c r="Q14" i="1"/>
  <c r="E72" i="19"/>
  <c r="Q37" i="1"/>
  <c r="E50" i="19"/>
  <c r="Q15" i="1"/>
  <c r="E59" i="19"/>
  <c r="Q24" i="1"/>
  <c r="E43" i="19"/>
  <c r="Q8" i="1"/>
  <c r="E45" i="19"/>
  <c r="Q10" i="1"/>
  <c r="E53" i="19"/>
  <c r="Q18" i="1"/>
  <c r="E60" i="19"/>
  <c r="Q25" i="1"/>
  <c r="E66" i="19"/>
  <c r="Q31" i="1"/>
  <c r="E46" i="19"/>
  <c r="Q11" i="1"/>
  <c r="E54" i="19"/>
  <c r="Q19" i="1"/>
  <c r="E68" i="19"/>
  <c r="Q33" i="1"/>
  <c r="E70" i="19"/>
  <c r="Q35" i="1"/>
  <c r="E41" i="19"/>
  <c r="Q6" i="1"/>
  <c r="E47" i="19"/>
  <c r="Q12" i="1"/>
  <c r="E55" i="19"/>
  <c r="Q20" i="1"/>
  <c r="E71" i="19"/>
  <c r="Q36" i="1"/>
  <c r="E69" i="19"/>
  <c r="Q34" i="1"/>
  <c r="E40" i="19"/>
  <c r="Q5" i="1"/>
  <c r="W5" i="1" s="1"/>
  <c r="E48" i="19"/>
  <c r="Q13" i="1"/>
  <c r="E56" i="19"/>
  <c r="Q21" i="1"/>
  <c r="E73" i="19"/>
  <c r="Q38" i="1"/>
  <c r="E64" i="19"/>
  <c r="Q29" i="1"/>
  <c r="E62" i="19"/>
  <c r="Q27" i="1"/>
  <c r="G40" i="10" l="1"/>
  <c r="M45" i="1"/>
  <c r="I41" i="10"/>
  <c r="S44" i="1"/>
  <c r="G41" i="10" s="1"/>
  <c r="W11" i="1"/>
  <c r="D8" i="10" s="1"/>
  <c r="V11" i="1"/>
  <c r="W21" i="1"/>
  <c r="D18" i="10" s="1"/>
  <c r="V21" i="1"/>
  <c r="W40" i="1"/>
  <c r="D37" i="10" s="1"/>
  <c r="V40" i="1"/>
  <c r="W20" i="1"/>
  <c r="D17" i="10" s="1"/>
  <c r="V20" i="1"/>
  <c r="W30" i="1"/>
  <c r="D27" i="10" s="1"/>
  <c r="V30" i="1"/>
  <c r="W7" i="1"/>
  <c r="D4" i="10" s="1"/>
  <c r="V7" i="1"/>
  <c r="W10" i="1"/>
  <c r="D7" i="10" s="1"/>
  <c r="V10" i="1"/>
  <c r="W35" i="1"/>
  <c r="D32" i="10" s="1"/>
  <c r="V35" i="1"/>
  <c r="W8" i="1"/>
  <c r="D5" i="10" s="1"/>
  <c r="V8" i="1"/>
  <c r="W13" i="1"/>
  <c r="D10" i="10" s="1"/>
  <c r="V13" i="1"/>
  <c r="W25" i="1"/>
  <c r="D22" i="10" s="1"/>
  <c r="V25" i="1"/>
  <c r="W28" i="1"/>
  <c r="D25" i="10" s="1"/>
  <c r="V28" i="1"/>
  <c r="W29" i="1"/>
  <c r="D26" i="10" s="1"/>
  <c r="V29" i="1"/>
  <c r="W12" i="1"/>
  <c r="D9" i="10" s="1"/>
  <c r="V12" i="1"/>
  <c r="W18" i="1"/>
  <c r="D15" i="10" s="1"/>
  <c r="V18" i="1"/>
  <c r="W15" i="1"/>
  <c r="D12" i="10" s="1"/>
  <c r="V15" i="1"/>
  <c r="W26" i="1"/>
  <c r="D23" i="10" s="1"/>
  <c r="V26" i="1"/>
  <c r="W23" i="1"/>
  <c r="D20" i="10" s="1"/>
  <c r="V23" i="1"/>
  <c r="W38" i="1"/>
  <c r="D35" i="10" s="1"/>
  <c r="V38" i="1"/>
  <c r="W6" i="1"/>
  <c r="D3" i="10" s="1"/>
  <c r="V6" i="1"/>
  <c r="W36" i="1"/>
  <c r="D33" i="10" s="1"/>
  <c r="V36" i="1"/>
  <c r="W31" i="1"/>
  <c r="D28" i="10" s="1"/>
  <c r="V31" i="1"/>
  <c r="W27" i="1"/>
  <c r="D24" i="10" s="1"/>
  <c r="V27" i="1"/>
  <c r="W33" i="1"/>
  <c r="D30" i="10" s="1"/>
  <c r="V33" i="1"/>
  <c r="W24" i="1"/>
  <c r="D21" i="10" s="1"/>
  <c r="V24" i="1"/>
  <c r="D2" i="10"/>
  <c r="Y13" i="1"/>
  <c r="F10" i="10" s="1"/>
  <c r="Y21" i="1"/>
  <c r="F18" i="10" s="1"/>
  <c r="Y29" i="1"/>
  <c r="F26" i="10" s="1"/>
  <c r="Y37" i="1"/>
  <c r="F34" i="10" s="1"/>
  <c r="Y15" i="1"/>
  <c r="F12" i="10" s="1"/>
  <c r="Y31" i="1"/>
  <c r="F28" i="10" s="1"/>
  <c r="V5" i="1"/>
  <c r="C2" i="10" s="1"/>
  <c r="Y14" i="1"/>
  <c r="F11" i="10" s="1"/>
  <c r="Y22" i="1"/>
  <c r="F19" i="10" s="1"/>
  <c r="Y30" i="1"/>
  <c r="F27" i="10" s="1"/>
  <c r="Y38" i="1"/>
  <c r="F35" i="10" s="1"/>
  <c r="Y23" i="1"/>
  <c r="F20" i="10" s="1"/>
  <c r="Y39" i="1"/>
  <c r="F36" i="10" s="1"/>
  <c r="Y8" i="1"/>
  <c r="F5" i="10" s="1"/>
  <c r="Y16" i="1"/>
  <c r="F13" i="10" s="1"/>
  <c r="Y24" i="1"/>
  <c r="F21" i="10" s="1"/>
  <c r="Y32" i="1"/>
  <c r="F29" i="10" s="1"/>
  <c r="Y40" i="1"/>
  <c r="F37" i="10" s="1"/>
  <c r="Y10" i="1"/>
  <c r="F7" i="10" s="1"/>
  <c r="Y26" i="1"/>
  <c r="F23" i="10" s="1"/>
  <c r="Y34" i="1"/>
  <c r="F31" i="10" s="1"/>
  <c r="Y19" i="1"/>
  <c r="F16" i="10" s="1"/>
  <c r="Y12" i="1"/>
  <c r="F9" i="10" s="1"/>
  <c r="Y20" i="1"/>
  <c r="F17" i="10" s="1"/>
  <c r="Y28" i="1"/>
  <c r="F25" i="10" s="1"/>
  <c r="Y36" i="1"/>
  <c r="F33" i="10" s="1"/>
  <c r="Y9" i="1"/>
  <c r="F6" i="10" s="1"/>
  <c r="Y17" i="1"/>
  <c r="F14" i="10" s="1"/>
  <c r="Y25" i="1"/>
  <c r="F22" i="10" s="1"/>
  <c r="Y33" i="1"/>
  <c r="F30" i="10" s="1"/>
  <c r="Y6" i="1"/>
  <c r="F3" i="10" s="1"/>
  <c r="Y18" i="1"/>
  <c r="F15" i="10" s="1"/>
  <c r="Y7" i="1"/>
  <c r="F4" i="10" s="1"/>
  <c r="Y11" i="1"/>
  <c r="F8" i="10" s="1"/>
  <c r="Y27" i="1"/>
  <c r="F24" i="10" s="1"/>
  <c r="Y35" i="1"/>
  <c r="F32" i="10" s="1"/>
  <c r="Y5" i="1"/>
  <c r="W19" i="1"/>
  <c r="D16" i="10" s="1"/>
  <c r="V19" i="1"/>
  <c r="W32" i="1"/>
  <c r="D29" i="10" s="1"/>
  <c r="V32" i="1"/>
  <c r="W34" i="1"/>
  <c r="D31" i="10" s="1"/>
  <c r="V34" i="1"/>
  <c r="W37" i="1"/>
  <c r="D34" i="10" s="1"/>
  <c r="V37" i="1"/>
  <c r="W17" i="1"/>
  <c r="D14" i="10" s="1"/>
  <c r="V17" i="1"/>
  <c r="W16" i="1"/>
  <c r="D13" i="10" s="1"/>
  <c r="V16" i="1"/>
  <c r="W22" i="1"/>
  <c r="D19" i="10" s="1"/>
  <c r="V22" i="1"/>
  <c r="W14" i="1"/>
  <c r="D11" i="10" s="1"/>
  <c r="V14" i="1"/>
  <c r="W9" i="1"/>
  <c r="D6" i="10" s="1"/>
  <c r="V9" i="1"/>
  <c r="W39" i="1"/>
  <c r="D36" i="10" s="1"/>
  <c r="V39" i="1"/>
  <c r="M46" i="1" l="1"/>
  <c r="I42" i="10"/>
  <c r="S45" i="1"/>
  <c r="G42" i="10" s="1"/>
  <c r="Z14" i="1"/>
  <c r="E11" i="10" s="1"/>
  <c r="Z38" i="1"/>
  <c r="E35" i="10" s="1"/>
  <c r="Z17" i="1"/>
  <c r="E14" i="10" s="1"/>
  <c r="Z24" i="1"/>
  <c r="E21" i="10" s="1"/>
  <c r="Z12" i="1"/>
  <c r="E9" i="10" s="1"/>
  <c r="Z16" i="1"/>
  <c r="E13" i="10" s="1"/>
  <c r="Z34" i="1"/>
  <c r="E31" i="10" s="1"/>
  <c r="Z33" i="1"/>
  <c r="E30" i="10" s="1"/>
  <c r="Z7" i="1"/>
  <c r="E4" i="10" s="1"/>
  <c r="Z40" i="1"/>
  <c r="E37" i="10" s="1"/>
  <c r="W2" i="1"/>
  <c r="Z29" i="1"/>
  <c r="E26" i="10" s="1"/>
  <c r="Z8" i="1"/>
  <c r="E5" i="10" s="1"/>
  <c r="Z22" i="1"/>
  <c r="E19" i="10" s="1"/>
  <c r="Z19" i="1"/>
  <c r="E16" i="10" s="1"/>
  <c r="C23" i="10"/>
  <c r="C8" i="10"/>
  <c r="C11" i="10"/>
  <c r="C9" i="10"/>
  <c r="C35" i="10"/>
  <c r="C22" i="10"/>
  <c r="Z35" i="1"/>
  <c r="E32" i="10" s="1"/>
  <c r="C36" i="10"/>
  <c r="Z32" i="1"/>
  <c r="E29" i="10" s="1"/>
  <c r="C30" i="10"/>
  <c r="Z36" i="1"/>
  <c r="E33" i="10" s="1"/>
  <c r="Z15" i="1"/>
  <c r="E12" i="10" s="1"/>
  <c r="C26" i="10"/>
  <c r="C32" i="10"/>
  <c r="Z30" i="1"/>
  <c r="E27" i="10" s="1"/>
  <c r="C28" i="10"/>
  <c r="Z25" i="1"/>
  <c r="E22" i="10" s="1"/>
  <c r="Z39" i="1"/>
  <c r="E36" i="10" s="1"/>
  <c r="C29" i="10"/>
  <c r="C19" i="10"/>
  <c r="C27" i="10"/>
  <c r="Z37" i="1"/>
  <c r="E34" i="10" s="1"/>
  <c r="Z27" i="1"/>
  <c r="E24" i="10" s="1"/>
  <c r="C20" i="10"/>
  <c r="C15" i="10"/>
  <c r="Z13" i="1"/>
  <c r="E10" i="10" s="1"/>
  <c r="Z10" i="1"/>
  <c r="E7" i="10" s="1"/>
  <c r="Z21" i="1"/>
  <c r="E18" i="10" s="1"/>
  <c r="Z31" i="1"/>
  <c r="E28" i="10" s="1"/>
  <c r="C4" i="10"/>
  <c r="C14" i="10"/>
  <c r="Z23" i="1"/>
  <c r="E20" i="10" s="1"/>
  <c r="C10" i="10"/>
  <c r="C18" i="10"/>
  <c r="Z9" i="1"/>
  <c r="E6" i="10" s="1"/>
  <c r="C6" i="10"/>
  <c r="C13" i="10"/>
  <c r="C16" i="10"/>
  <c r="C24" i="10"/>
  <c r="Z6" i="1"/>
  <c r="E3" i="10" s="1"/>
  <c r="Z18" i="1"/>
  <c r="E15" i="10" s="1"/>
  <c r="Z28" i="1"/>
  <c r="E25" i="10" s="1"/>
  <c r="C7" i="10"/>
  <c r="Z20" i="1"/>
  <c r="E17" i="10" s="1"/>
  <c r="F2" i="10"/>
  <c r="J6" i="11" s="1"/>
  <c r="Y2" i="1"/>
  <c r="Z5" i="1"/>
  <c r="C12" i="10"/>
  <c r="C34" i="10"/>
  <c r="C33" i="10"/>
  <c r="C31" i="10"/>
  <c r="V2" i="1"/>
  <c r="C21" i="10"/>
  <c r="C3" i="10"/>
  <c r="Z26" i="1"/>
  <c r="E23" i="10" s="1"/>
  <c r="C25" i="10"/>
  <c r="C5" i="10"/>
  <c r="C17" i="10"/>
  <c r="Z11" i="1"/>
  <c r="E8" i="10" s="1"/>
  <c r="C37" i="10"/>
  <c r="M47" i="1" l="1"/>
  <c r="I43" i="10"/>
  <c r="S46" i="1"/>
  <c r="K6" i="11"/>
  <c r="M8" i="23"/>
  <c r="M16" i="23"/>
  <c r="M24" i="23"/>
  <c r="M32" i="23"/>
  <c r="M11" i="23"/>
  <c r="M27" i="23"/>
  <c r="M4" i="23"/>
  <c r="M28" i="23"/>
  <c r="M9" i="23"/>
  <c r="M17" i="23"/>
  <c r="M25" i="23"/>
  <c r="M3" i="23"/>
  <c r="M19" i="23"/>
  <c r="M10" i="23"/>
  <c r="M18" i="23"/>
  <c r="M26" i="23"/>
  <c r="M12" i="23"/>
  <c r="M5" i="23"/>
  <c r="M13" i="23"/>
  <c r="M21" i="23"/>
  <c r="M29" i="23"/>
  <c r="M6" i="23"/>
  <c r="M14" i="23"/>
  <c r="M22" i="23"/>
  <c r="M30" i="23"/>
  <c r="M7" i="23"/>
  <c r="M15" i="23"/>
  <c r="M23" i="23"/>
  <c r="M31" i="23"/>
  <c r="M20" i="23"/>
  <c r="E2" i="10"/>
  <c r="J5" i="11" s="1"/>
  <c r="Z2" i="1"/>
  <c r="M48" i="1" l="1"/>
  <c r="I44" i="10"/>
  <c r="S47" i="1"/>
  <c r="G44" i="10" s="1"/>
  <c r="G43" i="10"/>
  <c r="K5" i="11"/>
  <c r="M49" i="1" l="1"/>
  <c r="I45" i="10"/>
  <c r="S48" i="1"/>
  <c r="G45" i="10" s="1"/>
  <c r="M50" i="1" l="1"/>
  <c r="I46" i="10"/>
  <c r="S49" i="1"/>
  <c r="G46" i="10" s="1"/>
  <c r="M51" i="1" l="1"/>
  <c r="I47" i="10"/>
  <c r="S50" i="1"/>
  <c r="G47" i="10" s="1"/>
  <c r="M52" i="1" l="1"/>
  <c r="I48" i="10"/>
  <c r="S51" i="1"/>
  <c r="G48" i="10" s="1"/>
  <c r="M53" i="1" l="1"/>
  <c r="I49" i="10"/>
  <c r="S52" i="1"/>
  <c r="G49" i="10" s="1"/>
  <c r="M54" i="1" l="1"/>
  <c r="I50" i="10"/>
  <c r="S53" i="1"/>
  <c r="G50" i="10" s="1"/>
  <c r="M55" i="1" l="1"/>
  <c r="I51" i="10"/>
  <c r="S54" i="1"/>
  <c r="G51" i="10" s="1"/>
  <c r="M56" i="1" l="1"/>
  <c r="I52" i="10"/>
  <c r="S55" i="1"/>
  <c r="G52" i="10" s="1"/>
  <c r="M57" i="1" l="1"/>
  <c r="I53" i="10"/>
  <c r="S56" i="1"/>
  <c r="G53" i="10" s="1"/>
  <c r="S57" i="1" l="1"/>
  <c r="I54" i="10"/>
  <c r="L8" i="23" l="1"/>
  <c r="L10" i="23"/>
  <c r="L31" i="23"/>
  <c r="L5" i="23"/>
  <c r="L30" i="23"/>
  <c r="L28" i="23"/>
  <c r="L24" i="23"/>
  <c r="L11" i="23"/>
  <c r="L4" i="23"/>
  <c r="L21" i="23"/>
  <c r="L14" i="23"/>
  <c r="L27" i="23"/>
  <c r="L26" i="23"/>
  <c r="L3" i="23"/>
  <c r="L12" i="23"/>
  <c r="L25" i="23"/>
  <c r="L20" i="23"/>
  <c r="L6" i="23"/>
  <c r="L19" i="23"/>
  <c r="L32" i="23"/>
  <c r="L29" i="23"/>
  <c r="L9" i="23"/>
  <c r="L18" i="23"/>
  <c r="L7" i="23"/>
  <c r="L13" i="23"/>
  <c r="L23" i="23"/>
  <c r="L16" i="23"/>
  <c r="L15" i="23"/>
  <c r="L17" i="23"/>
  <c r="L22" i="23"/>
  <c r="G54" i="10"/>
  <c r="J12" i="11" s="1"/>
  <c r="J7" i="11" s="1"/>
  <c r="K7" i="11" s="1"/>
  <c r="S3" i="1"/>
  <c r="K12" i="11" l="1"/>
  <c r="K13" i="11" s="1"/>
  <c r="J13" i="11"/>
  <c r="J9" i="11"/>
  <c r="J10" i="11" l="1"/>
  <c r="K10" i="11" s="1"/>
  <c r="K8" i="11"/>
  <c r="C7" i="23"/>
  <c r="C15" i="23"/>
  <c r="C23" i="23"/>
  <c r="C31" i="23"/>
  <c r="C8" i="23"/>
  <c r="C24" i="23"/>
  <c r="C32" i="23"/>
  <c r="C10" i="23"/>
  <c r="C18" i="23"/>
  <c r="C26" i="23"/>
  <c r="C27" i="23"/>
  <c r="C16" i="23"/>
  <c r="C3" i="23"/>
  <c r="C19" i="23"/>
  <c r="C9" i="23"/>
  <c r="C17" i="23"/>
  <c r="C25" i="23"/>
  <c r="C2" i="23"/>
  <c r="C4" i="23"/>
  <c r="C12" i="23"/>
  <c r="C20" i="23"/>
  <c r="C28" i="23"/>
  <c r="C5" i="23"/>
  <c r="C13" i="23"/>
  <c r="C21" i="23"/>
  <c r="C29" i="23"/>
  <c r="C6" i="23"/>
  <c r="C14" i="23"/>
  <c r="C22" i="23"/>
  <c r="C30" i="23"/>
  <c r="C11" i="23"/>
  <c r="E2" i="23" l="1"/>
  <c r="F2" i="23"/>
  <c r="D2" i="23" l="1"/>
  <c r="G2" i="23" l="1"/>
  <c r="Q3" i="23"/>
  <c r="H2" i="23"/>
  <c r="N3" i="23" l="1"/>
  <c r="O3" i="23" s="1"/>
  <c r="R3" i="23" l="1"/>
  <c r="T3" i="23"/>
  <c r="U3" i="23" l="1"/>
  <c r="E3" i="23"/>
  <c r="D3" i="23" s="1"/>
  <c r="F3" i="23"/>
  <c r="H3" i="23" l="1"/>
  <c r="N4" i="23" s="1"/>
  <c r="O4" i="23" s="1"/>
  <c r="Q4" i="23"/>
  <c r="G3" i="23"/>
  <c r="R4" i="23" l="1"/>
  <c r="T4" i="23"/>
  <c r="U4" i="23" l="1"/>
  <c r="E4" i="23"/>
  <c r="D4" i="23" s="1"/>
  <c r="F4" i="23"/>
  <c r="H4" i="23" l="1"/>
  <c r="N5" i="23" s="1"/>
  <c r="O5" i="23" s="1"/>
  <c r="R5" i="23" s="1"/>
  <c r="T5" i="23" s="1"/>
  <c r="U5" i="23" s="1"/>
  <c r="Q5" i="23"/>
  <c r="G4" i="23"/>
  <c r="F5" i="23" l="1"/>
  <c r="H5" i="23" s="1"/>
  <c r="N6" i="23" s="1"/>
  <c r="O6" i="23" s="1"/>
  <c r="E5" i="23"/>
  <c r="D5" i="23" s="1"/>
  <c r="Q6" i="23" l="1"/>
  <c r="G5" i="23"/>
  <c r="R6" i="23"/>
  <c r="T6" i="23"/>
  <c r="U6" i="23" s="1"/>
  <c r="E6" i="23" l="1"/>
  <c r="D6" i="23" s="1"/>
  <c r="F6" i="23"/>
  <c r="H6" i="23" l="1"/>
  <c r="N7" i="23" s="1"/>
  <c r="O7" i="23" s="1"/>
  <c r="Q7" i="23"/>
  <c r="G6" i="23"/>
  <c r="T7" i="23" l="1"/>
  <c r="R7" i="23"/>
  <c r="U7" i="23" l="1"/>
  <c r="E7" i="23"/>
  <c r="D7" i="23" s="1"/>
  <c r="F7" i="23"/>
  <c r="H7" i="23" l="1"/>
  <c r="N8" i="23" s="1"/>
  <c r="O8" i="23" s="1"/>
  <c r="G7" i="23"/>
  <c r="Q8" i="23"/>
  <c r="R8" i="23" l="1"/>
  <c r="T8" i="23"/>
  <c r="U8" i="23" l="1"/>
  <c r="E8" i="23"/>
  <c r="D8" i="23" s="1"/>
  <c r="F8" i="23"/>
  <c r="H8" i="23" l="1"/>
  <c r="N9" i="23" s="1"/>
  <c r="O9" i="23" s="1"/>
  <c r="G8" i="23"/>
  <c r="Q9" i="23"/>
  <c r="R9" i="23" l="1"/>
  <c r="T9" i="23"/>
  <c r="U9" i="23" l="1"/>
  <c r="E9" i="23"/>
  <c r="D9" i="23" s="1"/>
  <c r="F9" i="23"/>
  <c r="H9" i="23" l="1"/>
  <c r="N10" i="23" s="1"/>
  <c r="O10" i="23" s="1"/>
  <c r="R10" i="23" s="1"/>
  <c r="T10" i="23" s="1"/>
  <c r="U10" i="23" s="1"/>
  <c r="Q10" i="23"/>
  <c r="G9" i="23"/>
  <c r="F10" i="23" l="1"/>
  <c r="H10" i="23" s="1"/>
  <c r="N11" i="23" s="1"/>
  <c r="O11" i="23" s="1"/>
  <c r="E10" i="23"/>
  <c r="D10" i="23" s="1"/>
  <c r="R11" i="23" l="1"/>
  <c r="T11" i="23"/>
  <c r="U11" i="23" s="1"/>
  <c r="Q11" i="23"/>
  <c r="G10" i="23"/>
  <c r="E11" i="23" l="1"/>
  <c r="D11" i="23" s="1"/>
  <c r="G11" i="23" s="1"/>
  <c r="F11" i="23"/>
  <c r="H11" i="23" s="1"/>
  <c r="N12" i="23" s="1"/>
  <c r="O12" i="23" s="1"/>
  <c r="Q12" i="23" l="1"/>
  <c r="R12" i="23"/>
  <c r="T12" i="23"/>
  <c r="U12" i="23" l="1"/>
  <c r="E12" i="23"/>
  <c r="D12" i="23" s="1"/>
  <c r="F12" i="23"/>
  <c r="H12" i="23" l="1"/>
  <c r="N13" i="23" s="1"/>
  <c r="O13" i="23" s="1"/>
  <c r="R13" i="23" s="1"/>
  <c r="T13" i="23" s="1"/>
  <c r="U13" i="23" s="1"/>
  <c r="G12" i="23"/>
  <c r="Q13" i="23"/>
  <c r="F13" i="23" l="1"/>
  <c r="H13" i="23" s="1"/>
  <c r="N14" i="23" s="1"/>
  <c r="O14" i="23" s="1"/>
  <c r="E13" i="23"/>
  <c r="D13" i="23" s="1"/>
  <c r="T14" i="23" l="1"/>
  <c r="U14" i="23" s="1"/>
  <c r="R14" i="23"/>
  <c r="Q14" i="23"/>
  <c r="G13" i="23"/>
  <c r="F14" i="23" l="1"/>
  <c r="H14" i="23" s="1"/>
  <c r="N15" i="23" s="1"/>
  <c r="O15" i="23" s="1"/>
  <c r="E14" i="23"/>
  <c r="D14" i="23" s="1"/>
  <c r="G14" i="23" s="1"/>
  <c r="Q15" i="23" l="1"/>
  <c r="T15" i="23"/>
  <c r="R15" i="23"/>
  <c r="U15" i="23" l="1"/>
  <c r="E15" i="23"/>
  <c r="D15" i="23" s="1"/>
  <c r="F15" i="23"/>
  <c r="H15" i="23" l="1"/>
  <c r="N16" i="23" s="1"/>
  <c r="O16" i="23" s="1"/>
  <c r="R16" i="23" s="1"/>
  <c r="T16" i="23" s="1"/>
  <c r="U16" i="23" s="1"/>
  <c r="Q16" i="23"/>
  <c r="G15" i="23"/>
  <c r="F16" i="23" l="1"/>
  <c r="H16" i="23" s="1"/>
  <c r="N17" i="23" s="1"/>
  <c r="O17" i="23" s="1"/>
  <c r="E16" i="23"/>
  <c r="D16" i="23" s="1"/>
  <c r="R17" i="23" l="1"/>
  <c r="T17" i="23"/>
  <c r="U17" i="23" s="1"/>
  <c r="Q17" i="23"/>
  <c r="G16" i="23"/>
  <c r="E17" i="23" l="1"/>
  <c r="D17" i="23" s="1"/>
  <c r="Q18" i="23" s="1"/>
  <c r="F17" i="23"/>
  <c r="H17" i="23" s="1"/>
  <c r="N18" i="23" s="1"/>
  <c r="O18" i="23" s="1"/>
  <c r="G17" i="23" l="1"/>
  <c r="R18" i="23"/>
  <c r="T18" i="23"/>
  <c r="U18" i="23" l="1"/>
  <c r="E18" i="23"/>
  <c r="D18" i="23" s="1"/>
  <c r="F18" i="23"/>
  <c r="H18" i="23" l="1"/>
  <c r="N19" i="23" s="1"/>
  <c r="O19" i="23" s="1"/>
  <c r="G18" i="23"/>
  <c r="Q19" i="23"/>
  <c r="T19" i="23" l="1"/>
  <c r="R19" i="23"/>
  <c r="U19" i="23" l="1"/>
  <c r="E19" i="23"/>
  <c r="D19" i="23" s="1"/>
  <c r="F19" i="23"/>
  <c r="H19" i="23" l="1"/>
  <c r="N20" i="23" s="1"/>
  <c r="O20" i="23" s="1"/>
  <c r="Q20" i="23"/>
  <c r="G19" i="23"/>
  <c r="R20" i="23" l="1"/>
  <c r="T20" i="23"/>
  <c r="U20" i="23" l="1"/>
  <c r="E20" i="23"/>
  <c r="D20" i="23" s="1"/>
  <c r="F20" i="23"/>
  <c r="H20" i="23" l="1"/>
  <c r="N21" i="23" s="1"/>
  <c r="O21" i="23" s="1"/>
  <c r="Q21" i="23"/>
  <c r="G20" i="23"/>
  <c r="R21" i="23" l="1"/>
  <c r="T21" i="23"/>
  <c r="U21" i="23" l="1"/>
  <c r="E21" i="23"/>
  <c r="D21" i="23" s="1"/>
  <c r="F21" i="23"/>
  <c r="H21" i="23" l="1"/>
  <c r="N22" i="23" s="1"/>
  <c r="O22" i="23" s="1"/>
  <c r="Q22" i="23"/>
  <c r="G21" i="23"/>
  <c r="T22" i="23" l="1"/>
  <c r="R22" i="23"/>
  <c r="U22" i="23" l="1"/>
  <c r="E22" i="23"/>
  <c r="D22" i="23" s="1"/>
  <c r="F22" i="23"/>
  <c r="H22" i="23" l="1"/>
  <c r="N23" i="23" s="1"/>
  <c r="O23" i="23" s="1"/>
  <c r="G22" i="23"/>
  <c r="Q23" i="23"/>
  <c r="T23" i="23" l="1"/>
  <c r="R23" i="23"/>
  <c r="U23" i="23" l="1"/>
  <c r="E23" i="23"/>
  <c r="D23" i="23" s="1"/>
  <c r="F23" i="23"/>
  <c r="H23" i="23" l="1"/>
  <c r="N24" i="23" s="1"/>
  <c r="O24" i="23" s="1"/>
  <c r="Q24" i="23"/>
  <c r="G23" i="23"/>
  <c r="R24" i="23" l="1"/>
  <c r="T24" i="23"/>
  <c r="U24" i="23" l="1"/>
  <c r="E24" i="23"/>
  <c r="D24" i="23" s="1"/>
  <c r="F24" i="23"/>
  <c r="H24" i="23" l="1"/>
  <c r="N25" i="23" s="1"/>
  <c r="O25" i="23" s="1"/>
  <c r="Q25" i="23"/>
  <c r="G24" i="23"/>
  <c r="R25" i="23" l="1"/>
  <c r="T25" i="23"/>
  <c r="U25" i="23" l="1"/>
  <c r="E25" i="23"/>
  <c r="D25" i="23" s="1"/>
  <c r="F25" i="23"/>
  <c r="H25" i="23" l="1"/>
  <c r="N26" i="23" s="1"/>
  <c r="O26" i="23" s="1"/>
  <c r="G25" i="23"/>
  <c r="Q26" i="23"/>
  <c r="R26" i="23" l="1"/>
  <c r="T26" i="23"/>
  <c r="U26" i="23" l="1"/>
  <c r="E26" i="23"/>
  <c r="D26" i="23" s="1"/>
  <c r="F26" i="23"/>
  <c r="H26" i="23" l="1"/>
  <c r="N27" i="23" s="1"/>
  <c r="O27" i="23" s="1"/>
  <c r="G26" i="23"/>
  <c r="Q27" i="23"/>
  <c r="R27" i="23" l="1"/>
  <c r="T27" i="23"/>
  <c r="U27" i="23" l="1"/>
  <c r="E27" i="23"/>
  <c r="D27" i="23" s="1"/>
  <c r="F27" i="23"/>
  <c r="H27" i="23" l="1"/>
  <c r="N28" i="23" s="1"/>
  <c r="O28" i="23" s="1"/>
  <c r="Q28" i="23"/>
  <c r="G27" i="23"/>
  <c r="T28" i="23" l="1"/>
  <c r="R28" i="23"/>
  <c r="U28" i="23" l="1"/>
  <c r="E28" i="23"/>
  <c r="D28" i="23" s="1"/>
  <c r="F28" i="23"/>
  <c r="H28" i="23" l="1"/>
  <c r="N29" i="23" s="1"/>
  <c r="O29" i="23" s="1"/>
  <c r="G28" i="23"/>
  <c r="Q29" i="23"/>
  <c r="T29" i="23" l="1"/>
  <c r="R29" i="23"/>
  <c r="U29" i="23" l="1"/>
  <c r="E29" i="23"/>
  <c r="D29" i="23" s="1"/>
  <c r="F29" i="23"/>
  <c r="H29" i="23" l="1"/>
  <c r="N30" i="23" s="1"/>
  <c r="O30" i="23" s="1"/>
  <c r="G29" i="23"/>
  <c r="Q30" i="23"/>
  <c r="R30" i="23" l="1"/>
  <c r="T30" i="23"/>
  <c r="U30" i="23" l="1"/>
  <c r="E30" i="23"/>
  <c r="D30" i="23" s="1"/>
  <c r="F30" i="23"/>
  <c r="H30" i="23" l="1"/>
  <c r="N31" i="23" s="1"/>
  <c r="O31" i="23" s="1"/>
  <c r="Q31" i="23"/>
  <c r="G30" i="23"/>
  <c r="T31" i="23" l="1"/>
  <c r="R31" i="23"/>
  <c r="U31" i="23" l="1"/>
  <c r="E31" i="23"/>
  <c r="D31" i="23" s="1"/>
  <c r="F31" i="23"/>
  <c r="H31" i="23" l="1"/>
  <c r="N32" i="23" s="1"/>
  <c r="O32" i="23" s="1"/>
  <c r="G31" i="23"/>
  <c r="Q32" i="23"/>
  <c r="T32" i="23" l="1"/>
  <c r="R32" i="23"/>
  <c r="U32" i="23" l="1"/>
  <c r="U33" i="23" s="1"/>
  <c r="E32" i="23"/>
  <c r="D32" i="23" s="1"/>
  <c r="G32" i="23" s="1"/>
  <c r="G33" i="23" s="1"/>
  <c r="F32" i="23"/>
  <c r="H32" i="23" s="1"/>
</calcChain>
</file>

<file path=xl/sharedStrings.xml><?xml version="1.0" encoding="utf-8"?>
<sst xmlns="http://schemas.openxmlformats.org/spreadsheetml/2006/main" count="28818" uniqueCount="1462">
  <si>
    <t>Employee #</t>
  </si>
  <si>
    <t>Age</t>
  </si>
  <si>
    <t xml:space="preserve">Years of service </t>
  </si>
  <si>
    <t>Normal cost</t>
  </si>
  <si>
    <t>Future years before retirement</t>
  </si>
  <si>
    <t>Salary growth rate</t>
  </si>
  <si>
    <t>Interest rate</t>
  </si>
  <si>
    <t>Inflation rate</t>
  </si>
  <si>
    <t xml:space="preserve">Benefit factor </t>
  </si>
  <si>
    <t>Mortality table</t>
  </si>
  <si>
    <t>Male RP-2000 Rates</t>
  </si>
  <si>
    <t>Male RP-2000 10 years projection</t>
  </si>
  <si>
    <t>Survival probability to age 65 (2000)</t>
  </si>
  <si>
    <t>Accumulated benefits (B)</t>
  </si>
  <si>
    <t>Assumptions:</t>
  </si>
  <si>
    <t>Rates:</t>
  </si>
  <si>
    <t>Probability of survival to next year 2000</t>
  </si>
  <si>
    <t>Probability (2000) * retirement benefit 1$ (K*M)</t>
  </si>
  <si>
    <t>Annuity of $1 at 65 (2000)</t>
  </si>
  <si>
    <t>PUC</t>
  </si>
  <si>
    <t>EAN</t>
  </si>
  <si>
    <t>Discount factor to Age 65 (v^(65-x))</t>
  </si>
  <si>
    <t>Amortization period</t>
  </si>
  <si>
    <t>Annual accrued benefits (cd b)</t>
  </si>
  <si>
    <t>Accumulated accrued liabilities (AAL)</t>
  </si>
  <si>
    <t>Temporary annuity (2000)</t>
  </si>
  <si>
    <t>RP-2000 average</t>
  </si>
  <si>
    <t>2010 average</t>
  </si>
  <si>
    <t>RP-2000 Rates</t>
  </si>
  <si>
    <t>Survival probability from 65 to certain age (2000)</t>
  </si>
  <si>
    <t xml:space="preserve">Discount factor </t>
  </si>
  <si>
    <t>Accumulated cd b</t>
  </si>
  <si>
    <t>Salary</t>
  </si>
  <si>
    <t>st/s30</t>
  </si>
  <si>
    <t>st/s30*np30*vn</t>
  </si>
  <si>
    <t>nP31</t>
  </si>
  <si>
    <t>st/s31</t>
  </si>
  <si>
    <t>st/s31*np31*vn</t>
  </si>
  <si>
    <t>np32</t>
  </si>
  <si>
    <t>v32</t>
  </si>
  <si>
    <t>st/s32</t>
  </si>
  <si>
    <t>p*v*s32</t>
  </si>
  <si>
    <t>np33</t>
  </si>
  <si>
    <t>v33</t>
  </si>
  <si>
    <t>st/s33</t>
  </si>
  <si>
    <t>p*v*s33</t>
  </si>
  <si>
    <t>np34</t>
  </si>
  <si>
    <t>v34</t>
  </si>
  <si>
    <t>st/s34</t>
  </si>
  <si>
    <t>p*v*s34</t>
  </si>
  <si>
    <t>np35</t>
  </si>
  <si>
    <t>v35</t>
  </si>
  <si>
    <t>st/s35</t>
  </si>
  <si>
    <t>p*v*s35</t>
  </si>
  <si>
    <t>np36</t>
  </si>
  <si>
    <t>v36</t>
  </si>
  <si>
    <t>st/s36</t>
  </si>
  <si>
    <t>p*v*s36</t>
  </si>
  <si>
    <t>np37</t>
  </si>
  <si>
    <t>v37</t>
  </si>
  <si>
    <t>st/s37</t>
  </si>
  <si>
    <t>p*v*s37</t>
  </si>
  <si>
    <t>np38</t>
  </si>
  <si>
    <t>v38</t>
  </si>
  <si>
    <t>st/s38</t>
  </si>
  <si>
    <t>p*v*s38</t>
  </si>
  <si>
    <t>np39</t>
  </si>
  <si>
    <t>v39</t>
  </si>
  <si>
    <t>st/s39</t>
  </si>
  <si>
    <t>p*v*s39</t>
  </si>
  <si>
    <t>np40</t>
  </si>
  <si>
    <t>v40</t>
  </si>
  <si>
    <t>st/s40</t>
  </si>
  <si>
    <t>p*v*s40</t>
  </si>
  <si>
    <t>np41</t>
  </si>
  <si>
    <t>v41</t>
  </si>
  <si>
    <t>st/s41</t>
  </si>
  <si>
    <t>p*v*s41</t>
  </si>
  <si>
    <t>np42</t>
  </si>
  <si>
    <t>v42</t>
  </si>
  <si>
    <t>st/s42</t>
  </si>
  <si>
    <t>p*v*s42</t>
  </si>
  <si>
    <t>np43</t>
  </si>
  <si>
    <t>v43</t>
  </si>
  <si>
    <t>st/s43</t>
  </si>
  <si>
    <t>p*v*s43</t>
  </si>
  <si>
    <t>np44</t>
  </si>
  <si>
    <t>v44</t>
  </si>
  <si>
    <t>st/s44</t>
  </si>
  <si>
    <t>p*v*s44</t>
  </si>
  <si>
    <t>np45</t>
  </si>
  <si>
    <t>v45</t>
  </si>
  <si>
    <t>st/s45</t>
  </si>
  <si>
    <t>p*v*s45</t>
  </si>
  <si>
    <t>np46</t>
  </si>
  <si>
    <t>v46</t>
  </si>
  <si>
    <t>st/s46</t>
  </si>
  <si>
    <t>p*v*s46</t>
  </si>
  <si>
    <t>np47</t>
  </si>
  <si>
    <t>v47</t>
  </si>
  <si>
    <t>st/s47</t>
  </si>
  <si>
    <t>p*v*s47</t>
  </si>
  <si>
    <t>np48</t>
  </si>
  <si>
    <t>v48</t>
  </si>
  <si>
    <t>st/s48</t>
  </si>
  <si>
    <t>p*v*s48</t>
  </si>
  <si>
    <t>np49</t>
  </si>
  <si>
    <t>v49</t>
  </si>
  <si>
    <t>st/s49</t>
  </si>
  <si>
    <t>p*v*s49</t>
  </si>
  <si>
    <t>np50</t>
  </si>
  <si>
    <t>v50</t>
  </si>
  <si>
    <t>st/s50</t>
  </si>
  <si>
    <t>p*v*s50</t>
  </si>
  <si>
    <t>np51</t>
  </si>
  <si>
    <t>v51</t>
  </si>
  <si>
    <t>st/s51</t>
  </si>
  <si>
    <t>p*v*s51</t>
  </si>
  <si>
    <t>np52</t>
  </si>
  <si>
    <t>v52</t>
  </si>
  <si>
    <t>st/s52</t>
  </si>
  <si>
    <t>p*v*s52</t>
  </si>
  <si>
    <t>np53</t>
  </si>
  <si>
    <t>v53</t>
  </si>
  <si>
    <t>st/s53</t>
  </si>
  <si>
    <t>p*v*s53</t>
  </si>
  <si>
    <t>np54</t>
  </si>
  <si>
    <t>v54</t>
  </si>
  <si>
    <t>st/s54</t>
  </si>
  <si>
    <t>p*v*s54</t>
  </si>
  <si>
    <t>np55</t>
  </si>
  <si>
    <t>v55</t>
  </si>
  <si>
    <t>st/s55</t>
  </si>
  <si>
    <t>p*v*s55</t>
  </si>
  <si>
    <t>np56</t>
  </si>
  <si>
    <t>v56</t>
  </si>
  <si>
    <t>st/s56</t>
  </si>
  <si>
    <t>p*v*s56</t>
  </si>
  <si>
    <t>np57</t>
  </si>
  <si>
    <t>v57</t>
  </si>
  <si>
    <t>st/s57</t>
  </si>
  <si>
    <t>p*v*s57</t>
  </si>
  <si>
    <t>np58</t>
  </si>
  <si>
    <t>v58</t>
  </si>
  <si>
    <t>st/s58</t>
  </si>
  <si>
    <t>p*v*s58</t>
  </si>
  <si>
    <t>np59</t>
  </si>
  <si>
    <t>v59</t>
  </si>
  <si>
    <t>st/s59</t>
  </si>
  <si>
    <t>p*v*s59</t>
  </si>
  <si>
    <t>np60</t>
  </si>
  <si>
    <t>v60</t>
  </si>
  <si>
    <t>st/s60</t>
  </si>
  <si>
    <t>p*v*s60</t>
  </si>
  <si>
    <t>np61</t>
  </si>
  <si>
    <t>v61</t>
  </si>
  <si>
    <t>st/s61</t>
  </si>
  <si>
    <t>p*v*s61</t>
  </si>
  <si>
    <t>np62</t>
  </si>
  <si>
    <t>v62</t>
  </si>
  <si>
    <t>st/s62</t>
  </si>
  <si>
    <t>p*v*s62</t>
  </si>
  <si>
    <t>np63</t>
  </si>
  <si>
    <t>v63</t>
  </si>
  <si>
    <t>st/s63</t>
  </si>
  <si>
    <t>p*v*s63</t>
  </si>
  <si>
    <t>np64</t>
  </si>
  <si>
    <t>v64</t>
  </si>
  <si>
    <t>st/s64</t>
  </si>
  <si>
    <t>p*v*s64</t>
  </si>
  <si>
    <t>age</t>
  </si>
  <si>
    <t>temporary annuity</t>
  </si>
  <si>
    <t>sum</t>
  </si>
  <si>
    <t>Normal cost (cost prorate, constant percent) 2000</t>
  </si>
  <si>
    <t>AAL (2000)</t>
  </si>
  <si>
    <t>V30</t>
  </si>
  <si>
    <t>V31</t>
  </si>
  <si>
    <t>np30</t>
  </si>
  <si>
    <t>Annuity factor at this age (2000)</t>
  </si>
  <si>
    <t>Future benefits after retirement(rPVFBx)</t>
  </si>
  <si>
    <t>Annuity at this age (2000)</t>
  </si>
  <si>
    <t>Accumulated benefits at age 65</t>
  </si>
  <si>
    <t>Expected salary at age 65</t>
  </si>
  <si>
    <t>Actual salary growth</t>
  </si>
  <si>
    <t>Actual salary</t>
  </si>
  <si>
    <t>Expected salary</t>
  </si>
  <si>
    <t>Interest rate (%)</t>
  </si>
  <si>
    <t>Salary growth rate (%)</t>
  </si>
  <si>
    <t>Number_of_employee</t>
  </si>
  <si>
    <t>AAL</t>
  </si>
  <si>
    <t>Using RP-2000 Mortality</t>
  </si>
  <si>
    <t>ARC</t>
  </si>
  <si>
    <t>Asset</t>
  </si>
  <si>
    <t>Unfunded liability</t>
  </si>
  <si>
    <t>Payroll</t>
  </si>
  <si>
    <t>Funding ratio</t>
  </si>
  <si>
    <t>%</t>
  </si>
  <si>
    <t>Active employees</t>
  </si>
  <si>
    <t>Retirees</t>
  </si>
  <si>
    <t>Cost method</t>
  </si>
  <si>
    <t>RP-2000 with 10-year projection</t>
  </si>
  <si>
    <t>Entry Age Normal</t>
  </si>
  <si>
    <t>Asset level (as of liability in a basic plan)</t>
  </si>
  <si>
    <t>Benefits_obligations_2000</t>
  </si>
  <si>
    <t>Retiree_benefit_obligations</t>
  </si>
  <si>
    <t>Years</t>
  </si>
  <si>
    <t>Amount</t>
  </si>
  <si>
    <t>As of payroll</t>
  </si>
  <si>
    <t>Asset level (as of payroll)</t>
  </si>
  <si>
    <t>Benefit factor</t>
  </si>
  <si>
    <t>Cost of living adjustments</t>
  </si>
  <si>
    <t>Benefit factor:</t>
  </si>
  <si>
    <t>Benefit_factor</t>
  </si>
  <si>
    <t>Salary_growth_rate</t>
  </si>
  <si>
    <t>AAL_payroll</t>
  </si>
  <si>
    <t>Normal cost_payroll</t>
  </si>
  <si>
    <t>Asset_payroll</t>
  </si>
  <si>
    <t>UAAL</t>
  </si>
  <si>
    <t>UAAL_payroll</t>
  </si>
  <si>
    <t>ARC_payroll</t>
  </si>
  <si>
    <t>Age distribution</t>
  </si>
  <si>
    <t>Female RP-2000 Rates</t>
  </si>
  <si>
    <t>Female RP-2000 10 years projection</t>
  </si>
  <si>
    <t>COLA(%)</t>
  </si>
  <si>
    <t>Total liability</t>
  </si>
  <si>
    <t>Actual salary growth:</t>
  </si>
  <si>
    <t xml:space="preserve">Male RP-20114 </t>
  </si>
  <si>
    <t>Female RP-2014</t>
  </si>
  <si>
    <t>RP-2014 average</t>
  </si>
  <si>
    <t>GAM-1994 Male</t>
  </si>
  <si>
    <t>GAM-1994 Female</t>
  </si>
  <si>
    <t>GAM-1994 average</t>
  </si>
  <si>
    <t>AAL_PUC</t>
  </si>
  <si>
    <t>NC_PUC</t>
  </si>
  <si>
    <t>AAL_EAN</t>
  </si>
  <si>
    <t>NC_EAN</t>
  </si>
  <si>
    <t>RP-2014</t>
  </si>
  <si>
    <t>RP-2000</t>
  </si>
  <si>
    <t>BPs</t>
  </si>
  <si>
    <t>Total members</t>
  </si>
  <si>
    <t>Assumptions</t>
  </si>
  <si>
    <t>Value</t>
  </si>
  <si>
    <t>Mortality</t>
  </si>
  <si>
    <t>RP-2000 with projection</t>
  </si>
  <si>
    <t>Median plan with PUC</t>
  </si>
  <si>
    <t>Median plan with RP-2000</t>
  </si>
  <si>
    <t>Median Plan</t>
  </si>
  <si>
    <t>Young Plan</t>
  </si>
  <si>
    <t>Old Plan</t>
  </si>
  <si>
    <t>70% funded plan</t>
  </si>
  <si>
    <t>100% funded plan</t>
  </si>
  <si>
    <t>Discount Rate</t>
  </si>
  <si>
    <t>Salary Growth</t>
  </si>
  <si>
    <t>Cost Method</t>
  </si>
  <si>
    <t>Effect of updating to EAN</t>
  </si>
  <si>
    <t>Effect of updating to RP-2014</t>
  </si>
  <si>
    <t>Average effect of 1% increase</t>
  </si>
  <si>
    <t>Effect of Actuarial assumption changes on Funding ratios</t>
  </si>
  <si>
    <t>`</t>
  </si>
  <si>
    <t>Median plan</t>
  </si>
  <si>
    <t>Old(1)</t>
  </si>
  <si>
    <t>Young(1)</t>
  </si>
  <si>
    <t>Median</t>
  </si>
  <si>
    <t>Old(2)</t>
  </si>
  <si>
    <t>Young(2)</t>
  </si>
  <si>
    <t>Service</t>
  </si>
  <si>
    <t>Annuity factor of 1$ in 65</t>
  </si>
  <si>
    <t>Termination rate</t>
  </si>
  <si>
    <t>Bx</t>
  </si>
  <si>
    <t>qxt</t>
  </si>
  <si>
    <t>vrx</t>
  </si>
  <si>
    <t>annuity</t>
  </si>
  <si>
    <t>TC</t>
  </si>
  <si>
    <t>Probability of continuing to next age</t>
  </si>
  <si>
    <t>P(survival+continue)</t>
  </si>
  <si>
    <t>P(survival+continue) to age 65</t>
  </si>
  <si>
    <t>Vesting cost</t>
  </si>
  <si>
    <t>gxv</t>
  </si>
  <si>
    <t>p(r-(x+1))</t>
  </si>
  <si>
    <t>Px</t>
  </si>
  <si>
    <t>nP30</t>
  </si>
  <si>
    <t>np31</t>
  </si>
  <si>
    <t>nP33</t>
  </si>
  <si>
    <t>nP34</t>
  </si>
  <si>
    <t>nP35</t>
  </si>
  <si>
    <t>nP36</t>
  </si>
  <si>
    <t>nP37</t>
  </si>
  <si>
    <t>nP38</t>
  </si>
  <si>
    <t>nP39</t>
  </si>
  <si>
    <t>nP40</t>
  </si>
  <si>
    <t>nP41</t>
  </si>
  <si>
    <t>nP42</t>
  </si>
  <si>
    <t>nP43</t>
  </si>
  <si>
    <t>nP44</t>
  </si>
  <si>
    <t>nP45</t>
  </si>
  <si>
    <t>nP46</t>
  </si>
  <si>
    <t>nP47</t>
  </si>
  <si>
    <t>nP48</t>
  </si>
  <si>
    <t>nP49</t>
  </si>
  <si>
    <t>nP50</t>
  </si>
  <si>
    <t>nP51</t>
  </si>
  <si>
    <t>nP52</t>
  </si>
  <si>
    <t>nP53</t>
  </si>
  <si>
    <t>nP54</t>
  </si>
  <si>
    <t>nP55</t>
  </si>
  <si>
    <t>nP56</t>
  </si>
  <si>
    <t>nP57</t>
  </si>
  <si>
    <t>nP58</t>
  </si>
  <si>
    <t>nP59</t>
  </si>
  <si>
    <t>nP60</t>
  </si>
  <si>
    <t>nP61</t>
  </si>
  <si>
    <t>nP62</t>
  </si>
  <si>
    <t>nP63</t>
  </si>
  <si>
    <t>nP64</t>
  </si>
  <si>
    <t>PVTC</t>
  </si>
  <si>
    <t>V(n-x)</t>
  </si>
  <si>
    <t>PVFB</t>
  </si>
  <si>
    <t>PVTC/PVFB</t>
  </si>
  <si>
    <t>TC/salary</t>
  </si>
  <si>
    <t xml:space="preserve">Probability of survival to age 65 </t>
  </si>
  <si>
    <t>Probability of termination at this age</t>
  </si>
  <si>
    <t>Probability of continue to age 65</t>
  </si>
  <si>
    <t>Future retirement benefits at age 65 (rPVFBx)</t>
  </si>
  <si>
    <t>Accumulated salary to x (S)</t>
  </si>
  <si>
    <t>Projected Unit Credit</t>
  </si>
  <si>
    <t>Salary Growth Rate</t>
  </si>
  <si>
    <t>Situation</t>
  </si>
  <si>
    <t>Funding ratio at Year 1</t>
  </si>
  <si>
    <t>Investment strategy</t>
  </si>
  <si>
    <t>Contribution policy</t>
  </si>
  <si>
    <t>Solvency</t>
  </si>
  <si>
    <t>Contributions</t>
  </si>
  <si>
    <t>Stocks</t>
  </si>
  <si>
    <t>Bonds</t>
  </si>
  <si>
    <t>Real estate</t>
  </si>
  <si>
    <t>Alternatives</t>
  </si>
  <si>
    <t>Money Market</t>
  </si>
  <si>
    <t>linked with ARC</t>
  </si>
  <si>
    <t>Amortization</t>
  </si>
  <si>
    <t>Asset smoothing</t>
  </si>
  <si>
    <t>SD</t>
  </si>
  <si>
    <t>Required contribution</t>
  </si>
  <si>
    <t>Contribution/payroll</t>
  </si>
  <si>
    <t>Plan</t>
  </si>
  <si>
    <t>Year</t>
  </si>
  <si>
    <t>Liabilities</t>
  </si>
  <si>
    <t>Assets</t>
  </si>
  <si>
    <t>No smoothed asset</t>
  </si>
  <si>
    <t>Smoothed asset</t>
  </si>
  <si>
    <t>Unfunded liabilities</t>
  </si>
  <si>
    <t>Benefit payments</t>
  </si>
  <si>
    <t>Rate of return</t>
  </si>
  <si>
    <t>Investment returns</t>
  </si>
  <si>
    <t>ARC with Cap</t>
  </si>
  <si>
    <t>Fixed percentage of payroll</t>
  </si>
  <si>
    <t>Actual contributions</t>
  </si>
  <si>
    <t>Open stable</t>
  </si>
  <si>
    <t>Funding status</t>
  </si>
  <si>
    <t>Percent</t>
  </si>
  <si>
    <t>Contribution policies</t>
  </si>
  <si>
    <t>Alternative assets</t>
  </si>
  <si>
    <t>cash</t>
  </si>
  <si>
    <t>Total</t>
  </si>
  <si>
    <t>Fixed % of payroll</t>
  </si>
  <si>
    <t>Projected investment return</t>
  </si>
  <si>
    <t>Cap at payroll</t>
  </si>
  <si>
    <t>Projected standard deviation</t>
  </si>
  <si>
    <t>years</t>
  </si>
  <si>
    <t>Mean of funding ratios</t>
  </si>
  <si>
    <t>Mean of contribution rates</t>
  </si>
  <si>
    <t>Average standard deviation of funding ratios</t>
  </si>
  <si>
    <t>Average standard deviation of contributions</t>
  </si>
  <si>
    <t>50% Stocks</t>
  </si>
  <si>
    <t>33% Bonds</t>
  </si>
  <si>
    <t>NCREIF</t>
  </si>
  <si>
    <t>50% HFR FOF/50% RJ/CRB</t>
  </si>
  <si>
    <t>T-Bills</t>
  </si>
  <si>
    <t>Correlation</t>
  </si>
  <si>
    <t>Variance matrix</t>
  </si>
  <si>
    <t>variance matrix2</t>
  </si>
  <si>
    <t>weight matrix</t>
  </si>
  <si>
    <t>risk matrix</t>
  </si>
  <si>
    <t>risk</t>
  </si>
  <si>
    <t>Average return</t>
  </si>
  <si>
    <t>Variation</t>
  </si>
  <si>
    <t>Benefit_payments</t>
  </si>
  <si>
    <t>PlanName</t>
  </si>
  <si>
    <t>FiscalYear</t>
  </si>
  <si>
    <t>RealFunding</t>
  </si>
  <si>
    <t>RealNormalCost</t>
  </si>
  <si>
    <t>RealARC</t>
  </si>
  <si>
    <t>RealPayroll</t>
  </si>
  <si>
    <t>RealLiabilities</t>
  </si>
  <si>
    <t>Number of active employees</t>
  </si>
  <si>
    <t>Number of retirees</t>
  </si>
  <si>
    <t>Average age</t>
  </si>
  <si>
    <t>PVFB retirees</t>
  </si>
  <si>
    <t>ppd_id</t>
  </si>
  <si>
    <t>fy</t>
  </si>
  <si>
    <t>InPFS</t>
  </si>
  <si>
    <t>PlanFullName</t>
  </si>
  <si>
    <t>PlanInceptionYear</t>
  </si>
  <si>
    <t>PlanClosed</t>
  </si>
  <si>
    <t>PlanYearClosed</t>
  </si>
  <si>
    <t>AdministeringGovt</t>
  </si>
  <si>
    <t>StateAbbrev</t>
  </si>
  <si>
    <t>StateName</t>
  </si>
  <si>
    <t>GovtName</t>
  </si>
  <si>
    <t>PlanType</t>
  </si>
  <si>
    <t>EmployeeTypeCovered</t>
  </si>
  <si>
    <t>SocSecCovered</t>
  </si>
  <si>
    <t>SocSecCovered_verbatim</t>
  </si>
  <si>
    <t>CostStructure</t>
  </si>
  <si>
    <t>EmployerType</t>
  </si>
  <si>
    <t>CostSharing</t>
  </si>
  <si>
    <t>fye</t>
  </si>
  <si>
    <t>ActRptDate</t>
  </si>
  <si>
    <t>ActValDate_GASBAssumptions</t>
  </si>
  <si>
    <t>ActCostMeth_GASB</t>
  </si>
  <si>
    <t>AssetValMeth_GASB</t>
  </si>
  <si>
    <t>FundingMeth_GASB</t>
  </si>
  <si>
    <t>InflationAssumption_GASB</t>
  </si>
  <si>
    <t>InvestmentReturnAssumption_GASB</t>
  </si>
  <si>
    <t>ActCostMethCode_GASB</t>
  </si>
  <si>
    <t>AssetValMethCode_GASB</t>
  </si>
  <si>
    <t>AssetSmoothingPeriod_GASB</t>
  </si>
  <si>
    <t>FundingMethCode1_GASB</t>
  </si>
  <si>
    <t>FundingMethCode2_GASB</t>
  </si>
  <si>
    <t>UAALAmortPeriod_GASB</t>
  </si>
  <si>
    <t>AssetValMeth</t>
  </si>
  <si>
    <t>PhaseIn</t>
  </si>
  <si>
    <t>AssetValMeth_note</t>
  </si>
  <si>
    <t>ActCostMeth</t>
  </si>
  <si>
    <t>ActCostMeth_note</t>
  </si>
  <si>
    <t>FundingMeth</t>
  </si>
  <si>
    <t>FundingMeth_note</t>
  </si>
  <si>
    <t>MktAssets_Smooth</t>
  </si>
  <si>
    <t>ActAssets_Smooth</t>
  </si>
  <si>
    <t>NetFlows_smooth</t>
  </si>
  <si>
    <t>AssetValMethCode</t>
  </si>
  <si>
    <t>SmoothingReset</t>
  </si>
  <si>
    <t>GainlossConcept</t>
  </si>
  <si>
    <t>GainLossBase_1</t>
  </si>
  <si>
    <t>GainLossBase_2</t>
  </si>
  <si>
    <t>GainLoss</t>
  </si>
  <si>
    <t>GainLossPeriod</t>
  </si>
  <si>
    <t>PhaseInPercent</t>
  </si>
  <si>
    <t>PhaseInPeriods</t>
  </si>
  <si>
    <t>PhaseInType</t>
  </si>
  <si>
    <t>GainLossRecognition</t>
  </si>
  <si>
    <t>AssetSmoothingBaseline</t>
  </si>
  <si>
    <t>ExpectedReturnMethod</t>
  </si>
  <si>
    <t>AddSubtractGainLoss</t>
  </si>
  <si>
    <t>UpperCorridor</t>
  </si>
  <si>
    <t>LowerCorridor</t>
  </si>
  <si>
    <t>ActCostMethCode</t>
  </si>
  <si>
    <t>FundMethCode_1</t>
  </si>
  <si>
    <t>FundMethCode_2</t>
  </si>
  <si>
    <t>PayrollGrowthAssumption</t>
  </si>
  <si>
    <t>TotAmortPeriod</t>
  </si>
  <si>
    <t>RemainingAmortPeriod</t>
  </si>
  <si>
    <t>UAALYearEstablished</t>
  </si>
  <si>
    <t>WageInflation</t>
  </si>
  <si>
    <t>ActValDate_GASBSchedules</t>
  </si>
  <si>
    <t>ActAssets_GASB</t>
  </si>
  <si>
    <t>ActLiabilities_GASB</t>
  </si>
  <si>
    <t>ActFundedRatio_GASB</t>
  </si>
  <si>
    <t>UAAL_GASB</t>
  </si>
  <si>
    <t>ActLiabilities_other</t>
  </si>
  <si>
    <t>payroll</t>
  </si>
  <si>
    <t>RequiredContribution</t>
  </si>
  <si>
    <t>PercentReqContPaid</t>
  </si>
  <si>
    <t>ActAssets_est</t>
  </si>
  <si>
    <t>ActLiabilities_est</t>
  </si>
  <si>
    <t>ActFundedRatio_est</t>
  </si>
  <si>
    <t>RequiredContribution_est</t>
  </si>
  <si>
    <t>InvestmentReturn_1yr</t>
  </si>
  <si>
    <t>InvestmentReturn_2yr</t>
  </si>
  <si>
    <t>InvestmentReturn_3yr</t>
  </si>
  <si>
    <t>InvestmentReturn_4yr</t>
  </si>
  <si>
    <t>InvestmentReturn_5yr</t>
  </si>
  <si>
    <t>InvestmentReturn_7yr</t>
  </si>
  <si>
    <t>InvestmentReturn_8yr</t>
  </si>
  <si>
    <t>InvestmentReturn_10yr</t>
  </si>
  <si>
    <t>InvestmentReturn_12yr</t>
  </si>
  <si>
    <t>InvestmentReturn_15yr</t>
  </si>
  <si>
    <t>InvestmentReturn_20yr</t>
  </si>
  <si>
    <t>InvestmentReturn_25yr</t>
  </si>
  <si>
    <t>InvestmentReturn_30yr</t>
  </si>
  <si>
    <t>InvestmentReturn_LongTerm</t>
  </si>
  <si>
    <t>InvestmentReturn_LongTermStartYe</t>
  </si>
  <si>
    <t>GrossReturns</t>
  </si>
  <si>
    <t>InvestmentReturn_1yr_est</t>
  </si>
  <si>
    <t>InvestmentReturn_5yr_est</t>
  </si>
  <si>
    <t>InvestmentReturn_10yr_est</t>
  </si>
  <si>
    <t>equities_tot</t>
  </si>
  <si>
    <t>equities_domestic</t>
  </si>
  <si>
    <t>equities_international</t>
  </si>
  <si>
    <t>FixedIncome_tot</t>
  </si>
  <si>
    <t>FixedIncome_domestic</t>
  </si>
  <si>
    <t>FixedIncome_international</t>
  </si>
  <si>
    <t>RealEstate</t>
  </si>
  <si>
    <t>CashAndShortTerm</t>
  </si>
  <si>
    <t>alternatives</t>
  </si>
  <si>
    <t>other</t>
  </si>
  <si>
    <t>ContributionFY</t>
  </si>
  <si>
    <t>NormCostRate_tot</t>
  </si>
  <si>
    <t>NormCostRate_EE</t>
  </si>
  <si>
    <t>NormCostRate_ER</t>
  </si>
  <si>
    <t>ReqContRate_ER</t>
  </si>
  <si>
    <t>ReqContRate_tot</t>
  </si>
  <si>
    <t>NormCostAmount_tot</t>
  </si>
  <si>
    <t>NormCostAmount_EE</t>
  </si>
  <si>
    <t>NormCostAmount_ER</t>
  </si>
  <si>
    <t>ReqContAmount_ER</t>
  </si>
  <si>
    <t>ReqContAmount_tot</t>
  </si>
  <si>
    <t>ProjectedPayroll</t>
  </si>
  <si>
    <t>NormCostRate_tot_est</t>
  </si>
  <si>
    <t>NormCostRate_EE_est</t>
  </si>
  <si>
    <t>NormCostRate_ER_est</t>
  </si>
  <si>
    <t>ReqContRate_ER_est</t>
  </si>
  <si>
    <t>actives_tot</t>
  </si>
  <si>
    <t>ActiveSalaries</t>
  </si>
  <si>
    <t>ActiveAge_avg</t>
  </si>
  <si>
    <t>ActiveTenure_avg</t>
  </si>
  <si>
    <t>ActiveSalary_avg</t>
  </si>
  <si>
    <t>InactiveVestedMembers</t>
  </si>
  <si>
    <t>InactiveNonVested</t>
  </si>
  <si>
    <t>beneficiaries_tot</t>
  </si>
  <si>
    <t>benefits_tot</t>
  </si>
  <si>
    <t>BeneficiaryAge_avg</t>
  </si>
  <si>
    <t>BeneficiaryBenefit_avg</t>
  </si>
  <si>
    <t>beneficiaries_ServiceRetirees</t>
  </si>
  <si>
    <t>benefits_ServiceRetirees</t>
  </si>
  <si>
    <t>ServiceRetireeAge_avg</t>
  </si>
  <si>
    <t>ServiceRetireeBenefit_avg</t>
  </si>
  <si>
    <t>ServiceRetAge_avg</t>
  </si>
  <si>
    <t>ServiceRetTenure_avg</t>
  </si>
  <si>
    <t>ServiceRetBenefit_avg</t>
  </si>
  <si>
    <t>beneficiaries_DisabilityRetirees</t>
  </si>
  <si>
    <t>benefits_DisabilityRetirees</t>
  </si>
  <si>
    <t>beneficiaries_survivors</t>
  </si>
  <si>
    <t>beneficiaries_SpousalSurvivors</t>
  </si>
  <si>
    <t>beneficiaries_DependentSurvivors</t>
  </si>
  <si>
    <t>beneficiaries_other</t>
  </si>
  <si>
    <t>DROPMembers</t>
  </si>
  <si>
    <t>OtherMembers</t>
  </si>
  <si>
    <t>TotMembership</t>
  </si>
  <si>
    <t>ActiveSalary_avg_est</t>
  </si>
  <si>
    <t>BeneficiaryBenefit_avg_est</t>
  </si>
  <si>
    <t>PVFB_InactiveNonVested</t>
  </si>
  <si>
    <t>PVFB_active</t>
  </si>
  <si>
    <t>PVFB_InactiveVested</t>
  </si>
  <si>
    <t>PVFB_retiree</t>
  </si>
  <si>
    <t>PVFB_other</t>
  </si>
  <si>
    <t>PVFB_tot</t>
  </si>
  <si>
    <t>PVFNC_tot</t>
  </si>
  <si>
    <t>PVFNC_EE</t>
  </si>
  <si>
    <t>PVFNC_ER</t>
  </si>
  <si>
    <t>PVFS</t>
  </si>
  <si>
    <t>MktAssets_ActRpt</t>
  </si>
  <si>
    <t>ActAssets_AVA</t>
  </si>
  <si>
    <t>ActLiabilities_EAN</t>
  </si>
  <si>
    <t>ActLiabilities_PUC</t>
  </si>
  <si>
    <t>FairValueChange_SecuritiesLending</t>
  </si>
  <si>
    <t>expense_SecuritiesLendingMgmtFees</t>
  </si>
  <si>
    <t>FairValueChange_SecuritiesLendingUnrealizedGains</t>
  </si>
  <si>
    <t>contrib_EE_regular</t>
  </si>
  <si>
    <t>contrib_ER_regular</t>
  </si>
  <si>
    <t>contrib_ER_state</t>
  </si>
  <si>
    <t>contrib_EE_PurchaseService</t>
  </si>
  <si>
    <t>contrib_EE_other</t>
  </si>
  <si>
    <t>contrib_ER_other</t>
  </si>
  <si>
    <t>contrib_other</t>
  </si>
  <si>
    <t>contrib_tot</t>
  </si>
  <si>
    <t>FairValueChange_investments</t>
  </si>
  <si>
    <t>FairValueChange_RealEstate</t>
  </si>
  <si>
    <t>income_interest</t>
  </si>
  <si>
    <t>income_dividends</t>
  </si>
  <si>
    <t>income_InterestAndDividends</t>
  </si>
  <si>
    <t>income_RealEstate</t>
  </si>
  <si>
    <t>income_PrivateEquity</t>
  </si>
  <si>
    <t>income_alternatives</t>
  </si>
  <si>
    <t>income_international</t>
  </si>
  <si>
    <t>income_OtherInvestments</t>
  </si>
  <si>
    <t>expense_RealEstate</t>
  </si>
  <si>
    <t>expense_PrivateEquity</t>
  </si>
  <si>
    <t>expense_alternatives</t>
  </si>
  <si>
    <t>expense_OtherInvestments</t>
  </si>
  <si>
    <t>expense_investments</t>
  </si>
  <si>
    <t>income_SecuritiesLending</t>
  </si>
  <si>
    <t>expense_SecuritiesLending</t>
  </si>
  <si>
    <t>income_SecuritiesLendingRebate</t>
  </si>
  <si>
    <t>income_OtherAdditions</t>
  </si>
  <si>
    <t>income_net</t>
  </si>
  <si>
    <t>expense_TotBenefits</t>
  </si>
  <si>
    <t>expense_RetBenefits</t>
  </si>
  <si>
    <t>expense_DisabilityBenefits</t>
  </si>
  <si>
    <t>expense_DeathBenefits</t>
  </si>
  <si>
    <t>expense_DROPBenefits</t>
  </si>
  <si>
    <t>expense_SurvivorBenefits</t>
  </si>
  <si>
    <t>expense_COLABenefits</t>
  </si>
  <si>
    <t>expense_LumpSumBenefits</t>
  </si>
  <si>
    <t>expense_OtherBenefits</t>
  </si>
  <si>
    <t>expense_refunds</t>
  </si>
  <si>
    <t>expense_AdminExpenses</t>
  </si>
  <si>
    <t>expense_Depreciation</t>
  </si>
  <si>
    <t>expense_OtherDeductions</t>
  </si>
  <si>
    <t>expense_net</t>
  </si>
  <si>
    <t>adjustment_MktAssets</t>
  </si>
  <si>
    <t>MktAssets_net</t>
  </si>
  <si>
    <t>Alabama ERS</t>
  </si>
  <si>
    <t>Employees’ Retirement System of Alabama</t>
  </si>
  <si>
    <t>AL</t>
  </si>
  <si>
    <t>Alabama</t>
  </si>
  <si>
    <t>Plan covers state and local employees</t>
  </si>
  <si>
    <t>Plan members covered by Social Security</t>
  </si>
  <si>
    <t>Multiple employer, agent plan</t>
  </si>
  <si>
    <t>5-year smoothed market related value.</t>
  </si>
  <si>
    <t>Level Percent Open</t>
  </si>
  <si>
    <t>Market Value.</t>
  </si>
  <si>
    <t>Smoothed 5-year</t>
  </si>
  <si>
    <t>116627.041;0;0;0;0</t>
  </si>
  <si>
    <t>Alabama Teachers</t>
  </si>
  <si>
    <t>Teachers' Retirement System of Alabama</t>
  </si>
  <si>
    <t>Plan covers teachers</t>
  </si>
  <si>
    <t>Multiple employer, cost sharing plan</t>
  </si>
  <si>
    <t>Level Percent Closed</t>
  </si>
  <si>
    <t>252980.847;0;0;0;0</t>
  </si>
  <si>
    <t>Alaska PERS</t>
  </si>
  <si>
    <t>State of Alaska Public Employees’ Retirement System</t>
  </si>
  <si>
    <t>AK</t>
  </si>
  <si>
    <t>Alaska</t>
  </si>
  <si>
    <t>Plan members not covered by Social Security</t>
  </si>
  <si>
    <t>no asset gain or loss for the fiscal year is recognized if the expected actuarial value of assets plus (minus) the outstanding balance of previously amortized amounts are within a 5% corridor of the market value of assets. Any amount outside this 5% corridor is set aside and applied to the employer rate as a level percentage of pay over twenty years under the 1% population projection scenario. Valuation assets cannot be outside the range of 80% to 120% of the market value of assets.</t>
  </si>
  <si>
    <t>Level Dollar Open</t>
  </si>
  <si>
    <t>5-year smoothed market. 20% Corridor.</t>
  </si>
  <si>
    <t>Level Percent Fixed</t>
  </si>
  <si>
    <t>Level Dollar Fixed</t>
  </si>
  <si>
    <t>Level Dollar Closed</t>
  </si>
  <si>
    <t>-500820; 670244; 87855; -2243791; -928079</t>
  </si>
  <si>
    <t>248196;-500820;670244;87855;-2243791</t>
  </si>
  <si>
    <t>Alaska Teachers</t>
  </si>
  <si>
    <t>State of Alaska Teachers’ Retirement System</t>
  </si>
  <si>
    <t>In the development of valuation assets we use an expected investment return equal to the investment return assumption of 8.25%. The valuation assets are then compared to a 5% corridor around the market value of assets. Any amount below the corridor is a current deferred gain and any amount above the corridor is a current deferred loss. The outstanding balance of previously deferred amounts is determined. If both the outstanding balance and any current amount are deferred gains or losses the greater of the two is amortized. If one of either the outstanding balance or the current amount is a deferred gain and the other is deferred loss the difference is amortized. The amount amortized is applied to the employer contribution rate as a level percentage of the present value of pay over 20 years under the 1% population projection scenario. Valuation assets cannot be outside the range of 80% to 120% of the market value of assets. All assets are valued at market value. Assets are accounted for on an accrued basis and are taken directly from audited financial statements provided by KPMG LLP.ounts are within a 5% corridor of the market value of assets</t>
  </si>
  <si>
    <t>-245962;343969;57127;-1104046;-451260</t>
  </si>
  <si>
    <t>134227;-245962;343969;57127;-1104046</t>
  </si>
  <si>
    <t>Arizona Public Safety Personnel</t>
  </si>
  <si>
    <t>Arizona Public Safety Personnel Retirement System</t>
  </si>
  <si>
    <t>AZ</t>
  </si>
  <si>
    <t>Arizona</t>
  </si>
  <si>
    <t>Plan covers police and fire</t>
  </si>
  <si>
    <t>Beginning 6-30-95 includes an amount for partial recognition of the difference between market value and book value of System assets amortized over a four-year period.</t>
  </si>
  <si>
    <t>A smoothed market value of assets was used for the June 30 2004 valuation.  This method spreads the difference between actual and expected investment return over seven years.  Prior to the June 30 2003 valuation (and after June 30 1995) the difference was spread over four years.</t>
  </si>
  <si>
    <t>7-year smoothed market</t>
  </si>
  <si>
    <t>7-year smoothed market value</t>
  </si>
  <si>
    <t>7-year smoothed market value. 20% corridor.</t>
  </si>
  <si>
    <t>9994.296; -75653.848; 42476.982; 9922.277; -192391.612; -124481.914; 50985.948</t>
  </si>
  <si>
    <t>33458.496; 9542.555; -72234.304; 40557.028; 9473.791; -183695.537; -118855.348</t>
  </si>
  <si>
    <t>Arizona SRS</t>
  </si>
  <si>
    <t>Arizona State Retirement System</t>
  </si>
  <si>
    <t>five-year smoothed market value</t>
  </si>
  <si>
    <t>The actuarial value of assets is the market value adjusted to phase in the recognition of investment gains and losses over a period of time.  For years prior to fiscal 2002 the period is five years.  For 2002 and later years the period is ten years.</t>
  </si>
  <si>
    <t>The actuarial value of assets is equal to the market value of assets less a ten-year phase-in of the Excess (shortfall) between expected investment return and actual income.</t>
  </si>
  <si>
    <t>10-year smoothed market.</t>
  </si>
  <si>
    <t>1268151.988; -1792377.102; 3588521.827; 1259547.369; -6298770.518; -4056160.67; 2181339.141; 385506.263; 86948.97</t>
  </si>
  <si>
    <t>3179372.871; 1268151.988; -1792377.102; 3588521.827; 1259547.369; -6298770.518; -4056160.67; 2181339.141; 385506.263</t>
  </si>
  <si>
    <t>Arkansas PERS</t>
  </si>
  <si>
    <t>Arkansas Public Employees Retirement System</t>
  </si>
  <si>
    <t>AR</t>
  </si>
  <si>
    <t>Arkansas</t>
  </si>
  <si>
    <t>4-year smoothed market related value</t>
  </si>
  <si>
    <t>4-year smoothed market</t>
  </si>
  <si>
    <t xml:space="preserve">Level Dollar </t>
  </si>
  <si>
    <t>4-year smoothed market. 25% Corridor {New Plan}. Market Value {Old Plan}.</t>
  </si>
  <si>
    <t>99452.354; -113679.245; 188186.269; 16984.965</t>
  </si>
  <si>
    <t>177354.370; 99452.354; -113679.245; 188186.268</t>
  </si>
  <si>
    <t>Arkansas Teachers</t>
  </si>
  <si>
    <t>Arkansas Teacher Retirement System</t>
  </si>
  <si>
    <t xml:space="preserve">Level Percent </t>
  </si>
  <si>
    <t>4-year smoothed market. 20% Corridor.</t>
  </si>
  <si>
    <t>338179.073; 99652.124; -465185.644; -330102.708</t>
  </si>
  <si>
    <t>-251680.375; 338179.073; 99652.124; -465185.645; 20969.142</t>
  </si>
  <si>
    <t>194253.461; 0; 0; 0</t>
  </si>
  <si>
    <t>364334.749; 194253.461; 0; 0</t>
  </si>
  <si>
    <t>California PERF</t>
  </si>
  <si>
    <t>California Public Employees Retirement Fund</t>
  </si>
  <si>
    <t>CA</t>
  </si>
  <si>
    <t>California</t>
  </si>
  <si>
    <t>1/3 of the difference of the expected and actual investment experience</t>
  </si>
  <si>
    <t>1/15 of the difference of the expected and actual investment experience</t>
  </si>
  <si>
    <t>Smoothed market. 40% Corridor.</t>
  </si>
  <si>
    <t>Smoothed market. 30% Corridor.</t>
  </si>
  <si>
    <t>Smoothed market. 20% Corridor.</t>
  </si>
  <si>
    <t>California Teachers</t>
  </si>
  <si>
    <t>California State Teachers’ Retirement System</t>
  </si>
  <si>
    <t>Expected value with 33% adjustment to market value.</t>
  </si>
  <si>
    <t>Chicago Teachers</t>
  </si>
  <si>
    <t>Public School Teachers' Pension and Retirement Fund of Chicago</t>
  </si>
  <si>
    <t>IL</t>
  </si>
  <si>
    <t>Illinois</t>
  </si>
  <si>
    <t>Chicago</t>
  </si>
  <si>
    <t>Projected Unit Credit.</t>
  </si>
  <si>
    <t>4-year smoothed market value</t>
  </si>
  <si>
    <t>4 year smoothed market value</t>
  </si>
  <si>
    <t>-815951.719; 1276986.010; 205750.306; -3409759.924</t>
  </si>
  <si>
    <t>460168.226; -815951.719; 1276986.010; 205750.306</t>
  </si>
  <si>
    <t>998377.727; 460168.226; -815951.719; 1276986.010</t>
  </si>
  <si>
    <t>City of Austin ERS</t>
  </si>
  <si>
    <t>City of Austin Employees' Retirement System</t>
  </si>
  <si>
    <t>TX</t>
  </si>
  <si>
    <t>Texas</t>
  </si>
  <si>
    <t>Austin</t>
  </si>
  <si>
    <t xml:space="preserve">Single employer </t>
  </si>
  <si>
    <t>5-year smoothed market</t>
  </si>
  <si>
    <t>103368.682; 0; 0; 0; 0</t>
  </si>
  <si>
    <t>The actuarial value of assets is equal to the market value of assets less a five-year phase in of the Excess (Shortfall) between expected investment return and actual income. The expected investment return each year is calculated based on the actuarial value of assets with the difference from actual income smoothed in over five years in 20% increments. If the current year’s difference is opposite sign of any of the prior years’ deferred Excesses/(Shortfalls), then the prior years’ bases (starting with the oldest) are reduced dollar for dollar along with the current year’s base. Any remaining bases are then recognized over five years (20% per year) from their initial creation. If the resulting preliminary asset value is less than 80% or more than 120% of the market value of assets, then 1/3 of the amount outside of the 80%-120% corridor is recognized in the final actuarial value of assets.</t>
  </si>
  <si>
    <t>Colorado Municipal</t>
  </si>
  <si>
    <t>Colorado Public Employee Retirement Association-Local Division</t>
  </si>
  <si>
    <t>CO</t>
  </si>
  <si>
    <t>Colorado</t>
  </si>
  <si>
    <t>Plan covers local employees</t>
  </si>
  <si>
    <t>35229.636; -43710.640; 37907.931; 48380.641</t>
  </si>
  <si>
    <t>58436.107; 35229.636; -43710.640; 37907.931</t>
  </si>
  <si>
    <t>Colorado School</t>
  </si>
  <si>
    <t>Colorado Public Employee Retirement Association-School Division</t>
  </si>
  <si>
    <t>233111.082; -294676.926; 260123.815; 345526.293</t>
  </si>
  <si>
    <t>380471.375; 233111.082; -294676.926; 260123.815</t>
  </si>
  <si>
    <t>Colorado State</t>
  </si>
  <si>
    <t>Colorado Public Employee Retirement Association-State Division</t>
  </si>
  <si>
    <t>Plan covers state employees</t>
  </si>
  <si>
    <t>144502.568; -184186.032; 162647.682; 218987.814</t>
  </si>
  <si>
    <t>233824.896; 144502.568; -184186.032; 162647.682</t>
  </si>
  <si>
    <t>Connecticut SERS</t>
  </si>
  <si>
    <t>Connecticut State Employees Retirement System</t>
  </si>
  <si>
    <t>CT</t>
  </si>
  <si>
    <t>Connecticut</t>
  </si>
  <si>
    <t>20% of the difference of expected and actual investment experience</t>
  </si>
  <si>
    <t>5-year smoothed actuarial value.</t>
  </si>
  <si>
    <t>-182178.789; 159875.887; 22969.457; -511332.736; -261611.703</t>
  </si>
  <si>
    <t>40945.727; -182178.789; 159875.887; 22969.457; -511332.736</t>
  </si>
  <si>
    <t>132860.369; 40945.727; -182178.789; 159875.887; 22969.457</t>
  </si>
  <si>
    <t>Connecticut Teachers</t>
  </si>
  <si>
    <t>Connecticut State Teachers’ Retirement System</t>
  </si>
  <si>
    <t>4-year smoothed market value.</t>
  </si>
  <si>
    <t>329606; 63321; -953247; -440053</t>
  </si>
  <si>
    <t>110351; -327903; 329606; 63321</t>
  </si>
  <si>
    <t>260525; 110351; -327903; 329606</t>
  </si>
  <si>
    <t>Contra Costa County</t>
  </si>
  <si>
    <t>Contra Costa County Employees’ Retirement Association</t>
  </si>
  <si>
    <t>5 year Smoothed Market excluding non-valuation reserves and designations</t>
  </si>
  <si>
    <t>Market value of assets less unrecognized returns in each of the last nine semi-annual accounting periods.  Unrecognized return is equal to the difference between the actual market return and the expected return on the market value and is recognized semi-annually over a five-year period.</t>
  </si>
  <si>
    <t>Market value of assets less unrecognized returns in each of the last nine semi-annual accounting periods. Unrecognized return is equal to the difference between the actual market return and the expected return on the market value and is recognized semi-annually over a five-year period.</t>
  </si>
  <si>
    <t>165706.751; 101381.047; -409526.996; 97328.069; 517824.561; -268335.769; 478544.572; -39513.680; -1318200.044; -553808.038</t>
  </si>
  <si>
    <t>360849.256; 63222.898; 165706.751; 101381.047; -409526.996; 97328.069; 517824.561; -268335.769; 478544.572; -39513.680</t>
  </si>
  <si>
    <t>DC Police &amp; Fire</t>
  </si>
  <si>
    <t>District of Columbia Police Officers’ &amp; Firefighters’ Retirement Plan</t>
  </si>
  <si>
    <t>DC</t>
  </si>
  <si>
    <t>District of Columbia</t>
  </si>
  <si>
    <t>Aggregate Cost</t>
  </si>
  <si>
    <t>1/3 Excess earnings subtracted from expected actuarial value.</t>
  </si>
  <si>
    <t>1/7 Excess earnings subtracted from expected actuarial value.</t>
  </si>
  <si>
    <t>Actuarial value with seven year recognition of investment gains and losses limited to an 80% - 120% corridor around market value.</t>
  </si>
  <si>
    <t>26331.813; 32104.476; -18159.945; 12440.209; 34,598.041; -101921.714; 0</t>
  </si>
  <si>
    <t>9469.805; 26331.813; 32104.476; -18159.945; 12440.209; 34,598.041; -101921.714</t>
  </si>
  <si>
    <t>DC Teachers</t>
  </si>
  <si>
    <t>District of Columbia Teachers’ Retirement Plan</t>
  </si>
  <si>
    <t>10404.433; 13523.532; -6589.080; 5834.740; -17509.865; -51242.786; 0</t>
  </si>
  <si>
    <t>3896.963; 10404.433; 13523.532; -6589.080; 5834.740; -17509.865; -51242.786</t>
  </si>
  <si>
    <t>Delaware State Employees</t>
  </si>
  <si>
    <t>Delaware State Employees' Pension Plan</t>
  </si>
  <si>
    <t>DE</t>
  </si>
  <si>
    <t>Delaware</t>
  </si>
  <si>
    <t>Single employer cost sharing plan</t>
  </si>
  <si>
    <t>20 percent of the difference of the expected and actual investment experience</t>
  </si>
  <si>
    <t>5-years smoothed market.</t>
  </si>
  <si>
    <t>Denver Employees</t>
  </si>
  <si>
    <t>Denver Employees Retirement Plan</t>
  </si>
  <si>
    <t>Denver</t>
  </si>
  <si>
    <t>Smoothed Market.</t>
  </si>
  <si>
    <t>Denver Schools</t>
  </si>
  <si>
    <t>Colorado Public Employee Retirement Association-Denver Public Schools Division</t>
  </si>
  <si>
    <t>20% smoothed excess market over expected actuarial value</t>
  </si>
  <si>
    <t>20% of the difference between market value and expected funding value</t>
  </si>
  <si>
    <t>20% of difference between market value and expected funding value</t>
  </si>
  <si>
    <t>recognizes 25% of the difference between market value and expected funding value each year</t>
  </si>
  <si>
    <t>Smoothing 25% of difference between actual and assumed investment returns</t>
  </si>
  <si>
    <t>34078.954; -43241.231; 39767.941; 63578.054</t>
  </si>
  <si>
    <t>54985.495; 34078.954; -43241.231; 39767.941</t>
  </si>
  <si>
    <t>Duluth Teachers</t>
  </si>
  <si>
    <t>Duluth Teachers' Retirement Fund Association</t>
  </si>
  <si>
    <t>MN</t>
  </si>
  <si>
    <t>Minnesota</t>
  </si>
  <si>
    <t>Duluth</t>
  </si>
  <si>
    <t>5-year smoothing</t>
  </si>
  <si>
    <t>market value adjusted for amortization obligations receivable at the end of each fiscal year less a percentage of the unrecognized asset return determined at the close of each of the four preceding fiscal years.</t>
  </si>
  <si>
    <t>market value of assets adjusted by spreading over a five-year period the difference between the actual return and the assumed rate of return</t>
  </si>
  <si>
    <t>Actuarial value of assets is determined using the market value of assets adjusted by spreading over a five-year period the difference between the actual return on investments and the assumed rate of return.</t>
  </si>
  <si>
    <t>15797.970; -16923.132; 23938.638; 15619.356; -96764.564</t>
  </si>
  <si>
    <t>19624.032; 15797.970; -16923.132; 23938.638; 15619.356</t>
  </si>
  <si>
    <t>Fairfax County Schools</t>
  </si>
  <si>
    <t>Educational Employees’ Supplementary Retirement System of Fairfax County</t>
  </si>
  <si>
    <t>VA</t>
  </si>
  <si>
    <t>Virginia</t>
  </si>
  <si>
    <t>Fairfax</t>
  </si>
  <si>
    <t>5-year smoothed market. 25% corridor.</t>
  </si>
  <si>
    <t>-30576.304; -16.571; 0; 0; 0</t>
  </si>
  <si>
    <t>19744.377; -30576.304; -16.571; 0; 0</t>
  </si>
  <si>
    <t>Florida RS</t>
  </si>
  <si>
    <t>Florida Retirement System</t>
  </si>
  <si>
    <t>FL</t>
  </si>
  <si>
    <t>Florida</t>
  </si>
  <si>
    <t>21 percent of the difference of the expected and actual investment experience</t>
  </si>
  <si>
    <t>5-year smoothed market. 20% corridor.</t>
  </si>
  <si>
    <t>Georgia ERS</t>
  </si>
  <si>
    <t>Employees’ Retirement System of Georgia</t>
  </si>
  <si>
    <t>GA</t>
  </si>
  <si>
    <t>Georgia</t>
  </si>
  <si>
    <t>7-year smoothed market.</t>
  </si>
  <si>
    <t>-93256; 209878; 58429; -380770; -217597; 130747; -71212</t>
  </si>
  <si>
    <t>93151; -93256; 209878; 58429; -380770; -217597; 130747</t>
  </si>
  <si>
    <t>Georgia Teachers</t>
  </si>
  <si>
    <t>Teachers Retirement System of Georgia</t>
  </si>
  <si>
    <t>-414588; 886349; 217341; -1473379; -818542; 468459; -336113</t>
  </si>
  <si>
    <t>427923; -414588; 886349; 217341; -1473379; -818542; 468459</t>
  </si>
  <si>
    <t>Hawaii ERS</t>
  </si>
  <si>
    <t>Employees’ Retirement System of the State of Hawaii</t>
  </si>
  <si>
    <t>HI</t>
  </si>
  <si>
    <t>Hawaii</t>
  </si>
  <si>
    <t>4-year smoothed market.</t>
  </si>
  <si>
    <t>Houston Firefighters</t>
  </si>
  <si>
    <t>Houston Firefighters’ Relief and Retirement Fund</t>
  </si>
  <si>
    <t>Houston</t>
  </si>
  <si>
    <t>5-year smoothed market value. 20% corridor.</t>
  </si>
  <si>
    <t>-218797; 310489; 194704; -886355; -149395</t>
  </si>
  <si>
    <t>Idaho PERS</t>
  </si>
  <si>
    <t>Public Employee Retirement System of Idaho</t>
  </si>
  <si>
    <t>ID</t>
  </si>
  <si>
    <t>Idaho</t>
  </si>
  <si>
    <t>Market Value</t>
  </si>
  <si>
    <t>Illinois Municipal</t>
  </si>
  <si>
    <t>Illinois Municipal Retirement Fund</t>
  </si>
  <si>
    <t>Aggregate</t>
  </si>
  <si>
    <t>685590.556; 125869.853; 0; 0; 0</t>
  </si>
  <si>
    <t>If expected actuarial assets are greater than market assets then actuarial assets can be no lower than market assets.  If expected actuarial assets are less than market assets, then actuarial assets can be no greater than market assets.</t>
  </si>
  <si>
    <t>Illinois SERS</t>
  </si>
  <si>
    <t>State Employees' Retirement System of Illinois</t>
  </si>
  <si>
    <t>Fair value</t>
  </si>
  <si>
    <t>5-year smoothed market value.</t>
  </si>
  <si>
    <t>130825.664; -168729.601; 244639.950; 16487.825; -608553.603</t>
  </si>
  <si>
    <t>241573.942; 130825.664; -168729.601; 244639.950; 16487.825</t>
  </si>
  <si>
    <t>Illinois Teachers</t>
  </si>
  <si>
    <t>Teachers' Retirement System of The State of Illinois</t>
  </si>
  <si>
    <t>1689215.365; -2910862.678; 4618217.733; 1257176.118; 0</t>
  </si>
  <si>
    <t>Illinois Universities</t>
  </si>
  <si>
    <t>State Universities Retirement System of Illinois</t>
  </si>
  <si>
    <t>Market value</t>
  </si>
  <si>
    <t xml:space="preserve">129284.034; -215038.203; 377271.084; 147916.952; -812256.174   </t>
  </si>
  <si>
    <t>302890.656; 129284.034; -215038.203; 377271.084; 147916.951</t>
  </si>
  <si>
    <t>Indiana PERF</t>
  </si>
  <si>
    <t>State of Indiana Public Employees' Retirement Fund</t>
  </si>
  <si>
    <t>IN</t>
  </si>
  <si>
    <t>Indiana</t>
  </si>
  <si>
    <t>75% of expected actuarial value plus 25% of market value</t>
  </si>
  <si>
    <t>4-year smoothed market value. 20% corridor.</t>
  </si>
  <si>
    <t xml:space="preserve">-158046.309; -894429.870; 1356272.606; 0 </t>
  </si>
  <si>
    <t>820876.296; -158046.309; -894429.870; 0</t>
  </si>
  <si>
    <t>Indiana Teachers</t>
  </si>
  <si>
    <t>Indiana State Teachers’ Retirement Fund</t>
  </si>
  <si>
    <t>-33906.060; -302434.494; 546374.176; 0</t>
  </si>
  <si>
    <t>Iowa PERS</t>
  </si>
  <si>
    <t>Iowa Public Employees' Retirement System</t>
  </si>
  <si>
    <t>IA</t>
  </si>
  <si>
    <t>Iowa</t>
  </si>
  <si>
    <t>25 percent of the difference of the expected and actual investment experience. 20% Corridor.</t>
  </si>
  <si>
    <t>Kansas PERS</t>
  </si>
  <si>
    <t>Kansas Public Employees Retirement System</t>
  </si>
  <si>
    <t>KS</t>
  </si>
  <si>
    <t>Kansas</t>
  </si>
  <si>
    <t>Multiemployer, cost sharing plan</t>
  </si>
  <si>
    <t>Expected value plus 1/3 of difference between market and expected</t>
  </si>
  <si>
    <t>Difference between actual return and return and expected return on return on market value calculated early and recognized evenly over five-year period</t>
  </si>
  <si>
    <t>Difference between actual return and return and expected return on market value calculated early and recognized evenly over five-year period</t>
  </si>
  <si>
    <t>Difference between actual return and expected return on market value recognized evenly over 5 year period. 20% corridor.</t>
  </si>
  <si>
    <t>Difference between actual return and expected return on market value recognized evenly over 5 year period.</t>
  </si>
  <si>
    <t xml:space="preserve">673319.589; -888502.017; 528600.897; 1240341.248; 0 </t>
  </si>
  <si>
    <t>Kentucky County</t>
  </si>
  <si>
    <t>County Employees Retirement System of Kentucky</t>
  </si>
  <si>
    <t>KY</t>
  </si>
  <si>
    <t>Kentucky</t>
  </si>
  <si>
    <t>42262.081; -120252.295; 137577.783;  89255.419; -354139.618;</t>
  </si>
  <si>
    <t>120416.353; 42262.081; -120252.295; 137577.783;  89255.419</t>
  </si>
  <si>
    <t>Kentucky ERS</t>
  </si>
  <si>
    <t>Kentucky Employees Retirement System</t>
  </si>
  <si>
    <t>17637.388; -56416.361; 77890.784; 61728.554; -271501.656</t>
  </si>
  <si>
    <t>37524.914; 17637.388; -56416.361; 77890.784; 61728.554</t>
  </si>
  <si>
    <t>Kentucky Teachers</t>
  </si>
  <si>
    <t>Teachers’ Retirement System of the State of Kentucky</t>
  </si>
  <si>
    <t>191479.441; -160195.981; 363670.625; 133378.916; -611235.941</t>
  </si>
  <si>
    <t>325163.609; 191479.441; -160195.981; 363670.625; 133378.916</t>
  </si>
  <si>
    <t>LA County ERS</t>
  </si>
  <si>
    <t>Los Angeles County Employees Retirement Association</t>
  </si>
  <si>
    <t>Los Angeles County</t>
  </si>
  <si>
    <t>3-year smoothed method based on the difference between the expected market value and the market value of assets as of the valuation date. The expected market value with three-year smoothing valuation basis for all assets was adopted effective June 30 2000 valuation.</t>
  </si>
  <si>
    <t xml:space="preserve">1736508; -3347734; 4321.645; 1461.263; 0 </t>
  </si>
  <si>
    <t>3751951; 1736508; -3347734; 4321645; 0</t>
  </si>
  <si>
    <t>Louisiana SERS</t>
  </si>
  <si>
    <t>Louisiana State Employees' Retirement System</t>
  </si>
  <si>
    <t>LA</t>
  </si>
  <si>
    <t>Louisiana</t>
  </si>
  <si>
    <t>Utilizes a four year weight average of the unrealized gain ro loss in the calue of all assets at market.</t>
  </si>
  <si>
    <t>Utilizes a four year weight average of the unrealized gain ro loss in the value of all assets at market.</t>
  </si>
  <si>
    <t>Utilizes a five year weight average of the unrealized gain ro loss in the value of all assets at market.</t>
  </si>
  <si>
    <t>357019.760; -802801.828; 1187600.194; 560609.610; 0</t>
  </si>
  <si>
    <t>Level $ and Level %, open</t>
  </si>
  <si>
    <t>963342.789; 357019.760; -802801.828; 1187600.194; 0</t>
  </si>
  <si>
    <t>Louisiana Teachers</t>
  </si>
  <si>
    <t>4-year weighted market average</t>
  </si>
  <si>
    <t>Assets are valued on a basis which reflects a four year moving weighted average value between market value and cost value.</t>
  </si>
  <si>
    <t>Assets are valued on a basis which reflects a five year moving weighted average value between market value and cost value.</t>
  </si>
  <si>
    <t>603108.919; -1245166.296; 1970321.330; 382530.364; 0</t>
  </si>
  <si>
    <t>Level Percent ?</t>
  </si>
  <si>
    <t>1595397.918; 603108.919; -1245166.296; 1970321.330; 0</t>
  </si>
  <si>
    <t>Maine Local</t>
  </si>
  <si>
    <t>Maine Public Employees Retirement System - Consolidated Plan for Participating Local Districts</t>
  </si>
  <si>
    <t>ME</t>
  </si>
  <si>
    <t>Maine</t>
  </si>
  <si>
    <t>3-year smooth market value.</t>
  </si>
  <si>
    <t>Maine State and Teacher</t>
  </si>
  <si>
    <t>Maine Public Employees Retirement System - State and Teacher Retirement Program</t>
  </si>
  <si>
    <t>Maryland PERS</t>
  </si>
  <si>
    <t>Maryland State Retirement and Pension System - Employees Combined System</t>
  </si>
  <si>
    <t>MD</t>
  </si>
  <si>
    <t>Maryland</t>
  </si>
  <si>
    <t>Assets are valued for funding purposes using a 5-year moving average</t>
  </si>
  <si>
    <t>Assets are valued for funding purposes using a five-year moving average. Under this method the year end actuarial asset value equals 1/5 of the current fiscal year end fair value as reported in the financial statements plus 4/5 of the “expected market value.” For purposes of this calculation the “expected market value” is the preceding fiscal year’s actuarial asset value adjusted for the current fiscal year’s cash flows with interest accumulated at the actuarial assumed rate of return on investments.</t>
  </si>
  <si>
    <t>Assets are valued for funding purposes by recognizing investment gains and losses over a five-year period. Each year’s investment gain or loss is amortized on a straight-line basis over five years. The final actuarial value is limited to not more than 120% nor less than 80% of the market value of assets.</t>
  </si>
  <si>
    <t>5-year straight line amortizaton of each yeats investment gain or lost with final value not mor than 120% nor less the 80% of market.</t>
  </si>
  <si>
    <t>5 year smoothed market</t>
  </si>
  <si>
    <t>197918.098; -557930.236; 764446.381; 365473.435; -862239.781</t>
  </si>
  <si>
    <t>525173.015; 197918.098; -557930.236; 764446.381; 365473.435</t>
  </si>
  <si>
    <t>Maryland Teachers</t>
  </si>
  <si>
    <t>Maryland State Retirement and Pension System - Teachers Combined System</t>
  </si>
  <si>
    <t>Massachusetts SRS</t>
  </si>
  <si>
    <t>Massachusetts State Retirement System</t>
  </si>
  <si>
    <t>MA</t>
  </si>
  <si>
    <t>Massachusetts</t>
  </si>
  <si>
    <t>The actuarial value of assets is determined in accordance with the deferred recognition method under which 20% of the gains or losses occurring in the prior year are recognized 40% of those occurring 2 years ago etc. so that 100% of gains and losses occurring 5 years ago are recognized. The actuarial value of assets will be adjusted if necessary in order to remain between 85% and 115% of market value.</t>
  </si>
  <si>
    <t>The actuarial value of assets is determined in accordance with the deferred recognition method under which 20% of the gains or losses occurring in the prior year are recognized 40% of those occurring 2 years ago etc. so that 100% of gains and losses occurring 5 years ago are recognized. The actuarial value of assets will be adjusted if necessary in order to remain between 90% and 110% of market value.</t>
  </si>
  <si>
    <t xml:space="preserve">173289; -349936; 124991; 194285; -1639689  </t>
  </si>
  <si>
    <t>298734; 173289; -349936; 124991; 194285</t>
  </si>
  <si>
    <t>Massachusetts Teachers</t>
  </si>
  <si>
    <t>Massachusetts Teachers’ Retirement System</t>
  </si>
  <si>
    <t>186661; -364840; 137345; 219926; -1836382</t>
  </si>
  <si>
    <t>318887; 186661; -364840; 137345; 219926</t>
  </si>
  <si>
    <t>Michigan Municipal</t>
  </si>
  <si>
    <t>Municipal Employees' Retirement System of Michigan</t>
  </si>
  <si>
    <t>MI</t>
  </si>
  <si>
    <t>Michigan</t>
  </si>
  <si>
    <t>5-Year Smoothed Market. For 2003 the Retirement Board adopted a one time ad hoc adjustment to aggregate the yet unre-cognized market gains and losses from 1999-2002 with the 2003 market gain. No gain or loss will be recognized for 2003. The aggregate loss amount of $388778035 will be recognized in four equal dollar installments in 2004-2007.</t>
  </si>
  <si>
    <t>5-Year Smoothed Market (For 2003 the Retirement Board adopted a one time ad hoc adjustment to aggregate the yet unrecognized market gains and losses from 1999-2002 with the 2003 market gain. No gain or loss has been recognized for 2003. The aggregate loss amount of $388778035 will be recognized in four equal dollar installments in 2004-2007.)</t>
  </si>
  <si>
    <t>5-Year Smoothed Market (For 2003 the Retirement Board adopted a one time ad hoc adjustment to aggregate the yet unrecognized market gains and losses from 1999-2002 with the 2003 market gain. No gain or loss was recognized for 2003. The aggregate loss amount of $388778035 was to be recognized in four equal dollar installments in 2004-2007.) In 2006 a 10-year Smoothed Market Asset Valuation Method will be implemented.</t>
  </si>
  <si>
    <t>10-Year Smoothed Market Asset Valuation Method was adopted December 31 2005 with prospective application. Prior to 2006 a five year smoothed method was used.</t>
  </si>
  <si>
    <t>10-year smoothed market value.</t>
  </si>
  <si>
    <t>4885.187; -44174.950; 20621.513; 26903.495; -203285.376; -20.185; 21683.022; -14753.669; 0; 0</t>
  </si>
  <si>
    <t>10-year smoothed Market</t>
  </si>
  <si>
    <t>35922.692; 4885.187; -44174.950; 20621.513; 26903.495; -203285.376; -20.185; 21683.022; -14753.669; 0</t>
  </si>
  <si>
    <t>Michigan Public Schools</t>
  </si>
  <si>
    <t>Michigan Public School Employees’ Retirement System</t>
  </si>
  <si>
    <t>5-Year Smoothed Market Value</t>
  </si>
  <si>
    <t>5-year smoothed market value</t>
  </si>
  <si>
    <t>432010.928; -410863.290; 9598.417; -1264198.605; -2220488.012</t>
  </si>
  <si>
    <t>372032.865; 432010.928; -410863.290; 9598.417; -1264198.605</t>
  </si>
  <si>
    <t>Michigan SERS</t>
  </si>
  <si>
    <t>Michigan State Employees’ Retirement System</t>
  </si>
  <si>
    <t>106385.047; -96527.032; 2175.737; -315031.763; -547817.019</t>
  </si>
  <si>
    <t>89153.004; 106385.047; -96527.032; 2175.737; -315031.763</t>
  </si>
  <si>
    <t>Minneapolis ERF</t>
  </si>
  <si>
    <t>Minneapolis Employees Retirement Fund</t>
  </si>
  <si>
    <t>Minneapolis</t>
  </si>
  <si>
    <t>Minnesota GERF</t>
  </si>
  <si>
    <t>Minnesota General Employees Retirement Plan</t>
  </si>
  <si>
    <t>Fair market value smoothed over five years</t>
  </si>
  <si>
    <t xml:space="preserve">833405; -821722; 1657793; 672,522; -3451678 </t>
  </si>
  <si>
    <t>1571711; 833405; -821722; 1657793; 672,522</t>
  </si>
  <si>
    <t>Minnesota State Employees</t>
  </si>
  <si>
    <t>Minnesota State Employees Retirement Fund</t>
  </si>
  <si>
    <t>Market value less a percentage of the unrecognized asset return are determined at the close of each of the four preceding fiscal years.</t>
  </si>
  <si>
    <t>Market Value adjusted for amortization obligations receivable at the end of each fiscal year less a percentage of the Unrecognized Asset Return determined at the close of each of the four preceding fiscal years. Unrecognized Asset Return is the difference between actual net return on Market Value of Assets and the asset return expected during that fiscal year (based on the assumed interest rate employed in the July 1 Actuarial Valuation of the fiscal year).</t>
  </si>
  <si>
    <t>market values less a percentage of the unrecognized asset return are determined at the close of each of the four preceding fiscal years. The unrecognized asset return is the difference between the actual net return on market value of assets and the asset return expected during the fiscal year based on the assumed interest rate 8.5 percent.(</t>
  </si>
  <si>
    <t>market values less a percentage of the unrecognized asset return are determined at the close of each of the four preceding fiscal years</t>
  </si>
  <si>
    <t>assets are valued based on a 5-year moving average of expected and market values</t>
  </si>
  <si>
    <t>561056; -554532; 1121457; 465050; -2397363</t>
  </si>
  <si>
    <t>1041524; 561056; -554532; 1121457; 465050</t>
  </si>
  <si>
    <t>Minnesota Teachers</t>
  </si>
  <si>
    <t>Teachers Retirement Association of Minnesota</t>
  </si>
  <si>
    <t>For actuarial purposes Minnesota StatutesChapter 356.215 requires valuation of all investment securities using a market-based smoothing method over five years.</t>
  </si>
  <si>
    <t>Market Value adjusted for amortization obligations receivable at the end of each fiscal year less a percentage of the Unrecognized Asset Return determined at the close of each of the four  preceding fiscal years. Unrecognized Asset Return is the difference between actual net return on Market Value of Assets and the asset return expected during that fiscal year (based on the assumed interest rate employed in the July 1 Actuarial Valuation of the fiscal year).</t>
  </si>
  <si>
    <t>Market Value smoothed over a 5-year period</t>
  </si>
  <si>
    <t>5-year moving avg of expected and market values</t>
  </si>
  <si>
    <t>1014336; -1045252; 2163878; 953497; 0</t>
  </si>
  <si>
    <t>1855481; 1014336; -1045252; 2163878; 0</t>
  </si>
  <si>
    <t>Mississippi PERS</t>
  </si>
  <si>
    <t>Public Employees’ Retirement System of Mississippi</t>
  </si>
  <si>
    <t>MS</t>
  </si>
  <si>
    <t>Mississippi</t>
  </si>
  <si>
    <t>201569; -311731; 566840; 191592; -1048191</t>
  </si>
  <si>
    <t>Expected market returns are net of admin and investment expenses.</t>
  </si>
  <si>
    <t>439773; 201569; -311731; 566840; 191592</t>
  </si>
  <si>
    <t>Missouri DOT and Highway Patrol</t>
  </si>
  <si>
    <t>Missouri Department of Transportation and Highway Patrol Employees' Retirement System</t>
  </si>
  <si>
    <t>MO</t>
  </si>
  <si>
    <t>Missouri</t>
  </si>
  <si>
    <t>3-year smoothed market</t>
  </si>
  <si>
    <t>24311.269; -24155.060; 55929.464</t>
  </si>
  <si>
    <t>58846.539; 24311.269; -24155.060</t>
  </si>
  <si>
    <t>Missouri Local</t>
  </si>
  <si>
    <t>Missouri Local Government Employees Retirement System</t>
  </si>
  <si>
    <t>38550.259; -4045.703; 91698.790; 138229.222; -137718.790</t>
  </si>
  <si>
    <t>Missouri PEERS</t>
  </si>
  <si>
    <t>Public Education Employee Retirement System of Missouri</t>
  </si>
  <si>
    <t>-40553.513; 54216.915; 7315.249; -141391.162; -66025.676</t>
  </si>
  <si>
    <t>21305.916;-40553.513; 54216.915; 7315.249; -141391.162</t>
  </si>
  <si>
    <t>Missouri State Employees</t>
  </si>
  <si>
    <t>Missouri State Employees’ Retirement System</t>
  </si>
  <si>
    <t>-51299.679; 0; 0</t>
  </si>
  <si>
    <t>Final calculation of Actuarial Assets adds unrecognized gain/loss from prior period to this years gain/loss.  One time transition cost.</t>
  </si>
  <si>
    <t>249511.436; 0; 0</t>
  </si>
  <si>
    <t>Missouri Teachers</t>
  </si>
  <si>
    <t>Public School Retirement System of Missouri</t>
  </si>
  <si>
    <t xml:space="preserve">-374366.109; 546202.465; 87847.872; -1515933.789; -706215.201 </t>
  </si>
  <si>
    <t>218057.434; -374366.109; 546202.465; 87847.872; -1515933.789</t>
  </si>
  <si>
    <t>Montana PERS</t>
  </si>
  <si>
    <t>Montana Public Employees' Retirement System</t>
  </si>
  <si>
    <t>MT</t>
  </si>
  <si>
    <t>Montana</t>
  </si>
  <si>
    <t>202253.096; -213054.652; 456618.871; 0</t>
  </si>
  <si>
    <t>398802.269; 202253.096; -213054.652; 0</t>
  </si>
  <si>
    <t>Montana Teachers</t>
  </si>
  <si>
    <t>Teachers' Retirement System of Montana</t>
  </si>
  <si>
    <t>Adopted July 1 2000 the actuarial asset valuation method spreads asset gains and losses over five years. The expected return is determined each year based on the beginning of year market value and actual cash flows during the year. Any difference between the expected market value return and the actual market value return is recognized evenly over a period of five years. The gains and losses are measured starting with the fiscal year ended June 30 1997.</t>
  </si>
  <si>
    <t>Adopted July 1 2000 the actuarial asset valuation method spreads asset gains and losses over five years. The expected return is determined each year based on the beginning of year market value and actual cash flows during the year. Any difference between the expected market value return and the actual market value return is recognized evenly over a period of five years. The gains and losses were smoothed starting with the fiscal year ended June 30 1997.</t>
  </si>
  <si>
    <t>Market value is used as the actuarial basis for the valuation of assets. (Adopted effective July 1 2006)</t>
  </si>
  <si>
    <t>37277.103; -40457.163; 86269.457; 29028.252</t>
  </si>
  <si>
    <t>73522.441; 37277.103; -40457.163; 86269.457</t>
  </si>
  <si>
    <t>Nebraska Schools</t>
  </si>
  <si>
    <t>Nebraska Public Employees Retirement System - School Employees Plan</t>
  </si>
  <si>
    <t>NE</t>
  </si>
  <si>
    <t>Nebraska</t>
  </si>
  <si>
    <t>Plan covers teachers and school employees</t>
  </si>
  <si>
    <t>352849.933; -522,040.512; 904911.793; 294240.835; 0</t>
  </si>
  <si>
    <t>Adds unrecognized gain/loss (weighted gain/loss) from prior year to Actuarial Assets before calculating expected actuarial return.</t>
  </si>
  <si>
    <t>806352.013; 352849.933; -522,040.512; 904911.793; 0</t>
  </si>
  <si>
    <t>Nevada Police Officer and Firefighter</t>
  </si>
  <si>
    <t>Public Employees’ Retirement System of Nevada - Police and Firefighters Plan</t>
  </si>
  <si>
    <t>NV</t>
  </si>
  <si>
    <t>Nevada</t>
  </si>
  <si>
    <t>5-year smoothed market value. 30% corridor.</t>
  </si>
  <si>
    <t>219573.607; -271624.048; -101255.532; 0; 0</t>
  </si>
  <si>
    <t>Expected actuarial assets equal expected actuarial assets plus prior years unrecognized return. 2011 Gain/loss amortized over 4 years.</t>
  </si>
  <si>
    <t>Nevada Regular Employees</t>
  </si>
  <si>
    <t>Public Employees’ Retirement System of Nevada - Regular Employees Plan</t>
  </si>
  <si>
    <t>795397.787; -1024925.274; -514616.159; 0; 0;</t>
  </si>
  <si>
    <t>New Hampshire Retirement System</t>
  </si>
  <si>
    <t>NH</t>
  </si>
  <si>
    <t>New Hampshire</t>
  </si>
  <si>
    <t>Five year moving average</t>
  </si>
  <si>
    <t>Five-year moving average</t>
  </si>
  <si>
    <t>5 year smoothed market value.</t>
  </si>
  <si>
    <t>74311.509; -84987.675; 135194.850; 22831.769; -183524.414</t>
  </si>
  <si>
    <t>New Jersey PERS</t>
  </si>
  <si>
    <t>Public Employees’ Retirement System of New Jersey</t>
  </si>
  <si>
    <t>NJ</t>
  </si>
  <si>
    <t>New Jersey</t>
  </si>
  <si>
    <t>5-year average of market value.</t>
  </si>
  <si>
    <t>New Jersey Police &amp; Fire</t>
  </si>
  <si>
    <t>The Police and Firemen’s Retirement System of New Jersey</t>
  </si>
  <si>
    <t>New Jersey Teachers</t>
  </si>
  <si>
    <t>Teachers’ Pension and Annuity Fund of New Jersey</t>
  </si>
  <si>
    <t>New Mexico PERA</t>
  </si>
  <si>
    <t>Public Employees Retirement Association of New Mexico</t>
  </si>
  <si>
    <t>NM</t>
  </si>
  <si>
    <t>New Mexico</t>
  </si>
  <si>
    <t>144452.438; -252724.144; 312740.993; 95498.604</t>
  </si>
  <si>
    <t>292037.116; 144452.438; -252724.144; 312740.993</t>
  </si>
  <si>
    <t>New Mexico Educational</t>
  </si>
  <si>
    <t>Educational Retirement Board of New Mexico</t>
  </si>
  <si>
    <t>Plan covers all educational employees</t>
  </si>
  <si>
    <t xml:space="preserve">282232.094; -583522.212; 882359.159; 672675.378 </t>
  </si>
  <si>
    <t xml:space="preserve">648346.706; 282232.094; -583522.212; 882359.159; 672675.378 </t>
  </si>
  <si>
    <t>New York City ERS</t>
  </si>
  <si>
    <t>New York City Employees' Retirement System</t>
  </si>
  <si>
    <t>NY</t>
  </si>
  <si>
    <t>New York</t>
  </si>
  <si>
    <t>New York City</t>
  </si>
  <si>
    <t>Frozen Initial Liability</t>
  </si>
  <si>
    <t>Modified 5-year moving average of market values with a "market value restart" as of June 30 1999</t>
  </si>
  <si>
    <t>Modified 6-year moving average of market values with a "market value restart" as of June 30 1999</t>
  </si>
  <si>
    <t>6-year smoothed market</t>
  </si>
  <si>
    <t>Modified six-year moving average of market values with a Market Value Restart as of June 30, 2011. The June 30, 2010 AAV is defined to recognize Fiscal Year 2011 investment performance.</t>
  </si>
  <si>
    <t>New York City Teachers</t>
  </si>
  <si>
    <t>Teachers’ Retirement System of the City of New York</t>
  </si>
  <si>
    <t>Modified 5-year moving average of market values with market value restart as of June 30 1999</t>
  </si>
  <si>
    <t>Modified 6-year moving average of market values with market value restart as of June 30 1999</t>
  </si>
  <si>
    <t>Modified six-year moving average of market values with a "market value restart" as of June 30 1999.  for assets of Variable Annuity Program current market value.</t>
  </si>
  <si>
    <t>New York State Teachers</t>
  </si>
  <si>
    <t>New York State Teachers’ Retirement System</t>
  </si>
  <si>
    <t>five year smoothing for equities real estate global bonds and alternative investments</t>
  </si>
  <si>
    <t>five year phased in deferred recognition of each year's actual gain or loss</t>
  </si>
  <si>
    <t>-1934197.630; 13183704.578; 4693375.208; -24300597.080; -10844555.489</t>
  </si>
  <si>
    <t>Assumes a 3 percent return for the calcuation of the expected market returns.</t>
  </si>
  <si>
    <t>7101898963; -1934197.630; 13183704.578; 4693375.208; -24300597.080; -10844555.489</t>
  </si>
  <si>
    <t>North Carolina Local Government</t>
  </si>
  <si>
    <t>North Carolina Local Governmental Employees’ Retirement System</t>
  </si>
  <si>
    <t>NC</t>
  </si>
  <si>
    <t>North Carolina</t>
  </si>
  <si>
    <t>Frozen Entry Age.</t>
  </si>
  <si>
    <t>North Carolina Teachers and State Employees</t>
  </si>
  <si>
    <t>Teachers’ and State Employees’ Retirement System of North Carolina</t>
  </si>
  <si>
    <t>North Dakota PERS</t>
  </si>
  <si>
    <t>North Dakota Public Employees Retirement System</t>
  </si>
  <si>
    <t>ND</t>
  </si>
  <si>
    <t>North Dakota</t>
  </si>
  <si>
    <t>For actuarial purposes assets are valued utilizing a method which recognizes book value plus or minus realized and unrealized investment gains and losses amortized over a five-year period.</t>
  </si>
  <si>
    <t>Investments are valued at an adjusted market value. Interest and dividends are recognized immediately. The net market appreciation (depreciation) is spread over five years in equal dollar amounts beginning with the year of occurrence. The actuarial value of assets is the market value less deferred appreciation (depreciation).</t>
  </si>
  <si>
    <t xml:space="preserve">200819.548; -40138.712; 288857.273; 153004.660; -463523.678  </t>
  </si>
  <si>
    <t>Adjusted market value that immediately recognizes interest and dividends. The procedure recognizes 20% of each year’s total appreciation (depreciation) beginning with the year of occurrence. After five years, the appreciation (depreciation) is fully recognized.</t>
  </si>
  <si>
    <t>293366.241; 200819.548; -40138.712; 288857.273; 153004.660</t>
  </si>
  <si>
    <t>North Dakota Teachers</t>
  </si>
  <si>
    <t>North Dakota Teachers' Fund for Retirement</t>
  </si>
  <si>
    <t>87575.593; -159245.999; 219705.461; 74336.281; -640460.510</t>
  </si>
  <si>
    <t>147144.380; 87575.593; -159245.999; 219705.461; 74336.281</t>
  </si>
  <si>
    <t>NY State &amp; Local ERS</t>
  </si>
  <si>
    <t>New York State and Local Retirement System - Employees’ Retirement System</t>
  </si>
  <si>
    <t>5-year moving average of market values</t>
  </si>
  <si>
    <t>2976646.082; -2616883.798; 8107839.678; 17294955.632; 0</t>
  </si>
  <si>
    <t>NY State &amp; Local Police &amp; Fire</t>
  </si>
  <si>
    <t>New York State and Local Retirement System - Police and Fire Retirement System</t>
  </si>
  <si>
    <t>Aggregate cost</t>
  </si>
  <si>
    <t>521319.265; -458955.158; 1425120.322; 3062109.779; 0</t>
  </si>
  <si>
    <t>Ohio PERS</t>
  </si>
  <si>
    <t>Ohio Public Employees Retirement System</t>
  </si>
  <si>
    <t>OH</t>
  </si>
  <si>
    <t>Ohio</t>
  </si>
  <si>
    <t>For actuarial purposes assets are valued utilizing a method which recognizes book value plus or minus realized and unrealized investment gains and losses amortized on a straight line basis over a four-year period.</t>
  </si>
  <si>
    <t>797670.280; -1196465.899; 0; 0</t>
  </si>
  <si>
    <t>1018826.375; 797670.280; -1196465.899; 0</t>
  </si>
  <si>
    <t>Ohio Police &amp; Fire</t>
  </si>
  <si>
    <t>Ohio Police &amp; Fire Pension Fund</t>
  </si>
  <si>
    <t>5-year adjusted market value with a corridor of 10% of the market value of 2002 and a corridor of 20% thereafter</t>
  </si>
  <si>
    <t>5-year adjusted market value with a corridor of 10% of the market value for 2003 and a corridor of 20% thereafter</t>
  </si>
  <si>
    <t>5-year adjusted market value with a corridor of 20% of the market value</t>
  </si>
  <si>
    <t>5-year adjusted market value. 20% corridor.</t>
  </si>
  <si>
    <t>653000.340; -698082.405; 736376.317; 1098655.399</t>
  </si>
  <si>
    <t>4-year adjusted market value. 20% corridor.</t>
  </si>
  <si>
    <t>940446.609; 653000.340; -698082.405; 736376.317</t>
  </si>
  <si>
    <t>Ohio School Employees</t>
  </si>
  <si>
    <t>School Employees’ Retirement System of Ohio</t>
  </si>
  <si>
    <t>4 year smoothed market</t>
  </si>
  <si>
    <t>4 year smoothed market with a limit of the actuarial value of assets to a minimum of 80% and a maximum of 120% of the market value of assets</t>
  </si>
  <si>
    <t>123003.178; -225310.707; 256133.554; 98410.558</t>
  </si>
  <si>
    <t>256569.995; 123003.178; -225310.707; 256133.554; 98410.558</t>
  </si>
  <si>
    <t>Ohio Teachers</t>
  </si>
  <si>
    <t>3511028; -3431549; 7537854; 2315228; 2315228</t>
  </si>
  <si>
    <t>Oklahoma PERS</t>
  </si>
  <si>
    <t>Oklahoma Public Employees Retirement System</t>
  </si>
  <si>
    <t>OK</t>
  </si>
  <si>
    <t>Oklahoma</t>
  </si>
  <si>
    <t>5-year moving average of actuarial and market values.</t>
  </si>
  <si>
    <t>299344.147; -333,783.235; 756449.148; 605615.805; -1449929.882</t>
  </si>
  <si>
    <t>766830.212; 299344.147; -333,783.235; 756449.148; 605615.805</t>
  </si>
  <si>
    <t>Oklahoma Teachers</t>
  </si>
  <si>
    <t>Teachers' Retirement System of Oklahoma</t>
  </si>
  <si>
    <t>5 year smoothing of expected market value and actual investment return</t>
  </si>
  <si>
    <t>937874.591; -675129.894; 1218811.320; 580645.694; 0</t>
  </si>
  <si>
    <t>1655106.824; 937874.591; -675129.894; 1218811.320; 0</t>
  </si>
  <si>
    <t>Oregon PERS</t>
  </si>
  <si>
    <t>Oregon Public Employees Retirement System</t>
  </si>
  <si>
    <t>OR</t>
  </si>
  <si>
    <t>Oregon</t>
  </si>
  <si>
    <t>The actuarial value of assets is equal to the fair market value of assets on the valuation date less a reserve equal to a pro-rate portion of the investment gains (losses) of the four-year period ending on the valuation date</t>
  </si>
  <si>
    <t>The actuarial value of assets is equal to the fair market value of assets on the valuation date less a reserve equal to a pro-rate portion of the investment gains (losses) of the four-year period ending on the valuation date.</t>
  </si>
  <si>
    <t>The actuarial value of assets is equal to the fair market value of assets on the valuation date less a reserve equal to a pro-rate portion of the investment gains (losses) of the four-year period ending on the valuation date.  Investement gaines (losses) effective from January 1 2000 are recognized at the rate of 25.0 percent per year.  The actuarial value of assets is limited to a 10.0 percent corridor above and below the fair market value.</t>
  </si>
  <si>
    <t>Project Unit Credit</t>
  </si>
  <si>
    <t>The actuarial value of assets equals fair market value of assets.</t>
  </si>
  <si>
    <t>The actuarial value of assets equals fair market value of assets excluding the Contingency Capital Preservation and Rate Guarantee Reserves.</t>
  </si>
  <si>
    <t>Pennsylvania School Employees</t>
  </si>
  <si>
    <t>Public School Employees’ Retirement System of Pennsylvania</t>
  </si>
  <si>
    <t>PA</t>
  </si>
  <si>
    <t>Pennsylvania</t>
  </si>
  <si>
    <t>-152652; -3246202; 4598344; 1448995; -21137986;  -6545452; 8299817; 3658190; 0; 0</t>
  </si>
  <si>
    <t>2863599; -152652; -3246202; 4598344; 1448995; -21137986;  -6545452; 8299817; 3658190; 0</t>
  </si>
  <si>
    <t>Pennsylvania State ERS</t>
  </si>
  <si>
    <t>Pennsylvania State Employees’ Retirement System</t>
  </si>
  <si>
    <t>789653.676; -1795550.551; 734085.211; 1178482.945; -13612163.456</t>
  </si>
  <si>
    <t>Expected actuarial assets equal expected actuarial assets plus prior years unrecognized return.</t>
  </si>
  <si>
    <t>1890838.336; 789653.676; -1795550.551; 734085.211; 1178482.945</t>
  </si>
  <si>
    <t>Phoenix ERS</t>
  </si>
  <si>
    <t>Phoenix</t>
  </si>
  <si>
    <t>49647.635; -151922.641; 167258.865; -8407.500</t>
  </si>
  <si>
    <t>152930.726; 49647.635; -151922.641; 167258.865;</t>
  </si>
  <si>
    <t>Rhode Island ERS</t>
  </si>
  <si>
    <t>Employees’ Retirement System of Rhode Island</t>
  </si>
  <si>
    <t>RI</t>
  </si>
  <si>
    <t>Rhode Island</t>
  </si>
  <si>
    <t>0; -266969.505; 0; 0; 0</t>
  </si>
  <si>
    <t>Offsetting unrecognized gains and losses are immediately recognized, with the shortest remaining bases recognized first and the net remaining bases continue to be recognized on their original timeframe.</t>
  </si>
  <si>
    <t>Rhode Island Municipal</t>
  </si>
  <si>
    <t>Rhode Island Municipal Employees’ Retirement System</t>
  </si>
  <si>
    <t>0; -40278.281; 0; 0; 0</t>
  </si>
  <si>
    <t>San Diego County</t>
  </si>
  <si>
    <t xml:space="preserve">-287359.177; 266678.459; -170571.295; 0; 0; 0; 0; 0; 0; 0 </t>
  </si>
  <si>
    <t>6-month gain/loss period</t>
  </si>
  <si>
    <t>309046.538; 179050.708; -287359.177; 266678.459; -170571.295; 0; 0; 0; 0; 0</t>
  </si>
  <si>
    <t>San Francisco City &amp; County</t>
  </si>
  <si>
    <t>San Francisco</t>
  </si>
  <si>
    <t>The assets were valued using a 5-year phase-in of realized and unrealized capital gains and losses.</t>
  </si>
  <si>
    <t>172511; -230938; 331681; 86001; -938819</t>
  </si>
  <si>
    <t>389909; 172511; -230938; 331681; 86001</t>
  </si>
  <si>
    <t>South Carolina Police</t>
  </si>
  <si>
    <t>South Carolina Police Officers Retirement System</t>
  </si>
  <si>
    <t>SC</t>
  </si>
  <si>
    <t>South Carolina</t>
  </si>
  <si>
    <t>South Carolina RS</t>
  </si>
  <si>
    <t>South Carolina Retirement System</t>
  </si>
  <si>
    <t>South Dakota RS</t>
  </si>
  <si>
    <t>South Dakota Retirement System</t>
  </si>
  <si>
    <t>South Dakota</t>
  </si>
  <si>
    <t>Entry age with Frozen Unfunded Actuarial Accrued Liability</t>
  </si>
  <si>
    <t>Entry age with Frozen unfunded Actuarial Accrued Liability</t>
  </si>
  <si>
    <t>Assets credited with assumed rate of investment return debited/credited with liability gain/loss for the year and constrained to a range of 80 percent to 120 percent of market</t>
  </si>
  <si>
    <t>Gain/Loss equals the total gain/loss on liabilities</t>
  </si>
  <si>
    <t>St. Louis School Employees</t>
  </si>
  <si>
    <t>St. Louis</t>
  </si>
  <si>
    <t>Assumed Yield Method.</t>
  </si>
  <si>
    <t>St. Paul Teachers</t>
  </si>
  <si>
    <t>St. Paul</t>
  </si>
  <si>
    <t>5-Year Smoothed Market</t>
  </si>
  <si>
    <t>46697; -82006; 128185; 36792; 0</t>
  </si>
  <si>
    <t>95762; 46697; -82006; 128185; 0</t>
  </si>
  <si>
    <t>Texas County &amp; District</t>
  </si>
  <si>
    <t>Long-term appreciation with adjustment</t>
  </si>
  <si>
    <t>Long-term appreciation with adjustment.</t>
  </si>
  <si>
    <t>SAF: 10-year smoothed value; ESF: Fund Value</t>
  </si>
  <si>
    <t xml:space="preserve">684860.996; -1120313.352; 609920.75; 1984952.352;  -3909018.773; -3290.018;  351673.941; 0; 0; 0; </t>
  </si>
  <si>
    <t>Only SAF fund uses actuarial smoothing.  Both ESF and CSF funds use market assets.</t>
  </si>
  <si>
    <t>SAF: 5-year smoothed value; ESF: Fund Value</t>
  </si>
  <si>
    <t>Texas ERS</t>
  </si>
  <si>
    <t>Employees Retirement System of Texas</t>
  </si>
  <si>
    <t>Texas LECOS</t>
  </si>
  <si>
    <t>Employees Retirement System of Texas - Law Enforcement and Custodial Officer Supplemental Retirement Fund</t>
  </si>
  <si>
    <t>5-years smoothed market value.</t>
  </si>
  <si>
    <t>Texas Municipal</t>
  </si>
  <si>
    <t>Amortized cost</t>
  </si>
  <si>
    <t>10-years smoothed market value.</t>
  </si>
  <si>
    <t>The actuarial value of assets is based on the market value of assets with ten-year smoothing applied. This is accomplished by recognizing each year 10% of the difference between the market value of assets and the expected actuarial value of assets, based upon the assumed valuation rate of return. The actuarial value of assets is further adjusted by 33% of any difference between the initial value and a 15% corridor around the market value of assets, if necessary. If the corridor is applicable for a given year, the next year’s expected actuarial value of assets will be determined from the post-corridor adjusted asset value.</t>
  </si>
  <si>
    <t>Texas Teachers</t>
  </si>
  <si>
    <t>Teacher Retirement System of Texas</t>
  </si>
  <si>
    <t>0; -1252654.661; -8975205.625; 0; 0</t>
  </si>
  <si>
    <t>9818506.584; 0; -751592.797; -3590082.250; 0</t>
  </si>
  <si>
    <t>TN Political Subdivisions</t>
  </si>
  <si>
    <t>Tennessee Political Subdivisions Retirement Plan</t>
  </si>
  <si>
    <t>TN</t>
  </si>
  <si>
    <t>Tennessee</t>
  </si>
  <si>
    <t>Plan covers employees in participating political subdivisions</t>
  </si>
  <si>
    <t>Frozen Entry Age</t>
  </si>
  <si>
    <t>5-year moving market average</t>
  </si>
  <si>
    <t>10-year moving market average</t>
  </si>
  <si>
    <t>14883.889; -24,637.226; 184300.939; 53766.437; -603071.648; -275270.284; 261764.503; 0; 0; 0</t>
  </si>
  <si>
    <t>TN State and Teachers</t>
  </si>
  <si>
    <t>Tennesee State and Teachers' Retirement Plan</t>
  </si>
  <si>
    <t>Teachers are covered under a cost sharing plan; state employees are covered under a multi-employer agent plan</t>
  </si>
  <si>
    <t>64077.999; -109285.780; 845824.124; 256205.143; -2994089.047; -1417849.232; 1401019.085; 0; 0; 0</t>
  </si>
  <si>
    <t>University of California</t>
  </si>
  <si>
    <t>1746569; -3017759; 4552513; 1803846; -10986902</t>
  </si>
  <si>
    <t>Utah Noncontributory</t>
  </si>
  <si>
    <t>Utah Public Employees Noncontributory Retirement System</t>
  </si>
  <si>
    <t>UT</t>
  </si>
  <si>
    <t>Utah</t>
  </si>
  <si>
    <t>Based on the total fair value income of investments with the excess or shortfall of actual investment income over or under the expected investment return smoothed over five years. One-fifth of the excess or shortfall is recognized each year for five years.</t>
  </si>
  <si>
    <t>Based on the total fair value income of investments with the excess or shortfall of actual investment income over or the expected investment return smoothed over five years. One-fifth of the excess or shortfall is recognized each year for five years.</t>
  </si>
  <si>
    <t>1016923; -977081; 955219; 855756; -6489978</t>
  </si>
  <si>
    <t>1600276; 1016923; -977081; 955219; 855756</t>
  </si>
  <si>
    <t>Vermont State Employees</t>
  </si>
  <si>
    <t>Vermont State Employees' Retirement System</t>
  </si>
  <si>
    <t>VT</t>
  </si>
  <si>
    <t>Vermont</t>
  </si>
  <si>
    <t>Entry Age Frozen.</t>
  </si>
  <si>
    <t>Vermont Teachers</t>
  </si>
  <si>
    <t>State Teachers' Retirement System of Vermont</t>
  </si>
  <si>
    <t>Entry age frozen</t>
  </si>
  <si>
    <t>Virginia Retirement System</t>
  </si>
  <si>
    <t>Modified Market</t>
  </si>
  <si>
    <t>126685; -160607; 294458; 174123; -860345</t>
  </si>
  <si>
    <t>Washington LEOFF Plan 2</t>
  </si>
  <si>
    <t>Washington Law Enforcement Officers and Firefighters Plan 2</t>
  </si>
  <si>
    <t>WA</t>
  </si>
  <si>
    <t>Washington</t>
  </si>
  <si>
    <t>4-year smoothing</t>
  </si>
  <si>
    <t>8-year maximum graded smoothed fair value</t>
  </si>
  <si>
    <t>-334000; 524000; 87000; -827000; -184000; 116000; 36000</t>
  </si>
  <si>
    <t>Gain and losses are recognized over various lengths of time depending on the magnitude of the gain loss.  Larger fluctuations are recognized over longer periods than smaller fluctuations.  The maximum recognition period is 8 years and minimum is 1 year.</t>
  </si>
  <si>
    <t>257000; -278000; 437000; 44000; -620000; -123000; 58000</t>
  </si>
  <si>
    <t>Washington PERS 2/3</t>
  </si>
  <si>
    <t>Washington Public Employees’ Retirement System</t>
  </si>
  <si>
    <t>-1122000; 1619000; 365000; -2742000; -615000; 397000; 124000</t>
  </si>
  <si>
    <t>735000; -935000; 1350000; 243000; -2057000; -410000; 198000</t>
  </si>
  <si>
    <t>Washington School Employees Plan 2/3</t>
  </si>
  <si>
    <t>-153000; 221000; 50000; -379000; -87000; 57000; 18000</t>
  </si>
  <si>
    <t>101000; -128000; 184000; 33000; -284000; -58000; 28000</t>
  </si>
  <si>
    <t>Washington Teachers Plan 2/3</t>
  </si>
  <si>
    <t>-382000; 550000; 123000; -933000; -212000; 140000; 44000</t>
  </si>
  <si>
    <t>210000; -315000; 501000; 113000; -1000000; -212000; 113000</t>
  </si>
  <si>
    <t>West Virginia PERS</t>
  </si>
  <si>
    <t>West Virginia Public Employees’ Retirement System</t>
  </si>
  <si>
    <t>WV</t>
  </si>
  <si>
    <t>West Virginia</t>
  </si>
  <si>
    <t>Fair Value</t>
  </si>
  <si>
    <t>4-year smoothed market. 25% corridor.</t>
  </si>
  <si>
    <t>229999; -280223; 450860; 222577; 0</t>
  </si>
  <si>
    <t>West Virginia Teachers</t>
  </si>
  <si>
    <t>West Virginia Teachers’ Retirement System</t>
  </si>
  <si>
    <t>fair value</t>
  </si>
  <si>
    <t>Wisconsin Retirement System</t>
  </si>
  <si>
    <t>WI</t>
  </si>
  <si>
    <t>Wisconsin</t>
  </si>
  <si>
    <t>3965731.795; -4680426.979; 1997489.167; 6438160.585; -26849313.096;</t>
  </si>
  <si>
    <t>Wyoming Public Employees</t>
  </si>
  <si>
    <t>State of Wyoming Retirement System</t>
  </si>
  <si>
    <t>WY</t>
  </si>
  <si>
    <t>Wyoming</t>
  </si>
  <si>
    <t>60680.168; -99713.617; 48937.178; 115865.314; -419697.005</t>
  </si>
  <si>
    <t>62,899.547; 60680.168; -99713.617; 48937.178; 115865.314</t>
  </si>
  <si>
    <t>Arizona State Corrections Officers</t>
  </si>
  <si>
    <t>Smoothed market value</t>
  </si>
  <si>
    <t>7-year smoothed market: 80%/120%.</t>
  </si>
  <si>
    <t>-18725.658; -10604.465; 2249.932; -46269.096; --22975.892; 9080.499; -1985.130</t>
  </si>
  <si>
    <t>2865.168; -18725.658; -10604.465; 2249.932; -46269.096; --22975.892; 9080.499</t>
  </si>
  <si>
    <t>8714.006; 2691.222; -17588.811; 9960.661; 2113.337; -43460.069; -21581.010</t>
  </si>
  <si>
    <t>Connecticut Municipal</t>
  </si>
  <si>
    <t>Smoothed market value. 20% corridor.</t>
  </si>
  <si>
    <t>Five-year smoothed actuarial value.</t>
  </si>
  <si>
    <t>Iowa Municipal Fire and Police</t>
  </si>
  <si>
    <t>Four-year smoothed market value.</t>
  </si>
  <si>
    <t>Five-year smoothed market value.</t>
  </si>
  <si>
    <t>97564.609; -131368.417; 235933.207; 48578.626; -546369.608</t>
  </si>
  <si>
    <t>Only phases in prior 5 years gain/loss.  Does not phase-in current gain/loss.</t>
  </si>
  <si>
    <t>213044.387; 97564.609; -131368.417; 235933.207; 48578.626</t>
  </si>
  <si>
    <t>Louisiana Municipal Police</t>
  </si>
  <si>
    <t>Four year weighted avg. with corridor limits of 80%/120% of the value of market assets.</t>
  </si>
  <si>
    <t>Five year avg. with corridor limits of 85%/115% of the value of market assets.</t>
  </si>
  <si>
    <t>86627.167; -138057.227; 187118.241; 0; 0</t>
  </si>
  <si>
    <t>176967.651; 86627.167; -138057.227; 187118.241; 0</t>
  </si>
  <si>
    <t>Louisiana Schools</t>
  </si>
  <si>
    <t>Five year weighted avg. with corridor limits of 85%/150% of the value of market assets.</t>
  </si>
  <si>
    <t>89907.426; -76695.989; 194915.640; 63474.179; 0</t>
  </si>
  <si>
    <t>153829.757; 89907.426; -76695.989; 194915.640; 0</t>
  </si>
  <si>
    <t>Louisiana State Parochial Employees</t>
  </si>
  <si>
    <t>Plan A members covered by Social Security, Plan B members not covered by Social Security</t>
  </si>
  <si>
    <t>Frozen Attained Age Normal.</t>
  </si>
  <si>
    <t>5-year smoothed market value. 10% corridor.</t>
  </si>
  <si>
    <t>5-year smoothed market value. 15% corridor.</t>
  </si>
  <si>
    <t>194512.969; -195746.419; 158679.775; 221121.307; -741973.928</t>
  </si>
  <si>
    <t>293164.568; 194512.969; -195746.419; 158679.775; 221121.307</t>
  </si>
  <si>
    <t>Minnesota Police and Fire Retirement Fund</t>
  </si>
  <si>
    <t>Minnesota Public Employees Police &amp; Fire Plan</t>
  </si>
  <si>
    <t>354260; -307690; 653285; 268440; -1395085</t>
  </si>
  <si>
    <t>659930; 354260; -307690; 653285; 268440</t>
  </si>
  <si>
    <t>Oklahoma Police Pension and Retirement System</t>
  </si>
  <si>
    <t>5-year smoothed market.</t>
  </si>
  <si>
    <t>84701.826; -127013.357; 151836.917; 109851.050; -414206.995</t>
  </si>
  <si>
    <t>Utah Public Safety</t>
  </si>
  <si>
    <t>Pennsylvania Municipal Retirement System</t>
  </si>
  <si>
    <t>Multiemployer, agent plan</t>
  </si>
  <si>
    <t>Sum of all audited reserve accounts plus any additional investment income to be distributed as excess interest,</t>
  </si>
  <si>
    <t>Alameda County Employee's Retirement Association</t>
  </si>
  <si>
    <t>Alameda County</t>
  </si>
  <si>
    <t>The Actuarial Value of Assets is determined by phasing in any difference between actual and expected market return over 10 six-month interest crediting periods. The Valuation Value of Assets is the Actuarial Value of Assets reduced by the value of the non-valuation reserves.</t>
  </si>
  <si>
    <t>196329.617; 96547.326; -542178.201; 68682.929; 631392.909; -357285.743; 541033.261; 101434.612; -1460976.033; -662708.239</t>
  </si>
  <si>
    <t>483629.006; 159709.329 ;196329.617; 96547.326; -542178.201; 68682.929; 631392.909; -357285.743; 541033.261; 101434.612</t>
  </si>
  <si>
    <t>Kern County Employees Retirement Association</t>
  </si>
  <si>
    <t>Kern County</t>
  </si>
  <si>
    <t>Five year smoothed market 20% corridor.</t>
  </si>
  <si>
    <t>Five year smoothed market 50% corridor.</t>
  </si>
  <si>
    <t>Market value of assets less unrecognized returns in each of the last five years. Unrecognized returns are equal to the difference between the actual market return and the expected return on a market value basis and are recognized semi-annually over a five-year period. The Actuarial Value of Assets is reduced by the value of the non-valuation reserves.</t>
  </si>
  <si>
    <t>Market value of assets less unrecognized returns in each of the last five years. Unrecognized returns are equal to the difference between the actual market return and the expected return on a market value basis and are recognized semi-annually over a five-year period. The Actuarial Value of Assets is reduced by the value of the non-valuation reserves. Deferred gains and losses as of June 30 2011 have been combined and will be recognized in nine equal amounts over a period of four and a half years from that date.</t>
  </si>
  <si>
    <t>-4669.505; 91616.654; 55171.573; -251559.875; -161618.914; 0; 0; 0; 0; 0</t>
  </si>
  <si>
    <t>74319.473; 153308.491; -4669.505; 91616.654; 55171.573; -251559.875; -161618.914; 0; 0; 0</t>
  </si>
  <si>
    <t>Los Angeles City Employees' Retirement System</t>
  </si>
  <si>
    <t>Los Angeles City</t>
  </si>
  <si>
    <t>Market value of assets less unrecognized returns in each of the last five years. Unrecognized return is equal to the difference between the actual market return and the expected return on the market value and is recognized over a five-year period.</t>
  </si>
  <si>
    <t>Market value of assets less unrecognized returns in each of the last seven years. Unrecognized return is equal to the difference between the actual market return and the expected return on the market value and is recognized over a seven-year period.</t>
  </si>
  <si>
    <t>Market value of assets less unrecognized returns in each of the last seven years. Unrecognized return is equal to the difference between the actual market return and the expected return on the market value and is recognized over a seven-year period. The actuarial value of assets cannot be less than 60% or greater than 140% of the market value of assets.</t>
  </si>
  <si>
    <t>582428.7165; -656089.8873; 1029388.997; 334683.0043; -2525162.673; -1319540.930; 0</t>
  </si>
  <si>
    <t>Includes Health Care Assets</t>
  </si>
  <si>
    <t>Los Angeles Fire and Police</t>
  </si>
  <si>
    <t>Market value of assets less unrecognized returns in each of the last five years. Unrecognized return is equal to the difference between the actual market return and the expected return on the market value and is recognized over a five-year period. Unrecognized return established after July 1 2008 is recognized over a seven-year period. The actuarial value of assets is further adjusted if necessary to be within 40% of the market value of assets.</t>
  </si>
  <si>
    <t>792974.7518; -953310.9783; 1527935.192; 686120.4122; -3829017.077; 0; 0</t>
  </si>
  <si>
    <t>Market value of assets less unrecognized returns in each of the last seven years. Unrecognized return is equal to the difference between the actual market return and the expected return on the market value and is recognized over a seven-year period. Unrecognized return established after July 1 2008 is recognized over a seven-year period. The actuarial value of assets is further adjusted if necessary to be within 40% of the market value of assets.</t>
  </si>
  <si>
    <t>Los Angeles Water and Power</t>
  </si>
  <si>
    <t>Four year smoothed.</t>
  </si>
  <si>
    <t>Five year smoothed.</t>
  </si>
  <si>
    <t>349845.145; -568288.259; 713766.818; 223624.452; -1610405.832</t>
  </si>
  <si>
    <t>762671.215; 349845.145; -568288.259; 713766.818; 223624.452</t>
  </si>
  <si>
    <t>Orange County ERS</t>
  </si>
  <si>
    <t>Orange County</t>
  </si>
  <si>
    <t>355024.000; -648546.000; 204594.000; 603609.000; -2221750.000</t>
  </si>
  <si>
    <t>334565.000; 355024.000; -648546.000; 204594.000; 603609.000</t>
  </si>
  <si>
    <t>Sacramento County ERS</t>
  </si>
  <si>
    <t>Sacramento County</t>
  </si>
  <si>
    <t>Seven year smoothed</t>
  </si>
  <si>
    <t>320378.385; -480210.627; 80960.091; 260184.755; -1781751.740; 0; 0</t>
  </si>
  <si>
    <t>The market value of assets less unrecognized returns in each of the last six years. Unrecognized return is equal to the difference between actual and expected returns on a market value basis and is recognized over a seven-year period. The deferred return is further adjusted, if necessary, so that the actuarial value of assets will stay within 30% of the market value of assets. Deferred gains and losses as of June 30, 2013 have been combined and will be recognized in equal amounts over a six-year period starting July 1, 2013.</t>
  </si>
  <si>
    <t>589333.703; 320378.385; -489210.627; 809600.091; 260184.755; -1781751.740; 0</t>
  </si>
  <si>
    <t>San Diego City ERS</t>
  </si>
  <si>
    <t>San Diego</t>
  </si>
  <si>
    <t>Five year ratio market to book value</t>
  </si>
  <si>
    <t>Expected Value</t>
  </si>
  <si>
    <t>Chicago Municipal Employees</t>
  </si>
  <si>
    <t>Entry Age Normal.</t>
  </si>
  <si>
    <t>365182.175; 203329.666; -386707.137; 240039.034; 413471.595</t>
  </si>
  <si>
    <t>Chicago Police</t>
  </si>
  <si>
    <t>Five year smoothed market.</t>
  </si>
  <si>
    <t>111745.722; -229604.741; 113711.599; 336925.451; -1442475.137</t>
  </si>
  <si>
    <t>180339.180; 111745.722; 0; 0; 0</t>
  </si>
  <si>
    <t>Cook County Employees</t>
  </si>
  <si>
    <t>Cook County</t>
  </si>
  <si>
    <t>Five year smoothing.</t>
  </si>
  <si>
    <t>339499.232; -477440.319; 320259.720; 564068.096; -2458448.408</t>
  </si>
  <si>
    <t>Expected actuarial assets use prior years unrecognized return as part of cash flows.</t>
  </si>
  <si>
    <t>586433.767; 339499.232; -477440.319; 320259.720; 564068.096</t>
  </si>
  <si>
    <t>Boston Retirement Board</t>
  </si>
  <si>
    <t>Boston</t>
  </si>
  <si>
    <t>New York City Fire</t>
  </si>
  <si>
    <t>Frozen Initial Liability.</t>
  </si>
  <si>
    <t>6-year smoothed market value.</t>
  </si>
  <si>
    <t>0; 0; 0; 0; 0; 0</t>
  </si>
  <si>
    <t>New York City Police</t>
  </si>
  <si>
    <t>Milwaukee City ERS</t>
  </si>
  <si>
    <t>Milwaukee</t>
  </si>
  <si>
    <t>Three year smoothed Market</t>
  </si>
  <si>
    <t>Five year smoothed Market. 20% Corridor.</t>
  </si>
  <si>
    <t>Level Percent closed</t>
  </si>
  <si>
    <t>196296; -437672; 206031; 500199; -2061824</t>
  </si>
  <si>
    <t xml:space="preserve">434858; 196296; -437672; 206031; 500199 </t>
  </si>
  <si>
    <t>Philadelphia Municipal Retirement System</t>
  </si>
  <si>
    <t>Philadelphia</t>
  </si>
  <si>
    <t>10-year smoothed market value. 20% corridor.</t>
  </si>
  <si>
    <t>127718.278; -328486.968; 414187.915; 200524.637; 1235073.412</t>
  </si>
  <si>
    <t>Dallas Police and Fire</t>
  </si>
  <si>
    <t>Dallas</t>
  </si>
  <si>
    <t>5 year smoothing. 20% corridor.</t>
  </si>
  <si>
    <t>10-year smoothed.</t>
  </si>
  <si>
    <t>41774.976; -316579.427; 62874.951; 132954.038; -1125904.567; 10785.809; 168016.769; 57272.457; 0; 0</t>
  </si>
  <si>
    <t>-25324.051; 41774.976; -316579.427; 62874.951; 132954.038; -1125904.567; 10785.809; 168016.769; 57272.457; 0</t>
  </si>
  <si>
    <t>Difference_Normal_cost</t>
  </si>
  <si>
    <t>Incomplete entry</t>
  </si>
  <si>
    <t>Difference_ARC</t>
  </si>
  <si>
    <t>Difference_liability</t>
  </si>
  <si>
    <t>Difference_funding</t>
  </si>
  <si>
    <t>old</t>
  </si>
  <si>
    <t>RealAssets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</si>
</sst>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7" formatCode="&quot;$&quot;#,##0.00_);\(&quot;$&quot;#,##0.00\)"/>
    <numFmt numFmtId="8" formatCode="&quot;$&quot;#,##0.00_);[Red]\(&quot;$&quot;#,##0.00\)"/>
    <numFmt numFmtId="44" formatCode="_(&quot;$&quot;* #,##0.00_);_(&quot;$&quot;* \(#,##0.00\);_(&quot;$&quot;* &quot;-&quot;??_);_(@_)"/>
    <numFmt numFmtId="43" formatCode="_(* #,##0.00_);_(* \(#,##0.00\);_(* &quot;-&quot;??_);_(@_)"/>
    <numFmt numFmtId="164" formatCode="0.000"/>
    <numFmt numFmtId="165" formatCode="0.000000"/>
    <numFmt numFmtId="166" formatCode="&quot;$&quot;#,##0.00"/>
    <numFmt numFmtId="167" formatCode="0.0000"/>
    <numFmt numFmtId="168" formatCode="0.0%"/>
  </numFmts>
  <fonts count="8" x14ac:knownFonts="1">
    <font>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sz val="11"/>
      <color rgb="FFFF0000"/>
      <name val="Calibri"/>
      <family val="2"/>
      <scheme val="minor"/>
    </font>
    <font>
      <sz val="11"/>
      <name val="Calibri"/>
      <family val="2"/>
      <scheme val="minor"/>
    </font>
    <font>
      <sz val="8"/>
      <color rgb="FF000000"/>
      <name val="Tahoma"/>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s>
  <borders count="9">
    <border>
      <left/>
      <right/>
      <top/>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77">
    <xf numFmtId="0" fontId="0" fillId="0" borderId="0" xfId="0"/>
    <xf numFmtId="9" fontId="0" fillId="0" borderId="0" xfId="0" applyNumberFormat="1"/>
    <xf numFmtId="165" fontId="0" fillId="0" borderId="0" xfId="0" applyNumberFormat="1"/>
    <xf numFmtId="0" fontId="0" fillId="0" borderId="0" xfId="0" applyAlignment="1">
      <alignment vertical="top"/>
    </xf>
    <xf numFmtId="0" fontId="0" fillId="0" borderId="0" xfId="0" applyAlignment="1">
      <alignment vertical="top" wrapText="1"/>
    </xf>
    <xf numFmtId="0" fontId="0" fillId="0" borderId="0" xfId="0" applyFill="1"/>
    <xf numFmtId="0" fontId="0" fillId="0" borderId="0" xfId="0" applyFill="1" applyAlignment="1">
      <alignment horizontal="left" vertical="center" wrapText="1"/>
    </xf>
    <xf numFmtId="166" fontId="0" fillId="0" borderId="0" xfId="1" applyNumberFormat="1" applyFont="1" applyFill="1"/>
    <xf numFmtId="167" fontId="0" fillId="0" borderId="0" xfId="0" applyNumberFormat="1" applyFill="1"/>
    <xf numFmtId="10" fontId="0" fillId="0" borderId="0" xfId="2" applyNumberFormat="1" applyFont="1"/>
    <xf numFmtId="10" fontId="0" fillId="0" borderId="0" xfId="0" applyNumberFormat="1" applyFill="1"/>
    <xf numFmtId="166" fontId="0" fillId="0" borderId="0" xfId="0" applyNumberFormat="1" applyFill="1"/>
    <xf numFmtId="9" fontId="0" fillId="0" borderId="0" xfId="0" applyNumberFormat="1" applyFill="1"/>
    <xf numFmtId="9" fontId="0" fillId="0" borderId="0" xfId="2" applyFont="1" applyFill="1"/>
    <xf numFmtId="166" fontId="0" fillId="0" borderId="0" xfId="2" applyNumberFormat="1" applyFont="1" applyFill="1"/>
    <xf numFmtId="164" fontId="0" fillId="0" borderId="0" xfId="0" applyNumberFormat="1" applyFill="1"/>
    <xf numFmtId="0" fontId="0" fillId="2" borderId="0" xfId="0" applyFill="1" applyAlignment="1">
      <alignment vertical="top" wrapText="1"/>
    </xf>
    <xf numFmtId="0" fontId="0" fillId="0" borderId="0" xfId="0" applyNumberFormat="1" applyFill="1"/>
    <xf numFmtId="10" fontId="0" fillId="0" borderId="0" xfId="2" applyNumberFormat="1" applyFont="1" applyFill="1"/>
    <xf numFmtId="8" fontId="0" fillId="0" borderId="0" xfId="0" applyNumberFormat="1"/>
    <xf numFmtId="164" fontId="0" fillId="0" borderId="0" xfId="0" applyNumberFormat="1"/>
    <xf numFmtId="0" fontId="0" fillId="0" borderId="0" xfId="2" applyNumberFormat="1" applyFont="1"/>
    <xf numFmtId="10" fontId="0" fillId="2" borderId="0" xfId="2" applyNumberFormat="1" applyFont="1" applyFill="1"/>
    <xf numFmtId="2" fontId="0" fillId="0" borderId="0" xfId="0" applyNumberFormat="1"/>
    <xf numFmtId="10" fontId="0" fillId="0" borderId="0" xfId="0" applyNumberFormat="1"/>
    <xf numFmtId="0" fontId="0" fillId="0" borderId="3" xfId="0" applyBorder="1" applyAlignment="1">
      <alignment wrapText="1"/>
    </xf>
    <xf numFmtId="10" fontId="0" fillId="0" borderId="3" xfId="0" applyNumberFormat="1" applyBorder="1" applyAlignment="1">
      <alignment horizontal="center"/>
    </xf>
    <xf numFmtId="0" fontId="0" fillId="0" borderId="3" xfId="0" applyBorder="1" applyAlignment="1">
      <alignment horizontal="center"/>
    </xf>
    <xf numFmtId="0" fontId="0" fillId="0" borderId="3" xfId="0" applyBorder="1" applyAlignment="1">
      <alignment horizontal="center" wrapText="1"/>
    </xf>
    <xf numFmtId="0" fontId="0" fillId="0" borderId="3" xfId="0" applyBorder="1"/>
    <xf numFmtId="10" fontId="0" fillId="0" borderId="3" xfId="2" applyNumberFormat="1" applyFont="1" applyBorder="1"/>
    <xf numFmtId="10" fontId="0" fillId="0" borderId="3" xfId="0" applyNumberFormat="1" applyBorder="1"/>
    <xf numFmtId="0" fontId="3" fillId="0" borderId="0" xfId="0" applyFont="1"/>
    <xf numFmtId="10" fontId="0" fillId="0" borderId="3" xfId="0" applyNumberFormat="1" applyBorder="1" applyAlignment="1">
      <alignment horizontal="center"/>
    </xf>
    <xf numFmtId="0" fontId="0" fillId="0" borderId="3" xfId="0" applyBorder="1" applyAlignment="1">
      <alignment horizontal="center" vertical="center"/>
    </xf>
    <xf numFmtId="0" fontId="0" fillId="0" borderId="3" xfId="0" applyBorder="1" applyAlignment="1">
      <alignment horizontal="center" vertical="center" wrapText="1"/>
    </xf>
    <xf numFmtId="10" fontId="4" fillId="0" borderId="0" xfId="2" applyNumberFormat="1" applyFont="1"/>
    <xf numFmtId="10" fontId="4" fillId="0" borderId="0" xfId="0" applyNumberFormat="1" applyFont="1"/>
    <xf numFmtId="10" fontId="1" fillId="0" borderId="0" xfId="2" applyNumberFormat="1" applyFont="1"/>
    <xf numFmtId="0" fontId="0" fillId="0" borderId="0" xfId="0" applyFill="1" applyAlignment="1">
      <alignment vertical="top"/>
    </xf>
    <xf numFmtId="0" fontId="0" fillId="0" borderId="0" xfId="0" applyFill="1" applyAlignment="1">
      <alignment vertical="top" wrapText="1"/>
    </xf>
    <xf numFmtId="165" fontId="0" fillId="0" borderId="0" xfId="0" applyNumberFormat="1" applyFill="1"/>
    <xf numFmtId="165" fontId="0" fillId="0" borderId="2" xfId="0" applyNumberFormat="1" applyFill="1" applyBorder="1" applyAlignment="1">
      <alignment horizontal="center"/>
    </xf>
    <xf numFmtId="165" fontId="0" fillId="0" borderId="0" xfId="0" applyNumberFormat="1" applyFill="1" applyBorder="1" applyAlignment="1">
      <alignment horizontal="center"/>
    </xf>
    <xf numFmtId="165" fontId="0" fillId="0" borderId="1" xfId="0" applyNumberFormat="1" applyFill="1" applyBorder="1" applyAlignment="1">
      <alignment horizontal="center"/>
    </xf>
    <xf numFmtId="9" fontId="0" fillId="0" borderId="0" xfId="2" applyFont="1"/>
    <xf numFmtId="10" fontId="4" fillId="0" borderId="0" xfId="2" applyNumberFormat="1" applyFont="1" applyFill="1"/>
    <xf numFmtId="9" fontId="0" fillId="0" borderId="0" xfId="2" applyFont="1" applyFill="1" applyBorder="1"/>
    <xf numFmtId="0" fontId="0" fillId="0" borderId="0" xfId="0" applyFill="1" applyBorder="1"/>
    <xf numFmtId="10" fontId="1" fillId="0" borderId="0" xfId="2" applyNumberFormat="1" applyFont="1" applyFill="1" applyBorder="1"/>
    <xf numFmtId="10" fontId="5" fillId="0" borderId="0" xfId="2" applyNumberFormat="1" applyFont="1" applyFill="1" applyBorder="1"/>
    <xf numFmtId="10" fontId="0" fillId="0" borderId="0" xfId="2" applyNumberFormat="1" applyFont="1" applyFill="1" applyBorder="1"/>
    <xf numFmtId="10" fontId="4" fillId="0" borderId="0" xfId="2" applyNumberFormat="1" applyFont="1" applyFill="1" applyBorder="1"/>
    <xf numFmtId="0" fontId="0" fillId="0" borderId="0" xfId="0" applyAlignment="1">
      <alignment wrapText="1"/>
    </xf>
    <xf numFmtId="43" fontId="0" fillId="0" borderId="0" xfId="3" applyFont="1"/>
    <xf numFmtId="43" fontId="0" fillId="0" borderId="0" xfId="0" applyNumberFormat="1"/>
    <xf numFmtId="0" fontId="0" fillId="0" borderId="0" xfId="0" applyFill="1" applyAlignment="1">
      <alignment horizontal="center" wrapText="1"/>
    </xf>
    <xf numFmtId="0" fontId="0" fillId="0" borderId="0" xfId="0" applyAlignment="1">
      <alignment horizontal="center" wrapText="1"/>
    </xf>
    <xf numFmtId="168" fontId="0" fillId="0" borderId="0" xfId="0" applyNumberFormat="1"/>
    <xf numFmtId="0" fontId="7" fillId="0" borderId="0" xfId="0" applyFont="1" applyFill="1" applyBorder="1"/>
    <xf numFmtId="15" fontId="0" fillId="0" borderId="0" xfId="0" applyNumberFormat="1"/>
    <xf numFmtId="11" fontId="0" fillId="0" borderId="0" xfId="0" applyNumberFormat="1"/>
    <xf numFmtId="7" fontId="0" fillId="0" borderId="0" xfId="0" applyNumberFormat="1" applyFill="1"/>
    <xf numFmtId="0" fontId="0" fillId="0" borderId="0" xfId="2" applyNumberFormat="1" applyFont="1" applyFill="1"/>
    <xf numFmtId="168" fontId="0" fillId="0" borderId="0" xfId="2" applyNumberFormat="1" applyFont="1" applyFill="1"/>
    <xf numFmtId="10" fontId="0" fillId="0" borderId="0" xfId="2" applyNumberFormat="1" applyFont="1" applyAlignment="1">
      <alignment horizontal="center"/>
    </xf>
    <xf numFmtId="0" fontId="0" fillId="0" borderId="0" xfId="0" applyAlignment="1">
      <alignment horizontal="center"/>
    </xf>
    <xf numFmtId="9" fontId="0" fillId="0" borderId="0" xfId="2" applyFont="1" applyAlignment="1">
      <alignment horizontal="center"/>
    </xf>
    <xf numFmtId="9" fontId="0" fillId="0" borderId="0" xfId="2" applyFont="1" applyAlignment="1">
      <alignment horizontal="center" wrapText="1"/>
    </xf>
    <xf numFmtId="0" fontId="0" fillId="0" borderId="3" xfId="0"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3" xfId="0" applyBorder="1" applyAlignment="1">
      <alignment horizontal="center" vertical="center" wrapText="1"/>
    </xf>
    <xf numFmtId="10" fontId="0" fillId="0" borderId="3" xfId="0" applyNumberFormat="1" applyBorder="1" applyAlignment="1">
      <alignment horizontal="center"/>
    </xf>
    <xf numFmtId="10" fontId="0" fillId="3" borderId="4" xfId="2" applyNumberFormat="1" applyFont="1" applyFill="1" applyBorder="1" applyAlignment="1">
      <alignment horizontal="center"/>
    </xf>
    <xf numFmtId="10" fontId="0" fillId="3" borderId="5" xfId="2" applyNumberFormat="1" applyFont="1" applyFill="1" applyBorder="1" applyAlignment="1">
      <alignment horizontal="center"/>
    </xf>
    <xf numFmtId="10" fontId="0" fillId="3" borderId="6" xfId="2" applyNumberFormat="1" applyFont="1" applyFill="1" applyBorder="1" applyAlignment="1">
      <alignment horizontal="center"/>
    </xf>
  </cellXfs>
  <cellStyles count="4">
    <cellStyle name="Comma" xfId="3" builtinId="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Recordconts!$B$3:$B$32</c:f>
              <c:numCache>
                <c:formatCode>0%</c:formatCode>
                <c:ptCount val="30"/>
                <c:pt idx="0">
                  <c:v>0.10353363260601807</c:v>
                </c:pt>
                <c:pt idx="1">
                  <c:v>9.5646594001892904E-2</c:v>
                </c:pt>
                <c:pt idx="2">
                  <c:v>0.12642794680327407</c:v>
                </c:pt>
                <c:pt idx="3">
                  <c:v>0.13904465109907191</c:v>
                </c:pt>
                <c:pt idx="4">
                  <c:v>0.15612571409973591</c:v>
                </c:pt>
                <c:pt idx="5">
                  <c:v>0.17483137938814772</c:v>
                </c:pt>
                <c:pt idx="6">
                  <c:v>0.18898376486750132</c:v>
                </c:pt>
                <c:pt idx="7">
                  <c:v>0.18132010792675807</c:v>
                </c:pt>
                <c:pt idx="8">
                  <c:v>0.17466630121023335</c:v>
                </c:pt>
                <c:pt idx="9">
                  <c:v>0.17566304599754459</c:v>
                </c:pt>
                <c:pt idx="10">
                  <c:v>0.17120057566209357</c:v>
                </c:pt>
                <c:pt idx="11">
                  <c:v>0.17997491729543527</c:v>
                </c:pt>
                <c:pt idx="12">
                  <c:v>0.19477598782682209</c:v>
                </c:pt>
                <c:pt idx="13">
                  <c:v>0.2061942840748856</c:v>
                </c:pt>
                <c:pt idx="14">
                  <c:v>0.215234567515942</c:v>
                </c:pt>
                <c:pt idx="15">
                  <c:v>0.22465623467567469</c:v>
                </c:pt>
                <c:pt idx="16">
                  <c:v>0.23559767079815647</c:v>
                </c:pt>
                <c:pt idx="17">
                  <c:v>0.25121522837993321</c:v>
                </c:pt>
                <c:pt idx="18">
                  <c:v>0.27000452191158197</c:v>
                </c:pt>
                <c:pt idx="19">
                  <c:v>0.28032761395740535</c:v>
                </c:pt>
                <c:pt idx="20">
                  <c:v>0.29703496250636185</c:v>
                </c:pt>
                <c:pt idx="21">
                  <c:v>0.3016104060316524</c:v>
                </c:pt>
                <c:pt idx="22">
                  <c:v>0.3100088937059523</c:v>
                </c:pt>
                <c:pt idx="23">
                  <c:v>0.31869301694663216</c:v>
                </c:pt>
                <c:pt idx="24">
                  <c:v>0.32628883703935196</c:v>
                </c:pt>
                <c:pt idx="25">
                  <c:v>0.33002049050192378</c:v>
                </c:pt>
                <c:pt idx="26">
                  <c:v>0.33458491043246436</c:v>
                </c:pt>
                <c:pt idx="27">
                  <c:v>0.33831778951863795</c:v>
                </c:pt>
                <c:pt idx="28">
                  <c:v>0.34861775647341858</c:v>
                </c:pt>
                <c:pt idx="29">
                  <c:v>0.35880743364025569</c:v>
                </c:pt>
              </c:numCache>
            </c:numRef>
          </c:val>
          <c:smooth val="0"/>
        </c:ser>
        <c:ser>
          <c:idx val="1"/>
          <c:order val="1"/>
          <c:marker>
            <c:symbol val="none"/>
          </c:marker>
          <c:val>
            <c:numRef>
              <c:f>Recordconts!$C$3:$C$32</c:f>
              <c:numCache>
                <c:formatCode>0%</c:formatCode>
                <c:ptCount val="30"/>
                <c:pt idx="0">
                  <c:v>0.10353363260601807</c:v>
                </c:pt>
                <c:pt idx="1">
                  <c:v>0.14559027577029374</c:v>
                </c:pt>
                <c:pt idx="2">
                  <c:v>0.16854218135658408</c:v>
                </c:pt>
                <c:pt idx="3">
                  <c:v>0.20305411136421136</c:v>
                </c:pt>
                <c:pt idx="4">
                  <c:v>0.22254890724290491</c:v>
                </c:pt>
                <c:pt idx="5">
                  <c:v>0.24211339176833785</c:v>
                </c:pt>
                <c:pt idx="6">
                  <c:v>0.25956369660834061</c:v>
                </c:pt>
                <c:pt idx="7">
                  <c:v>0.27392960838122654</c:v>
                </c:pt>
                <c:pt idx="8">
                  <c:v>0.26752870058825273</c:v>
                </c:pt>
                <c:pt idx="9">
                  <c:v>0.27008400285890621</c:v>
                </c:pt>
                <c:pt idx="10">
                  <c:v>0.28127981969757748</c:v>
                </c:pt>
                <c:pt idx="11">
                  <c:v>0.29345737202351696</c:v>
                </c:pt>
                <c:pt idx="12">
                  <c:v>0.30679087044189435</c:v>
                </c:pt>
                <c:pt idx="13">
                  <c:v>0.33075949511868569</c:v>
                </c:pt>
                <c:pt idx="14">
                  <c:v>0.34585649071707225</c:v>
                </c:pt>
                <c:pt idx="15">
                  <c:v>0.34387097786592719</c:v>
                </c:pt>
                <c:pt idx="16">
                  <c:v>0.33205934162199591</c:v>
                </c:pt>
                <c:pt idx="17">
                  <c:v>0.32096998256196574</c:v>
                </c:pt>
                <c:pt idx="18">
                  <c:v>0.31023423083742929</c:v>
                </c:pt>
                <c:pt idx="19">
                  <c:v>0.3093990889164846</c:v>
                </c:pt>
                <c:pt idx="20">
                  <c:v>0.31106041501311382</c:v>
                </c:pt>
                <c:pt idx="21">
                  <c:v>0.31496708008195379</c:v>
                </c:pt>
                <c:pt idx="22">
                  <c:v>0.31945560397258954</c:v>
                </c:pt>
                <c:pt idx="23">
                  <c:v>0.31891880682916646</c:v>
                </c:pt>
                <c:pt idx="24">
                  <c:v>0.31425398066649007</c:v>
                </c:pt>
                <c:pt idx="25">
                  <c:v>0.31448749927191688</c:v>
                </c:pt>
                <c:pt idx="26">
                  <c:v>0.31414085510650813</c:v>
                </c:pt>
                <c:pt idx="27">
                  <c:v>0.31267476372697056</c:v>
                </c:pt>
                <c:pt idx="28">
                  <c:v>0.30956461245185435</c:v>
                </c:pt>
                <c:pt idx="29">
                  <c:v>0.31237538162531925</c:v>
                </c:pt>
              </c:numCache>
            </c:numRef>
          </c:val>
          <c:smooth val="0"/>
        </c:ser>
        <c:ser>
          <c:idx val="2"/>
          <c:order val="2"/>
          <c:marker>
            <c:symbol val="none"/>
          </c:marker>
          <c:val>
            <c:numRef>
              <c:f>Recordconts!$D$3:$D$32</c:f>
              <c:numCache>
                <c:formatCode>0%</c:formatCode>
                <c:ptCount val="30"/>
                <c:pt idx="0">
                  <c:v>0.10353363260601807</c:v>
                </c:pt>
                <c:pt idx="1">
                  <c:v>4.0815311458724142E-2</c:v>
                </c:pt>
                <c:pt idx="2">
                  <c:v>1.3615558283648865E-2</c:v>
                </c:pt>
                <c:pt idx="3">
                  <c:v>-1.265995990822133E-2</c:v>
                </c:pt>
                <c:pt idx="4">
                  <c:v>-3.1225593066302373E-2</c:v>
                </c:pt>
                <c:pt idx="5">
                  <c:v>-4.0675575731022609E-2</c:v>
                </c:pt>
                <c:pt idx="6">
                  <c:v>-3.675501174564088E-2</c:v>
                </c:pt>
                <c:pt idx="7">
                  <c:v>-3.5401312689121306E-2</c:v>
                </c:pt>
                <c:pt idx="8">
                  <c:v>-3.0049533810269091E-2</c:v>
                </c:pt>
                <c:pt idx="9">
                  <c:v>-1.6608156753405694E-2</c:v>
                </c:pt>
                <c:pt idx="10">
                  <c:v>-1.0653450072876519E-3</c:v>
                </c:pt>
                <c:pt idx="11">
                  <c:v>1.6617846950576443E-2</c:v>
                </c:pt>
                <c:pt idx="12">
                  <c:v>4.0517121717925132E-2</c:v>
                </c:pt>
                <c:pt idx="13">
                  <c:v>6.7874600974625762E-2</c:v>
                </c:pt>
                <c:pt idx="14">
                  <c:v>8.6204804912833125E-2</c:v>
                </c:pt>
                <c:pt idx="15">
                  <c:v>9.9591456584507659E-2</c:v>
                </c:pt>
                <c:pt idx="16">
                  <c:v>0.11415328940380937</c:v>
                </c:pt>
                <c:pt idx="17">
                  <c:v>0.12273741811132002</c:v>
                </c:pt>
                <c:pt idx="18">
                  <c:v>0.12868322945369204</c:v>
                </c:pt>
                <c:pt idx="19">
                  <c:v>0.14520447789322447</c:v>
                </c:pt>
                <c:pt idx="20">
                  <c:v>0.16556061123320162</c:v>
                </c:pt>
                <c:pt idx="21">
                  <c:v>0.18201724811295428</c:v>
                </c:pt>
                <c:pt idx="22">
                  <c:v>0.2058520436803036</c:v>
                </c:pt>
                <c:pt idx="23">
                  <c:v>0.23873679319198329</c:v>
                </c:pt>
                <c:pt idx="24">
                  <c:v>0.26437705763297753</c:v>
                </c:pt>
                <c:pt idx="25">
                  <c:v>0.28726146869412278</c:v>
                </c:pt>
                <c:pt idx="26">
                  <c:v>0.30985556535563596</c:v>
                </c:pt>
                <c:pt idx="27">
                  <c:v>0.32423542437349606</c:v>
                </c:pt>
                <c:pt idx="28">
                  <c:v>0.33765469262865544</c:v>
                </c:pt>
                <c:pt idx="29">
                  <c:v>0.35349872505007229</c:v>
                </c:pt>
              </c:numCache>
            </c:numRef>
          </c:val>
          <c:smooth val="0"/>
        </c:ser>
        <c:ser>
          <c:idx val="3"/>
          <c:order val="3"/>
          <c:marker>
            <c:symbol val="none"/>
          </c:marker>
          <c:val>
            <c:numRef>
              <c:f>Recordconts!#REF!</c:f>
              <c:numCache>
                <c:formatCode>General</c:formatCode>
                <c:ptCount val="1"/>
                <c:pt idx="0">
                  <c:v>1</c:v>
                </c:pt>
              </c:numCache>
            </c:numRef>
          </c:val>
          <c:smooth val="0"/>
        </c:ser>
        <c:ser>
          <c:idx val="4"/>
          <c:order val="4"/>
          <c:marker>
            <c:symbol val="none"/>
          </c:marker>
          <c:val>
            <c:numRef>
              <c:f>Recordconts!$E$3:$E$32</c:f>
              <c:numCache>
                <c:formatCode>0%</c:formatCode>
                <c:ptCount val="30"/>
                <c:pt idx="0">
                  <c:v>0.10353363260601807</c:v>
                </c:pt>
                <c:pt idx="1">
                  <c:v>0.1068741529370011</c:v>
                </c:pt>
                <c:pt idx="2">
                  <c:v>0.12888188348495666</c:v>
                </c:pt>
                <c:pt idx="3">
                  <c:v>0.15340060013546958</c:v>
                </c:pt>
                <c:pt idx="4">
                  <c:v>0.17394453062468479</c:v>
                </c:pt>
                <c:pt idx="5">
                  <c:v>0.19890060362725676</c:v>
                </c:pt>
                <c:pt idx="6">
                  <c:v>0.23083489732339521</c:v>
                </c:pt>
                <c:pt idx="7">
                  <c:v>0.2553128956930133</c:v>
                </c:pt>
                <c:pt idx="8">
                  <c:v>0.27209071934990847</c:v>
                </c:pt>
                <c:pt idx="9">
                  <c:v>0.28391010931855754</c:v>
                </c:pt>
                <c:pt idx="10">
                  <c:v>0.28316928922132956</c:v>
                </c:pt>
                <c:pt idx="11">
                  <c:v>0.2801818549920691</c:v>
                </c:pt>
                <c:pt idx="12">
                  <c:v>0.27210838049475</c:v>
                </c:pt>
                <c:pt idx="13">
                  <c:v>0.267409384452375</c:v>
                </c:pt>
                <c:pt idx="14">
                  <c:v>0.26615211086319635</c:v>
                </c:pt>
                <c:pt idx="15">
                  <c:v>0.27072211416222514</c:v>
                </c:pt>
                <c:pt idx="16">
                  <c:v>0.27544735558956546</c:v>
                </c:pt>
                <c:pt idx="17">
                  <c:v>0.28946923575244177</c:v>
                </c:pt>
                <c:pt idx="18">
                  <c:v>0.29905112645486154</c:v>
                </c:pt>
                <c:pt idx="19">
                  <c:v>0.31590233135828694</c:v>
                </c:pt>
                <c:pt idx="20">
                  <c:v>0.33098179605494576</c:v>
                </c:pt>
                <c:pt idx="21">
                  <c:v>0.34708430620824199</c:v>
                </c:pt>
                <c:pt idx="22">
                  <c:v>0.36292162085646062</c:v>
                </c:pt>
                <c:pt idx="23">
                  <c:v>0.3827123851683597</c:v>
                </c:pt>
                <c:pt idx="24">
                  <c:v>0.39960384278292083</c:v>
                </c:pt>
                <c:pt idx="25">
                  <c:v>0.41701420801545774</c:v>
                </c:pt>
                <c:pt idx="26">
                  <c:v>0.42534430874719265</c:v>
                </c:pt>
                <c:pt idx="27">
                  <c:v>0.42939814895160511</c:v>
                </c:pt>
                <c:pt idx="28">
                  <c:v>0.43002069893364653</c:v>
                </c:pt>
                <c:pt idx="29">
                  <c:v>0.43079241807374863</c:v>
                </c:pt>
              </c:numCache>
            </c:numRef>
          </c:val>
          <c:smooth val="0"/>
        </c:ser>
        <c:ser>
          <c:idx val="5"/>
          <c:order val="5"/>
          <c:marker>
            <c:symbol val="none"/>
          </c:marker>
          <c:val>
            <c:numRef>
              <c:f>Recordconts!$F$3:$F$32</c:f>
              <c:numCache>
                <c:formatCode>0%</c:formatCode>
                <c:ptCount val="30"/>
                <c:pt idx="0">
                  <c:v>0.10353363260601807</c:v>
                </c:pt>
                <c:pt idx="1">
                  <c:v>3.9499027429665011E-2</c:v>
                </c:pt>
                <c:pt idx="2">
                  <c:v>9.3548128237606679E-3</c:v>
                </c:pt>
                <c:pt idx="3">
                  <c:v>-1.5857181789893916E-2</c:v>
                </c:pt>
                <c:pt idx="4">
                  <c:v>-3.5120146325222798E-2</c:v>
                </c:pt>
                <c:pt idx="5">
                  <c:v>-4.1917970633552529E-2</c:v>
                </c:pt>
                <c:pt idx="6">
                  <c:v>-3.5686224434992489E-2</c:v>
                </c:pt>
                <c:pt idx="7">
                  <c:v>-2.395463947045497E-2</c:v>
                </c:pt>
                <c:pt idx="8">
                  <c:v>-1.5169268992974992E-2</c:v>
                </c:pt>
                <c:pt idx="9">
                  <c:v>-4.8667055799610443E-3</c:v>
                </c:pt>
                <c:pt idx="10">
                  <c:v>-1.4684556915559146E-2</c:v>
                </c:pt>
                <c:pt idx="11">
                  <c:v>-1.3787367598658739E-2</c:v>
                </c:pt>
                <c:pt idx="12">
                  <c:v>-7.0217172844866688E-3</c:v>
                </c:pt>
                <c:pt idx="13">
                  <c:v>3.9333785427694895E-3</c:v>
                </c:pt>
                <c:pt idx="14">
                  <c:v>1.7799024943643164E-2</c:v>
                </c:pt>
                <c:pt idx="15">
                  <c:v>4.9395159490650299E-2</c:v>
                </c:pt>
                <c:pt idx="16">
                  <c:v>7.5539719379835391E-2</c:v>
                </c:pt>
                <c:pt idx="17">
                  <c:v>9.2647451243579801E-2</c:v>
                </c:pt>
                <c:pt idx="18">
                  <c:v>0.11181733540732149</c:v>
                </c:pt>
                <c:pt idx="19">
                  <c:v>0.13242479307889732</c:v>
                </c:pt>
                <c:pt idx="20">
                  <c:v>0.14950987318522754</c:v>
                </c:pt>
                <c:pt idx="21">
                  <c:v>0.17029326698730576</c:v>
                </c:pt>
                <c:pt idx="22">
                  <c:v>0.19162937003707814</c:v>
                </c:pt>
                <c:pt idx="23">
                  <c:v>0.21658202801706108</c:v>
                </c:pt>
                <c:pt idx="24">
                  <c:v>0.23928915352535823</c:v>
                </c:pt>
                <c:pt idx="25">
                  <c:v>0.2643384213124787</c:v>
                </c:pt>
                <c:pt idx="26">
                  <c:v>0.28186777358074655</c:v>
                </c:pt>
                <c:pt idx="27">
                  <c:v>0.30162951537676674</c:v>
                </c:pt>
                <c:pt idx="28">
                  <c:v>0.31752642777580581</c:v>
                </c:pt>
                <c:pt idx="29">
                  <c:v>0.3374347697121044</c:v>
                </c:pt>
              </c:numCache>
            </c:numRef>
          </c:val>
          <c:smooth val="0"/>
        </c:ser>
        <c:ser>
          <c:idx val="6"/>
          <c:order val="6"/>
          <c:marker>
            <c:symbol val="none"/>
          </c:marker>
          <c:val>
            <c:numRef>
              <c:f>Recordconts!$G$3:$G$32</c:f>
              <c:numCache>
                <c:formatCode>0%</c:formatCode>
                <c:ptCount val="30"/>
                <c:pt idx="0">
                  <c:v>0.10353363260601807</c:v>
                </c:pt>
                <c:pt idx="1">
                  <c:v>0.11228796124190099</c:v>
                </c:pt>
                <c:pt idx="2">
                  <c:v>0.12152905659324258</c:v>
                </c:pt>
                <c:pt idx="3">
                  <c:v>0.1453559310875589</c:v>
                </c:pt>
                <c:pt idx="4">
                  <c:v>0.16317778620993101</c:v>
                </c:pt>
                <c:pt idx="5">
                  <c:v>0.18277465126066958</c:v>
                </c:pt>
                <c:pt idx="6">
                  <c:v>0.20365045419829514</c:v>
                </c:pt>
                <c:pt idx="7">
                  <c:v>0.22845884588384124</c:v>
                </c:pt>
                <c:pt idx="8">
                  <c:v>0.24725171118371339</c:v>
                </c:pt>
                <c:pt idx="9">
                  <c:v>0.26907178577538998</c:v>
                </c:pt>
                <c:pt idx="10">
                  <c:v>0.28272885189451064</c:v>
                </c:pt>
                <c:pt idx="11">
                  <c:v>0.29095477599427139</c:v>
                </c:pt>
                <c:pt idx="12">
                  <c:v>0.28995484480798644</c:v>
                </c:pt>
                <c:pt idx="13">
                  <c:v>0.2815476363987201</c:v>
                </c:pt>
                <c:pt idx="14">
                  <c:v>0.27573202486540482</c:v>
                </c:pt>
                <c:pt idx="15">
                  <c:v>0.27554220075064145</c:v>
                </c:pt>
                <c:pt idx="16">
                  <c:v>0.27925952296705331</c:v>
                </c:pt>
                <c:pt idx="17">
                  <c:v>0.28907941102950169</c:v>
                </c:pt>
                <c:pt idx="18">
                  <c:v>0.30310015910884891</c:v>
                </c:pt>
                <c:pt idx="19">
                  <c:v>0.31290933083684547</c:v>
                </c:pt>
                <c:pt idx="20">
                  <c:v>0.31993448233827965</c:v>
                </c:pt>
                <c:pt idx="21">
                  <c:v>0.32011397869641856</c:v>
                </c:pt>
                <c:pt idx="22">
                  <c:v>0.31576981496073764</c:v>
                </c:pt>
                <c:pt idx="23">
                  <c:v>0.30909570212255416</c:v>
                </c:pt>
                <c:pt idx="24">
                  <c:v>0.29436589606783492</c:v>
                </c:pt>
                <c:pt idx="25">
                  <c:v>0.27981109121626169</c:v>
                </c:pt>
                <c:pt idx="26">
                  <c:v>0.27382119611935102</c:v>
                </c:pt>
                <c:pt idx="27">
                  <c:v>0.27629897182887359</c:v>
                </c:pt>
                <c:pt idx="28">
                  <c:v>0.28096253661322373</c:v>
                </c:pt>
                <c:pt idx="29">
                  <c:v>0.28974384345320686</c:v>
                </c:pt>
              </c:numCache>
            </c:numRef>
          </c:val>
          <c:smooth val="0"/>
        </c:ser>
        <c:ser>
          <c:idx val="7"/>
          <c:order val="7"/>
          <c:marker>
            <c:symbol val="none"/>
          </c:marker>
          <c:val>
            <c:numRef>
              <c:f>Recordconts!$H$3:$H$32</c:f>
              <c:numCache>
                <c:formatCode>0%</c:formatCode>
                <c:ptCount val="30"/>
                <c:pt idx="0">
                  <c:v>0.10353363260601807</c:v>
                </c:pt>
                <c:pt idx="1">
                  <c:v>0.10830621452389293</c:v>
                </c:pt>
                <c:pt idx="2">
                  <c:v>0.11796360994778007</c:v>
                </c:pt>
                <c:pt idx="3">
                  <c:v>0.12502062174238837</c:v>
                </c:pt>
                <c:pt idx="4">
                  <c:v>0.13361519759031548</c:v>
                </c:pt>
                <c:pt idx="5">
                  <c:v>0.14482634695342139</c:v>
                </c:pt>
                <c:pt idx="6">
                  <c:v>0.16042181561434976</c:v>
                </c:pt>
                <c:pt idx="7">
                  <c:v>0.17034791014949888</c:v>
                </c:pt>
                <c:pt idx="8">
                  <c:v>0.1836228194580217</c:v>
                </c:pt>
                <c:pt idx="9">
                  <c:v>0.19856703863882696</c:v>
                </c:pt>
                <c:pt idx="10">
                  <c:v>0.21059398896734374</c:v>
                </c:pt>
                <c:pt idx="11">
                  <c:v>0.21644244883990219</c:v>
                </c:pt>
                <c:pt idx="12">
                  <c:v>0.22077726802271527</c:v>
                </c:pt>
                <c:pt idx="13">
                  <c:v>0.2281276310611273</c:v>
                </c:pt>
                <c:pt idx="14">
                  <c:v>0.23095449326501583</c:v>
                </c:pt>
                <c:pt idx="15">
                  <c:v>0.22807097067575077</c:v>
                </c:pt>
                <c:pt idx="16">
                  <c:v>0.22261791963606611</c:v>
                </c:pt>
                <c:pt idx="17">
                  <c:v>0.22089348058112646</c:v>
                </c:pt>
                <c:pt idx="18">
                  <c:v>0.21010185185086946</c:v>
                </c:pt>
                <c:pt idx="19">
                  <c:v>0.20082191010647973</c:v>
                </c:pt>
                <c:pt idx="20">
                  <c:v>0.19021824676897645</c:v>
                </c:pt>
                <c:pt idx="21">
                  <c:v>0.17886273049533474</c:v>
                </c:pt>
                <c:pt idx="22">
                  <c:v>0.16363545846382357</c:v>
                </c:pt>
                <c:pt idx="23">
                  <c:v>0.14663622152305353</c:v>
                </c:pt>
                <c:pt idx="24">
                  <c:v>0.12292057337412632</c:v>
                </c:pt>
                <c:pt idx="25">
                  <c:v>0.10367737135346779</c:v>
                </c:pt>
                <c:pt idx="26">
                  <c:v>9.483608979101267E-2</c:v>
                </c:pt>
                <c:pt idx="27">
                  <c:v>9.4726251191227254E-2</c:v>
                </c:pt>
                <c:pt idx="28">
                  <c:v>0.10168760831572841</c:v>
                </c:pt>
                <c:pt idx="29">
                  <c:v>0.10869236526629052</c:v>
                </c:pt>
              </c:numCache>
            </c:numRef>
          </c:val>
          <c:smooth val="0"/>
        </c:ser>
        <c:ser>
          <c:idx val="8"/>
          <c:order val="8"/>
          <c:marker>
            <c:symbol val="none"/>
          </c:marker>
          <c:val>
            <c:numRef>
              <c:f>Recordconts!$I$3:$I$32</c:f>
              <c:numCache>
                <c:formatCode>0%</c:formatCode>
                <c:ptCount val="30"/>
                <c:pt idx="0">
                  <c:v>0.10353363260601807</c:v>
                </c:pt>
                <c:pt idx="1">
                  <c:v>9.6545356739383553E-2</c:v>
                </c:pt>
                <c:pt idx="2">
                  <c:v>9.4195219033121058E-2</c:v>
                </c:pt>
                <c:pt idx="3">
                  <c:v>0.10184419470717565</c:v>
                </c:pt>
                <c:pt idx="4">
                  <c:v>0.12194260484859475</c:v>
                </c:pt>
                <c:pt idx="5">
                  <c:v>0.14827318014456575</c:v>
                </c:pt>
                <c:pt idx="6">
                  <c:v>0.17545031093834124</c:v>
                </c:pt>
                <c:pt idx="7">
                  <c:v>0.20276216846658496</c:v>
                </c:pt>
                <c:pt idx="8">
                  <c:v>0.22736756101087241</c:v>
                </c:pt>
                <c:pt idx="9">
                  <c:v>0.2464834792145407</c:v>
                </c:pt>
                <c:pt idx="10">
                  <c:v>0.25676136398253224</c:v>
                </c:pt>
                <c:pt idx="11">
                  <c:v>0.27433841971051337</c:v>
                </c:pt>
                <c:pt idx="12">
                  <c:v>0.29424360139776906</c:v>
                </c:pt>
                <c:pt idx="13">
                  <c:v>0.31045669945217025</c:v>
                </c:pt>
                <c:pt idx="14">
                  <c:v>0.32245843453892137</c:v>
                </c:pt>
                <c:pt idx="15">
                  <c:v>0.33484587928151816</c:v>
                </c:pt>
                <c:pt idx="16">
                  <c:v>0.34441679031432881</c:v>
                </c:pt>
                <c:pt idx="17">
                  <c:v>0.35561597636559272</c:v>
                </c:pt>
                <c:pt idx="18">
                  <c:v>0.36920473437547752</c:v>
                </c:pt>
                <c:pt idx="19">
                  <c:v>0.37923798597436448</c:v>
                </c:pt>
                <c:pt idx="20">
                  <c:v>0.38668987924005327</c:v>
                </c:pt>
                <c:pt idx="21">
                  <c:v>0.38549033819865791</c:v>
                </c:pt>
                <c:pt idx="22">
                  <c:v>0.37480652043261037</c:v>
                </c:pt>
                <c:pt idx="23">
                  <c:v>0.36416435318903323</c:v>
                </c:pt>
                <c:pt idx="24">
                  <c:v>0.35912469568799688</c:v>
                </c:pt>
                <c:pt idx="25">
                  <c:v>0.36245161434060197</c:v>
                </c:pt>
                <c:pt idx="26">
                  <c:v>0.3755752165984928</c:v>
                </c:pt>
                <c:pt idx="27">
                  <c:v>0.39218924773689201</c:v>
                </c:pt>
                <c:pt idx="28">
                  <c:v>0.40264216288645077</c:v>
                </c:pt>
                <c:pt idx="29">
                  <c:v>0.41319219160752035</c:v>
                </c:pt>
              </c:numCache>
            </c:numRef>
          </c:val>
          <c:smooth val="0"/>
        </c:ser>
        <c:ser>
          <c:idx val="9"/>
          <c:order val="9"/>
          <c:marker>
            <c:symbol val="none"/>
          </c:marker>
          <c:val>
            <c:numRef>
              <c:f>Recordconts!$J$3:$J$32</c:f>
              <c:numCache>
                <c:formatCode>0%</c:formatCode>
                <c:ptCount val="30"/>
                <c:pt idx="0">
                  <c:v>0.10353363260601807</c:v>
                </c:pt>
                <c:pt idx="1">
                  <c:v>0.111804193620666</c:v>
                </c:pt>
                <c:pt idx="2">
                  <c:v>0.10746992468694633</c:v>
                </c:pt>
                <c:pt idx="3">
                  <c:v>9.8687206414876841E-2</c:v>
                </c:pt>
                <c:pt idx="4">
                  <c:v>0.1039287106532101</c:v>
                </c:pt>
                <c:pt idx="5">
                  <c:v>9.3591611074396203E-2</c:v>
                </c:pt>
                <c:pt idx="6">
                  <c:v>8.0651464288295269E-2</c:v>
                </c:pt>
                <c:pt idx="7">
                  <c:v>8.174256900779478E-2</c:v>
                </c:pt>
                <c:pt idx="8">
                  <c:v>8.8791011273884543E-2</c:v>
                </c:pt>
                <c:pt idx="9">
                  <c:v>9.0632943473779287E-2</c:v>
                </c:pt>
                <c:pt idx="10">
                  <c:v>0.11623021017751936</c:v>
                </c:pt>
                <c:pt idx="11">
                  <c:v>0.13415316610914599</c:v>
                </c:pt>
                <c:pt idx="12">
                  <c:v>0.14340557475695645</c:v>
                </c:pt>
                <c:pt idx="13">
                  <c:v>0.15037917493622535</c:v>
                </c:pt>
                <c:pt idx="14">
                  <c:v>0.15711645205358268</c:v>
                </c:pt>
                <c:pt idx="15">
                  <c:v>0.14902129314766496</c:v>
                </c:pt>
                <c:pt idx="16">
                  <c:v>0.15167361643227795</c:v>
                </c:pt>
                <c:pt idx="17">
                  <c:v>0.15073425160110637</c:v>
                </c:pt>
                <c:pt idx="18">
                  <c:v>0.15494060011456565</c:v>
                </c:pt>
                <c:pt idx="19">
                  <c:v>0.15406858606620313</c:v>
                </c:pt>
                <c:pt idx="20">
                  <c:v>0.15919859149811033</c:v>
                </c:pt>
                <c:pt idx="21">
                  <c:v>0.15900256682595543</c:v>
                </c:pt>
                <c:pt idx="22">
                  <c:v>0.16060867765370052</c:v>
                </c:pt>
                <c:pt idx="23">
                  <c:v>0.16074308166060391</c:v>
                </c:pt>
                <c:pt idx="24">
                  <c:v>0.15807479089699289</c:v>
                </c:pt>
                <c:pt idx="25">
                  <c:v>0.16722800206048841</c:v>
                </c:pt>
                <c:pt idx="26">
                  <c:v>0.17944142906351621</c:v>
                </c:pt>
                <c:pt idx="27">
                  <c:v>0.1966796110403681</c:v>
                </c:pt>
                <c:pt idx="28">
                  <c:v>0.21658046825141869</c:v>
                </c:pt>
                <c:pt idx="29">
                  <c:v>0.24351004045134048</c:v>
                </c:pt>
              </c:numCache>
            </c:numRef>
          </c:val>
          <c:smooth val="0"/>
        </c:ser>
        <c:ser>
          <c:idx val="10"/>
          <c:order val="10"/>
          <c:marker>
            <c:symbol val="none"/>
          </c:marker>
          <c:val>
            <c:numRef>
              <c:f>Recordconts!$K$3:$K$32</c:f>
              <c:numCache>
                <c:formatCode>0%</c:formatCode>
                <c:ptCount val="30"/>
                <c:pt idx="0">
                  <c:v>0.10353363260601807</c:v>
                </c:pt>
                <c:pt idx="1">
                  <c:v>0.10173932007288723</c:v>
                </c:pt>
                <c:pt idx="2">
                  <c:v>9.9132644902993769E-2</c:v>
                </c:pt>
                <c:pt idx="3">
                  <c:v>0.10044763027997441</c:v>
                </c:pt>
                <c:pt idx="4">
                  <c:v>9.4303124384363737E-2</c:v>
                </c:pt>
                <c:pt idx="5">
                  <c:v>7.977345751763458E-2</c:v>
                </c:pt>
                <c:pt idx="6">
                  <c:v>6.0993080054937407E-2</c:v>
                </c:pt>
                <c:pt idx="7">
                  <c:v>4.2193683325777276E-2</c:v>
                </c:pt>
                <c:pt idx="8">
                  <c:v>3.4077804444506039E-2</c:v>
                </c:pt>
                <c:pt idx="9">
                  <c:v>3.3941703731980334E-2</c:v>
                </c:pt>
                <c:pt idx="10">
                  <c:v>4.4775648982656124E-2</c:v>
                </c:pt>
                <c:pt idx="11">
                  <c:v>5.8783022647714019E-2</c:v>
                </c:pt>
                <c:pt idx="12">
                  <c:v>7.9377006185161234E-2</c:v>
                </c:pt>
                <c:pt idx="13">
                  <c:v>9.2557422626989225E-2</c:v>
                </c:pt>
                <c:pt idx="14">
                  <c:v>0.10653212133651081</c:v>
                </c:pt>
                <c:pt idx="15">
                  <c:v>0.12555437513421111</c:v>
                </c:pt>
                <c:pt idx="16">
                  <c:v>0.14375190560473933</c:v>
                </c:pt>
                <c:pt idx="17">
                  <c:v>0.15341195036252664</c:v>
                </c:pt>
                <c:pt idx="18">
                  <c:v>0.1665698205827566</c:v>
                </c:pt>
                <c:pt idx="19">
                  <c:v>0.17487721665424708</c:v>
                </c:pt>
                <c:pt idx="20">
                  <c:v>0.16784279848969136</c:v>
                </c:pt>
                <c:pt idx="21">
                  <c:v>0.16715821932155786</c:v>
                </c:pt>
                <c:pt idx="22">
                  <c:v>0.16788636187057882</c:v>
                </c:pt>
                <c:pt idx="23">
                  <c:v>0.1569784325948875</c:v>
                </c:pt>
                <c:pt idx="24">
                  <c:v>0.15081630014974426</c:v>
                </c:pt>
                <c:pt idx="25">
                  <c:v>0.15694142627925134</c:v>
                </c:pt>
                <c:pt idx="26">
                  <c:v>0.16203461765312635</c:v>
                </c:pt>
                <c:pt idx="27">
                  <c:v>0.17409686221899401</c:v>
                </c:pt>
                <c:pt idx="28">
                  <c:v>0.18582015450886791</c:v>
                </c:pt>
                <c:pt idx="29">
                  <c:v>0.20083937476415686</c:v>
                </c:pt>
              </c:numCache>
            </c:numRef>
          </c:val>
          <c:smooth val="0"/>
        </c:ser>
        <c:ser>
          <c:idx val="11"/>
          <c:order val="11"/>
          <c:marker>
            <c:symbol val="none"/>
          </c:marker>
          <c:val>
            <c:numRef>
              <c:f>Recordconts!$L$3:$L$32</c:f>
              <c:numCache>
                <c:formatCode>0%</c:formatCode>
                <c:ptCount val="30"/>
                <c:pt idx="0">
                  <c:v>0.10353363260601807</c:v>
                </c:pt>
                <c:pt idx="1">
                  <c:v>0.12704493525824695</c:v>
                </c:pt>
                <c:pt idx="2">
                  <c:v>0.14680224343660345</c:v>
                </c:pt>
                <c:pt idx="3">
                  <c:v>0.16383988330657603</c:v>
                </c:pt>
                <c:pt idx="4">
                  <c:v>0.17709852571231857</c:v>
                </c:pt>
                <c:pt idx="5">
                  <c:v>0.18770581013991716</c:v>
                </c:pt>
                <c:pt idx="6">
                  <c:v>0.19050566081964598</c:v>
                </c:pt>
                <c:pt idx="7">
                  <c:v>0.18314541565509757</c:v>
                </c:pt>
                <c:pt idx="8">
                  <c:v>0.17666862914911241</c:v>
                </c:pt>
                <c:pt idx="9">
                  <c:v>0.17051545476080182</c:v>
                </c:pt>
                <c:pt idx="10">
                  <c:v>0.16122360710255984</c:v>
                </c:pt>
                <c:pt idx="11">
                  <c:v>0.16846060427922435</c:v>
                </c:pt>
                <c:pt idx="12">
                  <c:v>0.18573670615777646</c:v>
                </c:pt>
                <c:pt idx="13">
                  <c:v>0.1932261914275947</c:v>
                </c:pt>
                <c:pt idx="14">
                  <c:v>0.19768587494547155</c:v>
                </c:pt>
                <c:pt idx="15">
                  <c:v>0.19378555462171007</c:v>
                </c:pt>
                <c:pt idx="16">
                  <c:v>0.1688700692443911</c:v>
                </c:pt>
                <c:pt idx="17">
                  <c:v>0.14451653800224551</c:v>
                </c:pt>
                <c:pt idx="18">
                  <c:v>0.13285156033924519</c:v>
                </c:pt>
                <c:pt idx="19">
                  <c:v>0.12621258291528931</c:v>
                </c:pt>
                <c:pt idx="20">
                  <c:v>0.13043699332622019</c:v>
                </c:pt>
                <c:pt idx="21">
                  <c:v>0.14910352417923342</c:v>
                </c:pt>
                <c:pt idx="22">
                  <c:v>0.16566133742831526</c:v>
                </c:pt>
                <c:pt idx="23">
                  <c:v>0.19097933402619943</c:v>
                </c:pt>
                <c:pt idx="24">
                  <c:v>0.2232094245665466</c:v>
                </c:pt>
                <c:pt idx="25">
                  <c:v>0.25304977511526183</c:v>
                </c:pt>
                <c:pt idx="26">
                  <c:v>0.27707171591201346</c:v>
                </c:pt>
                <c:pt idx="27">
                  <c:v>0.29565150900745035</c:v>
                </c:pt>
                <c:pt idx="28">
                  <c:v>0.29542322150100914</c:v>
                </c:pt>
                <c:pt idx="29">
                  <c:v>0.2790034996108437</c:v>
                </c:pt>
              </c:numCache>
            </c:numRef>
          </c:val>
          <c:smooth val="0"/>
        </c:ser>
        <c:ser>
          <c:idx val="12"/>
          <c:order val="12"/>
          <c:marker>
            <c:symbol val="none"/>
          </c:marker>
          <c:val>
            <c:numRef>
              <c:f>Recordconts!$M$3:$M$32</c:f>
              <c:numCache>
                <c:formatCode>0%</c:formatCode>
                <c:ptCount val="30"/>
                <c:pt idx="0">
                  <c:v>0.10353363260601807</c:v>
                </c:pt>
                <c:pt idx="1">
                  <c:v>6.0837663175574395E-2</c:v>
                </c:pt>
                <c:pt idx="2">
                  <c:v>4.2284684360388528E-2</c:v>
                </c:pt>
                <c:pt idx="3">
                  <c:v>4.065053944012606E-2</c:v>
                </c:pt>
                <c:pt idx="4">
                  <c:v>4.3124279767443117E-2</c:v>
                </c:pt>
                <c:pt idx="5">
                  <c:v>4.2687029941863214E-2</c:v>
                </c:pt>
                <c:pt idx="6">
                  <c:v>4.4233214876591931E-2</c:v>
                </c:pt>
                <c:pt idx="7">
                  <c:v>3.4650221880457223E-2</c:v>
                </c:pt>
                <c:pt idx="8">
                  <c:v>3.8505938678564791E-2</c:v>
                </c:pt>
                <c:pt idx="9">
                  <c:v>4.1812805988376264E-2</c:v>
                </c:pt>
                <c:pt idx="10">
                  <c:v>3.483124778898835E-2</c:v>
                </c:pt>
                <c:pt idx="11">
                  <c:v>4.5634229423449989E-2</c:v>
                </c:pt>
                <c:pt idx="12">
                  <c:v>6.9340553390435281E-2</c:v>
                </c:pt>
                <c:pt idx="13">
                  <c:v>8.4251560000883297E-2</c:v>
                </c:pt>
                <c:pt idx="14">
                  <c:v>9.7685296633083687E-2</c:v>
                </c:pt>
                <c:pt idx="15">
                  <c:v>0.12445428722348577</c:v>
                </c:pt>
                <c:pt idx="16">
                  <c:v>0.14730681909816923</c:v>
                </c:pt>
                <c:pt idx="17">
                  <c:v>0.16016760868547103</c:v>
                </c:pt>
                <c:pt idx="18">
                  <c:v>0.16147444077436873</c:v>
                </c:pt>
                <c:pt idx="19">
                  <c:v>0.1566754628782081</c:v>
                </c:pt>
                <c:pt idx="20">
                  <c:v>0.15247562693857816</c:v>
                </c:pt>
                <c:pt idx="21">
                  <c:v>0.14721211898445846</c:v>
                </c:pt>
                <c:pt idx="22">
                  <c:v>0.14797346403677222</c:v>
                </c:pt>
                <c:pt idx="23">
                  <c:v>0.14874172060876023</c:v>
                </c:pt>
                <c:pt idx="24">
                  <c:v>0.15608939028921123</c:v>
                </c:pt>
                <c:pt idx="25">
                  <c:v>0.16083563822117181</c:v>
                </c:pt>
                <c:pt idx="26">
                  <c:v>0.15567858389753844</c:v>
                </c:pt>
                <c:pt idx="27">
                  <c:v>0.15741387179373428</c:v>
                </c:pt>
                <c:pt idx="28">
                  <c:v>0.1612670948495824</c:v>
                </c:pt>
                <c:pt idx="29">
                  <c:v>0.15583953527539449</c:v>
                </c:pt>
              </c:numCache>
            </c:numRef>
          </c:val>
          <c:smooth val="0"/>
        </c:ser>
        <c:ser>
          <c:idx val="13"/>
          <c:order val="13"/>
          <c:marker>
            <c:symbol val="none"/>
          </c:marker>
          <c:val>
            <c:numRef>
              <c:f>Recordconts!$N$3:$N$32</c:f>
              <c:numCache>
                <c:formatCode>0%</c:formatCode>
                <c:ptCount val="30"/>
                <c:pt idx="0">
                  <c:v>0.10353363260601807</c:v>
                </c:pt>
                <c:pt idx="1">
                  <c:v>5.290474420342562E-2</c:v>
                </c:pt>
                <c:pt idx="2">
                  <c:v>1.2949562399422455E-2</c:v>
                </c:pt>
                <c:pt idx="3">
                  <c:v>-1.8343336305860325E-2</c:v>
                </c:pt>
                <c:pt idx="4">
                  <c:v>-4.5217162293253101E-2</c:v>
                </c:pt>
                <c:pt idx="5">
                  <c:v>-6.0698082361878937E-2</c:v>
                </c:pt>
                <c:pt idx="6">
                  <c:v>-6.990315753055773E-2</c:v>
                </c:pt>
                <c:pt idx="7">
                  <c:v>-7.1118527312892629E-2</c:v>
                </c:pt>
                <c:pt idx="8">
                  <c:v>-6.1179805017839602E-2</c:v>
                </c:pt>
                <c:pt idx="9">
                  <c:v>-5.5666642233980178E-2</c:v>
                </c:pt>
                <c:pt idx="10">
                  <c:v>-5.2992881594430337E-2</c:v>
                </c:pt>
                <c:pt idx="11">
                  <c:v>-5.2165562688468656E-2</c:v>
                </c:pt>
                <c:pt idx="12">
                  <c:v>-4.7933935089989603E-2</c:v>
                </c:pt>
                <c:pt idx="13">
                  <c:v>-4.8071987586569477E-2</c:v>
                </c:pt>
                <c:pt idx="14">
                  <c:v>-2.6333460943047306E-2</c:v>
                </c:pt>
                <c:pt idx="15">
                  <c:v>-1.0494439980690785E-3</c:v>
                </c:pt>
                <c:pt idx="16">
                  <c:v>2.7889981312237175E-2</c:v>
                </c:pt>
                <c:pt idx="17">
                  <c:v>5.7511821935006556E-2</c:v>
                </c:pt>
                <c:pt idx="18">
                  <c:v>8.0831846290766216E-2</c:v>
                </c:pt>
                <c:pt idx="19">
                  <c:v>9.1004519744199E-2</c:v>
                </c:pt>
                <c:pt idx="20">
                  <c:v>0.10517355863577499</c:v>
                </c:pt>
                <c:pt idx="21">
                  <c:v>0.12755304865621064</c:v>
                </c:pt>
                <c:pt idx="22">
                  <c:v>0.13971455800839966</c:v>
                </c:pt>
                <c:pt idx="23">
                  <c:v>0.15374273724772894</c:v>
                </c:pt>
                <c:pt idx="24">
                  <c:v>0.16699397481885009</c:v>
                </c:pt>
                <c:pt idx="25">
                  <c:v>0.17613187125769589</c:v>
                </c:pt>
                <c:pt idx="26">
                  <c:v>0.17951186024674884</c:v>
                </c:pt>
                <c:pt idx="27">
                  <c:v>0.18903460197426677</c:v>
                </c:pt>
                <c:pt idx="28">
                  <c:v>0.20236131696137627</c:v>
                </c:pt>
                <c:pt idx="29">
                  <c:v>0.22466855105911215</c:v>
                </c:pt>
              </c:numCache>
            </c:numRef>
          </c:val>
          <c:smooth val="0"/>
        </c:ser>
        <c:ser>
          <c:idx val="14"/>
          <c:order val="14"/>
          <c:marker>
            <c:symbol val="none"/>
          </c:marker>
          <c:val>
            <c:numRef>
              <c:f>Recordconts!$O$3:$O$32</c:f>
              <c:numCache>
                <c:formatCode>0%</c:formatCode>
                <c:ptCount val="30"/>
                <c:pt idx="0">
                  <c:v>0.10353363260601807</c:v>
                </c:pt>
                <c:pt idx="1">
                  <c:v>0.10343915760787195</c:v>
                </c:pt>
                <c:pt idx="2">
                  <c:v>9.9031866341631802E-2</c:v>
                </c:pt>
                <c:pt idx="3">
                  <c:v>0.10232708188221951</c:v>
                </c:pt>
                <c:pt idx="4">
                  <c:v>0.10770168250267842</c:v>
                </c:pt>
                <c:pt idx="5">
                  <c:v>0.11834090876471555</c:v>
                </c:pt>
                <c:pt idx="6">
                  <c:v>0.13226004622422485</c:v>
                </c:pt>
                <c:pt idx="7">
                  <c:v>0.15401736077654365</c:v>
                </c:pt>
                <c:pt idx="8">
                  <c:v>0.18115646392650886</c:v>
                </c:pt>
                <c:pt idx="9">
                  <c:v>0.21005453754718442</c:v>
                </c:pt>
                <c:pt idx="10">
                  <c:v>0.23046217090432786</c:v>
                </c:pt>
                <c:pt idx="11">
                  <c:v>0.24082844577726381</c:v>
                </c:pt>
                <c:pt idx="12">
                  <c:v>0.23920810669866879</c:v>
                </c:pt>
                <c:pt idx="13">
                  <c:v>0.23269666498691371</c:v>
                </c:pt>
                <c:pt idx="14">
                  <c:v>0.2233553009896749</c:v>
                </c:pt>
                <c:pt idx="15">
                  <c:v>0.22665376808612694</c:v>
                </c:pt>
                <c:pt idx="16">
                  <c:v>0.24137987034647962</c:v>
                </c:pt>
                <c:pt idx="17">
                  <c:v>0.26242330947942538</c:v>
                </c:pt>
                <c:pt idx="18">
                  <c:v>0.279957029423058</c:v>
                </c:pt>
                <c:pt idx="19">
                  <c:v>0.29978744017329728</c:v>
                </c:pt>
                <c:pt idx="20">
                  <c:v>0.30641763467104316</c:v>
                </c:pt>
                <c:pt idx="21">
                  <c:v>0.3067570687209169</c:v>
                </c:pt>
                <c:pt idx="22">
                  <c:v>0.30767881130713587</c:v>
                </c:pt>
                <c:pt idx="23">
                  <c:v>0.31331333019456453</c:v>
                </c:pt>
                <c:pt idx="24">
                  <c:v>0.31734125574833633</c:v>
                </c:pt>
                <c:pt idx="25">
                  <c:v>0.32297753627338027</c:v>
                </c:pt>
                <c:pt idx="26">
                  <c:v>0.32620019749433077</c:v>
                </c:pt>
                <c:pt idx="27">
                  <c:v>0.33436046234290684</c:v>
                </c:pt>
                <c:pt idx="28">
                  <c:v>0.3403911719829662</c:v>
                </c:pt>
                <c:pt idx="29">
                  <c:v>0.34730362484824284</c:v>
                </c:pt>
              </c:numCache>
            </c:numRef>
          </c:val>
          <c:smooth val="0"/>
        </c:ser>
        <c:ser>
          <c:idx val="15"/>
          <c:order val="15"/>
          <c:marker>
            <c:symbol val="none"/>
          </c:marker>
          <c:val>
            <c:numRef>
              <c:f>Recordconts!$P$3:$P$32</c:f>
              <c:numCache>
                <c:formatCode>0%</c:formatCode>
                <c:ptCount val="30"/>
                <c:pt idx="0">
                  <c:v>0.10353363260601807</c:v>
                </c:pt>
                <c:pt idx="1">
                  <c:v>7.834722660509548E-2</c:v>
                </c:pt>
                <c:pt idx="2">
                  <c:v>9.3845081311465031E-2</c:v>
                </c:pt>
                <c:pt idx="3">
                  <c:v>0.10943129132932604</c:v>
                </c:pt>
                <c:pt idx="4">
                  <c:v>0.12487821732256721</c:v>
                </c:pt>
                <c:pt idx="5">
                  <c:v>0.13525225005381908</c:v>
                </c:pt>
                <c:pt idx="6">
                  <c:v>0.14410518584498683</c:v>
                </c:pt>
                <c:pt idx="7">
                  <c:v>0.15045841896683562</c:v>
                </c:pt>
                <c:pt idx="8">
                  <c:v>0.15619474174812883</c:v>
                </c:pt>
                <c:pt idx="9">
                  <c:v>0.16160184769709302</c:v>
                </c:pt>
                <c:pt idx="10">
                  <c:v>0.16820022673320803</c:v>
                </c:pt>
                <c:pt idx="11">
                  <c:v>0.18662040010474351</c:v>
                </c:pt>
                <c:pt idx="12">
                  <c:v>0.19134059311925405</c:v>
                </c:pt>
                <c:pt idx="13">
                  <c:v>0.18860100194622006</c:v>
                </c:pt>
                <c:pt idx="14">
                  <c:v>0.17989829941954208</c:v>
                </c:pt>
                <c:pt idx="15">
                  <c:v>0.18074690472349908</c:v>
                </c:pt>
                <c:pt idx="16">
                  <c:v>0.18244057232185423</c:v>
                </c:pt>
                <c:pt idx="17">
                  <c:v>0.19333492896704943</c:v>
                </c:pt>
                <c:pt idx="18">
                  <c:v>0.20767188326527636</c:v>
                </c:pt>
                <c:pt idx="19">
                  <c:v>0.22679856558409645</c:v>
                </c:pt>
                <c:pt idx="20">
                  <c:v>0.23808947131397931</c:v>
                </c:pt>
                <c:pt idx="21">
                  <c:v>0.24916569229449134</c:v>
                </c:pt>
                <c:pt idx="22">
                  <c:v>0.26207796290617225</c:v>
                </c:pt>
                <c:pt idx="23">
                  <c:v>0.27725362030659323</c:v>
                </c:pt>
                <c:pt idx="24">
                  <c:v>0.2949138019352206</c:v>
                </c:pt>
                <c:pt idx="25">
                  <c:v>0.31378664439464304</c:v>
                </c:pt>
                <c:pt idx="26">
                  <c:v>0.32055347719994354</c:v>
                </c:pt>
                <c:pt idx="27">
                  <c:v>0.3260625206629848</c:v>
                </c:pt>
                <c:pt idx="28">
                  <c:v>0.33373159013088771</c:v>
                </c:pt>
                <c:pt idx="29">
                  <c:v>0.33625448271631103</c:v>
                </c:pt>
              </c:numCache>
            </c:numRef>
          </c:val>
          <c:smooth val="0"/>
        </c:ser>
        <c:ser>
          <c:idx val="16"/>
          <c:order val="16"/>
          <c:marker>
            <c:symbol val="none"/>
          </c:marker>
          <c:val>
            <c:numRef>
              <c:f>Recordconts!$Q$3:$Q$32</c:f>
              <c:numCache>
                <c:formatCode>0%</c:formatCode>
                <c:ptCount val="30"/>
                <c:pt idx="0">
                  <c:v>0.10353363260601807</c:v>
                </c:pt>
                <c:pt idx="1">
                  <c:v>0.18027319468286984</c:v>
                </c:pt>
                <c:pt idx="2">
                  <c:v>0.20949606863367287</c:v>
                </c:pt>
                <c:pt idx="3">
                  <c:v>0.23886784728245597</c:v>
                </c:pt>
                <c:pt idx="4">
                  <c:v>0.25941989334774179</c:v>
                </c:pt>
                <c:pt idx="5">
                  <c:v>0.2775270884649258</c:v>
                </c:pt>
                <c:pt idx="6">
                  <c:v>0.28342424730870014</c:v>
                </c:pt>
                <c:pt idx="7">
                  <c:v>0.29144735178922226</c:v>
                </c:pt>
                <c:pt idx="8">
                  <c:v>0.29847950884911945</c:v>
                </c:pt>
                <c:pt idx="9">
                  <c:v>0.3075314001236138</c:v>
                </c:pt>
                <c:pt idx="10">
                  <c:v>0.31074406958414286</c:v>
                </c:pt>
                <c:pt idx="11">
                  <c:v>0.30888308293635047</c:v>
                </c:pt>
                <c:pt idx="12">
                  <c:v>0.30399779199909516</c:v>
                </c:pt>
                <c:pt idx="13">
                  <c:v>0.293983700600086</c:v>
                </c:pt>
                <c:pt idx="14">
                  <c:v>0.280349634607238</c:v>
                </c:pt>
                <c:pt idx="15">
                  <c:v>0.27732965739201798</c:v>
                </c:pt>
                <c:pt idx="16">
                  <c:v>0.28387518557231112</c:v>
                </c:pt>
                <c:pt idx="17">
                  <c:v>0.29151803763728384</c:v>
                </c:pt>
                <c:pt idx="18">
                  <c:v>0.2930646935692231</c:v>
                </c:pt>
                <c:pt idx="19">
                  <c:v>0.28650467794343759</c:v>
                </c:pt>
                <c:pt idx="20">
                  <c:v>0.27090842362656165</c:v>
                </c:pt>
                <c:pt idx="21">
                  <c:v>0.24203042313233242</c:v>
                </c:pt>
                <c:pt idx="22">
                  <c:v>0.21944731943833146</c:v>
                </c:pt>
                <c:pt idx="23">
                  <c:v>0.2120659240207757</c:v>
                </c:pt>
                <c:pt idx="24">
                  <c:v>0.21984676859508376</c:v>
                </c:pt>
                <c:pt idx="25">
                  <c:v>0.22645614437250666</c:v>
                </c:pt>
                <c:pt idx="26">
                  <c:v>0.24615075243800563</c:v>
                </c:pt>
                <c:pt idx="27">
                  <c:v>0.25863350205536939</c:v>
                </c:pt>
                <c:pt idx="28">
                  <c:v>0.24722118975559237</c:v>
                </c:pt>
                <c:pt idx="29">
                  <c:v>0.23812585504025863</c:v>
                </c:pt>
              </c:numCache>
            </c:numRef>
          </c:val>
          <c:smooth val="0"/>
        </c:ser>
        <c:ser>
          <c:idx val="17"/>
          <c:order val="17"/>
          <c:marker>
            <c:symbol val="none"/>
          </c:marker>
          <c:val>
            <c:numRef>
              <c:f>Recordconts!$R$3:$R$32</c:f>
              <c:numCache>
                <c:formatCode>0%</c:formatCode>
                <c:ptCount val="30"/>
                <c:pt idx="0">
                  <c:v>0.10353363260601807</c:v>
                </c:pt>
                <c:pt idx="1">
                  <c:v>8.0392602935003082E-2</c:v>
                </c:pt>
                <c:pt idx="2">
                  <c:v>0.11517676749974526</c:v>
                </c:pt>
                <c:pt idx="3">
                  <c:v>0.13588636923881534</c:v>
                </c:pt>
                <c:pt idx="4">
                  <c:v>0.15834867803335065</c:v>
                </c:pt>
                <c:pt idx="5">
                  <c:v>0.17145145472461698</c:v>
                </c:pt>
                <c:pt idx="6">
                  <c:v>0.18737506974085461</c:v>
                </c:pt>
                <c:pt idx="7">
                  <c:v>0.18939676448899634</c:v>
                </c:pt>
                <c:pt idx="8">
                  <c:v>0.1986659272928199</c:v>
                </c:pt>
                <c:pt idx="9">
                  <c:v>0.20864908913421734</c:v>
                </c:pt>
                <c:pt idx="10">
                  <c:v>0.22510788395891004</c:v>
                </c:pt>
                <c:pt idx="11">
                  <c:v>0.24421983667006344</c:v>
                </c:pt>
                <c:pt idx="12">
                  <c:v>0.25644729254286891</c:v>
                </c:pt>
                <c:pt idx="13">
                  <c:v>0.25757188930977032</c:v>
                </c:pt>
                <c:pt idx="14">
                  <c:v>0.25229658739437311</c:v>
                </c:pt>
                <c:pt idx="15">
                  <c:v>0.24944257455560684</c:v>
                </c:pt>
                <c:pt idx="16">
                  <c:v>0.24517348481660464</c:v>
                </c:pt>
                <c:pt idx="17">
                  <c:v>0.23958189152156223</c:v>
                </c:pt>
                <c:pt idx="18">
                  <c:v>0.24005649177672975</c:v>
                </c:pt>
                <c:pt idx="19">
                  <c:v>0.2426889986126754</c:v>
                </c:pt>
                <c:pt idx="20">
                  <c:v>0.23658138309482274</c:v>
                </c:pt>
                <c:pt idx="21">
                  <c:v>0.2301180636809346</c:v>
                </c:pt>
                <c:pt idx="22">
                  <c:v>0.23162916478657955</c:v>
                </c:pt>
                <c:pt idx="23">
                  <c:v>0.23329571791129827</c:v>
                </c:pt>
                <c:pt idx="24">
                  <c:v>0.23086459203337836</c:v>
                </c:pt>
                <c:pt idx="25">
                  <c:v>0.23438068007266435</c:v>
                </c:pt>
                <c:pt idx="26">
                  <c:v>0.23368308326483692</c:v>
                </c:pt>
                <c:pt idx="27">
                  <c:v>0.23293384680033508</c:v>
                </c:pt>
                <c:pt idx="28">
                  <c:v>0.23165244636531318</c:v>
                </c:pt>
                <c:pt idx="29">
                  <c:v>0.23832701415254282</c:v>
                </c:pt>
              </c:numCache>
            </c:numRef>
          </c:val>
          <c:smooth val="0"/>
        </c:ser>
        <c:ser>
          <c:idx val="18"/>
          <c:order val="18"/>
          <c:marker>
            <c:symbol val="none"/>
          </c:marker>
          <c:val>
            <c:numRef>
              <c:f>Recordconts!$S$3:$S$32</c:f>
              <c:numCache>
                <c:formatCode>0%</c:formatCode>
                <c:ptCount val="30"/>
                <c:pt idx="0">
                  <c:v>0.10353363260601807</c:v>
                </c:pt>
                <c:pt idx="1">
                  <c:v>0.13575337501486215</c:v>
                </c:pt>
                <c:pt idx="2">
                  <c:v>0.14891119406276743</c:v>
                </c:pt>
                <c:pt idx="3">
                  <c:v>0.18130445037744014</c:v>
                </c:pt>
                <c:pt idx="4">
                  <c:v>0.20356726982117709</c:v>
                </c:pt>
                <c:pt idx="5">
                  <c:v>0.21990166349591159</c:v>
                </c:pt>
                <c:pt idx="6">
                  <c:v>0.2311422539098697</c:v>
                </c:pt>
                <c:pt idx="7">
                  <c:v>0.24493137903538045</c:v>
                </c:pt>
                <c:pt idx="8">
                  <c:v>0.25376473158052576</c:v>
                </c:pt>
                <c:pt idx="9">
                  <c:v>0.25923307149612557</c:v>
                </c:pt>
                <c:pt idx="10">
                  <c:v>0.27726377581232092</c:v>
                </c:pt>
                <c:pt idx="11">
                  <c:v>0.29481066626380165</c:v>
                </c:pt>
                <c:pt idx="12">
                  <c:v>0.31658321327082678</c:v>
                </c:pt>
                <c:pt idx="13">
                  <c:v>0.32902349235185957</c:v>
                </c:pt>
                <c:pt idx="14">
                  <c:v>0.34953291718757784</c:v>
                </c:pt>
                <c:pt idx="15">
                  <c:v>0.35745258858039825</c:v>
                </c:pt>
                <c:pt idx="16">
                  <c:v>0.36694367210595596</c:v>
                </c:pt>
                <c:pt idx="17">
                  <c:v>0.37156833173061216</c:v>
                </c:pt>
                <c:pt idx="18">
                  <c:v>0.37367239211956432</c:v>
                </c:pt>
                <c:pt idx="19">
                  <c:v>0.37329592070461426</c:v>
                </c:pt>
                <c:pt idx="20">
                  <c:v>0.37723908098608289</c:v>
                </c:pt>
                <c:pt idx="21">
                  <c:v>0.37867624352260698</c:v>
                </c:pt>
                <c:pt idx="22">
                  <c:v>0.37361007951542552</c:v>
                </c:pt>
                <c:pt idx="23">
                  <c:v>0.37243308962246557</c:v>
                </c:pt>
                <c:pt idx="24">
                  <c:v>0.36703830354817146</c:v>
                </c:pt>
                <c:pt idx="25">
                  <c:v>0.35380759756717628</c:v>
                </c:pt>
                <c:pt idx="26">
                  <c:v>0.33617150919733169</c:v>
                </c:pt>
                <c:pt idx="27">
                  <c:v>0.32502061398006249</c:v>
                </c:pt>
                <c:pt idx="28">
                  <c:v>0.31946684342998766</c:v>
                </c:pt>
                <c:pt idx="29">
                  <c:v>0.32173820673743408</c:v>
                </c:pt>
              </c:numCache>
            </c:numRef>
          </c:val>
          <c:smooth val="0"/>
        </c:ser>
        <c:ser>
          <c:idx val="19"/>
          <c:order val="19"/>
          <c:marker>
            <c:symbol val="none"/>
          </c:marker>
          <c:val>
            <c:numRef>
              <c:f>Recordconts!$T$3:$T$32</c:f>
              <c:numCache>
                <c:formatCode>0%</c:formatCode>
                <c:ptCount val="30"/>
                <c:pt idx="0">
                  <c:v>0.10353363260601807</c:v>
                </c:pt>
                <c:pt idx="1">
                  <c:v>0.14648827275312346</c:v>
                </c:pt>
                <c:pt idx="2">
                  <c:v>0.1697448394750849</c:v>
                </c:pt>
                <c:pt idx="3">
                  <c:v>0.18021863697230051</c:v>
                </c:pt>
                <c:pt idx="4">
                  <c:v>0.19221561474532869</c:v>
                </c:pt>
                <c:pt idx="5">
                  <c:v>0.19885211182004248</c:v>
                </c:pt>
                <c:pt idx="6">
                  <c:v>0.20214228753673713</c:v>
                </c:pt>
                <c:pt idx="7">
                  <c:v>0.21312699448806452</c:v>
                </c:pt>
                <c:pt idx="8">
                  <c:v>0.22523336884686626</c:v>
                </c:pt>
                <c:pt idx="9">
                  <c:v>0.23389018339539511</c:v>
                </c:pt>
                <c:pt idx="10">
                  <c:v>0.25392580996785846</c:v>
                </c:pt>
                <c:pt idx="11">
                  <c:v>0.27238702088285233</c:v>
                </c:pt>
                <c:pt idx="12">
                  <c:v>0.28176244778380138</c:v>
                </c:pt>
                <c:pt idx="13">
                  <c:v>0.29628047727620621</c:v>
                </c:pt>
                <c:pt idx="14">
                  <c:v>0.30993823341396431</c:v>
                </c:pt>
                <c:pt idx="15">
                  <c:v>0.31800614531931382</c:v>
                </c:pt>
                <c:pt idx="16">
                  <c:v>0.3239683121793045</c:v>
                </c:pt>
                <c:pt idx="17">
                  <c:v>0.33091149812785459</c:v>
                </c:pt>
                <c:pt idx="18">
                  <c:v>0.33688364398526816</c:v>
                </c:pt>
                <c:pt idx="19">
                  <c:v>0.34699111018078838</c:v>
                </c:pt>
                <c:pt idx="20">
                  <c:v>0.35633872850951714</c:v>
                </c:pt>
                <c:pt idx="21">
                  <c:v>0.36650299280556808</c:v>
                </c:pt>
                <c:pt idx="22">
                  <c:v>0.37677625657511921</c:v>
                </c:pt>
                <c:pt idx="23">
                  <c:v>0.38523083095238858</c:v>
                </c:pt>
                <c:pt idx="24">
                  <c:v>0.38919753910039162</c:v>
                </c:pt>
                <c:pt idx="25">
                  <c:v>0.39063547900365159</c:v>
                </c:pt>
                <c:pt idx="26">
                  <c:v>0.38809427511510225</c:v>
                </c:pt>
                <c:pt idx="27">
                  <c:v>0.38687893938679518</c:v>
                </c:pt>
                <c:pt idx="28">
                  <c:v>0.3844965418778919</c:v>
                </c:pt>
                <c:pt idx="29">
                  <c:v>0.38262810724750212</c:v>
                </c:pt>
              </c:numCache>
            </c:numRef>
          </c:val>
          <c:smooth val="0"/>
        </c:ser>
        <c:ser>
          <c:idx val="20"/>
          <c:order val="20"/>
          <c:marker>
            <c:symbol val="none"/>
          </c:marker>
          <c:val>
            <c:numRef>
              <c:f>Recordconts!$U$3:$U$32</c:f>
              <c:numCache>
                <c:formatCode>0%</c:formatCode>
                <c:ptCount val="30"/>
                <c:pt idx="0">
                  <c:v>0.10353363260601807</c:v>
                </c:pt>
                <c:pt idx="1">
                  <c:v>8.1996722706774175E-2</c:v>
                </c:pt>
                <c:pt idx="2">
                  <c:v>9.1933279017618622E-2</c:v>
                </c:pt>
                <c:pt idx="3">
                  <c:v>0.10684145848885801</c:v>
                </c:pt>
                <c:pt idx="4">
                  <c:v>0.12996419923395802</c:v>
                </c:pt>
                <c:pt idx="5">
                  <c:v>0.15623608678887493</c:v>
                </c:pt>
                <c:pt idx="6">
                  <c:v>0.18379831530188548</c:v>
                </c:pt>
                <c:pt idx="7">
                  <c:v>0.20856507788685291</c:v>
                </c:pt>
                <c:pt idx="8">
                  <c:v>0.23255712919873098</c:v>
                </c:pt>
                <c:pt idx="9">
                  <c:v>0.25037778521573645</c:v>
                </c:pt>
                <c:pt idx="10">
                  <c:v>0.25888498161933216</c:v>
                </c:pt>
                <c:pt idx="11">
                  <c:v>0.27164461282356983</c:v>
                </c:pt>
                <c:pt idx="12">
                  <c:v>0.2783541645567128</c:v>
                </c:pt>
                <c:pt idx="13">
                  <c:v>0.28425245073534783</c:v>
                </c:pt>
                <c:pt idx="14">
                  <c:v>0.2885290325992993</c:v>
                </c:pt>
                <c:pt idx="15">
                  <c:v>0.29456765064158225</c:v>
                </c:pt>
                <c:pt idx="16">
                  <c:v>0.30076288293058678</c:v>
                </c:pt>
                <c:pt idx="17">
                  <c:v>0.30743506925722974</c:v>
                </c:pt>
                <c:pt idx="18">
                  <c:v>0.31292480392504185</c:v>
                </c:pt>
                <c:pt idx="19">
                  <c:v>0.3147246091554915</c:v>
                </c:pt>
                <c:pt idx="20">
                  <c:v>0.3121399669617978</c:v>
                </c:pt>
                <c:pt idx="21">
                  <c:v>0.30937762562393334</c:v>
                </c:pt>
                <c:pt idx="22">
                  <c:v>0.30210537911502877</c:v>
                </c:pt>
                <c:pt idx="23">
                  <c:v>0.30288330335155295</c:v>
                </c:pt>
                <c:pt idx="24">
                  <c:v>0.30779858772052193</c:v>
                </c:pt>
                <c:pt idx="25">
                  <c:v>0.31859873177265979</c:v>
                </c:pt>
                <c:pt idx="26">
                  <c:v>0.32614769712228858</c:v>
                </c:pt>
                <c:pt idx="27">
                  <c:v>0.34628952837170351</c:v>
                </c:pt>
                <c:pt idx="28">
                  <c:v>0.35792204790041576</c:v>
                </c:pt>
                <c:pt idx="29">
                  <c:v>0.36908017644015445</c:v>
                </c:pt>
              </c:numCache>
            </c:numRef>
          </c:val>
          <c:smooth val="0"/>
        </c:ser>
        <c:ser>
          <c:idx val="21"/>
          <c:order val="21"/>
          <c:marker>
            <c:symbol val="none"/>
          </c:marker>
          <c:val>
            <c:numRef>
              <c:f>Recordconts!$V$3:$V$32</c:f>
              <c:numCache>
                <c:formatCode>0%</c:formatCode>
                <c:ptCount val="30"/>
                <c:pt idx="0">
                  <c:v>0.10353363260601807</c:v>
                </c:pt>
                <c:pt idx="1">
                  <c:v>9.5005567744275682E-2</c:v>
                </c:pt>
                <c:pt idx="2">
                  <c:v>0.11278325178832117</c:v>
                </c:pt>
                <c:pt idx="3">
                  <c:v>0.10867386923441742</c:v>
                </c:pt>
                <c:pt idx="4">
                  <c:v>9.9368906534749959E-2</c:v>
                </c:pt>
                <c:pt idx="5">
                  <c:v>9.0121033640441078E-2</c:v>
                </c:pt>
                <c:pt idx="6">
                  <c:v>8.8440592994385184E-2</c:v>
                </c:pt>
                <c:pt idx="7">
                  <c:v>7.1833234865348095E-2</c:v>
                </c:pt>
                <c:pt idx="8">
                  <c:v>7.4075022278945676E-2</c:v>
                </c:pt>
                <c:pt idx="9">
                  <c:v>8.5272537848527633E-2</c:v>
                </c:pt>
                <c:pt idx="10">
                  <c:v>0.102923668261896</c:v>
                </c:pt>
                <c:pt idx="11">
                  <c:v>0.10762364721664358</c:v>
                </c:pt>
                <c:pt idx="12">
                  <c:v>0.11525611800320461</c:v>
                </c:pt>
                <c:pt idx="13">
                  <c:v>0.1108729159738895</c:v>
                </c:pt>
                <c:pt idx="14">
                  <c:v>0.11138542255584338</c:v>
                </c:pt>
                <c:pt idx="15">
                  <c:v>9.6739880635710082E-2</c:v>
                </c:pt>
                <c:pt idx="16">
                  <c:v>9.1768845735025167E-2</c:v>
                </c:pt>
                <c:pt idx="17">
                  <c:v>8.692836507247835E-2</c:v>
                </c:pt>
                <c:pt idx="18">
                  <c:v>8.4176532599942969E-2</c:v>
                </c:pt>
                <c:pt idx="19">
                  <c:v>8.2736132277867205E-2</c:v>
                </c:pt>
                <c:pt idx="20">
                  <c:v>9.4188607738514715E-2</c:v>
                </c:pt>
                <c:pt idx="21">
                  <c:v>0.10075124201922961</c:v>
                </c:pt>
                <c:pt idx="22">
                  <c:v>0.11041958689223737</c:v>
                </c:pt>
                <c:pt idx="23">
                  <c:v>0.11675801026935939</c:v>
                </c:pt>
                <c:pt idx="24">
                  <c:v>0.10812204671912189</c:v>
                </c:pt>
                <c:pt idx="25">
                  <c:v>0.10915719667764745</c:v>
                </c:pt>
                <c:pt idx="26">
                  <c:v>0.11799144916062049</c:v>
                </c:pt>
                <c:pt idx="27">
                  <c:v>0.13392282121927906</c:v>
                </c:pt>
                <c:pt idx="28">
                  <c:v>0.16582322201314628</c:v>
                </c:pt>
                <c:pt idx="29">
                  <c:v>0.20114943153321352</c:v>
                </c:pt>
              </c:numCache>
            </c:numRef>
          </c:val>
          <c:smooth val="0"/>
        </c:ser>
        <c:ser>
          <c:idx val="22"/>
          <c:order val="22"/>
          <c:marker>
            <c:symbol val="none"/>
          </c:marker>
          <c:val>
            <c:numRef>
              <c:f>Recordconts!$W$3:$W$32</c:f>
              <c:numCache>
                <c:formatCode>0%</c:formatCode>
                <c:ptCount val="30"/>
                <c:pt idx="0">
                  <c:v>0.10353363260601807</c:v>
                </c:pt>
                <c:pt idx="1">
                  <c:v>0.11942566471717321</c:v>
                </c:pt>
                <c:pt idx="2">
                  <c:v>0.14730122316307839</c:v>
                </c:pt>
                <c:pt idx="3">
                  <c:v>0.16832841037114177</c:v>
                </c:pt>
                <c:pt idx="4">
                  <c:v>0.19088395916377018</c:v>
                </c:pt>
                <c:pt idx="5">
                  <c:v>0.20375260448128291</c:v>
                </c:pt>
                <c:pt idx="6">
                  <c:v>0.21288729929128861</c:v>
                </c:pt>
                <c:pt idx="7">
                  <c:v>0.23096032996376098</c:v>
                </c:pt>
                <c:pt idx="8">
                  <c:v>0.24719867147633015</c:v>
                </c:pt>
                <c:pt idx="9">
                  <c:v>0.25564055600008406</c:v>
                </c:pt>
                <c:pt idx="10">
                  <c:v>0.27147308614264709</c:v>
                </c:pt>
                <c:pt idx="11">
                  <c:v>0.27780656788824926</c:v>
                </c:pt>
                <c:pt idx="12">
                  <c:v>0.27541109716147999</c:v>
                </c:pt>
                <c:pt idx="13">
                  <c:v>0.27840683355785528</c:v>
                </c:pt>
                <c:pt idx="14">
                  <c:v>0.28427175200707222</c:v>
                </c:pt>
                <c:pt idx="15">
                  <c:v>0.28498625693166157</c:v>
                </c:pt>
                <c:pt idx="16">
                  <c:v>0.30204684292210038</c:v>
                </c:pt>
                <c:pt idx="17">
                  <c:v>0.30833898267538051</c:v>
                </c:pt>
                <c:pt idx="18">
                  <c:v>0.31227631083040547</c:v>
                </c:pt>
                <c:pt idx="19">
                  <c:v>0.31676988403607642</c:v>
                </c:pt>
                <c:pt idx="20">
                  <c:v>0.32170607770192605</c:v>
                </c:pt>
                <c:pt idx="21">
                  <c:v>0.31961803451294835</c:v>
                </c:pt>
                <c:pt idx="22">
                  <c:v>0.31905951905671637</c:v>
                </c:pt>
                <c:pt idx="23">
                  <c:v>0.31844286684325951</c:v>
                </c:pt>
                <c:pt idx="24">
                  <c:v>0.31843214786398821</c:v>
                </c:pt>
                <c:pt idx="25">
                  <c:v>0.31925881954961871</c:v>
                </c:pt>
                <c:pt idx="26">
                  <c:v>0.32027471687202308</c:v>
                </c:pt>
                <c:pt idx="27">
                  <c:v>0.3232427363291504</c:v>
                </c:pt>
                <c:pt idx="28">
                  <c:v>0.32064246375908773</c:v>
                </c:pt>
                <c:pt idx="29">
                  <c:v>0.31791089303609876</c:v>
                </c:pt>
              </c:numCache>
            </c:numRef>
          </c:val>
          <c:smooth val="0"/>
        </c:ser>
        <c:ser>
          <c:idx val="23"/>
          <c:order val="23"/>
          <c:marker>
            <c:symbol val="none"/>
          </c:marker>
          <c:val>
            <c:numRef>
              <c:f>Recordconts!$X$3:$X$32</c:f>
              <c:numCache>
                <c:formatCode>0%</c:formatCode>
                <c:ptCount val="30"/>
                <c:pt idx="0">
                  <c:v>0.10353363260601807</c:v>
                </c:pt>
                <c:pt idx="1">
                  <c:v>6.5157924521930879E-2</c:v>
                </c:pt>
                <c:pt idx="2">
                  <c:v>4.0210873499412048E-2</c:v>
                </c:pt>
                <c:pt idx="3">
                  <c:v>3.7165079758757782E-2</c:v>
                </c:pt>
                <c:pt idx="4">
                  <c:v>3.9986633220404202E-2</c:v>
                </c:pt>
                <c:pt idx="5">
                  <c:v>3.5474395495313983E-2</c:v>
                </c:pt>
                <c:pt idx="6">
                  <c:v>4.114022448359974E-2</c:v>
                </c:pt>
                <c:pt idx="7">
                  <c:v>4.4707300232833577E-2</c:v>
                </c:pt>
                <c:pt idx="8">
                  <c:v>4.2591371914872549E-2</c:v>
                </c:pt>
                <c:pt idx="9">
                  <c:v>3.5498255940630018E-2</c:v>
                </c:pt>
                <c:pt idx="10">
                  <c:v>3.3155887381571894E-2</c:v>
                </c:pt>
                <c:pt idx="11">
                  <c:v>2.9396394918589048E-2</c:v>
                </c:pt>
                <c:pt idx="12">
                  <c:v>3.4146072676234887E-2</c:v>
                </c:pt>
                <c:pt idx="13">
                  <c:v>4.5964694978343247E-2</c:v>
                </c:pt>
                <c:pt idx="14">
                  <c:v>7.2258548466741693E-2</c:v>
                </c:pt>
                <c:pt idx="15">
                  <c:v>9.7940948285352283E-2</c:v>
                </c:pt>
                <c:pt idx="16">
                  <c:v>0.11950888688286505</c:v>
                </c:pt>
                <c:pt idx="17">
                  <c:v>0.13451647324682969</c:v>
                </c:pt>
                <c:pt idx="18">
                  <c:v>0.14193097344539279</c:v>
                </c:pt>
                <c:pt idx="19">
                  <c:v>0.1369462790948634</c:v>
                </c:pt>
                <c:pt idx="20">
                  <c:v>0.13587700145403583</c:v>
                </c:pt>
                <c:pt idx="21">
                  <c:v>0.13957166764464801</c:v>
                </c:pt>
                <c:pt idx="22">
                  <c:v>0.15103812248762252</c:v>
                </c:pt>
                <c:pt idx="23">
                  <c:v>0.1610389850311649</c:v>
                </c:pt>
                <c:pt idx="24">
                  <c:v>0.17013588956750667</c:v>
                </c:pt>
                <c:pt idx="25">
                  <c:v>0.17938806490094608</c:v>
                </c:pt>
                <c:pt idx="26">
                  <c:v>0.18936349596618887</c:v>
                </c:pt>
                <c:pt idx="27">
                  <c:v>0.19884685980929823</c:v>
                </c:pt>
                <c:pt idx="28">
                  <c:v>0.20574073129989232</c:v>
                </c:pt>
                <c:pt idx="29">
                  <c:v>0.21552069411676636</c:v>
                </c:pt>
              </c:numCache>
            </c:numRef>
          </c:val>
          <c:smooth val="0"/>
        </c:ser>
        <c:ser>
          <c:idx val="24"/>
          <c:order val="24"/>
          <c:marker>
            <c:symbol val="none"/>
          </c:marker>
          <c:val>
            <c:numRef>
              <c:f>Recordconts!$Y$3:$Y$32</c:f>
              <c:numCache>
                <c:formatCode>0%</c:formatCode>
                <c:ptCount val="30"/>
                <c:pt idx="0">
                  <c:v>0.10353363260601807</c:v>
                </c:pt>
                <c:pt idx="1">
                  <c:v>0.11014882718412751</c:v>
                </c:pt>
                <c:pt idx="2">
                  <c:v>0.15633161746522206</c:v>
                </c:pt>
                <c:pt idx="3">
                  <c:v>0.19563404589808783</c:v>
                </c:pt>
                <c:pt idx="4">
                  <c:v>0.22477389151203045</c:v>
                </c:pt>
                <c:pt idx="5">
                  <c:v>0.23790108183347775</c:v>
                </c:pt>
                <c:pt idx="6">
                  <c:v>0.25007476320777461</c:v>
                </c:pt>
                <c:pt idx="7">
                  <c:v>0.24739435276886512</c:v>
                </c:pt>
                <c:pt idx="8">
                  <c:v>0.23526661705343599</c:v>
                </c:pt>
                <c:pt idx="9">
                  <c:v>0.22570756316893317</c:v>
                </c:pt>
                <c:pt idx="10">
                  <c:v>0.22324529367673152</c:v>
                </c:pt>
                <c:pt idx="11">
                  <c:v>0.21357107085660415</c:v>
                </c:pt>
                <c:pt idx="12">
                  <c:v>0.20443230937237214</c:v>
                </c:pt>
                <c:pt idx="13">
                  <c:v>0.20100750757585609</c:v>
                </c:pt>
                <c:pt idx="14">
                  <c:v>0.1930055502013221</c:v>
                </c:pt>
                <c:pt idx="15">
                  <c:v>0.18179106772727915</c:v>
                </c:pt>
                <c:pt idx="16">
                  <c:v>0.18463480235051288</c:v>
                </c:pt>
                <c:pt idx="17">
                  <c:v>0.18495810326774201</c:v>
                </c:pt>
                <c:pt idx="18">
                  <c:v>0.18458974586748214</c:v>
                </c:pt>
                <c:pt idx="19">
                  <c:v>0.18436124218931352</c:v>
                </c:pt>
                <c:pt idx="20">
                  <c:v>0.19657018498561601</c:v>
                </c:pt>
                <c:pt idx="21">
                  <c:v>0.21306756311564784</c:v>
                </c:pt>
                <c:pt idx="22">
                  <c:v>0.23048072133227984</c:v>
                </c:pt>
                <c:pt idx="23">
                  <c:v>0.23903094678790063</c:v>
                </c:pt>
                <c:pt idx="24">
                  <c:v>0.24804812031535162</c:v>
                </c:pt>
                <c:pt idx="25">
                  <c:v>0.24941566917610714</c:v>
                </c:pt>
                <c:pt idx="26">
                  <c:v>0.23711505176396452</c:v>
                </c:pt>
                <c:pt idx="27">
                  <c:v>0.22373036067003915</c:v>
                </c:pt>
                <c:pt idx="28">
                  <c:v>0.21834573434285795</c:v>
                </c:pt>
                <c:pt idx="29">
                  <c:v>0.2015289466427837</c:v>
                </c:pt>
              </c:numCache>
            </c:numRef>
          </c:val>
          <c:smooth val="0"/>
        </c:ser>
        <c:ser>
          <c:idx val="25"/>
          <c:order val="25"/>
          <c:marker>
            <c:symbol val="none"/>
          </c:marker>
          <c:val>
            <c:numRef>
              <c:f>Recordconts!$Z$3:$Z$32</c:f>
              <c:numCache>
                <c:formatCode>0%</c:formatCode>
                <c:ptCount val="30"/>
                <c:pt idx="0">
                  <c:v>0.10353363260601807</c:v>
                </c:pt>
                <c:pt idx="1">
                  <c:v>0.12546610606160369</c:v>
                </c:pt>
                <c:pt idx="2">
                  <c:v>0.14275120656054835</c:v>
                </c:pt>
                <c:pt idx="3">
                  <c:v>0.15612834825742083</c:v>
                </c:pt>
                <c:pt idx="4">
                  <c:v>0.16006797170375048</c:v>
                </c:pt>
                <c:pt idx="5">
                  <c:v>0.16310879803249254</c:v>
                </c:pt>
                <c:pt idx="6">
                  <c:v>0.16357784436198664</c:v>
                </c:pt>
                <c:pt idx="7">
                  <c:v>0.16604706777724237</c:v>
                </c:pt>
                <c:pt idx="8">
                  <c:v>0.16574915285205263</c:v>
                </c:pt>
                <c:pt idx="9">
                  <c:v>0.16992317256315662</c:v>
                </c:pt>
                <c:pt idx="10">
                  <c:v>0.17188605615041916</c:v>
                </c:pt>
                <c:pt idx="11">
                  <c:v>0.17579279827258379</c:v>
                </c:pt>
                <c:pt idx="12">
                  <c:v>0.17559774404548045</c:v>
                </c:pt>
                <c:pt idx="13">
                  <c:v>0.17609095532854696</c:v>
                </c:pt>
                <c:pt idx="14">
                  <c:v>0.1767931502146127</c:v>
                </c:pt>
                <c:pt idx="15">
                  <c:v>0.18673281600819142</c:v>
                </c:pt>
                <c:pt idx="16">
                  <c:v>0.18844254835974139</c:v>
                </c:pt>
                <c:pt idx="17">
                  <c:v>0.20206592598551529</c:v>
                </c:pt>
                <c:pt idx="18">
                  <c:v>0.21332054114551685</c:v>
                </c:pt>
                <c:pt idx="19">
                  <c:v>0.22657308576317314</c:v>
                </c:pt>
                <c:pt idx="20">
                  <c:v>0.2274001090348684</c:v>
                </c:pt>
                <c:pt idx="21">
                  <c:v>0.23146958438628598</c:v>
                </c:pt>
                <c:pt idx="22">
                  <c:v>0.23201052673069852</c:v>
                </c:pt>
                <c:pt idx="23">
                  <c:v>0.24110862782843556</c:v>
                </c:pt>
                <c:pt idx="24">
                  <c:v>0.24365367333265336</c:v>
                </c:pt>
                <c:pt idx="25">
                  <c:v>0.25436962930841278</c:v>
                </c:pt>
                <c:pt idx="26">
                  <c:v>0.26431151126984365</c:v>
                </c:pt>
                <c:pt idx="27">
                  <c:v>0.27606955335500261</c:v>
                </c:pt>
                <c:pt idx="28">
                  <c:v>0.28041074373283587</c:v>
                </c:pt>
                <c:pt idx="29">
                  <c:v>0.29352190022875868</c:v>
                </c:pt>
              </c:numCache>
            </c:numRef>
          </c:val>
          <c:smooth val="0"/>
        </c:ser>
        <c:ser>
          <c:idx val="26"/>
          <c:order val="26"/>
          <c:marker>
            <c:symbol val="none"/>
          </c:marker>
          <c:val>
            <c:numRef>
              <c:f>Recordconts!$AA$3:$AA$32</c:f>
              <c:numCache>
                <c:formatCode>0%</c:formatCode>
                <c:ptCount val="30"/>
                <c:pt idx="0">
                  <c:v>0.10353363260601807</c:v>
                </c:pt>
                <c:pt idx="1">
                  <c:v>0.1071147550165789</c:v>
                </c:pt>
                <c:pt idx="2">
                  <c:v>9.1829647770777401E-2</c:v>
                </c:pt>
                <c:pt idx="3">
                  <c:v>7.7328763453347063E-2</c:v>
                </c:pt>
                <c:pt idx="4">
                  <c:v>7.824510513257793E-2</c:v>
                </c:pt>
                <c:pt idx="5">
                  <c:v>7.9581024460099251E-2</c:v>
                </c:pt>
                <c:pt idx="6">
                  <c:v>8.1025256142317592E-2</c:v>
                </c:pt>
                <c:pt idx="7">
                  <c:v>9.4575921576256911E-2</c:v>
                </c:pt>
                <c:pt idx="8">
                  <c:v>0.11391333665481987</c:v>
                </c:pt>
                <c:pt idx="9">
                  <c:v>0.11578148993508004</c:v>
                </c:pt>
                <c:pt idx="10">
                  <c:v>0.11334828957306398</c:v>
                </c:pt>
                <c:pt idx="11">
                  <c:v>0.11836106839011841</c:v>
                </c:pt>
                <c:pt idx="12">
                  <c:v>0.12000430504940711</c:v>
                </c:pt>
                <c:pt idx="13">
                  <c:v>0.11521688603001962</c:v>
                </c:pt>
                <c:pt idx="14">
                  <c:v>0.12235866065547944</c:v>
                </c:pt>
                <c:pt idx="15">
                  <c:v>0.13752937206816684</c:v>
                </c:pt>
                <c:pt idx="16">
                  <c:v>0.13493252531936806</c:v>
                </c:pt>
                <c:pt idx="17">
                  <c:v>0.13021100966581475</c:v>
                </c:pt>
                <c:pt idx="18">
                  <c:v>0.12397457619919948</c:v>
                </c:pt>
                <c:pt idx="19">
                  <c:v>0.12571957707929532</c:v>
                </c:pt>
                <c:pt idx="20">
                  <c:v>0.11662579419465667</c:v>
                </c:pt>
                <c:pt idx="21">
                  <c:v>0.12205908556464878</c:v>
                </c:pt>
                <c:pt idx="22">
                  <c:v>0.12780512160512122</c:v>
                </c:pt>
                <c:pt idx="23">
                  <c:v>0.14675581500832779</c:v>
                </c:pt>
                <c:pt idx="24">
                  <c:v>0.15771542477354034</c:v>
                </c:pt>
                <c:pt idx="25">
                  <c:v>0.18213508100910866</c:v>
                </c:pt>
                <c:pt idx="26">
                  <c:v>0.20100279280414854</c:v>
                </c:pt>
                <c:pt idx="27">
                  <c:v>0.2243637720488276</c:v>
                </c:pt>
                <c:pt idx="28">
                  <c:v>0.24454265507168002</c:v>
                </c:pt>
                <c:pt idx="29">
                  <c:v>0.26679139721735812</c:v>
                </c:pt>
              </c:numCache>
            </c:numRef>
          </c:val>
          <c:smooth val="0"/>
        </c:ser>
        <c:ser>
          <c:idx val="27"/>
          <c:order val="27"/>
          <c:marker>
            <c:symbol val="none"/>
          </c:marker>
          <c:val>
            <c:numRef>
              <c:f>Recordconts!$AB$3:$AB$32</c:f>
              <c:numCache>
                <c:formatCode>0%</c:formatCode>
                <c:ptCount val="30"/>
                <c:pt idx="0">
                  <c:v>0.10353363260601807</c:v>
                </c:pt>
                <c:pt idx="1">
                  <c:v>0.14055187229007765</c:v>
                </c:pt>
                <c:pt idx="2">
                  <c:v>0.14270976004483482</c:v>
                </c:pt>
                <c:pt idx="3">
                  <c:v>0.15714601493434835</c:v>
                </c:pt>
                <c:pt idx="4">
                  <c:v>0.17177810607032262</c:v>
                </c:pt>
                <c:pt idx="5">
                  <c:v>0.17585913971548817</c:v>
                </c:pt>
                <c:pt idx="6">
                  <c:v>0.17083317183814689</c:v>
                </c:pt>
                <c:pt idx="7">
                  <c:v>0.16273899943655029</c:v>
                </c:pt>
                <c:pt idx="8">
                  <c:v>0.14858380222251028</c:v>
                </c:pt>
                <c:pt idx="9">
                  <c:v>0.1282394895722479</c:v>
                </c:pt>
                <c:pt idx="10">
                  <c:v>0.11056031356401884</c:v>
                </c:pt>
                <c:pt idx="11">
                  <c:v>8.4882208764053557E-2</c:v>
                </c:pt>
                <c:pt idx="12">
                  <c:v>5.9967242325840477E-2</c:v>
                </c:pt>
                <c:pt idx="13">
                  <c:v>3.7837278226819739E-2</c:v>
                </c:pt>
                <c:pt idx="14">
                  <c:v>1.2468556375394542E-2</c:v>
                </c:pt>
                <c:pt idx="15">
                  <c:v>-2.5474023004380662E-3</c:v>
                </c:pt>
                <c:pt idx="16">
                  <c:v>3.5393742012750176E-3</c:v>
                </c:pt>
                <c:pt idx="17">
                  <c:v>1.6862978522823112E-2</c:v>
                </c:pt>
                <c:pt idx="18">
                  <c:v>3.4074758076717351E-2</c:v>
                </c:pt>
                <c:pt idx="19">
                  <c:v>5.5763102257929902E-2</c:v>
                </c:pt>
                <c:pt idx="20">
                  <c:v>7.9079069344607344E-2</c:v>
                </c:pt>
                <c:pt idx="21">
                  <c:v>9.5308994591354862E-2</c:v>
                </c:pt>
                <c:pt idx="22">
                  <c:v>0.11882628415769127</c:v>
                </c:pt>
                <c:pt idx="23">
                  <c:v>0.12334989135124194</c:v>
                </c:pt>
                <c:pt idx="24">
                  <c:v>0.14350834564002907</c:v>
                </c:pt>
                <c:pt idx="25">
                  <c:v>0.16584522503224794</c:v>
                </c:pt>
                <c:pt idx="26">
                  <c:v>0.1862423797920254</c:v>
                </c:pt>
                <c:pt idx="27">
                  <c:v>0.21171649005042292</c:v>
                </c:pt>
                <c:pt idx="28">
                  <c:v>0.24272730602191789</c:v>
                </c:pt>
                <c:pt idx="29">
                  <c:v>0.26201391449131306</c:v>
                </c:pt>
              </c:numCache>
            </c:numRef>
          </c:val>
          <c:smooth val="0"/>
        </c:ser>
        <c:ser>
          <c:idx val="28"/>
          <c:order val="28"/>
          <c:marker>
            <c:symbol val="none"/>
          </c:marker>
          <c:val>
            <c:numRef>
              <c:f>Recordconts!$AC$3:$AC$32</c:f>
              <c:numCache>
                <c:formatCode>0%</c:formatCode>
                <c:ptCount val="30"/>
                <c:pt idx="0">
                  <c:v>0.10353363260601807</c:v>
                </c:pt>
                <c:pt idx="1">
                  <c:v>0.11436156468963947</c:v>
                </c:pt>
                <c:pt idx="2">
                  <c:v>0.11789200703340448</c:v>
                </c:pt>
                <c:pt idx="3">
                  <c:v>0.11733235521624531</c:v>
                </c:pt>
                <c:pt idx="4">
                  <c:v>0.1199081172680236</c:v>
                </c:pt>
                <c:pt idx="5">
                  <c:v>0.11888583972668186</c:v>
                </c:pt>
                <c:pt idx="6">
                  <c:v>0.11449048728559434</c:v>
                </c:pt>
                <c:pt idx="7">
                  <c:v>0.1214130755820883</c:v>
                </c:pt>
                <c:pt idx="8">
                  <c:v>0.13236566245428136</c:v>
                </c:pt>
                <c:pt idx="9">
                  <c:v>0.14233027481756361</c:v>
                </c:pt>
                <c:pt idx="10">
                  <c:v>0.15425846636654017</c:v>
                </c:pt>
                <c:pt idx="11">
                  <c:v>0.17020060572137904</c:v>
                </c:pt>
                <c:pt idx="12">
                  <c:v>0.18875584017412608</c:v>
                </c:pt>
                <c:pt idx="13">
                  <c:v>0.20571273961390038</c:v>
                </c:pt>
                <c:pt idx="14">
                  <c:v>0.23253819568873244</c:v>
                </c:pt>
                <c:pt idx="15">
                  <c:v>0.26159222285697131</c:v>
                </c:pt>
                <c:pt idx="16">
                  <c:v>0.28287952682840795</c:v>
                </c:pt>
                <c:pt idx="17">
                  <c:v>0.29889584583903073</c:v>
                </c:pt>
                <c:pt idx="18">
                  <c:v>0.3130269527929665</c:v>
                </c:pt>
                <c:pt idx="19">
                  <c:v>0.31516766308643468</c:v>
                </c:pt>
                <c:pt idx="20">
                  <c:v>0.32116936030802934</c:v>
                </c:pt>
                <c:pt idx="21">
                  <c:v>0.3316855522648629</c:v>
                </c:pt>
                <c:pt idx="22">
                  <c:v>0.33625596798466639</c:v>
                </c:pt>
                <c:pt idx="23">
                  <c:v>0.34996951274209065</c:v>
                </c:pt>
                <c:pt idx="24">
                  <c:v>0.36488485684723648</c:v>
                </c:pt>
                <c:pt idx="25">
                  <c:v>0.37790391253011257</c:v>
                </c:pt>
                <c:pt idx="26">
                  <c:v>0.39443261220652714</c:v>
                </c:pt>
                <c:pt idx="27">
                  <c:v>0.41052878783260116</c:v>
                </c:pt>
                <c:pt idx="28">
                  <c:v>0.41880461743324537</c:v>
                </c:pt>
                <c:pt idx="29">
                  <c:v>0.42611187975248949</c:v>
                </c:pt>
              </c:numCache>
            </c:numRef>
          </c:val>
          <c:smooth val="0"/>
        </c:ser>
        <c:dLbls>
          <c:showLegendKey val="0"/>
          <c:showVal val="0"/>
          <c:showCatName val="0"/>
          <c:showSerName val="0"/>
          <c:showPercent val="0"/>
          <c:showBubbleSize val="0"/>
        </c:dLbls>
        <c:smooth val="0"/>
        <c:axId val="362489728"/>
        <c:axId val="362493648"/>
      </c:lineChart>
      <c:catAx>
        <c:axId val="362489728"/>
        <c:scaling>
          <c:orientation val="minMax"/>
        </c:scaling>
        <c:delete val="0"/>
        <c:axPos val="b"/>
        <c:majorTickMark val="out"/>
        <c:minorTickMark val="none"/>
        <c:tickLblPos val="nextTo"/>
        <c:crossAx val="362493648"/>
        <c:crosses val="autoZero"/>
        <c:auto val="1"/>
        <c:lblAlgn val="ctr"/>
        <c:lblOffset val="100"/>
        <c:noMultiLvlLbl val="0"/>
      </c:catAx>
      <c:valAx>
        <c:axId val="362493648"/>
        <c:scaling>
          <c:orientation val="minMax"/>
          <c:max val="1"/>
          <c:min val="-1"/>
        </c:scaling>
        <c:delete val="0"/>
        <c:axPos val="l"/>
        <c:majorGridlines/>
        <c:numFmt formatCode="0%" sourceLinked="1"/>
        <c:majorTickMark val="out"/>
        <c:minorTickMark val="none"/>
        <c:tickLblPos val="nextTo"/>
        <c:crossAx val="3624897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Recordfunding!$B$2:$B$32</c:f>
              <c:numCache>
                <c:formatCode>0%</c:formatCode>
                <c:ptCount val="31"/>
                <c:pt idx="0">
                  <c:v>1</c:v>
                </c:pt>
                <c:pt idx="1">
                  <c:v>1.0864080190176535</c:v>
                </c:pt>
                <c:pt idx="2">
                  <c:v>1.0030520415508557</c:v>
                </c:pt>
                <c:pt idx="3">
                  <c:v>0.95531663846862624</c:v>
                </c:pt>
                <c:pt idx="4">
                  <c:v>0.86409351973360837</c:v>
                </c:pt>
                <c:pt idx="5">
                  <c:v>0.83587418423383719</c:v>
                </c:pt>
                <c:pt idx="6">
                  <c:v>0.77878218716186565</c:v>
                </c:pt>
                <c:pt idx="7">
                  <c:v>0.78757235710797191</c:v>
                </c:pt>
                <c:pt idx="8">
                  <c:v>0.81879331242047448</c:v>
                </c:pt>
                <c:pt idx="9">
                  <c:v>0.77725789468294715</c:v>
                </c:pt>
                <c:pt idx="10">
                  <c:v>0.86344821110393688</c:v>
                </c:pt>
                <c:pt idx="11">
                  <c:v>0.79668862969013443</c:v>
                </c:pt>
                <c:pt idx="12">
                  <c:v>0.75229041887814108</c:v>
                </c:pt>
                <c:pt idx="13">
                  <c:v>0.75760040224104586</c:v>
                </c:pt>
                <c:pt idx="14">
                  <c:v>0.7563651848778864</c:v>
                </c:pt>
                <c:pt idx="15">
                  <c:v>0.72737189395912472</c:v>
                </c:pt>
                <c:pt idx="16">
                  <c:v>0.71062155231657931</c:v>
                </c:pt>
                <c:pt idx="17">
                  <c:v>0.66897364889132915</c:v>
                </c:pt>
                <c:pt idx="18">
                  <c:v>0.63157219942418685</c:v>
                </c:pt>
                <c:pt idx="19">
                  <c:v>0.64660561278616058</c:v>
                </c:pt>
                <c:pt idx="20">
                  <c:v>0.59604973198738942</c:v>
                </c:pt>
                <c:pt idx="21">
                  <c:v>0.57070249386452288</c:v>
                </c:pt>
                <c:pt idx="22">
                  <c:v>0.55735041365913995</c:v>
                </c:pt>
                <c:pt idx="23">
                  <c:v>0.52568843596572146</c:v>
                </c:pt>
                <c:pt idx="24">
                  <c:v>0.43003176974772994</c:v>
                </c:pt>
                <c:pt idx="25">
                  <c:v>0.40544876012508557</c:v>
                </c:pt>
                <c:pt idx="26">
                  <c:v>0.39017204822050727</c:v>
                </c:pt>
                <c:pt idx="27">
                  <c:v>0.399767523207127</c:v>
                </c:pt>
                <c:pt idx="28">
                  <c:v>0.36969153682590578</c:v>
                </c:pt>
                <c:pt idx="29">
                  <c:v>0.36208590883686448</c:v>
                </c:pt>
                <c:pt idx="30">
                  <c:v>0.34974359997266175</c:v>
                </c:pt>
              </c:numCache>
            </c:numRef>
          </c:val>
          <c:smooth val="0"/>
        </c:ser>
        <c:ser>
          <c:idx val="1"/>
          <c:order val="1"/>
          <c:marker>
            <c:symbol val="none"/>
          </c:marker>
          <c:val>
            <c:numRef>
              <c:f>Recordfunding!$C$2:$C$32</c:f>
              <c:numCache>
                <c:formatCode>0%</c:formatCode>
                <c:ptCount val="31"/>
                <c:pt idx="0">
                  <c:v>1</c:v>
                </c:pt>
                <c:pt idx="1">
                  <c:v>0.89077409293938281</c:v>
                </c:pt>
                <c:pt idx="2">
                  <c:v>0.8637770130354242</c:v>
                </c:pt>
                <c:pt idx="3">
                  <c:v>0.83521066851706649</c:v>
                </c:pt>
                <c:pt idx="4">
                  <c:v>0.77508221002960587</c:v>
                </c:pt>
                <c:pt idx="5">
                  <c:v>0.75579784872523736</c:v>
                </c:pt>
                <c:pt idx="6">
                  <c:v>0.77339754938374827</c:v>
                </c:pt>
                <c:pt idx="7">
                  <c:v>0.73853544821260364</c:v>
                </c:pt>
                <c:pt idx="8">
                  <c:v>0.69597858320236028</c:v>
                </c:pt>
                <c:pt idx="9">
                  <c:v>0.71470404369120411</c:v>
                </c:pt>
                <c:pt idx="10">
                  <c:v>0.74573996044427315</c:v>
                </c:pt>
                <c:pt idx="11">
                  <c:v>0.76335172808356266</c:v>
                </c:pt>
                <c:pt idx="12">
                  <c:v>0.75546445471319656</c:v>
                </c:pt>
                <c:pt idx="13">
                  <c:v>0.79995932895683453</c:v>
                </c:pt>
                <c:pt idx="14">
                  <c:v>0.72685890158772493</c:v>
                </c:pt>
                <c:pt idx="15">
                  <c:v>0.68128129499487211</c:v>
                </c:pt>
                <c:pt idx="16">
                  <c:v>0.63859216241775507</c:v>
                </c:pt>
                <c:pt idx="17">
                  <c:v>0.64234413656479661</c:v>
                </c:pt>
                <c:pt idx="18">
                  <c:v>0.63934821317648494</c:v>
                </c:pt>
                <c:pt idx="19">
                  <c:v>0.63469471349277728</c:v>
                </c:pt>
                <c:pt idx="20">
                  <c:v>0.67896719485407442</c:v>
                </c:pt>
                <c:pt idx="21">
                  <c:v>0.62553475952127668</c:v>
                </c:pt>
                <c:pt idx="22">
                  <c:v>0.63309198817332013</c:v>
                </c:pt>
                <c:pt idx="23">
                  <c:v>0.64273610401549475</c:v>
                </c:pt>
                <c:pt idx="24">
                  <c:v>0.66752350638006497</c:v>
                </c:pt>
                <c:pt idx="25">
                  <c:v>0.68151463241521759</c:v>
                </c:pt>
                <c:pt idx="26">
                  <c:v>0.7492928197122295</c:v>
                </c:pt>
                <c:pt idx="27">
                  <c:v>0.74716789478499068</c:v>
                </c:pt>
                <c:pt idx="28">
                  <c:v>0.64426023748380823</c:v>
                </c:pt>
                <c:pt idx="29">
                  <c:v>0.63926041489419649</c:v>
                </c:pt>
                <c:pt idx="30">
                  <c:v>0.69492317696026151</c:v>
                </c:pt>
              </c:numCache>
            </c:numRef>
          </c:val>
          <c:smooth val="0"/>
        </c:ser>
        <c:ser>
          <c:idx val="2"/>
          <c:order val="2"/>
          <c:marker>
            <c:symbol val="none"/>
          </c:marker>
          <c:val>
            <c:numRef>
              <c:f>Recordfunding!$D$2:$D$32</c:f>
              <c:numCache>
                <c:formatCode>0%</c:formatCode>
                <c:ptCount val="31"/>
                <c:pt idx="0">
                  <c:v>1</c:v>
                </c:pt>
                <c:pt idx="1">
                  <c:v>0.94008293565804235</c:v>
                </c:pt>
                <c:pt idx="2">
                  <c:v>0.85283891134522505</c:v>
                </c:pt>
                <c:pt idx="3">
                  <c:v>0.85412003348991872</c:v>
                </c:pt>
                <c:pt idx="4">
                  <c:v>0.83596555805756667</c:v>
                </c:pt>
                <c:pt idx="5">
                  <c:v>0.90349640025517475</c:v>
                </c:pt>
                <c:pt idx="6">
                  <c:v>0.99123331506890255</c:v>
                </c:pt>
                <c:pt idx="7">
                  <c:v>0.85188824121537254</c:v>
                </c:pt>
                <c:pt idx="8">
                  <c:v>0.84617867336373953</c:v>
                </c:pt>
                <c:pt idx="9">
                  <c:v>0.83302816109797106</c:v>
                </c:pt>
                <c:pt idx="10">
                  <c:v>0.86547935472285431</c:v>
                </c:pt>
                <c:pt idx="11">
                  <c:v>0.85518171689364963</c:v>
                </c:pt>
                <c:pt idx="12">
                  <c:v>0.86073540552903871</c:v>
                </c:pt>
                <c:pt idx="13">
                  <c:v>0.88302755914604303</c:v>
                </c:pt>
                <c:pt idx="14">
                  <c:v>0.86574586465776227</c:v>
                </c:pt>
                <c:pt idx="15">
                  <c:v>0.87917768014600239</c:v>
                </c:pt>
                <c:pt idx="16">
                  <c:v>0.85756865536705917</c:v>
                </c:pt>
                <c:pt idx="17">
                  <c:v>0.8922077319125814</c:v>
                </c:pt>
                <c:pt idx="18">
                  <c:v>0.87723217153681332</c:v>
                </c:pt>
                <c:pt idx="19">
                  <c:v>0.87017538783156889</c:v>
                </c:pt>
                <c:pt idx="20">
                  <c:v>0.97417630513547049</c:v>
                </c:pt>
                <c:pt idx="21">
                  <c:v>0.95616739956150043</c:v>
                </c:pt>
                <c:pt idx="22">
                  <c:v>0.93310695970162605</c:v>
                </c:pt>
                <c:pt idx="23">
                  <c:v>0.9396446090868209</c:v>
                </c:pt>
                <c:pt idx="24">
                  <c:v>0.94181755637521969</c:v>
                </c:pt>
                <c:pt idx="25">
                  <c:v>0.8106618345680251</c:v>
                </c:pt>
                <c:pt idx="26">
                  <c:v>0.80633826655879359</c:v>
                </c:pt>
                <c:pt idx="27">
                  <c:v>0.80556513218909542</c:v>
                </c:pt>
                <c:pt idx="28">
                  <c:v>0.83417749974669886</c:v>
                </c:pt>
                <c:pt idx="29">
                  <c:v>0.89770191978920655</c:v>
                </c:pt>
                <c:pt idx="30">
                  <c:v>0.92039456856058288</c:v>
                </c:pt>
              </c:numCache>
            </c:numRef>
          </c:val>
          <c:smooth val="0"/>
        </c:ser>
        <c:ser>
          <c:idx val="3"/>
          <c:order val="3"/>
          <c:marker>
            <c:symbol val="none"/>
          </c:marker>
          <c:val>
            <c:numRef>
              <c:f>Recordfunding!#REF!</c:f>
              <c:numCache>
                <c:formatCode>General</c:formatCode>
                <c:ptCount val="1"/>
                <c:pt idx="0">
                  <c:v>1</c:v>
                </c:pt>
              </c:numCache>
            </c:numRef>
          </c:val>
          <c:smooth val="0"/>
        </c:ser>
        <c:ser>
          <c:idx val="4"/>
          <c:order val="4"/>
          <c:marker>
            <c:symbol val="none"/>
          </c:marker>
          <c:val>
            <c:numRef>
              <c:f>Recordfunding!$E$2:$E$32</c:f>
              <c:numCache>
                <c:formatCode>0%</c:formatCode>
                <c:ptCount val="31"/>
                <c:pt idx="0">
                  <c:v>1</c:v>
                </c:pt>
                <c:pt idx="1">
                  <c:v>0.88358210372073176</c:v>
                </c:pt>
                <c:pt idx="2">
                  <c:v>0.85594885559074729</c:v>
                </c:pt>
                <c:pt idx="3">
                  <c:v>0.87653531120062966</c:v>
                </c:pt>
                <c:pt idx="4">
                  <c:v>0.92668075557689944</c:v>
                </c:pt>
                <c:pt idx="5">
                  <c:v>1.0006042540517535</c:v>
                </c:pt>
                <c:pt idx="6">
                  <c:v>1.0038158562641475</c:v>
                </c:pt>
                <c:pt idx="7">
                  <c:v>0.9209733881604999</c:v>
                </c:pt>
                <c:pt idx="8">
                  <c:v>0.98972662266272737</c:v>
                </c:pt>
                <c:pt idx="9">
                  <c:v>0.98312734752587638</c:v>
                </c:pt>
                <c:pt idx="10">
                  <c:v>1.0076763698471802</c:v>
                </c:pt>
                <c:pt idx="11">
                  <c:v>1.1028945514558055</c:v>
                </c:pt>
                <c:pt idx="12">
                  <c:v>1.1772109545656129</c:v>
                </c:pt>
                <c:pt idx="13">
                  <c:v>1.2027684085330246</c:v>
                </c:pt>
                <c:pt idx="14">
                  <c:v>1.2429600395055243</c:v>
                </c:pt>
                <c:pt idx="15">
                  <c:v>1.400126349364673</c:v>
                </c:pt>
                <c:pt idx="16">
                  <c:v>1.2599585457921001</c:v>
                </c:pt>
                <c:pt idx="17">
                  <c:v>1.197320352569359</c:v>
                </c:pt>
                <c:pt idx="18">
                  <c:v>1.264244605782969</c:v>
                </c:pt>
                <c:pt idx="19">
                  <c:v>1.2189446735518175</c:v>
                </c:pt>
                <c:pt idx="20">
                  <c:v>1.3287483453298048</c:v>
                </c:pt>
                <c:pt idx="21">
                  <c:v>1.3861885623930006</c:v>
                </c:pt>
                <c:pt idx="22">
                  <c:v>1.4460320494621932</c:v>
                </c:pt>
                <c:pt idx="23">
                  <c:v>1.4182995082633567</c:v>
                </c:pt>
                <c:pt idx="24">
                  <c:v>1.5056884991966284</c:v>
                </c:pt>
                <c:pt idx="25">
                  <c:v>1.4336482542726545</c:v>
                </c:pt>
                <c:pt idx="26">
                  <c:v>1.5502080694653961</c:v>
                </c:pt>
                <c:pt idx="27">
                  <c:v>1.5812092048427453</c:v>
                </c:pt>
                <c:pt idx="28">
                  <c:v>1.6020590095761411</c:v>
                </c:pt>
                <c:pt idx="29">
                  <c:v>1.703714416326696</c:v>
                </c:pt>
                <c:pt idx="30">
                  <c:v>1.6931519670953232</c:v>
                </c:pt>
              </c:numCache>
            </c:numRef>
          </c:val>
          <c:smooth val="0"/>
        </c:ser>
        <c:ser>
          <c:idx val="5"/>
          <c:order val="5"/>
          <c:marker>
            <c:symbol val="none"/>
          </c:marker>
          <c:val>
            <c:numRef>
              <c:f>Recordfunding!$F$2:$F$32</c:f>
              <c:numCache>
                <c:formatCode>0%</c:formatCode>
                <c:ptCount val="31"/>
                <c:pt idx="0">
                  <c:v>1</c:v>
                </c:pt>
                <c:pt idx="1">
                  <c:v>1.0217393831725219</c:v>
                </c:pt>
                <c:pt idx="2">
                  <c:v>1.0428981342832748</c:v>
                </c:pt>
                <c:pt idx="3">
                  <c:v>1.0535936572944067</c:v>
                </c:pt>
                <c:pt idx="4">
                  <c:v>0.97837007476054716</c:v>
                </c:pt>
                <c:pt idx="5">
                  <c:v>0.98669938805702073</c:v>
                </c:pt>
                <c:pt idx="6">
                  <c:v>1.0156288900138601</c:v>
                </c:pt>
                <c:pt idx="7">
                  <c:v>0.93175898827029113</c:v>
                </c:pt>
                <c:pt idx="8">
                  <c:v>0.86639044043029256</c:v>
                </c:pt>
                <c:pt idx="9">
                  <c:v>0.89747769412820788</c:v>
                </c:pt>
                <c:pt idx="10">
                  <c:v>0.81346199938087116</c:v>
                </c:pt>
                <c:pt idx="11">
                  <c:v>0.74521738193332498</c:v>
                </c:pt>
                <c:pt idx="12">
                  <c:v>0.7623903975644255</c:v>
                </c:pt>
                <c:pt idx="13">
                  <c:v>0.70437591947886946</c:v>
                </c:pt>
                <c:pt idx="14">
                  <c:v>0.71082320051094938</c:v>
                </c:pt>
                <c:pt idx="15">
                  <c:v>0.75870162846757161</c:v>
                </c:pt>
                <c:pt idx="16">
                  <c:v>0.73065429396385662</c:v>
                </c:pt>
                <c:pt idx="17">
                  <c:v>0.74774061804255076</c:v>
                </c:pt>
                <c:pt idx="18">
                  <c:v>0.73493129610912733</c:v>
                </c:pt>
                <c:pt idx="19">
                  <c:v>0.68408047814722328</c:v>
                </c:pt>
                <c:pt idx="20">
                  <c:v>0.6933269401856289</c:v>
                </c:pt>
                <c:pt idx="21">
                  <c:v>0.62997223057573259</c:v>
                </c:pt>
                <c:pt idx="22">
                  <c:v>0.5807452961893993</c:v>
                </c:pt>
                <c:pt idx="23">
                  <c:v>0.53785682827290449</c:v>
                </c:pt>
                <c:pt idx="24">
                  <c:v>0.4778931326507288</c:v>
                </c:pt>
                <c:pt idx="25">
                  <c:v>0.44421750067741961</c:v>
                </c:pt>
                <c:pt idx="26">
                  <c:v>0.44530009940960014</c:v>
                </c:pt>
                <c:pt idx="27">
                  <c:v>0.38696364311898518</c:v>
                </c:pt>
                <c:pt idx="28">
                  <c:v>0.38477923082681148</c:v>
                </c:pt>
                <c:pt idx="29">
                  <c:v>0.36162409572137966</c:v>
                </c:pt>
                <c:pt idx="30">
                  <c:v>0.35958822157688519</c:v>
                </c:pt>
              </c:numCache>
            </c:numRef>
          </c:val>
          <c:smooth val="0"/>
        </c:ser>
        <c:ser>
          <c:idx val="6"/>
          <c:order val="6"/>
          <c:marker>
            <c:symbol val="none"/>
          </c:marker>
          <c:val>
            <c:numRef>
              <c:f>Recordfunding!$G$2:$G$32</c:f>
              <c:numCache>
                <c:formatCode>0%</c:formatCode>
                <c:ptCount val="31"/>
                <c:pt idx="0">
                  <c:v>1</c:v>
                </c:pt>
                <c:pt idx="1">
                  <c:v>1.0077636678667596</c:v>
                </c:pt>
                <c:pt idx="2">
                  <c:v>0.91096604400421144</c:v>
                </c:pt>
                <c:pt idx="3">
                  <c:v>0.90628170533398011</c:v>
                </c:pt>
                <c:pt idx="4">
                  <c:v>0.96863181386241692</c:v>
                </c:pt>
                <c:pt idx="5">
                  <c:v>0.93473290934761921</c:v>
                </c:pt>
                <c:pt idx="6">
                  <c:v>0.96680526627244157</c:v>
                </c:pt>
                <c:pt idx="7">
                  <c:v>0.86536559397345159</c:v>
                </c:pt>
                <c:pt idx="8">
                  <c:v>0.87648996081116182</c:v>
                </c:pt>
                <c:pt idx="9">
                  <c:v>0.89381206866353458</c:v>
                </c:pt>
                <c:pt idx="10">
                  <c:v>0.85034749038417479</c:v>
                </c:pt>
                <c:pt idx="11">
                  <c:v>0.85856033194596693</c:v>
                </c:pt>
                <c:pt idx="12">
                  <c:v>0.82342022893994093</c:v>
                </c:pt>
                <c:pt idx="13">
                  <c:v>0.79045145064625932</c:v>
                </c:pt>
                <c:pt idx="14">
                  <c:v>0.78208832433810627</c:v>
                </c:pt>
                <c:pt idx="15">
                  <c:v>0.82208361923272133</c:v>
                </c:pt>
                <c:pt idx="16">
                  <c:v>0.75747750342809173</c:v>
                </c:pt>
                <c:pt idx="17">
                  <c:v>0.82312216323371401</c:v>
                </c:pt>
                <c:pt idx="18">
                  <c:v>0.83790034941826097</c:v>
                </c:pt>
                <c:pt idx="19">
                  <c:v>0.72644831696027345</c:v>
                </c:pt>
                <c:pt idx="20">
                  <c:v>0.71354518847459958</c:v>
                </c:pt>
                <c:pt idx="21">
                  <c:v>0.74741702394233733</c:v>
                </c:pt>
                <c:pt idx="22">
                  <c:v>0.68132736622359769</c:v>
                </c:pt>
                <c:pt idx="23">
                  <c:v>0.57930855408186965</c:v>
                </c:pt>
                <c:pt idx="24">
                  <c:v>0.60897882318870455</c:v>
                </c:pt>
                <c:pt idx="25">
                  <c:v>0.55588527134113497</c:v>
                </c:pt>
                <c:pt idx="26">
                  <c:v>0.55545025490357369</c:v>
                </c:pt>
                <c:pt idx="27">
                  <c:v>0.5575020800666336</c:v>
                </c:pt>
                <c:pt idx="28">
                  <c:v>0.55757993323280297</c:v>
                </c:pt>
                <c:pt idx="29">
                  <c:v>0.48017240939637751</c:v>
                </c:pt>
                <c:pt idx="30">
                  <c:v>0.47256303020063023</c:v>
                </c:pt>
              </c:numCache>
            </c:numRef>
          </c:val>
          <c:smooth val="0"/>
        </c:ser>
        <c:ser>
          <c:idx val="7"/>
          <c:order val="7"/>
          <c:marker>
            <c:symbol val="none"/>
          </c:marker>
          <c:val>
            <c:numRef>
              <c:f>Recordfunding!$H$2:$H$32</c:f>
              <c:numCache>
                <c:formatCode>0%</c:formatCode>
                <c:ptCount val="31"/>
                <c:pt idx="0">
                  <c:v>1</c:v>
                </c:pt>
                <c:pt idx="1">
                  <c:v>0.99617345834436877</c:v>
                </c:pt>
                <c:pt idx="2">
                  <c:v>0.99281639449239723</c:v>
                </c:pt>
                <c:pt idx="3">
                  <c:v>0.94257947828263222</c:v>
                </c:pt>
                <c:pt idx="4">
                  <c:v>0.92140956206173752</c:v>
                </c:pt>
                <c:pt idx="5">
                  <c:v>0.9684658022194006</c:v>
                </c:pt>
                <c:pt idx="6">
                  <c:v>1.0574215868931593</c:v>
                </c:pt>
                <c:pt idx="7">
                  <c:v>1.0958784261670842</c:v>
                </c:pt>
                <c:pt idx="8">
                  <c:v>1.106056120809783</c:v>
                </c:pt>
                <c:pt idx="9">
                  <c:v>1.1758841884835396</c:v>
                </c:pt>
                <c:pt idx="10">
                  <c:v>1.1570444803981612</c:v>
                </c:pt>
                <c:pt idx="11">
                  <c:v>1.1312260876058859</c:v>
                </c:pt>
                <c:pt idx="12">
                  <c:v>1.0952604077697625</c:v>
                </c:pt>
                <c:pt idx="13">
                  <c:v>1.0216939768643227</c:v>
                </c:pt>
                <c:pt idx="14">
                  <c:v>0.91274490146420162</c:v>
                </c:pt>
                <c:pt idx="15">
                  <c:v>0.87390903876495041</c:v>
                </c:pt>
                <c:pt idx="16">
                  <c:v>0.90702554682180803</c:v>
                </c:pt>
                <c:pt idx="17">
                  <c:v>0.84943594192200056</c:v>
                </c:pt>
                <c:pt idx="18">
                  <c:v>0.84981529333581696</c:v>
                </c:pt>
                <c:pt idx="19">
                  <c:v>0.87714332458375277</c:v>
                </c:pt>
                <c:pt idx="20">
                  <c:v>0.91177685978359924</c:v>
                </c:pt>
                <c:pt idx="21">
                  <c:v>0.93773147128509948</c:v>
                </c:pt>
                <c:pt idx="22">
                  <c:v>0.93746483178808249</c:v>
                </c:pt>
                <c:pt idx="23">
                  <c:v>0.97720537391132156</c:v>
                </c:pt>
                <c:pt idx="24">
                  <c:v>1.0309561564639858</c:v>
                </c:pt>
                <c:pt idx="25">
                  <c:v>0.99702182213264345</c:v>
                </c:pt>
                <c:pt idx="26">
                  <c:v>1.0006883722965598</c:v>
                </c:pt>
                <c:pt idx="27">
                  <c:v>0.96123263696073591</c:v>
                </c:pt>
                <c:pt idx="28">
                  <c:v>0.87992838760850978</c:v>
                </c:pt>
                <c:pt idx="29">
                  <c:v>0.88205284472187717</c:v>
                </c:pt>
                <c:pt idx="30">
                  <c:v>0.83747787817742625</c:v>
                </c:pt>
              </c:numCache>
            </c:numRef>
          </c:val>
          <c:smooth val="0"/>
        </c:ser>
        <c:ser>
          <c:idx val="8"/>
          <c:order val="8"/>
          <c:marker>
            <c:symbol val="none"/>
          </c:marker>
          <c:val>
            <c:numRef>
              <c:f>Recordfunding!$I$2:$I$32</c:f>
              <c:numCache>
                <c:formatCode>0%</c:formatCode>
                <c:ptCount val="31"/>
                <c:pt idx="0">
                  <c:v>1</c:v>
                </c:pt>
                <c:pt idx="1">
                  <c:v>0.99497888738141915</c:v>
                </c:pt>
                <c:pt idx="2">
                  <c:v>1.0163097410966617</c:v>
                </c:pt>
                <c:pt idx="3">
                  <c:v>1.0523896988969073</c:v>
                </c:pt>
                <c:pt idx="4">
                  <c:v>1.0589986338693755</c:v>
                </c:pt>
                <c:pt idx="5">
                  <c:v>1.1034547833695507</c:v>
                </c:pt>
                <c:pt idx="6">
                  <c:v>1.0931952946740298</c:v>
                </c:pt>
                <c:pt idx="7">
                  <c:v>1.0147537054685585</c:v>
                </c:pt>
                <c:pt idx="8">
                  <c:v>1.0085268402953247</c:v>
                </c:pt>
                <c:pt idx="9">
                  <c:v>0.94852144815733286</c:v>
                </c:pt>
                <c:pt idx="10">
                  <c:v>1.0458102406026089</c:v>
                </c:pt>
                <c:pt idx="11">
                  <c:v>1.0807133644475824</c:v>
                </c:pt>
                <c:pt idx="12">
                  <c:v>0.97773389078681561</c:v>
                </c:pt>
                <c:pt idx="13">
                  <c:v>1.0169026076038745</c:v>
                </c:pt>
                <c:pt idx="14">
                  <c:v>0.95435887744954495</c:v>
                </c:pt>
                <c:pt idx="15">
                  <c:v>0.95750865112306649</c:v>
                </c:pt>
                <c:pt idx="16">
                  <c:v>0.86116233410708176</c:v>
                </c:pt>
                <c:pt idx="17">
                  <c:v>0.78937158048436107</c:v>
                </c:pt>
                <c:pt idx="18">
                  <c:v>0.81094248426425541</c:v>
                </c:pt>
                <c:pt idx="19">
                  <c:v>0.80864516016661236</c:v>
                </c:pt>
                <c:pt idx="20">
                  <c:v>0.73005193645994226</c:v>
                </c:pt>
                <c:pt idx="21">
                  <c:v>0.72163795307005918</c:v>
                </c:pt>
                <c:pt idx="22">
                  <c:v>0.67107462960228981</c:v>
                </c:pt>
                <c:pt idx="23">
                  <c:v>0.65976554281554212</c:v>
                </c:pt>
                <c:pt idx="24">
                  <c:v>0.63811530710172359</c:v>
                </c:pt>
                <c:pt idx="25">
                  <c:v>0.66612701192359514</c:v>
                </c:pt>
                <c:pt idx="26">
                  <c:v>0.69332975835798594</c:v>
                </c:pt>
                <c:pt idx="27">
                  <c:v>0.64975331183107232</c:v>
                </c:pt>
                <c:pt idx="28">
                  <c:v>0.68159860484406454</c:v>
                </c:pt>
                <c:pt idx="29">
                  <c:v>0.71117441236860302</c:v>
                </c:pt>
                <c:pt idx="30">
                  <c:v>0.71165241858467487</c:v>
                </c:pt>
              </c:numCache>
            </c:numRef>
          </c:val>
          <c:smooth val="0"/>
        </c:ser>
        <c:ser>
          <c:idx val="9"/>
          <c:order val="9"/>
          <c:marker>
            <c:symbol val="none"/>
          </c:marker>
          <c:val>
            <c:numRef>
              <c:f>Recordfunding!$J$2:$J$32</c:f>
              <c:numCache>
                <c:formatCode>0%</c:formatCode>
                <c:ptCount val="31"/>
                <c:pt idx="0">
                  <c:v>1</c:v>
                </c:pt>
                <c:pt idx="1">
                  <c:v>0.95205308737723915</c:v>
                </c:pt>
                <c:pt idx="2">
                  <c:v>0.890592432319395</c:v>
                </c:pt>
                <c:pt idx="3">
                  <c:v>0.93307687478615176</c:v>
                </c:pt>
                <c:pt idx="4">
                  <c:v>0.87823348157543568</c:v>
                </c:pt>
                <c:pt idx="5">
                  <c:v>0.90816935315829062</c:v>
                </c:pt>
                <c:pt idx="6">
                  <c:v>0.84702892611505276</c:v>
                </c:pt>
                <c:pt idx="7">
                  <c:v>0.83798174163452832</c:v>
                </c:pt>
                <c:pt idx="8">
                  <c:v>0.80312570277667494</c:v>
                </c:pt>
                <c:pt idx="9">
                  <c:v>0.78774319637047918</c:v>
                </c:pt>
                <c:pt idx="10">
                  <c:v>0.81608826761058495</c:v>
                </c:pt>
                <c:pt idx="11">
                  <c:v>0.82401383284576368</c:v>
                </c:pt>
                <c:pt idx="12">
                  <c:v>0.75422108354063633</c:v>
                </c:pt>
                <c:pt idx="13">
                  <c:v>0.77224548829970552</c:v>
                </c:pt>
                <c:pt idx="14">
                  <c:v>0.75340960150257397</c:v>
                </c:pt>
                <c:pt idx="15">
                  <c:v>0.82025443472565562</c:v>
                </c:pt>
                <c:pt idx="16">
                  <c:v>0.81408907887202875</c:v>
                </c:pt>
                <c:pt idx="17">
                  <c:v>0.83250014377302639</c:v>
                </c:pt>
                <c:pt idx="18">
                  <c:v>0.76848520334831871</c:v>
                </c:pt>
                <c:pt idx="19">
                  <c:v>0.73444768836052288</c:v>
                </c:pt>
                <c:pt idx="20">
                  <c:v>0.68242460062312049</c:v>
                </c:pt>
                <c:pt idx="21">
                  <c:v>0.65923746160057695</c:v>
                </c:pt>
                <c:pt idx="22">
                  <c:v>0.57231172319733215</c:v>
                </c:pt>
                <c:pt idx="23">
                  <c:v>0.53593048365055951</c:v>
                </c:pt>
                <c:pt idx="24">
                  <c:v>0.58271818802382802</c:v>
                </c:pt>
                <c:pt idx="25">
                  <c:v>0.53083234467105433</c:v>
                </c:pt>
                <c:pt idx="26">
                  <c:v>0.51553389433419416</c:v>
                </c:pt>
                <c:pt idx="27">
                  <c:v>0.54085383134842435</c:v>
                </c:pt>
                <c:pt idx="28">
                  <c:v>0.54734870892556819</c:v>
                </c:pt>
                <c:pt idx="29">
                  <c:v>0.51686047190350104</c:v>
                </c:pt>
                <c:pt idx="30">
                  <c:v>0.48878364748352543</c:v>
                </c:pt>
              </c:numCache>
            </c:numRef>
          </c:val>
          <c:smooth val="0"/>
        </c:ser>
        <c:ser>
          <c:idx val="10"/>
          <c:order val="10"/>
          <c:marker>
            <c:symbol val="none"/>
          </c:marker>
          <c:val>
            <c:numRef>
              <c:f>Recordfunding!$K$2:$K$32</c:f>
              <c:numCache>
                <c:formatCode>0%</c:formatCode>
                <c:ptCount val="31"/>
                <c:pt idx="0">
                  <c:v>1</c:v>
                </c:pt>
                <c:pt idx="1">
                  <c:v>0.99015929969850036</c:v>
                </c:pt>
                <c:pt idx="2">
                  <c:v>0.97611940172414269</c:v>
                </c:pt>
                <c:pt idx="3">
                  <c:v>0.97072186744244804</c:v>
                </c:pt>
                <c:pt idx="4">
                  <c:v>0.90503357617357272</c:v>
                </c:pt>
                <c:pt idx="5">
                  <c:v>0.92981531513545523</c:v>
                </c:pt>
                <c:pt idx="6">
                  <c:v>0.88327456308342711</c:v>
                </c:pt>
                <c:pt idx="7">
                  <c:v>0.92901935494933296</c:v>
                </c:pt>
                <c:pt idx="8">
                  <c:v>0.9211939367214006</c:v>
                </c:pt>
                <c:pt idx="9">
                  <c:v>0.94541243323871904</c:v>
                </c:pt>
                <c:pt idx="10">
                  <c:v>0.91827186699764973</c:v>
                </c:pt>
                <c:pt idx="11">
                  <c:v>0.93623466075086026</c:v>
                </c:pt>
                <c:pt idx="12">
                  <c:v>0.84298928443729759</c:v>
                </c:pt>
                <c:pt idx="13">
                  <c:v>0.85614842350696807</c:v>
                </c:pt>
                <c:pt idx="14">
                  <c:v>0.8239251749208697</c:v>
                </c:pt>
                <c:pt idx="15">
                  <c:v>0.73939946304300608</c:v>
                </c:pt>
                <c:pt idx="16">
                  <c:v>0.72777752436359699</c:v>
                </c:pt>
                <c:pt idx="17">
                  <c:v>0.70940042753352228</c:v>
                </c:pt>
                <c:pt idx="18">
                  <c:v>0.68941171165133164</c:v>
                </c:pt>
                <c:pt idx="19">
                  <c:v>0.6848433129783571</c:v>
                </c:pt>
                <c:pt idx="20">
                  <c:v>0.63343304864384842</c:v>
                </c:pt>
                <c:pt idx="21">
                  <c:v>0.5645744411277398</c:v>
                </c:pt>
                <c:pt idx="22">
                  <c:v>0.55488507330456704</c:v>
                </c:pt>
                <c:pt idx="23">
                  <c:v>0.49924044506991222</c:v>
                </c:pt>
                <c:pt idx="24">
                  <c:v>0.48715590650104662</c:v>
                </c:pt>
                <c:pt idx="25">
                  <c:v>0.5091938029753279</c:v>
                </c:pt>
                <c:pt idx="26">
                  <c:v>0.48636575624983192</c:v>
                </c:pt>
                <c:pt idx="27">
                  <c:v>0.5074020143055411</c:v>
                </c:pt>
                <c:pt idx="28">
                  <c:v>0.52035791404199772</c:v>
                </c:pt>
                <c:pt idx="29">
                  <c:v>0.52808261795455869</c:v>
                </c:pt>
                <c:pt idx="30">
                  <c:v>0.49338616953820463</c:v>
                </c:pt>
              </c:numCache>
            </c:numRef>
          </c:val>
          <c:smooth val="0"/>
        </c:ser>
        <c:ser>
          <c:idx val="11"/>
          <c:order val="11"/>
          <c:marker>
            <c:symbol val="none"/>
          </c:marker>
          <c:val>
            <c:numRef>
              <c:f>Recordfunding!$L$2:$L$32</c:f>
              <c:numCache>
                <c:formatCode>0%</c:formatCode>
                <c:ptCount val="31"/>
                <c:pt idx="0">
                  <c:v>1</c:v>
                </c:pt>
                <c:pt idx="1">
                  <c:v>1.0095089238524364</c:v>
                </c:pt>
                <c:pt idx="2">
                  <c:v>1.0855551812398714</c:v>
                </c:pt>
                <c:pt idx="3">
                  <c:v>0.979518208238223</c:v>
                </c:pt>
                <c:pt idx="4">
                  <c:v>0.9781801302258295</c:v>
                </c:pt>
                <c:pt idx="5">
                  <c:v>0.94501191879582436</c:v>
                </c:pt>
                <c:pt idx="6">
                  <c:v>0.87776563559213072</c:v>
                </c:pt>
                <c:pt idx="7">
                  <c:v>0.85406869807969499</c:v>
                </c:pt>
                <c:pt idx="8">
                  <c:v>0.78195210374235269</c:v>
                </c:pt>
                <c:pt idx="9">
                  <c:v>0.74499662820810686</c:v>
                </c:pt>
                <c:pt idx="10">
                  <c:v>0.68739591886815876</c:v>
                </c:pt>
                <c:pt idx="11">
                  <c:v>0.64402902261085271</c:v>
                </c:pt>
                <c:pt idx="12">
                  <c:v>0.62513981026084098</c:v>
                </c:pt>
                <c:pt idx="13">
                  <c:v>0.60741149126478233</c:v>
                </c:pt>
                <c:pt idx="14">
                  <c:v>0.60694671369879427</c:v>
                </c:pt>
                <c:pt idx="15">
                  <c:v>0.60865106815980397</c:v>
                </c:pt>
                <c:pt idx="16">
                  <c:v>0.59234222096462608</c:v>
                </c:pt>
                <c:pt idx="17">
                  <c:v>0.5638953163771393</c:v>
                </c:pt>
                <c:pt idx="18">
                  <c:v>0.52087994038905761</c:v>
                </c:pt>
                <c:pt idx="19">
                  <c:v>0.5388284094931759</c:v>
                </c:pt>
                <c:pt idx="20">
                  <c:v>0.56489022109048503</c:v>
                </c:pt>
                <c:pt idx="21">
                  <c:v>0.52098862141791924</c:v>
                </c:pt>
                <c:pt idx="22">
                  <c:v>0.52070193496010564</c:v>
                </c:pt>
                <c:pt idx="23">
                  <c:v>0.51067289533663984</c:v>
                </c:pt>
                <c:pt idx="24">
                  <c:v>0.49644437145499187</c:v>
                </c:pt>
                <c:pt idx="25">
                  <c:v>0.51202101658918631</c:v>
                </c:pt>
                <c:pt idx="26">
                  <c:v>0.50283550825059564</c:v>
                </c:pt>
                <c:pt idx="27">
                  <c:v>0.45142637447328687</c:v>
                </c:pt>
                <c:pt idx="28">
                  <c:v>0.42197983162554709</c:v>
                </c:pt>
                <c:pt idx="29">
                  <c:v>0.41022839688773199</c:v>
                </c:pt>
                <c:pt idx="30">
                  <c:v>0.41874964908750095</c:v>
                </c:pt>
              </c:numCache>
            </c:numRef>
          </c:val>
          <c:smooth val="0"/>
        </c:ser>
        <c:ser>
          <c:idx val="12"/>
          <c:order val="12"/>
          <c:marker>
            <c:symbol val="none"/>
          </c:marker>
          <c:val>
            <c:numRef>
              <c:f>Recordfunding!$M$2:$M$32</c:f>
              <c:numCache>
                <c:formatCode>0%</c:formatCode>
                <c:ptCount val="31"/>
                <c:pt idx="0">
                  <c:v>1</c:v>
                </c:pt>
                <c:pt idx="1">
                  <c:v>0.87604203358451138</c:v>
                </c:pt>
                <c:pt idx="2">
                  <c:v>0.85466719832461358</c:v>
                </c:pt>
                <c:pt idx="3">
                  <c:v>0.81177986548939873</c:v>
                </c:pt>
                <c:pt idx="4">
                  <c:v>0.75223830427123062</c:v>
                </c:pt>
                <c:pt idx="5">
                  <c:v>0.70129422564545285</c:v>
                </c:pt>
                <c:pt idx="6">
                  <c:v>0.685081699550255</c:v>
                </c:pt>
                <c:pt idx="7">
                  <c:v>0.66178767364168944</c:v>
                </c:pt>
                <c:pt idx="8">
                  <c:v>0.65286840721357797</c:v>
                </c:pt>
                <c:pt idx="9">
                  <c:v>0.64416423399658262</c:v>
                </c:pt>
                <c:pt idx="10">
                  <c:v>0.62593626550104653</c:v>
                </c:pt>
                <c:pt idx="11">
                  <c:v>0.64368701032520748</c:v>
                </c:pt>
                <c:pt idx="12">
                  <c:v>0.62253060495616941</c:v>
                </c:pt>
                <c:pt idx="13">
                  <c:v>0.61346243046820093</c:v>
                </c:pt>
                <c:pt idx="14">
                  <c:v>0.64475332182545642</c:v>
                </c:pt>
                <c:pt idx="15">
                  <c:v>0.68467775580660883</c:v>
                </c:pt>
                <c:pt idx="16">
                  <c:v>0.72645307104345958</c:v>
                </c:pt>
                <c:pt idx="17">
                  <c:v>0.77643543408461579</c:v>
                </c:pt>
                <c:pt idx="18">
                  <c:v>0.73252410912649102</c:v>
                </c:pt>
                <c:pt idx="19">
                  <c:v>0.74946821139692099</c:v>
                </c:pt>
                <c:pt idx="20">
                  <c:v>0.7767173189016171</c:v>
                </c:pt>
                <c:pt idx="21">
                  <c:v>0.77461274786321443</c:v>
                </c:pt>
                <c:pt idx="22">
                  <c:v>0.8271999173177973</c:v>
                </c:pt>
                <c:pt idx="23">
                  <c:v>0.80611748851335252</c:v>
                </c:pt>
                <c:pt idx="24">
                  <c:v>0.83584095404757952</c:v>
                </c:pt>
                <c:pt idx="25">
                  <c:v>0.78659477809494993</c:v>
                </c:pt>
                <c:pt idx="26">
                  <c:v>0.80494306384124437</c:v>
                </c:pt>
                <c:pt idx="27">
                  <c:v>0.73596536666566892</c:v>
                </c:pt>
                <c:pt idx="28">
                  <c:v>0.7479034453292035</c:v>
                </c:pt>
                <c:pt idx="29">
                  <c:v>0.71874071455279676</c:v>
                </c:pt>
                <c:pt idx="30">
                  <c:v>0.71235330494582472</c:v>
                </c:pt>
              </c:numCache>
            </c:numRef>
          </c:val>
          <c:smooth val="0"/>
        </c:ser>
        <c:ser>
          <c:idx val="13"/>
          <c:order val="13"/>
          <c:marker>
            <c:symbol val="none"/>
          </c:marker>
          <c:val>
            <c:numRef>
              <c:f>Recordfunding!$N$2:$N$32</c:f>
              <c:numCache>
                <c:formatCode>0%</c:formatCode>
                <c:ptCount val="31"/>
                <c:pt idx="0">
                  <c:v>1</c:v>
                </c:pt>
                <c:pt idx="1">
                  <c:v>0.8662171047442786</c:v>
                </c:pt>
                <c:pt idx="2">
                  <c:v>0.88011262996305062</c:v>
                </c:pt>
                <c:pt idx="3">
                  <c:v>0.75495947599618174</c:v>
                </c:pt>
                <c:pt idx="4">
                  <c:v>0.6974099447934905</c:v>
                </c:pt>
                <c:pt idx="5">
                  <c:v>0.71651375192447142</c:v>
                </c:pt>
                <c:pt idx="6">
                  <c:v>0.69653664385473568</c:v>
                </c:pt>
                <c:pt idx="7">
                  <c:v>0.71089941922371147</c:v>
                </c:pt>
                <c:pt idx="8">
                  <c:v>0.75262545878945208</c:v>
                </c:pt>
                <c:pt idx="9">
                  <c:v>0.79879024291318446</c:v>
                </c:pt>
                <c:pt idx="10">
                  <c:v>0.8217941106745027</c:v>
                </c:pt>
                <c:pt idx="11">
                  <c:v>0.88483043438303577</c:v>
                </c:pt>
                <c:pt idx="12">
                  <c:v>0.99178817062246916</c:v>
                </c:pt>
                <c:pt idx="13">
                  <c:v>0.99077065705083178</c:v>
                </c:pt>
                <c:pt idx="14">
                  <c:v>1.0091373764055593</c:v>
                </c:pt>
                <c:pt idx="15">
                  <c:v>1.0453110094834286</c:v>
                </c:pt>
                <c:pt idx="16">
                  <c:v>1.1473949446387426</c:v>
                </c:pt>
                <c:pt idx="17">
                  <c:v>1.1301762767265495</c:v>
                </c:pt>
                <c:pt idx="18">
                  <c:v>1.2245215839392276</c:v>
                </c:pt>
                <c:pt idx="19">
                  <c:v>1.2886107451496573</c:v>
                </c:pt>
                <c:pt idx="20">
                  <c:v>1.2124717760856185</c:v>
                </c:pt>
                <c:pt idx="21">
                  <c:v>1.2974198431072057</c:v>
                </c:pt>
                <c:pt idx="22">
                  <c:v>1.3402170076533124</c:v>
                </c:pt>
                <c:pt idx="23">
                  <c:v>1.425812030294539</c:v>
                </c:pt>
                <c:pt idx="24">
                  <c:v>1.4338930656675006</c:v>
                </c:pt>
                <c:pt idx="25">
                  <c:v>1.2898357144445327</c:v>
                </c:pt>
                <c:pt idx="26">
                  <c:v>1.33521919410196</c:v>
                </c:pt>
                <c:pt idx="27">
                  <c:v>1.364453357994202</c:v>
                </c:pt>
                <c:pt idx="28">
                  <c:v>1.2941269055061366</c:v>
                </c:pt>
                <c:pt idx="29">
                  <c:v>1.3029462332327715</c:v>
                </c:pt>
                <c:pt idx="30">
                  <c:v>1.2730818785699252</c:v>
                </c:pt>
              </c:numCache>
            </c:numRef>
          </c:val>
          <c:smooth val="0"/>
        </c:ser>
        <c:ser>
          <c:idx val="14"/>
          <c:order val="14"/>
          <c:marker>
            <c:symbol val="none"/>
          </c:marker>
          <c:val>
            <c:numRef>
              <c:f>Recordfunding!$O$2:$O$32</c:f>
              <c:numCache>
                <c:formatCode>0%</c:formatCode>
                <c:ptCount val="31"/>
                <c:pt idx="0">
                  <c:v>1</c:v>
                </c:pt>
                <c:pt idx="1">
                  <c:v>1.0703361685906818</c:v>
                </c:pt>
                <c:pt idx="2">
                  <c:v>0.91446223811574068</c:v>
                </c:pt>
                <c:pt idx="3">
                  <c:v>0.88265690639668415</c:v>
                </c:pt>
                <c:pt idx="4">
                  <c:v>0.75889884516990036</c:v>
                </c:pt>
                <c:pt idx="5">
                  <c:v>0.70625982493617512</c:v>
                </c:pt>
                <c:pt idx="6">
                  <c:v>0.70792387365198417</c:v>
                </c:pt>
                <c:pt idx="7">
                  <c:v>0.74098714417374389</c:v>
                </c:pt>
                <c:pt idx="8">
                  <c:v>0.76135954852205767</c:v>
                </c:pt>
                <c:pt idx="9">
                  <c:v>0.74623955821811661</c:v>
                </c:pt>
                <c:pt idx="10">
                  <c:v>0.74383521248565976</c:v>
                </c:pt>
                <c:pt idx="11">
                  <c:v>0.70687093668114021</c:v>
                </c:pt>
                <c:pt idx="12">
                  <c:v>0.69416914997950063</c:v>
                </c:pt>
                <c:pt idx="13">
                  <c:v>0.66637745807264481</c:v>
                </c:pt>
                <c:pt idx="14">
                  <c:v>0.6669621992097704</c:v>
                </c:pt>
                <c:pt idx="15">
                  <c:v>0.65265006126297187</c:v>
                </c:pt>
                <c:pt idx="16">
                  <c:v>0.64969837174304645</c:v>
                </c:pt>
                <c:pt idx="17">
                  <c:v>0.60802670396402814</c:v>
                </c:pt>
                <c:pt idx="18">
                  <c:v>0.61692681117468107</c:v>
                </c:pt>
                <c:pt idx="19">
                  <c:v>0.61773931517213809</c:v>
                </c:pt>
                <c:pt idx="20">
                  <c:v>0.56824717545432379</c:v>
                </c:pt>
                <c:pt idx="21">
                  <c:v>0.58063680782417226</c:v>
                </c:pt>
                <c:pt idx="22">
                  <c:v>0.61015163723328603</c:v>
                </c:pt>
                <c:pt idx="23">
                  <c:v>0.56778381977480419</c:v>
                </c:pt>
                <c:pt idx="24">
                  <c:v>0.4785045670367134</c:v>
                </c:pt>
                <c:pt idx="25">
                  <c:v>0.47593095363730725</c:v>
                </c:pt>
                <c:pt idx="26">
                  <c:v>0.47255253989697088</c:v>
                </c:pt>
                <c:pt idx="27">
                  <c:v>0.48629438489506405</c:v>
                </c:pt>
                <c:pt idx="28">
                  <c:v>0.43402413077486462</c:v>
                </c:pt>
                <c:pt idx="29">
                  <c:v>0.41043733720307568</c:v>
                </c:pt>
                <c:pt idx="30">
                  <c:v>0.38617508687028279</c:v>
                </c:pt>
              </c:numCache>
            </c:numRef>
          </c:val>
          <c:smooth val="0"/>
        </c:ser>
        <c:ser>
          <c:idx val="15"/>
          <c:order val="15"/>
          <c:marker>
            <c:symbol val="none"/>
          </c:marker>
          <c:val>
            <c:numRef>
              <c:f>Recordfunding!$P$2:$P$32</c:f>
              <c:numCache>
                <c:formatCode>0%</c:formatCode>
                <c:ptCount val="31"/>
                <c:pt idx="0">
                  <c:v>1</c:v>
                </c:pt>
                <c:pt idx="1">
                  <c:v>0.94392743163789206</c:v>
                </c:pt>
                <c:pt idx="2">
                  <c:v>0.88281929704200923</c:v>
                </c:pt>
                <c:pt idx="3">
                  <c:v>0.97502744060715707</c:v>
                </c:pt>
                <c:pt idx="4">
                  <c:v>0.84217099791613781</c:v>
                </c:pt>
                <c:pt idx="5">
                  <c:v>0.87929513045665553</c:v>
                </c:pt>
                <c:pt idx="6">
                  <c:v>0.90243062371349048</c:v>
                </c:pt>
                <c:pt idx="7">
                  <c:v>0.90143906261826201</c:v>
                </c:pt>
                <c:pt idx="8">
                  <c:v>0.92152902688698246</c:v>
                </c:pt>
                <c:pt idx="9">
                  <c:v>0.99370867814482822</c:v>
                </c:pt>
                <c:pt idx="10">
                  <c:v>1.0426402416087917</c:v>
                </c:pt>
                <c:pt idx="11">
                  <c:v>0.9773956101438207</c:v>
                </c:pt>
                <c:pt idx="12">
                  <c:v>0.96200907778265188</c:v>
                </c:pt>
                <c:pt idx="13">
                  <c:v>1.0318131189400521</c:v>
                </c:pt>
                <c:pt idx="14">
                  <c:v>1.1115539362236113</c:v>
                </c:pt>
                <c:pt idx="15">
                  <c:v>1.1106303742110173</c:v>
                </c:pt>
                <c:pt idx="16">
                  <c:v>1.1493109141728854</c:v>
                </c:pt>
                <c:pt idx="17">
                  <c:v>1.1210573742924275</c:v>
                </c:pt>
                <c:pt idx="18">
                  <c:v>1.1243261258548092</c:v>
                </c:pt>
                <c:pt idx="19">
                  <c:v>1.1154993886895492</c:v>
                </c:pt>
                <c:pt idx="20">
                  <c:v>1.0888504194138529</c:v>
                </c:pt>
                <c:pt idx="21">
                  <c:v>1.116826206327536</c:v>
                </c:pt>
                <c:pt idx="22">
                  <c:v>1.0743218863419592</c:v>
                </c:pt>
                <c:pt idx="23">
                  <c:v>0.97839665014729182</c:v>
                </c:pt>
                <c:pt idx="24">
                  <c:v>1.0172616058551938</c:v>
                </c:pt>
                <c:pt idx="25">
                  <c:v>0.9254042880073392</c:v>
                </c:pt>
                <c:pt idx="26">
                  <c:v>0.95972885507209971</c:v>
                </c:pt>
                <c:pt idx="27">
                  <c:v>0.91645466176868373</c:v>
                </c:pt>
                <c:pt idx="28">
                  <c:v>0.93731591103005396</c:v>
                </c:pt>
                <c:pt idx="29">
                  <c:v>0.94607594488384239</c:v>
                </c:pt>
                <c:pt idx="30">
                  <c:v>0.85902873996781204</c:v>
                </c:pt>
              </c:numCache>
            </c:numRef>
          </c:val>
          <c:smooth val="0"/>
        </c:ser>
        <c:ser>
          <c:idx val="17"/>
          <c:order val="16"/>
          <c:marker>
            <c:symbol val="none"/>
          </c:marker>
          <c:val>
            <c:numRef>
              <c:f>Recordfunding!$R$2:$R$32</c:f>
              <c:numCache>
                <c:formatCode>0%</c:formatCode>
                <c:ptCount val="31"/>
                <c:pt idx="0">
                  <c:v>1</c:v>
                </c:pt>
                <c:pt idx="1">
                  <c:v>0.96245761036260247</c:v>
                </c:pt>
                <c:pt idx="2">
                  <c:v>0.95492772070933352</c:v>
                </c:pt>
                <c:pt idx="3">
                  <c:v>0.93882039703032194</c:v>
                </c:pt>
                <c:pt idx="4">
                  <c:v>1.0115803755068005</c:v>
                </c:pt>
                <c:pt idx="5">
                  <c:v>1.0432241737800805</c:v>
                </c:pt>
                <c:pt idx="6">
                  <c:v>1.0318326898892791</c:v>
                </c:pt>
                <c:pt idx="7">
                  <c:v>0.96870087304780939</c:v>
                </c:pt>
                <c:pt idx="8">
                  <c:v>0.92605921963580029</c:v>
                </c:pt>
                <c:pt idx="9">
                  <c:v>0.88736775858200601</c:v>
                </c:pt>
                <c:pt idx="10">
                  <c:v>0.90275433741572364</c:v>
                </c:pt>
                <c:pt idx="11">
                  <c:v>0.77006849977036418</c:v>
                </c:pt>
                <c:pt idx="12">
                  <c:v>0.76691545903935776</c:v>
                </c:pt>
                <c:pt idx="13">
                  <c:v>0.74966775839939259</c:v>
                </c:pt>
                <c:pt idx="14">
                  <c:v>0.74232737788875858</c:v>
                </c:pt>
                <c:pt idx="15">
                  <c:v>0.7266767382576409</c:v>
                </c:pt>
                <c:pt idx="16">
                  <c:v>0.75355081567435156</c:v>
                </c:pt>
                <c:pt idx="17">
                  <c:v>0.86749168739983806</c:v>
                </c:pt>
                <c:pt idx="18">
                  <c:v>0.84515608598813641</c:v>
                </c:pt>
                <c:pt idx="19">
                  <c:v>0.80673850053513163</c:v>
                </c:pt>
                <c:pt idx="20">
                  <c:v>0.80126325057585646</c:v>
                </c:pt>
                <c:pt idx="21">
                  <c:v>0.80621140827509663</c:v>
                </c:pt>
                <c:pt idx="22">
                  <c:v>0.73521604684839137</c:v>
                </c:pt>
                <c:pt idx="23">
                  <c:v>0.66945469534360103</c:v>
                </c:pt>
                <c:pt idx="24">
                  <c:v>0.67915420299483353</c:v>
                </c:pt>
                <c:pt idx="25">
                  <c:v>0.68106548348703078</c:v>
                </c:pt>
                <c:pt idx="26">
                  <c:v>0.67004805995763506</c:v>
                </c:pt>
                <c:pt idx="27">
                  <c:v>0.62940765508326191</c:v>
                </c:pt>
                <c:pt idx="28">
                  <c:v>0.57086051923945702</c:v>
                </c:pt>
                <c:pt idx="29">
                  <c:v>0.49530029509979501</c:v>
                </c:pt>
                <c:pt idx="30">
                  <c:v>0.52473658883001562</c:v>
                </c:pt>
              </c:numCache>
            </c:numRef>
          </c:val>
          <c:smooth val="0"/>
        </c:ser>
        <c:ser>
          <c:idx val="18"/>
          <c:order val="17"/>
          <c:marker>
            <c:symbol val="none"/>
          </c:marker>
          <c:val>
            <c:numRef>
              <c:f>Recordfunding!$S$2:$S$32</c:f>
              <c:numCache>
                <c:formatCode>0%</c:formatCode>
                <c:ptCount val="31"/>
                <c:pt idx="0">
                  <c:v>1</c:v>
                </c:pt>
                <c:pt idx="1">
                  <c:v>1.0574958524734144</c:v>
                </c:pt>
                <c:pt idx="2">
                  <c:v>0.96952258047899453</c:v>
                </c:pt>
                <c:pt idx="3">
                  <c:v>0.96435634962406813</c:v>
                </c:pt>
                <c:pt idx="4">
                  <c:v>1.0547363675648738</c:v>
                </c:pt>
                <c:pt idx="5">
                  <c:v>0.96639546109718533</c:v>
                </c:pt>
                <c:pt idx="6">
                  <c:v>0.99944187625386671</c:v>
                </c:pt>
                <c:pt idx="7">
                  <c:v>0.94963396525930455</c:v>
                </c:pt>
                <c:pt idx="8">
                  <c:v>0.9843931050402781</c:v>
                </c:pt>
                <c:pt idx="9">
                  <c:v>1.0138909161464029</c:v>
                </c:pt>
                <c:pt idx="10">
                  <c:v>0.98410081722596932</c:v>
                </c:pt>
                <c:pt idx="11">
                  <c:v>0.90901075627065064</c:v>
                </c:pt>
                <c:pt idx="12">
                  <c:v>0.8810581601980344</c:v>
                </c:pt>
                <c:pt idx="13">
                  <c:v>0.88077455786457159</c:v>
                </c:pt>
                <c:pt idx="14">
                  <c:v>0.8632195630586732</c:v>
                </c:pt>
                <c:pt idx="15">
                  <c:v>0.81223752995564846</c:v>
                </c:pt>
                <c:pt idx="16">
                  <c:v>0.86467437676921943</c:v>
                </c:pt>
                <c:pt idx="17">
                  <c:v>0.87984307071994095</c:v>
                </c:pt>
                <c:pt idx="18">
                  <c:v>0.92908438390202341</c:v>
                </c:pt>
                <c:pt idx="19">
                  <c:v>0.93871886349516676</c:v>
                </c:pt>
                <c:pt idx="20">
                  <c:v>0.93429584016659184</c:v>
                </c:pt>
                <c:pt idx="21">
                  <c:v>0.92549061302428282</c:v>
                </c:pt>
                <c:pt idx="22">
                  <c:v>0.82782718879419426</c:v>
                </c:pt>
                <c:pt idx="23">
                  <c:v>0.77417476470495039</c:v>
                </c:pt>
                <c:pt idx="24">
                  <c:v>0.79363699944957844</c:v>
                </c:pt>
                <c:pt idx="25">
                  <c:v>0.75698562037216244</c:v>
                </c:pt>
                <c:pt idx="26">
                  <c:v>0.70454072634872833</c:v>
                </c:pt>
                <c:pt idx="27">
                  <c:v>0.63238106173138287</c:v>
                </c:pt>
                <c:pt idx="28">
                  <c:v>0.60531731107537512</c:v>
                </c:pt>
                <c:pt idx="29">
                  <c:v>0.60327607336704392</c:v>
                </c:pt>
                <c:pt idx="30">
                  <c:v>0.57849699629205575</c:v>
                </c:pt>
              </c:numCache>
            </c:numRef>
          </c:val>
          <c:smooth val="0"/>
        </c:ser>
        <c:ser>
          <c:idx val="19"/>
          <c:order val="18"/>
          <c:marker>
            <c:symbol val="none"/>
          </c:marker>
          <c:val>
            <c:numRef>
              <c:f>Recordfunding!$T$2:$T$32</c:f>
              <c:numCache>
                <c:formatCode>0%</c:formatCode>
                <c:ptCount val="31"/>
                <c:pt idx="0">
                  <c:v>1</c:v>
                </c:pt>
                <c:pt idx="1">
                  <c:v>0.97012190040596136</c:v>
                </c:pt>
                <c:pt idx="2">
                  <c:v>0.88733597150858634</c:v>
                </c:pt>
                <c:pt idx="3">
                  <c:v>0.86370701280578799</c:v>
                </c:pt>
                <c:pt idx="4">
                  <c:v>0.90776386345640792</c:v>
                </c:pt>
                <c:pt idx="5">
                  <c:v>0.98558326875828606</c:v>
                </c:pt>
                <c:pt idx="6">
                  <c:v>0.95467581688812497</c:v>
                </c:pt>
                <c:pt idx="7">
                  <c:v>0.95325164058985901</c:v>
                </c:pt>
                <c:pt idx="8">
                  <c:v>0.96126821325684886</c:v>
                </c:pt>
                <c:pt idx="9">
                  <c:v>0.93300206575957956</c:v>
                </c:pt>
                <c:pt idx="10">
                  <c:v>0.91685792769245356</c:v>
                </c:pt>
                <c:pt idx="11">
                  <c:v>0.95462239772781343</c:v>
                </c:pt>
                <c:pt idx="12">
                  <c:v>0.98361579308394509</c:v>
                </c:pt>
                <c:pt idx="13">
                  <c:v>0.91555693395513293</c:v>
                </c:pt>
                <c:pt idx="14">
                  <c:v>0.9839169898606871</c:v>
                </c:pt>
                <c:pt idx="15">
                  <c:v>0.92236316902185156</c:v>
                </c:pt>
                <c:pt idx="16">
                  <c:v>0.97354536226470956</c:v>
                </c:pt>
                <c:pt idx="17">
                  <c:v>0.9840397987301488</c:v>
                </c:pt>
                <c:pt idx="18">
                  <c:v>0.99356499521952224</c:v>
                </c:pt>
                <c:pt idx="19">
                  <c:v>0.99241308696856489</c:v>
                </c:pt>
                <c:pt idx="20">
                  <c:v>1.0395138718548371</c:v>
                </c:pt>
                <c:pt idx="21">
                  <c:v>1.042923880322695</c:v>
                </c:pt>
                <c:pt idx="22">
                  <c:v>1.0425266721030848</c:v>
                </c:pt>
                <c:pt idx="23">
                  <c:v>0.98952411082895209</c:v>
                </c:pt>
                <c:pt idx="24">
                  <c:v>1.0226485103561389</c:v>
                </c:pt>
                <c:pt idx="25">
                  <c:v>0.97768636410982623</c:v>
                </c:pt>
                <c:pt idx="26">
                  <c:v>1.0208476874895833</c:v>
                </c:pt>
                <c:pt idx="27">
                  <c:v>0.96306152905615028</c:v>
                </c:pt>
                <c:pt idx="28">
                  <c:v>0.80842637036839593</c:v>
                </c:pt>
                <c:pt idx="29">
                  <c:v>0.89157942406279322</c:v>
                </c:pt>
                <c:pt idx="30">
                  <c:v>0.89385915545567518</c:v>
                </c:pt>
              </c:numCache>
            </c:numRef>
          </c:val>
          <c:smooth val="0"/>
        </c:ser>
        <c:ser>
          <c:idx val="22"/>
          <c:order val="19"/>
          <c:marker>
            <c:symbol val="none"/>
          </c:marker>
          <c:val>
            <c:numRef>
              <c:f>Recordfunding!$W$2:$W$32</c:f>
              <c:numCache>
                <c:formatCode>0%</c:formatCode>
                <c:ptCount val="31"/>
                <c:pt idx="0">
                  <c:v>1</c:v>
                </c:pt>
                <c:pt idx="1">
                  <c:v>1.0200927227006584</c:v>
                </c:pt>
                <c:pt idx="2">
                  <c:v>0.99169868001535244</c:v>
                </c:pt>
                <c:pt idx="3">
                  <c:v>1.0539129143099393</c:v>
                </c:pt>
                <c:pt idx="4">
                  <c:v>1.0699977024703142</c:v>
                </c:pt>
                <c:pt idx="5">
                  <c:v>1.043129048909514</c:v>
                </c:pt>
                <c:pt idx="6">
                  <c:v>1.1218477851648194</c:v>
                </c:pt>
                <c:pt idx="7">
                  <c:v>1.1297950466868549</c:v>
                </c:pt>
                <c:pt idx="8">
                  <c:v>1.2634238054266502</c:v>
                </c:pt>
                <c:pt idx="9">
                  <c:v>1.3208149598328509</c:v>
                </c:pt>
                <c:pt idx="10">
                  <c:v>1.2305335808587738</c:v>
                </c:pt>
                <c:pt idx="11">
                  <c:v>1.2388616950721143</c:v>
                </c:pt>
                <c:pt idx="12">
                  <c:v>1.3706863641764842</c:v>
                </c:pt>
                <c:pt idx="13">
                  <c:v>1.3782547961210245</c:v>
                </c:pt>
                <c:pt idx="14">
                  <c:v>1.3925218260401884</c:v>
                </c:pt>
                <c:pt idx="15">
                  <c:v>1.3940423725358182</c:v>
                </c:pt>
                <c:pt idx="16">
                  <c:v>1.405888403188938</c:v>
                </c:pt>
                <c:pt idx="17">
                  <c:v>1.4662527474116336</c:v>
                </c:pt>
                <c:pt idx="18">
                  <c:v>1.4688085749982907</c:v>
                </c:pt>
                <c:pt idx="19">
                  <c:v>1.3590225770812721</c:v>
                </c:pt>
                <c:pt idx="20">
                  <c:v>1.3705044901087751</c:v>
                </c:pt>
                <c:pt idx="21">
                  <c:v>1.3237458556875432</c:v>
                </c:pt>
                <c:pt idx="22">
                  <c:v>1.2663456245398097</c:v>
                </c:pt>
                <c:pt idx="23">
                  <c:v>1.2891780662816641</c:v>
                </c:pt>
                <c:pt idx="24">
                  <c:v>1.3789407565921876</c:v>
                </c:pt>
                <c:pt idx="25">
                  <c:v>1.3209660069905067</c:v>
                </c:pt>
                <c:pt idx="26">
                  <c:v>1.3272936863705915</c:v>
                </c:pt>
                <c:pt idx="27">
                  <c:v>1.2859160277004769</c:v>
                </c:pt>
                <c:pt idx="28">
                  <c:v>1.2872301428752022</c:v>
                </c:pt>
                <c:pt idx="29">
                  <c:v>1.1497976871502316</c:v>
                </c:pt>
                <c:pt idx="30">
                  <c:v>1.0764600464375842</c:v>
                </c:pt>
              </c:numCache>
            </c:numRef>
          </c:val>
          <c:smooth val="0"/>
        </c:ser>
        <c:ser>
          <c:idx val="23"/>
          <c:order val="20"/>
          <c:marker>
            <c:symbol val="none"/>
          </c:marker>
          <c:val>
            <c:numRef>
              <c:f>Recordfunding!$X$2:$X$32</c:f>
              <c:numCache>
                <c:formatCode>0%</c:formatCode>
                <c:ptCount val="31"/>
                <c:pt idx="0">
                  <c:v>1</c:v>
                </c:pt>
                <c:pt idx="1">
                  <c:v>1.0103655939854725</c:v>
                </c:pt>
                <c:pt idx="2">
                  <c:v>0.94641035734253887</c:v>
                </c:pt>
                <c:pt idx="3">
                  <c:v>0.89775416256480578</c:v>
                </c:pt>
                <c:pt idx="4">
                  <c:v>0.85147488257938397</c:v>
                </c:pt>
                <c:pt idx="5">
                  <c:v>0.86395719768949442</c:v>
                </c:pt>
                <c:pt idx="6">
                  <c:v>0.87560751065460207</c:v>
                </c:pt>
                <c:pt idx="7">
                  <c:v>0.93832919524351366</c:v>
                </c:pt>
                <c:pt idx="8">
                  <c:v>1.0445197384217817</c:v>
                </c:pt>
                <c:pt idx="9">
                  <c:v>1.053459789189364</c:v>
                </c:pt>
                <c:pt idx="10">
                  <c:v>0.98193389608514514</c:v>
                </c:pt>
                <c:pt idx="11">
                  <c:v>0.9189742897783848</c:v>
                </c:pt>
                <c:pt idx="12">
                  <c:v>0.9126403078868599</c:v>
                </c:pt>
                <c:pt idx="13">
                  <c:v>0.90516608203932292</c:v>
                </c:pt>
                <c:pt idx="14">
                  <c:v>0.82852705097175561</c:v>
                </c:pt>
                <c:pt idx="15">
                  <c:v>0.79955088371449745</c:v>
                </c:pt>
                <c:pt idx="16">
                  <c:v>0.76166196304919742</c:v>
                </c:pt>
                <c:pt idx="17">
                  <c:v>0.79912883106470955</c:v>
                </c:pt>
                <c:pt idx="18">
                  <c:v>0.83946988781317466</c:v>
                </c:pt>
                <c:pt idx="19">
                  <c:v>0.81777294695041269</c:v>
                </c:pt>
                <c:pt idx="20">
                  <c:v>0.81263340639066173</c:v>
                </c:pt>
                <c:pt idx="21">
                  <c:v>0.81012411462848599</c:v>
                </c:pt>
                <c:pt idx="22">
                  <c:v>0.90217606627666169</c:v>
                </c:pt>
                <c:pt idx="23">
                  <c:v>0.91506647053200374</c:v>
                </c:pt>
                <c:pt idx="24">
                  <c:v>0.8762497868527187</c:v>
                </c:pt>
                <c:pt idx="25">
                  <c:v>0.84828289440336024</c:v>
                </c:pt>
                <c:pt idx="26">
                  <c:v>0.86905339420642169</c:v>
                </c:pt>
                <c:pt idx="27">
                  <c:v>0.85795457850800971</c:v>
                </c:pt>
                <c:pt idx="28">
                  <c:v>0.84654730441231651</c:v>
                </c:pt>
                <c:pt idx="29">
                  <c:v>0.8237565365483509</c:v>
                </c:pt>
                <c:pt idx="30">
                  <c:v>0.87570072336142168</c:v>
                </c:pt>
              </c:numCache>
            </c:numRef>
          </c:val>
          <c:smooth val="0"/>
        </c:ser>
        <c:ser>
          <c:idx val="24"/>
          <c:order val="21"/>
          <c:marker>
            <c:symbol val="none"/>
          </c:marker>
          <c:val>
            <c:numRef>
              <c:f>Recordfunding!$Y$2:$Y$32</c:f>
              <c:numCache>
                <c:formatCode>0%</c:formatCode>
                <c:ptCount val="31"/>
                <c:pt idx="0">
                  <c:v>1</c:v>
                </c:pt>
                <c:pt idx="1">
                  <c:v>0.95820717665723931</c:v>
                </c:pt>
                <c:pt idx="2">
                  <c:v>0.96458336815231804</c:v>
                </c:pt>
                <c:pt idx="3">
                  <c:v>0.93826712233124099</c:v>
                </c:pt>
                <c:pt idx="4">
                  <c:v>0.9861183033758375</c:v>
                </c:pt>
                <c:pt idx="5">
                  <c:v>1.0295346207574676</c:v>
                </c:pt>
                <c:pt idx="6">
                  <c:v>0.90305894231414696</c:v>
                </c:pt>
                <c:pt idx="7">
                  <c:v>0.84114086998832627</c:v>
                </c:pt>
                <c:pt idx="8">
                  <c:v>0.83849575507634722</c:v>
                </c:pt>
                <c:pt idx="9">
                  <c:v>0.87183894811400564</c:v>
                </c:pt>
                <c:pt idx="10">
                  <c:v>0.88275418493599067</c:v>
                </c:pt>
                <c:pt idx="11">
                  <c:v>0.96699673531859631</c:v>
                </c:pt>
                <c:pt idx="12">
                  <c:v>1.0052842340601162</c:v>
                </c:pt>
                <c:pt idx="13">
                  <c:v>1.0282513674564786</c:v>
                </c:pt>
                <c:pt idx="14">
                  <c:v>0.9754696987559569</c:v>
                </c:pt>
                <c:pt idx="15">
                  <c:v>0.94668681138839217</c:v>
                </c:pt>
                <c:pt idx="16">
                  <c:v>0.87261492992119383</c:v>
                </c:pt>
                <c:pt idx="17">
                  <c:v>0.8154201673771212</c:v>
                </c:pt>
                <c:pt idx="18">
                  <c:v>0.79227720376157851</c:v>
                </c:pt>
                <c:pt idx="19">
                  <c:v>0.82263225173568688</c:v>
                </c:pt>
                <c:pt idx="20">
                  <c:v>0.83098304960782987</c:v>
                </c:pt>
                <c:pt idx="21">
                  <c:v>0.86312239704439375</c:v>
                </c:pt>
                <c:pt idx="22">
                  <c:v>0.89341038289318431</c:v>
                </c:pt>
                <c:pt idx="23">
                  <c:v>0.96237074977583759</c:v>
                </c:pt>
                <c:pt idx="24">
                  <c:v>0.97202911535291314</c:v>
                </c:pt>
                <c:pt idx="25">
                  <c:v>1.0772941887005947</c:v>
                </c:pt>
                <c:pt idx="26">
                  <c:v>0.96517733596040045</c:v>
                </c:pt>
                <c:pt idx="27">
                  <c:v>0.91255442381344931</c:v>
                </c:pt>
                <c:pt idx="28">
                  <c:v>0.87080945626292627</c:v>
                </c:pt>
                <c:pt idx="29">
                  <c:v>0.81518561103354525</c:v>
                </c:pt>
                <c:pt idx="30">
                  <c:v>0.8067471110376806</c:v>
                </c:pt>
              </c:numCache>
            </c:numRef>
          </c:val>
          <c:smooth val="0"/>
        </c:ser>
        <c:ser>
          <c:idx val="25"/>
          <c:order val="22"/>
          <c:marker>
            <c:symbol val="none"/>
          </c:marker>
          <c:val>
            <c:numRef>
              <c:f>Recordfunding!$Z$2:$Z$32</c:f>
              <c:numCache>
                <c:formatCode>0%</c:formatCode>
                <c:ptCount val="31"/>
                <c:pt idx="0">
                  <c:v>1</c:v>
                </c:pt>
                <c:pt idx="1">
                  <c:v>0.94940796523846871</c:v>
                </c:pt>
                <c:pt idx="2">
                  <c:v>0.84714164792632141</c:v>
                </c:pt>
                <c:pt idx="3">
                  <c:v>0.83277742704534496</c:v>
                </c:pt>
                <c:pt idx="4">
                  <c:v>0.81540071855987262</c:v>
                </c:pt>
                <c:pt idx="5">
                  <c:v>0.76044367379929634</c:v>
                </c:pt>
                <c:pt idx="6">
                  <c:v>0.76875894461709571</c:v>
                </c:pt>
                <c:pt idx="7">
                  <c:v>0.81796017672806032</c:v>
                </c:pt>
                <c:pt idx="8">
                  <c:v>0.83593140406262045</c:v>
                </c:pt>
                <c:pt idx="9">
                  <c:v>0.89112057746700524</c:v>
                </c:pt>
                <c:pt idx="10">
                  <c:v>0.90025556528184802</c:v>
                </c:pt>
                <c:pt idx="11">
                  <c:v>0.90707808871247142</c:v>
                </c:pt>
                <c:pt idx="12">
                  <c:v>0.90337532298860446</c:v>
                </c:pt>
                <c:pt idx="13">
                  <c:v>0.87396650255453601</c:v>
                </c:pt>
                <c:pt idx="14">
                  <c:v>0.81862543682716526</c:v>
                </c:pt>
                <c:pt idx="15">
                  <c:v>0.84396253001302279</c:v>
                </c:pt>
                <c:pt idx="16">
                  <c:v>0.78821974194427546</c:v>
                </c:pt>
                <c:pt idx="17">
                  <c:v>0.74031951358993531</c:v>
                </c:pt>
                <c:pt idx="18">
                  <c:v>0.75418175941197196</c:v>
                </c:pt>
                <c:pt idx="19">
                  <c:v>0.69352615815953544</c:v>
                </c:pt>
                <c:pt idx="20">
                  <c:v>0.68591548036671124</c:v>
                </c:pt>
                <c:pt idx="21">
                  <c:v>0.73178395989271594</c:v>
                </c:pt>
                <c:pt idx="22">
                  <c:v>0.73896860564706046</c:v>
                </c:pt>
                <c:pt idx="23">
                  <c:v>0.7207032813409463</c:v>
                </c:pt>
                <c:pt idx="24">
                  <c:v>0.73671793860851842</c:v>
                </c:pt>
                <c:pt idx="25">
                  <c:v>0.75603557486805406</c:v>
                </c:pt>
                <c:pt idx="26">
                  <c:v>0.78244926554566552</c:v>
                </c:pt>
                <c:pt idx="27">
                  <c:v>0.75179089235455565</c:v>
                </c:pt>
                <c:pt idx="28">
                  <c:v>0.75904535717196664</c:v>
                </c:pt>
                <c:pt idx="29">
                  <c:v>0.7253369234736905</c:v>
                </c:pt>
                <c:pt idx="30">
                  <c:v>0.61375166753028154</c:v>
                </c:pt>
              </c:numCache>
            </c:numRef>
          </c:val>
          <c:smooth val="0"/>
        </c:ser>
        <c:ser>
          <c:idx val="26"/>
          <c:order val="23"/>
          <c:marker>
            <c:symbol val="none"/>
          </c:marker>
          <c:val>
            <c:numRef>
              <c:f>Recordfunding!$AA$2:$AA$32</c:f>
              <c:numCache>
                <c:formatCode>0%</c:formatCode>
                <c:ptCount val="31"/>
                <c:pt idx="0">
                  <c:v>1</c:v>
                </c:pt>
                <c:pt idx="1">
                  <c:v>0.91066875559150018</c:v>
                </c:pt>
                <c:pt idx="2">
                  <c:v>0.90525157722210448</c:v>
                </c:pt>
                <c:pt idx="3">
                  <c:v>0.95832628211052517</c:v>
                </c:pt>
                <c:pt idx="4">
                  <c:v>0.89589331189565458</c:v>
                </c:pt>
                <c:pt idx="5">
                  <c:v>0.97876205381455372</c:v>
                </c:pt>
                <c:pt idx="6">
                  <c:v>0.98004730271104723</c:v>
                </c:pt>
                <c:pt idx="7">
                  <c:v>0.98117832449978448</c:v>
                </c:pt>
                <c:pt idx="8">
                  <c:v>1.0008024704495901</c:v>
                </c:pt>
                <c:pt idx="9">
                  <c:v>1.1129411690984461</c:v>
                </c:pt>
                <c:pt idx="10">
                  <c:v>1.0499972971026654</c:v>
                </c:pt>
                <c:pt idx="11">
                  <c:v>1.091945319685075</c:v>
                </c:pt>
                <c:pt idx="12">
                  <c:v>1.0571128351432089</c:v>
                </c:pt>
                <c:pt idx="13">
                  <c:v>1.0609607384779911</c:v>
                </c:pt>
                <c:pt idx="14">
                  <c:v>1.0311846077601805</c:v>
                </c:pt>
                <c:pt idx="15">
                  <c:v>1.0718578709553888</c:v>
                </c:pt>
                <c:pt idx="16">
                  <c:v>0.99892523963881863</c:v>
                </c:pt>
                <c:pt idx="17">
                  <c:v>1.0510899363225583</c:v>
                </c:pt>
                <c:pt idx="18">
                  <c:v>1.099924357665053</c:v>
                </c:pt>
                <c:pt idx="19">
                  <c:v>1.0701081656437048</c:v>
                </c:pt>
                <c:pt idx="20">
                  <c:v>1.2047912325057994</c:v>
                </c:pt>
                <c:pt idx="21">
                  <c:v>1.252854173433273</c:v>
                </c:pt>
                <c:pt idx="22">
                  <c:v>1.1714549835343961</c:v>
                </c:pt>
                <c:pt idx="23">
                  <c:v>1.0962800019823336</c:v>
                </c:pt>
                <c:pt idx="24">
                  <c:v>1.1461290814270304</c:v>
                </c:pt>
                <c:pt idx="25">
                  <c:v>1.1307938263040767</c:v>
                </c:pt>
                <c:pt idx="26">
                  <c:v>1.0280690134010422</c:v>
                </c:pt>
                <c:pt idx="27">
                  <c:v>0.98087786247208475</c:v>
                </c:pt>
                <c:pt idx="28">
                  <c:v>0.92834727941812445</c:v>
                </c:pt>
                <c:pt idx="29">
                  <c:v>0.96405296241026128</c:v>
                </c:pt>
                <c:pt idx="30">
                  <c:v>0.91087886772230087</c:v>
                </c:pt>
              </c:numCache>
            </c:numRef>
          </c:val>
          <c:smooth val="0"/>
        </c:ser>
        <c:ser>
          <c:idx val="27"/>
          <c:order val="24"/>
          <c:marker>
            <c:symbol val="none"/>
          </c:marker>
          <c:val>
            <c:numRef>
              <c:f>Recordfunding!$AB$2:$AB$32</c:f>
              <c:numCache>
                <c:formatCode>0%</c:formatCode>
                <c:ptCount val="31"/>
                <c:pt idx="0">
                  <c:v>1</c:v>
                </c:pt>
                <c:pt idx="1">
                  <c:v>0.98912546788535671</c:v>
                </c:pt>
                <c:pt idx="2">
                  <c:v>0.97972240545777733</c:v>
                </c:pt>
                <c:pt idx="3">
                  <c:v>0.94841784513855976</c:v>
                </c:pt>
                <c:pt idx="4">
                  <c:v>0.97856045676145176</c:v>
                </c:pt>
                <c:pt idx="5">
                  <c:v>0.93998756383507176</c:v>
                </c:pt>
                <c:pt idx="6">
                  <c:v>0.9199395876814932</c:v>
                </c:pt>
                <c:pt idx="7">
                  <c:v>0.94045495903905374</c:v>
                </c:pt>
                <c:pt idx="8">
                  <c:v>0.89128180604692175</c:v>
                </c:pt>
                <c:pt idx="9">
                  <c:v>0.89048800610429713</c:v>
                </c:pt>
                <c:pt idx="10">
                  <c:v>0.90411971499306543</c:v>
                </c:pt>
                <c:pt idx="11">
                  <c:v>0.93244198185249616</c:v>
                </c:pt>
                <c:pt idx="12">
                  <c:v>0.87146513979119478</c:v>
                </c:pt>
                <c:pt idx="13">
                  <c:v>0.81830914306111191</c:v>
                </c:pt>
                <c:pt idx="14">
                  <c:v>0.78380550543612304</c:v>
                </c:pt>
                <c:pt idx="15">
                  <c:v>0.8325538181655292</c:v>
                </c:pt>
                <c:pt idx="16">
                  <c:v>0.85910611854508945</c:v>
                </c:pt>
                <c:pt idx="17">
                  <c:v>0.8111294504904687</c:v>
                </c:pt>
                <c:pt idx="18">
                  <c:v>0.75933191278050916</c:v>
                </c:pt>
                <c:pt idx="19">
                  <c:v>0.75027961212842709</c:v>
                </c:pt>
                <c:pt idx="20">
                  <c:v>0.70735015618228159</c:v>
                </c:pt>
                <c:pt idx="21">
                  <c:v>0.68656227610456211</c:v>
                </c:pt>
                <c:pt idx="22">
                  <c:v>0.65529826878426856</c:v>
                </c:pt>
                <c:pt idx="23">
                  <c:v>0.66205125442415724</c:v>
                </c:pt>
                <c:pt idx="24">
                  <c:v>0.64124926956321227</c:v>
                </c:pt>
                <c:pt idx="25">
                  <c:v>0.66411493691874279</c:v>
                </c:pt>
                <c:pt idx="26">
                  <c:v>0.64142159806287258</c:v>
                </c:pt>
                <c:pt idx="27">
                  <c:v>0.63986440324466975</c:v>
                </c:pt>
                <c:pt idx="28">
                  <c:v>0.57493396056661816</c:v>
                </c:pt>
                <c:pt idx="29">
                  <c:v>0.56570852522752546</c:v>
                </c:pt>
                <c:pt idx="30">
                  <c:v>0.58267501483838624</c:v>
                </c:pt>
              </c:numCache>
            </c:numRef>
          </c:val>
          <c:smooth val="0"/>
        </c:ser>
        <c:dLbls>
          <c:showLegendKey val="0"/>
          <c:showVal val="0"/>
          <c:showCatName val="0"/>
          <c:showSerName val="0"/>
          <c:showPercent val="0"/>
          <c:showBubbleSize val="0"/>
        </c:dLbls>
        <c:smooth val="0"/>
        <c:axId val="362489336"/>
        <c:axId val="362491688"/>
      </c:lineChart>
      <c:catAx>
        <c:axId val="362489336"/>
        <c:scaling>
          <c:orientation val="minMax"/>
        </c:scaling>
        <c:delete val="0"/>
        <c:axPos val="b"/>
        <c:majorTickMark val="out"/>
        <c:minorTickMark val="none"/>
        <c:tickLblPos val="nextTo"/>
        <c:crossAx val="362491688"/>
        <c:crosses val="autoZero"/>
        <c:auto val="1"/>
        <c:lblAlgn val="ctr"/>
        <c:lblOffset val="100"/>
        <c:noMultiLvlLbl val="0"/>
      </c:catAx>
      <c:valAx>
        <c:axId val="362491688"/>
        <c:scaling>
          <c:orientation val="minMax"/>
          <c:max val="6"/>
          <c:min val="-6"/>
        </c:scaling>
        <c:delete val="0"/>
        <c:axPos val="l"/>
        <c:majorGridlines/>
        <c:numFmt formatCode="0%" sourceLinked="1"/>
        <c:majorTickMark val="out"/>
        <c:minorTickMark val="none"/>
        <c:tickLblPos val="nextTo"/>
        <c:crossAx val="36248933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fmlaLink="$A$2" horiz="1" max="150" min="50" page="10" val="100"/>
</file>

<file path=xl/ctrlProps/ctrlProp4.xml><?xml version="1.0" encoding="utf-8"?>
<formControlPr xmlns="http://schemas.microsoft.com/office/spreadsheetml/2009/9/main" objectType="Radio" checked="Checked" firstButton="1" fmlaLink="$G$3"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2" fmlaLink="$B$7" horiz="1" max="1000" min="1" page="25" val="499"/>
</file>

<file path=xl/ctrlProps/ctrlProp12.xml><?xml version="1.0" encoding="utf-8"?>
<formControlPr xmlns="http://schemas.microsoft.com/office/spreadsheetml/2009/9/main" objectType="Scroll" dx="22" fmlaLink="$B$9" horiz="1" max="100" min="1" page="10" val="30"/>
</file>

<file path=xl/ctrlProps/ctrlProp13.xml><?xml version="1.0" encoding="utf-8"?>
<formControlPr xmlns="http://schemas.microsoft.com/office/spreadsheetml/2009/9/main" objectType="Scroll" dx="22" fmlaLink="$B$11" horiz="1" max="200" min="1" page="10" val="84"/>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Scroll" dx="22" fmlaLink="$B$5" horiz="1" max="1000" min="1" page="25" val="799"/>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croll" dx="22" fmlaLink="$B$26" horiz="1" max="1000" min="1" page="10" val="52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Scroll" dx="22" fmlaLink="$B$28" horiz="1" max="10" page="10"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171449</xdr:colOff>
      <xdr:row>33</xdr:row>
      <xdr:rowOff>109536</xdr:rowOff>
    </xdr:from>
    <xdr:to>
      <xdr:col>19</xdr:col>
      <xdr:colOff>581024</xdr:colOff>
      <xdr:row>56</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171449</xdr:colOff>
      <xdr:row>33</xdr:row>
      <xdr:rowOff>119062</xdr:rowOff>
    </xdr:from>
    <xdr:to>
      <xdr:col>15</xdr:col>
      <xdr:colOff>314324</xdr:colOff>
      <xdr:row>58</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34</xdr:row>
          <xdr:rowOff>95250</xdr:rowOff>
        </xdr:from>
        <xdr:to>
          <xdr:col>3</xdr:col>
          <xdr:colOff>371475</xdr:colOff>
          <xdr:row>36</xdr:row>
          <xdr:rowOff>38100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34</xdr:row>
          <xdr:rowOff>104775</xdr:rowOff>
        </xdr:from>
        <xdr:to>
          <xdr:col>8</xdr:col>
          <xdr:colOff>152400</xdr:colOff>
          <xdr:row>36</xdr:row>
          <xdr:rowOff>57150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records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1952625</xdr:colOff>
          <xdr:row>2</xdr:row>
          <xdr:rowOff>171450</xdr:rowOff>
        </xdr:to>
        <xdr:sp macro="" textlink="">
          <xdr:nvSpPr>
            <xdr:cNvPr id="11265" name="Scroll Bar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xdr:row>
          <xdr:rowOff>133350</xdr:rowOff>
        </xdr:from>
        <xdr:to>
          <xdr:col>6</xdr:col>
          <xdr:colOff>733425</xdr:colOff>
          <xdr:row>3</xdr:row>
          <xdr:rowOff>66675</xdr:rowOff>
        </xdr:to>
        <xdr:sp macro="" textlink="">
          <xdr:nvSpPr>
            <xdr:cNvPr id="11266" name="Option Button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Full ARC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152400</xdr:rowOff>
        </xdr:from>
        <xdr:to>
          <xdr:col>6</xdr:col>
          <xdr:colOff>638175</xdr:colOff>
          <xdr:row>4</xdr:row>
          <xdr:rowOff>85725</xdr:rowOff>
        </xdr:to>
        <xdr:sp macro="" textlink="">
          <xdr:nvSpPr>
            <xdr:cNvPr id="11267" name="Option Button 3" hidden="1">
              <a:extLst>
                <a:ext uri="{63B3BB69-23CF-44E3-9099-C40C66FF867C}">
                  <a14:compatExt spid="_x0000_s11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Only Normal cost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9525</xdr:rowOff>
        </xdr:from>
        <xdr:to>
          <xdr:col>6</xdr:col>
          <xdr:colOff>457200</xdr:colOff>
          <xdr:row>5</xdr:row>
          <xdr:rowOff>38100</xdr:rowOff>
        </xdr:to>
        <xdr:sp macro="" textlink="">
          <xdr:nvSpPr>
            <xdr:cNvPr id="11268" name="Option Button 4" hidden="1">
              <a:extLst>
                <a:ext uri="{63B3BB69-23CF-44E3-9099-C40C66FF867C}">
                  <a14:compatExt spid="_x0000_s11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Fixed percentage of payroll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5</xdr:row>
          <xdr:rowOff>28575</xdr:rowOff>
        </xdr:from>
        <xdr:to>
          <xdr:col>5</xdr:col>
          <xdr:colOff>1352550</xdr:colOff>
          <xdr:row>6</xdr:row>
          <xdr:rowOff>57150</xdr:rowOff>
        </xdr:to>
        <xdr:sp macro="" textlink="">
          <xdr:nvSpPr>
            <xdr:cNvPr id="11269" name="Option Button 5" hidden="1">
              <a:extLst>
                <a:ext uri="{63B3BB69-23CF-44E3-9099-C40C66FF867C}">
                  <a14:compatExt spid="_x0000_s11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Full ARC with cap</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2076450</xdr:colOff>
          <xdr:row>16</xdr:row>
          <xdr:rowOff>180975</xdr:rowOff>
        </xdr:from>
        <xdr:to>
          <xdr:col>2</xdr:col>
          <xdr:colOff>885825</xdr:colOff>
          <xdr:row>18</xdr:row>
          <xdr:rowOff>123825</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1952625</xdr:colOff>
          <xdr:row>16</xdr:row>
          <xdr:rowOff>180975</xdr:rowOff>
        </xdr:from>
        <xdr:to>
          <xdr:col>5</xdr:col>
          <xdr:colOff>209550</xdr:colOff>
          <xdr:row>18</xdr:row>
          <xdr:rowOff>133350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10</xdr:row>
          <xdr:rowOff>0</xdr:rowOff>
        </xdr:from>
        <xdr:to>
          <xdr:col>7</xdr:col>
          <xdr:colOff>209550</xdr:colOff>
          <xdr:row>11</xdr:row>
          <xdr:rowOff>57150</xdr:rowOff>
        </xdr:to>
        <xdr:sp macro="" textlink="">
          <xdr:nvSpPr>
            <xdr:cNvPr id="11272" name="Nosmoothing"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19050</xdr:rowOff>
        </xdr:from>
        <xdr:to>
          <xdr:col>7</xdr:col>
          <xdr:colOff>381000</xdr:colOff>
          <xdr:row>12</xdr:row>
          <xdr:rowOff>85725</xdr:rowOff>
        </xdr:to>
        <xdr:sp macro="" textlink="">
          <xdr:nvSpPr>
            <xdr:cNvPr id="11273" name="fivesmoothing"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714375</xdr:colOff>
          <xdr:row>16</xdr:row>
          <xdr:rowOff>161925</xdr:rowOff>
        </xdr:from>
        <xdr:to>
          <xdr:col>7</xdr:col>
          <xdr:colOff>228600</xdr:colOff>
          <xdr:row>18</xdr:row>
          <xdr:rowOff>133350</xdr:rowOff>
        </xdr:to>
        <xdr:sp macro="" textlink="">
          <xdr:nvSpPr>
            <xdr:cNvPr id="11274" name="Button 10" hidden="1">
              <a:extLst>
                <a:ext uri="{63B3BB69-23CF-44E3-9099-C40C66FF867C}">
                  <a14:compatExt spid="_x0000_s11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Outputs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6</xdr:row>
          <xdr:rowOff>0</xdr:rowOff>
        </xdr:from>
        <xdr:to>
          <xdr:col>4</xdr:col>
          <xdr:colOff>561975</xdr:colOff>
          <xdr:row>7</xdr:row>
          <xdr:rowOff>0</xdr:rowOff>
        </xdr:to>
        <xdr:sp macro="" textlink="">
          <xdr:nvSpPr>
            <xdr:cNvPr id="6146" name="Scroll Bar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552450</xdr:colOff>
          <xdr:row>9</xdr:row>
          <xdr:rowOff>0</xdr:rowOff>
        </xdr:to>
        <xdr:sp macro="" textlink="">
          <xdr:nvSpPr>
            <xdr:cNvPr id="6152" name="Scroll Bar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0</xdr:rowOff>
        </xdr:from>
        <xdr:to>
          <xdr:col>4</xdr:col>
          <xdr:colOff>561975</xdr:colOff>
          <xdr:row>11</xdr:row>
          <xdr:rowOff>0</xdr:rowOff>
        </xdr:to>
        <xdr:sp macro="" textlink="">
          <xdr:nvSpPr>
            <xdr:cNvPr id="6154" name="Scroll Bar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12</xdr:row>
          <xdr:rowOff>0</xdr:rowOff>
        </xdr:from>
        <xdr:to>
          <xdr:col>6</xdr:col>
          <xdr:colOff>342900</xdr:colOff>
          <xdr:row>15</xdr:row>
          <xdr:rowOff>161925</xdr:rowOff>
        </xdr:to>
        <xdr:grpSp>
          <xdr:nvGrpSpPr>
            <xdr:cNvPr id="7" name="Group 6"/>
            <xdr:cNvGrpSpPr/>
          </xdr:nvGrpSpPr>
          <xdr:grpSpPr>
            <a:xfrm>
              <a:off x="4638675" y="2286000"/>
              <a:ext cx="3181350" cy="733425"/>
              <a:chOff x="4657706" y="2962248"/>
              <a:chExt cx="2209800" cy="638175"/>
            </a:xfrm>
          </xdr:grpSpPr>
          <xdr:sp macro="" textlink="">
            <xdr:nvSpPr>
              <xdr:cNvPr id="6158" name="RP_2000" hidden="1">
                <a:extLst>
                  <a:ext uri="{63B3BB69-23CF-44E3-9099-C40C66FF867C}">
                    <a14:compatExt spid="_x0000_s6158"/>
                  </a:ext>
                </a:extLst>
              </xdr:cNvPr>
              <xdr:cNvSpPr/>
            </xdr:nvSpPr>
            <xdr:spPr bwMode="auto">
              <a:xfrm>
                <a:off x="4686300" y="3047999"/>
                <a:ext cx="533780" cy="245767"/>
              </a:xfrm>
              <a:prstGeom prst="rect">
                <a:avLst/>
              </a:prstGeom>
              <a:noFill/>
              <a:ln>
                <a:noFill/>
              </a:ln>
              <a:extLst>
                <a:ext uri="{91240B29-F687-4F45-9708-019B960494DF}">
                  <a14:hiddenLine w="9525">
                    <a:noFill/>
                    <a:miter lim="800000"/>
                    <a:headEnd/>
                    <a:tailEnd/>
                  </a14:hiddenLine>
                </a:ext>
              </a:extLst>
            </xdr:spPr>
          </xdr:sp>
          <xdr:sp macro="" textlink="">
            <xdr:nvSpPr>
              <xdr:cNvPr id="6159" name="RP_2010" descr="RP-2000 with 10-year projection" hidden="1">
                <a:extLst>
                  <a:ext uri="{63B3BB69-23CF-44E3-9099-C40C66FF867C}">
                    <a14:compatExt spid="_x0000_s6159"/>
                  </a:ext>
                </a:extLst>
              </xdr:cNvPr>
              <xdr:cNvSpPr/>
            </xdr:nvSpPr>
            <xdr:spPr bwMode="auto">
              <a:xfrm>
                <a:off x="4686280" y="3286124"/>
                <a:ext cx="2181226" cy="247651"/>
              </a:xfrm>
              <a:prstGeom prst="rect">
                <a:avLst/>
              </a:prstGeom>
              <a:noFill/>
              <a:ln>
                <a:noFill/>
              </a:ln>
              <a:extLst>
                <a:ext uri="{91240B29-F687-4F45-9708-019B960494DF}">
                  <a14:hiddenLine w="9525">
                    <a:noFill/>
                    <a:miter lim="800000"/>
                    <a:headEnd/>
                    <a:tailEnd/>
                  </a14:hiddenLine>
                </a:ext>
              </a:extLst>
            </xdr:spPr>
          </xdr:sp>
          <xdr:sp macro="" textlink="">
            <xdr:nvSpPr>
              <xdr:cNvPr id="6165" name="Group Box 21" hidden="1">
                <a:extLst>
                  <a:ext uri="{63B3BB69-23CF-44E3-9099-C40C66FF867C}">
                    <a14:compatExt spid="_x0000_s6165"/>
                  </a:ext>
                </a:extLst>
              </xdr:cNvPr>
              <xdr:cNvSpPr/>
            </xdr:nvSpPr>
            <xdr:spPr bwMode="auto">
              <a:xfrm>
                <a:off x="4657706" y="2962248"/>
                <a:ext cx="1914525" cy="63817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16</xdr:row>
          <xdr:rowOff>161925</xdr:rowOff>
        </xdr:from>
        <xdr:to>
          <xdr:col>6</xdr:col>
          <xdr:colOff>266703</xdr:colOff>
          <xdr:row>20</xdr:row>
          <xdr:rowOff>142875</xdr:rowOff>
        </xdr:to>
        <xdr:grpSp>
          <xdr:nvGrpSpPr>
            <xdr:cNvPr id="6" name="Group 5"/>
            <xdr:cNvGrpSpPr/>
          </xdr:nvGrpSpPr>
          <xdr:grpSpPr>
            <a:xfrm>
              <a:off x="4629150" y="3209925"/>
              <a:ext cx="3114678" cy="742950"/>
              <a:chOff x="504825" y="3657600"/>
              <a:chExt cx="1251936" cy="628650"/>
            </a:xfrm>
          </xdr:grpSpPr>
          <xdr:grpSp>
            <xdr:nvGrpSpPr>
              <xdr:cNvPr id="5" name="Group 4"/>
              <xdr:cNvGrpSpPr/>
            </xdr:nvGrpSpPr>
            <xdr:grpSpPr>
              <a:xfrm>
                <a:off x="528035" y="3762375"/>
                <a:ext cx="1228726" cy="419100"/>
                <a:chOff x="4566635" y="3352800"/>
                <a:chExt cx="1228726" cy="419100"/>
              </a:xfrm>
            </xdr:grpSpPr>
            <xdr:sp macro="" textlink="">
              <xdr:nvSpPr>
                <xdr:cNvPr id="6160" name="EAN" hidden="1">
                  <a:extLst>
                    <a:ext uri="{63B3BB69-23CF-44E3-9099-C40C66FF867C}">
                      <a14:compatExt spid="_x0000_s6160"/>
                    </a:ext>
                  </a:extLst>
                </xdr:cNvPr>
                <xdr:cNvSpPr/>
              </xdr:nvSpPr>
              <xdr:spPr bwMode="auto">
                <a:xfrm>
                  <a:off x="4566636" y="3571875"/>
                  <a:ext cx="1228725" cy="200025"/>
                </a:xfrm>
                <a:prstGeom prst="rect">
                  <a:avLst/>
                </a:prstGeom>
                <a:noFill/>
                <a:ln>
                  <a:noFill/>
                </a:ln>
                <a:extLst>
                  <a:ext uri="{91240B29-F687-4F45-9708-019B960494DF}">
                    <a14:hiddenLine w="9525">
                      <a:noFill/>
                      <a:miter lim="800000"/>
                      <a:headEnd/>
                      <a:tailEnd/>
                    </a14:hiddenLine>
                  </a:ext>
                </a:extLst>
              </xdr:spPr>
            </xdr:sp>
            <xdr:sp macro="" textlink="">
              <xdr:nvSpPr>
                <xdr:cNvPr id="6161" name="PUC" hidden="1">
                  <a:extLst>
                    <a:ext uri="{63B3BB69-23CF-44E3-9099-C40C66FF867C}">
                      <a14:compatExt spid="_x0000_s6161"/>
                    </a:ext>
                  </a:extLst>
                </xdr:cNvPr>
                <xdr:cNvSpPr/>
              </xdr:nvSpPr>
              <xdr:spPr bwMode="auto">
                <a:xfrm>
                  <a:off x="4566635" y="3352800"/>
                  <a:ext cx="1019175" cy="209550"/>
                </a:xfrm>
                <a:prstGeom prst="rect">
                  <a:avLst/>
                </a:prstGeom>
                <a:noFill/>
                <a:ln>
                  <a:noFill/>
                </a:ln>
                <a:extLst>
                  <a:ext uri="{91240B29-F687-4F45-9708-019B960494DF}">
                    <a14:hiddenLine w="9525">
                      <a:noFill/>
                      <a:miter lim="800000"/>
                      <a:headEnd/>
                      <a:tailEnd/>
                    </a14:hiddenLine>
                  </a:ext>
                </a:extLst>
              </xdr:spPr>
            </xdr:sp>
          </xdr:grpSp>
          <xdr:sp macro="" textlink="">
            <xdr:nvSpPr>
              <xdr:cNvPr id="6166" name="Group Box 22" hidden="1">
                <a:extLst>
                  <a:ext uri="{63B3BB69-23CF-44E3-9099-C40C66FF867C}">
                    <a14:compatExt spid="_x0000_s6166"/>
                  </a:ext>
                </a:extLst>
              </xdr:cNvPr>
              <xdr:cNvSpPr/>
            </xdr:nvSpPr>
            <xdr:spPr bwMode="auto">
              <a:xfrm>
                <a:off x="504825" y="3657600"/>
                <a:ext cx="1123950" cy="62865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4</xdr:row>
          <xdr:rowOff>0</xdr:rowOff>
        </xdr:from>
        <xdr:to>
          <xdr:col>4</xdr:col>
          <xdr:colOff>542925</xdr:colOff>
          <xdr:row>5</xdr:row>
          <xdr:rowOff>0</xdr:rowOff>
        </xdr:to>
        <xdr:sp macro="" textlink="">
          <xdr:nvSpPr>
            <xdr:cNvPr id="6183" name="Scroll Bar 39" hidden="1">
              <a:extLst>
                <a:ext uri="{63B3BB69-23CF-44E3-9099-C40C66FF867C}">
                  <a14:compatExt spid="_x0000_s61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171450</xdr:rowOff>
        </xdr:from>
        <xdr:to>
          <xdr:col>1</xdr:col>
          <xdr:colOff>771525</xdr:colOff>
          <xdr:row>23</xdr:row>
          <xdr:rowOff>76200</xdr:rowOff>
        </xdr:to>
        <xdr:sp macro="" textlink="">
          <xdr:nvSpPr>
            <xdr:cNvPr id="6186" name="Button 42" hidden="1">
              <a:extLst>
                <a:ext uri="{63B3BB69-23CF-44E3-9099-C40C66FF867C}">
                  <a14:compatExt spid="_x0000_s61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895350</xdr:colOff>
          <xdr:row>21</xdr:row>
          <xdr:rowOff>152400</xdr:rowOff>
        </xdr:from>
        <xdr:to>
          <xdr:col>1</xdr:col>
          <xdr:colOff>1628775</xdr:colOff>
          <xdr:row>23</xdr:row>
          <xdr:rowOff>85725</xdr:rowOff>
        </xdr:to>
        <xdr:sp macro="" textlink="">
          <xdr:nvSpPr>
            <xdr:cNvPr id="6187" name="Button 43" hidden="1">
              <a:extLst>
                <a:ext uri="{63B3BB69-23CF-44E3-9099-C40C66FF867C}">
                  <a14:compatExt spid="_x0000_s61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Down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13</xdr:row>
          <xdr:rowOff>114300</xdr:rowOff>
        </xdr:from>
        <xdr:to>
          <xdr:col>8</xdr:col>
          <xdr:colOff>1019175</xdr:colOff>
          <xdr:row>15</xdr:row>
          <xdr:rowOff>123825</xdr:rowOff>
        </xdr:to>
        <xdr:sp macro="" textlink="">
          <xdr:nvSpPr>
            <xdr:cNvPr id="6188" name="Button 44" hidden="1">
              <a:extLst>
                <a:ext uri="{63B3BB69-23CF-44E3-9099-C40C66FF867C}">
                  <a14:compatExt spid="_x0000_s61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to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114300</xdr:rowOff>
        </xdr:from>
        <xdr:to>
          <xdr:col>7</xdr:col>
          <xdr:colOff>257175</xdr:colOff>
          <xdr:row>2</xdr:row>
          <xdr:rowOff>142875</xdr:rowOff>
        </xdr:to>
        <xdr:sp macro="" textlink="">
          <xdr:nvSpPr>
            <xdr:cNvPr id="6189" name="Button 45" hidden="1">
              <a:extLst>
                <a:ext uri="{63B3BB69-23CF-44E3-9099-C40C66FF867C}">
                  <a14:compatExt spid="_x0000_s61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Age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25</xdr:row>
          <xdr:rowOff>0</xdr:rowOff>
        </xdr:from>
        <xdr:to>
          <xdr:col>4</xdr:col>
          <xdr:colOff>561975</xdr:colOff>
          <xdr:row>26</xdr:row>
          <xdr:rowOff>0</xdr:rowOff>
        </xdr:to>
        <xdr:sp macro="" textlink="">
          <xdr:nvSpPr>
            <xdr:cNvPr id="6190" name="Scroll Bar 46" hidden="1">
              <a:extLst>
                <a:ext uri="{63B3BB69-23CF-44E3-9099-C40C66FF867C}">
                  <a14:compatExt spid="_x0000_s61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24</xdr:row>
          <xdr:rowOff>152400</xdr:rowOff>
        </xdr:from>
        <xdr:to>
          <xdr:col>7</xdr:col>
          <xdr:colOff>504825</xdr:colOff>
          <xdr:row>26</xdr:row>
          <xdr:rowOff>19050</xdr:rowOff>
        </xdr:to>
        <xdr:sp macro="" textlink="">
          <xdr:nvSpPr>
            <xdr:cNvPr id="6191" name="Button 47" hidden="1">
              <a:extLst>
                <a:ext uri="{63B3BB69-23CF-44E3-9099-C40C66FF867C}">
                  <a14:compatExt spid="_x0000_s6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Use this asset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9</xdr:row>
          <xdr:rowOff>161925</xdr:rowOff>
        </xdr:from>
        <xdr:to>
          <xdr:col>6</xdr:col>
          <xdr:colOff>523875</xdr:colOff>
          <xdr:row>11</xdr:row>
          <xdr:rowOff>28575</xdr:rowOff>
        </xdr:to>
        <xdr:sp macro="" textlink="">
          <xdr:nvSpPr>
            <xdr:cNvPr id="6192" name="Button 48" hidden="1">
              <a:extLst>
                <a:ext uri="{63B3BB69-23CF-44E3-9099-C40C66FF867C}">
                  <a14:compatExt spid="_x0000_s6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Use this asset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0</xdr:row>
          <xdr:rowOff>19050</xdr:rowOff>
        </xdr:from>
        <xdr:to>
          <xdr:col>7</xdr:col>
          <xdr:colOff>371475</xdr:colOff>
          <xdr:row>1</xdr:row>
          <xdr:rowOff>76200</xdr:rowOff>
        </xdr:to>
        <xdr:sp macro="" textlink="">
          <xdr:nvSpPr>
            <xdr:cNvPr id="6193" name="Button 49" hidden="1">
              <a:extLst>
                <a:ext uri="{63B3BB69-23CF-44E3-9099-C40C66FF867C}">
                  <a14:compatExt spid="_x0000_s6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benefit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26</xdr:row>
          <xdr:rowOff>180975</xdr:rowOff>
        </xdr:from>
        <xdr:to>
          <xdr:col>4</xdr:col>
          <xdr:colOff>561975</xdr:colOff>
          <xdr:row>27</xdr:row>
          <xdr:rowOff>180975</xdr:rowOff>
        </xdr:to>
        <xdr:sp macro="" textlink="">
          <xdr:nvSpPr>
            <xdr:cNvPr id="6194" name="Scroll Bar 50" hidden="1">
              <a:extLst>
                <a:ext uri="{63B3BB69-23CF-44E3-9099-C40C66FF867C}">
                  <a14:compatExt spid="_x0000_s6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600075</xdr:colOff>
          <xdr:row>16</xdr:row>
          <xdr:rowOff>85725</xdr:rowOff>
        </xdr:from>
        <xdr:to>
          <xdr:col>8</xdr:col>
          <xdr:colOff>1047750</xdr:colOff>
          <xdr:row>18</xdr:row>
          <xdr:rowOff>66675</xdr:rowOff>
        </xdr:to>
        <xdr:sp macro="" textlink="">
          <xdr:nvSpPr>
            <xdr:cNvPr id="6195" name="Button 51" hidden="1">
              <a:extLst>
                <a:ext uri="{63B3BB69-23CF-44E3-9099-C40C66FF867C}">
                  <a14:compatExt spid="_x0000_s6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19</xdr:row>
          <xdr:rowOff>66675</xdr:rowOff>
        </xdr:from>
        <xdr:to>
          <xdr:col>8</xdr:col>
          <xdr:colOff>1066800</xdr:colOff>
          <xdr:row>21</xdr:row>
          <xdr:rowOff>9525</xdr:rowOff>
        </xdr:to>
        <xdr:sp macro="" textlink="">
          <xdr:nvSpPr>
            <xdr:cNvPr id="6196" name="Button 52" hidden="1">
              <a:extLst>
                <a:ext uri="{63B3BB69-23CF-44E3-9099-C40C66FF867C}">
                  <a14:compatExt spid="_x0000_s6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21</xdr:row>
          <xdr:rowOff>152400</xdr:rowOff>
        </xdr:from>
        <xdr:to>
          <xdr:col>8</xdr:col>
          <xdr:colOff>1143000</xdr:colOff>
          <xdr:row>23</xdr:row>
          <xdr:rowOff>133350</xdr:rowOff>
        </xdr:to>
        <xdr:sp macro="" textlink="">
          <xdr:nvSpPr>
            <xdr:cNvPr id="6197" name="Button 53" hidden="1">
              <a:extLst>
                <a:ext uri="{63B3BB69-23CF-44E3-9099-C40C66FF867C}">
                  <a14:compatExt spid="_x0000_s6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empty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5</xdr:row>
          <xdr:rowOff>161925</xdr:rowOff>
        </xdr:from>
        <xdr:to>
          <xdr:col>12</xdr:col>
          <xdr:colOff>390525</xdr:colOff>
          <xdr:row>7</xdr:row>
          <xdr:rowOff>28575</xdr:rowOff>
        </xdr:to>
        <xdr:sp macro="" textlink="">
          <xdr:nvSpPr>
            <xdr:cNvPr id="6198" name="Button 54" hidden="1">
              <a:extLst>
                <a:ext uri="{63B3BB69-23CF-44E3-9099-C40C66FF867C}">
                  <a14:compatExt spid="_x0000_s6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Fix the asset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1371600</xdr:colOff>
          <xdr:row>16</xdr:row>
          <xdr:rowOff>28575</xdr:rowOff>
        </xdr:from>
        <xdr:to>
          <xdr:col>10</xdr:col>
          <xdr:colOff>104775</xdr:colOff>
          <xdr:row>18</xdr:row>
          <xdr:rowOff>66675</xdr:rowOff>
        </xdr:to>
        <xdr:sp macro="" textlink="">
          <xdr:nvSpPr>
            <xdr:cNvPr id="6199" name="Button 55" hidden="1">
              <a:extLst>
                <a:ext uri="{63B3BB69-23CF-44E3-9099-C40C66FF867C}">
                  <a14:compatExt spid="_x0000_s6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all combinations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12</xdr:row>
          <xdr:rowOff>133350</xdr:rowOff>
        </xdr:from>
        <xdr:to>
          <xdr:col>3</xdr:col>
          <xdr:colOff>1238250</xdr:colOff>
          <xdr:row>13</xdr:row>
          <xdr:rowOff>171450</xdr:rowOff>
        </xdr:to>
        <xdr:sp macro="" textlink="">
          <xdr:nvSpPr>
            <xdr:cNvPr id="6200" name="GAM1994" hidden="1">
              <a:extLst>
                <a:ext uri="{63B3BB69-23CF-44E3-9099-C40C66FF867C}">
                  <a14:compatExt spid="_x0000_s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1257300</xdr:colOff>
          <xdr:row>12</xdr:row>
          <xdr:rowOff>133350</xdr:rowOff>
        </xdr:from>
        <xdr:to>
          <xdr:col>5</xdr:col>
          <xdr:colOff>161925</xdr:colOff>
          <xdr:row>13</xdr:row>
          <xdr:rowOff>171450</xdr:rowOff>
        </xdr:to>
        <xdr:sp macro="" textlink="">
          <xdr:nvSpPr>
            <xdr:cNvPr id="6201" name="RP_2014" hidden="1">
              <a:extLst>
                <a:ext uri="{63B3BB69-23CF-44E3-9099-C40C66FF867C}">
                  <a14:compatExt spid="_x0000_s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180975</xdr:rowOff>
        </xdr:from>
        <xdr:to>
          <xdr:col>6</xdr:col>
          <xdr:colOff>0</xdr:colOff>
          <xdr:row>5</xdr:row>
          <xdr:rowOff>9525</xdr:rowOff>
        </xdr:to>
        <xdr:sp macro="" textlink="">
          <xdr:nvSpPr>
            <xdr:cNvPr id="6203" name="Button 59" hidden="1">
              <a:extLst>
                <a:ext uri="{63B3BB69-23CF-44E3-9099-C40C66FF867C}">
                  <a14:compatExt spid="_x0000_s6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171450</xdr:rowOff>
        </xdr:from>
        <xdr:to>
          <xdr:col>6</xdr:col>
          <xdr:colOff>66675</xdr:colOff>
          <xdr:row>7</xdr:row>
          <xdr:rowOff>0</xdr:rowOff>
        </xdr:to>
        <xdr:sp macro="" textlink="">
          <xdr:nvSpPr>
            <xdr:cNvPr id="6206" name="Button 62" hidden="1">
              <a:extLst>
                <a:ext uri="{63B3BB69-23CF-44E3-9099-C40C66FF867C}">
                  <a14:compatExt spid="_x0000_s62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5</xdr:col>
          <xdr:colOff>600075</xdr:colOff>
          <xdr:row>9</xdr:row>
          <xdr:rowOff>0</xdr:rowOff>
        </xdr:to>
        <xdr:sp macro="" textlink="">
          <xdr:nvSpPr>
            <xdr:cNvPr id="6207" name="Button 63" hidden="1">
              <a:extLst>
                <a:ext uri="{63B3BB69-23CF-44E3-9099-C40C66FF867C}">
                  <a14:compatExt spid="_x0000_s62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1914525</xdr:colOff>
          <xdr:row>29</xdr:row>
          <xdr:rowOff>171450</xdr:rowOff>
        </xdr:from>
        <xdr:to>
          <xdr:col>1</xdr:col>
          <xdr:colOff>752475</xdr:colOff>
          <xdr:row>31</xdr:row>
          <xdr:rowOff>123825</xdr:rowOff>
        </xdr:to>
        <xdr:sp macro="" textlink="">
          <xdr:nvSpPr>
            <xdr:cNvPr id="6208" name="Button 64" hidden="1">
              <a:extLst>
                <a:ext uri="{63B3BB69-23CF-44E3-9099-C40C66FF867C}">
                  <a14:compatExt spid="_x0000_s6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ARC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30</xdr:row>
          <xdr:rowOff>9525</xdr:rowOff>
        </xdr:from>
        <xdr:to>
          <xdr:col>3</xdr:col>
          <xdr:colOff>1104900</xdr:colOff>
          <xdr:row>31</xdr:row>
          <xdr:rowOff>171450</xdr:rowOff>
        </xdr:to>
        <xdr:sp macro="" textlink="">
          <xdr:nvSpPr>
            <xdr:cNvPr id="6209" name="Button 65" hidden="1">
              <a:extLst>
                <a:ext uri="{63B3BB69-23CF-44E3-9099-C40C66FF867C}">
                  <a14:compatExt spid="_x0000_s6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Record funding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1381125</xdr:colOff>
          <xdr:row>13</xdr:row>
          <xdr:rowOff>114300</xdr:rowOff>
        </xdr:from>
        <xdr:to>
          <xdr:col>10</xdr:col>
          <xdr:colOff>47625</xdr:colOff>
          <xdr:row>15</xdr:row>
          <xdr:rowOff>95250</xdr:rowOff>
        </xdr:to>
        <xdr:sp macro="" textlink="">
          <xdr:nvSpPr>
            <xdr:cNvPr id="6210" name="Button 66" hidden="1">
              <a:extLst>
                <a:ext uri="{63B3BB69-23CF-44E3-9099-C40C66FF867C}">
                  <a14:compatExt spid="_x0000_s62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Simulate PPD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C621973/Dropbox/Gang%20Chen/contribution%20policy/simulation/simulation%20March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s"/>
      <sheetName val="Recordconts"/>
      <sheetName val="Recordfunding"/>
      <sheetName val="Open"/>
      <sheetName val="Inputs"/>
      <sheetName val="Investments"/>
      <sheetName val="Results"/>
      <sheetName val="Age_group"/>
      <sheetName val="Simulation"/>
      <sheetName val="Mortality tables"/>
      <sheetName val="Mortality and annuity"/>
      <sheetName val="Temporary annuity"/>
      <sheetName val="simulation March24"/>
    </sheetNames>
    <definedNames>
      <definedName name="Clear"/>
      <definedName name="Outputs"/>
      <definedName name="RecordFunding"/>
    </defined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drawing" Target="../drawings/drawing5.xm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7.bin"/><Relationship Id="rId6" Type="http://schemas.openxmlformats.org/officeDocument/2006/relationships/control" Target="../activeX/activeX4.xml"/><Relationship Id="rId11" Type="http://schemas.openxmlformats.org/officeDocument/2006/relationships/image" Target="../media/image6.emf"/><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ontrol" Target="../activeX/activeX6.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8"/>
  <sheetViews>
    <sheetView workbookViewId="0">
      <selection activeCell="K18" sqref="K18"/>
    </sheetView>
  </sheetViews>
  <sheetFormatPr defaultRowHeight="15" x14ac:dyDescent="0.25"/>
  <cols>
    <col min="1" max="1" width="9" bestFit="1" customWidth="1"/>
    <col min="2" max="2" width="20.85546875" style="45" bestFit="1" customWidth="1"/>
    <col min="3" max="3" width="13.140625" style="45" bestFit="1" customWidth="1"/>
    <col min="4" max="4" width="6.42578125" style="45" bestFit="1" customWidth="1"/>
    <col min="5" max="5" width="10.85546875" style="45" bestFit="1" customWidth="1"/>
    <col min="6" max="6" width="11.85546875" style="45" bestFit="1" customWidth="1"/>
    <col min="7" max="7" width="14" style="45" bestFit="1" customWidth="1"/>
    <col min="8" max="8" width="16.28515625" bestFit="1" customWidth="1"/>
    <col min="9" max="9" width="12.5703125" bestFit="1" customWidth="1"/>
    <col min="10" max="10" width="15.85546875" bestFit="1" customWidth="1"/>
    <col min="11" max="11" width="13.140625" style="9" bestFit="1" customWidth="1"/>
    <col min="12" max="12" width="8.140625" style="9" bestFit="1" customWidth="1"/>
    <col min="13" max="13" width="20.85546875" style="9" bestFit="1" customWidth="1"/>
    <col min="14" max="14" width="8.140625" style="9" bestFit="1" customWidth="1"/>
  </cols>
  <sheetData>
    <row r="1" spans="1:16" x14ac:dyDescent="0.25">
      <c r="A1" s="66" t="s">
        <v>326</v>
      </c>
      <c r="B1" s="67" t="s">
        <v>327</v>
      </c>
      <c r="C1" s="68" t="s">
        <v>328</v>
      </c>
      <c r="D1" s="68"/>
      <c r="E1" s="68"/>
      <c r="F1" s="68"/>
      <c r="G1" s="68"/>
      <c r="H1" s="66" t="s">
        <v>329</v>
      </c>
      <c r="I1" s="66"/>
      <c r="J1" s="66"/>
      <c r="K1" s="65" t="s">
        <v>330</v>
      </c>
      <c r="L1" s="65"/>
      <c r="M1" s="65" t="s">
        <v>331</v>
      </c>
      <c r="N1" s="65"/>
    </row>
    <row r="2" spans="1:16" x14ac:dyDescent="0.25">
      <c r="A2" s="66"/>
      <c r="B2" s="67"/>
      <c r="C2" s="45" t="s">
        <v>332</v>
      </c>
      <c r="D2" s="45" t="s">
        <v>333</v>
      </c>
      <c r="E2" s="45" t="s">
        <v>334</v>
      </c>
      <c r="F2" s="45" t="s">
        <v>335</v>
      </c>
      <c r="G2" s="45" t="s">
        <v>336</v>
      </c>
      <c r="H2" t="s">
        <v>337</v>
      </c>
      <c r="I2" t="s">
        <v>338</v>
      </c>
      <c r="J2" t="s">
        <v>339</v>
      </c>
      <c r="K2" s="9" t="s">
        <v>195</v>
      </c>
      <c r="L2" s="9" t="s">
        <v>340</v>
      </c>
      <c r="M2" s="9" t="s">
        <v>341</v>
      </c>
      <c r="N2" s="9" t="s">
        <v>340</v>
      </c>
      <c r="O2" s="9"/>
      <c r="P2" s="9"/>
    </row>
    <row r="3" spans="1:16" s="5" customFormat="1" x14ac:dyDescent="0.25">
      <c r="A3" s="5">
        <v>1</v>
      </c>
      <c r="B3" s="13">
        <v>1</v>
      </c>
      <c r="C3" s="13">
        <v>0.2</v>
      </c>
      <c r="D3" s="13">
        <v>0.2</v>
      </c>
      <c r="E3" s="13">
        <v>0.2</v>
      </c>
      <c r="F3" s="13">
        <v>0.2</v>
      </c>
      <c r="G3" s="13">
        <v>0.2</v>
      </c>
      <c r="H3" s="5">
        <v>1</v>
      </c>
      <c r="I3" s="5">
        <v>1</v>
      </c>
      <c r="J3" s="5">
        <v>1</v>
      </c>
      <c r="K3" s="46">
        <v>0.99744914684491737</v>
      </c>
      <c r="L3" s="46">
        <v>5.1801027967988925E-2</v>
      </c>
      <c r="M3" s="18">
        <v>0.1440046339775766</v>
      </c>
      <c r="N3" s="18">
        <v>0.40535336597231075</v>
      </c>
      <c r="O3" s="10"/>
      <c r="P3" s="10"/>
    </row>
    <row r="4" spans="1:16" s="5" customFormat="1" x14ac:dyDescent="0.25">
      <c r="A4" s="5">
        <v>2</v>
      </c>
      <c r="B4" s="13">
        <v>1</v>
      </c>
      <c r="C4" s="13">
        <v>0.2</v>
      </c>
      <c r="D4" s="13">
        <v>0.2</v>
      </c>
      <c r="E4" s="13">
        <v>0.2</v>
      </c>
      <c r="F4" s="13">
        <v>0.2</v>
      </c>
      <c r="G4" s="13">
        <v>0.2</v>
      </c>
      <c r="H4" s="5">
        <v>1</v>
      </c>
      <c r="I4" s="5">
        <v>1</v>
      </c>
      <c r="J4" s="5">
        <v>2</v>
      </c>
      <c r="K4" s="18">
        <v>0.98912260996399426</v>
      </c>
      <c r="L4" s="18">
        <v>8.096436215059305E-2</v>
      </c>
      <c r="M4" s="46">
        <v>0.14680808296507983</v>
      </c>
      <c r="N4" s="46">
        <v>0.18720916493203435</v>
      </c>
      <c r="O4" s="10"/>
      <c r="P4" s="10"/>
    </row>
    <row r="5" spans="1:16" s="5" customFormat="1" x14ac:dyDescent="0.25">
      <c r="A5" s="5">
        <v>3</v>
      </c>
      <c r="B5" s="13">
        <v>1</v>
      </c>
      <c r="C5" s="13">
        <v>0.2</v>
      </c>
      <c r="D5" s="13">
        <v>0.2</v>
      </c>
      <c r="E5" s="13">
        <v>0.2</v>
      </c>
      <c r="F5" s="13">
        <v>0.2</v>
      </c>
      <c r="G5" s="13">
        <v>0.2</v>
      </c>
      <c r="H5" s="5">
        <v>1</v>
      </c>
      <c r="I5" s="5">
        <v>10</v>
      </c>
      <c r="J5" s="5">
        <v>1</v>
      </c>
      <c r="K5" s="18">
        <v>0.98951684678933316</v>
      </c>
      <c r="L5" s="18">
        <v>8.7160683680593237E-2</v>
      </c>
      <c r="M5" s="18">
        <v>0.16143409288027155</v>
      </c>
      <c r="N5" s="18">
        <v>8.5254915713737583E-2</v>
      </c>
      <c r="O5" s="13"/>
      <c r="P5" s="13"/>
    </row>
    <row r="6" spans="1:16" s="5" customFormat="1" x14ac:dyDescent="0.25">
      <c r="A6" s="5">
        <v>4</v>
      </c>
      <c r="B6" s="47">
        <v>1</v>
      </c>
      <c r="C6" s="47">
        <v>0.2</v>
      </c>
      <c r="D6" s="47">
        <v>0.2</v>
      </c>
      <c r="E6" s="47">
        <v>0.2</v>
      </c>
      <c r="F6" s="47">
        <v>0.2</v>
      </c>
      <c r="G6" s="47">
        <v>0.2</v>
      </c>
      <c r="H6" s="48">
        <v>1</v>
      </c>
      <c r="I6" s="48">
        <v>20</v>
      </c>
      <c r="J6" s="48">
        <v>1</v>
      </c>
      <c r="K6" s="49">
        <v>0.98363676428937463</v>
      </c>
      <c r="L6" s="49">
        <v>0.10437229757265</v>
      </c>
      <c r="M6" s="50">
        <v>0.14451285820930196</v>
      </c>
      <c r="N6" s="50">
        <v>7.5202334964710335E-2</v>
      </c>
    </row>
    <row r="7" spans="1:16" s="5" customFormat="1" x14ac:dyDescent="0.25">
      <c r="A7" s="5">
        <v>5</v>
      </c>
      <c r="B7" s="47">
        <v>1</v>
      </c>
      <c r="C7" s="47">
        <v>0.2</v>
      </c>
      <c r="D7" s="47">
        <v>0.2</v>
      </c>
      <c r="E7" s="47">
        <v>0.2</v>
      </c>
      <c r="F7" s="47">
        <v>0.2</v>
      </c>
      <c r="G7" s="47">
        <v>0.2</v>
      </c>
      <c r="H7" s="48">
        <v>1</v>
      </c>
      <c r="I7" s="48">
        <v>30</v>
      </c>
      <c r="J7" s="48">
        <v>1</v>
      </c>
      <c r="K7" s="51">
        <v>0.95490825121666334</v>
      </c>
      <c r="L7" s="51">
        <v>9.7512308852913551E-2</v>
      </c>
      <c r="M7" s="52">
        <v>0.1361944272154296</v>
      </c>
      <c r="N7" s="52">
        <v>6.4329248360654831E-2</v>
      </c>
    </row>
    <row r="8" spans="1:16" x14ac:dyDescent="0.25">
      <c r="A8" s="5">
        <v>6</v>
      </c>
      <c r="B8" s="45">
        <v>1</v>
      </c>
      <c r="C8" s="45">
        <v>0.2</v>
      </c>
      <c r="D8" s="45">
        <v>0.2</v>
      </c>
      <c r="E8" s="45">
        <v>0.2</v>
      </c>
      <c r="F8" s="45">
        <v>0.2</v>
      </c>
      <c r="G8" s="45">
        <v>0.2</v>
      </c>
      <c r="H8">
        <v>4</v>
      </c>
      <c r="I8">
        <v>10</v>
      </c>
      <c r="J8">
        <v>1</v>
      </c>
      <c r="K8" s="9">
        <v>0.97127208985113322</v>
      </c>
      <c r="L8" s="9">
        <v>0.10002366866063971</v>
      </c>
      <c r="M8" s="9">
        <v>0.1716270292305962</v>
      </c>
      <c r="N8" s="9">
        <v>0.10204655846805037</v>
      </c>
    </row>
    <row r="9" spans="1:16" s="5" customFormat="1" x14ac:dyDescent="0.25">
      <c r="A9" s="5">
        <v>7</v>
      </c>
      <c r="B9" s="13">
        <v>1</v>
      </c>
      <c r="C9" s="13">
        <v>0.2</v>
      </c>
      <c r="D9" s="13">
        <v>0.2</v>
      </c>
      <c r="E9" s="13">
        <v>0.2</v>
      </c>
      <c r="F9" s="13">
        <v>0.2</v>
      </c>
      <c r="G9" s="13">
        <v>0.2</v>
      </c>
      <c r="H9" s="5">
        <v>3</v>
      </c>
      <c r="I9" s="5">
        <v>10</v>
      </c>
      <c r="J9" s="5">
        <v>1</v>
      </c>
      <c r="K9" s="18">
        <v>1.0101757614057512</v>
      </c>
      <c r="L9" s="18">
        <v>0.31815121476866132</v>
      </c>
      <c r="M9" s="46">
        <v>0.15000000000000377</v>
      </c>
      <c r="N9" s="46">
        <v>0</v>
      </c>
    </row>
    <row r="10" spans="1:16" s="5" customFormat="1" x14ac:dyDescent="0.25">
      <c r="A10" s="5">
        <v>8</v>
      </c>
      <c r="B10" s="13">
        <v>1</v>
      </c>
      <c r="C10" s="13">
        <v>0.5</v>
      </c>
      <c r="D10" s="13">
        <v>0.1</v>
      </c>
      <c r="E10" s="13">
        <v>0.1</v>
      </c>
      <c r="F10" s="13">
        <v>0.2</v>
      </c>
      <c r="G10" s="13">
        <v>0.1</v>
      </c>
      <c r="H10" s="5">
        <v>1</v>
      </c>
      <c r="I10" s="5">
        <v>1</v>
      </c>
      <c r="J10" s="5">
        <v>1</v>
      </c>
      <c r="K10" s="18">
        <v>0.99159362761210379</v>
      </c>
      <c r="L10" s="18">
        <v>0.12275183582396959</v>
      </c>
      <c r="M10" s="18">
        <v>0.14606464034884617</v>
      </c>
      <c r="N10" s="18">
        <v>0.73996016717798607</v>
      </c>
    </row>
    <row r="11" spans="1:16" x14ac:dyDescent="0.25">
      <c r="A11">
        <v>9</v>
      </c>
      <c r="B11" s="45">
        <v>1</v>
      </c>
      <c r="C11" s="45">
        <v>0.5</v>
      </c>
      <c r="D11" s="45">
        <v>0.1</v>
      </c>
      <c r="E11" s="45">
        <v>0.1</v>
      </c>
      <c r="F11" s="45">
        <v>0.2</v>
      </c>
      <c r="G11" s="45">
        <v>0.1</v>
      </c>
      <c r="H11">
        <v>1</v>
      </c>
      <c r="I11">
        <v>10</v>
      </c>
      <c r="J11">
        <v>1</v>
      </c>
      <c r="K11" s="9">
        <v>0.91260364896425528</v>
      </c>
      <c r="L11" s="9">
        <v>0.19566226044519663</v>
      </c>
      <c r="M11" s="9">
        <v>0.13653597396107939</v>
      </c>
      <c r="N11" s="9">
        <v>0.19449790856632707</v>
      </c>
    </row>
    <row r="12" spans="1:16" x14ac:dyDescent="0.25">
      <c r="A12">
        <v>10</v>
      </c>
      <c r="B12" s="45">
        <v>1</v>
      </c>
      <c r="C12" s="45">
        <v>0.5</v>
      </c>
      <c r="D12" s="45">
        <v>0.1</v>
      </c>
      <c r="E12" s="45">
        <v>0.1</v>
      </c>
      <c r="F12" s="45">
        <v>0.2</v>
      </c>
      <c r="G12" s="45">
        <v>0.1</v>
      </c>
      <c r="H12">
        <v>1</v>
      </c>
      <c r="I12">
        <v>20</v>
      </c>
      <c r="J12">
        <v>1</v>
      </c>
      <c r="K12" s="9">
        <v>0.81419219304690515</v>
      </c>
      <c r="L12" s="9">
        <v>0.20189784583044709</v>
      </c>
      <c r="M12" s="9">
        <v>0.13615130913350276</v>
      </c>
      <c r="N12" s="9">
        <v>0.15003494937090378</v>
      </c>
    </row>
    <row r="13" spans="1:16" x14ac:dyDescent="0.25">
      <c r="A13">
        <v>12</v>
      </c>
      <c r="B13" s="45">
        <v>1</v>
      </c>
      <c r="C13" s="45">
        <v>0.5</v>
      </c>
      <c r="D13" s="45">
        <v>0.1</v>
      </c>
      <c r="E13" s="45">
        <v>0.1</v>
      </c>
      <c r="F13" s="45">
        <v>0.2</v>
      </c>
      <c r="G13" s="45">
        <v>0.1</v>
      </c>
      <c r="H13">
        <v>1</v>
      </c>
      <c r="I13">
        <v>30</v>
      </c>
      <c r="J13">
        <v>1</v>
      </c>
      <c r="K13" s="9">
        <v>0.80221062674296162</v>
      </c>
      <c r="L13" s="9">
        <v>0.22812302140538634</v>
      </c>
      <c r="M13" s="9">
        <v>0.13559591576418942</v>
      </c>
      <c r="N13" s="9">
        <v>0.15298215572349277</v>
      </c>
    </row>
    <row r="14" spans="1:16" x14ac:dyDescent="0.25">
      <c r="A14">
        <v>12</v>
      </c>
      <c r="B14" s="45">
        <v>1</v>
      </c>
      <c r="C14" s="45">
        <v>0.5</v>
      </c>
      <c r="D14" s="45">
        <v>0.1</v>
      </c>
      <c r="E14" s="45">
        <v>0.1</v>
      </c>
      <c r="F14" s="45">
        <v>0.2</v>
      </c>
      <c r="G14" s="45">
        <v>0.1</v>
      </c>
      <c r="H14">
        <v>1</v>
      </c>
      <c r="I14">
        <v>1</v>
      </c>
      <c r="J14">
        <v>2</v>
      </c>
      <c r="K14" s="9">
        <v>1.0093885979471531</v>
      </c>
      <c r="L14" s="9">
        <v>0.19042363731431067</v>
      </c>
      <c r="M14" s="9">
        <v>0.12367717397664696</v>
      </c>
      <c r="N14" s="9">
        <v>0.39955428973275275</v>
      </c>
    </row>
    <row r="15" spans="1:16" x14ac:dyDescent="0.25">
      <c r="A15">
        <v>13</v>
      </c>
      <c r="B15" s="45">
        <v>1</v>
      </c>
      <c r="C15" s="45">
        <v>0.5</v>
      </c>
      <c r="D15" s="45">
        <v>0.1</v>
      </c>
      <c r="E15" s="45">
        <v>0.1</v>
      </c>
      <c r="F15" s="45">
        <v>0.2</v>
      </c>
      <c r="G15" s="45">
        <v>0.1</v>
      </c>
      <c r="H15">
        <v>4</v>
      </c>
      <c r="I15">
        <v>1</v>
      </c>
      <c r="J15">
        <v>1</v>
      </c>
      <c r="K15" s="9">
        <v>0.96337459321698304</v>
      </c>
      <c r="L15" s="9">
        <v>0.67012925504635146</v>
      </c>
      <c r="M15" s="9">
        <v>0.230364879966831</v>
      </c>
      <c r="N15" s="9">
        <v>3.405098089300115</v>
      </c>
    </row>
    <row r="16" spans="1:16" x14ac:dyDescent="0.25">
      <c r="A16">
        <v>14</v>
      </c>
      <c r="B16" s="45">
        <v>1</v>
      </c>
      <c r="C16" s="45">
        <v>0.3</v>
      </c>
      <c r="D16" s="45">
        <v>0.3</v>
      </c>
      <c r="E16" s="45">
        <v>0.1</v>
      </c>
      <c r="F16" s="45">
        <v>0.1</v>
      </c>
      <c r="G16" s="45">
        <v>0.2</v>
      </c>
      <c r="H16">
        <v>1</v>
      </c>
      <c r="I16">
        <v>29</v>
      </c>
      <c r="J16">
        <v>2</v>
      </c>
      <c r="K16" s="9">
        <v>0.89848875803885719</v>
      </c>
      <c r="L16" s="9">
        <v>0.19781577250601556</v>
      </c>
      <c r="M16" s="9">
        <v>0.13435325879474436</v>
      </c>
      <c r="N16" s="9">
        <v>8.3380900505229755E-2</v>
      </c>
    </row>
    <row r="17" spans="1:14" x14ac:dyDescent="0.25">
      <c r="A17">
        <v>15</v>
      </c>
      <c r="B17" s="45">
        <v>1</v>
      </c>
      <c r="C17" s="45">
        <v>0.2</v>
      </c>
      <c r="D17" s="45">
        <v>0.2</v>
      </c>
      <c r="E17" s="45">
        <v>0.2</v>
      </c>
      <c r="F17" s="45">
        <v>0.2</v>
      </c>
      <c r="G17" s="45">
        <v>0.2</v>
      </c>
      <c r="H17">
        <v>1</v>
      </c>
      <c r="I17">
        <v>29</v>
      </c>
      <c r="J17">
        <v>2</v>
      </c>
      <c r="K17" s="9">
        <v>0.89848875803885719</v>
      </c>
      <c r="L17" s="9">
        <v>0.19781577250601556</v>
      </c>
      <c r="M17" s="9">
        <v>0.13435325879474436</v>
      </c>
      <c r="N17" s="9">
        <v>8.3380900505229755E-2</v>
      </c>
    </row>
    <row r="18" spans="1:14" x14ac:dyDescent="0.25">
      <c r="A18">
        <v>16</v>
      </c>
      <c r="B18" s="45">
        <v>1</v>
      </c>
      <c r="C18" s="45">
        <v>0.2</v>
      </c>
      <c r="D18" s="45">
        <v>0.2</v>
      </c>
      <c r="E18" s="45">
        <v>0.2</v>
      </c>
      <c r="F18" s="45">
        <v>0.2</v>
      </c>
      <c r="G18" s="45">
        <v>0.2</v>
      </c>
      <c r="H18">
        <v>1</v>
      </c>
      <c r="I18">
        <v>29</v>
      </c>
      <c r="J18">
        <v>2</v>
      </c>
      <c r="K18" s="9">
        <v>0.84214228214099918</v>
      </c>
      <c r="L18" s="9">
        <v>0.14665279912195686</v>
      </c>
      <c r="M18" s="9">
        <v>0.19766463904416201</v>
      </c>
      <c r="N18" s="9">
        <v>6.9909059294944703E-2</v>
      </c>
    </row>
  </sheetData>
  <mergeCells count="6">
    <mergeCell ref="M1:N1"/>
    <mergeCell ref="A1:A2"/>
    <mergeCell ref="B1:B2"/>
    <mergeCell ref="C1:G1"/>
    <mergeCell ref="H1:J1"/>
    <mergeCell ref="K1:L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X33"/>
  <sheetViews>
    <sheetView workbookViewId="0">
      <selection activeCell="N28" sqref="N28"/>
    </sheetView>
  </sheetViews>
  <sheetFormatPr defaultRowHeight="15" x14ac:dyDescent="0.25"/>
  <sheetData>
    <row r="1" spans="1:50" x14ac:dyDescent="0.25">
      <c r="A1" t="s">
        <v>342</v>
      </c>
      <c r="B1" t="s">
        <v>342</v>
      </c>
      <c r="C1" t="s">
        <v>342</v>
      </c>
      <c r="D1" t="s">
        <v>342</v>
      </c>
      <c r="E1" t="s">
        <v>342</v>
      </c>
      <c r="F1" t="s">
        <v>342</v>
      </c>
      <c r="G1" t="s">
        <v>342</v>
      </c>
      <c r="H1" t="s">
        <v>342</v>
      </c>
      <c r="I1" t="s">
        <v>342</v>
      </c>
      <c r="J1" t="s">
        <v>342</v>
      </c>
      <c r="K1" t="s">
        <v>342</v>
      </c>
      <c r="L1" t="s">
        <v>342</v>
      </c>
      <c r="M1" t="s">
        <v>342</v>
      </c>
      <c r="N1" t="s">
        <v>342</v>
      </c>
      <c r="O1" t="s">
        <v>342</v>
      </c>
      <c r="P1" t="s">
        <v>342</v>
      </c>
      <c r="Q1" t="s">
        <v>342</v>
      </c>
      <c r="R1" t="s">
        <v>342</v>
      </c>
      <c r="S1" t="s">
        <v>342</v>
      </c>
      <c r="T1" t="s">
        <v>342</v>
      </c>
      <c r="U1" t="s">
        <v>342</v>
      </c>
      <c r="V1" t="s">
        <v>342</v>
      </c>
      <c r="W1" t="s">
        <v>342</v>
      </c>
      <c r="X1" t="s">
        <v>342</v>
      </c>
      <c r="Y1" t="s">
        <v>342</v>
      </c>
      <c r="Z1" t="s">
        <v>342</v>
      </c>
      <c r="AA1" t="s">
        <v>342</v>
      </c>
      <c r="AB1" t="s">
        <v>342</v>
      </c>
      <c r="AC1" t="s">
        <v>342</v>
      </c>
      <c r="AD1" t="s">
        <v>342</v>
      </c>
      <c r="AE1" t="s">
        <v>342</v>
      </c>
      <c r="AF1" t="s">
        <v>342</v>
      </c>
      <c r="AG1" t="s">
        <v>342</v>
      </c>
      <c r="AH1" t="s">
        <v>342</v>
      </c>
      <c r="AI1" t="s">
        <v>342</v>
      </c>
      <c r="AJ1" t="s">
        <v>342</v>
      </c>
      <c r="AK1" t="s">
        <v>342</v>
      </c>
      <c r="AL1" t="s">
        <v>342</v>
      </c>
      <c r="AM1" t="s">
        <v>342</v>
      </c>
      <c r="AN1" t="s">
        <v>342</v>
      </c>
      <c r="AO1" t="s">
        <v>342</v>
      </c>
      <c r="AP1" t="s">
        <v>342</v>
      </c>
      <c r="AQ1" t="s">
        <v>342</v>
      </c>
      <c r="AR1" t="s">
        <v>342</v>
      </c>
      <c r="AS1" t="s">
        <v>342</v>
      </c>
      <c r="AT1" t="s">
        <v>342</v>
      </c>
      <c r="AU1" t="s">
        <v>342</v>
      </c>
      <c r="AV1" t="s">
        <v>342</v>
      </c>
      <c r="AW1" t="s">
        <v>342</v>
      </c>
      <c r="AX1" t="s">
        <v>342</v>
      </c>
    </row>
    <row r="2" spans="1:50" s="45" customFormat="1" x14ac:dyDescent="0.25"/>
    <row r="3" spans="1:50" s="45" customFormat="1" x14ac:dyDescent="0.25">
      <c r="A3" s="45">
        <v>0.10353363260601807</v>
      </c>
      <c r="B3" s="45">
        <v>0.10353363260601807</v>
      </c>
      <c r="C3" s="45">
        <v>0.10353363260601807</v>
      </c>
      <c r="D3" s="45">
        <v>0.10353363260601807</v>
      </c>
      <c r="E3" s="45">
        <v>0.10353363260601807</v>
      </c>
      <c r="F3" s="45">
        <v>0.10353363260601807</v>
      </c>
      <c r="G3" s="45">
        <v>0.10353363260601807</v>
      </c>
      <c r="H3" s="45">
        <v>0.10353363260601807</v>
      </c>
      <c r="I3" s="45">
        <v>0.10353363260601807</v>
      </c>
      <c r="J3" s="45">
        <v>0.10353363260601807</v>
      </c>
      <c r="K3" s="45">
        <v>0.10353363260601807</v>
      </c>
      <c r="L3" s="45">
        <v>0.10353363260601807</v>
      </c>
      <c r="M3" s="45">
        <v>0.10353363260601807</v>
      </c>
      <c r="N3" s="45">
        <v>0.10353363260601807</v>
      </c>
      <c r="O3" s="45">
        <v>0.10353363260601807</v>
      </c>
      <c r="P3" s="45">
        <v>0.10353363260601807</v>
      </c>
      <c r="Q3" s="45">
        <v>0.10353363260601807</v>
      </c>
      <c r="R3" s="45">
        <v>0.10353363260601807</v>
      </c>
      <c r="S3" s="45">
        <v>0.10353363260601807</v>
      </c>
      <c r="T3" s="45">
        <v>0.10353363260601807</v>
      </c>
      <c r="U3" s="45">
        <v>0.10353363260601807</v>
      </c>
      <c r="V3" s="45">
        <v>0.10353363260601807</v>
      </c>
      <c r="W3" s="45">
        <v>0.10353363260601807</v>
      </c>
      <c r="X3" s="45">
        <v>0.10353363260601807</v>
      </c>
      <c r="Y3" s="45">
        <v>0.10353363260601807</v>
      </c>
      <c r="Z3" s="45">
        <v>0.10353363260601807</v>
      </c>
      <c r="AA3" s="45">
        <v>0.10353363260601807</v>
      </c>
      <c r="AB3" s="45">
        <v>0.10353363260601807</v>
      </c>
      <c r="AC3" s="45">
        <v>0.10353363260601807</v>
      </c>
      <c r="AD3" s="45">
        <v>0.10353363260601807</v>
      </c>
      <c r="AE3" s="45">
        <v>0.10353363260601807</v>
      </c>
      <c r="AF3" s="45">
        <v>0.10353363260601807</v>
      </c>
      <c r="AG3" s="45">
        <v>0.10353363260601807</v>
      </c>
      <c r="AH3" s="45">
        <v>0.10353363260601807</v>
      </c>
      <c r="AI3" s="45">
        <v>0.10353363260601807</v>
      </c>
      <c r="AJ3" s="45">
        <v>0.10353363260601807</v>
      </c>
      <c r="AK3" s="45">
        <v>0.10353363260601807</v>
      </c>
      <c r="AL3" s="45">
        <v>0.10353363260601807</v>
      </c>
      <c r="AM3" s="45">
        <v>0.10353363260601807</v>
      </c>
      <c r="AN3" s="45">
        <v>0.10353363260601807</v>
      </c>
      <c r="AO3" s="45">
        <v>0.10353363260601807</v>
      </c>
      <c r="AP3" s="45">
        <v>0.10353363260601807</v>
      </c>
      <c r="AQ3" s="45">
        <v>0.10353363260601807</v>
      </c>
      <c r="AR3" s="45">
        <v>0.10353363260601807</v>
      </c>
      <c r="AS3" s="45">
        <v>0.10353363260601807</v>
      </c>
      <c r="AT3" s="45">
        <v>0.10353363260601807</v>
      </c>
      <c r="AU3" s="45">
        <v>0.10353363260601807</v>
      </c>
      <c r="AV3" s="45">
        <v>0.10353363260601807</v>
      </c>
      <c r="AW3" s="45">
        <v>0.10353363260601807</v>
      </c>
      <c r="AX3" s="45">
        <v>0.10353363260601807</v>
      </c>
    </row>
    <row r="4" spans="1:50" s="45" customFormat="1" x14ac:dyDescent="0.25">
      <c r="A4" s="45">
        <v>0.10308415191864653</v>
      </c>
      <c r="B4" s="45">
        <v>9.5646594001892904E-2</v>
      </c>
      <c r="C4" s="45">
        <v>0.14559027577029374</v>
      </c>
      <c r="D4" s="45">
        <v>4.0815311458724142E-2</v>
      </c>
      <c r="E4" s="45">
        <v>0.1068741529370011</v>
      </c>
      <c r="F4" s="45">
        <v>3.9499027429665011E-2</v>
      </c>
      <c r="G4" s="45">
        <v>0.11228796124190099</v>
      </c>
      <c r="H4" s="45">
        <v>0.10830621452389293</v>
      </c>
      <c r="I4" s="45">
        <v>9.6545356739383553E-2</v>
      </c>
      <c r="J4" s="45">
        <v>0.111804193620666</v>
      </c>
      <c r="K4" s="45">
        <v>0.10173932007288723</v>
      </c>
      <c r="L4" s="45">
        <v>0.12704493525824695</v>
      </c>
      <c r="M4" s="45">
        <v>6.0837663175574395E-2</v>
      </c>
      <c r="N4" s="45">
        <v>5.290474420342562E-2</v>
      </c>
      <c r="O4" s="45">
        <v>0.10343915760787195</v>
      </c>
      <c r="P4" s="45">
        <v>7.834722660509548E-2</v>
      </c>
      <c r="Q4" s="45">
        <v>0.18027319468286984</v>
      </c>
      <c r="R4" s="45">
        <v>8.0392602935003082E-2</v>
      </c>
      <c r="S4" s="45">
        <v>0.13575337501486215</v>
      </c>
      <c r="T4" s="45">
        <v>0.14648827275312346</v>
      </c>
      <c r="U4" s="45">
        <v>8.1996722706774175E-2</v>
      </c>
      <c r="V4" s="45">
        <v>9.5005567744275682E-2</v>
      </c>
      <c r="W4" s="45">
        <v>0.11942566471717321</v>
      </c>
      <c r="X4" s="45">
        <v>6.5157924521930879E-2</v>
      </c>
      <c r="Y4" s="45">
        <v>0.11014882718412751</v>
      </c>
      <c r="Z4" s="45">
        <v>0.12546610606160369</v>
      </c>
      <c r="AA4" s="45">
        <v>0.1071147550165789</v>
      </c>
      <c r="AB4" s="45">
        <v>0.14055187229007765</v>
      </c>
      <c r="AC4" s="45">
        <v>0.11436156468963947</v>
      </c>
      <c r="AD4" s="45">
        <v>7.9098293542464809E-2</v>
      </c>
      <c r="AE4" s="45">
        <v>7.0217257063245608E-2</v>
      </c>
      <c r="AF4" s="45">
        <v>0.13054452470774036</v>
      </c>
      <c r="AG4" s="45">
        <v>0.12941837642072293</v>
      </c>
      <c r="AH4" s="45">
        <v>9.0963284225532626E-2</v>
      </c>
      <c r="AI4" s="45">
        <v>0.12036009006641983</v>
      </c>
      <c r="AJ4" s="45">
        <v>0.10620650775630057</v>
      </c>
      <c r="AK4" s="45">
        <v>8.4566920431650733E-2</v>
      </c>
      <c r="AL4" s="45">
        <v>9.0874729796065978E-2</v>
      </c>
      <c r="AM4" s="45">
        <v>0.12088853468768189</v>
      </c>
      <c r="AN4" s="45">
        <v>0.13620643624767118</v>
      </c>
      <c r="AO4" s="45">
        <v>7.5404718869969717E-2</v>
      </c>
      <c r="AP4" s="45">
        <v>9.0295804469326571E-2</v>
      </c>
      <c r="AQ4" s="45">
        <v>0.12319220654139339</v>
      </c>
      <c r="AR4" s="45">
        <v>0.12607566136457515</v>
      </c>
      <c r="AS4" s="45">
        <v>0.12692070619862819</v>
      </c>
      <c r="AT4" s="45">
        <v>7.9788271685904175E-2</v>
      </c>
      <c r="AU4" s="45">
        <v>0.15847636470569451</v>
      </c>
      <c r="AV4" s="45">
        <v>8.6865191273821238E-2</v>
      </c>
      <c r="AW4" s="45">
        <v>7.3212180071206501E-2</v>
      </c>
      <c r="AX4" s="45">
        <v>9.1001571072330187E-2</v>
      </c>
    </row>
    <row r="5" spans="1:50" s="45" customFormat="1" x14ac:dyDescent="0.25">
      <c r="A5" s="45">
        <v>9.3469086149907302E-2</v>
      </c>
      <c r="B5" s="45">
        <v>0.12642794680327407</v>
      </c>
      <c r="C5" s="45">
        <v>0.16854218135658408</v>
      </c>
      <c r="D5" s="45">
        <v>1.3615558283648865E-2</v>
      </c>
      <c r="E5" s="45">
        <v>0.12888188348495666</v>
      </c>
      <c r="F5" s="45">
        <v>9.3548128237606679E-3</v>
      </c>
      <c r="G5" s="45">
        <v>0.12152905659324258</v>
      </c>
      <c r="H5" s="45">
        <v>0.11796360994778007</v>
      </c>
      <c r="I5" s="45">
        <v>9.4195219033121058E-2</v>
      </c>
      <c r="J5" s="45">
        <v>0.10746992468694633</v>
      </c>
      <c r="K5" s="45">
        <v>9.9132644902993769E-2</v>
      </c>
      <c r="L5" s="45">
        <v>0.14680224343660345</v>
      </c>
      <c r="M5" s="45">
        <v>4.2284684360388528E-2</v>
      </c>
      <c r="N5" s="45">
        <v>1.2949562399422455E-2</v>
      </c>
      <c r="O5" s="45">
        <v>9.9031866341631802E-2</v>
      </c>
      <c r="P5" s="45">
        <v>9.3845081311465031E-2</v>
      </c>
      <c r="Q5" s="45">
        <v>0.20949606863367287</v>
      </c>
      <c r="R5" s="45">
        <v>0.11517676749974526</v>
      </c>
      <c r="S5" s="45">
        <v>0.14891119406276743</v>
      </c>
      <c r="T5" s="45">
        <v>0.1697448394750849</v>
      </c>
      <c r="U5" s="45">
        <v>9.1933279017618622E-2</v>
      </c>
      <c r="V5" s="45">
        <v>0.11278325178832117</v>
      </c>
      <c r="W5" s="45">
        <v>0.14730122316307839</v>
      </c>
      <c r="X5" s="45">
        <v>4.0210873499412048E-2</v>
      </c>
      <c r="Y5" s="45">
        <v>0.15633161746522206</v>
      </c>
      <c r="Z5" s="45">
        <v>0.14275120656054835</v>
      </c>
      <c r="AA5" s="45">
        <v>9.1829647770777401E-2</v>
      </c>
      <c r="AB5" s="45">
        <v>0.14270976004483482</v>
      </c>
      <c r="AC5" s="45">
        <v>0.11789200703340448</v>
      </c>
      <c r="AD5" s="45">
        <v>7.9465744021953305E-2</v>
      </c>
      <c r="AE5" s="45">
        <v>5.7883876956479847E-2</v>
      </c>
      <c r="AF5" s="45">
        <v>0.16760850828454069</v>
      </c>
      <c r="AG5" s="45">
        <v>0.14868258690941169</v>
      </c>
      <c r="AH5" s="45">
        <v>7.7436615583861654E-2</v>
      </c>
      <c r="AI5" s="45">
        <v>0.11164291094185212</v>
      </c>
      <c r="AJ5" s="45">
        <v>0.11767498194043687</v>
      </c>
      <c r="AK5" s="45">
        <v>9.3538339547697455E-2</v>
      </c>
      <c r="AL5" s="45">
        <v>6.1013558249521031E-2</v>
      </c>
      <c r="AM5" s="45">
        <v>0.1174966489324473</v>
      </c>
      <c r="AN5" s="45">
        <v>0.13708436151875655</v>
      </c>
      <c r="AO5" s="45">
        <v>8.5963973479029343E-2</v>
      </c>
      <c r="AP5" s="45">
        <v>9.4445993772729817E-2</v>
      </c>
      <c r="AQ5" s="45">
        <v>0.12172897991885058</v>
      </c>
      <c r="AR5" s="45">
        <v>0.14267754886718118</v>
      </c>
      <c r="AS5" s="45">
        <v>0.14769966009321772</v>
      </c>
      <c r="AT5" s="45">
        <v>6.6206630417775456E-2</v>
      </c>
      <c r="AU5" s="45">
        <v>0.20457366733493187</v>
      </c>
      <c r="AV5" s="45">
        <v>7.849949236422904E-2</v>
      </c>
      <c r="AW5" s="45">
        <v>4.7343817968639811E-2</v>
      </c>
      <c r="AX5" s="45">
        <v>9.6489536863132955E-2</v>
      </c>
    </row>
    <row r="6" spans="1:50" s="45" customFormat="1" x14ac:dyDescent="0.25">
      <c r="A6" s="45">
        <v>8.746700204623431E-2</v>
      </c>
      <c r="B6" s="45">
        <v>0.13904465109907191</v>
      </c>
      <c r="C6" s="45">
        <v>0.20305411136421136</v>
      </c>
      <c r="D6" s="45">
        <v>-1.265995990822133E-2</v>
      </c>
      <c r="E6" s="45">
        <v>0.15340060013546958</v>
      </c>
      <c r="F6" s="45">
        <v>-1.5857181789893916E-2</v>
      </c>
      <c r="G6" s="45">
        <v>0.1453559310875589</v>
      </c>
      <c r="H6" s="45">
        <v>0.12502062174238837</v>
      </c>
      <c r="I6" s="45">
        <v>0.10184419470717565</v>
      </c>
      <c r="J6" s="45">
        <v>9.8687206414876841E-2</v>
      </c>
      <c r="K6" s="45">
        <v>0.10044763027997441</v>
      </c>
      <c r="L6" s="45">
        <v>0.16383988330657603</v>
      </c>
      <c r="M6" s="45">
        <v>4.065053944012606E-2</v>
      </c>
      <c r="N6" s="45">
        <v>-1.8343336305860325E-2</v>
      </c>
      <c r="O6" s="45">
        <v>0.10232708188221951</v>
      </c>
      <c r="P6" s="45">
        <v>0.10943129132932604</v>
      </c>
      <c r="Q6" s="45">
        <v>0.23886784728245597</v>
      </c>
      <c r="R6" s="45">
        <v>0.13588636923881534</v>
      </c>
      <c r="S6" s="45">
        <v>0.18130445037744014</v>
      </c>
      <c r="T6" s="45">
        <v>0.18021863697230051</v>
      </c>
      <c r="U6" s="45">
        <v>0.10684145848885801</v>
      </c>
      <c r="V6" s="45">
        <v>0.10867386923441742</v>
      </c>
      <c r="W6" s="45">
        <v>0.16832841037114177</v>
      </c>
      <c r="X6" s="45">
        <v>3.7165079758757782E-2</v>
      </c>
      <c r="Y6" s="45">
        <v>0.19563404589808783</v>
      </c>
      <c r="Z6" s="45">
        <v>0.15612834825742083</v>
      </c>
      <c r="AA6" s="45">
        <v>7.7328763453347063E-2</v>
      </c>
      <c r="AB6" s="45">
        <v>0.15714601493434835</v>
      </c>
      <c r="AC6" s="45">
        <v>0.11733235521624531</v>
      </c>
      <c r="AD6" s="45">
        <v>9.1456354985298735E-2</v>
      </c>
      <c r="AE6" s="45">
        <v>6.9365551616733134E-2</v>
      </c>
      <c r="AF6" s="45">
        <v>0.1938586693769731</v>
      </c>
      <c r="AG6" s="45">
        <v>0.1657416492527744</v>
      </c>
      <c r="AH6" s="45">
        <v>6.4384810347165311E-2</v>
      </c>
      <c r="AI6" s="45">
        <v>0.11118374680579006</v>
      </c>
      <c r="AJ6" s="45">
        <v>0.13170898149977636</v>
      </c>
      <c r="AK6" s="45">
        <v>9.9724634878516169E-2</v>
      </c>
      <c r="AL6" s="45">
        <v>2.8958721606400385E-2</v>
      </c>
      <c r="AM6" s="45">
        <v>0.1089489866848444</v>
      </c>
      <c r="AN6" s="45">
        <v>0.14788033197236489</v>
      </c>
      <c r="AO6" s="45">
        <v>9.4174256846684193E-2</v>
      </c>
      <c r="AP6" s="45">
        <v>0.10366325133813621</v>
      </c>
      <c r="AQ6" s="45">
        <v>0.1235458604038054</v>
      </c>
      <c r="AR6" s="45">
        <v>0.16939890039498925</v>
      </c>
      <c r="AS6" s="45">
        <v>0.15117427732859715</v>
      </c>
      <c r="AT6" s="45">
        <v>5.7405695337767321E-2</v>
      </c>
      <c r="AU6" s="45">
        <v>0.24728332651157481</v>
      </c>
      <c r="AV6" s="45">
        <v>9.9154840512938103E-2</v>
      </c>
      <c r="AW6" s="45">
        <v>2.885566614604744E-2</v>
      </c>
      <c r="AX6" s="45">
        <v>0.109443666412453</v>
      </c>
    </row>
    <row r="7" spans="1:50" s="45" customFormat="1" x14ac:dyDescent="0.25">
      <c r="A7" s="45">
        <v>9.3061265926754663E-2</v>
      </c>
      <c r="B7" s="45">
        <v>0.15612571409973591</v>
      </c>
      <c r="C7" s="45">
        <v>0.22254890724290491</v>
      </c>
      <c r="D7" s="45">
        <v>-3.1225593066302373E-2</v>
      </c>
      <c r="E7" s="45">
        <v>0.17394453062468479</v>
      </c>
      <c r="F7" s="45">
        <v>-3.5120146325222798E-2</v>
      </c>
      <c r="G7" s="45">
        <v>0.16317778620993101</v>
      </c>
      <c r="H7" s="45">
        <v>0.13361519759031548</v>
      </c>
      <c r="I7" s="45">
        <v>0.12194260484859475</v>
      </c>
      <c r="J7" s="45">
        <v>0.1039287106532101</v>
      </c>
      <c r="K7" s="45">
        <v>9.4303124384363737E-2</v>
      </c>
      <c r="L7" s="45">
        <v>0.17709852571231857</v>
      </c>
      <c r="M7" s="45">
        <v>4.3124279767443117E-2</v>
      </c>
      <c r="N7" s="45">
        <v>-4.5217162293253101E-2</v>
      </c>
      <c r="O7" s="45">
        <v>0.10770168250267842</v>
      </c>
      <c r="P7" s="45">
        <v>0.12487821732256721</v>
      </c>
      <c r="Q7" s="45">
        <v>0.25941989334774179</v>
      </c>
      <c r="R7" s="45">
        <v>0.15834867803335065</v>
      </c>
      <c r="S7" s="45">
        <v>0.20356726982117709</v>
      </c>
      <c r="T7" s="45">
        <v>0.19221561474532869</v>
      </c>
      <c r="U7" s="45">
        <v>0.12996419923395802</v>
      </c>
      <c r="V7" s="45">
        <v>9.9368906534749959E-2</v>
      </c>
      <c r="W7" s="45">
        <v>0.19088395916377018</v>
      </c>
      <c r="X7" s="45">
        <v>3.9986633220404202E-2</v>
      </c>
      <c r="Y7" s="45">
        <v>0.22477389151203045</v>
      </c>
      <c r="Z7" s="45">
        <v>0.16006797170375048</v>
      </c>
      <c r="AA7" s="45">
        <v>7.824510513257793E-2</v>
      </c>
      <c r="AB7" s="45">
        <v>0.17177810607032262</v>
      </c>
      <c r="AC7" s="45">
        <v>0.1199081172680236</v>
      </c>
      <c r="AD7" s="45">
        <v>0.12121353783704406</v>
      </c>
      <c r="AE7" s="45">
        <v>8.6979136749744335E-2</v>
      </c>
      <c r="AF7" s="45">
        <v>0.20996330031532989</v>
      </c>
      <c r="AG7" s="45">
        <v>0.18129484688573047</v>
      </c>
      <c r="AH7" s="45">
        <v>5.787694671531244E-2</v>
      </c>
      <c r="AI7" s="45">
        <v>0.11670024607283698</v>
      </c>
      <c r="AJ7" s="45">
        <v>0.14792613691127116</v>
      </c>
      <c r="AK7" s="45">
        <v>0.10476296459170441</v>
      </c>
      <c r="AL7" s="45">
        <v>8.386207925919582E-3</v>
      </c>
      <c r="AM7" s="45">
        <v>9.6771709365458133E-2</v>
      </c>
      <c r="AN7" s="45">
        <v>0.14143287842290606</v>
      </c>
      <c r="AO7" s="45">
        <v>0.10332142143060927</v>
      </c>
      <c r="AP7" s="45">
        <v>0.1184727502184008</v>
      </c>
      <c r="AQ7" s="45">
        <v>0.12703562255198708</v>
      </c>
      <c r="AR7" s="45">
        <v>0.18710683482242493</v>
      </c>
      <c r="AS7" s="45">
        <v>0.15447006610611844</v>
      </c>
      <c r="AT7" s="45">
        <v>4.5502360241205131E-2</v>
      </c>
      <c r="AU7" s="45">
        <v>0.27724283849545289</v>
      </c>
      <c r="AV7" s="45">
        <v>0.1191050540466205</v>
      </c>
      <c r="AW7" s="45">
        <v>2.4074878759179606E-2</v>
      </c>
      <c r="AX7" s="45">
        <v>0.1313709478033056</v>
      </c>
    </row>
    <row r="8" spans="1:50" s="45" customFormat="1" x14ac:dyDescent="0.25">
      <c r="A8" s="45">
        <v>9.7297745636635485E-2</v>
      </c>
      <c r="B8" s="45">
        <v>0.17483137938814772</v>
      </c>
      <c r="C8" s="45">
        <v>0.24211339176833785</v>
      </c>
      <c r="D8" s="45">
        <v>-4.0675575731022609E-2</v>
      </c>
      <c r="E8" s="45">
        <v>0.19890060362725676</v>
      </c>
      <c r="F8" s="45">
        <v>-4.1917970633552529E-2</v>
      </c>
      <c r="G8" s="45">
        <v>0.18277465126066958</v>
      </c>
      <c r="H8" s="45">
        <v>0.14482634695342139</v>
      </c>
      <c r="I8" s="45">
        <v>0.14827318014456575</v>
      </c>
      <c r="J8" s="45">
        <v>9.3591611074396203E-2</v>
      </c>
      <c r="K8" s="45">
        <v>7.977345751763458E-2</v>
      </c>
      <c r="L8" s="45">
        <v>0.18770581013991716</v>
      </c>
      <c r="M8" s="45">
        <v>4.2687029941863214E-2</v>
      </c>
      <c r="N8" s="45">
        <v>-6.0698082361878937E-2</v>
      </c>
      <c r="O8" s="45">
        <v>0.11834090876471555</v>
      </c>
      <c r="P8" s="45">
        <v>0.13525225005381908</v>
      </c>
      <c r="Q8" s="45">
        <v>0.2775270884649258</v>
      </c>
      <c r="R8" s="45">
        <v>0.17145145472461698</v>
      </c>
      <c r="S8" s="45">
        <v>0.21990166349591159</v>
      </c>
      <c r="T8" s="45">
        <v>0.19885211182004248</v>
      </c>
      <c r="U8" s="45">
        <v>0.15623608678887493</v>
      </c>
      <c r="V8" s="45">
        <v>9.0121033640441078E-2</v>
      </c>
      <c r="W8" s="45">
        <v>0.20375260448128291</v>
      </c>
      <c r="X8" s="45">
        <v>3.5474395495313983E-2</v>
      </c>
      <c r="Y8" s="45">
        <v>0.23790108183347775</v>
      </c>
      <c r="Z8" s="45">
        <v>0.16310879803249254</v>
      </c>
      <c r="AA8" s="45">
        <v>7.9581024460099251E-2</v>
      </c>
      <c r="AB8" s="45">
        <v>0.17585913971548817</v>
      </c>
      <c r="AC8" s="45">
        <v>0.11888583972668186</v>
      </c>
      <c r="AD8" s="45">
        <v>0.13639206142863547</v>
      </c>
      <c r="AE8" s="45">
        <v>0.1042146063868233</v>
      </c>
      <c r="AF8" s="45">
        <v>0.21597551854238811</v>
      </c>
      <c r="AG8" s="45">
        <v>0.19383391933828334</v>
      </c>
      <c r="AH8" s="45">
        <v>5.3689524577549004E-2</v>
      </c>
      <c r="AI8" s="45">
        <v>0.12343528910514523</v>
      </c>
      <c r="AJ8" s="45">
        <v>0.15763506396568927</v>
      </c>
      <c r="AK8" s="45">
        <v>0.11744345535489209</v>
      </c>
      <c r="AL8" s="45">
        <v>-2.0144869514514352E-3</v>
      </c>
      <c r="AM8" s="45">
        <v>8.7370152185418562E-2</v>
      </c>
      <c r="AN8" s="45">
        <v>0.14493009848922678</v>
      </c>
      <c r="AO8" s="45">
        <v>0.10829030495183078</v>
      </c>
      <c r="AP8" s="45">
        <v>0.13482037529266913</v>
      </c>
      <c r="AQ8" s="45">
        <v>0.13672641923130524</v>
      </c>
      <c r="AR8" s="45">
        <v>0.20233170746730419</v>
      </c>
      <c r="AS8" s="45">
        <v>0.1650022453846538</v>
      </c>
      <c r="AT8" s="45">
        <v>4.0763524515523827E-2</v>
      </c>
      <c r="AU8" s="45">
        <v>0.2934545431832567</v>
      </c>
      <c r="AV8" s="45">
        <v>0.13418397458429748</v>
      </c>
      <c r="AW8" s="45">
        <v>2.5902867756165782E-2</v>
      </c>
      <c r="AX8" s="45">
        <v>0.15234147075727703</v>
      </c>
    </row>
    <row r="9" spans="1:50" s="45" customFormat="1" x14ac:dyDescent="0.25">
      <c r="A9" s="45">
        <v>0.10430872663876857</v>
      </c>
      <c r="B9" s="45">
        <v>0.18898376486750132</v>
      </c>
      <c r="C9" s="45">
        <v>0.25956369660834061</v>
      </c>
      <c r="D9" s="45">
        <v>-3.675501174564088E-2</v>
      </c>
      <c r="E9" s="45">
        <v>0.23083489732339521</v>
      </c>
      <c r="F9" s="45">
        <v>-3.5686224434992489E-2</v>
      </c>
      <c r="G9" s="45">
        <v>0.20365045419829514</v>
      </c>
      <c r="H9" s="45">
        <v>0.16042181561434976</v>
      </c>
      <c r="I9" s="45">
        <v>0.17545031093834124</v>
      </c>
      <c r="J9" s="45">
        <v>8.0651464288295269E-2</v>
      </c>
      <c r="K9" s="45">
        <v>6.0993080054937407E-2</v>
      </c>
      <c r="L9" s="45">
        <v>0.19050566081964598</v>
      </c>
      <c r="M9" s="45">
        <v>4.4233214876591931E-2</v>
      </c>
      <c r="N9" s="45">
        <v>-6.990315753055773E-2</v>
      </c>
      <c r="O9" s="45">
        <v>0.13226004622422485</v>
      </c>
      <c r="P9" s="45">
        <v>0.14410518584498683</v>
      </c>
      <c r="Q9" s="45">
        <v>0.28342424730870014</v>
      </c>
      <c r="R9" s="45">
        <v>0.18737506974085461</v>
      </c>
      <c r="S9" s="45">
        <v>0.2311422539098697</v>
      </c>
      <c r="T9" s="45">
        <v>0.20214228753673713</v>
      </c>
      <c r="U9" s="45">
        <v>0.18379831530188548</v>
      </c>
      <c r="V9" s="45">
        <v>8.8440592994385184E-2</v>
      </c>
      <c r="W9" s="45">
        <v>0.21288729929128861</v>
      </c>
      <c r="X9" s="45">
        <v>4.114022448359974E-2</v>
      </c>
      <c r="Y9" s="45">
        <v>0.25007476320777461</v>
      </c>
      <c r="Z9" s="45">
        <v>0.16357784436198664</v>
      </c>
      <c r="AA9" s="45">
        <v>8.1025256142317592E-2</v>
      </c>
      <c r="AB9" s="45">
        <v>0.17083317183814689</v>
      </c>
      <c r="AC9" s="45">
        <v>0.11449048728559434</v>
      </c>
      <c r="AD9" s="45">
        <v>0.16168754226784696</v>
      </c>
      <c r="AE9" s="45">
        <v>0.1146082379771482</v>
      </c>
      <c r="AF9" s="45">
        <v>0.21898687605959719</v>
      </c>
      <c r="AG9" s="45">
        <v>0.19175521007560203</v>
      </c>
      <c r="AH9" s="45">
        <v>5.178679464677903E-2</v>
      </c>
      <c r="AI9" s="45">
        <v>0.13961804164091243</v>
      </c>
      <c r="AJ9" s="45">
        <v>0.17000592126019309</v>
      </c>
      <c r="AK9" s="45">
        <v>0.13791878388083342</v>
      </c>
      <c r="AL9" s="45">
        <v>-1.163070473626353E-2</v>
      </c>
      <c r="AM9" s="45">
        <v>9.2138033944027586E-2</v>
      </c>
      <c r="AN9" s="45">
        <v>0.15287884332051546</v>
      </c>
      <c r="AO9" s="45">
        <v>0.11527381482744727</v>
      </c>
      <c r="AP9" s="45">
        <v>0.15036961048431371</v>
      </c>
      <c r="AQ9" s="45">
        <v>0.14096461891207751</v>
      </c>
      <c r="AR9" s="45">
        <v>0.21143666442870526</v>
      </c>
      <c r="AS9" s="45">
        <v>0.17144159853127583</v>
      </c>
      <c r="AT9" s="45">
        <v>4.2086956421560628E-2</v>
      </c>
      <c r="AU9" s="45">
        <v>0.30140734112102646</v>
      </c>
      <c r="AV9" s="45">
        <v>0.15478577351940651</v>
      </c>
      <c r="AW9" s="45">
        <v>3.4757464670201479E-2</v>
      </c>
      <c r="AX9" s="45">
        <v>0.18158768396622288</v>
      </c>
    </row>
    <row r="10" spans="1:50" s="45" customFormat="1" x14ac:dyDescent="0.25">
      <c r="A10" s="45">
        <v>0.10380460824547595</v>
      </c>
      <c r="B10" s="45">
        <v>0.18132010792675807</v>
      </c>
      <c r="C10" s="45">
        <v>0.27392960838122654</v>
      </c>
      <c r="D10" s="45">
        <v>-3.5401312689121306E-2</v>
      </c>
      <c r="E10" s="45">
        <v>0.2553128956930133</v>
      </c>
      <c r="F10" s="45">
        <v>-2.395463947045497E-2</v>
      </c>
      <c r="G10" s="45">
        <v>0.22845884588384124</v>
      </c>
      <c r="H10" s="45">
        <v>0.17034791014949888</v>
      </c>
      <c r="I10" s="45">
        <v>0.20276216846658496</v>
      </c>
      <c r="J10" s="45">
        <v>8.174256900779478E-2</v>
      </c>
      <c r="K10" s="45">
        <v>4.2193683325777276E-2</v>
      </c>
      <c r="L10" s="45">
        <v>0.18314541565509757</v>
      </c>
      <c r="M10" s="45">
        <v>3.4650221880457223E-2</v>
      </c>
      <c r="N10" s="45">
        <v>-7.1118527312892629E-2</v>
      </c>
      <c r="O10" s="45">
        <v>0.15401736077654365</v>
      </c>
      <c r="P10" s="45">
        <v>0.15045841896683562</v>
      </c>
      <c r="Q10" s="45">
        <v>0.29144735178922226</v>
      </c>
      <c r="R10" s="45">
        <v>0.18939676448899634</v>
      </c>
      <c r="S10" s="45">
        <v>0.24493137903538045</v>
      </c>
      <c r="T10" s="45">
        <v>0.21312699448806452</v>
      </c>
      <c r="U10" s="45">
        <v>0.20856507788685291</v>
      </c>
      <c r="V10" s="45">
        <v>7.1833234865348095E-2</v>
      </c>
      <c r="W10" s="45">
        <v>0.23096032996376098</v>
      </c>
      <c r="X10" s="45">
        <v>4.4707300232833577E-2</v>
      </c>
      <c r="Y10" s="45">
        <v>0.24739435276886512</v>
      </c>
      <c r="Z10" s="45">
        <v>0.16604706777724237</v>
      </c>
      <c r="AA10" s="45">
        <v>9.4575921576256911E-2</v>
      </c>
      <c r="AB10" s="45">
        <v>0.16273899943655029</v>
      </c>
      <c r="AC10" s="45">
        <v>0.1214130755820883</v>
      </c>
      <c r="AD10" s="45">
        <v>0.18886077483446742</v>
      </c>
      <c r="AE10" s="45">
        <v>0.13155289081467603</v>
      </c>
      <c r="AF10" s="45">
        <v>0.21246369438227514</v>
      </c>
      <c r="AG10" s="45">
        <v>0.18883991245219076</v>
      </c>
      <c r="AH10" s="45">
        <v>4.6304190769144743E-2</v>
      </c>
      <c r="AI10" s="45">
        <v>0.1623336601825994</v>
      </c>
      <c r="AJ10" s="45">
        <v>0.18212733957778271</v>
      </c>
      <c r="AK10" s="45">
        <v>0.14752286089517647</v>
      </c>
      <c r="AL10" s="45">
        <v>-1.578716948049623E-2</v>
      </c>
      <c r="AM10" s="45">
        <v>0.10293871224759694</v>
      </c>
      <c r="AN10" s="45">
        <v>0.17317674058852384</v>
      </c>
      <c r="AO10" s="45">
        <v>0.12178988834314124</v>
      </c>
      <c r="AP10" s="45">
        <v>0.1615530717684277</v>
      </c>
      <c r="AQ10" s="45">
        <v>0.15862916002542063</v>
      </c>
      <c r="AR10" s="45">
        <v>0.21404192440413505</v>
      </c>
      <c r="AS10" s="45">
        <v>0.18592621498037748</v>
      </c>
      <c r="AT10" s="45">
        <v>4.7778539037317359E-2</v>
      </c>
      <c r="AU10" s="45">
        <v>0.29950337140080346</v>
      </c>
      <c r="AV10" s="45">
        <v>0.18738636746210127</v>
      </c>
      <c r="AW10" s="45">
        <v>5.7718593383423895E-2</v>
      </c>
      <c r="AX10" s="45">
        <v>0.20908328393129325</v>
      </c>
    </row>
    <row r="11" spans="1:50" s="45" customFormat="1" x14ac:dyDescent="0.25">
      <c r="A11" s="45">
        <v>0.10664421035801806</v>
      </c>
      <c r="B11" s="45">
        <v>0.17466630121023335</v>
      </c>
      <c r="C11" s="45">
        <v>0.26752870058825273</v>
      </c>
      <c r="D11" s="45">
        <v>-3.0049533810269091E-2</v>
      </c>
      <c r="E11" s="45">
        <v>0.27209071934990847</v>
      </c>
      <c r="F11" s="45">
        <v>-1.5169268992974992E-2</v>
      </c>
      <c r="G11" s="45">
        <v>0.24725171118371339</v>
      </c>
      <c r="H11" s="45">
        <v>0.1836228194580217</v>
      </c>
      <c r="I11" s="45">
        <v>0.22736756101087241</v>
      </c>
      <c r="J11" s="45">
        <v>8.8791011273884543E-2</v>
      </c>
      <c r="K11" s="45">
        <v>3.4077804444506039E-2</v>
      </c>
      <c r="L11" s="45">
        <v>0.17666862914911241</v>
      </c>
      <c r="M11" s="45">
        <v>3.8505938678564791E-2</v>
      </c>
      <c r="N11" s="45">
        <v>-6.1179805017839602E-2</v>
      </c>
      <c r="O11" s="45">
        <v>0.18115646392650886</v>
      </c>
      <c r="P11" s="45">
        <v>0.15619474174812883</v>
      </c>
      <c r="Q11" s="45">
        <v>0.29847950884911945</v>
      </c>
      <c r="R11" s="45">
        <v>0.1986659272928199</v>
      </c>
      <c r="S11" s="45">
        <v>0.25376473158052576</v>
      </c>
      <c r="T11" s="45">
        <v>0.22523336884686626</v>
      </c>
      <c r="U11" s="45">
        <v>0.23255712919873098</v>
      </c>
      <c r="V11" s="45">
        <v>7.4075022278945676E-2</v>
      </c>
      <c r="W11" s="45">
        <v>0.24719867147633015</v>
      </c>
      <c r="X11" s="45">
        <v>4.2591371914872549E-2</v>
      </c>
      <c r="Y11" s="45">
        <v>0.23526661705343599</v>
      </c>
      <c r="Z11" s="45">
        <v>0.16574915285205263</v>
      </c>
      <c r="AA11" s="45">
        <v>0.11391333665481987</v>
      </c>
      <c r="AB11" s="45">
        <v>0.14858380222251028</v>
      </c>
      <c r="AC11" s="45">
        <v>0.13236566245428136</v>
      </c>
      <c r="AD11" s="45">
        <v>0.21300650598430884</v>
      </c>
      <c r="AE11" s="45">
        <v>0.13797702884878241</v>
      </c>
      <c r="AF11" s="45">
        <v>0.20942637019207516</v>
      </c>
      <c r="AG11" s="45">
        <v>0.16987400986273726</v>
      </c>
      <c r="AH11" s="45">
        <v>3.7853584008229475E-2</v>
      </c>
      <c r="AI11" s="45">
        <v>0.18195585204095283</v>
      </c>
      <c r="AJ11" s="45">
        <v>0.19712010541378033</v>
      </c>
      <c r="AK11" s="45">
        <v>0.15637828009720478</v>
      </c>
      <c r="AL11" s="45">
        <v>-8.5989621348317793E-3</v>
      </c>
      <c r="AM11" s="45">
        <v>0.12294310275333148</v>
      </c>
      <c r="AN11" s="45">
        <v>0.18190199200124033</v>
      </c>
      <c r="AO11" s="45">
        <v>0.12865036054261417</v>
      </c>
      <c r="AP11" s="45">
        <v>0.17108218318815482</v>
      </c>
      <c r="AQ11" s="45">
        <v>0.17494232415931749</v>
      </c>
      <c r="AR11" s="45">
        <v>0.20803156206792617</v>
      </c>
      <c r="AS11" s="45">
        <v>0.20329941804921733</v>
      </c>
      <c r="AT11" s="45">
        <v>5.0843877015082799E-2</v>
      </c>
      <c r="AU11" s="45">
        <v>0.29125669740032817</v>
      </c>
      <c r="AV11" s="45">
        <v>0.20577015021979395</v>
      </c>
      <c r="AW11" s="45">
        <v>7.9218843889966709E-2</v>
      </c>
      <c r="AX11" s="45">
        <v>0.22858341400417104</v>
      </c>
    </row>
    <row r="12" spans="1:50" s="45" customFormat="1" x14ac:dyDescent="0.25">
      <c r="A12" s="45">
        <v>9.9736953562149566E-2</v>
      </c>
      <c r="B12" s="45">
        <v>0.17566304599754459</v>
      </c>
      <c r="C12" s="45">
        <v>0.27008400285890621</v>
      </c>
      <c r="D12" s="45">
        <v>-1.6608156753405694E-2</v>
      </c>
      <c r="E12" s="45">
        <v>0.28391010931855754</v>
      </c>
      <c r="F12" s="45">
        <v>-4.8667055799610443E-3</v>
      </c>
      <c r="G12" s="45">
        <v>0.26907178577538998</v>
      </c>
      <c r="H12" s="45">
        <v>0.19856703863882696</v>
      </c>
      <c r="I12" s="45">
        <v>0.2464834792145407</v>
      </c>
      <c r="J12" s="45">
        <v>9.0632943473779287E-2</v>
      </c>
      <c r="K12" s="45">
        <v>3.3941703731980334E-2</v>
      </c>
      <c r="L12" s="45">
        <v>0.17051545476080182</v>
      </c>
      <c r="M12" s="45">
        <v>4.1812805988376264E-2</v>
      </c>
      <c r="N12" s="45">
        <v>-5.5666642233980178E-2</v>
      </c>
      <c r="O12" s="45">
        <v>0.21005453754718442</v>
      </c>
      <c r="P12" s="45">
        <v>0.16160184769709302</v>
      </c>
      <c r="Q12" s="45">
        <v>0.3075314001236138</v>
      </c>
      <c r="R12" s="45">
        <v>0.20864908913421734</v>
      </c>
      <c r="S12" s="45">
        <v>0.25923307149612557</v>
      </c>
      <c r="T12" s="45">
        <v>0.23389018339539511</v>
      </c>
      <c r="U12" s="45">
        <v>0.25037778521573645</v>
      </c>
      <c r="V12" s="45">
        <v>8.5272537848527633E-2</v>
      </c>
      <c r="W12" s="45">
        <v>0.25564055600008406</v>
      </c>
      <c r="X12" s="45">
        <v>3.5498255940630018E-2</v>
      </c>
      <c r="Y12" s="45">
        <v>0.22570756316893317</v>
      </c>
      <c r="Z12" s="45">
        <v>0.16992317256315662</v>
      </c>
      <c r="AA12" s="45">
        <v>0.11578148993508004</v>
      </c>
      <c r="AB12" s="45">
        <v>0.1282394895722479</v>
      </c>
      <c r="AC12" s="45">
        <v>0.14233027481756361</v>
      </c>
      <c r="AD12" s="45">
        <v>0.23088870332360373</v>
      </c>
      <c r="AE12" s="45">
        <v>0.14479302393526258</v>
      </c>
      <c r="AF12" s="45">
        <v>0.20327774150681982</v>
      </c>
      <c r="AG12" s="45">
        <v>0.15097931896186365</v>
      </c>
      <c r="AH12" s="45">
        <v>3.8504270022855502E-2</v>
      </c>
      <c r="AI12" s="45">
        <v>0.19828939668830559</v>
      </c>
      <c r="AJ12" s="45">
        <v>0.20980574401453447</v>
      </c>
      <c r="AK12" s="45">
        <v>0.16214527137030299</v>
      </c>
      <c r="AL12" s="45">
        <v>5.2171355197563607E-3</v>
      </c>
      <c r="AM12" s="45">
        <v>0.14326126480731793</v>
      </c>
      <c r="AN12" s="45">
        <v>0.2090912106696988</v>
      </c>
      <c r="AO12" s="45">
        <v>0.1316626562436454</v>
      </c>
      <c r="AP12" s="45">
        <v>0.17459325165135353</v>
      </c>
      <c r="AQ12" s="45">
        <v>0.18517098648863906</v>
      </c>
      <c r="AR12" s="45">
        <v>0.21113001227707037</v>
      </c>
      <c r="AS12" s="45">
        <v>0.21959420682122813</v>
      </c>
      <c r="AT12" s="45">
        <v>5.7711227405674179E-2</v>
      </c>
      <c r="AU12" s="45">
        <v>0.28298297348831619</v>
      </c>
      <c r="AV12" s="45">
        <v>0.22016412995112136</v>
      </c>
      <c r="AW12" s="45">
        <v>9.7370571486001381E-2</v>
      </c>
      <c r="AX12" s="45">
        <v>0.24151165876033304</v>
      </c>
    </row>
    <row r="13" spans="1:50" s="45" customFormat="1" x14ac:dyDescent="0.25">
      <c r="A13" s="45">
        <v>0.10312145304666312</v>
      </c>
      <c r="B13" s="45">
        <v>0.17120057566209357</v>
      </c>
      <c r="C13" s="45">
        <v>0.28127981969757748</v>
      </c>
      <c r="D13" s="45">
        <v>-1.0653450072876519E-3</v>
      </c>
      <c r="E13" s="45">
        <v>0.28316928922132956</v>
      </c>
      <c r="F13" s="45">
        <v>-1.4684556915559146E-2</v>
      </c>
      <c r="G13" s="45">
        <v>0.28272885189451064</v>
      </c>
      <c r="H13" s="45">
        <v>0.21059398896734374</v>
      </c>
      <c r="I13" s="45">
        <v>0.25676136398253224</v>
      </c>
      <c r="J13" s="45">
        <v>0.11623021017751936</v>
      </c>
      <c r="K13" s="45">
        <v>4.4775648982656124E-2</v>
      </c>
      <c r="L13" s="45">
        <v>0.16122360710255984</v>
      </c>
      <c r="M13" s="45">
        <v>3.483124778898835E-2</v>
      </c>
      <c r="N13" s="45">
        <v>-5.2992881594430337E-2</v>
      </c>
      <c r="O13" s="45">
        <v>0.23046217090432786</v>
      </c>
      <c r="P13" s="45">
        <v>0.16820022673320803</v>
      </c>
      <c r="Q13" s="45">
        <v>0.31074406958414286</v>
      </c>
      <c r="R13" s="45">
        <v>0.22510788395891004</v>
      </c>
      <c r="S13" s="45">
        <v>0.27726377581232092</v>
      </c>
      <c r="T13" s="45">
        <v>0.25392580996785846</v>
      </c>
      <c r="U13" s="45">
        <v>0.25888498161933216</v>
      </c>
      <c r="V13" s="45">
        <v>0.102923668261896</v>
      </c>
      <c r="W13" s="45">
        <v>0.27147308614264709</v>
      </c>
      <c r="X13" s="45">
        <v>3.3155887381571894E-2</v>
      </c>
      <c r="Y13" s="45">
        <v>0.22324529367673152</v>
      </c>
      <c r="Z13" s="45">
        <v>0.17188605615041916</v>
      </c>
      <c r="AA13" s="45">
        <v>0.11334828957306398</v>
      </c>
      <c r="AB13" s="45">
        <v>0.11056031356401884</v>
      </c>
      <c r="AC13" s="45">
        <v>0.15425846636654017</v>
      </c>
      <c r="AD13" s="45">
        <v>0.26193138538289629</v>
      </c>
      <c r="AE13" s="45">
        <v>0.15735492477101376</v>
      </c>
      <c r="AF13" s="45">
        <v>0.19407452739849099</v>
      </c>
      <c r="AG13" s="45">
        <v>0.13525143155935387</v>
      </c>
      <c r="AH13" s="45">
        <v>5.6476970862881344E-2</v>
      </c>
      <c r="AI13" s="45">
        <v>0.20849684757183348</v>
      </c>
      <c r="AJ13" s="45">
        <v>0.22081486561124811</v>
      </c>
      <c r="AK13" s="45">
        <v>0.16182187131079415</v>
      </c>
      <c r="AL13" s="45">
        <v>2.1875534384714512E-2</v>
      </c>
      <c r="AM13" s="45">
        <v>0.16197421798844663</v>
      </c>
      <c r="AN13" s="45">
        <v>0.22587502904678547</v>
      </c>
      <c r="AO13" s="45">
        <v>0.13653979407758665</v>
      </c>
      <c r="AP13" s="45">
        <v>0.17599565479404508</v>
      </c>
      <c r="AQ13" s="45">
        <v>0.18744612176602674</v>
      </c>
      <c r="AR13" s="45">
        <v>0.20194683686570283</v>
      </c>
      <c r="AS13" s="45">
        <v>0.2336003174555118</v>
      </c>
      <c r="AT13" s="45">
        <v>6.829853650186625E-2</v>
      </c>
      <c r="AU13" s="45">
        <v>0.27519357822168333</v>
      </c>
      <c r="AV13" s="45">
        <v>0.23199827547612614</v>
      </c>
      <c r="AW13" s="45">
        <v>0.11048346689793738</v>
      </c>
      <c r="AX13" s="45">
        <v>0.24730861816803301</v>
      </c>
    </row>
    <row r="14" spans="1:50" s="45" customFormat="1" x14ac:dyDescent="0.25">
      <c r="A14" s="45">
        <v>0.1066887357072927</v>
      </c>
      <c r="B14" s="45">
        <v>0.17997491729543527</v>
      </c>
      <c r="C14" s="45">
        <v>0.29345737202351696</v>
      </c>
      <c r="D14" s="45">
        <v>1.6617846950576443E-2</v>
      </c>
      <c r="E14" s="45">
        <v>0.2801818549920691</v>
      </c>
      <c r="F14" s="45">
        <v>-1.3787367598658739E-2</v>
      </c>
      <c r="G14" s="45">
        <v>0.29095477599427139</v>
      </c>
      <c r="H14" s="45">
        <v>0.21644244883990219</v>
      </c>
      <c r="I14" s="45">
        <v>0.27433841971051337</v>
      </c>
      <c r="J14" s="45">
        <v>0.13415316610914599</v>
      </c>
      <c r="K14" s="45">
        <v>5.8783022647714019E-2</v>
      </c>
      <c r="L14" s="45">
        <v>0.16846060427922435</v>
      </c>
      <c r="M14" s="45">
        <v>4.5634229423449989E-2</v>
      </c>
      <c r="N14" s="45">
        <v>-5.2165562688468656E-2</v>
      </c>
      <c r="O14" s="45">
        <v>0.24082844577726381</v>
      </c>
      <c r="P14" s="45">
        <v>0.18662040010474351</v>
      </c>
      <c r="Q14" s="45">
        <v>0.30888308293635047</v>
      </c>
      <c r="R14" s="45">
        <v>0.24421983667006344</v>
      </c>
      <c r="S14" s="45">
        <v>0.29481066626380165</v>
      </c>
      <c r="T14" s="45">
        <v>0.27238702088285233</v>
      </c>
      <c r="U14" s="45">
        <v>0.27164461282356983</v>
      </c>
      <c r="V14" s="45">
        <v>0.10762364721664358</v>
      </c>
      <c r="W14" s="45">
        <v>0.27780656788824926</v>
      </c>
      <c r="X14" s="45">
        <v>2.9396394918589048E-2</v>
      </c>
      <c r="Y14" s="45">
        <v>0.21357107085660415</v>
      </c>
      <c r="Z14" s="45">
        <v>0.17579279827258379</v>
      </c>
      <c r="AA14" s="45">
        <v>0.11836106839011841</v>
      </c>
      <c r="AB14" s="45">
        <v>8.4882208764053557E-2</v>
      </c>
      <c r="AC14" s="45">
        <v>0.17020060572137904</v>
      </c>
      <c r="AD14" s="45">
        <v>0.29021744290452273</v>
      </c>
      <c r="AE14" s="45">
        <v>0.17821330895607573</v>
      </c>
      <c r="AF14" s="45">
        <v>0.17583407892745934</v>
      </c>
      <c r="AG14" s="45">
        <v>0.13018247871843761</v>
      </c>
      <c r="AH14" s="45">
        <v>8.2014211481803934E-2</v>
      </c>
      <c r="AI14" s="45">
        <v>0.21276833781041279</v>
      </c>
      <c r="AJ14" s="45">
        <v>0.23054814926112846</v>
      </c>
      <c r="AK14" s="45">
        <v>0.15486986535727754</v>
      </c>
      <c r="AL14" s="45">
        <v>4.2870551500875258E-2</v>
      </c>
      <c r="AM14" s="45">
        <v>0.17357937455343783</v>
      </c>
      <c r="AN14" s="45">
        <v>0.23435641759928547</v>
      </c>
      <c r="AO14" s="45">
        <v>0.15308193519635604</v>
      </c>
      <c r="AP14" s="45">
        <v>0.1797295014083376</v>
      </c>
      <c r="AQ14" s="45">
        <v>0.18378967536198823</v>
      </c>
      <c r="AR14" s="45">
        <v>0.19260231276415554</v>
      </c>
      <c r="AS14" s="45">
        <v>0.24827822235746577</v>
      </c>
      <c r="AT14" s="45">
        <v>7.6941077026344507E-2</v>
      </c>
      <c r="AU14" s="45">
        <v>0.26851704985699981</v>
      </c>
      <c r="AV14" s="45">
        <v>0.24871757990188464</v>
      </c>
      <c r="AW14" s="45">
        <v>0.11623577509433076</v>
      </c>
      <c r="AX14" s="45">
        <v>0.24469623284344447</v>
      </c>
    </row>
    <row r="15" spans="1:50" s="45" customFormat="1" x14ac:dyDescent="0.25">
      <c r="A15" s="45">
        <v>0.12470158562378167</v>
      </c>
      <c r="B15" s="45">
        <v>0.19477598782682209</v>
      </c>
      <c r="C15" s="45">
        <v>0.30679087044189435</v>
      </c>
      <c r="D15" s="45">
        <v>4.0517121717925132E-2</v>
      </c>
      <c r="E15" s="45">
        <v>0.27210838049475</v>
      </c>
      <c r="F15" s="45">
        <v>-7.0217172844866688E-3</v>
      </c>
      <c r="G15" s="45">
        <v>0.28995484480798644</v>
      </c>
      <c r="H15" s="45">
        <v>0.22077726802271527</v>
      </c>
      <c r="I15" s="45">
        <v>0.29424360139776906</v>
      </c>
      <c r="J15" s="45">
        <v>0.14340557475695645</v>
      </c>
      <c r="K15" s="45">
        <v>7.9377006185161234E-2</v>
      </c>
      <c r="L15" s="45">
        <v>0.18573670615777646</v>
      </c>
      <c r="M15" s="45">
        <v>6.9340553390435281E-2</v>
      </c>
      <c r="N15" s="45">
        <v>-4.7933935089989603E-2</v>
      </c>
      <c r="O15" s="45">
        <v>0.23920810669866879</v>
      </c>
      <c r="P15" s="45">
        <v>0.19134059311925405</v>
      </c>
      <c r="Q15" s="45">
        <v>0.30399779199909516</v>
      </c>
      <c r="R15" s="45">
        <v>0.25644729254286891</v>
      </c>
      <c r="S15" s="45">
        <v>0.31658321327082678</v>
      </c>
      <c r="T15" s="45">
        <v>0.28176244778380138</v>
      </c>
      <c r="U15" s="45">
        <v>0.2783541645567128</v>
      </c>
      <c r="V15" s="45">
        <v>0.11525611800320461</v>
      </c>
      <c r="W15" s="45">
        <v>0.27541109716147999</v>
      </c>
      <c r="X15" s="45">
        <v>3.4146072676234887E-2</v>
      </c>
      <c r="Y15" s="45">
        <v>0.20443230937237214</v>
      </c>
      <c r="Z15" s="45">
        <v>0.17559774404548045</v>
      </c>
      <c r="AA15" s="45">
        <v>0.12000430504940711</v>
      </c>
      <c r="AB15" s="45">
        <v>5.9967242325840477E-2</v>
      </c>
      <c r="AC15" s="45">
        <v>0.18875584017412608</v>
      </c>
      <c r="AD15" s="45">
        <v>0.30924759826153941</v>
      </c>
      <c r="AE15" s="45">
        <v>0.19388436225623065</v>
      </c>
      <c r="AF15" s="45">
        <v>0.15719335441204221</v>
      </c>
      <c r="AG15" s="45">
        <v>0.12571725522512733</v>
      </c>
      <c r="AH15" s="45">
        <v>0.11519474034496235</v>
      </c>
      <c r="AI15" s="45">
        <v>0.22333285076712608</v>
      </c>
      <c r="AJ15" s="45">
        <v>0.2344385708214882</v>
      </c>
      <c r="AK15" s="45">
        <v>0.15063570859368416</v>
      </c>
      <c r="AL15" s="45">
        <v>7.0172612113149624E-2</v>
      </c>
      <c r="AM15" s="45">
        <v>0.17527738842985266</v>
      </c>
      <c r="AN15" s="45">
        <v>0.23029682500722434</v>
      </c>
      <c r="AO15" s="45">
        <v>0.16136151143311739</v>
      </c>
      <c r="AP15" s="45">
        <v>0.18389462146949961</v>
      </c>
      <c r="AQ15" s="45">
        <v>0.16586022986123061</v>
      </c>
      <c r="AR15" s="45">
        <v>0.18641439891895284</v>
      </c>
      <c r="AS15" s="45">
        <v>0.25597800870683574</v>
      </c>
      <c r="AT15" s="45">
        <v>8.6131570876940372E-2</v>
      </c>
      <c r="AU15" s="45">
        <v>0.26212651298546524</v>
      </c>
      <c r="AV15" s="45">
        <v>0.25872974228933798</v>
      </c>
      <c r="AW15" s="45">
        <v>0.12175503714799418</v>
      </c>
      <c r="AX15" s="45">
        <v>0.24085417905782186</v>
      </c>
    </row>
    <row r="16" spans="1:50" s="45" customFormat="1" x14ac:dyDescent="0.25">
      <c r="A16" s="45">
        <v>0.1307734829701879</v>
      </c>
      <c r="B16" s="45">
        <v>0.2061942840748856</v>
      </c>
      <c r="C16" s="45">
        <v>0.33075949511868569</v>
      </c>
      <c r="D16" s="45">
        <v>6.7874600974625762E-2</v>
      </c>
      <c r="E16" s="45">
        <v>0.267409384452375</v>
      </c>
      <c r="F16" s="45">
        <v>3.9333785427694895E-3</v>
      </c>
      <c r="G16" s="45">
        <v>0.2815476363987201</v>
      </c>
      <c r="H16" s="45">
        <v>0.2281276310611273</v>
      </c>
      <c r="I16" s="45">
        <v>0.31045669945217025</v>
      </c>
      <c r="J16" s="45">
        <v>0.15037917493622535</v>
      </c>
      <c r="K16" s="45">
        <v>9.2557422626989225E-2</v>
      </c>
      <c r="L16" s="45">
        <v>0.1932261914275947</v>
      </c>
      <c r="M16" s="45">
        <v>8.4251560000883297E-2</v>
      </c>
      <c r="N16" s="45">
        <v>-4.8071987586569477E-2</v>
      </c>
      <c r="O16" s="45">
        <v>0.23269666498691371</v>
      </c>
      <c r="P16" s="45">
        <v>0.18860100194622006</v>
      </c>
      <c r="Q16" s="45">
        <v>0.293983700600086</v>
      </c>
      <c r="R16" s="45">
        <v>0.25757188930977032</v>
      </c>
      <c r="S16" s="45">
        <v>0.32902349235185957</v>
      </c>
      <c r="T16" s="45">
        <v>0.29628047727620621</v>
      </c>
      <c r="U16" s="45">
        <v>0.28425245073534783</v>
      </c>
      <c r="V16" s="45">
        <v>0.1108729159738895</v>
      </c>
      <c r="W16" s="45">
        <v>0.27840683355785528</v>
      </c>
      <c r="X16" s="45">
        <v>4.5964694978343247E-2</v>
      </c>
      <c r="Y16" s="45">
        <v>0.20100750757585609</v>
      </c>
      <c r="Z16" s="45">
        <v>0.17609095532854696</v>
      </c>
      <c r="AA16" s="45">
        <v>0.11521688603001962</v>
      </c>
      <c r="AB16" s="45">
        <v>3.7837278226819739E-2</v>
      </c>
      <c r="AC16" s="45">
        <v>0.20571273961390038</v>
      </c>
      <c r="AD16" s="45">
        <v>0.33060988707184591</v>
      </c>
      <c r="AE16" s="45">
        <v>0.21101195326500552</v>
      </c>
      <c r="AF16" s="45">
        <v>0.14263291833328917</v>
      </c>
      <c r="AG16" s="45">
        <v>0.13504555033948087</v>
      </c>
      <c r="AH16" s="45">
        <v>0.15758335231610443</v>
      </c>
      <c r="AI16" s="45">
        <v>0.24010356345320738</v>
      </c>
      <c r="AJ16" s="45">
        <v>0.23132851873376989</v>
      </c>
      <c r="AK16" s="45">
        <v>0.14290612006307976</v>
      </c>
      <c r="AL16" s="45">
        <v>0.10448551853517508</v>
      </c>
      <c r="AM16" s="45">
        <v>0.17224993998404761</v>
      </c>
      <c r="AN16" s="45">
        <v>0.23339655102386961</v>
      </c>
      <c r="AO16" s="45">
        <v>0.15731250600806584</v>
      </c>
      <c r="AP16" s="45">
        <v>0.19196433628316126</v>
      </c>
      <c r="AQ16" s="45">
        <v>0.1482312855831594</v>
      </c>
      <c r="AR16" s="45">
        <v>0.18782463330533389</v>
      </c>
      <c r="AS16" s="45">
        <v>0.26571061403910112</v>
      </c>
      <c r="AT16" s="45">
        <v>0.10546414222002456</v>
      </c>
      <c r="AU16" s="45">
        <v>0.25699631597038103</v>
      </c>
      <c r="AV16" s="45">
        <v>0.26705573123019932</v>
      </c>
      <c r="AW16" s="45">
        <v>0.12609631236047594</v>
      </c>
      <c r="AX16" s="45">
        <v>0.23988432799904361</v>
      </c>
    </row>
    <row r="17" spans="1:50" s="45" customFormat="1" x14ac:dyDescent="0.25">
      <c r="A17" s="45">
        <v>0.13626461689991476</v>
      </c>
      <c r="B17" s="45">
        <v>0.215234567515942</v>
      </c>
      <c r="C17" s="45">
        <v>0.34585649071707225</v>
      </c>
      <c r="D17" s="45">
        <v>8.6204804912833125E-2</v>
      </c>
      <c r="E17" s="45">
        <v>0.26615211086319635</v>
      </c>
      <c r="F17" s="45">
        <v>1.7799024943643164E-2</v>
      </c>
      <c r="G17" s="45">
        <v>0.27573202486540482</v>
      </c>
      <c r="H17" s="45">
        <v>0.23095449326501583</v>
      </c>
      <c r="I17" s="45">
        <v>0.32245843453892137</v>
      </c>
      <c r="J17" s="45">
        <v>0.15711645205358268</v>
      </c>
      <c r="K17" s="45">
        <v>0.10653212133651081</v>
      </c>
      <c r="L17" s="45">
        <v>0.19768587494547155</v>
      </c>
      <c r="M17" s="45">
        <v>9.7685296633083687E-2</v>
      </c>
      <c r="N17" s="45">
        <v>-2.6333460943047306E-2</v>
      </c>
      <c r="O17" s="45">
        <v>0.2233553009896749</v>
      </c>
      <c r="P17" s="45">
        <v>0.17989829941954208</v>
      </c>
      <c r="Q17" s="45">
        <v>0.280349634607238</v>
      </c>
      <c r="R17" s="45">
        <v>0.25229658739437311</v>
      </c>
      <c r="S17" s="45">
        <v>0.34953291718757784</v>
      </c>
      <c r="T17" s="45">
        <v>0.30993823341396431</v>
      </c>
      <c r="U17" s="45">
        <v>0.2885290325992993</v>
      </c>
      <c r="V17" s="45">
        <v>0.11138542255584338</v>
      </c>
      <c r="W17" s="45">
        <v>0.28427175200707222</v>
      </c>
      <c r="X17" s="45">
        <v>7.2258548466741693E-2</v>
      </c>
      <c r="Y17" s="45">
        <v>0.1930055502013221</v>
      </c>
      <c r="Z17" s="45">
        <v>0.1767931502146127</v>
      </c>
      <c r="AA17" s="45">
        <v>0.12235866065547944</v>
      </c>
      <c r="AB17" s="45">
        <v>1.2468556375394542E-2</v>
      </c>
      <c r="AC17" s="45">
        <v>0.23253819568873244</v>
      </c>
      <c r="AD17" s="45">
        <v>0.34357496708714291</v>
      </c>
      <c r="AE17" s="45">
        <v>0.22251569184481176</v>
      </c>
      <c r="AF17" s="45">
        <v>0.13644040502851165</v>
      </c>
      <c r="AG17" s="45">
        <v>0.15838680668409108</v>
      </c>
      <c r="AH17" s="45">
        <v>0.18830824549644817</v>
      </c>
      <c r="AI17" s="45">
        <v>0.25712375250757286</v>
      </c>
      <c r="AJ17" s="45">
        <v>0.22464408102516226</v>
      </c>
      <c r="AK17" s="45">
        <v>0.14111339247245444</v>
      </c>
      <c r="AL17" s="45">
        <v>0.13220306923987654</v>
      </c>
      <c r="AM17" s="45">
        <v>0.17977154439697648</v>
      </c>
      <c r="AN17" s="45">
        <v>0.23388846125629278</v>
      </c>
      <c r="AO17" s="45">
        <v>0.14453463664464791</v>
      </c>
      <c r="AP17" s="45">
        <v>0.20429829535233834</v>
      </c>
      <c r="AQ17" s="45">
        <v>0.14166488292888929</v>
      </c>
      <c r="AR17" s="45">
        <v>0.19090380019326292</v>
      </c>
      <c r="AS17" s="45">
        <v>0.2752330963739047</v>
      </c>
      <c r="AT17" s="45">
        <v>0.12656766194095234</v>
      </c>
      <c r="AU17" s="45">
        <v>0.25432463669031619</v>
      </c>
      <c r="AV17" s="45">
        <v>0.27590436256224898</v>
      </c>
      <c r="AW17" s="45">
        <v>0.12623256480316117</v>
      </c>
      <c r="AX17" s="45">
        <v>0.22943525361507339</v>
      </c>
    </row>
    <row r="18" spans="1:50" s="45" customFormat="1" x14ac:dyDescent="0.25">
      <c r="A18" s="45">
        <v>0.13373363778542588</v>
      </c>
      <c r="B18" s="45">
        <v>0.22465623467567469</v>
      </c>
      <c r="C18" s="45">
        <v>0.34387097786592719</v>
      </c>
      <c r="D18" s="45">
        <v>9.9591456584507659E-2</v>
      </c>
      <c r="E18" s="45">
        <v>0.27072211416222514</v>
      </c>
      <c r="F18" s="45">
        <v>4.9395159490650299E-2</v>
      </c>
      <c r="G18" s="45">
        <v>0.27554220075064145</v>
      </c>
      <c r="H18" s="45">
        <v>0.22807097067575077</v>
      </c>
      <c r="I18" s="45">
        <v>0.33484587928151816</v>
      </c>
      <c r="J18" s="45">
        <v>0.14902129314766496</v>
      </c>
      <c r="K18" s="45">
        <v>0.12555437513421111</v>
      </c>
      <c r="L18" s="45">
        <v>0.19378555462171007</v>
      </c>
      <c r="M18" s="45">
        <v>0.12445428722348577</v>
      </c>
      <c r="N18" s="45">
        <v>-1.0494439980690785E-3</v>
      </c>
      <c r="O18" s="45">
        <v>0.22665376808612694</v>
      </c>
      <c r="P18" s="45">
        <v>0.18074690472349908</v>
      </c>
      <c r="Q18" s="45">
        <v>0.27732965739201798</v>
      </c>
      <c r="R18" s="45">
        <v>0.24944257455560684</v>
      </c>
      <c r="S18" s="45">
        <v>0.35745258858039825</v>
      </c>
      <c r="T18" s="45">
        <v>0.31800614531931382</v>
      </c>
      <c r="U18" s="45">
        <v>0.29456765064158225</v>
      </c>
      <c r="V18" s="45">
        <v>9.6739880635710082E-2</v>
      </c>
      <c r="W18" s="45">
        <v>0.28498625693166157</v>
      </c>
      <c r="X18" s="45">
        <v>9.7940948285352283E-2</v>
      </c>
      <c r="Y18" s="45">
        <v>0.18179106772727915</v>
      </c>
      <c r="Z18" s="45">
        <v>0.18673281600819142</v>
      </c>
      <c r="AA18" s="45">
        <v>0.13752937206816684</v>
      </c>
      <c r="AB18" s="45">
        <v>-2.5474023004380662E-3</v>
      </c>
      <c r="AC18" s="45">
        <v>0.26159222285697131</v>
      </c>
      <c r="AD18" s="45">
        <v>0.35586259518596786</v>
      </c>
      <c r="AE18" s="45">
        <v>0.22804544542556954</v>
      </c>
      <c r="AF18" s="45">
        <v>0.12846844662053916</v>
      </c>
      <c r="AG18" s="45">
        <v>0.17750337224103263</v>
      </c>
      <c r="AH18" s="45">
        <v>0.20733768712324277</v>
      </c>
      <c r="AI18" s="45">
        <v>0.2798245352953726</v>
      </c>
      <c r="AJ18" s="45">
        <v>0.21697775268584871</v>
      </c>
      <c r="AK18" s="45">
        <v>0.13325161255468942</v>
      </c>
      <c r="AL18" s="45">
        <v>0.15155280530805626</v>
      </c>
      <c r="AM18" s="45">
        <v>0.19013150643842835</v>
      </c>
      <c r="AN18" s="45">
        <v>0.23786678080344337</v>
      </c>
      <c r="AO18" s="45">
        <v>0.14332605781850086</v>
      </c>
      <c r="AP18" s="45">
        <v>0.20863822979874094</v>
      </c>
      <c r="AQ18" s="45">
        <v>0.13692057396804921</v>
      </c>
      <c r="AR18" s="45">
        <v>0.20324101698499542</v>
      </c>
      <c r="AS18" s="45">
        <v>0.277054201335734</v>
      </c>
      <c r="AT18" s="45">
        <v>0.14474833846152874</v>
      </c>
      <c r="AU18" s="45">
        <v>0.26246295856546709</v>
      </c>
      <c r="AV18" s="45">
        <v>0.28795108028019828</v>
      </c>
      <c r="AW18" s="45">
        <v>0.12679762775641787</v>
      </c>
      <c r="AX18" s="45">
        <v>0.23143025167869227</v>
      </c>
    </row>
    <row r="19" spans="1:50" s="45" customFormat="1" x14ac:dyDescent="0.25">
      <c r="A19" s="45">
        <v>0.1254918929474613</v>
      </c>
      <c r="B19" s="45">
        <v>0.23559767079815647</v>
      </c>
      <c r="C19" s="45">
        <v>0.33205934162199591</v>
      </c>
      <c r="D19" s="45">
        <v>0.11415328940380937</v>
      </c>
      <c r="E19" s="45">
        <v>0.27544735558956546</v>
      </c>
      <c r="F19" s="45">
        <v>7.5539719379835391E-2</v>
      </c>
      <c r="G19" s="45">
        <v>0.27925952296705331</v>
      </c>
      <c r="H19" s="45">
        <v>0.22261791963606611</v>
      </c>
      <c r="I19" s="45">
        <v>0.34441679031432881</v>
      </c>
      <c r="J19" s="45">
        <v>0.15167361643227795</v>
      </c>
      <c r="K19" s="45">
        <v>0.14375190560473933</v>
      </c>
      <c r="L19" s="45">
        <v>0.1688700692443911</v>
      </c>
      <c r="M19" s="45">
        <v>0.14730681909816923</v>
      </c>
      <c r="N19" s="45">
        <v>2.7889981312237175E-2</v>
      </c>
      <c r="O19" s="45">
        <v>0.24137987034647962</v>
      </c>
      <c r="P19" s="45">
        <v>0.18244057232185423</v>
      </c>
      <c r="Q19" s="45">
        <v>0.28387518557231112</v>
      </c>
      <c r="R19" s="45">
        <v>0.24517348481660464</v>
      </c>
      <c r="S19" s="45">
        <v>0.36694367210595596</v>
      </c>
      <c r="T19" s="45">
        <v>0.3239683121793045</v>
      </c>
      <c r="U19" s="45">
        <v>0.30076288293058678</v>
      </c>
      <c r="V19" s="45">
        <v>9.1768845735025167E-2</v>
      </c>
      <c r="W19" s="45">
        <v>0.30204684292210038</v>
      </c>
      <c r="X19" s="45">
        <v>0.11950888688286505</v>
      </c>
      <c r="Y19" s="45">
        <v>0.18463480235051288</v>
      </c>
      <c r="Z19" s="45">
        <v>0.18844254835974139</v>
      </c>
      <c r="AA19" s="45">
        <v>0.13493252531936806</v>
      </c>
      <c r="AB19" s="45">
        <v>3.5393742012750176E-3</v>
      </c>
      <c r="AC19" s="45">
        <v>0.28287952682840795</v>
      </c>
      <c r="AD19" s="45">
        <v>0.36424666131005401</v>
      </c>
      <c r="AE19" s="45">
        <v>0.24286859232906441</v>
      </c>
      <c r="AF19" s="45">
        <v>0.13310777728717268</v>
      </c>
      <c r="AG19" s="45">
        <v>0.19921404330509093</v>
      </c>
      <c r="AH19" s="45">
        <v>0.2129134719041669</v>
      </c>
      <c r="AI19" s="45">
        <v>0.3039193102774248</v>
      </c>
      <c r="AJ19" s="45">
        <v>0.20982573284325345</v>
      </c>
      <c r="AK19" s="45">
        <v>0.12619821150649516</v>
      </c>
      <c r="AL19" s="45">
        <v>0.17411388954107418</v>
      </c>
      <c r="AM19" s="45">
        <v>0.18891389171675541</v>
      </c>
      <c r="AN19" s="45">
        <v>0.24353191211726993</v>
      </c>
      <c r="AO19" s="45">
        <v>0.13624469746120316</v>
      </c>
      <c r="AP19" s="45">
        <v>0.21655799458559297</v>
      </c>
      <c r="AQ19" s="45">
        <v>0.13472141677765687</v>
      </c>
      <c r="AR19" s="45">
        <v>0.21720817666456901</v>
      </c>
      <c r="AS19" s="45">
        <v>0.27562035490588876</v>
      </c>
      <c r="AT19" s="45">
        <v>0.15708452268295864</v>
      </c>
      <c r="AU19" s="45">
        <v>0.26932144582088047</v>
      </c>
      <c r="AV19" s="45">
        <v>0.2993566752916812</v>
      </c>
      <c r="AW19" s="45">
        <v>0.13135180959526338</v>
      </c>
      <c r="AX19" s="45">
        <v>0.24189930102785576</v>
      </c>
    </row>
    <row r="20" spans="1:50" s="45" customFormat="1" x14ac:dyDescent="0.25">
      <c r="A20" s="45">
        <v>0.12244172777445431</v>
      </c>
      <c r="B20" s="45">
        <v>0.25121522837993321</v>
      </c>
      <c r="C20" s="45">
        <v>0.32096998256196574</v>
      </c>
      <c r="D20" s="45">
        <v>0.12273741811132002</v>
      </c>
      <c r="E20" s="45">
        <v>0.28946923575244177</v>
      </c>
      <c r="F20" s="45">
        <v>9.2647451243579801E-2</v>
      </c>
      <c r="G20" s="45">
        <v>0.28907941102950169</v>
      </c>
      <c r="H20" s="45">
        <v>0.22089348058112646</v>
      </c>
      <c r="I20" s="45">
        <v>0.35561597636559272</v>
      </c>
      <c r="J20" s="45">
        <v>0.15073425160110637</v>
      </c>
      <c r="K20" s="45">
        <v>0.15341195036252664</v>
      </c>
      <c r="L20" s="45">
        <v>0.14451653800224551</v>
      </c>
      <c r="M20" s="45">
        <v>0.16016760868547103</v>
      </c>
      <c r="N20" s="45">
        <v>5.7511821935006556E-2</v>
      </c>
      <c r="O20" s="45">
        <v>0.26242330947942538</v>
      </c>
      <c r="P20" s="45">
        <v>0.19333492896704943</v>
      </c>
      <c r="Q20" s="45">
        <v>0.29151803763728384</v>
      </c>
      <c r="R20" s="45">
        <v>0.23958189152156223</v>
      </c>
      <c r="S20" s="45">
        <v>0.37156833173061216</v>
      </c>
      <c r="T20" s="45">
        <v>0.33091149812785459</v>
      </c>
      <c r="U20" s="45">
        <v>0.30743506925722974</v>
      </c>
      <c r="V20" s="45">
        <v>8.692836507247835E-2</v>
      </c>
      <c r="W20" s="45">
        <v>0.30833898267538051</v>
      </c>
      <c r="X20" s="45">
        <v>0.13451647324682969</v>
      </c>
      <c r="Y20" s="45">
        <v>0.18495810326774201</v>
      </c>
      <c r="Z20" s="45">
        <v>0.20206592598551529</v>
      </c>
      <c r="AA20" s="45">
        <v>0.13021100966581475</v>
      </c>
      <c r="AB20" s="45">
        <v>1.6862978522823112E-2</v>
      </c>
      <c r="AC20" s="45">
        <v>0.29889584583903073</v>
      </c>
      <c r="AD20" s="45">
        <v>0.3804877674454385</v>
      </c>
      <c r="AE20" s="45">
        <v>0.25505472110236527</v>
      </c>
      <c r="AF20" s="45">
        <v>0.14326402747551351</v>
      </c>
      <c r="AG20" s="45">
        <v>0.2276053163952145</v>
      </c>
      <c r="AH20" s="45">
        <v>0.22577580356112228</v>
      </c>
      <c r="AI20" s="45">
        <v>0.32150499534059906</v>
      </c>
      <c r="AJ20" s="45">
        <v>0.20244352373119179</v>
      </c>
      <c r="AK20" s="45">
        <v>0.12122940027110968</v>
      </c>
      <c r="AL20" s="45">
        <v>0.19747307925217217</v>
      </c>
      <c r="AM20" s="45">
        <v>0.20535133220502919</v>
      </c>
      <c r="AN20" s="45">
        <v>0.27316696224486758</v>
      </c>
      <c r="AO20" s="45">
        <v>0.13784326552150333</v>
      </c>
      <c r="AP20" s="45">
        <v>0.23144362200900348</v>
      </c>
      <c r="AQ20" s="45">
        <v>0.13966088577065691</v>
      </c>
      <c r="AR20" s="45">
        <v>0.23260476568361296</v>
      </c>
      <c r="AS20" s="45">
        <v>0.2645502069776961</v>
      </c>
      <c r="AT20" s="45">
        <v>0.16849099027519787</v>
      </c>
      <c r="AU20" s="45">
        <v>0.27691570952997685</v>
      </c>
      <c r="AV20" s="45">
        <v>0.30092004129389116</v>
      </c>
      <c r="AW20" s="45">
        <v>0.14174313544166289</v>
      </c>
      <c r="AX20" s="45">
        <v>0.26471033448413811</v>
      </c>
    </row>
    <row r="21" spans="1:50" s="45" customFormat="1" x14ac:dyDescent="0.25">
      <c r="A21" s="45">
        <v>0.12932136243616293</v>
      </c>
      <c r="B21" s="45">
        <v>0.27000452191158197</v>
      </c>
      <c r="C21" s="45">
        <v>0.31023423083742929</v>
      </c>
      <c r="D21" s="45">
        <v>0.12868322945369204</v>
      </c>
      <c r="E21" s="45">
        <v>0.29905112645486154</v>
      </c>
      <c r="F21" s="45">
        <v>0.11181733540732149</v>
      </c>
      <c r="G21" s="45">
        <v>0.30310015910884891</v>
      </c>
      <c r="H21" s="45">
        <v>0.21010185185086946</v>
      </c>
      <c r="I21" s="45">
        <v>0.36920473437547752</v>
      </c>
      <c r="J21" s="45">
        <v>0.15494060011456565</v>
      </c>
      <c r="K21" s="45">
        <v>0.1665698205827566</v>
      </c>
      <c r="L21" s="45">
        <v>0.13285156033924519</v>
      </c>
      <c r="M21" s="45">
        <v>0.16147444077436873</v>
      </c>
      <c r="N21" s="45">
        <v>8.0831846290766216E-2</v>
      </c>
      <c r="O21" s="45">
        <v>0.279957029423058</v>
      </c>
      <c r="P21" s="45">
        <v>0.20767188326527636</v>
      </c>
      <c r="Q21" s="45">
        <v>0.2930646935692231</v>
      </c>
      <c r="R21" s="45">
        <v>0.24005649177672975</v>
      </c>
      <c r="S21" s="45">
        <v>0.37367239211956432</v>
      </c>
      <c r="T21" s="45">
        <v>0.33688364398526816</v>
      </c>
      <c r="U21" s="45">
        <v>0.31292480392504185</v>
      </c>
      <c r="V21" s="45">
        <v>8.4176532599942969E-2</v>
      </c>
      <c r="W21" s="45">
        <v>0.31227631083040547</v>
      </c>
      <c r="X21" s="45">
        <v>0.14193097344539279</v>
      </c>
      <c r="Y21" s="45">
        <v>0.18458974586748214</v>
      </c>
      <c r="Z21" s="45">
        <v>0.21332054114551685</v>
      </c>
      <c r="AA21" s="45">
        <v>0.12397457619919948</v>
      </c>
      <c r="AB21" s="45">
        <v>3.4074758076717351E-2</v>
      </c>
      <c r="AC21" s="45">
        <v>0.3130269527929665</v>
      </c>
      <c r="AD21" s="45">
        <v>0.39311710469564892</v>
      </c>
      <c r="AE21" s="45">
        <v>0.26685374150878388</v>
      </c>
      <c r="AF21" s="45">
        <v>0.14877550363218603</v>
      </c>
      <c r="AG21" s="45">
        <v>0.25183465708533981</v>
      </c>
      <c r="AH21" s="45">
        <v>0.2409570146499109</v>
      </c>
      <c r="AI21" s="45">
        <v>0.32878097930038164</v>
      </c>
      <c r="AJ21" s="45">
        <v>0.19485497772106966</v>
      </c>
      <c r="AK21" s="45">
        <v>0.12644205846071355</v>
      </c>
      <c r="AL21" s="45">
        <v>0.21291065400732626</v>
      </c>
      <c r="AM21" s="45">
        <v>0.22652391786238454</v>
      </c>
      <c r="AN21" s="45">
        <v>0.29946741904049207</v>
      </c>
      <c r="AO21" s="45">
        <v>0.14527287523801827</v>
      </c>
      <c r="AP21" s="45">
        <v>0.23686673165876465</v>
      </c>
      <c r="AQ21" s="45">
        <v>0.14377265997193742</v>
      </c>
      <c r="AR21" s="45">
        <v>0.24750552573911194</v>
      </c>
      <c r="AS21" s="45">
        <v>0.25267108990866982</v>
      </c>
      <c r="AT21" s="45">
        <v>0.17134362336363645</v>
      </c>
      <c r="AU21" s="45">
        <v>0.28502285095777741</v>
      </c>
      <c r="AV21" s="45">
        <v>0.30852093632434968</v>
      </c>
      <c r="AW21" s="45">
        <v>0.16500957412924733</v>
      </c>
      <c r="AX21" s="45">
        <v>0.28310659301306029</v>
      </c>
    </row>
    <row r="22" spans="1:50" s="45" customFormat="1" x14ac:dyDescent="0.25">
      <c r="A22" s="45">
        <v>0.14460018474917041</v>
      </c>
      <c r="B22" s="45">
        <v>0.28032761395740535</v>
      </c>
      <c r="C22" s="45">
        <v>0.3093990889164846</v>
      </c>
      <c r="D22" s="45">
        <v>0.14520447789322447</v>
      </c>
      <c r="E22" s="45">
        <v>0.31590233135828694</v>
      </c>
      <c r="F22" s="45">
        <v>0.13242479307889732</v>
      </c>
      <c r="G22" s="45">
        <v>0.31290933083684547</v>
      </c>
      <c r="H22" s="45">
        <v>0.20082191010647973</v>
      </c>
      <c r="I22" s="45">
        <v>0.37923798597436448</v>
      </c>
      <c r="J22" s="45">
        <v>0.15406858606620313</v>
      </c>
      <c r="K22" s="45">
        <v>0.17487721665424708</v>
      </c>
      <c r="L22" s="45">
        <v>0.12621258291528931</v>
      </c>
      <c r="M22" s="45">
        <v>0.1566754628782081</v>
      </c>
      <c r="N22" s="45">
        <v>9.1004519744199E-2</v>
      </c>
      <c r="O22" s="45">
        <v>0.29978744017329728</v>
      </c>
      <c r="P22" s="45">
        <v>0.22679856558409645</v>
      </c>
      <c r="Q22" s="45">
        <v>0.28650467794343759</v>
      </c>
      <c r="R22" s="45">
        <v>0.2426889986126754</v>
      </c>
      <c r="S22" s="45">
        <v>0.37329592070461426</v>
      </c>
      <c r="T22" s="45">
        <v>0.34699111018078838</v>
      </c>
      <c r="U22" s="45">
        <v>0.3147246091554915</v>
      </c>
      <c r="V22" s="45">
        <v>8.2736132277867205E-2</v>
      </c>
      <c r="W22" s="45">
        <v>0.31676988403607642</v>
      </c>
      <c r="X22" s="45">
        <v>0.1369462790948634</v>
      </c>
      <c r="Y22" s="45">
        <v>0.18436124218931352</v>
      </c>
      <c r="Z22" s="45">
        <v>0.22657308576317314</v>
      </c>
      <c r="AA22" s="45">
        <v>0.12571957707929532</v>
      </c>
      <c r="AB22" s="45">
        <v>5.5763102257929902E-2</v>
      </c>
      <c r="AC22" s="45">
        <v>0.31516766308643468</v>
      </c>
      <c r="AD22" s="45">
        <v>0.40125186146357866</v>
      </c>
      <c r="AE22" s="45">
        <v>0.28625883559811877</v>
      </c>
      <c r="AF22" s="45">
        <v>0.15714731782217842</v>
      </c>
      <c r="AG22" s="45">
        <v>0.26090030127555547</v>
      </c>
      <c r="AH22" s="45">
        <v>0.25406498715449077</v>
      </c>
      <c r="AI22" s="45">
        <v>0.3347281390036001</v>
      </c>
      <c r="AJ22" s="45">
        <v>0.19138699372061815</v>
      </c>
      <c r="AK22" s="45">
        <v>0.13799424734819793</v>
      </c>
      <c r="AL22" s="45">
        <v>0.22610833671203914</v>
      </c>
      <c r="AM22" s="45">
        <v>0.23804574744844206</v>
      </c>
      <c r="AN22" s="45">
        <v>0.31948484360089252</v>
      </c>
      <c r="AO22" s="45">
        <v>0.16169142701263589</v>
      </c>
      <c r="AP22" s="45">
        <v>0.23798421700514016</v>
      </c>
      <c r="AQ22" s="45">
        <v>0.14423243561244445</v>
      </c>
      <c r="AR22" s="45">
        <v>0.2453185636124606</v>
      </c>
      <c r="AS22" s="45">
        <v>0.23619212285781774</v>
      </c>
      <c r="AT22" s="45">
        <v>0.17885813015271748</v>
      </c>
      <c r="AU22" s="45">
        <v>0.2942198366159246</v>
      </c>
      <c r="AV22" s="45">
        <v>0.31531823277408205</v>
      </c>
      <c r="AW22" s="45">
        <v>0.187124424619241</v>
      </c>
      <c r="AX22" s="45">
        <v>0.31485342119760068</v>
      </c>
    </row>
    <row r="23" spans="1:50" s="45" customFormat="1" x14ac:dyDescent="0.25">
      <c r="A23" s="45">
        <v>0.15273930353998408</v>
      </c>
      <c r="B23" s="45">
        <v>0.29703496250636185</v>
      </c>
      <c r="C23" s="45">
        <v>0.31106041501311382</v>
      </c>
      <c r="D23" s="45">
        <v>0.16556061123320162</v>
      </c>
      <c r="E23" s="45">
        <v>0.33098179605494576</v>
      </c>
      <c r="F23" s="45">
        <v>0.14950987318522754</v>
      </c>
      <c r="G23" s="45">
        <v>0.31993448233827965</v>
      </c>
      <c r="H23" s="45">
        <v>0.19021824676897645</v>
      </c>
      <c r="I23" s="45">
        <v>0.38668987924005327</v>
      </c>
      <c r="J23" s="45">
        <v>0.15919859149811033</v>
      </c>
      <c r="K23" s="45">
        <v>0.16784279848969136</v>
      </c>
      <c r="L23" s="45">
        <v>0.13043699332622019</v>
      </c>
      <c r="M23" s="45">
        <v>0.15247562693857816</v>
      </c>
      <c r="N23" s="45">
        <v>0.10517355863577499</v>
      </c>
      <c r="O23" s="45">
        <v>0.30641763467104316</v>
      </c>
      <c r="P23" s="45">
        <v>0.23808947131397931</v>
      </c>
      <c r="Q23" s="45">
        <v>0.27090842362656165</v>
      </c>
      <c r="R23" s="45">
        <v>0.23658138309482274</v>
      </c>
      <c r="S23" s="45">
        <v>0.37723908098608289</v>
      </c>
      <c r="T23" s="45">
        <v>0.35633872850951714</v>
      </c>
      <c r="U23" s="45">
        <v>0.3121399669617978</v>
      </c>
      <c r="V23" s="45">
        <v>9.4188607738514715E-2</v>
      </c>
      <c r="W23" s="45">
        <v>0.32170607770192605</v>
      </c>
      <c r="X23" s="45">
        <v>0.13587700145403583</v>
      </c>
      <c r="Y23" s="45">
        <v>0.19657018498561601</v>
      </c>
      <c r="Z23" s="45">
        <v>0.2274001090348684</v>
      </c>
      <c r="AA23" s="45">
        <v>0.11662579419465667</v>
      </c>
      <c r="AB23" s="45">
        <v>7.9079069344607344E-2</v>
      </c>
      <c r="AC23" s="45">
        <v>0.32116936030802934</v>
      </c>
      <c r="AD23" s="45">
        <v>0.40826758840950184</v>
      </c>
      <c r="AE23" s="45">
        <v>0.30896411303118548</v>
      </c>
      <c r="AF23" s="45">
        <v>0.17953464518167628</v>
      </c>
      <c r="AG23" s="45">
        <v>0.2667965528398456</v>
      </c>
      <c r="AH23" s="45">
        <v>0.26815662265758328</v>
      </c>
      <c r="AI23" s="45">
        <v>0.33372072769906852</v>
      </c>
      <c r="AJ23" s="45">
        <v>0.19547830393349677</v>
      </c>
      <c r="AK23" s="45">
        <v>0.16006046263356144</v>
      </c>
      <c r="AL23" s="45">
        <v>0.24046684144077302</v>
      </c>
      <c r="AM23" s="45">
        <v>0.24972987729834206</v>
      </c>
      <c r="AN23" s="45">
        <v>0.33810933347309013</v>
      </c>
      <c r="AO23" s="45">
        <v>0.17275622695296311</v>
      </c>
      <c r="AP23" s="45">
        <v>0.23824124198807292</v>
      </c>
      <c r="AQ23" s="45">
        <v>0.14445111763054264</v>
      </c>
      <c r="AR23" s="45">
        <v>0.2411340095200396</v>
      </c>
      <c r="AS23" s="45">
        <v>0.21707670362252035</v>
      </c>
      <c r="AT23" s="45">
        <v>0.18237849528048425</v>
      </c>
      <c r="AU23" s="45">
        <v>0.30150175565855153</v>
      </c>
      <c r="AV23" s="45">
        <v>0.31905258730226166</v>
      </c>
      <c r="AW23" s="45">
        <v>0.21008183361821609</v>
      </c>
      <c r="AX23" s="45">
        <v>0.33808828998945006</v>
      </c>
    </row>
    <row r="24" spans="1:50" s="45" customFormat="1" x14ac:dyDescent="0.25">
      <c r="A24" s="45">
        <v>0.15827032720178125</v>
      </c>
      <c r="B24" s="45">
        <v>0.3016104060316524</v>
      </c>
      <c r="C24" s="45">
        <v>0.31496708008195379</v>
      </c>
      <c r="D24" s="45">
        <v>0.18201724811295428</v>
      </c>
      <c r="E24" s="45">
        <v>0.34708430620824199</v>
      </c>
      <c r="F24" s="45">
        <v>0.17029326698730576</v>
      </c>
      <c r="G24" s="45">
        <v>0.32011397869641856</v>
      </c>
      <c r="H24" s="45">
        <v>0.17886273049533474</v>
      </c>
      <c r="I24" s="45">
        <v>0.38549033819865791</v>
      </c>
      <c r="J24" s="45">
        <v>0.15900256682595543</v>
      </c>
      <c r="K24" s="45">
        <v>0.16715821932155786</v>
      </c>
      <c r="L24" s="45">
        <v>0.14910352417923342</v>
      </c>
      <c r="M24" s="45">
        <v>0.14721211898445846</v>
      </c>
      <c r="N24" s="45">
        <v>0.12755304865621064</v>
      </c>
      <c r="O24" s="45">
        <v>0.3067570687209169</v>
      </c>
      <c r="P24" s="45">
        <v>0.24916569229449134</v>
      </c>
      <c r="Q24" s="45">
        <v>0.24203042313233242</v>
      </c>
      <c r="R24" s="45">
        <v>0.2301180636809346</v>
      </c>
      <c r="S24" s="45">
        <v>0.37867624352260698</v>
      </c>
      <c r="T24" s="45">
        <v>0.36650299280556808</v>
      </c>
      <c r="U24" s="45">
        <v>0.30937762562393334</v>
      </c>
      <c r="V24" s="45">
        <v>0.10075124201922961</v>
      </c>
      <c r="W24" s="45">
        <v>0.31961803451294835</v>
      </c>
      <c r="X24" s="45">
        <v>0.13957166764464801</v>
      </c>
      <c r="Y24" s="45">
        <v>0.21306756311564784</v>
      </c>
      <c r="Z24" s="45">
        <v>0.23146958438628598</v>
      </c>
      <c r="AA24" s="45">
        <v>0.12205908556464878</v>
      </c>
      <c r="AB24" s="45">
        <v>9.5308994591354862E-2</v>
      </c>
      <c r="AC24" s="45">
        <v>0.3316855522648629</v>
      </c>
      <c r="AD24" s="45">
        <v>0.41835140477361904</v>
      </c>
      <c r="AE24" s="45">
        <v>0.32990637298742886</v>
      </c>
      <c r="AF24" s="45">
        <v>0.19641597529618432</v>
      </c>
      <c r="AG24" s="45">
        <v>0.26480116392888392</v>
      </c>
      <c r="AH24" s="45">
        <v>0.29413911127129261</v>
      </c>
      <c r="AI24" s="45">
        <v>0.32976359881558642</v>
      </c>
      <c r="AJ24" s="45">
        <v>0.1957523960886893</v>
      </c>
      <c r="AK24" s="45">
        <v>0.19219407469287639</v>
      </c>
      <c r="AL24" s="45">
        <v>0.24904701133256912</v>
      </c>
      <c r="AM24" s="45">
        <v>0.26506628103371294</v>
      </c>
      <c r="AN24" s="45">
        <v>0.35340281839590332</v>
      </c>
      <c r="AO24" s="45">
        <v>0.18967107083616319</v>
      </c>
      <c r="AP24" s="45">
        <v>0.23420030189917271</v>
      </c>
      <c r="AQ24" s="45">
        <v>0.14991592454592442</v>
      </c>
      <c r="AR24" s="45">
        <v>0.23116899587455442</v>
      </c>
      <c r="AS24" s="45">
        <v>0.20031454485290806</v>
      </c>
      <c r="AT24" s="45">
        <v>0.19085035328886954</v>
      </c>
      <c r="AU24" s="45">
        <v>0.30614713830414908</v>
      </c>
      <c r="AV24" s="45">
        <v>0.31640905596211433</v>
      </c>
      <c r="AW24" s="45">
        <v>0.23329721323058392</v>
      </c>
      <c r="AX24" s="45">
        <v>0.35600849848390642</v>
      </c>
    </row>
    <row r="25" spans="1:50" s="45" customFormat="1" x14ac:dyDescent="0.25">
      <c r="A25" s="45">
        <v>0.15956273088365042</v>
      </c>
      <c r="B25" s="45">
        <v>0.3100088937059523</v>
      </c>
      <c r="C25" s="45">
        <v>0.31945560397258954</v>
      </c>
      <c r="D25" s="45">
        <v>0.2058520436803036</v>
      </c>
      <c r="E25" s="45">
        <v>0.36292162085646062</v>
      </c>
      <c r="F25" s="45">
        <v>0.19162937003707814</v>
      </c>
      <c r="G25" s="45">
        <v>0.31576981496073764</v>
      </c>
      <c r="H25" s="45">
        <v>0.16363545846382357</v>
      </c>
      <c r="I25" s="45">
        <v>0.37480652043261037</v>
      </c>
      <c r="J25" s="45">
        <v>0.16060867765370052</v>
      </c>
      <c r="K25" s="45">
        <v>0.16788636187057882</v>
      </c>
      <c r="L25" s="45">
        <v>0.16566133742831526</v>
      </c>
      <c r="M25" s="45">
        <v>0.14797346403677222</v>
      </c>
      <c r="N25" s="45">
        <v>0.13971455800839966</v>
      </c>
      <c r="O25" s="45">
        <v>0.30767881130713587</v>
      </c>
      <c r="P25" s="45">
        <v>0.26207796290617225</v>
      </c>
      <c r="Q25" s="45">
        <v>0.21944731943833146</v>
      </c>
      <c r="R25" s="45">
        <v>0.23162916478657955</v>
      </c>
      <c r="S25" s="45">
        <v>0.37361007951542552</v>
      </c>
      <c r="T25" s="45">
        <v>0.37677625657511921</v>
      </c>
      <c r="U25" s="45">
        <v>0.30210537911502877</v>
      </c>
      <c r="V25" s="45">
        <v>0.11041958689223737</v>
      </c>
      <c r="W25" s="45">
        <v>0.31905951905671637</v>
      </c>
      <c r="X25" s="45">
        <v>0.15103812248762252</v>
      </c>
      <c r="Y25" s="45">
        <v>0.23048072133227984</v>
      </c>
      <c r="Z25" s="45">
        <v>0.23201052673069852</v>
      </c>
      <c r="AA25" s="45">
        <v>0.12780512160512122</v>
      </c>
      <c r="AB25" s="45">
        <v>0.11882628415769127</v>
      </c>
      <c r="AC25" s="45">
        <v>0.33625596798466639</v>
      </c>
      <c r="AD25" s="45">
        <v>0.42583571114688262</v>
      </c>
      <c r="AE25" s="45">
        <v>0.34699716969305416</v>
      </c>
      <c r="AF25" s="45">
        <v>0.21005280549660296</v>
      </c>
      <c r="AG25" s="45">
        <v>0.2576863839604614</v>
      </c>
      <c r="AH25" s="45">
        <v>0.31401411035935795</v>
      </c>
      <c r="AI25" s="45">
        <v>0.32808192849399959</v>
      </c>
      <c r="AJ25" s="45">
        <v>0.20949297514714213</v>
      </c>
      <c r="AK25" s="45">
        <v>0.2237134150716916</v>
      </c>
      <c r="AL25" s="45">
        <v>0.25376246155476051</v>
      </c>
      <c r="AM25" s="45">
        <v>0.28002499027876976</v>
      </c>
      <c r="AN25" s="45">
        <v>0.34655829236257507</v>
      </c>
      <c r="AO25" s="45">
        <v>0.19864653646654681</v>
      </c>
      <c r="AP25" s="45">
        <v>0.22168076427976849</v>
      </c>
      <c r="AQ25" s="45">
        <v>0.16263247918406037</v>
      </c>
      <c r="AR25" s="45">
        <v>0.23472341914461728</v>
      </c>
      <c r="AS25" s="45">
        <v>0.19544853297845471</v>
      </c>
      <c r="AT25" s="45">
        <v>0.1961384469027781</v>
      </c>
      <c r="AU25" s="45">
        <v>0.30233450569688675</v>
      </c>
      <c r="AV25" s="45">
        <v>0.31625789890376454</v>
      </c>
      <c r="AW25" s="45">
        <v>0.24047753125116508</v>
      </c>
      <c r="AX25" s="45">
        <v>0.36630854025620135</v>
      </c>
    </row>
    <row r="26" spans="1:50" s="45" customFormat="1" x14ac:dyDescent="0.25">
      <c r="A26" s="45">
        <v>0.15722742928318964</v>
      </c>
      <c r="B26" s="45">
        <v>0.31869301694663216</v>
      </c>
      <c r="C26" s="45">
        <v>0.31891880682916646</v>
      </c>
      <c r="D26" s="45">
        <v>0.23873679319198329</v>
      </c>
      <c r="E26" s="45">
        <v>0.3827123851683597</v>
      </c>
      <c r="F26" s="45">
        <v>0.21658202801706108</v>
      </c>
      <c r="G26" s="45">
        <v>0.30909570212255416</v>
      </c>
      <c r="H26" s="45">
        <v>0.14663622152305353</v>
      </c>
      <c r="I26" s="45">
        <v>0.36416435318903323</v>
      </c>
      <c r="J26" s="45">
        <v>0.16074308166060391</v>
      </c>
      <c r="K26" s="45">
        <v>0.1569784325948875</v>
      </c>
      <c r="L26" s="45">
        <v>0.19097933402619943</v>
      </c>
      <c r="M26" s="45">
        <v>0.14874172060876023</v>
      </c>
      <c r="N26" s="45">
        <v>0.15374273724772894</v>
      </c>
      <c r="O26" s="45">
        <v>0.31331333019456453</v>
      </c>
      <c r="P26" s="45">
        <v>0.27725362030659323</v>
      </c>
      <c r="Q26" s="45">
        <v>0.2120659240207757</v>
      </c>
      <c r="R26" s="45">
        <v>0.23329571791129827</v>
      </c>
      <c r="S26" s="45">
        <v>0.37243308962246557</v>
      </c>
      <c r="T26" s="45">
        <v>0.38523083095238858</v>
      </c>
      <c r="U26" s="45">
        <v>0.30288330335155295</v>
      </c>
      <c r="V26" s="45">
        <v>0.11675801026935939</v>
      </c>
      <c r="W26" s="45">
        <v>0.31844286684325951</v>
      </c>
      <c r="X26" s="45">
        <v>0.1610389850311649</v>
      </c>
      <c r="Y26" s="45">
        <v>0.23903094678790063</v>
      </c>
      <c r="Z26" s="45">
        <v>0.24110862782843556</v>
      </c>
      <c r="AA26" s="45">
        <v>0.14675581500832779</v>
      </c>
      <c r="AB26" s="45">
        <v>0.12334989135124194</v>
      </c>
      <c r="AC26" s="45">
        <v>0.34996951274209065</v>
      </c>
      <c r="AD26" s="45">
        <v>0.43452128073572938</v>
      </c>
      <c r="AE26" s="45">
        <v>0.35834043216984413</v>
      </c>
      <c r="AF26" s="45">
        <v>0.21246677678796255</v>
      </c>
      <c r="AG26" s="45">
        <v>0.24710858606970657</v>
      </c>
      <c r="AH26" s="45">
        <v>0.32865002462573151</v>
      </c>
      <c r="AI26" s="45">
        <v>0.33798549045248166</v>
      </c>
      <c r="AJ26" s="45">
        <v>0.2216776651228185</v>
      </c>
      <c r="AK26" s="45">
        <v>0.24994232297896085</v>
      </c>
      <c r="AL26" s="45">
        <v>0.26549006202182446</v>
      </c>
      <c r="AM26" s="45">
        <v>0.29224984787736574</v>
      </c>
      <c r="AN26" s="45">
        <v>0.33925150944042509</v>
      </c>
      <c r="AO26" s="45">
        <v>0.22011163176136894</v>
      </c>
      <c r="AP26" s="45">
        <v>0.20939796829064161</v>
      </c>
      <c r="AQ26" s="45">
        <v>0.18129414660331819</v>
      </c>
      <c r="AR26" s="45">
        <v>0.2303331702805009</v>
      </c>
      <c r="AS26" s="45">
        <v>0.18975496103231734</v>
      </c>
      <c r="AT26" s="45">
        <v>0.20601098090667844</v>
      </c>
      <c r="AU26" s="45">
        <v>0.3028890008308564</v>
      </c>
      <c r="AV26" s="45">
        <v>0.31405397103694077</v>
      </c>
      <c r="AW26" s="45">
        <v>0.23758172467940603</v>
      </c>
      <c r="AX26" s="45">
        <v>0.38073607367707385</v>
      </c>
    </row>
    <row r="27" spans="1:50" s="45" customFormat="1" x14ac:dyDescent="0.25">
      <c r="A27" s="45">
        <v>0.15278850216642004</v>
      </c>
      <c r="B27" s="45">
        <v>0.32628883703935196</v>
      </c>
      <c r="C27" s="45">
        <v>0.31425398066649007</v>
      </c>
      <c r="D27" s="45">
        <v>0.26437705763297753</v>
      </c>
      <c r="E27" s="45">
        <v>0.39960384278292083</v>
      </c>
      <c r="F27" s="45">
        <v>0.23928915352535823</v>
      </c>
      <c r="G27" s="45">
        <v>0.29436589606783492</v>
      </c>
      <c r="H27" s="45">
        <v>0.12292057337412632</v>
      </c>
      <c r="I27" s="45">
        <v>0.35912469568799688</v>
      </c>
      <c r="J27" s="45">
        <v>0.15807479089699289</v>
      </c>
      <c r="K27" s="45">
        <v>0.15081630014974426</v>
      </c>
      <c r="L27" s="45">
        <v>0.2232094245665466</v>
      </c>
      <c r="M27" s="45">
        <v>0.15608939028921123</v>
      </c>
      <c r="N27" s="45">
        <v>0.16699397481885009</v>
      </c>
      <c r="O27" s="45">
        <v>0.31734125574833633</v>
      </c>
      <c r="P27" s="45">
        <v>0.2949138019352206</v>
      </c>
      <c r="Q27" s="45">
        <v>0.21984676859508376</v>
      </c>
      <c r="R27" s="45">
        <v>0.23086459203337836</v>
      </c>
      <c r="S27" s="45">
        <v>0.36703830354817146</v>
      </c>
      <c r="T27" s="45">
        <v>0.38919753910039162</v>
      </c>
      <c r="U27" s="45">
        <v>0.30779858772052193</v>
      </c>
      <c r="V27" s="45">
        <v>0.10812204671912189</v>
      </c>
      <c r="W27" s="45">
        <v>0.31843214786398821</v>
      </c>
      <c r="X27" s="45">
        <v>0.17013588956750667</v>
      </c>
      <c r="Y27" s="45">
        <v>0.24804812031535162</v>
      </c>
      <c r="Z27" s="45">
        <v>0.24365367333265336</v>
      </c>
      <c r="AA27" s="45">
        <v>0.15771542477354034</v>
      </c>
      <c r="AB27" s="45">
        <v>0.14350834564002907</v>
      </c>
      <c r="AC27" s="45">
        <v>0.36488485684723648</v>
      </c>
      <c r="AD27" s="45">
        <v>0.44536308459348245</v>
      </c>
      <c r="AE27" s="45">
        <v>0.3650104178406276</v>
      </c>
      <c r="AF27" s="45">
        <v>0.20277073559162531</v>
      </c>
      <c r="AG27" s="45">
        <v>0.23705023432381184</v>
      </c>
      <c r="AH27" s="45">
        <v>0.34698098154160695</v>
      </c>
      <c r="AI27" s="45">
        <v>0.34751167947875672</v>
      </c>
      <c r="AJ27" s="45">
        <v>0.22903871255198069</v>
      </c>
      <c r="AK27" s="45">
        <v>0.27119142378105576</v>
      </c>
      <c r="AL27" s="45">
        <v>0.27683981021532145</v>
      </c>
      <c r="AM27" s="45">
        <v>0.3138653352338876</v>
      </c>
      <c r="AN27" s="45">
        <v>0.3366240039349544</v>
      </c>
      <c r="AO27" s="45">
        <v>0.23885212272800802</v>
      </c>
      <c r="AP27" s="45">
        <v>0.20182680760236604</v>
      </c>
      <c r="AQ27" s="45">
        <v>0.20125828252820227</v>
      </c>
      <c r="AR27" s="45">
        <v>0.22240254273458249</v>
      </c>
      <c r="AS27" s="45">
        <v>0.19103871106768081</v>
      </c>
      <c r="AT27" s="45">
        <v>0.2106917560218047</v>
      </c>
      <c r="AU27" s="45">
        <v>0.30479508695058216</v>
      </c>
      <c r="AV27" s="45">
        <v>0.30933553362542665</v>
      </c>
      <c r="AW27" s="45">
        <v>0.2374349822956244</v>
      </c>
      <c r="AX27" s="45">
        <v>0.38513062268022891</v>
      </c>
    </row>
    <row r="28" spans="1:50" s="45" customFormat="1" x14ac:dyDescent="0.25">
      <c r="A28" s="45">
        <v>0.1544053357746904</v>
      </c>
      <c r="B28" s="45">
        <v>0.33002049050192378</v>
      </c>
      <c r="C28" s="45">
        <v>0.31448749927191688</v>
      </c>
      <c r="D28" s="45">
        <v>0.28726146869412278</v>
      </c>
      <c r="E28" s="45">
        <v>0.41701420801545774</v>
      </c>
      <c r="F28" s="45">
        <v>0.2643384213124787</v>
      </c>
      <c r="G28" s="45">
        <v>0.27981109121626169</v>
      </c>
      <c r="H28" s="45">
        <v>0.10367737135346779</v>
      </c>
      <c r="I28" s="45">
        <v>0.36245161434060197</v>
      </c>
      <c r="J28" s="45">
        <v>0.16722800206048841</v>
      </c>
      <c r="K28" s="45">
        <v>0.15694142627925134</v>
      </c>
      <c r="L28" s="45">
        <v>0.25304977511526183</v>
      </c>
      <c r="M28" s="45">
        <v>0.16083563822117181</v>
      </c>
      <c r="N28" s="45">
        <v>0.17613187125769589</v>
      </c>
      <c r="O28" s="45">
        <v>0.32297753627338027</v>
      </c>
      <c r="P28" s="45">
        <v>0.31378664439464304</v>
      </c>
      <c r="Q28" s="45">
        <v>0.22645614437250666</v>
      </c>
      <c r="R28" s="45">
        <v>0.23438068007266435</v>
      </c>
      <c r="S28" s="45">
        <v>0.35380759756717628</v>
      </c>
      <c r="T28" s="45">
        <v>0.39063547900365159</v>
      </c>
      <c r="U28" s="45">
        <v>0.31859873177265979</v>
      </c>
      <c r="V28" s="45">
        <v>0.10915719667764745</v>
      </c>
      <c r="W28" s="45">
        <v>0.31925881954961871</v>
      </c>
      <c r="X28" s="45">
        <v>0.17938806490094608</v>
      </c>
      <c r="Y28" s="45">
        <v>0.24941566917610714</v>
      </c>
      <c r="Z28" s="45">
        <v>0.25436962930841278</v>
      </c>
      <c r="AA28" s="45">
        <v>0.18213508100910866</v>
      </c>
      <c r="AB28" s="45">
        <v>0.16584522503224794</v>
      </c>
      <c r="AC28" s="45">
        <v>0.37790391253011257</v>
      </c>
      <c r="AD28" s="45">
        <v>0.45133582537444056</v>
      </c>
      <c r="AE28" s="45">
        <v>0.36574607731096564</v>
      </c>
      <c r="AF28" s="45">
        <v>0.19006581562023173</v>
      </c>
      <c r="AG28" s="45">
        <v>0.23551286275907846</v>
      </c>
      <c r="AH28" s="45">
        <v>0.35516839805649092</v>
      </c>
      <c r="AI28" s="45">
        <v>0.36434243163117697</v>
      </c>
      <c r="AJ28" s="45">
        <v>0.2369812876216911</v>
      </c>
      <c r="AK28" s="45">
        <v>0.27977186180068808</v>
      </c>
      <c r="AL28" s="45">
        <v>0.28914764325959269</v>
      </c>
      <c r="AM28" s="45">
        <v>0.33131236920535873</v>
      </c>
      <c r="AN28" s="45">
        <v>0.33587203753863559</v>
      </c>
      <c r="AO28" s="45">
        <v>0.2507263637679602</v>
      </c>
      <c r="AP28" s="45">
        <v>0.20324817725870581</v>
      </c>
      <c r="AQ28" s="45">
        <v>0.2174297616730429</v>
      </c>
      <c r="AR28" s="45">
        <v>0.21264440741350274</v>
      </c>
      <c r="AS28" s="45">
        <v>0.19289996610734858</v>
      </c>
      <c r="AT28" s="45">
        <v>0.21096292030733599</v>
      </c>
      <c r="AU28" s="45">
        <v>0.30145078791740099</v>
      </c>
      <c r="AV28" s="45">
        <v>0.30891641860273017</v>
      </c>
      <c r="AW28" s="45">
        <v>0.23946937797412612</v>
      </c>
      <c r="AX28" s="45">
        <v>0.38940221924760987</v>
      </c>
    </row>
    <row r="29" spans="1:50" s="45" customFormat="1" x14ac:dyDescent="0.25">
      <c r="A29" s="45">
        <v>0.16307149570728158</v>
      </c>
      <c r="B29" s="45">
        <v>0.33458491043246436</v>
      </c>
      <c r="C29" s="45">
        <v>0.31414085510650813</v>
      </c>
      <c r="D29" s="45">
        <v>0.30985556535563596</v>
      </c>
      <c r="E29" s="45">
        <v>0.42534430874719265</v>
      </c>
      <c r="F29" s="45">
        <v>0.28186777358074655</v>
      </c>
      <c r="G29" s="45">
        <v>0.27382119611935102</v>
      </c>
      <c r="H29" s="45">
        <v>9.483608979101267E-2</v>
      </c>
      <c r="I29" s="45">
        <v>0.3755752165984928</v>
      </c>
      <c r="J29" s="45">
        <v>0.17944142906351621</v>
      </c>
      <c r="K29" s="45">
        <v>0.16203461765312635</v>
      </c>
      <c r="L29" s="45">
        <v>0.27707171591201346</v>
      </c>
      <c r="M29" s="45">
        <v>0.15567858389753844</v>
      </c>
      <c r="N29" s="45">
        <v>0.17951186024674884</v>
      </c>
      <c r="O29" s="45">
        <v>0.32620019749433077</v>
      </c>
      <c r="P29" s="45">
        <v>0.32055347719994354</v>
      </c>
      <c r="Q29" s="45">
        <v>0.24615075243800563</v>
      </c>
      <c r="R29" s="45">
        <v>0.23368308326483692</v>
      </c>
      <c r="S29" s="45">
        <v>0.33617150919733169</v>
      </c>
      <c r="T29" s="45">
        <v>0.38809427511510225</v>
      </c>
      <c r="U29" s="45">
        <v>0.32614769712228858</v>
      </c>
      <c r="V29" s="45">
        <v>0.11799144916062049</v>
      </c>
      <c r="W29" s="45">
        <v>0.32027471687202308</v>
      </c>
      <c r="X29" s="45">
        <v>0.18936349596618887</v>
      </c>
      <c r="Y29" s="45">
        <v>0.23711505176396452</v>
      </c>
      <c r="Z29" s="45">
        <v>0.26431151126984365</v>
      </c>
      <c r="AA29" s="45">
        <v>0.20100279280414854</v>
      </c>
      <c r="AB29" s="45">
        <v>0.1862423797920254</v>
      </c>
      <c r="AC29" s="45">
        <v>0.39443261220652714</v>
      </c>
      <c r="AD29" s="45">
        <v>0.45702878066620695</v>
      </c>
      <c r="AE29" s="45">
        <v>0.36193160584797618</v>
      </c>
      <c r="AF29" s="45">
        <v>0.18069449394089715</v>
      </c>
      <c r="AG29" s="45">
        <v>0.23448380556324677</v>
      </c>
      <c r="AH29" s="45">
        <v>0.35876512170012759</v>
      </c>
      <c r="AI29" s="45">
        <v>0.37642016311540483</v>
      </c>
      <c r="AJ29" s="45">
        <v>0.23322685570324256</v>
      </c>
      <c r="AK29" s="45">
        <v>0.28097334272495977</v>
      </c>
      <c r="AL29" s="45">
        <v>0.30074078757623479</v>
      </c>
      <c r="AM29" s="45">
        <v>0.35242263452809208</v>
      </c>
      <c r="AN29" s="45">
        <v>0.3378865073420298</v>
      </c>
      <c r="AO29" s="45">
        <v>0.25266471874276097</v>
      </c>
      <c r="AP29" s="45">
        <v>0.20907287656081713</v>
      </c>
      <c r="AQ29" s="45">
        <v>0.2392160651784091</v>
      </c>
      <c r="AR29" s="45">
        <v>0.19792463951318087</v>
      </c>
      <c r="AS29" s="45">
        <v>0.1925997025418752</v>
      </c>
      <c r="AT29" s="45">
        <v>0.21367931830321485</v>
      </c>
      <c r="AU29" s="45">
        <v>0.29794080857692412</v>
      </c>
      <c r="AV29" s="45">
        <v>0.31302965059413307</v>
      </c>
      <c r="AW29" s="45">
        <v>0.24157459486215335</v>
      </c>
      <c r="AX29" s="45">
        <v>0.39361535334495723</v>
      </c>
    </row>
    <row r="30" spans="1:50" s="45" customFormat="1" x14ac:dyDescent="0.25">
      <c r="A30" s="45">
        <v>0.17240840018489551</v>
      </c>
      <c r="B30" s="45">
        <v>0.33831778951863795</v>
      </c>
      <c r="C30" s="45">
        <v>0.31267476372697056</v>
      </c>
      <c r="D30" s="45">
        <v>0.32423542437349606</v>
      </c>
      <c r="E30" s="45">
        <v>0.42939814895160511</v>
      </c>
      <c r="F30" s="45">
        <v>0.30162951537676674</v>
      </c>
      <c r="G30" s="45">
        <v>0.27629897182887359</v>
      </c>
      <c r="H30" s="45">
        <v>9.4726251191227254E-2</v>
      </c>
      <c r="I30" s="45">
        <v>0.39218924773689201</v>
      </c>
      <c r="J30" s="45">
        <v>0.1966796110403681</v>
      </c>
      <c r="K30" s="45">
        <v>0.17409686221899401</v>
      </c>
      <c r="L30" s="45">
        <v>0.29565150900745035</v>
      </c>
      <c r="M30" s="45">
        <v>0.15741387179373428</v>
      </c>
      <c r="N30" s="45">
        <v>0.18903460197426677</v>
      </c>
      <c r="O30" s="45">
        <v>0.33436046234290684</v>
      </c>
      <c r="P30" s="45">
        <v>0.3260625206629848</v>
      </c>
      <c r="Q30" s="45">
        <v>0.25863350205536939</v>
      </c>
      <c r="R30" s="45">
        <v>0.23293384680033508</v>
      </c>
      <c r="S30" s="45">
        <v>0.32502061398006249</v>
      </c>
      <c r="T30" s="45">
        <v>0.38687893938679518</v>
      </c>
      <c r="U30" s="45">
        <v>0.34628952837170351</v>
      </c>
      <c r="V30" s="45">
        <v>0.13392282121927906</v>
      </c>
      <c r="W30" s="45">
        <v>0.3232427363291504</v>
      </c>
      <c r="X30" s="45">
        <v>0.19884685980929823</v>
      </c>
      <c r="Y30" s="45">
        <v>0.22373036067003915</v>
      </c>
      <c r="Z30" s="45">
        <v>0.27606955335500261</v>
      </c>
      <c r="AA30" s="45">
        <v>0.2243637720488276</v>
      </c>
      <c r="AB30" s="45">
        <v>0.21171649005042292</v>
      </c>
      <c r="AC30" s="45">
        <v>0.41052878783260116</v>
      </c>
      <c r="AD30" s="45">
        <v>0.46080789156967422</v>
      </c>
      <c r="AE30" s="45">
        <v>0.3632562829607886</v>
      </c>
      <c r="AF30" s="45">
        <v>0.17582288705676039</v>
      </c>
      <c r="AG30" s="45">
        <v>0.22386656188151305</v>
      </c>
      <c r="AH30" s="45">
        <v>0.36243954576359427</v>
      </c>
      <c r="AI30" s="45">
        <v>0.38587601612809264</v>
      </c>
      <c r="AJ30" s="45">
        <v>0.22228889650647962</v>
      </c>
      <c r="AK30" s="45">
        <v>0.28124420298089142</v>
      </c>
      <c r="AL30" s="45">
        <v>0.31185037013924011</v>
      </c>
      <c r="AM30" s="45">
        <v>0.36468220678200408</v>
      </c>
      <c r="AN30" s="45">
        <v>0.33984082383562897</v>
      </c>
      <c r="AO30" s="45">
        <v>0.26223599693797234</v>
      </c>
      <c r="AP30" s="45">
        <v>0.22106683583894321</v>
      </c>
      <c r="AQ30" s="45">
        <v>0.25645934079667659</v>
      </c>
      <c r="AR30" s="45">
        <v>0.17811837032900737</v>
      </c>
      <c r="AS30" s="45">
        <v>0.19674257162249439</v>
      </c>
      <c r="AT30" s="45">
        <v>0.21379936927141199</v>
      </c>
      <c r="AU30" s="45">
        <v>0.30482442859061704</v>
      </c>
      <c r="AV30" s="45">
        <v>0.31879457791490645</v>
      </c>
      <c r="AW30" s="45">
        <v>0.24747084410361034</v>
      </c>
      <c r="AX30" s="45">
        <v>0.39365234159542078</v>
      </c>
    </row>
    <row r="31" spans="1:50" s="45" customFormat="1" x14ac:dyDescent="0.25">
      <c r="A31" s="45">
        <v>0.18945873962517717</v>
      </c>
      <c r="B31" s="45">
        <v>0.34861775647341858</v>
      </c>
      <c r="C31" s="45">
        <v>0.30956461245185435</v>
      </c>
      <c r="D31" s="45">
        <v>0.33765469262865544</v>
      </c>
      <c r="E31" s="45">
        <v>0.43002069893364653</v>
      </c>
      <c r="F31" s="45">
        <v>0.31752642777580581</v>
      </c>
      <c r="G31" s="45">
        <v>0.28096253661322373</v>
      </c>
      <c r="H31" s="45">
        <v>0.10168760831572841</v>
      </c>
      <c r="I31" s="45">
        <v>0.40264216288645077</v>
      </c>
      <c r="J31" s="45">
        <v>0.21658046825141869</v>
      </c>
      <c r="K31" s="45">
        <v>0.18582015450886791</v>
      </c>
      <c r="L31" s="45">
        <v>0.29542322150100914</v>
      </c>
      <c r="M31" s="45">
        <v>0.1612670948495824</v>
      </c>
      <c r="N31" s="45">
        <v>0.20236131696137627</v>
      </c>
      <c r="O31" s="45">
        <v>0.3403911719829662</v>
      </c>
      <c r="P31" s="45">
        <v>0.33373159013088771</v>
      </c>
      <c r="Q31" s="45">
        <v>0.24722118975559237</v>
      </c>
      <c r="R31" s="45">
        <v>0.23165244636531318</v>
      </c>
      <c r="S31" s="45">
        <v>0.31946684342998766</v>
      </c>
      <c r="T31" s="45">
        <v>0.3844965418778919</v>
      </c>
      <c r="U31" s="45">
        <v>0.35792204790041576</v>
      </c>
      <c r="V31" s="45">
        <v>0.16582322201314628</v>
      </c>
      <c r="W31" s="45">
        <v>0.32064246375908773</v>
      </c>
      <c r="X31" s="45">
        <v>0.20574073129989232</v>
      </c>
      <c r="Y31" s="45">
        <v>0.21834573434285795</v>
      </c>
      <c r="Z31" s="45">
        <v>0.28041074373283587</v>
      </c>
      <c r="AA31" s="45">
        <v>0.24454265507168002</v>
      </c>
      <c r="AB31" s="45">
        <v>0.24272730602191789</v>
      </c>
      <c r="AC31" s="45">
        <v>0.41880461743324537</v>
      </c>
      <c r="AD31" s="45">
        <v>0.46212975151865948</v>
      </c>
      <c r="AE31" s="45">
        <v>0.37176984004694891</v>
      </c>
      <c r="AF31" s="45">
        <v>0.18722893233047022</v>
      </c>
      <c r="AG31" s="45">
        <v>0.23618932212323643</v>
      </c>
      <c r="AH31" s="45">
        <v>0.36821156543295702</v>
      </c>
      <c r="AI31" s="45">
        <v>0.38639055188266425</v>
      </c>
      <c r="AJ31" s="45">
        <v>0.22519460013519499</v>
      </c>
      <c r="AK31" s="45">
        <v>0.28046417165962845</v>
      </c>
      <c r="AL31" s="45">
        <v>0.31739942151909578</v>
      </c>
      <c r="AM31" s="45">
        <v>0.37980918335044467</v>
      </c>
      <c r="AN31" s="45">
        <v>0.34079382992726387</v>
      </c>
      <c r="AO31" s="45">
        <v>0.26533305270799051</v>
      </c>
      <c r="AP31" s="45">
        <v>0.23212053996446658</v>
      </c>
      <c r="AQ31" s="45">
        <v>0.26717324048785518</v>
      </c>
      <c r="AR31" s="45">
        <v>0.15946090623888298</v>
      </c>
      <c r="AS31" s="45">
        <v>0.20176926029044925</v>
      </c>
      <c r="AT31" s="45">
        <v>0.21319013120707517</v>
      </c>
      <c r="AU31" s="45">
        <v>0.30787396404635287</v>
      </c>
      <c r="AV31" s="45">
        <v>0.32277748929712829</v>
      </c>
      <c r="AW31" s="45">
        <v>0.25628934093673544</v>
      </c>
      <c r="AX31" s="45">
        <v>0.39839657498568593</v>
      </c>
    </row>
    <row r="32" spans="1:50" s="45" customFormat="1" x14ac:dyDescent="0.25">
      <c r="A32" s="45">
        <v>0.20885787154885774</v>
      </c>
      <c r="B32" s="45">
        <v>0.35880743364025569</v>
      </c>
      <c r="C32" s="45">
        <v>0.31237538162531925</v>
      </c>
      <c r="D32" s="45">
        <v>0.35349872505007229</v>
      </c>
      <c r="E32" s="45">
        <v>0.43079241807374863</v>
      </c>
      <c r="F32" s="45">
        <v>0.3374347697121044</v>
      </c>
      <c r="G32" s="45">
        <v>0.28974384345320686</v>
      </c>
      <c r="H32" s="45">
        <v>0.10869236526629052</v>
      </c>
      <c r="I32" s="45">
        <v>0.41319219160752035</v>
      </c>
      <c r="J32" s="45">
        <v>0.24351004045134048</v>
      </c>
      <c r="K32" s="45">
        <v>0.20083937476415686</v>
      </c>
      <c r="L32" s="45">
        <v>0.2790034996108437</v>
      </c>
      <c r="M32" s="45">
        <v>0.15583953527539449</v>
      </c>
      <c r="N32" s="45">
        <v>0.22466855105911215</v>
      </c>
      <c r="O32" s="45">
        <v>0.34730362484824284</v>
      </c>
      <c r="P32" s="45">
        <v>0.33625448271631103</v>
      </c>
      <c r="Q32" s="45">
        <v>0.23812585504025863</v>
      </c>
      <c r="R32" s="45">
        <v>0.23832701415254282</v>
      </c>
      <c r="S32" s="45">
        <v>0.32173820673743408</v>
      </c>
      <c r="T32" s="45">
        <v>0.38262810724750212</v>
      </c>
      <c r="U32" s="45">
        <v>0.36908017644015445</v>
      </c>
      <c r="V32" s="45">
        <v>0.20114943153321352</v>
      </c>
      <c r="W32" s="45">
        <v>0.31791089303609876</v>
      </c>
      <c r="X32" s="45">
        <v>0.21552069411676636</v>
      </c>
      <c r="Y32" s="45">
        <v>0.2015289466427837</v>
      </c>
      <c r="Z32" s="45">
        <v>0.29352190022875868</v>
      </c>
      <c r="AA32" s="45">
        <v>0.26679139721735812</v>
      </c>
      <c r="AB32" s="45">
        <v>0.26201391449131306</v>
      </c>
      <c r="AC32" s="45">
        <v>0.42611187975248949</v>
      </c>
      <c r="AD32" s="45">
        <v>0.46519902251765466</v>
      </c>
      <c r="AE32" s="45">
        <v>0.37586341407362434</v>
      </c>
      <c r="AF32" s="45">
        <v>0.20284662347747429</v>
      </c>
      <c r="AG32" s="45">
        <v>0.25802002568641336</v>
      </c>
      <c r="AH32" s="45">
        <v>0.3714375008064944</v>
      </c>
      <c r="AI32" s="45">
        <v>0.3894219529621113</v>
      </c>
      <c r="AJ32" s="45">
        <v>0.22987846232118933</v>
      </c>
      <c r="AK32" s="45">
        <v>0.27489070423589979</v>
      </c>
      <c r="AL32" s="45">
        <v>0.32539181265710393</v>
      </c>
      <c r="AM32" s="45">
        <v>0.39291985661157469</v>
      </c>
      <c r="AN32" s="45">
        <v>0.34691882653151529</v>
      </c>
      <c r="AO32" s="45">
        <v>0.27537601956809538</v>
      </c>
      <c r="AP32" s="45">
        <v>0.23859123951941469</v>
      </c>
      <c r="AQ32" s="45">
        <v>0.27799791760372827</v>
      </c>
      <c r="AR32" s="45">
        <v>0.15126746264198571</v>
      </c>
      <c r="AS32" s="45">
        <v>0.20856386206982003</v>
      </c>
      <c r="AT32" s="45">
        <v>0.2087838280541065</v>
      </c>
      <c r="AU32" s="45">
        <v>0.30838300419542625</v>
      </c>
      <c r="AV32" s="45">
        <v>0.33052559117012914</v>
      </c>
      <c r="AW32" s="45">
        <v>0.26989959807792324</v>
      </c>
      <c r="AX32" s="45">
        <v>0.40528021668508973</v>
      </c>
    </row>
    <row r="33" spans="1:50" x14ac:dyDescent="0.25">
      <c r="A33">
        <v>3.0621451335227829E-2</v>
      </c>
      <c r="B33">
        <v>7.7532586244514048E-2</v>
      </c>
      <c r="C33">
        <v>5.8496174935026221E-2</v>
      </c>
      <c r="D33">
        <v>0.12460431089329098</v>
      </c>
      <c r="E33">
        <v>9.4303972669556133E-2</v>
      </c>
      <c r="F33">
        <v>0.12007711747621946</v>
      </c>
      <c r="G33">
        <v>6.3912629254668188E-2</v>
      </c>
      <c r="H33">
        <v>4.7386741309903467E-2</v>
      </c>
      <c r="I33">
        <v>0.10543200309816735</v>
      </c>
      <c r="J33">
        <v>3.9186317508460376E-2</v>
      </c>
      <c r="K33">
        <v>4.9311982925415845E-2</v>
      </c>
      <c r="L33">
        <v>4.9671970808940112E-2</v>
      </c>
      <c r="M33">
        <v>5.1840720471975965E-2</v>
      </c>
      <c r="N33">
        <v>9.6946228046594418E-2</v>
      </c>
      <c r="O33">
        <v>8.2959626243834017E-2</v>
      </c>
      <c r="P33">
        <v>7.478007994305709E-2</v>
      </c>
      <c r="Q33">
        <v>4.4518110805408191E-2</v>
      </c>
      <c r="R33">
        <v>4.7101159693528842E-2</v>
      </c>
      <c r="S33">
        <v>7.9659409021402922E-2</v>
      </c>
      <c r="T33">
        <v>8.468953481494941E-2</v>
      </c>
      <c r="U33">
        <v>8.2694287427907937E-2</v>
      </c>
      <c r="V33">
        <v>2.5227705044209018E-2</v>
      </c>
      <c r="W33">
        <v>6.4156363841265773E-2</v>
      </c>
      <c r="X33">
        <v>6.1956316094875299E-2</v>
      </c>
      <c r="Y33">
        <v>3.5786131802410068E-2</v>
      </c>
      <c r="Z33">
        <v>4.6988257279597608E-2</v>
      </c>
      <c r="AA33">
        <v>4.6662909826046178E-2</v>
      </c>
      <c r="AB33">
        <v>6.8442229568899754E-2</v>
      </c>
      <c r="AC33">
        <v>0.11059152399930912</v>
      </c>
      <c r="AD33">
        <v>0.13224249548192216</v>
      </c>
      <c r="AE33">
        <v>0.10743516778620661</v>
      </c>
      <c r="AF33">
        <v>3.1501764555945666E-2</v>
      </c>
      <c r="AG33">
        <v>4.934145195973233E-2</v>
      </c>
      <c r="AH33">
        <v>0.12095620708849915</v>
      </c>
      <c r="AI33">
        <v>9.7524253074321401E-2</v>
      </c>
      <c r="AJ33">
        <v>3.8929240717277436E-2</v>
      </c>
      <c r="AK33">
        <v>6.3812594223546681E-2</v>
      </c>
      <c r="AL33">
        <v>0.11624880628662437</v>
      </c>
      <c r="AM33">
        <v>9.3187010498461495E-2</v>
      </c>
      <c r="AN33">
        <v>8.0795194021135303E-2</v>
      </c>
      <c r="AO33">
        <v>5.7027706309779935E-2</v>
      </c>
      <c r="AP33">
        <v>4.6156248285635311E-2</v>
      </c>
      <c r="AQ33">
        <v>4.4458887305400908E-2</v>
      </c>
      <c r="AR33">
        <v>3.4481739467460831E-2</v>
      </c>
      <c r="AS33">
        <v>4.4834601590370601E-2</v>
      </c>
      <c r="AT33">
        <v>6.484198793018274E-2</v>
      </c>
      <c r="AU33">
        <v>4.4952662010501125E-2</v>
      </c>
      <c r="AV33">
        <v>8.2979090140141556E-2</v>
      </c>
      <c r="AW33">
        <v>7.8748721970484353E-2</v>
      </c>
      <c r="AX33">
        <v>9.9459281658943077E-2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X33"/>
  <sheetViews>
    <sheetView topLeftCell="G9" zoomScaleNormal="100" workbookViewId="0">
      <selection activeCell="T28" sqref="T28"/>
    </sheetView>
  </sheetViews>
  <sheetFormatPr defaultRowHeight="15" x14ac:dyDescent="0.25"/>
  <sheetData>
    <row r="1" spans="1:50" x14ac:dyDescent="0.25">
      <c r="A1" t="s">
        <v>195</v>
      </c>
      <c r="B1" t="s">
        <v>195</v>
      </c>
      <c r="C1" t="s">
        <v>195</v>
      </c>
      <c r="D1" t="s">
        <v>195</v>
      </c>
      <c r="E1" t="s">
        <v>195</v>
      </c>
      <c r="F1" t="s">
        <v>195</v>
      </c>
      <c r="G1" t="s">
        <v>195</v>
      </c>
      <c r="H1" t="s">
        <v>195</v>
      </c>
      <c r="I1" t="s">
        <v>195</v>
      </c>
      <c r="J1" t="s">
        <v>195</v>
      </c>
      <c r="K1" t="s">
        <v>195</v>
      </c>
      <c r="L1" t="s">
        <v>195</v>
      </c>
      <c r="M1" t="s">
        <v>195</v>
      </c>
      <c r="N1" t="s">
        <v>195</v>
      </c>
      <c r="O1" t="s">
        <v>195</v>
      </c>
      <c r="P1" t="s">
        <v>195</v>
      </c>
      <c r="Q1" t="s">
        <v>195</v>
      </c>
      <c r="R1" t="s">
        <v>195</v>
      </c>
      <c r="S1" t="s">
        <v>195</v>
      </c>
      <c r="T1" t="s">
        <v>195</v>
      </c>
      <c r="U1" t="s">
        <v>195</v>
      </c>
      <c r="V1" t="s">
        <v>195</v>
      </c>
      <c r="W1" t="s">
        <v>195</v>
      </c>
      <c r="X1" t="s">
        <v>195</v>
      </c>
      <c r="Y1" t="s">
        <v>195</v>
      </c>
      <c r="Z1" t="s">
        <v>195</v>
      </c>
      <c r="AA1" t="s">
        <v>195</v>
      </c>
      <c r="AB1" t="s">
        <v>195</v>
      </c>
      <c r="AC1" t="s">
        <v>195</v>
      </c>
      <c r="AD1" t="s">
        <v>195</v>
      </c>
      <c r="AE1" t="s">
        <v>195</v>
      </c>
      <c r="AF1" t="s">
        <v>195</v>
      </c>
      <c r="AG1" t="s">
        <v>195</v>
      </c>
      <c r="AH1" t="s">
        <v>195</v>
      </c>
      <c r="AI1" t="s">
        <v>195</v>
      </c>
      <c r="AJ1" t="s">
        <v>195</v>
      </c>
      <c r="AK1" t="s">
        <v>195</v>
      </c>
      <c r="AL1" t="s">
        <v>195</v>
      </c>
      <c r="AM1" t="s">
        <v>195</v>
      </c>
      <c r="AN1" t="s">
        <v>195</v>
      </c>
      <c r="AO1" t="s">
        <v>195</v>
      </c>
      <c r="AP1" t="s">
        <v>195</v>
      </c>
      <c r="AQ1" t="s">
        <v>195</v>
      </c>
      <c r="AR1" t="s">
        <v>195</v>
      </c>
      <c r="AS1" t="s">
        <v>195</v>
      </c>
      <c r="AT1" t="s">
        <v>195</v>
      </c>
      <c r="AU1" t="s">
        <v>195</v>
      </c>
      <c r="AV1" t="s">
        <v>195</v>
      </c>
      <c r="AW1" t="s">
        <v>195</v>
      </c>
      <c r="AX1" t="s">
        <v>195</v>
      </c>
    </row>
    <row r="2" spans="1:50" s="45" customFormat="1" x14ac:dyDescent="0.25">
      <c r="A2" s="45">
        <v>1</v>
      </c>
      <c r="B2" s="45">
        <v>1</v>
      </c>
      <c r="C2" s="45">
        <v>1</v>
      </c>
      <c r="D2" s="45">
        <v>1</v>
      </c>
      <c r="E2" s="45">
        <v>1</v>
      </c>
      <c r="F2" s="45">
        <v>1</v>
      </c>
      <c r="G2" s="45">
        <v>1</v>
      </c>
      <c r="H2" s="45">
        <v>1</v>
      </c>
      <c r="I2" s="45">
        <v>1</v>
      </c>
      <c r="J2" s="45">
        <v>1</v>
      </c>
      <c r="K2" s="45">
        <v>1</v>
      </c>
      <c r="L2" s="45">
        <v>1</v>
      </c>
      <c r="M2" s="45">
        <v>1</v>
      </c>
      <c r="N2" s="45">
        <v>1</v>
      </c>
      <c r="O2" s="45">
        <v>1</v>
      </c>
      <c r="P2" s="45">
        <v>1</v>
      </c>
      <c r="Q2" s="45">
        <v>1</v>
      </c>
      <c r="R2" s="45">
        <v>1</v>
      </c>
      <c r="S2" s="45">
        <v>1</v>
      </c>
      <c r="T2" s="45">
        <v>1</v>
      </c>
      <c r="U2" s="45">
        <v>1</v>
      </c>
      <c r="V2" s="45">
        <v>1</v>
      </c>
      <c r="W2" s="45">
        <v>1</v>
      </c>
      <c r="X2" s="45">
        <v>1</v>
      </c>
      <c r="Y2" s="45">
        <v>1</v>
      </c>
      <c r="Z2" s="45">
        <v>1</v>
      </c>
      <c r="AA2" s="45">
        <v>1</v>
      </c>
      <c r="AB2" s="45">
        <v>1</v>
      </c>
      <c r="AC2" s="45">
        <v>1</v>
      </c>
      <c r="AD2" s="45">
        <v>1</v>
      </c>
      <c r="AE2" s="45">
        <v>1</v>
      </c>
      <c r="AF2" s="45">
        <v>1</v>
      </c>
      <c r="AG2" s="45">
        <v>1</v>
      </c>
      <c r="AH2" s="45">
        <v>1</v>
      </c>
      <c r="AI2" s="45">
        <v>1</v>
      </c>
      <c r="AJ2" s="45">
        <v>1</v>
      </c>
      <c r="AK2" s="45">
        <v>1</v>
      </c>
      <c r="AL2" s="45">
        <v>1</v>
      </c>
      <c r="AM2" s="45">
        <v>1</v>
      </c>
      <c r="AN2" s="45">
        <v>1</v>
      </c>
      <c r="AO2" s="45">
        <v>1</v>
      </c>
      <c r="AP2" s="45">
        <v>1</v>
      </c>
      <c r="AQ2" s="45">
        <v>1</v>
      </c>
      <c r="AR2" s="45">
        <v>1</v>
      </c>
      <c r="AS2" s="45">
        <v>1</v>
      </c>
      <c r="AT2" s="45">
        <v>1</v>
      </c>
      <c r="AU2" s="45">
        <v>1</v>
      </c>
      <c r="AV2" s="45">
        <v>1</v>
      </c>
      <c r="AW2" s="45">
        <v>1</v>
      </c>
      <c r="AX2" s="45">
        <v>1</v>
      </c>
    </row>
    <row r="3" spans="1:50" s="45" customFormat="1" x14ac:dyDescent="0.25">
      <c r="A3" s="45">
        <v>1.0360985857006326</v>
      </c>
      <c r="B3" s="45">
        <v>1.0864080190176535</v>
      </c>
      <c r="C3" s="45">
        <v>0.89077409293938281</v>
      </c>
      <c r="D3" s="45">
        <v>0.94008293565804235</v>
      </c>
      <c r="E3" s="45">
        <v>0.88358210372073176</v>
      </c>
      <c r="F3" s="45">
        <v>1.0217393831725219</v>
      </c>
      <c r="G3" s="45">
        <v>1.0077636678667596</v>
      </c>
      <c r="H3" s="45">
        <v>0.99617345834436877</v>
      </c>
      <c r="I3" s="45">
        <v>0.99497888738141915</v>
      </c>
      <c r="J3" s="45">
        <v>0.95205308737723915</v>
      </c>
      <c r="K3" s="45">
        <v>0.99015929969850036</v>
      </c>
      <c r="L3" s="45">
        <v>1.0095089238524364</v>
      </c>
      <c r="M3" s="45">
        <v>0.87604203358451138</v>
      </c>
      <c r="N3" s="45">
        <v>0.8662171047442786</v>
      </c>
      <c r="O3" s="45">
        <v>1.0703361685906818</v>
      </c>
      <c r="P3" s="45">
        <v>0.94392743163789206</v>
      </c>
      <c r="Q3" s="45">
        <v>1.0309872195734353</v>
      </c>
      <c r="R3" s="45">
        <v>0.96245761036260247</v>
      </c>
      <c r="S3" s="45">
        <v>1.0574958524734144</v>
      </c>
      <c r="T3" s="45">
        <v>0.97012190040596136</v>
      </c>
      <c r="U3" s="45">
        <v>0.99765334059257194</v>
      </c>
      <c r="V3" s="45">
        <v>0.97885146754898156</v>
      </c>
      <c r="W3" s="45">
        <v>1.0200927227006584</v>
      </c>
      <c r="X3" s="45">
        <v>1.0103655939854725</v>
      </c>
      <c r="Y3" s="45">
        <v>0.95820717665723931</v>
      </c>
      <c r="Z3" s="45">
        <v>0.94940796523846871</v>
      </c>
      <c r="AA3" s="45">
        <v>0.91066875559150018</v>
      </c>
      <c r="AB3" s="45">
        <v>0.98912546788535671</v>
      </c>
      <c r="AC3" s="45">
        <v>0.94338903655810136</v>
      </c>
      <c r="AD3" s="45">
        <v>0.99844815442979507</v>
      </c>
      <c r="AE3" s="45">
        <v>0.94334483062667929</v>
      </c>
      <c r="AF3" s="45">
        <v>0.95784028998788318</v>
      </c>
      <c r="AG3" s="45">
        <v>1.0451341234802183</v>
      </c>
      <c r="AH3" s="45">
        <v>1.0055134326705988</v>
      </c>
      <c r="AI3" s="45">
        <v>1.041470686773994</v>
      </c>
      <c r="AJ3" s="45">
        <v>0.98544944214905783</v>
      </c>
      <c r="AK3" s="45">
        <v>0.93571481315214133</v>
      </c>
      <c r="AL3" s="45">
        <v>0.98049641284139055</v>
      </c>
      <c r="AM3" s="45">
        <v>0.87361543188518198</v>
      </c>
      <c r="AN3" s="45">
        <v>0.91650864085628136</v>
      </c>
      <c r="AO3" s="45">
        <v>1.0564348934422008</v>
      </c>
      <c r="AP3" s="45">
        <v>1.0984067980620944</v>
      </c>
      <c r="AQ3" s="45">
        <v>1.0352936722536952</v>
      </c>
      <c r="AR3" s="45">
        <v>0.93977844799155785</v>
      </c>
      <c r="AS3" s="45">
        <v>1.028642006411733</v>
      </c>
      <c r="AT3" s="45">
        <v>1.0040763702864535</v>
      </c>
      <c r="AU3" s="45">
        <v>1.0005793661743685</v>
      </c>
      <c r="AV3" s="45">
        <v>0.97330725288788222</v>
      </c>
      <c r="AW3" s="45">
        <v>1.0000457443644974</v>
      </c>
      <c r="AX3" s="45">
        <v>0.98745547706543246</v>
      </c>
    </row>
    <row r="4" spans="1:50" s="45" customFormat="1" x14ac:dyDescent="0.25">
      <c r="A4" s="45">
        <v>1.1054421283243041</v>
      </c>
      <c r="B4" s="45">
        <v>1.0030520415508557</v>
      </c>
      <c r="C4" s="45">
        <v>0.8637770130354242</v>
      </c>
      <c r="D4" s="45">
        <v>0.85283891134522505</v>
      </c>
      <c r="E4" s="45">
        <v>0.85594885559074729</v>
      </c>
      <c r="F4" s="45">
        <v>1.0428981342832748</v>
      </c>
      <c r="G4" s="45">
        <v>0.91096604400421144</v>
      </c>
      <c r="H4" s="45">
        <v>0.99281639449239723</v>
      </c>
      <c r="I4" s="45">
        <v>1.0163097410966617</v>
      </c>
      <c r="J4" s="45">
        <v>0.890592432319395</v>
      </c>
      <c r="K4" s="45">
        <v>0.97611940172414269</v>
      </c>
      <c r="L4" s="45">
        <v>1.0855551812398714</v>
      </c>
      <c r="M4" s="45">
        <v>0.85466719832461358</v>
      </c>
      <c r="N4" s="45">
        <v>0.88011262996305062</v>
      </c>
      <c r="O4" s="45">
        <v>0.91446223811574068</v>
      </c>
      <c r="P4" s="45">
        <v>0.88281929704200923</v>
      </c>
      <c r="Q4" s="45">
        <v>0.96669041318587523</v>
      </c>
      <c r="R4" s="45">
        <v>0.95492772070933352</v>
      </c>
      <c r="S4" s="45">
        <v>0.96952258047899453</v>
      </c>
      <c r="T4" s="45">
        <v>0.88733597150858634</v>
      </c>
      <c r="U4" s="45">
        <v>0.96933628644127046</v>
      </c>
      <c r="V4" s="45">
        <v>1.0002122422297164</v>
      </c>
      <c r="W4" s="45">
        <v>0.99169868001535244</v>
      </c>
      <c r="X4" s="45">
        <v>0.94641035734253887</v>
      </c>
      <c r="Y4" s="45">
        <v>0.96458336815231804</v>
      </c>
      <c r="Z4" s="45">
        <v>0.84714164792632141</v>
      </c>
      <c r="AA4" s="45">
        <v>0.90525157722210448</v>
      </c>
      <c r="AB4" s="45">
        <v>0.97972240545777733</v>
      </c>
      <c r="AC4" s="45">
        <v>1.0134014912722307</v>
      </c>
      <c r="AD4" s="45">
        <v>0.95520867009217914</v>
      </c>
      <c r="AE4" s="45">
        <v>0.94568975393402366</v>
      </c>
      <c r="AF4" s="45">
        <v>0.87166743313317574</v>
      </c>
      <c r="AG4" s="45">
        <v>0.9528069471042091</v>
      </c>
      <c r="AH4" s="45">
        <v>0.99603907253490398</v>
      </c>
      <c r="AI4" s="45">
        <v>0.96089758977595174</v>
      </c>
      <c r="AJ4" s="45">
        <v>0.98440506111818205</v>
      </c>
      <c r="AK4" s="45">
        <v>0.92829830575613814</v>
      </c>
      <c r="AL4" s="45">
        <v>0.95871356500625315</v>
      </c>
      <c r="AM4" s="45">
        <v>0.92500229635699582</v>
      </c>
      <c r="AN4" s="45">
        <v>0.85669501206790366</v>
      </c>
      <c r="AO4" s="45">
        <v>0.96460607248535069</v>
      </c>
      <c r="AP4" s="45">
        <v>1.0957362905112118</v>
      </c>
      <c r="AQ4" s="45">
        <v>1.0206811449981894</v>
      </c>
      <c r="AR4" s="45">
        <v>0.92353491224098871</v>
      </c>
      <c r="AS4" s="45">
        <v>0.98642004297764252</v>
      </c>
      <c r="AT4" s="45">
        <v>1.0585452148321417</v>
      </c>
      <c r="AU4" s="45">
        <v>0.97826626366982283</v>
      </c>
      <c r="AV4" s="45">
        <v>1.0446582024859887</v>
      </c>
      <c r="AW4" s="45">
        <v>1.0152848090283533</v>
      </c>
      <c r="AX4" s="45">
        <v>1.0289988424069678</v>
      </c>
    </row>
    <row r="5" spans="1:50" s="45" customFormat="1" x14ac:dyDescent="0.25">
      <c r="A5" s="45">
        <v>1.2165392564331567</v>
      </c>
      <c r="B5" s="45">
        <v>0.95531663846862624</v>
      </c>
      <c r="C5" s="45">
        <v>0.83521066851706649</v>
      </c>
      <c r="D5" s="45">
        <v>0.85412003348991872</v>
      </c>
      <c r="E5" s="45">
        <v>0.87653531120062966</v>
      </c>
      <c r="F5" s="45">
        <v>1.0535936572944067</v>
      </c>
      <c r="G5" s="45">
        <v>0.90628170533398011</v>
      </c>
      <c r="H5" s="45">
        <v>0.94257947828263222</v>
      </c>
      <c r="I5" s="45">
        <v>1.0523896988969073</v>
      </c>
      <c r="J5" s="45">
        <v>0.93307687478615176</v>
      </c>
      <c r="K5" s="45">
        <v>0.97072186744244804</v>
      </c>
      <c r="L5" s="45">
        <v>0.979518208238223</v>
      </c>
      <c r="M5" s="45">
        <v>0.81177986548939873</v>
      </c>
      <c r="N5" s="45">
        <v>0.75495947599618174</v>
      </c>
      <c r="O5" s="45">
        <v>0.88265690639668415</v>
      </c>
      <c r="P5" s="45">
        <v>0.97502744060715707</v>
      </c>
      <c r="Q5" s="45">
        <v>0.93970339118653068</v>
      </c>
      <c r="R5" s="45">
        <v>0.93882039703032194</v>
      </c>
      <c r="S5" s="45">
        <v>0.96435634962406813</v>
      </c>
      <c r="T5" s="45">
        <v>0.86370701280578799</v>
      </c>
      <c r="U5" s="45">
        <v>0.98014399679205655</v>
      </c>
      <c r="V5" s="45">
        <v>0.97340580811108057</v>
      </c>
      <c r="W5" s="45">
        <v>1.0539129143099393</v>
      </c>
      <c r="X5" s="45">
        <v>0.89775416256480578</v>
      </c>
      <c r="Y5" s="45">
        <v>0.93826712233124099</v>
      </c>
      <c r="Z5" s="45">
        <v>0.83277742704534496</v>
      </c>
      <c r="AA5" s="45">
        <v>0.95832628211052517</v>
      </c>
      <c r="AB5" s="45">
        <v>0.94841784513855976</v>
      </c>
      <c r="AC5" s="45">
        <v>1.0888958689300579</v>
      </c>
      <c r="AD5" s="45">
        <v>0.91086490288256328</v>
      </c>
      <c r="AE5" s="45">
        <v>0.94566566319772716</v>
      </c>
      <c r="AF5" s="45">
        <v>0.89018284927671876</v>
      </c>
      <c r="AG5" s="45">
        <v>0.94547452054145276</v>
      </c>
      <c r="AH5" s="45">
        <v>1.0443775680041192</v>
      </c>
      <c r="AI5" s="45">
        <v>0.87995479949755451</v>
      </c>
      <c r="AJ5" s="45">
        <v>0.98628622684086009</v>
      </c>
      <c r="AK5" s="45">
        <v>0.95882180090958469</v>
      </c>
      <c r="AL5" s="45">
        <v>0.84070226535690062</v>
      </c>
      <c r="AM5" s="45">
        <v>0.90176146120838607</v>
      </c>
      <c r="AN5" s="45">
        <v>0.84259327037502207</v>
      </c>
      <c r="AO5" s="45">
        <v>0.92280955944829768</v>
      </c>
      <c r="AP5" s="45">
        <v>1.1032785066466322</v>
      </c>
      <c r="AQ5" s="45">
        <v>0.95961356502416773</v>
      </c>
      <c r="AR5" s="45">
        <v>0.9422142480919945</v>
      </c>
      <c r="AS5" s="45">
        <v>1.1090052606622747</v>
      </c>
      <c r="AT5" s="45">
        <v>1.048392956173487</v>
      </c>
      <c r="AU5" s="45">
        <v>1.0466834965132303</v>
      </c>
      <c r="AV5" s="45">
        <v>1.0431003723589081</v>
      </c>
      <c r="AW5" s="45">
        <v>1.035192610414164</v>
      </c>
      <c r="AX5" s="45">
        <v>1.088256610987774</v>
      </c>
    </row>
    <row r="6" spans="1:50" s="45" customFormat="1" x14ac:dyDescent="0.25">
      <c r="A6" s="45">
        <v>1.1743093993238867</v>
      </c>
      <c r="B6" s="45">
        <v>0.86409351973360837</v>
      </c>
      <c r="C6" s="45">
        <v>0.77508221002960587</v>
      </c>
      <c r="D6" s="45">
        <v>0.83596555805756667</v>
      </c>
      <c r="E6" s="45">
        <v>0.92668075557689944</v>
      </c>
      <c r="F6" s="45">
        <v>0.97837007476054716</v>
      </c>
      <c r="G6" s="45">
        <v>0.96863181386241692</v>
      </c>
      <c r="H6" s="45">
        <v>0.92140956206173752</v>
      </c>
      <c r="I6" s="45">
        <v>1.0589986338693755</v>
      </c>
      <c r="J6" s="45">
        <v>0.87823348157543568</v>
      </c>
      <c r="K6" s="45">
        <v>0.90503357617357272</v>
      </c>
      <c r="L6" s="45">
        <v>0.9781801302258295</v>
      </c>
      <c r="M6" s="45">
        <v>0.75223830427123062</v>
      </c>
      <c r="N6" s="45">
        <v>0.6974099447934905</v>
      </c>
      <c r="O6" s="45">
        <v>0.75889884516990036</v>
      </c>
      <c r="P6" s="45">
        <v>0.84217099791613781</v>
      </c>
      <c r="Q6" s="45">
        <v>0.86927984483996179</v>
      </c>
      <c r="R6" s="45">
        <v>1.0115803755068005</v>
      </c>
      <c r="S6" s="45">
        <v>1.0547363675648738</v>
      </c>
      <c r="T6" s="45">
        <v>0.90776386345640792</v>
      </c>
      <c r="U6" s="45">
        <v>0.98988279041074256</v>
      </c>
      <c r="V6" s="45">
        <v>0.92733957045136972</v>
      </c>
      <c r="W6" s="45">
        <v>1.0699977024703142</v>
      </c>
      <c r="X6" s="45">
        <v>0.85147488257938397</v>
      </c>
      <c r="Y6" s="45">
        <v>0.9861183033758375</v>
      </c>
      <c r="Z6" s="45">
        <v>0.81540071855987262</v>
      </c>
      <c r="AA6" s="45">
        <v>0.89589331189565458</v>
      </c>
      <c r="AB6" s="45">
        <v>0.97856045676145176</v>
      </c>
      <c r="AC6" s="45">
        <v>0.97947286322693727</v>
      </c>
      <c r="AD6" s="45">
        <v>0.88009843909353258</v>
      </c>
      <c r="AE6" s="45">
        <v>0.98018285176669773</v>
      </c>
      <c r="AF6" s="45">
        <v>0.92351456598441906</v>
      </c>
      <c r="AG6" s="45">
        <v>0.95171635649328867</v>
      </c>
      <c r="AH6" s="45">
        <v>0.940096797547053</v>
      </c>
      <c r="AI6" s="45">
        <v>0.88830916710625218</v>
      </c>
      <c r="AJ6" s="45">
        <v>0.98779646977545332</v>
      </c>
      <c r="AK6" s="45">
        <v>0.9581447147870702</v>
      </c>
      <c r="AL6" s="45">
        <v>0.8154702123551808</v>
      </c>
      <c r="AM6" s="45">
        <v>0.96638452458555102</v>
      </c>
      <c r="AN6" s="45">
        <v>0.83975680014084342</v>
      </c>
      <c r="AO6" s="45">
        <v>0.93447016681669182</v>
      </c>
      <c r="AP6" s="45">
        <v>1.0287191829351354</v>
      </c>
      <c r="AQ6" s="45">
        <v>0.97822896401168724</v>
      </c>
      <c r="AR6" s="45">
        <v>0.93567474396492467</v>
      </c>
      <c r="AS6" s="45">
        <v>1.0756278373201658</v>
      </c>
      <c r="AT6" s="45">
        <v>1.087813785851441</v>
      </c>
      <c r="AU6" s="45">
        <v>1.1663522478516357</v>
      </c>
      <c r="AV6" s="45">
        <v>1.0754886497692</v>
      </c>
      <c r="AW6" s="45">
        <v>1.0226877100592937</v>
      </c>
      <c r="AX6" s="45">
        <v>1.0689717988907905</v>
      </c>
    </row>
    <row r="7" spans="1:50" s="45" customFormat="1" x14ac:dyDescent="0.25">
      <c r="A7" s="45">
        <v>1.1572811437150727</v>
      </c>
      <c r="B7" s="45">
        <v>0.83587418423383719</v>
      </c>
      <c r="C7" s="45">
        <v>0.75579784872523736</v>
      </c>
      <c r="D7" s="45">
        <v>0.90349640025517475</v>
      </c>
      <c r="E7" s="45">
        <v>1.0006042540517535</v>
      </c>
      <c r="F7" s="45">
        <v>0.98669938805702073</v>
      </c>
      <c r="G7" s="45">
        <v>0.93473290934761921</v>
      </c>
      <c r="H7" s="45">
        <v>0.9684658022194006</v>
      </c>
      <c r="I7" s="45">
        <v>1.1034547833695507</v>
      </c>
      <c r="J7" s="45">
        <v>0.90816935315829062</v>
      </c>
      <c r="K7" s="45">
        <v>0.92981531513545523</v>
      </c>
      <c r="L7" s="45">
        <v>0.94501191879582436</v>
      </c>
      <c r="M7" s="45">
        <v>0.70129422564545285</v>
      </c>
      <c r="N7" s="45">
        <v>0.71651375192447142</v>
      </c>
      <c r="O7" s="45">
        <v>0.70625982493617512</v>
      </c>
      <c r="P7" s="45">
        <v>0.87929513045665553</v>
      </c>
      <c r="Q7" s="45">
        <v>0.92759920098053483</v>
      </c>
      <c r="R7" s="45">
        <v>1.0432241737800805</v>
      </c>
      <c r="S7" s="45">
        <v>0.96639546109718533</v>
      </c>
      <c r="T7" s="45">
        <v>0.98558326875828606</v>
      </c>
      <c r="U7" s="45">
        <v>0.92113177047951889</v>
      </c>
      <c r="V7" s="45">
        <v>0.91463325822019004</v>
      </c>
      <c r="W7" s="45">
        <v>1.043129048909514</v>
      </c>
      <c r="X7" s="45">
        <v>0.86395719768949442</v>
      </c>
      <c r="Y7" s="45">
        <v>1.0295346207574676</v>
      </c>
      <c r="Z7" s="45">
        <v>0.76044367379929634</v>
      </c>
      <c r="AA7" s="45">
        <v>0.97876205381455372</v>
      </c>
      <c r="AB7" s="45">
        <v>0.93998756383507176</v>
      </c>
      <c r="AC7" s="45">
        <v>0.8496572346549327</v>
      </c>
      <c r="AD7" s="45">
        <v>0.81790491493820427</v>
      </c>
      <c r="AE7" s="45">
        <v>1.0260743680116757</v>
      </c>
      <c r="AF7" s="45">
        <v>0.85061070860708321</v>
      </c>
      <c r="AG7" s="45">
        <v>0.93519144969450374</v>
      </c>
      <c r="AH7" s="45">
        <v>0.98785532499108109</v>
      </c>
      <c r="AI7" s="45">
        <v>0.80639949946153544</v>
      </c>
      <c r="AJ7" s="45">
        <v>1.012379993122247</v>
      </c>
      <c r="AK7" s="45">
        <v>0.8921139456239463</v>
      </c>
      <c r="AL7" s="45">
        <v>0.82293216676738945</v>
      </c>
      <c r="AM7" s="45">
        <v>0.96330907840485858</v>
      </c>
      <c r="AN7" s="45">
        <v>0.72255149866486446</v>
      </c>
      <c r="AO7" s="45">
        <v>0.91336285546593876</v>
      </c>
      <c r="AP7" s="45">
        <v>1.0316374301288116</v>
      </c>
      <c r="AQ7" s="45">
        <v>0.98250399503425601</v>
      </c>
      <c r="AR7" s="45">
        <v>0.86855100969074917</v>
      </c>
      <c r="AS7" s="45">
        <v>1.113417291464273</v>
      </c>
      <c r="AT7" s="45">
        <v>1.103342626921056</v>
      </c>
      <c r="AU7" s="45">
        <v>1.1499095124522698</v>
      </c>
      <c r="AV7" s="45">
        <v>1.0837695154246787</v>
      </c>
      <c r="AW7" s="45">
        <v>1.0245156896089582</v>
      </c>
      <c r="AX7" s="45">
        <v>0.97997565233625739</v>
      </c>
    </row>
    <row r="8" spans="1:50" s="45" customFormat="1" x14ac:dyDescent="0.25">
      <c r="A8" s="45">
        <v>1.0694470994139595</v>
      </c>
      <c r="B8" s="45">
        <v>0.77878218716186565</v>
      </c>
      <c r="C8" s="45">
        <v>0.77339754938374827</v>
      </c>
      <c r="D8" s="45">
        <v>0.99123331506890255</v>
      </c>
      <c r="E8" s="45">
        <v>1.0038158562641475</v>
      </c>
      <c r="F8" s="45">
        <v>1.0156288900138601</v>
      </c>
      <c r="G8" s="45">
        <v>0.96680526627244157</v>
      </c>
      <c r="H8" s="45">
        <v>1.0574215868931593</v>
      </c>
      <c r="I8" s="45">
        <v>1.0931952946740298</v>
      </c>
      <c r="J8" s="45">
        <v>0.84702892611505276</v>
      </c>
      <c r="K8" s="45">
        <v>0.88327456308342711</v>
      </c>
      <c r="L8" s="45">
        <v>0.87776563559213072</v>
      </c>
      <c r="M8" s="45">
        <v>0.685081699550255</v>
      </c>
      <c r="N8" s="45">
        <v>0.69653664385473568</v>
      </c>
      <c r="O8" s="45">
        <v>0.70792387365198417</v>
      </c>
      <c r="P8" s="45">
        <v>0.90243062371349048</v>
      </c>
      <c r="Q8" s="45">
        <v>0.98463601676964263</v>
      </c>
      <c r="R8" s="45">
        <v>1.0318326898892791</v>
      </c>
      <c r="S8" s="45">
        <v>0.99944187625386671</v>
      </c>
      <c r="T8" s="45">
        <v>0.95467581688812497</v>
      </c>
      <c r="U8" s="45">
        <v>0.94526683260937849</v>
      </c>
      <c r="V8" s="45">
        <v>0.88519822662524028</v>
      </c>
      <c r="W8" s="45">
        <v>1.1218477851648194</v>
      </c>
      <c r="X8" s="45">
        <v>0.87560751065460207</v>
      </c>
      <c r="Y8" s="45">
        <v>0.90305894231414696</v>
      </c>
      <c r="Z8" s="45">
        <v>0.76875894461709571</v>
      </c>
      <c r="AA8" s="45">
        <v>0.98004730271104723</v>
      </c>
      <c r="AB8" s="45">
        <v>0.9199395876814932</v>
      </c>
      <c r="AC8" s="45">
        <v>0.82757154794684717</v>
      </c>
      <c r="AD8" s="45">
        <v>0.78659504976493599</v>
      </c>
      <c r="AE8" s="45">
        <v>1.0620201706405314</v>
      </c>
      <c r="AF8" s="45">
        <v>0.80096914577130018</v>
      </c>
      <c r="AG8" s="45">
        <v>0.86815423456256213</v>
      </c>
      <c r="AH8" s="45">
        <v>0.91327737362997707</v>
      </c>
      <c r="AI8" s="45">
        <v>0.79225597860972108</v>
      </c>
      <c r="AJ8" s="45">
        <v>1.0354412707602456</v>
      </c>
      <c r="AK8" s="45">
        <v>0.8660734044489482</v>
      </c>
      <c r="AL8" s="45">
        <v>0.84205740714363853</v>
      </c>
      <c r="AM8" s="45">
        <v>1.0127471779239576</v>
      </c>
      <c r="AN8" s="45">
        <v>0.80011304699857966</v>
      </c>
      <c r="AO8" s="45">
        <v>0.9579055482371388</v>
      </c>
      <c r="AP8" s="45">
        <v>1.0541997115068837</v>
      </c>
      <c r="AQ8" s="45">
        <v>0.96108754571169197</v>
      </c>
      <c r="AR8" s="45">
        <v>0.88803116947296845</v>
      </c>
      <c r="AS8" s="45">
        <v>1.0751332298416396</v>
      </c>
      <c r="AT8" s="45">
        <v>1.1313899326958954</v>
      </c>
      <c r="AU8" s="45">
        <v>1.0497985849181932</v>
      </c>
      <c r="AV8" s="45">
        <v>1.0093469809779918</v>
      </c>
      <c r="AW8" s="45">
        <v>1.0581031371036647</v>
      </c>
      <c r="AX8" s="45">
        <v>0.87213643383858475</v>
      </c>
    </row>
    <row r="9" spans="1:50" s="45" customFormat="1" x14ac:dyDescent="0.25">
      <c r="A9" s="45">
        <v>1.1100123197006675</v>
      </c>
      <c r="B9" s="45">
        <v>0.78757235710797191</v>
      </c>
      <c r="C9" s="45">
        <v>0.73853544821260364</v>
      </c>
      <c r="D9" s="45">
        <v>0.85188824121537254</v>
      </c>
      <c r="E9" s="45">
        <v>0.9209733881604999</v>
      </c>
      <c r="F9" s="45">
        <v>0.93175898827029113</v>
      </c>
      <c r="G9" s="45">
        <v>0.86536559397345159</v>
      </c>
      <c r="H9" s="45">
        <v>1.0958784261670842</v>
      </c>
      <c r="I9" s="45">
        <v>1.0147537054685585</v>
      </c>
      <c r="J9" s="45">
        <v>0.83798174163452832</v>
      </c>
      <c r="K9" s="45">
        <v>0.92901935494933296</v>
      </c>
      <c r="L9" s="45">
        <v>0.85406869807969499</v>
      </c>
      <c r="M9" s="45">
        <v>0.66178767364168944</v>
      </c>
      <c r="N9" s="45">
        <v>0.71089941922371147</v>
      </c>
      <c r="O9" s="45">
        <v>0.74098714417374389</v>
      </c>
      <c r="P9" s="45">
        <v>0.90143906261826201</v>
      </c>
      <c r="Q9" s="45">
        <v>1.0280632794649363</v>
      </c>
      <c r="R9" s="45">
        <v>0.96870087304780939</v>
      </c>
      <c r="S9" s="45">
        <v>0.94963396525930455</v>
      </c>
      <c r="T9" s="45">
        <v>0.95325164058985901</v>
      </c>
      <c r="U9" s="45">
        <v>1.0449060143843976</v>
      </c>
      <c r="V9" s="45">
        <v>0.88676790064763966</v>
      </c>
      <c r="W9" s="45">
        <v>1.1297950466868549</v>
      </c>
      <c r="X9" s="45">
        <v>0.93832919524351366</v>
      </c>
      <c r="Y9" s="45">
        <v>0.84114086998832627</v>
      </c>
      <c r="Z9" s="45">
        <v>0.81796017672806032</v>
      </c>
      <c r="AA9" s="45">
        <v>0.98117832449978448</v>
      </c>
      <c r="AB9" s="45">
        <v>0.94045495903905374</v>
      </c>
      <c r="AC9" s="45">
        <v>0.84445545742534422</v>
      </c>
      <c r="AD9" s="45">
        <v>0.8246591047481493</v>
      </c>
      <c r="AE9" s="45">
        <v>0.97908651815445258</v>
      </c>
      <c r="AF9" s="45">
        <v>0.83565782382486697</v>
      </c>
      <c r="AG9" s="45">
        <v>0.86606581992312803</v>
      </c>
      <c r="AH9" s="45">
        <v>0.849191214144985</v>
      </c>
      <c r="AI9" s="45">
        <v>0.73971243274218079</v>
      </c>
      <c r="AJ9" s="45">
        <v>1.0935353158667198</v>
      </c>
      <c r="AK9" s="45">
        <v>0.86447969412152448</v>
      </c>
      <c r="AL9" s="45">
        <v>0.82109274489324902</v>
      </c>
      <c r="AM9" s="45">
        <v>1.0321716897745135</v>
      </c>
      <c r="AN9" s="45">
        <v>0.71835494195962113</v>
      </c>
      <c r="AO9" s="45">
        <v>0.9803282535844916</v>
      </c>
      <c r="AP9" s="45">
        <v>1.058490269645002</v>
      </c>
      <c r="AQ9" s="45">
        <v>0.94285848205427647</v>
      </c>
      <c r="AR9" s="45">
        <v>0.95461033544263985</v>
      </c>
      <c r="AS9" s="45">
        <v>1.1354718302038269</v>
      </c>
      <c r="AT9" s="45">
        <v>1.2483199448616582</v>
      </c>
      <c r="AU9" s="45">
        <v>0.96196482135476558</v>
      </c>
      <c r="AV9" s="45">
        <v>0.98513282251439838</v>
      </c>
      <c r="AW9" s="45">
        <v>1.0547502823627855</v>
      </c>
      <c r="AX9" s="45">
        <v>0.88333531882280458</v>
      </c>
    </row>
    <row r="10" spans="1:50" s="45" customFormat="1" x14ac:dyDescent="0.25">
      <c r="A10" s="45">
        <v>1.0025658622934865</v>
      </c>
      <c r="B10" s="45">
        <v>0.81879331242047448</v>
      </c>
      <c r="C10" s="45">
        <v>0.69597858320236028</v>
      </c>
      <c r="D10" s="45">
        <v>0.84617867336373953</v>
      </c>
      <c r="E10" s="45">
        <v>0.98972662266272737</v>
      </c>
      <c r="F10" s="45">
        <v>0.86639044043029256</v>
      </c>
      <c r="G10" s="45">
        <v>0.87648996081116182</v>
      </c>
      <c r="H10" s="45">
        <v>1.106056120809783</v>
      </c>
      <c r="I10" s="45">
        <v>1.0085268402953247</v>
      </c>
      <c r="J10" s="45">
        <v>0.80312570277667494</v>
      </c>
      <c r="K10" s="45">
        <v>0.9211939367214006</v>
      </c>
      <c r="L10" s="45">
        <v>0.78195210374235269</v>
      </c>
      <c r="M10" s="45">
        <v>0.65286840721357797</v>
      </c>
      <c r="N10" s="45">
        <v>0.75262545878945208</v>
      </c>
      <c r="O10" s="45">
        <v>0.76135954852205767</v>
      </c>
      <c r="P10" s="45">
        <v>0.92152902688698246</v>
      </c>
      <c r="Q10" s="45">
        <v>0.92886879253630295</v>
      </c>
      <c r="R10" s="45">
        <v>0.92605921963580029</v>
      </c>
      <c r="S10" s="45">
        <v>0.9843931050402781</v>
      </c>
      <c r="T10" s="45">
        <v>0.96126821325684886</v>
      </c>
      <c r="U10" s="45">
        <v>0.9618502976946216</v>
      </c>
      <c r="V10" s="45">
        <v>0.88709741945436138</v>
      </c>
      <c r="W10" s="45">
        <v>1.2634238054266502</v>
      </c>
      <c r="X10" s="45">
        <v>1.0445197384217817</v>
      </c>
      <c r="Y10" s="45">
        <v>0.83849575507634722</v>
      </c>
      <c r="Z10" s="45">
        <v>0.83593140406262045</v>
      </c>
      <c r="AA10" s="45">
        <v>1.0008024704495901</v>
      </c>
      <c r="AB10" s="45">
        <v>0.89128180604692175</v>
      </c>
      <c r="AC10" s="45">
        <v>0.81241698036684684</v>
      </c>
      <c r="AD10" s="45">
        <v>0.84234071518610321</v>
      </c>
      <c r="AE10" s="45">
        <v>1.0219671790255267</v>
      </c>
      <c r="AF10" s="45">
        <v>0.79786158712881006</v>
      </c>
      <c r="AG10" s="45">
        <v>0.88318385617746475</v>
      </c>
      <c r="AH10" s="45">
        <v>0.7949543606730618</v>
      </c>
      <c r="AI10" s="45">
        <v>0.77485754880690183</v>
      </c>
      <c r="AJ10" s="45">
        <v>1.212072746238404</v>
      </c>
      <c r="AK10" s="45">
        <v>0.83604450785033746</v>
      </c>
      <c r="AL10" s="45">
        <v>0.82955172927767551</v>
      </c>
      <c r="AM10" s="45">
        <v>1.0371908793204845</v>
      </c>
      <c r="AN10" s="45">
        <v>0.70613611748055283</v>
      </c>
      <c r="AO10" s="45">
        <v>1.0414608385995823</v>
      </c>
      <c r="AP10" s="45">
        <v>1.012470882841656</v>
      </c>
      <c r="AQ10" s="45">
        <v>0.87895768689032627</v>
      </c>
      <c r="AR10" s="45">
        <v>0.97395530629074478</v>
      </c>
      <c r="AS10" s="45">
        <v>1.0909087369047803</v>
      </c>
      <c r="AT10" s="45">
        <v>1.2881476017390121</v>
      </c>
      <c r="AU10" s="45">
        <v>0.99143587988470372</v>
      </c>
      <c r="AV10" s="45">
        <v>0.97452569429180047</v>
      </c>
      <c r="AW10" s="45">
        <v>1.0473694136120797</v>
      </c>
      <c r="AX10" s="45">
        <v>0.89085601603891962</v>
      </c>
    </row>
    <row r="11" spans="1:50" s="45" customFormat="1" x14ac:dyDescent="0.25">
      <c r="A11" s="45">
        <v>1.1144821112931005</v>
      </c>
      <c r="B11" s="45">
        <v>0.77725789468294715</v>
      </c>
      <c r="C11" s="45">
        <v>0.71470404369120411</v>
      </c>
      <c r="D11" s="45">
        <v>0.83302816109797106</v>
      </c>
      <c r="E11" s="45">
        <v>0.98312734752587638</v>
      </c>
      <c r="F11" s="45">
        <v>0.89747769412820788</v>
      </c>
      <c r="G11" s="45">
        <v>0.89381206866353458</v>
      </c>
      <c r="H11" s="45">
        <v>1.1758841884835396</v>
      </c>
      <c r="I11" s="45">
        <v>0.94852144815733286</v>
      </c>
      <c r="J11" s="45">
        <v>0.78774319637047918</v>
      </c>
      <c r="K11" s="45">
        <v>0.94541243323871904</v>
      </c>
      <c r="L11" s="45">
        <v>0.74499662820810686</v>
      </c>
      <c r="M11" s="45">
        <v>0.64416423399658262</v>
      </c>
      <c r="N11" s="45">
        <v>0.79879024291318446</v>
      </c>
      <c r="O11" s="45">
        <v>0.74623955821811661</v>
      </c>
      <c r="P11" s="45">
        <v>0.99370867814482822</v>
      </c>
      <c r="Q11" s="45">
        <v>0.92566376651524973</v>
      </c>
      <c r="R11" s="45">
        <v>0.88736775858200601</v>
      </c>
      <c r="S11" s="45">
        <v>1.0138909161464029</v>
      </c>
      <c r="T11" s="45">
        <v>0.93300206575957956</v>
      </c>
      <c r="U11" s="45">
        <v>0.92086138766711068</v>
      </c>
      <c r="V11" s="45">
        <v>0.76931534524656342</v>
      </c>
      <c r="W11" s="45">
        <v>1.3208149598328509</v>
      </c>
      <c r="X11" s="45">
        <v>1.053459789189364</v>
      </c>
      <c r="Y11" s="45">
        <v>0.87183894811400564</v>
      </c>
      <c r="Z11" s="45">
        <v>0.89112057746700524</v>
      </c>
      <c r="AA11" s="45">
        <v>1.1129411690984461</v>
      </c>
      <c r="AB11" s="45">
        <v>0.89048800610429713</v>
      </c>
      <c r="AC11" s="45">
        <v>0.73106432836893731</v>
      </c>
      <c r="AD11" s="45">
        <v>0.9100237368198596</v>
      </c>
      <c r="AE11" s="45">
        <v>1.0011778373258571</v>
      </c>
      <c r="AF11" s="45">
        <v>0.84483143078489631</v>
      </c>
      <c r="AG11" s="45">
        <v>0.9088882442906584</v>
      </c>
      <c r="AH11" s="45">
        <v>0.76554340205043514</v>
      </c>
      <c r="AI11" s="45">
        <v>0.76985994930849633</v>
      </c>
      <c r="AJ11" s="45">
        <v>1.1399282708559797</v>
      </c>
      <c r="AK11" s="45">
        <v>0.78256486779108081</v>
      </c>
      <c r="AL11" s="45">
        <v>0.81137433317965824</v>
      </c>
      <c r="AM11" s="45">
        <v>1.1097436510968892</v>
      </c>
      <c r="AN11" s="45">
        <v>0.69932339292373835</v>
      </c>
      <c r="AO11" s="45">
        <v>1.0852255738251921</v>
      </c>
      <c r="AP11" s="45">
        <v>0.97099448627785945</v>
      </c>
      <c r="AQ11" s="45">
        <v>0.84558039834045429</v>
      </c>
      <c r="AR11" s="45">
        <v>0.95875113508839394</v>
      </c>
      <c r="AS11" s="45">
        <v>1.0479525077649725</v>
      </c>
      <c r="AT11" s="45">
        <v>1.268788295420902</v>
      </c>
      <c r="AU11" s="45">
        <v>0.97098231464173879</v>
      </c>
      <c r="AV11" s="45">
        <v>0.92946741019476342</v>
      </c>
      <c r="AW11" s="45">
        <v>1.0039508037360445</v>
      </c>
      <c r="AX11" s="45">
        <v>0.88526175744898694</v>
      </c>
    </row>
    <row r="12" spans="1:50" s="45" customFormat="1" x14ac:dyDescent="0.25">
      <c r="A12" s="45">
        <v>1.0770551200692051</v>
      </c>
      <c r="B12" s="45">
        <v>0.86344821110393688</v>
      </c>
      <c r="C12" s="45">
        <v>0.74573996044427315</v>
      </c>
      <c r="D12" s="45">
        <v>0.86547935472285431</v>
      </c>
      <c r="E12" s="45">
        <v>1.0076763698471802</v>
      </c>
      <c r="F12" s="45">
        <v>0.81346199938087116</v>
      </c>
      <c r="G12" s="45">
        <v>0.85034749038417479</v>
      </c>
      <c r="H12" s="45">
        <v>1.1570444803981612</v>
      </c>
      <c r="I12" s="45">
        <v>1.0458102406026089</v>
      </c>
      <c r="J12" s="45">
        <v>0.81608826761058495</v>
      </c>
      <c r="K12" s="45">
        <v>0.91827186699764973</v>
      </c>
      <c r="L12" s="45">
        <v>0.68739591886815876</v>
      </c>
      <c r="M12" s="45">
        <v>0.62593626550104653</v>
      </c>
      <c r="N12" s="45">
        <v>0.8217941106745027</v>
      </c>
      <c r="O12" s="45">
        <v>0.74383521248565976</v>
      </c>
      <c r="P12" s="45">
        <v>1.0426402416087917</v>
      </c>
      <c r="Q12" s="45">
        <v>0.90751044209856024</v>
      </c>
      <c r="R12" s="45">
        <v>0.90275433741572364</v>
      </c>
      <c r="S12" s="45">
        <v>0.98410081722596932</v>
      </c>
      <c r="T12" s="45">
        <v>0.91685792769245356</v>
      </c>
      <c r="U12" s="45">
        <v>0.89662665039692291</v>
      </c>
      <c r="V12" s="45">
        <v>0.80614921016072205</v>
      </c>
      <c r="W12" s="45">
        <v>1.2305335808587738</v>
      </c>
      <c r="X12" s="45">
        <v>0.98193389608514514</v>
      </c>
      <c r="Y12" s="45">
        <v>0.88275418493599067</v>
      </c>
      <c r="Z12" s="45">
        <v>0.90025556528184802</v>
      </c>
      <c r="AA12" s="45">
        <v>1.0499972971026654</v>
      </c>
      <c r="AB12" s="45">
        <v>0.90411971499306543</v>
      </c>
      <c r="AC12" s="45">
        <v>0.7694470101823544</v>
      </c>
      <c r="AD12" s="45">
        <v>0.84967837261030887</v>
      </c>
      <c r="AE12" s="45">
        <v>0.97490954222229509</v>
      </c>
      <c r="AF12" s="45">
        <v>0.83213252983864316</v>
      </c>
      <c r="AG12" s="45">
        <v>0.92045493949667867</v>
      </c>
      <c r="AH12" s="45">
        <v>0.69958559217268379</v>
      </c>
      <c r="AI12" s="45">
        <v>0.78122541312629512</v>
      </c>
      <c r="AJ12" s="45">
        <v>1.15481275156436</v>
      </c>
      <c r="AK12" s="45">
        <v>0.83495580611669029</v>
      </c>
      <c r="AL12" s="45">
        <v>0.7853231936294528</v>
      </c>
      <c r="AM12" s="45">
        <v>1.0748072839225613</v>
      </c>
      <c r="AN12" s="45">
        <v>0.73755807818469554</v>
      </c>
      <c r="AO12" s="45">
        <v>1.0433518293672783</v>
      </c>
      <c r="AP12" s="45">
        <v>0.91815637419857488</v>
      </c>
      <c r="AQ12" s="45">
        <v>0.82974978830272239</v>
      </c>
      <c r="AR12" s="45">
        <v>0.89053277373512385</v>
      </c>
      <c r="AS12" s="45">
        <v>1.0307307165571546</v>
      </c>
      <c r="AT12" s="45">
        <v>1.2954212374121141</v>
      </c>
      <c r="AU12" s="45">
        <v>0.94485409865206027</v>
      </c>
      <c r="AV12" s="45">
        <v>0.97440122399333173</v>
      </c>
      <c r="AW12" s="45">
        <v>1.030214787352945</v>
      </c>
      <c r="AX12" s="45">
        <v>0.81946495546240539</v>
      </c>
    </row>
    <row r="13" spans="1:50" s="45" customFormat="1" x14ac:dyDescent="0.25">
      <c r="A13" s="45">
        <v>1.0011717861181832</v>
      </c>
      <c r="B13" s="45">
        <v>0.79668862969013443</v>
      </c>
      <c r="C13" s="45">
        <v>0.76335172808356266</v>
      </c>
      <c r="D13" s="45">
        <v>0.85518171689364963</v>
      </c>
      <c r="E13" s="45">
        <v>1.1028945514558055</v>
      </c>
      <c r="F13" s="45">
        <v>0.74521738193332498</v>
      </c>
      <c r="G13" s="45">
        <v>0.85856033194596693</v>
      </c>
      <c r="H13" s="45">
        <v>1.1312260876058859</v>
      </c>
      <c r="I13" s="45">
        <v>1.0807133644475824</v>
      </c>
      <c r="J13" s="45">
        <v>0.82401383284576368</v>
      </c>
      <c r="K13" s="45">
        <v>0.93623466075086026</v>
      </c>
      <c r="L13" s="45">
        <v>0.64402902261085271</v>
      </c>
      <c r="M13" s="45">
        <v>0.64368701032520748</v>
      </c>
      <c r="N13" s="45">
        <v>0.88483043438303577</v>
      </c>
      <c r="O13" s="45">
        <v>0.70687093668114021</v>
      </c>
      <c r="P13" s="45">
        <v>0.9773956101438207</v>
      </c>
      <c r="Q13" s="45">
        <v>0.87312972969156777</v>
      </c>
      <c r="R13" s="45">
        <v>0.77006849977036418</v>
      </c>
      <c r="S13" s="45">
        <v>0.90901075627065064</v>
      </c>
      <c r="T13" s="45">
        <v>0.95462239772781343</v>
      </c>
      <c r="U13" s="45">
        <v>0.86513821881584629</v>
      </c>
      <c r="V13" s="45">
        <v>0.8022097612385769</v>
      </c>
      <c r="W13" s="45">
        <v>1.2388616950721143</v>
      </c>
      <c r="X13" s="45">
        <v>0.9189742897783848</v>
      </c>
      <c r="Y13" s="45">
        <v>0.96699673531859631</v>
      </c>
      <c r="Z13" s="45">
        <v>0.90707808871247142</v>
      </c>
      <c r="AA13" s="45">
        <v>1.091945319685075</v>
      </c>
      <c r="AB13" s="45">
        <v>0.93244198185249616</v>
      </c>
      <c r="AC13" s="45">
        <v>0.70742314296302655</v>
      </c>
      <c r="AD13" s="45">
        <v>0.92096586531167357</v>
      </c>
      <c r="AE13" s="45">
        <v>0.96378441257517722</v>
      </c>
      <c r="AF13" s="45">
        <v>0.86805267935312447</v>
      </c>
      <c r="AG13" s="45">
        <v>0.85318143448329864</v>
      </c>
      <c r="AH13" s="45">
        <v>0.70176013209480237</v>
      </c>
      <c r="AI13" s="45">
        <v>0.81282084621177852</v>
      </c>
      <c r="AJ13" s="45">
        <v>1.1472196202333129</v>
      </c>
      <c r="AK13" s="45">
        <v>0.88074076215188679</v>
      </c>
      <c r="AL13" s="45">
        <v>0.76389888553276086</v>
      </c>
      <c r="AM13" s="45">
        <v>1.1393335055598675</v>
      </c>
      <c r="AN13" s="45">
        <v>0.70813682719686055</v>
      </c>
      <c r="AO13" s="45">
        <v>1.0122364998776425</v>
      </c>
      <c r="AP13" s="45">
        <v>0.96499124253375212</v>
      </c>
      <c r="AQ13" s="45">
        <v>0.78867742153069431</v>
      </c>
      <c r="AR13" s="45">
        <v>0.87712734685860383</v>
      </c>
      <c r="AS13" s="45">
        <v>0.916113476151029</v>
      </c>
      <c r="AT13" s="45">
        <v>1.1619887537627966</v>
      </c>
      <c r="AU13" s="45">
        <v>0.90914941725310494</v>
      </c>
      <c r="AV13" s="45">
        <v>0.9777620181126645</v>
      </c>
      <c r="AW13" s="45">
        <v>0.96721809950243109</v>
      </c>
      <c r="AX13" s="45">
        <v>0.84745058275324703</v>
      </c>
    </row>
    <row r="14" spans="1:50" s="45" customFormat="1" x14ac:dyDescent="0.25">
      <c r="A14" s="45">
        <v>1.0033477189428432</v>
      </c>
      <c r="B14" s="45">
        <v>0.75229041887814108</v>
      </c>
      <c r="C14" s="45">
        <v>0.75546445471319656</v>
      </c>
      <c r="D14" s="45">
        <v>0.86073540552903871</v>
      </c>
      <c r="E14" s="45">
        <v>1.1772109545656129</v>
      </c>
      <c r="F14" s="45">
        <v>0.7623903975644255</v>
      </c>
      <c r="G14" s="45">
        <v>0.82342022893994093</v>
      </c>
      <c r="H14" s="45">
        <v>1.0952604077697625</v>
      </c>
      <c r="I14" s="45">
        <v>0.97773389078681561</v>
      </c>
      <c r="J14" s="45">
        <v>0.75422108354063633</v>
      </c>
      <c r="K14" s="45">
        <v>0.84298928443729759</v>
      </c>
      <c r="L14" s="45">
        <v>0.62513981026084098</v>
      </c>
      <c r="M14" s="45">
        <v>0.62253060495616941</v>
      </c>
      <c r="N14" s="45">
        <v>0.99178817062246916</v>
      </c>
      <c r="O14" s="45">
        <v>0.69416914997950063</v>
      </c>
      <c r="P14" s="45">
        <v>0.96200907778265188</v>
      </c>
      <c r="Q14" s="45">
        <v>0.89892127027769986</v>
      </c>
      <c r="R14" s="45">
        <v>0.76691545903935776</v>
      </c>
      <c r="S14" s="45">
        <v>0.8810581601980344</v>
      </c>
      <c r="T14" s="45">
        <v>0.98361579308394509</v>
      </c>
      <c r="U14" s="45">
        <v>0.84360464131115387</v>
      </c>
      <c r="V14" s="45">
        <v>0.73982093295819207</v>
      </c>
      <c r="W14" s="45">
        <v>1.3706863641764842</v>
      </c>
      <c r="X14" s="45">
        <v>0.9126403078868599</v>
      </c>
      <c r="Y14" s="45">
        <v>1.0052842340601162</v>
      </c>
      <c r="Z14" s="45">
        <v>0.90337532298860446</v>
      </c>
      <c r="AA14" s="45">
        <v>1.0571128351432089</v>
      </c>
      <c r="AB14" s="45">
        <v>0.87146513979119478</v>
      </c>
      <c r="AC14" s="45">
        <v>0.69395474279101654</v>
      </c>
      <c r="AD14" s="45">
        <v>0.87517707681031709</v>
      </c>
      <c r="AE14" s="45">
        <v>0.95325644089916395</v>
      </c>
      <c r="AF14" s="45">
        <v>0.9170570683319873</v>
      </c>
      <c r="AG14" s="45">
        <v>0.7808380776323206</v>
      </c>
      <c r="AH14" s="45">
        <v>0.75479494540126169</v>
      </c>
      <c r="AI14" s="45">
        <v>0.79922151030747479</v>
      </c>
      <c r="AJ14" s="45">
        <v>1.0315069414255584</v>
      </c>
      <c r="AK14" s="45">
        <v>0.82240155397869608</v>
      </c>
      <c r="AL14" s="45">
        <v>0.80454166302720453</v>
      </c>
      <c r="AM14" s="45">
        <v>1.1147852090542731</v>
      </c>
      <c r="AN14" s="45">
        <v>0.72025779582694716</v>
      </c>
      <c r="AO14" s="45">
        <v>1.0401651846645068</v>
      </c>
      <c r="AP14" s="45">
        <v>0.98079499954108162</v>
      </c>
      <c r="AQ14" s="45">
        <v>0.87637229006909867</v>
      </c>
      <c r="AR14" s="45">
        <v>0.84141899266119979</v>
      </c>
      <c r="AS14" s="45">
        <v>0.91640890835852451</v>
      </c>
      <c r="AT14" s="45">
        <v>1.1211507802903484</v>
      </c>
      <c r="AU14" s="45">
        <v>0.85571908029608135</v>
      </c>
      <c r="AV14" s="45">
        <v>0.93141962176748017</v>
      </c>
      <c r="AW14" s="45">
        <v>0.96783409092730621</v>
      </c>
      <c r="AX14" s="45">
        <v>0.77257755140951245</v>
      </c>
    </row>
    <row r="15" spans="1:50" s="45" customFormat="1" x14ac:dyDescent="0.25">
      <c r="A15" s="45">
        <v>1.0204608357061535</v>
      </c>
      <c r="B15" s="45">
        <v>0.75760040224104586</v>
      </c>
      <c r="C15" s="45">
        <v>0.79995932895683453</v>
      </c>
      <c r="D15" s="45">
        <v>0.88302755914604303</v>
      </c>
      <c r="E15" s="45">
        <v>1.2027684085330246</v>
      </c>
      <c r="F15" s="45">
        <v>0.70437591947886946</v>
      </c>
      <c r="G15" s="45">
        <v>0.79045145064625932</v>
      </c>
      <c r="H15" s="45">
        <v>1.0216939768643227</v>
      </c>
      <c r="I15" s="45">
        <v>1.0169026076038745</v>
      </c>
      <c r="J15" s="45">
        <v>0.77224548829970552</v>
      </c>
      <c r="K15" s="45">
        <v>0.85614842350696807</v>
      </c>
      <c r="L15" s="45">
        <v>0.60741149126478233</v>
      </c>
      <c r="M15" s="45">
        <v>0.61346243046820093</v>
      </c>
      <c r="N15" s="45">
        <v>0.99077065705083178</v>
      </c>
      <c r="O15" s="45">
        <v>0.66637745807264481</v>
      </c>
      <c r="P15" s="45">
        <v>1.0318131189400521</v>
      </c>
      <c r="Q15" s="45">
        <v>0.89892998068546881</v>
      </c>
      <c r="R15" s="45">
        <v>0.74966775839939259</v>
      </c>
      <c r="S15" s="45">
        <v>0.88077455786457159</v>
      </c>
      <c r="T15" s="45">
        <v>0.91555693395513293</v>
      </c>
      <c r="U15" s="45">
        <v>0.77942274159713953</v>
      </c>
      <c r="V15" s="45">
        <v>0.65183060188983921</v>
      </c>
      <c r="W15" s="45">
        <v>1.3782547961210245</v>
      </c>
      <c r="X15" s="45">
        <v>0.90516608203932292</v>
      </c>
      <c r="Y15" s="45">
        <v>1.0282513674564786</v>
      </c>
      <c r="Z15" s="45">
        <v>0.87396650255453601</v>
      </c>
      <c r="AA15" s="45">
        <v>1.0609607384779911</v>
      </c>
      <c r="AB15" s="45">
        <v>0.81830914306111191</v>
      </c>
      <c r="AC15" s="45">
        <v>0.66855351744887037</v>
      </c>
      <c r="AD15" s="45">
        <v>0.90542044358162999</v>
      </c>
      <c r="AE15" s="45">
        <v>0.98434531385775326</v>
      </c>
      <c r="AF15" s="45">
        <v>0.92222373662125678</v>
      </c>
      <c r="AG15" s="45">
        <v>0.75314099826653103</v>
      </c>
      <c r="AH15" s="45">
        <v>0.79177595041166748</v>
      </c>
      <c r="AI15" s="45">
        <v>0.72813257246790097</v>
      </c>
      <c r="AJ15" s="45">
        <v>1.0366007746365093</v>
      </c>
      <c r="AK15" s="45">
        <v>0.72177842319139929</v>
      </c>
      <c r="AL15" s="45">
        <v>0.77352520493583155</v>
      </c>
      <c r="AM15" s="45">
        <v>1.0232537723092461</v>
      </c>
      <c r="AN15" s="45">
        <v>0.75294274639758252</v>
      </c>
      <c r="AO15" s="45">
        <v>1.0517793851910664</v>
      </c>
      <c r="AP15" s="45">
        <v>0.94936497919664065</v>
      </c>
      <c r="AQ15" s="45">
        <v>0.84724956250177175</v>
      </c>
      <c r="AR15" s="45">
        <v>0.91843277873970131</v>
      </c>
      <c r="AS15" s="45">
        <v>0.84914926950447656</v>
      </c>
      <c r="AT15" s="45">
        <v>1.0951497028767192</v>
      </c>
      <c r="AU15" s="45">
        <v>0.8848433616789555</v>
      </c>
      <c r="AV15" s="45">
        <v>0.95522100492901574</v>
      </c>
      <c r="AW15" s="45">
        <v>0.89440816923877731</v>
      </c>
      <c r="AX15" s="45">
        <v>0.77809860457603097</v>
      </c>
    </row>
    <row r="16" spans="1:50" s="45" customFormat="1" x14ac:dyDescent="0.25">
      <c r="A16" s="45">
        <v>0.93500229972258952</v>
      </c>
      <c r="B16" s="45">
        <v>0.7563651848778864</v>
      </c>
      <c r="C16" s="45">
        <v>0.72685890158772493</v>
      </c>
      <c r="D16" s="45">
        <v>0.86574586465776227</v>
      </c>
      <c r="E16" s="45">
        <v>1.2429600395055243</v>
      </c>
      <c r="F16" s="45">
        <v>0.71082320051094938</v>
      </c>
      <c r="G16" s="45">
        <v>0.78208832433810627</v>
      </c>
      <c r="H16" s="45">
        <v>0.91274490146420162</v>
      </c>
      <c r="I16" s="45">
        <v>0.95435887744954495</v>
      </c>
      <c r="J16" s="45">
        <v>0.75340960150257397</v>
      </c>
      <c r="K16" s="45">
        <v>0.8239251749208697</v>
      </c>
      <c r="L16" s="45">
        <v>0.60694671369879427</v>
      </c>
      <c r="M16" s="45">
        <v>0.64475332182545642</v>
      </c>
      <c r="N16" s="45">
        <v>1.0091373764055593</v>
      </c>
      <c r="O16" s="45">
        <v>0.6669621992097704</v>
      </c>
      <c r="P16" s="45">
        <v>1.1115539362236113</v>
      </c>
      <c r="Q16" s="45">
        <v>0.86451372663760129</v>
      </c>
      <c r="R16" s="45">
        <v>0.74232737788875858</v>
      </c>
      <c r="S16" s="45">
        <v>0.8632195630586732</v>
      </c>
      <c r="T16" s="45">
        <v>0.9839169898606871</v>
      </c>
      <c r="U16" s="45">
        <v>0.76090556616797234</v>
      </c>
      <c r="V16" s="45">
        <v>0.6277143427890115</v>
      </c>
      <c r="W16" s="45">
        <v>1.3925218260401884</v>
      </c>
      <c r="X16" s="45">
        <v>0.82852705097175561</v>
      </c>
      <c r="Y16" s="45">
        <v>0.9754696987559569</v>
      </c>
      <c r="Z16" s="45">
        <v>0.81862543682716526</v>
      </c>
      <c r="AA16" s="45">
        <v>1.0311846077601805</v>
      </c>
      <c r="AB16" s="45">
        <v>0.78380550543612304</v>
      </c>
      <c r="AC16" s="45">
        <v>0.64168310540328777</v>
      </c>
      <c r="AD16" s="45">
        <v>0.85175693934459329</v>
      </c>
      <c r="AE16" s="45">
        <v>0.83589606922109927</v>
      </c>
      <c r="AF16" s="45">
        <v>0.95042556363320196</v>
      </c>
      <c r="AG16" s="45">
        <v>0.73770176126469311</v>
      </c>
      <c r="AH16" s="45">
        <v>0.81760287058966219</v>
      </c>
      <c r="AI16" s="45">
        <v>0.74164887531430479</v>
      </c>
      <c r="AJ16" s="45">
        <v>0.96679614846939632</v>
      </c>
      <c r="AK16" s="45">
        <v>0.70709736351361485</v>
      </c>
      <c r="AL16" s="45">
        <v>0.77471706305483412</v>
      </c>
      <c r="AM16" s="45">
        <v>0.9805234184529058</v>
      </c>
      <c r="AN16" s="45">
        <v>0.7254088069024206</v>
      </c>
      <c r="AO16" s="45">
        <v>1.0653437013172786</v>
      </c>
      <c r="AP16" s="45">
        <v>0.92549927448416947</v>
      </c>
      <c r="AQ16" s="45">
        <v>0.86483423914707303</v>
      </c>
      <c r="AR16" s="45">
        <v>1.005394805983832</v>
      </c>
      <c r="AS16" s="45">
        <v>0.84880407966305649</v>
      </c>
      <c r="AT16" s="45">
        <v>1.0977921991182342</v>
      </c>
      <c r="AU16" s="45">
        <v>0.81382702394432227</v>
      </c>
      <c r="AV16" s="45">
        <v>0.88213772000564716</v>
      </c>
      <c r="AW16" s="45">
        <v>0.874123985623941</v>
      </c>
      <c r="AX16" s="45">
        <v>0.78522999097975454</v>
      </c>
    </row>
    <row r="17" spans="1:50" s="45" customFormat="1" x14ac:dyDescent="0.25">
      <c r="A17" s="45">
        <v>0.90691621256729105</v>
      </c>
      <c r="B17" s="45">
        <v>0.72737189395912472</v>
      </c>
      <c r="C17" s="45">
        <v>0.68128129499487211</v>
      </c>
      <c r="D17" s="45">
        <v>0.87917768014600239</v>
      </c>
      <c r="E17" s="45">
        <v>1.400126349364673</v>
      </c>
      <c r="F17" s="45">
        <v>0.75870162846757161</v>
      </c>
      <c r="G17" s="45">
        <v>0.82208361923272133</v>
      </c>
      <c r="H17" s="45">
        <v>0.87390903876495041</v>
      </c>
      <c r="I17" s="45">
        <v>0.95750865112306649</v>
      </c>
      <c r="J17" s="45">
        <v>0.82025443472565562</v>
      </c>
      <c r="K17" s="45">
        <v>0.73939946304300608</v>
      </c>
      <c r="L17" s="45">
        <v>0.60865106815980397</v>
      </c>
      <c r="M17" s="45">
        <v>0.68467775580660883</v>
      </c>
      <c r="N17" s="45">
        <v>1.0453110094834286</v>
      </c>
      <c r="O17" s="45">
        <v>0.65265006126297187</v>
      </c>
      <c r="P17" s="45">
        <v>1.1106303742110173</v>
      </c>
      <c r="Q17" s="45">
        <v>0.83214348706922414</v>
      </c>
      <c r="R17" s="45">
        <v>0.7266767382576409</v>
      </c>
      <c r="S17" s="45">
        <v>0.81223752995564846</v>
      </c>
      <c r="T17" s="45">
        <v>0.92236316902185156</v>
      </c>
      <c r="U17" s="45">
        <v>0.69371064337373911</v>
      </c>
      <c r="V17" s="45">
        <v>0.61868528769440734</v>
      </c>
      <c r="W17" s="45">
        <v>1.3940423725358182</v>
      </c>
      <c r="X17" s="45">
        <v>0.79955088371449745</v>
      </c>
      <c r="Y17" s="45">
        <v>0.94668681138839217</v>
      </c>
      <c r="Z17" s="45">
        <v>0.84396253001302279</v>
      </c>
      <c r="AA17" s="45">
        <v>1.0718578709553888</v>
      </c>
      <c r="AB17" s="45">
        <v>0.8325538181655292</v>
      </c>
      <c r="AC17" s="45">
        <v>0.60840935465428325</v>
      </c>
      <c r="AD17" s="45">
        <v>0.81571635158795752</v>
      </c>
      <c r="AE17" s="45">
        <v>0.79932556944433597</v>
      </c>
      <c r="AF17" s="45">
        <v>0.96354897930398087</v>
      </c>
      <c r="AG17" s="45">
        <v>0.63722551235299263</v>
      </c>
      <c r="AH17" s="45">
        <v>0.91806414236222122</v>
      </c>
      <c r="AI17" s="45">
        <v>0.72975174807669652</v>
      </c>
      <c r="AJ17" s="45">
        <v>0.90328000368480499</v>
      </c>
      <c r="AK17" s="45">
        <v>0.66661872809822054</v>
      </c>
      <c r="AL17" s="45">
        <v>0.80542206084798085</v>
      </c>
      <c r="AM17" s="45">
        <v>0.91901896141640327</v>
      </c>
      <c r="AN17" s="45">
        <v>0.69944753241939994</v>
      </c>
      <c r="AO17" s="45">
        <v>0.9945859621110672</v>
      </c>
      <c r="AP17" s="45">
        <v>0.9748756740027138</v>
      </c>
      <c r="AQ17" s="45">
        <v>0.86234300180427814</v>
      </c>
      <c r="AR17" s="45">
        <v>0.95035034000089158</v>
      </c>
      <c r="AS17" s="45">
        <v>0.82026345337788109</v>
      </c>
      <c r="AT17" s="45">
        <v>1.1628556646318571</v>
      </c>
      <c r="AU17" s="45">
        <v>0.83411523193515291</v>
      </c>
      <c r="AV17" s="45">
        <v>0.87103143885420931</v>
      </c>
      <c r="AW17" s="45">
        <v>0.81307392239647513</v>
      </c>
      <c r="AX17" s="45">
        <v>0.74587985469103335</v>
      </c>
    </row>
    <row r="18" spans="1:50" s="45" customFormat="1" x14ac:dyDescent="0.25">
      <c r="A18" s="45">
        <v>0.94575310985003036</v>
      </c>
      <c r="B18" s="45">
        <v>0.71062155231657931</v>
      </c>
      <c r="C18" s="45">
        <v>0.63859216241775507</v>
      </c>
      <c r="D18" s="45">
        <v>0.85756865536705917</v>
      </c>
      <c r="E18" s="45">
        <v>1.2599585457921001</v>
      </c>
      <c r="F18" s="45">
        <v>0.73065429396385662</v>
      </c>
      <c r="G18" s="45">
        <v>0.75747750342809173</v>
      </c>
      <c r="H18" s="45">
        <v>0.90702554682180803</v>
      </c>
      <c r="I18" s="45">
        <v>0.86116233410708176</v>
      </c>
      <c r="J18" s="45">
        <v>0.81408907887202875</v>
      </c>
      <c r="K18" s="45">
        <v>0.72777752436359699</v>
      </c>
      <c r="L18" s="45">
        <v>0.59234222096462608</v>
      </c>
      <c r="M18" s="45">
        <v>0.72645307104345958</v>
      </c>
      <c r="N18" s="45">
        <v>1.1473949446387426</v>
      </c>
      <c r="O18" s="45">
        <v>0.64969837174304645</v>
      </c>
      <c r="P18" s="45">
        <v>1.1493109141728854</v>
      </c>
      <c r="Q18" s="45">
        <v>0.74704305595366316</v>
      </c>
      <c r="R18" s="45">
        <v>0.75355081567435156</v>
      </c>
      <c r="S18" s="45">
        <v>0.86467437676921943</v>
      </c>
      <c r="T18" s="45">
        <v>0.97354536226470956</v>
      </c>
      <c r="U18" s="45">
        <v>0.73366401850189689</v>
      </c>
      <c r="V18" s="45">
        <v>0.61453283790904556</v>
      </c>
      <c r="W18" s="45">
        <v>1.405888403188938</v>
      </c>
      <c r="X18" s="45">
        <v>0.76166196304919742</v>
      </c>
      <c r="Y18" s="45">
        <v>0.87261492992119383</v>
      </c>
      <c r="Z18" s="45">
        <v>0.78821974194427546</v>
      </c>
      <c r="AA18" s="45">
        <v>0.99892523963881863</v>
      </c>
      <c r="AB18" s="45">
        <v>0.85910611854508945</v>
      </c>
      <c r="AC18" s="45">
        <v>0.58746030932139814</v>
      </c>
      <c r="AD18" s="45">
        <v>0.83705855992791622</v>
      </c>
      <c r="AE18" s="45">
        <v>0.83574791769688173</v>
      </c>
      <c r="AF18" s="45">
        <v>0.93527210203516187</v>
      </c>
      <c r="AG18" s="45">
        <v>0.62374722503689339</v>
      </c>
      <c r="AH18" s="45">
        <v>0.94512120137277378</v>
      </c>
      <c r="AI18" s="45">
        <v>0.81220643693057581</v>
      </c>
      <c r="AJ18" s="45">
        <v>0.8839084970783434</v>
      </c>
      <c r="AK18" s="45">
        <v>0.68124359183151362</v>
      </c>
      <c r="AL18" s="45">
        <v>0.81354145208763695</v>
      </c>
      <c r="AM18" s="45">
        <v>0.86701260802189306</v>
      </c>
      <c r="AN18" s="45">
        <v>0.7474739210862047</v>
      </c>
      <c r="AO18" s="45">
        <v>0.97683468670503404</v>
      </c>
      <c r="AP18" s="45">
        <v>0.9436971110886222</v>
      </c>
      <c r="AQ18" s="45">
        <v>0.84396266262341579</v>
      </c>
      <c r="AR18" s="45">
        <v>0.90630623843480596</v>
      </c>
      <c r="AS18" s="45">
        <v>0.79940295625357627</v>
      </c>
      <c r="AT18" s="45">
        <v>1.0247737235739522</v>
      </c>
      <c r="AU18" s="45">
        <v>0.80706029840777627</v>
      </c>
      <c r="AV18" s="45">
        <v>0.94659220280577372</v>
      </c>
      <c r="AW18" s="45">
        <v>0.78787104497852256</v>
      </c>
      <c r="AX18" s="45">
        <v>0.75896716448316581</v>
      </c>
    </row>
    <row r="19" spans="1:50" s="45" customFormat="1" x14ac:dyDescent="0.25">
      <c r="A19" s="45">
        <v>0.98508071335875647</v>
      </c>
      <c r="B19" s="45">
        <v>0.66897364889132915</v>
      </c>
      <c r="C19" s="45">
        <v>0.64234413656479661</v>
      </c>
      <c r="D19" s="45">
        <v>0.8922077319125814</v>
      </c>
      <c r="E19" s="45">
        <v>1.197320352569359</v>
      </c>
      <c r="F19" s="45">
        <v>0.74774061804255076</v>
      </c>
      <c r="G19" s="45">
        <v>0.82312216323371401</v>
      </c>
      <c r="H19" s="45">
        <v>0.84943594192200056</v>
      </c>
      <c r="I19" s="45">
        <v>0.78937158048436107</v>
      </c>
      <c r="J19" s="45">
        <v>0.83250014377302639</v>
      </c>
      <c r="K19" s="45">
        <v>0.70940042753352228</v>
      </c>
      <c r="L19" s="45">
        <v>0.5638953163771393</v>
      </c>
      <c r="M19" s="45">
        <v>0.77643543408461579</v>
      </c>
      <c r="N19" s="45">
        <v>1.1301762767265495</v>
      </c>
      <c r="O19" s="45">
        <v>0.60802670396402814</v>
      </c>
      <c r="P19" s="45">
        <v>1.1210573742924275</v>
      </c>
      <c r="Q19" s="45">
        <v>0.67556786207402142</v>
      </c>
      <c r="R19" s="45">
        <v>0.86749168739983806</v>
      </c>
      <c r="S19" s="45">
        <v>0.87984307071994095</v>
      </c>
      <c r="T19" s="45">
        <v>0.9840397987301488</v>
      </c>
      <c r="U19" s="45">
        <v>0.6521823908112192</v>
      </c>
      <c r="V19" s="45">
        <v>0.66405076892912529</v>
      </c>
      <c r="W19" s="45">
        <v>1.4662527474116336</v>
      </c>
      <c r="X19" s="45">
        <v>0.79912883106470955</v>
      </c>
      <c r="Y19" s="45">
        <v>0.8154201673771212</v>
      </c>
      <c r="Z19" s="45">
        <v>0.74031951358993531</v>
      </c>
      <c r="AA19" s="45">
        <v>1.0510899363225583</v>
      </c>
      <c r="AB19" s="45">
        <v>0.8111294504904687</v>
      </c>
      <c r="AC19" s="45">
        <v>0.56628157903634391</v>
      </c>
      <c r="AD19" s="45">
        <v>0.81986243967958461</v>
      </c>
      <c r="AE19" s="45">
        <v>0.78392012687273738</v>
      </c>
      <c r="AF19" s="45">
        <v>0.99826209047826442</v>
      </c>
      <c r="AG19" s="45">
        <v>0.59112563999200718</v>
      </c>
      <c r="AH19" s="45">
        <v>0.974405155819559</v>
      </c>
      <c r="AI19" s="45">
        <v>0.83744916808271297</v>
      </c>
      <c r="AJ19" s="45">
        <v>0.87460208214248025</v>
      </c>
      <c r="AK19" s="45">
        <v>0.65635851617425345</v>
      </c>
      <c r="AL19" s="45">
        <v>0.7600096736765094</v>
      </c>
      <c r="AM19" s="45">
        <v>0.86886613390354062</v>
      </c>
      <c r="AN19" s="45">
        <v>0.73516977215265378</v>
      </c>
      <c r="AO19" s="45">
        <v>0.93911495766148922</v>
      </c>
      <c r="AP19" s="45">
        <v>0.92372296923132735</v>
      </c>
      <c r="AQ19" s="45">
        <v>0.8338272532122647</v>
      </c>
      <c r="AR19" s="45">
        <v>0.80992683491065509</v>
      </c>
      <c r="AS19" s="45">
        <v>0.74533894302352433</v>
      </c>
      <c r="AT19" s="45">
        <v>0.96594644168212107</v>
      </c>
      <c r="AU19" s="45">
        <v>0.81508538894490556</v>
      </c>
      <c r="AV19" s="45">
        <v>0.8859616322969831</v>
      </c>
      <c r="AW19" s="45">
        <v>0.72121670836633489</v>
      </c>
      <c r="AX19" s="45">
        <v>0.72331396984886154</v>
      </c>
    </row>
    <row r="20" spans="1:50" s="45" customFormat="1" x14ac:dyDescent="0.25">
      <c r="A20" s="45">
        <v>0.88337078813903303</v>
      </c>
      <c r="B20" s="45">
        <v>0.63157219942418685</v>
      </c>
      <c r="C20" s="45">
        <v>0.63934821317648494</v>
      </c>
      <c r="D20" s="45">
        <v>0.87723217153681332</v>
      </c>
      <c r="E20" s="45">
        <v>1.264244605782969</v>
      </c>
      <c r="F20" s="45">
        <v>0.73493129610912733</v>
      </c>
      <c r="G20" s="45">
        <v>0.83790034941826097</v>
      </c>
      <c r="H20" s="45">
        <v>0.84981529333581696</v>
      </c>
      <c r="I20" s="45">
        <v>0.81094248426425541</v>
      </c>
      <c r="J20" s="45">
        <v>0.76848520334831871</v>
      </c>
      <c r="K20" s="45">
        <v>0.68941171165133164</v>
      </c>
      <c r="L20" s="45">
        <v>0.52087994038905761</v>
      </c>
      <c r="M20" s="45">
        <v>0.73252410912649102</v>
      </c>
      <c r="N20" s="45">
        <v>1.2245215839392276</v>
      </c>
      <c r="O20" s="45">
        <v>0.61692681117468107</v>
      </c>
      <c r="P20" s="45">
        <v>1.1243261258548092</v>
      </c>
      <c r="Q20" s="45">
        <v>0.63663389113787561</v>
      </c>
      <c r="R20" s="45">
        <v>0.84515608598813641</v>
      </c>
      <c r="S20" s="45">
        <v>0.92908438390202341</v>
      </c>
      <c r="T20" s="45">
        <v>0.99356499521952224</v>
      </c>
      <c r="U20" s="45">
        <v>0.69032068534022051</v>
      </c>
      <c r="V20" s="45">
        <v>0.7055309540090704</v>
      </c>
      <c r="W20" s="45">
        <v>1.4688085749982907</v>
      </c>
      <c r="X20" s="45">
        <v>0.83946988781317466</v>
      </c>
      <c r="Y20" s="45">
        <v>0.79227720376157851</v>
      </c>
      <c r="Z20" s="45">
        <v>0.75418175941197196</v>
      </c>
      <c r="AA20" s="45">
        <v>1.099924357665053</v>
      </c>
      <c r="AB20" s="45">
        <v>0.75933191278050916</v>
      </c>
      <c r="AC20" s="45">
        <v>0.48813197821623222</v>
      </c>
      <c r="AD20" s="45">
        <v>0.77369930320392288</v>
      </c>
      <c r="AE20" s="45">
        <v>0.80107466431755747</v>
      </c>
      <c r="AF20" s="45">
        <v>1.0734441265971635</v>
      </c>
      <c r="AG20" s="45">
        <v>0.55863607475849741</v>
      </c>
      <c r="AH20" s="45">
        <v>0.90884035321076229</v>
      </c>
      <c r="AI20" s="45">
        <v>0.83647747230092506</v>
      </c>
      <c r="AJ20" s="45">
        <v>0.82644207580990126</v>
      </c>
      <c r="AK20" s="45">
        <v>0.61612491862004093</v>
      </c>
      <c r="AL20" s="45">
        <v>0.74369996657357373</v>
      </c>
      <c r="AM20" s="45">
        <v>0.89069906107932018</v>
      </c>
      <c r="AN20" s="45">
        <v>0.71288778488754989</v>
      </c>
      <c r="AO20" s="45">
        <v>0.9579327728670507</v>
      </c>
      <c r="AP20" s="45">
        <v>0.88878613813586349</v>
      </c>
      <c r="AQ20" s="45">
        <v>0.78946922561235844</v>
      </c>
      <c r="AR20" s="45">
        <v>0.71382975931471693</v>
      </c>
      <c r="AS20" s="45">
        <v>0.69927808666329438</v>
      </c>
      <c r="AT20" s="45">
        <v>1.0199695424965041</v>
      </c>
      <c r="AU20" s="45">
        <v>0.88466952448605385</v>
      </c>
      <c r="AV20" s="45">
        <v>0.86166133253546873</v>
      </c>
      <c r="AW20" s="45">
        <v>0.65790240872286598</v>
      </c>
      <c r="AX20" s="45">
        <v>0.71542178426306069</v>
      </c>
    </row>
    <row r="21" spans="1:50" s="45" customFormat="1" x14ac:dyDescent="0.25">
      <c r="A21" s="45">
        <v>0.87068962444345621</v>
      </c>
      <c r="B21" s="45">
        <v>0.64660561278616058</v>
      </c>
      <c r="C21" s="45">
        <v>0.63469471349277728</v>
      </c>
      <c r="D21" s="45">
        <v>0.87017538783156889</v>
      </c>
      <c r="E21" s="45">
        <v>1.2189446735518175</v>
      </c>
      <c r="F21" s="45">
        <v>0.68408047814722328</v>
      </c>
      <c r="G21" s="45">
        <v>0.72644831696027345</v>
      </c>
      <c r="H21" s="45">
        <v>0.87714332458375277</v>
      </c>
      <c r="I21" s="45">
        <v>0.80864516016661236</v>
      </c>
      <c r="J21" s="45">
        <v>0.73444768836052288</v>
      </c>
      <c r="K21" s="45">
        <v>0.6848433129783571</v>
      </c>
      <c r="L21" s="45">
        <v>0.5388284094931759</v>
      </c>
      <c r="M21" s="45">
        <v>0.74946821139692099</v>
      </c>
      <c r="N21" s="45">
        <v>1.2886107451496573</v>
      </c>
      <c r="O21" s="45">
        <v>0.61773931517213809</v>
      </c>
      <c r="P21" s="45">
        <v>1.1154993886895492</v>
      </c>
      <c r="Q21" s="45">
        <v>0.62689071969990673</v>
      </c>
      <c r="R21" s="45">
        <v>0.80673850053513163</v>
      </c>
      <c r="S21" s="45">
        <v>0.93871886349516676</v>
      </c>
      <c r="T21" s="45">
        <v>0.99241308696856489</v>
      </c>
      <c r="U21" s="45">
        <v>0.68058047288464196</v>
      </c>
      <c r="V21" s="45">
        <v>0.72374855102306557</v>
      </c>
      <c r="W21" s="45">
        <v>1.3590225770812721</v>
      </c>
      <c r="X21" s="45">
        <v>0.81777294695041269</v>
      </c>
      <c r="Y21" s="45">
        <v>0.82263225173568688</v>
      </c>
      <c r="Z21" s="45">
        <v>0.69352615815953544</v>
      </c>
      <c r="AA21" s="45">
        <v>1.0701081656437048</v>
      </c>
      <c r="AB21" s="45">
        <v>0.75027961212842709</v>
      </c>
      <c r="AC21" s="45">
        <v>0.51899598981685913</v>
      </c>
      <c r="AD21" s="45">
        <v>0.82492536246914472</v>
      </c>
      <c r="AE21" s="45">
        <v>0.82133681285761473</v>
      </c>
      <c r="AF21" s="45">
        <v>1.0526423846608581</v>
      </c>
      <c r="AG21" s="45">
        <v>0.49142986311327491</v>
      </c>
      <c r="AH21" s="45">
        <v>0.83452912178437721</v>
      </c>
      <c r="AI21" s="45">
        <v>0.85430772862915938</v>
      </c>
      <c r="AJ21" s="45">
        <v>0.80391046053514159</v>
      </c>
      <c r="AK21" s="45">
        <v>0.63243519765078227</v>
      </c>
      <c r="AL21" s="45">
        <v>0.79700321263188234</v>
      </c>
      <c r="AM21" s="45">
        <v>0.91238892890965284</v>
      </c>
      <c r="AN21" s="45">
        <v>0.67963497327670763</v>
      </c>
      <c r="AO21" s="45">
        <v>0.85195168102751939</v>
      </c>
      <c r="AP21" s="45">
        <v>0.81174310662021887</v>
      </c>
      <c r="AQ21" s="45">
        <v>0.69291923879729733</v>
      </c>
      <c r="AR21" s="45">
        <v>0.72688514366696155</v>
      </c>
      <c r="AS21" s="45">
        <v>0.64677181591977451</v>
      </c>
      <c r="AT21" s="45">
        <v>1.0490374678569689</v>
      </c>
      <c r="AU21" s="45">
        <v>0.7762121481014701</v>
      </c>
      <c r="AV21" s="45">
        <v>1.0026038397410149</v>
      </c>
      <c r="AW21" s="45">
        <v>0.66891313807498998</v>
      </c>
      <c r="AX21" s="45">
        <v>0.69105215144343668</v>
      </c>
    </row>
    <row r="22" spans="1:50" s="45" customFormat="1" x14ac:dyDescent="0.25">
      <c r="A22" s="45">
        <v>0.79383857242260314</v>
      </c>
      <c r="B22" s="45">
        <v>0.59604973198738942</v>
      </c>
      <c r="C22" s="45">
        <v>0.67896719485407442</v>
      </c>
      <c r="D22" s="45">
        <v>0.97417630513547049</v>
      </c>
      <c r="E22" s="45">
        <v>1.3287483453298048</v>
      </c>
      <c r="F22" s="45">
        <v>0.6933269401856289</v>
      </c>
      <c r="G22" s="45">
        <v>0.71354518847459958</v>
      </c>
      <c r="H22" s="45">
        <v>0.91177685978359924</v>
      </c>
      <c r="I22" s="45">
        <v>0.73005193645994226</v>
      </c>
      <c r="J22" s="45">
        <v>0.68242460062312049</v>
      </c>
      <c r="K22" s="45">
        <v>0.63343304864384842</v>
      </c>
      <c r="L22" s="45">
        <v>0.56489022109048503</v>
      </c>
      <c r="M22" s="45">
        <v>0.7767173189016171</v>
      </c>
      <c r="N22" s="45">
        <v>1.2124717760856185</v>
      </c>
      <c r="O22" s="45">
        <v>0.56824717545432379</v>
      </c>
      <c r="P22" s="45">
        <v>1.0888504194138529</v>
      </c>
      <c r="Q22" s="45">
        <v>0.54800157242991521</v>
      </c>
      <c r="R22" s="45">
        <v>0.80126325057585646</v>
      </c>
      <c r="S22" s="45">
        <v>0.93429584016659184</v>
      </c>
      <c r="T22" s="45">
        <v>1.0395138718548371</v>
      </c>
      <c r="U22" s="45">
        <v>0.6595362888486046</v>
      </c>
      <c r="V22" s="45">
        <v>0.74119498219711966</v>
      </c>
      <c r="W22" s="45">
        <v>1.3705044901087751</v>
      </c>
      <c r="X22" s="45">
        <v>0.81263340639066173</v>
      </c>
      <c r="Y22" s="45">
        <v>0.83098304960782987</v>
      </c>
      <c r="Z22" s="45">
        <v>0.68591548036671124</v>
      </c>
      <c r="AA22" s="45">
        <v>1.2047912325057994</v>
      </c>
      <c r="AB22" s="45">
        <v>0.70735015618228159</v>
      </c>
      <c r="AC22" s="45">
        <v>0.51996281523510857</v>
      </c>
      <c r="AD22" s="45">
        <v>0.77632881268056686</v>
      </c>
      <c r="AE22" s="45">
        <v>0.84119273970567998</v>
      </c>
      <c r="AF22" s="45">
        <v>1.0272724029518758</v>
      </c>
      <c r="AG22" s="45">
        <v>0.47334870257894818</v>
      </c>
      <c r="AH22" s="45">
        <v>0.83480872217842417</v>
      </c>
      <c r="AI22" s="45">
        <v>0.89475813474466914</v>
      </c>
      <c r="AJ22" s="45">
        <v>0.71368819306078934</v>
      </c>
      <c r="AK22" s="45">
        <v>0.59188573840502923</v>
      </c>
      <c r="AL22" s="45">
        <v>0.78746635598030934</v>
      </c>
      <c r="AM22" s="45">
        <v>0.86504935097649882</v>
      </c>
      <c r="AN22" s="45">
        <v>0.65608264931141957</v>
      </c>
      <c r="AO22" s="45">
        <v>0.87279917705440868</v>
      </c>
      <c r="AP22" s="45">
        <v>0.75755601006979512</v>
      </c>
      <c r="AQ22" s="45">
        <v>0.65778806208974561</v>
      </c>
      <c r="AR22" s="45">
        <v>0.65833249030321128</v>
      </c>
      <c r="AS22" s="45">
        <v>0.64839664897969485</v>
      </c>
      <c r="AT22" s="45">
        <v>1.0779566169737989</v>
      </c>
      <c r="AU22" s="45">
        <v>0.70401349726227591</v>
      </c>
      <c r="AV22" s="45">
        <v>1.019559983171626</v>
      </c>
      <c r="AW22" s="45">
        <v>0.66516498385801159</v>
      </c>
      <c r="AX22" s="45">
        <v>0.68316022995232384</v>
      </c>
    </row>
    <row r="23" spans="1:50" s="45" customFormat="1" x14ac:dyDescent="0.25">
      <c r="A23" s="45">
        <v>0.72571629388968806</v>
      </c>
      <c r="B23" s="45">
        <v>0.57070249386452288</v>
      </c>
      <c r="C23" s="45">
        <v>0.62553475952127668</v>
      </c>
      <c r="D23" s="45">
        <v>0.95616739956150043</v>
      </c>
      <c r="E23" s="45">
        <v>1.3861885623930006</v>
      </c>
      <c r="F23" s="45">
        <v>0.62997223057573259</v>
      </c>
      <c r="G23" s="45">
        <v>0.74741702394233733</v>
      </c>
      <c r="H23" s="45">
        <v>0.93773147128509948</v>
      </c>
      <c r="I23" s="45">
        <v>0.72163795307005918</v>
      </c>
      <c r="J23" s="45">
        <v>0.65923746160057695</v>
      </c>
      <c r="K23" s="45">
        <v>0.5645744411277398</v>
      </c>
      <c r="L23" s="45">
        <v>0.52098862141791924</v>
      </c>
      <c r="M23" s="45">
        <v>0.77461274786321443</v>
      </c>
      <c r="N23" s="45">
        <v>1.2974198431072057</v>
      </c>
      <c r="O23" s="45">
        <v>0.58063680782417226</v>
      </c>
      <c r="P23" s="45">
        <v>1.116826206327536</v>
      </c>
      <c r="Q23" s="45">
        <v>0.49273905519139977</v>
      </c>
      <c r="R23" s="45">
        <v>0.80621140827509663</v>
      </c>
      <c r="S23" s="45">
        <v>0.92549061302428282</v>
      </c>
      <c r="T23" s="45">
        <v>1.042923880322695</v>
      </c>
      <c r="U23" s="45">
        <v>0.63843725922712646</v>
      </c>
      <c r="V23" s="45">
        <v>0.72727790845695894</v>
      </c>
      <c r="W23" s="45">
        <v>1.3237458556875432</v>
      </c>
      <c r="X23" s="45">
        <v>0.81012411462848599</v>
      </c>
      <c r="Y23" s="45">
        <v>0.86312239704439375</v>
      </c>
      <c r="Z23" s="45">
        <v>0.73178395989271594</v>
      </c>
      <c r="AA23" s="45">
        <v>1.252854173433273</v>
      </c>
      <c r="AB23" s="45">
        <v>0.68656227610456211</v>
      </c>
      <c r="AC23" s="45">
        <v>0.48813710047389369</v>
      </c>
      <c r="AD23" s="45">
        <v>0.68655887076587319</v>
      </c>
      <c r="AE23" s="45">
        <v>0.82387589113664716</v>
      </c>
      <c r="AF23" s="45">
        <v>1.0953973623755586</v>
      </c>
      <c r="AG23" s="45">
        <v>0.45089801047816908</v>
      </c>
      <c r="AH23" s="45">
        <v>0.77133028752303223</v>
      </c>
      <c r="AI23" s="45">
        <v>0.84598697932229006</v>
      </c>
      <c r="AJ23" s="45">
        <v>0.64952128600043924</v>
      </c>
      <c r="AK23" s="45">
        <v>0.63137356055620364</v>
      </c>
      <c r="AL23" s="45">
        <v>0.85212050961055219</v>
      </c>
      <c r="AM23" s="45">
        <v>0.83429199475396842</v>
      </c>
      <c r="AN23" s="45">
        <v>0.60347485177167004</v>
      </c>
      <c r="AO23" s="45">
        <v>0.69511478694761619</v>
      </c>
      <c r="AP23" s="45">
        <v>0.73442121903097546</v>
      </c>
      <c r="AQ23" s="45">
        <v>0.61291240250581491</v>
      </c>
      <c r="AR23" s="45">
        <v>0.68062022798038901</v>
      </c>
      <c r="AS23" s="45">
        <v>0.62452804357502745</v>
      </c>
      <c r="AT23" s="45">
        <v>1.0070647207169654</v>
      </c>
      <c r="AU23" s="45">
        <v>0.69420374432450394</v>
      </c>
      <c r="AV23" s="45">
        <v>1.0601269074779953</v>
      </c>
      <c r="AW23" s="45">
        <v>0.57657737597362935</v>
      </c>
      <c r="AX23" s="45">
        <v>0.70892203631908612</v>
      </c>
    </row>
    <row r="24" spans="1:50" s="45" customFormat="1" x14ac:dyDescent="0.25">
      <c r="A24" s="45">
        <v>0.72911970167879359</v>
      </c>
      <c r="B24" s="45">
        <v>0.55735041365913995</v>
      </c>
      <c r="C24" s="45">
        <v>0.63309198817332013</v>
      </c>
      <c r="D24" s="45">
        <v>0.93310695970162605</v>
      </c>
      <c r="E24" s="45">
        <v>1.4460320494621932</v>
      </c>
      <c r="F24" s="45">
        <v>0.5807452961893993</v>
      </c>
      <c r="G24" s="45">
        <v>0.68132736622359769</v>
      </c>
      <c r="H24" s="45">
        <v>0.93746483178808249</v>
      </c>
      <c r="I24" s="45">
        <v>0.67107462960228981</v>
      </c>
      <c r="J24" s="45">
        <v>0.57231172319733215</v>
      </c>
      <c r="K24" s="45">
        <v>0.55488507330456704</v>
      </c>
      <c r="L24" s="45">
        <v>0.52070193496010564</v>
      </c>
      <c r="M24" s="45">
        <v>0.8271999173177973</v>
      </c>
      <c r="N24" s="45">
        <v>1.3402170076533124</v>
      </c>
      <c r="O24" s="45">
        <v>0.61015163723328603</v>
      </c>
      <c r="P24" s="45">
        <v>1.0743218863419592</v>
      </c>
      <c r="Q24" s="45">
        <v>0.4509061175474835</v>
      </c>
      <c r="R24" s="45">
        <v>0.73521604684839137</v>
      </c>
      <c r="S24" s="45">
        <v>0.82782718879419426</v>
      </c>
      <c r="T24" s="45">
        <v>1.0425266721030848</v>
      </c>
      <c r="U24" s="45">
        <v>0.62976990271007849</v>
      </c>
      <c r="V24" s="45">
        <v>0.77897252977438092</v>
      </c>
      <c r="W24" s="45">
        <v>1.2663456245398097</v>
      </c>
      <c r="X24" s="45">
        <v>0.90217606627666169</v>
      </c>
      <c r="Y24" s="45">
        <v>0.89341038289318431</v>
      </c>
      <c r="Z24" s="45">
        <v>0.73896860564706046</v>
      </c>
      <c r="AA24" s="45">
        <v>1.1714549835343961</v>
      </c>
      <c r="AB24" s="45">
        <v>0.65529826878426856</v>
      </c>
      <c r="AC24" s="45">
        <v>0.45144494740972591</v>
      </c>
      <c r="AD24" s="45">
        <v>0.68970830553999751</v>
      </c>
      <c r="AE24" s="45">
        <v>0.81728902403430104</v>
      </c>
      <c r="AF24" s="45">
        <v>1.130036841194616</v>
      </c>
      <c r="AG24" s="45">
        <v>0.42900699498449657</v>
      </c>
      <c r="AH24" s="45">
        <v>0.78995767252921434</v>
      </c>
      <c r="AI24" s="45">
        <v>0.85634041415399509</v>
      </c>
      <c r="AJ24" s="45">
        <v>0.63323208689942001</v>
      </c>
      <c r="AK24" s="45">
        <v>0.60544663178452784</v>
      </c>
      <c r="AL24" s="45">
        <v>0.77962977704106318</v>
      </c>
      <c r="AM24" s="45">
        <v>0.91867916729560317</v>
      </c>
      <c r="AN24" s="45">
        <v>0.63726729685906947</v>
      </c>
      <c r="AO24" s="45">
        <v>0.59875751706221769</v>
      </c>
      <c r="AP24" s="45">
        <v>0.74335908498870484</v>
      </c>
      <c r="AQ24" s="45">
        <v>0.5871977894156124</v>
      </c>
      <c r="AR24" s="45">
        <v>0.66885132824560301</v>
      </c>
      <c r="AS24" s="45">
        <v>0.61761401371600089</v>
      </c>
      <c r="AT24" s="45">
        <v>1.0236233951938869</v>
      </c>
      <c r="AU24" s="45">
        <v>0.63960221708013154</v>
      </c>
      <c r="AV24" s="45">
        <v>1.1611710984717718</v>
      </c>
      <c r="AW24" s="45">
        <v>0.54192232022310305</v>
      </c>
      <c r="AX24" s="45">
        <v>0.68719955694852974</v>
      </c>
    </row>
    <row r="25" spans="1:50" s="45" customFormat="1" x14ac:dyDescent="0.25">
      <c r="A25" s="45">
        <v>0.73146078470330955</v>
      </c>
      <c r="B25" s="45">
        <v>0.52568843596572146</v>
      </c>
      <c r="C25" s="45">
        <v>0.64273610401549475</v>
      </c>
      <c r="D25" s="45">
        <v>0.9396446090868209</v>
      </c>
      <c r="E25" s="45">
        <v>1.4182995082633567</v>
      </c>
      <c r="F25" s="45">
        <v>0.53785682827290449</v>
      </c>
      <c r="G25" s="45">
        <v>0.57930855408186965</v>
      </c>
      <c r="H25" s="45">
        <v>0.97720537391132156</v>
      </c>
      <c r="I25" s="45">
        <v>0.65976554281554212</v>
      </c>
      <c r="J25" s="45">
        <v>0.53593048365055951</v>
      </c>
      <c r="K25" s="45">
        <v>0.49924044506991222</v>
      </c>
      <c r="L25" s="45">
        <v>0.51067289533663984</v>
      </c>
      <c r="M25" s="45">
        <v>0.80611748851335252</v>
      </c>
      <c r="N25" s="45">
        <v>1.425812030294539</v>
      </c>
      <c r="O25" s="45">
        <v>0.56778381977480419</v>
      </c>
      <c r="P25" s="45">
        <v>0.97839665014729182</v>
      </c>
      <c r="Q25" s="45">
        <v>0.44944524938297686</v>
      </c>
      <c r="R25" s="45">
        <v>0.66945469534360103</v>
      </c>
      <c r="S25" s="45">
        <v>0.77417476470495039</v>
      </c>
      <c r="T25" s="45">
        <v>0.98952411082895209</v>
      </c>
      <c r="U25" s="45">
        <v>0.61351859006583398</v>
      </c>
      <c r="V25" s="45">
        <v>0.83544681610716287</v>
      </c>
      <c r="W25" s="45">
        <v>1.2891780662816641</v>
      </c>
      <c r="X25" s="45">
        <v>0.91506647053200374</v>
      </c>
      <c r="Y25" s="45">
        <v>0.96237074977583759</v>
      </c>
      <c r="Z25" s="45">
        <v>0.7207032813409463</v>
      </c>
      <c r="AA25" s="45">
        <v>1.0962800019823336</v>
      </c>
      <c r="AB25" s="45">
        <v>0.66205125442415724</v>
      </c>
      <c r="AC25" s="45">
        <v>0.41114735455854817</v>
      </c>
      <c r="AD25" s="45">
        <v>0.7129206089433674</v>
      </c>
      <c r="AE25" s="45">
        <v>0.77198041141791307</v>
      </c>
      <c r="AF25" s="45">
        <v>1.1316317090995136</v>
      </c>
      <c r="AG25" s="45">
        <v>0.40120899961634215</v>
      </c>
      <c r="AH25" s="45">
        <v>0.8085540088130222</v>
      </c>
      <c r="AI25" s="45">
        <v>0.80967416037223794</v>
      </c>
      <c r="AJ25" s="45">
        <v>0.5775688265693586</v>
      </c>
      <c r="AK25" s="45">
        <v>0.61086822928864526</v>
      </c>
      <c r="AL25" s="45">
        <v>0.73568871554608162</v>
      </c>
      <c r="AM25" s="45">
        <v>0.91555124368432161</v>
      </c>
      <c r="AN25" s="45">
        <v>0.63105584115712987</v>
      </c>
      <c r="AO25" s="45">
        <v>0.59923991002376897</v>
      </c>
      <c r="AP25" s="45">
        <v>0.70172041475546365</v>
      </c>
      <c r="AQ25" s="45">
        <v>0.57597294368824459</v>
      </c>
      <c r="AR25" s="45">
        <v>0.67340849686570803</v>
      </c>
      <c r="AS25" s="45">
        <v>0.56612699795227472</v>
      </c>
      <c r="AT25" s="45">
        <v>1.028761638883489</v>
      </c>
      <c r="AU25" s="45">
        <v>0.60281361235259134</v>
      </c>
      <c r="AV25" s="45">
        <v>1.093244155236591</v>
      </c>
      <c r="AW25" s="45">
        <v>0.55557902828053873</v>
      </c>
      <c r="AX25" s="45">
        <v>0.69090699029069258</v>
      </c>
    </row>
    <row r="26" spans="1:50" s="45" customFormat="1" x14ac:dyDescent="0.25">
      <c r="A26" s="45">
        <v>0.78955008633234225</v>
      </c>
      <c r="B26" s="45">
        <v>0.43003176974772994</v>
      </c>
      <c r="C26" s="45">
        <v>0.66752350638006497</v>
      </c>
      <c r="D26" s="45">
        <v>0.94181755637521969</v>
      </c>
      <c r="E26" s="45">
        <v>1.5056884991966284</v>
      </c>
      <c r="F26" s="45">
        <v>0.4778931326507288</v>
      </c>
      <c r="G26" s="45">
        <v>0.60897882318870455</v>
      </c>
      <c r="H26" s="45">
        <v>1.0309561564639858</v>
      </c>
      <c r="I26" s="45">
        <v>0.63811530710172359</v>
      </c>
      <c r="J26" s="45">
        <v>0.58271818802382802</v>
      </c>
      <c r="K26" s="45">
        <v>0.48715590650104662</v>
      </c>
      <c r="L26" s="45">
        <v>0.49644437145499187</v>
      </c>
      <c r="M26" s="45">
        <v>0.83584095404757952</v>
      </c>
      <c r="N26" s="45">
        <v>1.4338930656675006</v>
      </c>
      <c r="O26" s="45">
        <v>0.4785045670367134</v>
      </c>
      <c r="P26" s="45">
        <v>1.0172616058551938</v>
      </c>
      <c r="Q26" s="45">
        <v>0.42115381349344022</v>
      </c>
      <c r="R26" s="45">
        <v>0.67915420299483353</v>
      </c>
      <c r="S26" s="45">
        <v>0.79363699944957844</v>
      </c>
      <c r="T26" s="45">
        <v>1.0226485103561389</v>
      </c>
      <c r="U26" s="45">
        <v>0.53552285430273794</v>
      </c>
      <c r="V26" s="45">
        <v>0.85265602461290646</v>
      </c>
      <c r="W26" s="45">
        <v>1.3789407565921876</v>
      </c>
      <c r="X26" s="45">
        <v>0.8762497868527187</v>
      </c>
      <c r="Y26" s="45">
        <v>0.97202911535291314</v>
      </c>
      <c r="Z26" s="45">
        <v>0.73671793860851842</v>
      </c>
      <c r="AA26" s="45">
        <v>1.1461290814270304</v>
      </c>
      <c r="AB26" s="45">
        <v>0.64124926956321227</v>
      </c>
      <c r="AC26" s="45">
        <v>0.39421575786011342</v>
      </c>
      <c r="AD26" s="45">
        <v>0.66697248658373931</v>
      </c>
      <c r="AE26" s="45">
        <v>0.75235284003215197</v>
      </c>
      <c r="AF26" s="45">
        <v>1.1775946273261624</v>
      </c>
      <c r="AG26" s="45">
        <v>0.39724666331643271</v>
      </c>
      <c r="AH26" s="45">
        <v>0.76503434706826945</v>
      </c>
      <c r="AI26" s="45">
        <v>0.79340635277981986</v>
      </c>
      <c r="AJ26" s="45">
        <v>0.57913538205253179</v>
      </c>
      <c r="AK26" s="45">
        <v>0.60233138376170325</v>
      </c>
      <c r="AL26" s="45">
        <v>0.66271621880973541</v>
      </c>
      <c r="AM26" s="45">
        <v>1.0308934335093385</v>
      </c>
      <c r="AN26" s="45">
        <v>0.62558552049111993</v>
      </c>
      <c r="AO26" s="45">
        <v>0.57737661968509191</v>
      </c>
      <c r="AP26" s="45">
        <v>0.70646997018224778</v>
      </c>
      <c r="AQ26" s="45">
        <v>0.59745949568574652</v>
      </c>
      <c r="AR26" s="45">
        <v>0.65576191717613785</v>
      </c>
      <c r="AS26" s="45">
        <v>0.55093675815960097</v>
      </c>
      <c r="AT26" s="45">
        <v>1.0287955442944761</v>
      </c>
      <c r="AU26" s="45">
        <v>0.54465601202790859</v>
      </c>
      <c r="AV26" s="45">
        <v>1.0039655596761472</v>
      </c>
      <c r="AW26" s="45">
        <v>0.53044289980060422</v>
      </c>
      <c r="AX26" s="45">
        <v>0.67761099381165302</v>
      </c>
    </row>
    <row r="27" spans="1:50" s="45" customFormat="1" x14ac:dyDescent="0.25">
      <c r="A27" s="45">
        <v>0.83233789395597324</v>
      </c>
      <c r="B27" s="45">
        <v>0.40544876012508557</v>
      </c>
      <c r="C27" s="45">
        <v>0.68151463241521759</v>
      </c>
      <c r="D27" s="45">
        <v>0.8106618345680251</v>
      </c>
      <c r="E27" s="45">
        <v>1.4336482542726545</v>
      </c>
      <c r="F27" s="45">
        <v>0.44421750067741961</v>
      </c>
      <c r="G27" s="45">
        <v>0.55588527134113497</v>
      </c>
      <c r="H27" s="45">
        <v>0.99702182213264345</v>
      </c>
      <c r="I27" s="45">
        <v>0.66612701192359514</v>
      </c>
      <c r="J27" s="45">
        <v>0.53083234467105433</v>
      </c>
      <c r="K27" s="45">
        <v>0.5091938029753279</v>
      </c>
      <c r="L27" s="45">
        <v>0.51202101658918631</v>
      </c>
      <c r="M27" s="45">
        <v>0.78659477809494993</v>
      </c>
      <c r="N27" s="45">
        <v>1.2898357144445327</v>
      </c>
      <c r="O27" s="45">
        <v>0.47593095363730725</v>
      </c>
      <c r="P27" s="45">
        <v>0.9254042880073392</v>
      </c>
      <c r="Q27" s="45">
        <v>0.40984645492745342</v>
      </c>
      <c r="R27" s="45">
        <v>0.68106548348703078</v>
      </c>
      <c r="S27" s="45">
        <v>0.75698562037216244</v>
      </c>
      <c r="T27" s="45">
        <v>0.97768636410982623</v>
      </c>
      <c r="U27" s="45">
        <v>0.51351544992127107</v>
      </c>
      <c r="V27" s="45">
        <v>0.85154661290165579</v>
      </c>
      <c r="W27" s="45">
        <v>1.3209660069905067</v>
      </c>
      <c r="X27" s="45">
        <v>0.84828289440336024</v>
      </c>
      <c r="Y27" s="45">
        <v>1.0772941887005947</v>
      </c>
      <c r="Z27" s="45">
        <v>0.75603557486805406</v>
      </c>
      <c r="AA27" s="45">
        <v>1.1307938263040767</v>
      </c>
      <c r="AB27" s="45">
        <v>0.66411493691874279</v>
      </c>
      <c r="AC27" s="45">
        <v>0.40149951202157447</v>
      </c>
      <c r="AD27" s="45">
        <v>0.58536377880521862</v>
      </c>
      <c r="AE27" s="45">
        <v>0.75305908268451871</v>
      </c>
      <c r="AF27" s="45">
        <v>1.1943159765167912</v>
      </c>
      <c r="AG27" s="45">
        <v>0.37427646139497583</v>
      </c>
      <c r="AH27" s="45">
        <v>0.67503693101328588</v>
      </c>
      <c r="AI27" s="45">
        <v>0.78651636487433496</v>
      </c>
      <c r="AJ27" s="45">
        <v>0.522649322133942</v>
      </c>
      <c r="AK27" s="45">
        <v>0.55963231873188446</v>
      </c>
      <c r="AL27" s="45">
        <v>0.68070982531970159</v>
      </c>
      <c r="AM27" s="45">
        <v>1.037813790595405</v>
      </c>
      <c r="AN27" s="45">
        <v>0.60117898307606776</v>
      </c>
      <c r="AO27" s="45">
        <v>0.56008706906245187</v>
      </c>
      <c r="AP27" s="45">
        <v>0.67869557682968951</v>
      </c>
      <c r="AQ27" s="45">
        <v>0.54739625147749282</v>
      </c>
      <c r="AR27" s="45">
        <v>0.7028920482095663</v>
      </c>
      <c r="AS27" s="45">
        <v>0.53633021281602744</v>
      </c>
      <c r="AT27" s="45">
        <v>1.0148311210384569</v>
      </c>
      <c r="AU27" s="45">
        <v>0.53193620385918605</v>
      </c>
      <c r="AV27" s="45">
        <v>0.90877391628298887</v>
      </c>
      <c r="AW27" s="45">
        <v>0.49782846157343597</v>
      </c>
      <c r="AX27" s="45">
        <v>0.64656727869037645</v>
      </c>
    </row>
    <row r="28" spans="1:50" s="45" customFormat="1" x14ac:dyDescent="0.25">
      <c r="A28" s="45">
        <v>0.7778593853754826</v>
      </c>
      <c r="B28" s="45">
        <v>0.39017204822050727</v>
      </c>
      <c r="C28" s="45">
        <v>0.7492928197122295</v>
      </c>
      <c r="D28" s="45">
        <v>0.80633826655879359</v>
      </c>
      <c r="E28" s="45">
        <v>1.5502080694653961</v>
      </c>
      <c r="F28" s="45">
        <v>0.44530009940960014</v>
      </c>
      <c r="G28" s="45">
        <v>0.55545025490357369</v>
      </c>
      <c r="H28" s="45">
        <v>1.0006883722965598</v>
      </c>
      <c r="I28" s="45">
        <v>0.69332975835798594</v>
      </c>
      <c r="J28" s="45">
        <v>0.51553389433419416</v>
      </c>
      <c r="K28" s="45">
        <v>0.48636575624983192</v>
      </c>
      <c r="L28" s="45">
        <v>0.50283550825059564</v>
      </c>
      <c r="M28" s="45">
        <v>0.80494306384124437</v>
      </c>
      <c r="N28" s="45">
        <v>1.33521919410196</v>
      </c>
      <c r="O28" s="45">
        <v>0.47255253989697088</v>
      </c>
      <c r="P28" s="45">
        <v>0.95972885507209971</v>
      </c>
      <c r="Q28" s="45">
        <v>0.38730200229266531</v>
      </c>
      <c r="R28" s="45">
        <v>0.67004805995763506</v>
      </c>
      <c r="S28" s="45">
        <v>0.70454072634872833</v>
      </c>
      <c r="T28" s="45">
        <v>1.0208476874895833</v>
      </c>
      <c r="U28" s="45">
        <v>0.50482489531462482</v>
      </c>
      <c r="V28" s="45">
        <v>0.81268824133665485</v>
      </c>
      <c r="W28" s="45">
        <v>1.3272936863705915</v>
      </c>
      <c r="X28" s="45">
        <v>0.86905339420642169</v>
      </c>
      <c r="Y28" s="45">
        <v>0.96517733596040045</v>
      </c>
      <c r="Z28" s="45">
        <v>0.78244926554566552</v>
      </c>
      <c r="AA28" s="45">
        <v>1.0280690134010422</v>
      </c>
      <c r="AB28" s="45">
        <v>0.64142159806287258</v>
      </c>
      <c r="AC28" s="45">
        <v>0.38804773048830526</v>
      </c>
      <c r="AD28" s="45">
        <v>0.56062176634317118</v>
      </c>
      <c r="AE28" s="45">
        <v>0.75446796306132879</v>
      </c>
      <c r="AF28" s="45">
        <v>1.1990109367645392</v>
      </c>
      <c r="AG28" s="45">
        <v>0.35225855834390424</v>
      </c>
      <c r="AH28" s="45">
        <v>0.59066095493243187</v>
      </c>
      <c r="AI28" s="45">
        <v>0.69479006433201695</v>
      </c>
      <c r="AJ28" s="45">
        <v>0.4767132118219442</v>
      </c>
      <c r="AK28" s="45">
        <v>0.52886997473338759</v>
      </c>
      <c r="AL28" s="45">
        <v>0.68086608695738204</v>
      </c>
      <c r="AM28" s="45">
        <v>1.0269055552187749</v>
      </c>
      <c r="AN28" s="45">
        <v>0.63195707648905686</v>
      </c>
      <c r="AO28" s="45">
        <v>0.54780513264819286</v>
      </c>
      <c r="AP28" s="45">
        <v>0.65274182389947277</v>
      </c>
      <c r="AQ28" s="45">
        <v>0.50827900050736197</v>
      </c>
      <c r="AR28" s="45">
        <v>0.72990048704750776</v>
      </c>
      <c r="AS28" s="45">
        <v>0.53027747254330115</v>
      </c>
      <c r="AT28" s="45">
        <v>1.0622812553476673</v>
      </c>
      <c r="AU28" s="45">
        <v>0.50093700466109414</v>
      </c>
      <c r="AV28" s="45">
        <v>0.8659406258141662</v>
      </c>
      <c r="AW28" s="45">
        <v>0.50133384299069672</v>
      </c>
      <c r="AX28" s="45">
        <v>0.65021594895291679</v>
      </c>
    </row>
    <row r="29" spans="1:50" s="45" customFormat="1" x14ac:dyDescent="0.25">
      <c r="A29" s="45">
        <v>0.79848767328158254</v>
      </c>
      <c r="B29" s="45">
        <v>0.399767523207127</v>
      </c>
      <c r="C29" s="45">
        <v>0.74716789478499068</v>
      </c>
      <c r="D29" s="45">
        <v>0.80556513218909542</v>
      </c>
      <c r="E29" s="45">
        <v>1.5812092048427453</v>
      </c>
      <c r="F29" s="45">
        <v>0.38696364311898518</v>
      </c>
      <c r="G29" s="45">
        <v>0.5575020800666336</v>
      </c>
      <c r="H29" s="45">
        <v>0.96123263696073591</v>
      </c>
      <c r="I29" s="45">
        <v>0.64975331183107232</v>
      </c>
      <c r="J29" s="45">
        <v>0.54085383134842435</v>
      </c>
      <c r="K29" s="45">
        <v>0.5074020143055411</v>
      </c>
      <c r="L29" s="45">
        <v>0.45142637447328687</v>
      </c>
      <c r="M29" s="45">
        <v>0.73596536666566892</v>
      </c>
      <c r="N29" s="45">
        <v>1.364453357994202</v>
      </c>
      <c r="O29" s="45">
        <v>0.48629438489506405</v>
      </c>
      <c r="P29" s="45">
        <v>0.91645466176868373</v>
      </c>
      <c r="Q29" s="45">
        <v>0.35318253749497858</v>
      </c>
      <c r="R29" s="45">
        <v>0.62940765508326191</v>
      </c>
      <c r="S29" s="45">
        <v>0.63238106173138287</v>
      </c>
      <c r="T29" s="45">
        <v>0.96306152905615028</v>
      </c>
      <c r="U29" s="45">
        <v>0.4700569122701575</v>
      </c>
      <c r="V29" s="45">
        <v>0.77707430772691521</v>
      </c>
      <c r="W29" s="45">
        <v>1.2859160277004769</v>
      </c>
      <c r="X29" s="45">
        <v>0.85795457850800971</v>
      </c>
      <c r="Y29" s="45">
        <v>0.91255442381344931</v>
      </c>
      <c r="Z29" s="45">
        <v>0.75179089235455565</v>
      </c>
      <c r="AA29" s="45">
        <v>0.98087786247208475</v>
      </c>
      <c r="AB29" s="45">
        <v>0.63986440324466975</v>
      </c>
      <c r="AC29" s="45">
        <v>0.39900735235745355</v>
      </c>
      <c r="AD29" s="45">
        <v>0.51491330464330887</v>
      </c>
      <c r="AE29" s="45">
        <v>0.68204619672971456</v>
      </c>
      <c r="AF29" s="45">
        <v>1.1226150887399917</v>
      </c>
      <c r="AG29" s="45">
        <v>0.32896844671239173</v>
      </c>
      <c r="AH29" s="45">
        <v>0.60663261616793429</v>
      </c>
      <c r="AI29" s="45">
        <v>0.64364627655985918</v>
      </c>
      <c r="AJ29" s="45">
        <v>0.46174928998401199</v>
      </c>
      <c r="AK29" s="45">
        <v>0.51910812530709305</v>
      </c>
      <c r="AL29" s="45">
        <v>0.68157433847677984</v>
      </c>
      <c r="AM29" s="45">
        <v>1.0532611346438194</v>
      </c>
      <c r="AN29" s="45">
        <v>0.6398244804873503</v>
      </c>
      <c r="AO29" s="45">
        <v>0.48789934251287331</v>
      </c>
      <c r="AP29" s="45">
        <v>0.61890455216872442</v>
      </c>
      <c r="AQ29" s="45">
        <v>0.44193924388517408</v>
      </c>
      <c r="AR29" s="45">
        <v>0.67401949885509349</v>
      </c>
      <c r="AS29" s="45">
        <v>0.52339197013925998</v>
      </c>
      <c r="AT29" s="45">
        <v>1.007159476574947</v>
      </c>
      <c r="AU29" s="45">
        <v>0.47438920193540263</v>
      </c>
      <c r="AV29" s="45">
        <v>0.70613400627985212</v>
      </c>
      <c r="AW29" s="45">
        <v>0.46409464756350177</v>
      </c>
      <c r="AX29" s="45">
        <v>0.66435504836139114</v>
      </c>
    </row>
    <row r="30" spans="1:50" s="45" customFormat="1" x14ac:dyDescent="0.25">
      <c r="A30" s="45">
        <v>0.76282370397798038</v>
      </c>
      <c r="B30" s="45">
        <v>0.36969153682590578</v>
      </c>
      <c r="C30" s="45">
        <v>0.64426023748380823</v>
      </c>
      <c r="D30" s="45">
        <v>0.83417749974669886</v>
      </c>
      <c r="E30" s="45">
        <v>1.6020590095761411</v>
      </c>
      <c r="F30" s="45">
        <v>0.38477923082681148</v>
      </c>
      <c r="G30" s="45">
        <v>0.55757993323280297</v>
      </c>
      <c r="H30" s="45">
        <v>0.87992838760850978</v>
      </c>
      <c r="I30" s="45">
        <v>0.68159860484406454</v>
      </c>
      <c r="J30" s="45">
        <v>0.54734870892556819</v>
      </c>
      <c r="K30" s="45">
        <v>0.52035791404199772</v>
      </c>
      <c r="L30" s="45">
        <v>0.42197983162554709</v>
      </c>
      <c r="M30" s="45">
        <v>0.7479034453292035</v>
      </c>
      <c r="N30" s="45">
        <v>1.2941269055061366</v>
      </c>
      <c r="O30" s="45">
        <v>0.43402413077486462</v>
      </c>
      <c r="P30" s="45">
        <v>0.93731591103005396</v>
      </c>
      <c r="Q30" s="45">
        <v>0.31032983639675832</v>
      </c>
      <c r="R30" s="45">
        <v>0.57086051923945702</v>
      </c>
      <c r="S30" s="45">
        <v>0.60531731107537512</v>
      </c>
      <c r="T30" s="45">
        <v>0.80842637036839593</v>
      </c>
      <c r="U30" s="45">
        <v>0.48954383768707765</v>
      </c>
      <c r="V30" s="45">
        <v>0.74920906361792006</v>
      </c>
      <c r="W30" s="45">
        <v>1.2872301428752022</v>
      </c>
      <c r="X30" s="45">
        <v>0.84654730441231651</v>
      </c>
      <c r="Y30" s="45">
        <v>0.87080945626292627</v>
      </c>
      <c r="Z30" s="45">
        <v>0.75904535717196664</v>
      </c>
      <c r="AA30" s="45">
        <v>0.92834727941812445</v>
      </c>
      <c r="AB30" s="45">
        <v>0.57493396056661816</v>
      </c>
      <c r="AC30" s="45">
        <v>0.3879977285938947</v>
      </c>
      <c r="AD30" s="45">
        <v>0.48906648095248312</v>
      </c>
      <c r="AE30" s="45">
        <v>0.69989661859901964</v>
      </c>
      <c r="AF30" s="45">
        <v>1.0887585308526708</v>
      </c>
      <c r="AG30" s="45">
        <v>0.29643233834099469</v>
      </c>
      <c r="AH30" s="45">
        <v>0.60902682185824764</v>
      </c>
      <c r="AI30" s="45">
        <v>0.60054012226167541</v>
      </c>
      <c r="AJ30" s="45">
        <v>0.46560447350625633</v>
      </c>
      <c r="AK30" s="45">
        <v>0.5087270767014479</v>
      </c>
      <c r="AL30" s="45">
        <v>0.6813880276160742</v>
      </c>
      <c r="AM30" s="45">
        <v>1.0541810104522109</v>
      </c>
      <c r="AN30" s="45">
        <v>0.64041216768652753</v>
      </c>
      <c r="AO30" s="45">
        <v>0.44895378614150666</v>
      </c>
      <c r="AP30" s="45">
        <v>0.62901982767935649</v>
      </c>
      <c r="AQ30" s="45">
        <v>0.3970670113805902</v>
      </c>
      <c r="AR30" s="45">
        <v>0.63144878546373029</v>
      </c>
      <c r="AS30" s="45">
        <v>0.49257842916337369</v>
      </c>
      <c r="AT30" s="45">
        <v>1.0357516884823068</v>
      </c>
      <c r="AU30" s="45">
        <v>0.48246911349210414</v>
      </c>
      <c r="AV30" s="45">
        <v>0.67115723029460272</v>
      </c>
      <c r="AW30" s="45">
        <v>0.46950047077243701</v>
      </c>
      <c r="AX30" s="45">
        <v>0.63479237674737354</v>
      </c>
    </row>
    <row r="31" spans="1:50" s="45" customFormat="1" x14ac:dyDescent="0.25">
      <c r="A31" s="45">
        <v>0.69370750007680504</v>
      </c>
      <c r="B31" s="45">
        <v>0.36208590883686448</v>
      </c>
      <c r="C31" s="45">
        <v>0.63926041489419649</v>
      </c>
      <c r="D31" s="45">
        <v>0.89770191978920655</v>
      </c>
      <c r="E31" s="45">
        <v>1.703714416326696</v>
      </c>
      <c r="F31" s="45">
        <v>0.36162409572137966</v>
      </c>
      <c r="G31" s="45">
        <v>0.48017240939637751</v>
      </c>
      <c r="H31" s="45">
        <v>0.88205284472187717</v>
      </c>
      <c r="I31" s="45">
        <v>0.71117441236860302</v>
      </c>
      <c r="J31" s="45">
        <v>0.51686047190350104</v>
      </c>
      <c r="K31" s="45">
        <v>0.52808261795455869</v>
      </c>
      <c r="L31" s="45">
        <v>0.41022839688773199</v>
      </c>
      <c r="M31" s="45">
        <v>0.71874071455279676</v>
      </c>
      <c r="N31" s="45">
        <v>1.3029462332327715</v>
      </c>
      <c r="O31" s="45">
        <v>0.41043733720307568</v>
      </c>
      <c r="P31" s="45">
        <v>0.94607594488384239</v>
      </c>
      <c r="Q31" s="45">
        <v>0.2677695498850185</v>
      </c>
      <c r="R31" s="45">
        <v>0.49530029509979501</v>
      </c>
      <c r="S31" s="45">
        <v>0.60327607336704392</v>
      </c>
      <c r="T31" s="45">
        <v>0.89157942406279322</v>
      </c>
      <c r="U31" s="45">
        <v>0.49263008253113622</v>
      </c>
      <c r="V31" s="45">
        <v>0.7737255666206484</v>
      </c>
      <c r="W31" s="45">
        <v>1.1497976871502316</v>
      </c>
      <c r="X31" s="45">
        <v>0.8237565365483509</v>
      </c>
      <c r="Y31" s="45">
        <v>0.81518561103354525</v>
      </c>
      <c r="Z31" s="45">
        <v>0.7253369234736905</v>
      </c>
      <c r="AA31" s="45">
        <v>0.96405296241026128</v>
      </c>
      <c r="AB31" s="45">
        <v>0.56570852522752546</v>
      </c>
      <c r="AC31" s="45">
        <v>0.34730527263464273</v>
      </c>
      <c r="AD31" s="45">
        <v>0.50253601480683718</v>
      </c>
      <c r="AE31" s="45">
        <v>0.67190479339282227</v>
      </c>
      <c r="AF31" s="45">
        <v>1.119236176798224</v>
      </c>
      <c r="AG31" s="45">
        <v>0.31793220107659792</v>
      </c>
      <c r="AH31" s="45">
        <v>0.63302523770212482</v>
      </c>
      <c r="AI31" s="45">
        <v>0.59442727449728572</v>
      </c>
      <c r="AJ31" s="45">
        <v>0.44051647888065321</v>
      </c>
      <c r="AK31" s="45">
        <v>0.51732706224005354</v>
      </c>
      <c r="AL31" s="45">
        <v>0.67592350964980275</v>
      </c>
      <c r="AM31" s="45">
        <v>0.98187286382934458</v>
      </c>
      <c r="AN31" s="45">
        <v>0.62722233083087942</v>
      </c>
      <c r="AO31" s="45">
        <v>0.39870231953515567</v>
      </c>
      <c r="AP31" s="45">
        <v>0.62509531268011687</v>
      </c>
      <c r="AQ31" s="45">
        <v>0.3509766492826133</v>
      </c>
      <c r="AR31" s="45">
        <v>0.65027280579569935</v>
      </c>
      <c r="AS31" s="45">
        <v>0.45260196702879402</v>
      </c>
      <c r="AT31" s="45">
        <v>1.1466285333556601</v>
      </c>
      <c r="AU31" s="45">
        <v>0.48501047487943655</v>
      </c>
      <c r="AV31" s="45">
        <v>0.72259581616263746</v>
      </c>
      <c r="AW31" s="45">
        <v>0.47220962222935953</v>
      </c>
      <c r="AX31" s="45">
        <v>0.6738213148719564</v>
      </c>
    </row>
    <row r="32" spans="1:50" s="45" customFormat="1" x14ac:dyDescent="0.25">
      <c r="A32" s="45">
        <v>0.64526345261293927</v>
      </c>
      <c r="B32" s="45">
        <v>0.34974359997266175</v>
      </c>
      <c r="C32" s="45">
        <v>0.69492317696026151</v>
      </c>
      <c r="D32" s="45">
        <v>0.92039456856058288</v>
      </c>
      <c r="E32" s="45">
        <v>1.6931519670953232</v>
      </c>
      <c r="F32" s="45">
        <v>0.35958822157688519</v>
      </c>
      <c r="G32" s="45">
        <v>0.47256303020063023</v>
      </c>
      <c r="H32" s="45">
        <v>0.83747787817742625</v>
      </c>
      <c r="I32" s="45">
        <v>0.71165241858467487</v>
      </c>
      <c r="J32" s="45">
        <v>0.48878364748352543</v>
      </c>
      <c r="K32" s="45">
        <v>0.49338616953820463</v>
      </c>
      <c r="L32" s="45">
        <v>0.41874964908750095</v>
      </c>
      <c r="M32" s="45">
        <v>0.71235330494582472</v>
      </c>
      <c r="N32" s="45">
        <v>1.2730818785699252</v>
      </c>
      <c r="O32" s="45">
        <v>0.38617508687028279</v>
      </c>
      <c r="P32" s="45">
        <v>0.85902873996781204</v>
      </c>
      <c r="Q32" s="45">
        <v>0.24913750247241306</v>
      </c>
      <c r="R32" s="45">
        <v>0.52473658883001562</v>
      </c>
      <c r="S32" s="45">
        <v>0.57849699629205575</v>
      </c>
      <c r="T32" s="45">
        <v>0.89385915545567518</v>
      </c>
      <c r="U32" s="45">
        <v>0.48499280819140167</v>
      </c>
      <c r="V32" s="45">
        <v>0.76825421897424495</v>
      </c>
      <c r="W32" s="45">
        <v>1.0764600464375842</v>
      </c>
      <c r="X32" s="45">
        <v>0.87570072336142168</v>
      </c>
      <c r="Y32" s="45">
        <v>0.8067471110376806</v>
      </c>
      <c r="Z32" s="45">
        <v>0.61375166753028154</v>
      </c>
      <c r="AA32" s="45">
        <v>0.91087886772230087</v>
      </c>
      <c r="AB32" s="45">
        <v>0.58267501483838624</v>
      </c>
      <c r="AC32" s="45">
        <v>0.3346955497502293</v>
      </c>
      <c r="AD32" s="45">
        <v>0.52620987303194677</v>
      </c>
      <c r="AE32" s="45">
        <v>0.57959080845019118</v>
      </c>
      <c r="AF32" s="45">
        <v>1.1048167542137368</v>
      </c>
      <c r="AG32" s="45">
        <v>0.28820995218811019</v>
      </c>
      <c r="AH32" s="45">
        <v>0.58141538995646869</v>
      </c>
      <c r="AI32" s="45">
        <v>0.54482813371026362</v>
      </c>
      <c r="AJ32" s="45">
        <v>0.45491514177898124</v>
      </c>
      <c r="AK32" s="45">
        <v>0.51786051493959551</v>
      </c>
      <c r="AL32" s="45">
        <v>0.61185004125680276</v>
      </c>
      <c r="AM32" s="45">
        <v>0.97645491746529112</v>
      </c>
      <c r="AN32" s="45">
        <v>0.55165995026968362</v>
      </c>
      <c r="AO32" s="45">
        <v>0.43444884172455994</v>
      </c>
      <c r="AP32" s="45">
        <v>0.55877515229162222</v>
      </c>
      <c r="AQ32" s="45">
        <v>0.31496964724879684</v>
      </c>
      <c r="AR32" s="45">
        <v>0.58200698682051044</v>
      </c>
      <c r="AS32" s="45">
        <v>0.44852263688922489</v>
      </c>
      <c r="AT32" s="45">
        <v>1.2524010168255719</v>
      </c>
      <c r="AU32" s="45">
        <v>0.50875400473308485</v>
      </c>
      <c r="AV32" s="45">
        <v>0.78234659624782354</v>
      </c>
      <c r="AW32" s="45">
        <v>0.46581984553212169</v>
      </c>
      <c r="AX32" s="45">
        <v>0.63004262498578412</v>
      </c>
    </row>
    <row r="33" spans="1:50" x14ac:dyDescent="0.25">
      <c r="A33">
        <v>0.15822193171224738</v>
      </c>
      <c r="B33">
        <v>0.1989700100008028</v>
      </c>
      <c r="C33">
        <v>7.1117091351351205E-2</v>
      </c>
      <c r="D33">
        <v>4.8592590126306998E-2</v>
      </c>
      <c r="E33">
        <v>0.25370249285780094</v>
      </c>
      <c r="F33">
        <v>0.2158516876688869</v>
      </c>
      <c r="G33">
        <v>0.1520176679159066</v>
      </c>
      <c r="H33">
        <v>9.4056489938838389E-2</v>
      </c>
      <c r="I33">
        <v>0.16123796318440592</v>
      </c>
      <c r="J33">
        <v>0.14146755703082789</v>
      </c>
      <c r="K33">
        <v>0.18240533217072605</v>
      </c>
      <c r="L33">
        <v>0.19286280519453691</v>
      </c>
      <c r="M33">
        <v>7.3059034215470914E-2</v>
      </c>
      <c r="N33">
        <v>0.2471079821274321</v>
      </c>
      <c r="O33">
        <v>0.15039356164451465</v>
      </c>
      <c r="P33">
        <v>9.0389036657450392E-2</v>
      </c>
      <c r="Q33">
        <v>0.25376714614408702</v>
      </c>
      <c r="R33">
        <v>0.14477782378849124</v>
      </c>
      <c r="S33">
        <v>0.13259403781678861</v>
      </c>
      <c r="T33">
        <v>5.4433284055051344E-2</v>
      </c>
      <c r="U33">
        <v>0.18367190710044259</v>
      </c>
      <c r="V33">
        <v>0.1049838188734615</v>
      </c>
      <c r="W33">
        <v>0.13687090394041485</v>
      </c>
      <c r="X33">
        <v>7.0472123585397242E-2</v>
      </c>
      <c r="Y33">
        <v>7.5099428066220136E-2</v>
      </c>
      <c r="Z33">
        <v>7.5592675280946403E-2</v>
      </c>
      <c r="AA33">
        <v>8.9753311929869378E-2</v>
      </c>
      <c r="AB33">
        <v>0.13449856731473842</v>
      </c>
      <c r="AC33">
        <v>0.21463055135820433</v>
      </c>
      <c r="AD33">
        <v>0.14217264907877847</v>
      </c>
      <c r="AE33">
        <v>0.12182641647932853</v>
      </c>
      <c r="AF33">
        <v>0.124139185118792</v>
      </c>
      <c r="AG33">
        <v>0.24426631716894984</v>
      </c>
      <c r="AH33">
        <v>0.13185725289806444</v>
      </c>
      <c r="AI33">
        <v>0.10275162616082593</v>
      </c>
      <c r="AJ33">
        <v>0.24455650447495547</v>
      </c>
      <c r="AK33">
        <v>0.14842231684223056</v>
      </c>
      <c r="AL33">
        <v>7.9957977625758847E-2</v>
      </c>
      <c r="AM33">
        <v>8.199874111635716E-2</v>
      </c>
      <c r="AN33">
        <v>8.2668522175033107E-2</v>
      </c>
      <c r="AO33">
        <v>0.22337625311810555</v>
      </c>
      <c r="AP33">
        <v>0.16620282902623879</v>
      </c>
      <c r="AQ33">
        <v>0.20547594483147061</v>
      </c>
      <c r="AR33">
        <v>0.1287528649596888</v>
      </c>
      <c r="AS33">
        <v>0.22907441917896965</v>
      </c>
      <c r="AT33">
        <v>9.1543780728815305E-2</v>
      </c>
      <c r="AU33">
        <v>0.20808623441407795</v>
      </c>
      <c r="AV33">
        <v>0.11479549326505473</v>
      </c>
      <c r="AW33">
        <v>0.22506410501386961</v>
      </c>
      <c r="AX33">
        <v>0.13305170937085931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W34"/>
  <sheetViews>
    <sheetView workbookViewId="0">
      <selection activeCell="A4" sqref="A4"/>
    </sheetView>
  </sheetViews>
  <sheetFormatPr defaultRowHeight="15" x14ac:dyDescent="0.25"/>
  <cols>
    <col min="1" max="1" width="9.7109375" customWidth="1"/>
    <col min="2" max="2" width="12" customWidth="1"/>
    <col min="3" max="3" width="11.42578125" customWidth="1"/>
    <col min="4" max="6" width="12.5703125" customWidth="1"/>
    <col min="7" max="7" width="13.140625" customWidth="1"/>
    <col min="8" max="8" width="18.28515625" customWidth="1"/>
    <col min="9" max="9" width="17" bestFit="1" customWidth="1"/>
    <col min="10" max="10" width="13.42578125" customWidth="1"/>
    <col min="11" max="11" width="9.140625" customWidth="1"/>
    <col min="12" max="12" width="11" customWidth="1"/>
    <col min="13" max="14" width="11.5703125" customWidth="1"/>
    <col min="15" max="15" width="10.5703125" bestFit="1" customWidth="1"/>
    <col min="16" max="16" width="13" customWidth="1"/>
    <col min="17" max="19" width="16.28515625" customWidth="1"/>
    <col min="20" max="20" width="16.7109375" customWidth="1"/>
    <col min="21" max="21" width="18.5703125" customWidth="1"/>
    <col min="22" max="22" width="11.5703125" bestFit="1" customWidth="1"/>
  </cols>
  <sheetData>
    <row r="1" spans="1:23" ht="34.5" customHeight="1" x14ac:dyDescent="0.25">
      <c r="A1" t="s">
        <v>343</v>
      </c>
      <c r="B1" t="s">
        <v>344</v>
      </c>
      <c r="C1" t="s">
        <v>345</v>
      </c>
      <c r="D1" t="s">
        <v>346</v>
      </c>
      <c r="E1" t="s">
        <v>347</v>
      </c>
      <c r="F1" t="s">
        <v>348</v>
      </c>
      <c r="G1" t="s">
        <v>195</v>
      </c>
      <c r="H1" t="s">
        <v>349</v>
      </c>
      <c r="I1" t="s">
        <v>197</v>
      </c>
      <c r="J1" t="s">
        <v>194</v>
      </c>
      <c r="K1" t="s">
        <v>198</v>
      </c>
      <c r="L1" s="53" t="s">
        <v>350</v>
      </c>
      <c r="M1" t="s">
        <v>3</v>
      </c>
      <c r="N1" t="s">
        <v>338</v>
      </c>
      <c r="O1" t="s">
        <v>191</v>
      </c>
      <c r="P1" t="s">
        <v>351</v>
      </c>
      <c r="Q1" s="53" t="s">
        <v>352</v>
      </c>
      <c r="R1" s="53" t="s">
        <v>353</v>
      </c>
      <c r="S1" s="53" t="s">
        <v>354</v>
      </c>
      <c r="T1" s="53" t="s">
        <v>355</v>
      </c>
      <c r="U1" t="s">
        <v>342</v>
      </c>
    </row>
    <row r="2" spans="1:23" x14ac:dyDescent="0.25">
      <c r="A2" t="s">
        <v>356</v>
      </c>
      <c r="B2">
        <v>0</v>
      </c>
      <c r="C2" s="23">
        <f>Results!$J$13</f>
        <v>2156.845639566593</v>
      </c>
      <c r="D2" s="54">
        <f>IF(Inputs!$H$11=1,E2, IF(Inputs!$H$11=2, F2))</f>
        <v>2156.845639566593</v>
      </c>
      <c r="E2" s="54">
        <f>C2*Inputs!A2/100</f>
        <v>2156.845639566593</v>
      </c>
      <c r="F2" s="54">
        <f>C2*Inputs!A2/100</f>
        <v>2156.845639566593</v>
      </c>
      <c r="G2" s="9">
        <f>D2/C2</f>
        <v>1</v>
      </c>
      <c r="H2" s="23">
        <f>C2-D2</f>
        <v>0</v>
      </c>
      <c r="I2">
        <f>Results!B1</f>
        <v>108</v>
      </c>
      <c r="J2">
        <f>Results!J11</f>
        <v>349.67607534298389</v>
      </c>
      <c r="K2">
        <f>Results!B2</f>
        <v>51</v>
      </c>
      <c r="O2" s="19"/>
      <c r="P2" s="1"/>
    </row>
    <row r="3" spans="1:23" x14ac:dyDescent="0.25">
      <c r="A3" t="s">
        <v>356</v>
      </c>
      <c r="B3">
        <v>1</v>
      </c>
      <c r="C3" s="23">
        <f>Results!$J$13</f>
        <v>2156.845639566593</v>
      </c>
      <c r="D3" s="54">
        <f ca="1">E3</f>
        <v>2270.0436374669512</v>
      </c>
      <c r="E3" s="54">
        <f ca="1">D2+Q3+T3-L3</f>
        <v>2270.0436374669512</v>
      </c>
      <c r="F3" s="54">
        <f ca="1">F2+Q3+T3-L3</f>
        <v>2270.0436374669512</v>
      </c>
      <c r="G3" s="9">
        <f ca="1">D3/C3</f>
        <v>1.0524831243477881</v>
      </c>
      <c r="H3" s="23">
        <f ca="1">IF(Inputs!$H$11=1, C3-E3, IF(Inputs!$H$11=2, Open!C3-Open!F3))</f>
        <v>-113.19799790035813</v>
      </c>
      <c r="I3">
        <f>I2</f>
        <v>108</v>
      </c>
      <c r="J3">
        <f>J2</f>
        <v>349.67607534298389</v>
      </c>
      <c r="K3">
        <f>K2</f>
        <v>51</v>
      </c>
      <c r="L3">
        <f>SUMPRODUCT(Age_group!$H$38:$H$54,Age_group!$I$38:$I$54)</f>
        <v>179.03929884312004</v>
      </c>
      <c r="M3">
        <f>Results!$J$6</f>
        <v>32.569988384142164</v>
      </c>
      <c r="N3" s="19">
        <f>PMT(Results!$B$5/10000,Results!$B$9,-Open!H2)</f>
        <v>0</v>
      </c>
      <c r="O3" s="19">
        <f t="shared" ref="O3:O32" si="0">M3+N3</f>
        <v>32.569988384142164</v>
      </c>
      <c r="P3" s="45">
        <f ca="1">NORMINV(RAND(), Inputs!$D$9,Inputs!$D$10)/100</f>
        <v>0.12039216140266529</v>
      </c>
      <c r="Q3" s="55">
        <f ca="1">D2*P3</f>
        <v>259.66730835933612</v>
      </c>
      <c r="R3" s="19">
        <f>O3</f>
        <v>32.569988384142164</v>
      </c>
      <c r="S3" s="19">
        <f>Inputs!$G$8*Open!J3</f>
        <v>50.703030924732658</v>
      </c>
      <c r="T3" s="19">
        <f>IF(Inputs!$G$3=1,Open!O3, IF(Inputs!$G$3=2, Open!M3, IF(Inputs!$G$3=3, Open!S3, IF(Inputs!$G$3=4, Open!R3))))</f>
        <v>32.569988384142164</v>
      </c>
      <c r="U3" s="45">
        <f>T3/J3</f>
        <v>9.3143313714544262E-2</v>
      </c>
      <c r="W3" s="45"/>
    </row>
    <row r="4" spans="1:23" x14ac:dyDescent="0.25">
      <c r="A4" t="s">
        <v>356</v>
      </c>
      <c r="B4">
        <v>2</v>
      </c>
      <c r="C4" s="23">
        <f>Results!$J$13</f>
        <v>2156.845639566593</v>
      </c>
      <c r="D4" s="54">
        <f t="shared" ref="D4:D32" ca="1" si="1">E4</f>
        <v>2108.3849013105664</v>
      </c>
      <c r="E4" s="54">
        <f t="shared" ref="E4:E32" ca="1" si="2">D3+Q4+T4-L4</f>
        <v>2108.3849013105664</v>
      </c>
      <c r="F4" s="54">
        <f ca="1">F3+AVERAGE(Q3:Q4)+T4-L4</f>
        <v>2240.7857246247736</v>
      </c>
      <c r="G4" s="9">
        <f t="shared" ref="G4:G17" ca="1" si="3">D4/C4</f>
        <v>0.97753166134514635</v>
      </c>
      <c r="H4" s="23">
        <f ca="1">IF(Inputs!$H$11=1, C4-E4, IF(Inputs!$H$11=2, Open!C4-Open!F4))</f>
        <v>-83.940085058180557</v>
      </c>
      <c r="I4">
        <f t="shared" ref="I4:K19" si="4">I3</f>
        <v>108</v>
      </c>
      <c r="J4">
        <f t="shared" si="4"/>
        <v>349.67607534298389</v>
      </c>
      <c r="K4">
        <f t="shared" si="4"/>
        <v>51</v>
      </c>
      <c r="L4">
        <f>SUMPRODUCT(Age_group!$H$38:$H$54,Age_group!$I$38:$I$54)</f>
        <v>179.03929884312004</v>
      </c>
      <c r="M4">
        <f>Results!$J$6</f>
        <v>32.569988384142164</v>
      </c>
      <c r="N4" s="19">
        <f ca="1">PMT(Results!$B$5/10000,Results!$B$9,-Open!H3)</f>
        <v>-10.055087428328777</v>
      </c>
      <c r="O4" s="19">
        <f t="shared" ca="1" si="0"/>
        <v>22.514900955813388</v>
      </c>
      <c r="P4" s="45">
        <f ca="1">NORMINV(RAND(), Inputs!$D$9,Inputs!$D$10)/100</f>
        <v>-2.2617795465850409E-3</v>
      </c>
      <c r="Q4" s="55">
        <f t="shared" ref="Q4:Q32" ca="1" si="5">D3*P4</f>
        <v>-5.134338269078258</v>
      </c>
      <c r="R4" s="19">
        <f ca="1">IF(O4&gt;J4*Inputs!$G$9, J4*Inputs!$G$9,Open!O4)</f>
        <v>22.514900955813388</v>
      </c>
      <c r="S4" s="19">
        <f>Inputs!$G$8*Open!J4</f>
        <v>50.703030924732658</v>
      </c>
      <c r="T4" s="19">
        <f ca="1">IF(Inputs!$G$3=1,Open!O4, IF(Inputs!$G$3=2, Open!M4, IF(Inputs!$G$3=3, Open!S4, IF(Inputs!$G$3=4, Open!R4))))</f>
        <v>22.514900955813388</v>
      </c>
      <c r="U4" s="45">
        <f t="shared" ref="U4:U32" ca="1" si="6">T4/J4</f>
        <v>6.4387879364435741E-2</v>
      </c>
      <c r="W4" s="45"/>
    </row>
    <row r="5" spans="1:23" x14ac:dyDescent="0.25">
      <c r="A5" t="s">
        <v>356</v>
      </c>
      <c r="B5">
        <v>3</v>
      </c>
      <c r="C5" s="23">
        <f>Results!$J$13</f>
        <v>2156.845639566593</v>
      </c>
      <c r="D5" s="54">
        <f t="shared" ca="1" si="1"/>
        <v>2001.7889607442157</v>
      </c>
      <c r="E5" s="54">
        <f t="shared" ca="1" si="2"/>
        <v>2001.7889607442157</v>
      </c>
      <c r="F5" s="54">
        <f ca="1">F4+AVERAGE(Q3:Q5)+T5-L5</f>
        <v>2187.481072711204</v>
      </c>
      <c r="G5" s="9">
        <f t="shared" ca="1" si="3"/>
        <v>0.92810951512805751</v>
      </c>
      <c r="H5" s="23">
        <f ca="1">IF(Inputs!$H$11=1, C5-E5, IF(Inputs!$H$11=2, Open!C5-Open!F5))</f>
        <v>-30.635433144610943</v>
      </c>
      <c r="I5">
        <f t="shared" si="4"/>
        <v>108</v>
      </c>
      <c r="J5">
        <f t="shared" si="4"/>
        <v>349.67607534298389</v>
      </c>
      <c r="K5">
        <f t="shared" si="4"/>
        <v>51</v>
      </c>
      <c r="L5">
        <f>SUMPRODUCT(Age_group!$H$38:$H$54,Age_group!$I$38:$I$54)</f>
        <v>179.03929884312004</v>
      </c>
      <c r="M5">
        <f>Results!$J$6</f>
        <v>32.569988384142164</v>
      </c>
      <c r="N5" s="19">
        <f ca="1">PMT(Results!$B$5/10000,Results!$B$9,-Open!H4)</f>
        <v>-7.4561821733305527</v>
      </c>
      <c r="O5" s="19">
        <f t="shared" ca="1" si="0"/>
        <v>25.11380621081161</v>
      </c>
      <c r="P5" s="45">
        <f ca="1">NORMINV(RAND(), Inputs!$D$9,Inputs!$D$10)/100</f>
        <v>2.2448250334432648E-2</v>
      </c>
      <c r="Q5" s="55">
        <f t="shared" ca="1" si="5"/>
        <v>47.329552065957671</v>
      </c>
      <c r="R5" s="19">
        <f ca="1">IF(O5&gt;J5*Inputs!$G$9, J5*Inputs!$G$9,Open!O5)</f>
        <v>25.11380621081161</v>
      </c>
      <c r="S5" s="19">
        <f>Inputs!$G$8*Open!J5</f>
        <v>50.703030924732658</v>
      </c>
      <c r="T5" s="19">
        <f ca="1">IF(Inputs!$G$3=1,Open!O5, IF(Inputs!$G$3=2, Open!M5, IF(Inputs!$G$3=3, Open!S5, IF(Inputs!$G$3=4, Open!R5))))</f>
        <v>25.11380621081161</v>
      </c>
      <c r="U5" s="45">
        <f t="shared" ca="1" si="6"/>
        <v>7.1820201557050878E-2</v>
      </c>
      <c r="W5" s="45"/>
    </row>
    <row r="6" spans="1:23" x14ac:dyDescent="0.25">
      <c r="A6" t="s">
        <v>356</v>
      </c>
      <c r="B6">
        <v>4</v>
      </c>
      <c r="C6" s="23">
        <f>Results!$J$13</f>
        <v>2156.845639566593</v>
      </c>
      <c r="D6" s="54">
        <f t="shared" ca="1" si="1"/>
        <v>2001.8443441215932</v>
      </c>
      <c r="E6" s="54">
        <f t="shared" ca="1" si="2"/>
        <v>2001.8443441215932</v>
      </c>
      <c r="F6" s="54">
        <f ca="1">F5+AVERAGE(Q3:Q6)+T6-L6</f>
        <v>2151.0676161161741</v>
      </c>
      <c r="G6" s="9">
        <f t="shared" ca="1" si="3"/>
        <v>0.92813519307939596</v>
      </c>
      <c r="H6" s="23">
        <f ca="1">IF(Inputs!$H$11=1, C6-E6, IF(Inputs!$H$11=2, Open!C6-Open!F6))</f>
        <v>5.7780234504189139</v>
      </c>
      <c r="I6">
        <f t="shared" si="4"/>
        <v>108</v>
      </c>
      <c r="J6">
        <f t="shared" si="4"/>
        <v>349.67607534298389</v>
      </c>
      <c r="K6">
        <f t="shared" si="4"/>
        <v>51</v>
      </c>
      <c r="L6">
        <f>SUMPRODUCT(Age_group!$H$38:$H$54,Age_group!$I$38:$I$54)</f>
        <v>179.03929884312004</v>
      </c>
      <c r="M6">
        <f>Results!$J$6</f>
        <v>32.569988384142164</v>
      </c>
      <c r="N6" s="19">
        <f ca="1">PMT(Results!$B$5/10000,Results!$B$9,-Open!H5)</f>
        <v>-2.7212668455932967</v>
      </c>
      <c r="O6" s="19">
        <f t="shared" ca="1" si="0"/>
        <v>29.848721538548865</v>
      </c>
      <c r="P6" s="45">
        <f ca="1">NORMINV(RAND(), Inputs!$D$9,Inputs!$D$10)/100</f>
        <v>7.4556291201876915E-2</v>
      </c>
      <c r="Q6" s="55">
        <f t="shared" ca="1" si="5"/>
        <v>149.2459606819483</v>
      </c>
      <c r="R6" s="19">
        <f ca="1">IF(O6&gt;J6*Inputs!$G$9, J6*Inputs!$G$9,Open!O6)</f>
        <v>29.848721538548865</v>
      </c>
      <c r="S6" s="19">
        <f>Inputs!$G$8*Open!J6</f>
        <v>50.703030924732658</v>
      </c>
      <c r="T6" s="19">
        <f ca="1">IF(Inputs!$G$3=1,Open!O6, IF(Inputs!$G$3=2, Open!M6, IF(Inputs!$G$3=3, Open!S6, IF(Inputs!$G$3=4, Open!R6))))</f>
        <v>29.848721538548865</v>
      </c>
      <c r="U6" s="45">
        <f t="shared" ca="1" si="6"/>
        <v>8.5361063118977745E-2</v>
      </c>
      <c r="W6" s="45"/>
    </row>
    <row r="7" spans="1:23" x14ac:dyDescent="0.25">
      <c r="A7" t="s">
        <v>356</v>
      </c>
      <c r="B7">
        <v>5</v>
      </c>
      <c r="C7" s="23">
        <f>Results!$J$13</f>
        <v>2156.845639566593</v>
      </c>
      <c r="D7" s="54">
        <f t="shared" ca="1" si="1"/>
        <v>2115.4247710032846</v>
      </c>
      <c r="E7" s="54">
        <f t="shared" ca="1" si="2"/>
        <v>2115.4247710032846</v>
      </c>
      <c r="F7" s="54">
        <f ca="1">F6+AVERAGE(Q3:Q7)+T7-L7</f>
        <v>2147.2405472797368</v>
      </c>
      <c r="G7" s="9">
        <f t="shared" ca="1" si="3"/>
        <v>0.98079562681563448</v>
      </c>
      <c r="H7" s="23">
        <f ca="1">IF(Inputs!$H$11=1, C7-E7, IF(Inputs!$H$11=2, Open!C7-Open!F7))</f>
        <v>9.6050922868562338</v>
      </c>
      <c r="I7">
        <f t="shared" si="4"/>
        <v>108</v>
      </c>
      <c r="J7">
        <f t="shared" si="4"/>
        <v>349.67607534298389</v>
      </c>
      <c r="K7">
        <f t="shared" si="4"/>
        <v>51</v>
      </c>
      <c r="L7">
        <f>SUMPRODUCT(Age_group!$H$38:$H$54,Age_group!$I$38:$I$54)</f>
        <v>179.03929884312004</v>
      </c>
      <c r="M7">
        <f>Results!$J$6</f>
        <v>32.569988384142164</v>
      </c>
      <c r="N7" s="19">
        <f ca="1">PMT(Results!$B$5/10000,Results!$B$9,-Open!H6)</f>
        <v>0.51324698346729569</v>
      </c>
      <c r="O7" s="19">
        <f t="shared" ca="1" si="0"/>
        <v>33.083235367609461</v>
      </c>
      <c r="P7" s="45">
        <f ca="1">NORMINV(RAND(), Inputs!$D$9,Inputs!$D$10)/100</f>
        <v>0.12964868678193148</v>
      </c>
      <c r="Q7" s="55">
        <f t="shared" ca="1" si="5"/>
        <v>259.5364903572015</v>
      </c>
      <c r="R7" s="19">
        <f ca="1">IF(O7&gt;J7*Inputs!$G$9, J7*Inputs!$G$9,Open!O7)</f>
        <v>33.083235367609461</v>
      </c>
      <c r="S7" s="19">
        <f>Inputs!$G$8*Open!J7</f>
        <v>50.703030924732658</v>
      </c>
      <c r="T7" s="19">
        <f ca="1">IF(Inputs!$G$3=1,Open!O7, IF(Inputs!$G$3=2, Open!M7, IF(Inputs!$G$3=3, Open!S7, IF(Inputs!$G$3=4, Open!R7))))</f>
        <v>33.083235367609461</v>
      </c>
      <c r="U7" s="45">
        <f t="shared" ca="1" si="6"/>
        <v>9.4611092094760499E-2</v>
      </c>
      <c r="W7" s="45"/>
    </row>
    <row r="8" spans="1:23" x14ac:dyDescent="0.25">
      <c r="A8" t="s">
        <v>356</v>
      </c>
      <c r="B8">
        <v>6</v>
      </c>
      <c r="C8" s="23">
        <f>Results!$J$13</f>
        <v>2156.845639566593</v>
      </c>
      <c r="D8" s="54">
        <f t="shared" ca="1" si="1"/>
        <v>1938.2469938558411</v>
      </c>
      <c r="E8" s="54">
        <f t="shared" ca="1" si="2"/>
        <v>1938.2469938558411</v>
      </c>
      <c r="F8" s="54">
        <f t="shared" ref="F8:F32" ca="1" si="7">F7+AVERAGE(Q4:Q8)+T8-L8</f>
        <v>2085.5076329936237</v>
      </c>
      <c r="G8" s="9">
        <f t="shared" ca="1" si="3"/>
        <v>0.898648915017081</v>
      </c>
      <c r="H8" s="23">
        <f ca="1">IF(Inputs!$H$11=1, C8-E8, IF(Inputs!$H$11=2, Open!C8-Open!F8))</f>
        <v>71.338006572969334</v>
      </c>
      <c r="I8">
        <f t="shared" si="4"/>
        <v>108</v>
      </c>
      <c r="J8">
        <f t="shared" si="4"/>
        <v>349.67607534298389</v>
      </c>
      <c r="K8">
        <f t="shared" si="4"/>
        <v>51</v>
      </c>
      <c r="L8">
        <f>SUMPRODUCT(Age_group!$H$38:$H$54,Age_group!$I$38:$I$54)</f>
        <v>179.03929884312004</v>
      </c>
      <c r="M8">
        <f>Results!$J$6</f>
        <v>32.569988384142164</v>
      </c>
      <c r="N8" s="19">
        <f ca="1">PMT(Results!$B$5/10000,Results!$B$9,-Open!H7)</f>
        <v>0.85319567918966044</v>
      </c>
      <c r="O8" s="19">
        <f t="shared" ca="1" si="0"/>
        <v>33.423184063331824</v>
      </c>
      <c r="P8" s="45">
        <f ca="1">NORMINV(RAND(), Inputs!$D$9,Inputs!$D$10)/100</f>
        <v>-1.4919775356836241E-2</v>
      </c>
      <c r="Q8" s="55">
        <f t="shared" ca="1" si="5"/>
        <v>-31.561662367655753</v>
      </c>
      <c r="R8" s="19">
        <f ca="1">IF(O8&gt;J8*Inputs!$G$9, J8*Inputs!$G$9,Open!O8)</f>
        <v>33.423184063331824</v>
      </c>
      <c r="S8" s="19">
        <f>Inputs!$G$8*Open!J8</f>
        <v>50.703030924732658</v>
      </c>
      <c r="T8" s="19">
        <f ca="1">IF(Inputs!$G$3=1,Open!O8, IF(Inputs!$G$3=2, Open!M8, IF(Inputs!$G$3=3, Open!S8, IF(Inputs!$G$3=4, Open!R8))))</f>
        <v>33.423184063331824</v>
      </c>
      <c r="U8" s="45">
        <f t="shared" ca="1" si="6"/>
        <v>9.5583273835787311E-2</v>
      </c>
      <c r="W8" s="45"/>
    </row>
    <row r="9" spans="1:23" x14ac:dyDescent="0.25">
      <c r="A9" t="s">
        <v>356</v>
      </c>
      <c r="B9">
        <v>7</v>
      </c>
      <c r="C9" s="23">
        <f>Results!$J$13</f>
        <v>2156.845639566593</v>
      </c>
      <c r="D9" s="54">
        <f t="shared" ca="1" si="1"/>
        <v>1966.1611038757756</v>
      </c>
      <c r="E9" s="54">
        <f t="shared" ca="1" si="2"/>
        <v>1966.1611038757756</v>
      </c>
      <c r="F9" s="54">
        <f t="shared" ca="1" si="7"/>
        <v>2063.8944923037329</v>
      </c>
      <c r="G9" s="9">
        <f t="shared" ca="1" si="3"/>
        <v>0.91159101412137467</v>
      </c>
      <c r="H9" s="23">
        <f ca="1">IF(Inputs!$H$11=1, C9-E9, IF(Inputs!$H$11=2, Open!C9-Open!F9))</f>
        <v>92.951147262860104</v>
      </c>
      <c r="I9">
        <f t="shared" si="4"/>
        <v>108</v>
      </c>
      <c r="J9">
        <f t="shared" si="4"/>
        <v>349.67607534298389</v>
      </c>
      <c r="K9">
        <f t="shared" si="4"/>
        <v>51</v>
      </c>
      <c r="L9">
        <f>SUMPRODUCT(Age_group!$H$38:$H$54,Age_group!$I$38:$I$54)</f>
        <v>179.03929884312004</v>
      </c>
      <c r="M9">
        <f>Results!$J$6</f>
        <v>32.569988384142164</v>
      </c>
      <c r="N9" s="19">
        <f ca="1">PMT(Results!$B$5/10000,Results!$B$9,-Open!H8)</f>
        <v>6.3367719072673658</v>
      </c>
      <c r="O9" s="19">
        <f t="shared" ca="1" si="0"/>
        <v>38.906760291409526</v>
      </c>
      <c r="P9" s="45">
        <f ca="1">NORMINV(RAND(), Inputs!$D$9,Inputs!$D$10)/100</f>
        <v>8.6700327205121677E-2</v>
      </c>
      <c r="Q9" s="55">
        <f t="shared" ca="1" si="5"/>
        <v>168.04664857164488</v>
      </c>
      <c r="R9" s="19">
        <f ca="1">IF(O9&gt;J9*Inputs!$G$9, J9*Inputs!$G$9,Open!O9)</f>
        <v>38.906760291409526</v>
      </c>
      <c r="S9" s="19">
        <f>Inputs!$G$8*Open!J9</f>
        <v>50.703030924732658</v>
      </c>
      <c r="T9" s="19">
        <f ca="1">IF(Inputs!$G$3=1,Open!O9, IF(Inputs!$G$3=2, Open!M9, IF(Inputs!$G$3=3, Open!S9, IF(Inputs!$G$3=4, Open!R9))))</f>
        <v>38.906760291409526</v>
      </c>
      <c r="U9" s="45">
        <f t="shared" ca="1" si="6"/>
        <v>0.11126514804665252</v>
      </c>
      <c r="W9" s="45"/>
    </row>
    <row r="10" spans="1:23" x14ac:dyDescent="0.25">
      <c r="A10" t="s">
        <v>356</v>
      </c>
      <c r="B10">
        <v>8</v>
      </c>
      <c r="C10" s="23">
        <f>Results!$J$13</f>
        <v>2156.845639566593</v>
      </c>
      <c r="D10" s="54">
        <f t="shared" ca="1" si="1"/>
        <v>2159.6778256351008</v>
      </c>
      <c r="E10" s="54">
        <f t="shared" ca="1" si="2"/>
        <v>2159.6778256351008</v>
      </c>
      <c r="F10" s="54">
        <f t="shared" ca="1" si="7"/>
        <v>2101.0811650858122</v>
      </c>
      <c r="G10" s="9">
        <f t="shared" ca="1" si="3"/>
        <v>1.0013131148639256</v>
      </c>
      <c r="H10" s="23">
        <f ca="1">IF(Inputs!$H$11=1, C10-E10, IF(Inputs!$H$11=2, Open!C10-Open!F10))</f>
        <v>55.764474480780791</v>
      </c>
      <c r="I10">
        <f t="shared" si="4"/>
        <v>108</v>
      </c>
      <c r="J10">
        <f t="shared" si="4"/>
        <v>349.67607534298389</v>
      </c>
      <c r="K10">
        <f t="shared" si="4"/>
        <v>51</v>
      </c>
      <c r="L10">
        <f>SUMPRODUCT(Age_group!$H$38:$H$54,Age_group!$I$38:$I$54)</f>
        <v>179.03929884312004</v>
      </c>
      <c r="M10">
        <f>Results!$J$6</f>
        <v>32.569988384142164</v>
      </c>
      <c r="N10" s="19">
        <f ca="1">PMT(Results!$B$5/10000,Results!$B$9,-Open!H9)</f>
        <v>8.2566116859613157</v>
      </c>
      <c r="O10" s="19">
        <f t="shared" ca="1" si="0"/>
        <v>40.826600070103481</v>
      </c>
      <c r="P10" s="45">
        <f ca="1">NORMINV(RAND(), Inputs!$D$9,Inputs!$D$10)/100</f>
        <v>0.16871934852053755</v>
      </c>
      <c r="Q10" s="55">
        <f t="shared" ca="1" si="5"/>
        <v>331.72942053234181</v>
      </c>
      <c r="R10" s="19">
        <f ca="1">IF(O10&gt;J10*Inputs!$G$9, J10*Inputs!$G$9,Open!O10)</f>
        <v>40.826600070103481</v>
      </c>
      <c r="S10" s="19">
        <f>Inputs!$G$8*Open!J10</f>
        <v>50.703030924732658</v>
      </c>
      <c r="T10" s="19">
        <f ca="1">IF(Inputs!$G$3=1,Open!O10, IF(Inputs!$G$3=2, Open!M10, IF(Inputs!$G$3=3, Open!S10, IF(Inputs!$G$3=4, Open!R10))))</f>
        <v>40.826600070103481</v>
      </c>
      <c r="U10" s="45">
        <f t="shared" ca="1" si="6"/>
        <v>0.11675548585947217</v>
      </c>
      <c r="W10" s="45"/>
    </row>
    <row r="11" spans="1:23" x14ac:dyDescent="0.25">
      <c r="A11" t="s">
        <v>356</v>
      </c>
      <c r="B11">
        <v>9</v>
      </c>
      <c r="C11" s="23">
        <f>Results!$J$13</f>
        <v>2156.845639566593</v>
      </c>
      <c r="D11" s="54">
        <f t="shared" ca="1" si="1"/>
        <v>2042.7196251723076</v>
      </c>
      <c r="E11" s="54">
        <f t="shared" ca="1" si="2"/>
        <v>2042.7196251723076</v>
      </c>
      <c r="F11" s="54">
        <f t="shared" ca="1" si="7"/>
        <v>2110.0269880838559</v>
      </c>
      <c r="G11" s="9">
        <f t="shared" ca="1" si="3"/>
        <v>0.94708661004724548</v>
      </c>
      <c r="H11" s="23">
        <f ca="1">IF(Inputs!$H$11=1, C11-E11, IF(Inputs!$H$11=2, Open!C11-Open!F11))</f>
        <v>46.818651482737096</v>
      </c>
      <c r="I11">
        <f t="shared" si="4"/>
        <v>108</v>
      </c>
      <c r="J11">
        <f t="shared" si="4"/>
        <v>349.67607534298389</v>
      </c>
      <c r="K11">
        <f t="shared" si="4"/>
        <v>51</v>
      </c>
      <c r="L11">
        <f>SUMPRODUCT(Age_group!$H$38:$H$54,Age_group!$I$38:$I$54)</f>
        <v>179.03929884312004</v>
      </c>
      <c r="M11">
        <f>Results!$J$6</f>
        <v>32.569988384142164</v>
      </c>
      <c r="N11" s="19">
        <f ca="1">PMT(Results!$B$5/10000,Results!$B$9,-Open!H10)</f>
        <v>4.9534150488476607</v>
      </c>
      <c r="O11" s="19">
        <f t="shared" ca="1" si="0"/>
        <v>37.523403432989824</v>
      </c>
      <c r="P11" s="45">
        <f ca="1">NORMINV(RAND(), Inputs!$D$9,Inputs!$D$10)/100</f>
        <v>1.1370999255463232E-2</v>
      </c>
      <c r="Q11" s="55">
        <f t="shared" ca="1" si="5"/>
        <v>24.557694947337183</v>
      </c>
      <c r="R11" s="19">
        <f ca="1">IF(O11&gt;J11*Inputs!$G$9, J11*Inputs!$G$9,Open!O11)</f>
        <v>37.523403432989824</v>
      </c>
      <c r="S11" s="19">
        <f>Inputs!$G$8*Open!J11</f>
        <v>50.703030924732658</v>
      </c>
      <c r="T11" s="19">
        <f ca="1">IF(Inputs!$G$3=1,Open!O11, IF(Inputs!$G$3=2, Open!M11, IF(Inputs!$G$3=3, Open!S11, IF(Inputs!$G$3=4, Open!R11))))</f>
        <v>37.523403432989824</v>
      </c>
      <c r="U11" s="45">
        <f t="shared" ca="1" si="6"/>
        <v>0.10730903850423439</v>
      </c>
      <c r="W11" s="45"/>
    </row>
    <row r="12" spans="1:23" x14ac:dyDescent="0.25">
      <c r="A12" t="s">
        <v>356</v>
      </c>
      <c r="B12">
        <v>10</v>
      </c>
      <c r="C12" s="23">
        <f>Results!$J$13</f>
        <v>2156.845639566593</v>
      </c>
      <c r="D12" s="54">
        <f t="shared" ca="1" si="1"/>
        <v>1997.4175836666855</v>
      </c>
      <c r="E12" s="54">
        <f t="shared" ca="1" si="2"/>
        <v>1997.4175836666855</v>
      </c>
      <c r="F12" s="54">
        <f t="shared" ca="1" si="7"/>
        <v>2085.6725762061942</v>
      </c>
      <c r="G12" s="9">
        <f t="shared" ca="1" si="3"/>
        <v>0.92608276968214387</v>
      </c>
      <c r="H12" s="23">
        <f ca="1">IF(Inputs!$H$11=1, C12-E12, IF(Inputs!$H$11=2, Open!C12-Open!F12))</f>
        <v>71.173063360398828</v>
      </c>
      <c r="I12">
        <f t="shared" si="4"/>
        <v>108</v>
      </c>
      <c r="J12">
        <f t="shared" si="4"/>
        <v>349.67607534298389</v>
      </c>
      <c r="K12">
        <f t="shared" si="4"/>
        <v>51</v>
      </c>
      <c r="L12">
        <f>SUMPRODUCT(Age_group!$H$38:$H$54,Age_group!$I$38:$I$54)</f>
        <v>179.03929884312004</v>
      </c>
      <c r="M12">
        <f>Results!$J$6</f>
        <v>32.569988384142164</v>
      </c>
      <c r="N12" s="19">
        <f ca="1">PMT(Results!$B$5/10000,Results!$B$9,-Open!H11)</f>
        <v>4.15878056738923</v>
      </c>
      <c r="O12" s="19">
        <f t="shared" ca="1" si="0"/>
        <v>36.728768951531393</v>
      </c>
      <c r="P12" s="45">
        <f ca="1">NORMINV(RAND(), Inputs!$D$9,Inputs!$D$10)/100</f>
        <v>4.7489869481125345E-2</v>
      </c>
      <c r="Q12" s="55">
        <f t="shared" ca="1" si="5"/>
        <v>97.008488385966174</v>
      </c>
      <c r="R12" s="19">
        <f ca="1">IF(O12&gt;J12*Inputs!$G$9, J12*Inputs!$G$9,Open!O12)</f>
        <v>36.728768951531393</v>
      </c>
      <c r="S12" s="19">
        <f>Inputs!$G$8*Open!J12</f>
        <v>50.703030924732658</v>
      </c>
      <c r="T12" s="19">
        <f ca="1">IF(Inputs!$G$3=1,Open!O12, IF(Inputs!$G$3=2, Open!M12, IF(Inputs!$G$3=3, Open!S12, IF(Inputs!$G$3=4, Open!R12))))</f>
        <v>36.728768951531393</v>
      </c>
      <c r="U12" s="45">
        <f t="shared" ca="1" si="6"/>
        <v>0.10503655108661794</v>
      </c>
      <c r="W12" s="45"/>
    </row>
    <row r="13" spans="1:23" x14ac:dyDescent="0.25">
      <c r="A13" t="s">
        <v>356</v>
      </c>
      <c r="B13">
        <v>11</v>
      </c>
      <c r="C13" s="23">
        <f>Results!$J$13</f>
        <v>2156.845639566593</v>
      </c>
      <c r="D13" s="54">
        <f t="shared" ca="1" si="1"/>
        <v>2066.3506370168002</v>
      </c>
      <c r="E13" s="54">
        <f t="shared" ca="1" si="2"/>
        <v>2066.3506370168002</v>
      </c>
      <c r="F13" s="54">
        <f t="shared" ca="1" si="7"/>
        <v>2111.6098853367462</v>
      </c>
      <c r="G13" s="9">
        <f t="shared" ca="1" si="3"/>
        <v>0.95804289333937809</v>
      </c>
      <c r="H13" s="23">
        <f ca="1">IF(Inputs!$H$11=1, C13-E13, IF(Inputs!$H$11=2, Open!C13-Open!F13))</f>
        <v>45.235754229846862</v>
      </c>
      <c r="I13">
        <f t="shared" si="4"/>
        <v>108</v>
      </c>
      <c r="J13">
        <f t="shared" si="4"/>
        <v>349.67607534298389</v>
      </c>
      <c r="K13">
        <f t="shared" si="4"/>
        <v>51</v>
      </c>
      <c r="L13">
        <f>SUMPRODUCT(Age_group!$H$38:$H$54,Age_group!$I$38:$I$54)</f>
        <v>179.03929884312004</v>
      </c>
      <c r="M13">
        <f>Results!$J$6</f>
        <v>32.569988384142164</v>
      </c>
      <c r="N13" s="19">
        <f ca="1">PMT(Results!$B$5/10000,Results!$B$9,-Open!H12)</f>
        <v>6.3221204253165473</v>
      </c>
      <c r="O13" s="19">
        <f t="shared" ca="1" si="0"/>
        <v>38.892108809458712</v>
      </c>
      <c r="P13" s="45">
        <f ca="1">NORMINV(RAND(), Inputs!$D$9,Inputs!$D$10)/100</f>
        <v>0.10467527926732498</v>
      </c>
      <c r="Q13" s="55">
        <f t="shared" ca="1" si="5"/>
        <v>209.08024338377575</v>
      </c>
      <c r="R13" s="19">
        <f ca="1">IF(O13&gt;J13*Inputs!$G$9, J13*Inputs!$G$9,Open!O13)</f>
        <v>38.892108809458712</v>
      </c>
      <c r="S13" s="19">
        <f>Inputs!$G$8*Open!J13</f>
        <v>50.703030924732658</v>
      </c>
      <c r="T13" s="19">
        <f ca="1">IF(Inputs!$G$3=1,Open!O13, IF(Inputs!$G$3=2, Open!M13, IF(Inputs!$G$3=3, Open!S13, IF(Inputs!$G$3=4, Open!R13))))</f>
        <v>38.892108809458712</v>
      </c>
      <c r="U13" s="45">
        <f t="shared" ca="1" si="6"/>
        <v>0.11122324789109729</v>
      </c>
      <c r="W13" s="45"/>
    </row>
    <row r="14" spans="1:23" x14ac:dyDescent="0.25">
      <c r="A14" t="s">
        <v>356</v>
      </c>
      <c r="B14">
        <v>12</v>
      </c>
      <c r="C14" s="23">
        <f>Results!$J$13</f>
        <v>2156.845639566593</v>
      </c>
      <c r="D14" s="54">
        <f t="shared" ca="1" si="1"/>
        <v>2097.6275406632899</v>
      </c>
      <c r="E14" s="54">
        <f t="shared" ca="1" si="2"/>
        <v>2097.6275406632899</v>
      </c>
      <c r="F14" s="54">
        <f t="shared" ca="1" si="7"/>
        <v>2136.3795278445482</v>
      </c>
      <c r="G14" s="9">
        <f t="shared" ca="1" si="3"/>
        <v>0.97254411821737841</v>
      </c>
      <c r="H14" s="23">
        <f ca="1">IF(Inputs!$H$11=1, C14-E14, IF(Inputs!$H$11=2, Open!C14-Open!F14))</f>
        <v>20.466111722044843</v>
      </c>
      <c r="I14">
        <f t="shared" si="4"/>
        <v>108</v>
      </c>
      <c r="J14">
        <f t="shared" si="4"/>
        <v>349.67607534298389</v>
      </c>
      <c r="K14">
        <f t="shared" si="4"/>
        <v>51</v>
      </c>
      <c r="L14">
        <f>SUMPRODUCT(Age_group!$H$38:$H$54,Age_group!$I$38:$I$54)</f>
        <v>179.03929884312004</v>
      </c>
      <c r="M14">
        <f>Results!$J$6</f>
        <v>32.569988384142164</v>
      </c>
      <c r="N14" s="19">
        <f ca="1">PMT(Results!$B$5/10000,Results!$B$9,-Open!H13)</f>
        <v>4.0181758697524144</v>
      </c>
      <c r="O14" s="19">
        <f t="shared" ca="1" si="0"/>
        <v>36.588164253894575</v>
      </c>
      <c r="P14" s="45">
        <f ca="1">NORMINV(RAND(), Inputs!$D$9,Inputs!$D$10)/100</f>
        <v>8.407481050095493E-2</v>
      </c>
      <c r="Q14" s="55">
        <f t="shared" ca="1" si="5"/>
        <v>173.72803823571499</v>
      </c>
      <c r="R14" s="19">
        <f ca="1">IF(O14&gt;J14*Inputs!$G$9, J14*Inputs!$G$9,Open!O14)</f>
        <v>36.588164253894575</v>
      </c>
      <c r="S14" s="19">
        <f>Inputs!$G$8*Open!J14</f>
        <v>50.703030924732658</v>
      </c>
      <c r="T14" s="19">
        <f ca="1">IF(Inputs!$G$3=1,Open!O14, IF(Inputs!$G$3=2, Open!M14, IF(Inputs!$G$3=3, Open!S14, IF(Inputs!$G$3=4, Open!R14))))</f>
        <v>36.588164253894575</v>
      </c>
      <c r="U14" s="45">
        <f t="shared" ca="1" si="6"/>
        <v>0.10463445123606653</v>
      </c>
      <c r="W14" s="45"/>
    </row>
    <row r="15" spans="1:23" x14ac:dyDescent="0.25">
      <c r="A15" t="s">
        <v>356</v>
      </c>
      <c r="B15">
        <v>13</v>
      </c>
      <c r="C15" s="23">
        <f>Results!$J$13</f>
        <v>2156.845639566593</v>
      </c>
      <c r="D15" s="54">
        <f t="shared" ca="1" si="1"/>
        <v>2040.9031961882315</v>
      </c>
      <c r="E15" s="54">
        <f t="shared" ca="1" si="2"/>
        <v>2040.9031961882315</v>
      </c>
      <c r="F15" s="54">
        <f t="shared" ca="1" si="7"/>
        <v>2110.188465286019</v>
      </c>
      <c r="G15" s="9">
        <f t="shared" ca="1" si="3"/>
        <v>0.94624444083923431</v>
      </c>
      <c r="H15" s="23">
        <f ca="1">IF(Inputs!$H$11=1, C15-E15, IF(Inputs!$H$11=2, Open!C15-Open!F15))</f>
        <v>46.657174280574054</v>
      </c>
      <c r="I15">
        <f t="shared" si="4"/>
        <v>108</v>
      </c>
      <c r="J15">
        <f t="shared" si="4"/>
        <v>349.67607534298389</v>
      </c>
      <c r="K15">
        <f t="shared" si="4"/>
        <v>51</v>
      </c>
      <c r="L15">
        <f>SUMPRODUCT(Age_group!$H$38:$H$54,Age_group!$I$38:$I$54)</f>
        <v>179.03929884312004</v>
      </c>
      <c r="M15">
        <f>Results!$J$6</f>
        <v>32.569988384142164</v>
      </c>
      <c r="N15" s="19">
        <f ca="1">PMT(Results!$B$5/10000,Results!$B$9,-Open!H14)</f>
        <v>1.8179521413819479</v>
      </c>
      <c r="O15" s="19">
        <f t="shared" ca="1" si="0"/>
        <v>34.387940525524115</v>
      </c>
      <c r="P15" s="45">
        <f ca="1">NORMINV(RAND(), Inputs!$D$9,Inputs!$D$10)/100</f>
        <v>4.1917362419228041E-2</v>
      </c>
      <c r="Q15" s="55">
        <f t="shared" ca="1" si="5"/>
        <v>87.927013842537121</v>
      </c>
      <c r="R15" s="19">
        <f ca="1">IF(O15&gt;J15*Inputs!$G$9, J15*Inputs!$G$9,Open!O15)</f>
        <v>34.387940525524115</v>
      </c>
      <c r="S15" s="19">
        <f>Inputs!$G$8*Open!J15</f>
        <v>50.703030924732658</v>
      </c>
      <c r="T15" s="19">
        <f ca="1">IF(Inputs!$G$3=1,Open!O15, IF(Inputs!$G$3=2, Open!M15, IF(Inputs!$G$3=3, Open!S15, IF(Inputs!$G$3=4, Open!R15))))</f>
        <v>34.387940525524115</v>
      </c>
      <c r="U15" s="45">
        <f t="shared" ca="1" si="6"/>
        <v>9.834227432286953E-2</v>
      </c>
      <c r="W15" s="45"/>
    </row>
    <row r="16" spans="1:23" x14ac:dyDescent="0.25">
      <c r="A16" t="s">
        <v>356</v>
      </c>
      <c r="B16">
        <v>14</v>
      </c>
      <c r="C16" s="23">
        <f>Results!$J$13</f>
        <v>2156.845639566593</v>
      </c>
      <c r="D16" s="54">
        <f t="shared" ca="1" si="1"/>
        <v>2187.5419190974303</v>
      </c>
      <c r="E16" s="54">
        <f t="shared" ca="1" si="2"/>
        <v>2187.5419190974303</v>
      </c>
      <c r="F16" s="54">
        <f t="shared" ca="1" si="7"/>
        <v>2139.2050678400683</v>
      </c>
      <c r="G16" s="9">
        <f t="shared" ca="1" si="3"/>
        <v>1.0142320242894181</v>
      </c>
      <c r="H16" s="23">
        <f ca="1">IF(Inputs!$H$11=1, C16-E16, IF(Inputs!$H$11=2, Open!C16-Open!F16))</f>
        <v>17.64057172652474</v>
      </c>
      <c r="I16">
        <f t="shared" si="4"/>
        <v>108</v>
      </c>
      <c r="J16">
        <f t="shared" si="4"/>
        <v>349.67607534298389</v>
      </c>
      <c r="K16">
        <f t="shared" si="4"/>
        <v>51</v>
      </c>
      <c r="L16">
        <f>SUMPRODUCT(Age_group!$H$38:$H$54,Age_group!$I$38:$I$54)</f>
        <v>179.03929884312004</v>
      </c>
      <c r="M16">
        <f>Results!$J$6</f>
        <v>32.569988384142164</v>
      </c>
      <c r="N16" s="19">
        <f ca="1">PMT(Results!$B$5/10000,Results!$B$9,-Open!H15)</f>
        <v>4.1444369622411905</v>
      </c>
      <c r="O16" s="19">
        <f t="shared" ca="1" si="0"/>
        <v>36.714425346383351</v>
      </c>
      <c r="P16" s="45">
        <f ca="1">NORMINV(RAND(), Inputs!$D$9,Inputs!$D$10)/100</f>
        <v>0.14158613546474372</v>
      </c>
      <c r="Q16" s="55">
        <f t="shared" ca="1" si="5"/>
        <v>288.96359640593539</v>
      </c>
      <c r="R16" s="19">
        <f ca="1">IF(O16&gt;J16*Inputs!$G$9, J16*Inputs!$G$9,Open!O16)</f>
        <v>36.714425346383351</v>
      </c>
      <c r="S16" s="19">
        <f>Inputs!$G$8*Open!J16</f>
        <v>50.703030924732658</v>
      </c>
      <c r="T16" s="19">
        <f ca="1">IF(Inputs!$G$3=1,Open!O16, IF(Inputs!$G$3=2, Open!M16, IF(Inputs!$G$3=3, Open!S16, IF(Inputs!$G$3=4, Open!R16))))</f>
        <v>36.714425346383351</v>
      </c>
      <c r="U16" s="45">
        <f t="shared" ca="1" si="6"/>
        <v>0.10499553139393816</v>
      </c>
      <c r="W16" s="45"/>
    </row>
    <row r="17" spans="1:23" x14ac:dyDescent="0.25">
      <c r="A17" t="s">
        <v>356</v>
      </c>
      <c r="B17">
        <v>15</v>
      </c>
      <c r="C17" s="23">
        <f>Results!$J$13</f>
        <v>2156.845639566593</v>
      </c>
      <c r="D17" s="54">
        <f t="shared" ca="1" si="1"/>
        <v>2159.8164186898539</v>
      </c>
      <c r="E17" s="54">
        <f t="shared" ca="1" si="2"/>
        <v>2159.8164186898539</v>
      </c>
      <c r="F17" s="54">
        <f t="shared" ca="1" si="7"/>
        <v>2169.6778711092697</v>
      </c>
      <c r="G17" s="9">
        <f t="shared" ca="1" si="3"/>
        <v>1.0013773721534647</v>
      </c>
      <c r="H17" s="23">
        <f ca="1">IF(Inputs!$H$11=1, C17-E17, IF(Inputs!$H$11=2, Open!C17-Open!F17))</f>
        <v>-12.832231542676709</v>
      </c>
      <c r="I17">
        <f t="shared" si="4"/>
        <v>108</v>
      </c>
      <c r="J17">
        <f t="shared" si="4"/>
        <v>349.67607534298389</v>
      </c>
      <c r="K17">
        <f t="shared" si="4"/>
        <v>51</v>
      </c>
      <c r="L17">
        <f>SUMPRODUCT(Age_group!$H$38:$H$54,Age_group!$I$38:$I$54)</f>
        <v>179.03929884312004</v>
      </c>
      <c r="M17">
        <f>Results!$J$6</f>
        <v>32.569988384142164</v>
      </c>
      <c r="N17" s="19">
        <f ca="1">PMT(Results!$B$5/10000,Results!$B$9,-Open!H16)</f>
        <v>1.5669666803828675</v>
      </c>
      <c r="O17" s="19">
        <f t="shared" ca="1" si="0"/>
        <v>34.136955064525033</v>
      </c>
      <c r="P17" s="45">
        <f ca="1">NORMINV(RAND(), Inputs!$D$9,Inputs!$D$10)/100</f>
        <v>5.3565530492492262E-2</v>
      </c>
      <c r="Q17" s="55">
        <f t="shared" ca="1" si="5"/>
        <v>117.17684337101845</v>
      </c>
      <c r="R17" s="19">
        <f ca="1">IF(O17&gt;J17*Inputs!$G$9, J17*Inputs!$G$9,Open!O17)</f>
        <v>34.136955064525033</v>
      </c>
      <c r="S17" s="19">
        <f>Inputs!$G$8*Open!J17</f>
        <v>50.703030924732658</v>
      </c>
      <c r="T17" s="19">
        <f ca="1">IF(Inputs!$G$3=1,Open!O17, IF(Inputs!$G$3=2, Open!M17, IF(Inputs!$G$3=3, Open!S17, IF(Inputs!$G$3=4, Open!R17))))</f>
        <v>34.136955064525033</v>
      </c>
      <c r="U17" s="45">
        <f t="shared" ca="1" si="6"/>
        <v>9.7624508714361999E-2</v>
      </c>
      <c r="W17" s="45"/>
    </row>
    <row r="18" spans="1:23" x14ac:dyDescent="0.25">
      <c r="A18" t="s">
        <v>356</v>
      </c>
      <c r="B18">
        <v>16</v>
      </c>
      <c r="C18" s="23">
        <f>Results!$J$13</f>
        <v>2156.845639566593</v>
      </c>
      <c r="D18" s="54">
        <f t="shared" ca="1" si="1"/>
        <v>2142.7743162856232</v>
      </c>
      <c r="E18" s="54">
        <f t="shared" ca="1" si="2"/>
        <v>2142.7743162856232</v>
      </c>
      <c r="F18" s="54">
        <f t="shared" ca="1" si="7"/>
        <v>2181.7412172954359</v>
      </c>
      <c r="G18" s="9">
        <f ca="1">D18/C18</f>
        <v>0.99347597110204078</v>
      </c>
      <c r="H18" s="23">
        <f ca="1">IF(Inputs!$H$11=1, C18-E18, IF(Inputs!$H$11=2, Open!C18-Open!F18))</f>
        <v>-24.895577728842909</v>
      </c>
      <c r="I18">
        <f t="shared" si="4"/>
        <v>108</v>
      </c>
      <c r="J18">
        <f t="shared" si="4"/>
        <v>349.67607534298389</v>
      </c>
      <c r="K18">
        <f t="shared" si="4"/>
        <v>51</v>
      </c>
      <c r="L18">
        <f>SUMPRODUCT(Age_group!$H$38:$H$54,Age_group!$I$38:$I$54)</f>
        <v>179.03929884312004</v>
      </c>
      <c r="M18">
        <f>Results!$J$6</f>
        <v>32.569988384142164</v>
      </c>
      <c r="N18" s="19">
        <f ca="1">PMT(Results!$B$5/10000,Results!$B$9,-Open!H17)</f>
        <v>-1.1398541710583059</v>
      </c>
      <c r="O18" s="19">
        <f t="shared" ca="1" si="0"/>
        <v>31.430134213083857</v>
      </c>
      <c r="P18" s="45">
        <f ca="1">NORMINV(RAND(), Inputs!$D$9,Inputs!$D$10)/100</f>
        <v>6.0452851962764134E-2</v>
      </c>
      <c r="Q18" s="55">
        <f t="shared" ca="1" si="5"/>
        <v>130.56706222580513</v>
      </c>
      <c r="R18" s="19">
        <f ca="1">IF(O18&gt;J18*Inputs!$G$9, J18*Inputs!$G$9,Open!O18)</f>
        <v>31.430134213083857</v>
      </c>
      <c r="S18" s="19">
        <f>Inputs!$G$8*Open!J18</f>
        <v>50.703030924732658</v>
      </c>
      <c r="T18" s="19">
        <f ca="1">IF(Inputs!$G$3=1,Open!O18, IF(Inputs!$G$3=2, Open!M18, IF(Inputs!$G$3=3, Open!S18, IF(Inputs!$G$3=4, Open!R18))))</f>
        <v>31.430134213083857</v>
      </c>
      <c r="U18" s="45">
        <f t="shared" ca="1" si="6"/>
        <v>8.9883570622483228E-2</v>
      </c>
      <c r="W18" s="45"/>
    </row>
    <row r="19" spans="1:23" x14ac:dyDescent="0.25">
      <c r="A19" t="s">
        <v>356</v>
      </c>
      <c r="B19">
        <v>17</v>
      </c>
      <c r="C19" s="23">
        <f>Results!$J$13</f>
        <v>2156.845639566593</v>
      </c>
      <c r="D19" s="54">
        <f t="shared" ca="1" si="1"/>
        <v>2270.2351317159869</v>
      </c>
      <c r="E19" s="54">
        <f t="shared" ca="1" si="2"/>
        <v>2270.2351317159869</v>
      </c>
      <c r="F19" s="54">
        <f t="shared" ca="1" si="7"/>
        <v>2213.2157069988916</v>
      </c>
      <c r="G19" s="9">
        <f ca="1">D19/C19</f>
        <v>1.0525719087491949</v>
      </c>
      <c r="H19" s="23">
        <f ca="1">IF(Inputs!$H$11=1, C19-E19, IF(Inputs!$H$11=2, Open!C19-Open!F19))</f>
        <v>-56.370067432298583</v>
      </c>
      <c r="I19">
        <f t="shared" si="4"/>
        <v>108</v>
      </c>
      <c r="J19">
        <f t="shared" si="4"/>
        <v>349.67607534298389</v>
      </c>
      <c r="K19">
        <f t="shared" si="4"/>
        <v>51</v>
      </c>
      <c r="L19">
        <f>SUMPRODUCT(Age_group!$H$38:$H$54,Age_group!$I$38:$I$54)</f>
        <v>179.03929884312004</v>
      </c>
      <c r="M19">
        <f>Results!$J$6</f>
        <v>32.569988384142164</v>
      </c>
      <c r="N19" s="19">
        <f ca="1">PMT(Results!$B$5/10000,Results!$B$9,-Open!H18)</f>
        <v>-2.2114102306174996</v>
      </c>
      <c r="O19" s="19">
        <f t="shared" ca="1" si="0"/>
        <v>30.358578153524665</v>
      </c>
      <c r="P19" s="45">
        <f ca="1">NORMINV(RAND(), Inputs!$D$9,Inputs!$D$10)/100</f>
        <v>0.12887103136397227</v>
      </c>
      <c r="Q19" s="55">
        <f t="shared" ca="1" si="5"/>
        <v>276.14153611995874</v>
      </c>
      <c r="R19" s="19">
        <f ca="1">IF(O19&gt;J19*Inputs!$G$9, J19*Inputs!$G$9,Open!O19)</f>
        <v>30.358578153524665</v>
      </c>
      <c r="S19" s="19">
        <f>Inputs!$G$8*Open!J19</f>
        <v>50.703030924732658</v>
      </c>
      <c r="T19" s="19">
        <f ca="1">IF(Inputs!$G$3=1,Open!O19, IF(Inputs!$G$3=2, Open!M19, IF(Inputs!$G$3=3, Open!S19, IF(Inputs!$G$3=4, Open!R19))))</f>
        <v>30.358578153524665</v>
      </c>
      <c r="U19" s="45">
        <f t="shared" ca="1" si="6"/>
        <v>8.6819145758677066E-2</v>
      </c>
      <c r="W19" s="45"/>
    </row>
    <row r="20" spans="1:23" x14ac:dyDescent="0.25">
      <c r="A20" t="s">
        <v>356</v>
      </c>
      <c r="B20">
        <v>18</v>
      </c>
      <c r="C20" s="23">
        <f>Results!$J$13</f>
        <v>2156.845639566593</v>
      </c>
      <c r="D20" s="54">
        <f t="shared" ca="1" si="1"/>
        <v>2161.9468269266727</v>
      </c>
      <c r="E20" s="54">
        <f t="shared" ca="1" si="2"/>
        <v>2161.9468269266727</v>
      </c>
      <c r="F20" s="54">
        <f t="shared" ca="1" si="7"/>
        <v>2232.9466386460754</v>
      </c>
      <c r="G20" s="9">
        <f t="shared" ref="G20:G32" ca="1" si="8">D20/C20</f>
        <v>1.0023651147149801</v>
      </c>
      <c r="H20" s="23">
        <f ca="1">IF(Inputs!$H$11=1, C20-E20, IF(Inputs!$H$11=2, Open!C20-Open!F20))</f>
        <v>-76.100999079482335</v>
      </c>
      <c r="I20">
        <f t="shared" ref="I20:K32" si="9">I19</f>
        <v>108</v>
      </c>
      <c r="J20">
        <f t="shared" si="9"/>
        <v>349.67607534298389</v>
      </c>
      <c r="K20">
        <f t="shared" si="9"/>
        <v>51</v>
      </c>
      <c r="L20">
        <f>SUMPRODUCT(Age_group!$H$38:$H$54,Age_group!$I$38:$I$54)</f>
        <v>179.03929884312004</v>
      </c>
      <c r="M20">
        <f>Results!$J$6</f>
        <v>32.569988384142164</v>
      </c>
      <c r="N20" s="19">
        <f ca="1">PMT(Results!$B$5/10000,Results!$B$9,-Open!H19)</f>
        <v>-5.0072083153933384</v>
      </c>
      <c r="O20" s="19">
        <f t="shared" ca="1" si="0"/>
        <v>27.562780068748825</v>
      </c>
      <c r="P20" s="45">
        <f ca="1">NORMINV(RAND(), Inputs!$D$9,Inputs!$D$10)/100</f>
        <v>1.9023674412267787E-2</v>
      </c>
      <c r="Q20" s="55">
        <f t="shared" ca="1" si="5"/>
        <v>43.188213985056805</v>
      </c>
      <c r="R20" s="19">
        <f ca="1">IF(O20&gt;J20*Inputs!$G$9, J20*Inputs!$G$9,Open!O20)</f>
        <v>27.562780068748825</v>
      </c>
      <c r="S20" s="19">
        <f>Inputs!$G$8*Open!J20</f>
        <v>50.703030924732658</v>
      </c>
      <c r="T20" s="19">
        <f ca="1">IF(Inputs!$G$3=1,Open!O20, IF(Inputs!$G$3=2, Open!M20, IF(Inputs!$G$3=3, Open!S20, IF(Inputs!$G$3=4, Open!R20))))</f>
        <v>27.562780068748825</v>
      </c>
      <c r="U20" s="45">
        <f t="shared" ca="1" si="6"/>
        <v>7.8823751501195929E-2</v>
      </c>
      <c r="W20" s="45"/>
    </row>
    <row r="21" spans="1:23" x14ac:dyDescent="0.25">
      <c r="A21" t="s">
        <v>356</v>
      </c>
      <c r="B21">
        <v>19</v>
      </c>
      <c r="C21" s="23">
        <f>Results!$J$13</f>
        <v>2156.845639566593</v>
      </c>
      <c r="D21" s="54">
        <f t="shared" ca="1" si="1"/>
        <v>2267.1634221262925</v>
      </c>
      <c r="E21" s="54">
        <f t="shared" ca="1" si="2"/>
        <v>2267.1634221262925</v>
      </c>
      <c r="F21" s="54">
        <f t="shared" ca="1" si="7"/>
        <v>2244.8213554200806</v>
      </c>
      <c r="G21" s="9">
        <f t="shared" ca="1" si="8"/>
        <v>1.0511477411901704</v>
      </c>
      <c r="H21" s="23">
        <f ca="1">IF(Inputs!$H$11=1, C21-E21, IF(Inputs!$H$11=2, Open!C21-Open!F21))</f>
        <v>-87.9757158534876</v>
      </c>
      <c r="I21">
        <f t="shared" si="9"/>
        <v>108</v>
      </c>
      <c r="J21">
        <f t="shared" si="9"/>
        <v>349.67607534298389</v>
      </c>
      <c r="K21">
        <f t="shared" si="9"/>
        <v>51</v>
      </c>
      <c r="L21">
        <f>SUMPRODUCT(Age_group!$H$38:$H$54,Age_group!$I$38:$I$54)</f>
        <v>179.03929884312004</v>
      </c>
      <c r="M21">
        <f>Results!$J$6</f>
        <v>32.569988384142164</v>
      </c>
      <c r="N21" s="19">
        <f ca="1">PMT(Results!$B$5/10000,Results!$B$9,-Open!H20)</f>
        <v>-6.7598562988801918</v>
      </c>
      <c r="O21" s="19">
        <f t="shared" ca="1" si="0"/>
        <v>25.810132085261973</v>
      </c>
      <c r="P21" s="45">
        <f ca="1">NORMINV(RAND(), Inputs!$D$9,Inputs!$D$10)/100</f>
        <v>0.11954307050413107</v>
      </c>
      <c r="Q21" s="55">
        <f t="shared" ca="1" si="5"/>
        <v>258.44576195747766</v>
      </c>
      <c r="R21" s="19">
        <f ca="1">IF(O21&gt;J21*Inputs!$G$9, J21*Inputs!$G$9,Open!O21)</f>
        <v>25.810132085261973</v>
      </c>
      <c r="S21" s="19">
        <f>Inputs!$G$8*Open!J21</f>
        <v>50.703030924732658</v>
      </c>
      <c r="T21" s="19">
        <f ca="1">IF(Inputs!$G$3=1,Open!O21, IF(Inputs!$G$3=2, Open!M21, IF(Inputs!$G$3=3, Open!S21, IF(Inputs!$G$3=4, Open!R21))))</f>
        <v>25.810132085261973</v>
      </c>
      <c r="U21" s="45">
        <f t="shared" ca="1" si="6"/>
        <v>7.3811547043777015E-2</v>
      </c>
      <c r="W21" s="45"/>
    </row>
    <row r="22" spans="1:23" x14ac:dyDescent="0.25">
      <c r="A22" t="s">
        <v>356</v>
      </c>
      <c r="B22">
        <v>20</v>
      </c>
      <c r="C22" s="23">
        <f>Results!$J$13</f>
        <v>2156.845639566593</v>
      </c>
      <c r="D22" s="54">
        <f t="shared" ca="1" si="1"/>
        <v>2168.9373928356545</v>
      </c>
      <c r="E22" s="54">
        <f t="shared" ca="1" si="2"/>
        <v>2168.9373928356545</v>
      </c>
      <c r="F22" s="54">
        <f t="shared" ca="1" si="7"/>
        <v>2243.4174905386608</v>
      </c>
      <c r="G22" s="9">
        <f t="shared" ca="1" si="8"/>
        <v>1.0056062209771726</v>
      </c>
      <c r="H22" s="23">
        <f ca="1">IF(Inputs!$H$11=1, C22-E22, IF(Inputs!$H$11=2, Open!C22-Open!F22))</f>
        <v>-86.57185097206775</v>
      </c>
      <c r="I22">
        <f t="shared" si="9"/>
        <v>108</v>
      </c>
      <c r="J22">
        <f t="shared" si="9"/>
        <v>349.67607534298389</v>
      </c>
      <c r="K22">
        <f t="shared" si="9"/>
        <v>51</v>
      </c>
      <c r="L22">
        <f>SUMPRODUCT(Age_group!$H$38:$H$54,Age_group!$I$38:$I$54)</f>
        <v>179.03929884312004</v>
      </c>
      <c r="M22">
        <f>Results!$J$6</f>
        <v>32.569988384142164</v>
      </c>
      <c r="N22" s="19">
        <f ca="1">PMT(Results!$B$5/10000,Results!$B$9,-Open!H21)</f>
        <v>-7.8146568922119535</v>
      </c>
      <c r="O22" s="19">
        <f t="shared" ca="1" si="0"/>
        <v>24.75533149193021</v>
      </c>
      <c r="P22" s="45">
        <f ca="1">NORMINV(RAND(), Inputs!$D$9,Inputs!$D$10)/100</f>
        <v>2.4726024385122301E-2</v>
      </c>
      <c r="Q22" s="55">
        <f t="shared" ca="1" si="5"/>
        <v>56.057938060552033</v>
      </c>
      <c r="R22" s="19">
        <f ca="1">IF(O22&gt;J22*Inputs!$G$9, J22*Inputs!$G$9,Open!O22)</f>
        <v>24.75533149193021</v>
      </c>
      <c r="S22" s="19">
        <f>Inputs!$G$8*Open!J22</f>
        <v>50.703030924732658</v>
      </c>
      <c r="T22" s="19">
        <f ca="1">IF(Inputs!$G$3=1,Open!O22, IF(Inputs!$G$3=2, Open!M22, IF(Inputs!$G$3=3, Open!S22, IF(Inputs!$G$3=4, Open!R22))))</f>
        <v>24.75533149193021</v>
      </c>
      <c r="U22" s="45">
        <f t="shared" ca="1" si="6"/>
        <v>7.0795039287857062E-2</v>
      </c>
      <c r="W22" s="45"/>
    </row>
    <row r="23" spans="1:23" x14ac:dyDescent="0.25">
      <c r="A23" t="s">
        <v>356</v>
      </c>
      <c r="B23">
        <v>21</v>
      </c>
      <c r="C23" s="23">
        <f>Results!$J$13</f>
        <v>2156.845639566593</v>
      </c>
      <c r="D23" s="54">
        <f t="shared" ca="1" si="1"/>
        <v>2130.0398792374135</v>
      </c>
      <c r="E23" s="54">
        <f t="shared" ca="1" si="2"/>
        <v>2130.0398792374135</v>
      </c>
      <c r="F23" s="54">
        <f t="shared" ca="1" si="7"/>
        <v>2239.0772653321787</v>
      </c>
      <c r="G23" s="9">
        <f t="shared" ca="1" si="8"/>
        <v>0.98757177619138015</v>
      </c>
      <c r="H23" s="23">
        <f ca="1">IF(Inputs!$H$11=1, C23-E23, IF(Inputs!$H$11=2, Open!C23-Open!F23))</f>
        <v>-82.231625765585704</v>
      </c>
      <c r="I23">
        <f t="shared" si="9"/>
        <v>108</v>
      </c>
      <c r="J23">
        <f t="shared" si="9"/>
        <v>349.67607534298389</v>
      </c>
      <c r="K23">
        <f t="shared" si="9"/>
        <v>51</v>
      </c>
      <c r="L23">
        <f>SUMPRODUCT(Age_group!$H$38:$H$54,Age_group!$I$38:$I$54)</f>
        <v>179.03929884312004</v>
      </c>
      <c r="M23">
        <f>Results!$J$6</f>
        <v>32.569988384142164</v>
      </c>
      <c r="N23" s="19">
        <f ca="1">PMT(Results!$B$5/10000,Results!$B$9,-Open!H22)</f>
        <v>-7.6899551803260016</v>
      </c>
      <c r="O23" s="19">
        <f t="shared" ca="1" si="0"/>
        <v>24.880033203816161</v>
      </c>
      <c r="P23" s="45">
        <f ca="1">NORMINV(RAND(), Inputs!$D$9,Inputs!$D$10)/100</f>
        <v>5.3142037396648911E-2</v>
      </c>
      <c r="Q23" s="55">
        <f t="shared" ca="1" si="5"/>
        <v>115.26175204106254</v>
      </c>
      <c r="R23" s="19">
        <f ca="1">IF(O23&gt;J23*Inputs!$G$9, J23*Inputs!$G$9,Open!O23)</f>
        <v>24.880033203816161</v>
      </c>
      <c r="S23" s="19">
        <f>Inputs!$G$8*Open!J23</f>
        <v>50.703030924732658</v>
      </c>
      <c r="T23" s="19">
        <f ca="1">IF(Inputs!$G$3=1,Open!O23, IF(Inputs!$G$3=2, Open!M23, IF(Inputs!$G$3=3, Open!S23, IF(Inputs!$G$3=4, Open!R23))))</f>
        <v>24.880033203816161</v>
      </c>
      <c r="U23" s="45">
        <f t="shared" ca="1" si="6"/>
        <v>7.1151659945314499E-2</v>
      </c>
      <c r="W23" s="45"/>
    </row>
    <row r="24" spans="1:23" x14ac:dyDescent="0.25">
      <c r="A24" t="s">
        <v>356</v>
      </c>
      <c r="B24">
        <v>22</v>
      </c>
      <c r="C24" s="23">
        <f>Results!$J$13</f>
        <v>2156.845639566593</v>
      </c>
      <c r="D24" s="54">
        <f t="shared" ca="1" si="1"/>
        <v>1936.9082872477979</v>
      </c>
      <c r="E24" s="54">
        <f t="shared" ca="1" si="2"/>
        <v>1936.9082872477979</v>
      </c>
      <c r="F24" s="54">
        <f t="shared" ca="1" si="7"/>
        <v>2172.0226924781541</v>
      </c>
      <c r="G24" s="9">
        <f t="shared" ca="1" si="8"/>
        <v>0.89802823703091228</v>
      </c>
      <c r="H24" s="23">
        <f ca="1">IF(Inputs!$H$11=1, C24-E24, IF(Inputs!$H$11=2, Open!C24-Open!F24))</f>
        <v>-15.177052911561077</v>
      </c>
      <c r="I24">
        <f t="shared" si="9"/>
        <v>108</v>
      </c>
      <c r="J24">
        <f t="shared" si="9"/>
        <v>349.67607534298389</v>
      </c>
      <c r="K24">
        <f t="shared" si="9"/>
        <v>51</v>
      </c>
      <c r="L24">
        <f>SUMPRODUCT(Age_group!$H$38:$H$54,Age_group!$I$38:$I$54)</f>
        <v>179.03929884312004</v>
      </c>
      <c r="M24">
        <f>Results!$J$6</f>
        <v>32.569988384142164</v>
      </c>
      <c r="N24" s="19">
        <f ca="1">PMT(Results!$B$5/10000,Results!$B$9,-Open!H23)</f>
        <v>-7.3044241221863659</v>
      </c>
      <c r="O24" s="19">
        <f t="shared" ca="1" si="0"/>
        <v>25.265564261955799</v>
      </c>
      <c r="P24" s="45">
        <f ca="1">NORMINV(RAND(), Inputs!$D$9,Inputs!$D$10)/100</f>
        <v>-1.8477521379807165E-2</v>
      </c>
      <c r="Q24" s="55">
        <f t="shared" ca="1" si="5"/>
        <v>-39.357857408451181</v>
      </c>
      <c r="R24" s="19">
        <f ca="1">IF(O24&gt;J24*Inputs!$G$9, J24*Inputs!$G$9,Open!O24)</f>
        <v>25.265564261955799</v>
      </c>
      <c r="S24" s="19">
        <f>Inputs!$G$8*Open!J24</f>
        <v>50.703030924732658</v>
      </c>
      <c r="T24" s="19">
        <f ca="1">IF(Inputs!$G$3=1,Open!O24, IF(Inputs!$G$3=2, Open!M24, IF(Inputs!$G$3=3, Open!S24, IF(Inputs!$G$3=4, Open!R24))))</f>
        <v>25.265564261955799</v>
      </c>
      <c r="U24" s="45">
        <f t="shared" ca="1" si="6"/>
        <v>7.2254197651851856E-2</v>
      </c>
      <c r="W24" s="45"/>
    </row>
    <row r="25" spans="1:23" x14ac:dyDescent="0.25">
      <c r="A25" t="s">
        <v>356</v>
      </c>
      <c r="B25">
        <v>23</v>
      </c>
      <c r="C25" s="23">
        <f>Results!$J$13</f>
        <v>2156.845639566593</v>
      </c>
      <c r="D25" s="54">
        <f t="shared" ca="1" si="1"/>
        <v>1831.6592626358038</v>
      </c>
      <c r="E25" s="54">
        <f t="shared" ca="1" si="2"/>
        <v>1831.6592626358038</v>
      </c>
      <c r="F25" s="54">
        <f t="shared" ca="1" si="7"/>
        <v>2110.8004472138391</v>
      </c>
      <c r="G25" s="9">
        <f t="shared" ca="1" si="8"/>
        <v>0.84923057498165067</v>
      </c>
      <c r="H25" s="23">
        <f ca="1">IF(Inputs!$H$11=1, C25-E25, IF(Inputs!$H$11=2, Open!C25-Open!F25))</f>
        <v>46.045192352753929</v>
      </c>
      <c r="I25">
        <f t="shared" si="9"/>
        <v>108</v>
      </c>
      <c r="J25">
        <f t="shared" si="9"/>
        <v>349.67607534298389</v>
      </c>
      <c r="K25">
        <f t="shared" si="9"/>
        <v>51</v>
      </c>
      <c r="L25">
        <f>SUMPRODUCT(Age_group!$H$38:$H$54,Age_group!$I$38:$I$54)</f>
        <v>179.03929884312004</v>
      </c>
      <c r="M25">
        <f>Results!$J$6</f>
        <v>32.569988384142164</v>
      </c>
      <c r="N25" s="19">
        <f ca="1">PMT(Results!$B$5/10000,Results!$B$9,-Open!H24)</f>
        <v>-1.3481386310776406</v>
      </c>
      <c r="O25" s="19">
        <f t="shared" ca="1" si="0"/>
        <v>31.221849753064522</v>
      </c>
      <c r="P25" s="45">
        <f ca="1">NORMINV(RAND(), Inputs!$D$9,Inputs!$D$10)/100</f>
        <v>2.1977511665535784E-2</v>
      </c>
      <c r="Q25" s="55">
        <f t="shared" ca="1" si="5"/>
        <v>42.568424478061416</v>
      </c>
      <c r="R25" s="19">
        <f ca="1">IF(O25&gt;J25*Inputs!$G$9, J25*Inputs!$G$9,Open!O25)</f>
        <v>31.221849753064522</v>
      </c>
      <c r="S25" s="19">
        <f>Inputs!$G$8*Open!J25</f>
        <v>50.703030924732658</v>
      </c>
      <c r="T25" s="19">
        <f ca="1">IF(Inputs!$G$3=1,Open!O25, IF(Inputs!$G$3=2, Open!M25, IF(Inputs!$G$3=3, Open!S25, IF(Inputs!$G$3=4, Open!R25))))</f>
        <v>31.221849753064522</v>
      </c>
      <c r="U25" s="45">
        <f t="shared" ca="1" si="6"/>
        <v>8.9287920892043307E-2</v>
      </c>
      <c r="W25" s="45"/>
    </row>
    <row r="26" spans="1:23" x14ac:dyDescent="0.25">
      <c r="A26" t="s">
        <v>356</v>
      </c>
      <c r="B26">
        <v>24</v>
      </c>
      <c r="C26" s="23">
        <f>Results!$J$13</f>
        <v>2156.845639566593</v>
      </c>
      <c r="D26" s="54">
        <f t="shared" ca="1" si="1"/>
        <v>1687.1430293082572</v>
      </c>
      <c r="E26" s="54">
        <f t="shared" ca="1" si="2"/>
        <v>1687.1430293082572</v>
      </c>
      <c r="F26" s="54">
        <f t="shared" ca="1" si="7"/>
        <v>2002.899864558864</v>
      </c>
      <c r="G26" s="9">
        <f t="shared" ca="1" si="8"/>
        <v>0.78222706268737885</v>
      </c>
      <c r="H26" s="23">
        <f ca="1">IF(Inputs!$H$11=1, C26-E26, IF(Inputs!$H$11=2, Open!C26-Open!F26))</f>
        <v>153.94577500772903</v>
      </c>
      <c r="I26">
        <f t="shared" si="9"/>
        <v>108</v>
      </c>
      <c r="J26">
        <f t="shared" si="9"/>
        <v>349.67607534298389</v>
      </c>
      <c r="K26">
        <f t="shared" si="9"/>
        <v>51</v>
      </c>
      <c r="L26">
        <f>SUMPRODUCT(Age_group!$H$38:$H$54,Age_group!$I$38:$I$54)</f>
        <v>179.03929884312004</v>
      </c>
      <c r="M26">
        <f>Results!$J$6</f>
        <v>32.569988384142164</v>
      </c>
      <c r="N26" s="19">
        <f ca="1">PMT(Results!$B$5/10000,Results!$B$9,-Open!H25)</f>
        <v>4.090076179339313</v>
      </c>
      <c r="O26" s="19">
        <f t="shared" ca="1" si="0"/>
        <v>36.660064563481477</v>
      </c>
      <c r="P26" s="45">
        <f ca="1">NORMINV(RAND(), Inputs!$D$9,Inputs!$D$10)/100</f>
        <v>-1.1667011935576799E-3</v>
      </c>
      <c r="Q26" s="55">
        <f t="shared" ca="1" si="5"/>
        <v>-2.136999047908172</v>
      </c>
      <c r="R26" s="19">
        <f ca="1">IF(O26&gt;J26*Inputs!$G$9, J26*Inputs!$G$9,Open!O26)</f>
        <v>36.660064563481477</v>
      </c>
      <c r="S26" s="19">
        <f>Inputs!$G$8*Open!J26</f>
        <v>50.703030924732658</v>
      </c>
      <c r="T26" s="19">
        <f ca="1">IF(Inputs!$G$3=1,Open!O26, IF(Inputs!$G$3=2, Open!M26, IF(Inputs!$G$3=3, Open!S26, IF(Inputs!$G$3=4, Open!R26))))</f>
        <v>36.660064563481477</v>
      </c>
      <c r="U26" s="45">
        <f t="shared" ca="1" si="6"/>
        <v>0.10484007099291258</v>
      </c>
      <c r="W26" s="45"/>
    </row>
    <row r="27" spans="1:23" x14ac:dyDescent="0.25">
      <c r="A27" t="s">
        <v>356</v>
      </c>
      <c r="B27">
        <v>25</v>
      </c>
      <c r="C27" s="23">
        <f>Results!$J$13</f>
        <v>2156.845639566593</v>
      </c>
      <c r="D27" s="54">
        <f t="shared" ca="1" si="1"/>
        <v>1882.6945612249901</v>
      </c>
      <c r="E27" s="54">
        <f t="shared" ca="1" si="2"/>
        <v>1882.6945612249901</v>
      </c>
      <c r="F27" s="54">
        <f t="shared" ca="1" si="7"/>
        <v>1959.0414728409519</v>
      </c>
      <c r="G27" s="9">
        <f t="shared" ca="1" si="8"/>
        <v>0.87289258289402105</v>
      </c>
      <c r="H27" s="23">
        <f ca="1">IF(Inputs!$H$11=1, C27-E27, IF(Inputs!$H$11=2, Open!C27-Open!F27))</f>
        <v>197.80416672564115</v>
      </c>
      <c r="I27">
        <f t="shared" si="9"/>
        <v>108</v>
      </c>
      <c r="J27">
        <f t="shared" si="9"/>
        <v>349.67607534298389</v>
      </c>
      <c r="K27">
        <f t="shared" si="9"/>
        <v>51</v>
      </c>
      <c r="L27">
        <f>SUMPRODUCT(Age_group!$H$38:$H$54,Age_group!$I$38:$I$54)</f>
        <v>179.03929884312004</v>
      </c>
      <c r="M27">
        <f>Results!$J$6</f>
        <v>32.569988384142164</v>
      </c>
      <c r="N27" s="19">
        <f ca="1">PMT(Results!$B$5/10000,Results!$B$9,-Open!H26)</f>
        <v>13.67460781671342</v>
      </c>
      <c r="O27" s="19">
        <f t="shared" ca="1" si="0"/>
        <v>46.244596200855582</v>
      </c>
      <c r="P27" s="45">
        <f ca="1">NORMINV(RAND(), Inputs!$D$9,Inputs!$D$10)/100</f>
        <v>0.19461671527257651</v>
      </c>
      <c r="Q27" s="55">
        <f t="shared" ca="1" si="5"/>
        <v>328.34623455899731</v>
      </c>
      <c r="R27" s="19">
        <f ca="1">IF(O27&gt;J27*Inputs!$G$9, J27*Inputs!$G$9,Open!O27)</f>
        <v>46.244596200855582</v>
      </c>
      <c r="S27" s="19">
        <f>Inputs!$G$8*Open!J27</f>
        <v>50.703030924732658</v>
      </c>
      <c r="T27" s="19">
        <f ca="1">IF(Inputs!$G$3=1,Open!O27, IF(Inputs!$G$3=2, Open!M27, IF(Inputs!$G$3=3, Open!S27, IF(Inputs!$G$3=4, Open!R27))))</f>
        <v>46.244596200855582</v>
      </c>
      <c r="U27" s="45">
        <f t="shared" ca="1" si="6"/>
        <v>0.13224981479072032</v>
      </c>
      <c r="W27" s="45"/>
    </row>
    <row r="28" spans="1:23" x14ac:dyDescent="0.25">
      <c r="A28" t="s">
        <v>356</v>
      </c>
      <c r="B28">
        <v>26</v>
      </c>
      <c r="C28" s="23">
        <f>Results!$J$13</f>
        <v>2156.845639566593</v>
      </c>
      <c r="D28" s="54">
        <f t="shared" ca="1" si="1"/>
        <v>1760.7421032502652</v>
      </c>
      <c r="E28" s="54">
        <f t="shared" ca="1" si="2"/>
        <v>1760.7421032502652</v>
      </c>
      <c r="F28" s="54">
        <f t="shared" ca="1" si="7"/>
        <v>1897.4158422845608</v>
      </c>
      <c r="G28" s="9">
        <f t="shared" ca="1" si="8"/>
        <v>0.81635054032150267</v>
      </c>
      <c r="H28" s="23">
        <f ca="1">IF(Inputs!$H$11=1, C28-E28, IF(Inputs!$H$11=2, Open!C28-Open!F28))</f>
        <v>259.42979728203227</v>
      </c>
      <c r="I28">
        <f t="shared" si="9"/>
        <v>108</v>
      </c>
      <c r="J28">
        <f t="shared" si="9"/>
        <v>349.67607534298389</v>
      </c>
      <c r="K28">
        <f t="shared" si="9"/>
        <v>51</v>
      </c>
      <c r="L28">
        <f>SUMPRODUCT(Age_group!$H$38:$H$54,Age_group!$I$38:$I$54)</f>
        <v>179.03929884312004</v>
      </c>
      <c r="M28">
        <f>Results!$J$6</f>
        <v>32.569988384142164</v>
      </c>
      <c r="N28" s="19">
        <f ca="1">PMT(Results!$B$5/10000,Results!$B$9,-Open!H27)</f>
        <v>17.570436111995505</v>
      </c>
      <c r="O28" s="19">
        <f t="shared" ca="1" si="0"/>
        <v>50.140424496137669</v>
      </c>
      <c r="P28" s="45">
        <f ca="1">NORMINV(RAND(), Inputs!$D$9,Inputs!$D$10)/100</f>
        <v>3.6896140857483493E-3</v>
      </c>
      <c r="Q28" s="55">
        <f t="shared" ca="1" si="5"/>
        <v>6.9464163722575316</v>
      </c>
      <c r="R28" s="19">
        <f ca="1">IF(O28&gt;J28*Inputs!$G$9, J28*Inputs!$G$9,Open!O28)</f>
        <v>50.140424496137669</v>
      </c>
      <c r="S28" s="19">
        <f>Inputs!$G$8*Open!J28</f>
        <v>50.703030924732658</v>
      </c>
      <c r="T28" s="19">
        <f ca="1">IF(Inputs!$G$3=1,Open!O28, IF(Inputs!$G$3=2, Open!M28, IF(Inputs!$G$3=3, Open!S28, IF(Inputs!$G$3=4, Open!R28))))</f>
        <v>50.140424496137669</v>
      </c>
      <c r="U28" s="45">
        <f t="shared" ca="1" si="6"/>
        <v>0.14339106399245885</v>
      </c>
      <c r="W28" s="45"/>
    </row>
    <row r="29" spans="1:23" x14ac:dyDescent="0.25">
      <c r="A29" t="s">
        <v>356</v>
      </c>
      <c r="B29">
        <v>27</v>
      </c>
      <c r="C29" s="23">
        <f>Results!$J$13</f>
        <v>2156.845639566593</v>
      </c>
      <c r="D29" s="54">
        <f t="shared" ca="1" si="1"/>
        <v>1810.0531624421715</v>
      </c>
      <c r="E29" s="54">
        <f t="shared" ca="1" si="2"/>
        <v>1810.0531624421715</v>
      </c>
      <c r="F29" s="54">
        <f t="shared" ca="1" si="7"/>
        <v>1883.6830071095596</v>
      </c>
      <c r="G29" s="9">
        <f t="shared" ca="1" si="8"/>
        <v>0.83921312180963137</v>
      </c>
      <c r="H29" s="23">
        <f ca="1">IF(Inputs!$H$11=1, C29-E29, IF(Inputs!$H$11=2, Open!C29-Open!F29))</f>
        <v>273.1626324570334</v>
      </c>
      <c r="I29">
        <f t="shared" si="9"/>
        <v>108</v>
      </c>
      <c r="J29">
        <f t="shared" si="9"/>
        <v>349.67607534298389</v>
      </c>
      <c r="K29">
        <f t="shared" si="9"/>
        <v>51</v>
      </c>
      <c r="L29">
        <f>SUMPRODUCT(Age_group!$H$38:$H$54,Age_group!$I$38:$I$54)</f>
        <v>179.03929884312004</v>
      </c>
      <c r="M29">
        <f>Results!$J$6</f>
        <v>32.569988384142164</v>
      </c>
      <c r="N29" s="19">
        <f ca="1">PMT(Results!$B$5/10000,Results!$B$9,-Open!H28)</f>
        <v>23.044482601897617</v>
      </c>
      <c r="O29" s="19">
        <f t="shared" ca="1" si="0"/>
        <v>55.614470986039777</v>
      </c>
      <c r="P29" s="45">
        <f ca="1">NORMINV(RAND(), Inputs!$D$9,Inputs!$D$10)/100</f>
        <v>9.8104024848455845E-2</v>
      </c>
      <c r="Q29" s="55">
        <f t="shared" ca="1" si="5"/>
        <v>172.73588704898643</v>
      </c>
      <c r="R29" s="19">
        <f ca="1">IF(O29&gt;J29*Inputs!$G$9, J29*Inputs!$G$9,Open!O29)</f>
        <v>55.614470986039777</v>
      </c>
      <c r="S29" s="19">
        <f>Inputs!$G$8*Open!J29</f>
        <v>50.703030924732658</v>
      </c>
      <c r="T29" s="19">
        <f ca="1">IF(Inputs!$G$3=1,Open!O29, IF(Inputs!$G$3=2, Open!M29, IF(Inputs!$G$3=3, Open!S29, IF(Inputs!$G$3=4, Open!R29))))</f>
        <v>55.614470986039777</v>
      </c>
      <c r="U29" s="45">
        <f t="shared" ca="1" si="6"/>
        <v>0.15904568515729783</v>
      </c>
      <c r="W29" s="45"/>
    </row>
    <row r="30" spans="1:23" x14ac:dyDescent="0.25">
      <c r="A30" t="s">
        <v>356</v>
      </c>
      <c r="B30">
        <v>28</v>
      </c>
      <c r="C30" s="23">
        <f>Results!$J$13</f>
        <v>2156.845639566593</v>
      </c>
      <c r="D30" s="54">
        <f t="shared" ca="1" si="1"/>
        <v>1707.341325366348</v>
      </c>
      <c r="E30" s="54">
        <f t="shared" ca="1" si="2"/>
        <v>1707.341325366348</v>
      </c>
      <c r="F30" s="54">
        <f t="shared" ca="1" si="7"/>
        <v>1866.5549671781632</v>
      </c>
      <c r="G30" s="9">
        <f t="shared" ca="1" si="8"/>
        <v>0.79159180149277131</v>
      </c>
      <c r="H30" s="23">
        <f ca="1">IF(Inputs!$H$11=1, C30-E30, IF(Inputs!$H$11=2, Open!C30-Open!F30))</f>
        <v>290.29067238842981</v>
      </c>
      <c r="I30">
        <f t="shared" si="9"/>
        <v>108</v>
      </c>
      <c r="J30">
        <f t="shared" si="9"/>
        <v>349.67607534298389</v>
      </c>
      <c r="K30">
        <f t="shared" si="9"/>
        <v>51</v>
      </c>
      <c r="L30">
        <f>SUMPRODUCT(Age_group!$H$38:$H$54,Age_group!$I$38:$I$54)</f>
        <v>179.03929884312004</v>
      </c>
      <c r="M30">
        <f>Results!$J$6</f>
        <v>32.569988384142164</v>
      </c>
      <c r="N30" s="19">
        <f ca="1">PMT(Results!$B$5/10000,Results!$B$9,-Open!H29)</f>
        <v>24.264335080605001</v>
      </c>
      <c r="O30" s="19">
        <f t="shared" ca="1" si="0"/>
        <v>56.834323464747165</v>
      </c>
      <c r="P30" s="45">
        <f ca="1">NORMINV(RAND(), Inputs!$D$9,Inputs!$D$10)/100</f>
        <v>1.0769373357105688E-2</v>
      </c>
      <c r="Q30" s="55">
        <f t="shared" ca="1" si="5"/>
        <v>19.493138302549614</v>
      </c>
      <c r="R30" s="19">
        <f ca="1">IF(O30&gt;J30*Inputs!$G$9, J30*Inputs!$G$9,Open!O30)</f>
        <v>56.834323464747165</v>
      </c>
      <c r="S30" s="19">
        <f>Inputs!$G$8*Open!J30</f>
        <v>50.703030924732658</v>
      </c>
      <c r="T30" s="19">
        <f ca="1">IF(Inputs!$G$3=1,Open!O30, IF(Inputs!$G$3=2, Open!M30, IF(Inputs!$G$3=3, Open!S30, IF(Inputs!$G$3=4, Open!R30))))</f>
        <v>56.834323464747165</v>
      </c>
      <c r="U30" s="45">
        <f t="shared" ca="1" si="6"/>
        <v>0.16253420657675979</v>
      </c>
      <c r="W30" s="45"/>
    </row>
    <row r="31" spans="1:23" x14ac:dyDescent="0.25">
      <c r="A31" t="s">
        <v>356</v>
      </c>
      <c r="B31">
        <v>29</v>
      </c>
      <c r="C31" s="23">
        <f>Results!$J$13</f>
        <v>2156.845639566593</v>
      </c>
      <c r="D31" s="54">
        <f t="shared" ca="1" si="1"/>
        <v>1646.0274971064914</v>
      </c>
      <c r="E31" s="54">
        <f t="shared" ca="1" si="2"/>
        <v>1646.0274971064914</v>
      </c>
      <c r="F31" s="54">
        <f t="shared" ca="1" si="7"/>
        <v>1863.2497083179328</v>
      </c>
      <c r="G31" s="9">
        <f t="shared" ca="1" si="8"/>
        <v>0.76316425566609025</v>
      </c>
      <c r="H31" s="23">
        <f ca="1">IF(Inputs!$H$11=1, C31-E31, IF(Inputs!$H$11=2, Open!C31-Open!F31))</f>
        <v>293.59593124866024</v>
      </c>
      <c r="I31">
        <f t="shared" si="9"/>
        <v>108</v>
      </c>
      <c r="J31">
        <f t="shared" si="9"/>
        <v>349.67607534298389</v>
      </c>
      <c r="K31">
        <f t="shared" si="9"/>
        <v>51</v>
      </c>
      <c r="L31">
        <f>SUMPRODUCT(Age_group!$H$38:$H$54,Age_group!$I$38:$I$54)</f>
        <v>179.03929884312004</v>
      </c>
      <c r="M31">
        <f>Results!$J$6</f>
        <v>32.569988384142164</v>
      </c>
      <c r="N31" s="19">
        <f ca="1">PMT(Results!$B$5/10000,Results!$B$9,-Open!H30)</f>
        <v>25.785774877956332</v>
      </c>
      <c r="O31" s="19">
        <f t="shared" ca="1" si="0"/>
        <v>58.355763262098492</v>
      </c>
      <c r="P31" s="45">
        <f ca="1">NORMINV(RAND(), Inputs!$D$9,Inputs!$D$10)/100</f>
        <v>3.4773191768450923E-2</v>
      </c>
      <c r="Q31" s="55">
        <f t="shared" ca="1" si="5"/>
        <v>59.36970732116518</v>
      </c>
      <c r="R31" s="19">
        <f ca="1">IF(O31&gt;J31*Inputs!$G$9, J31*Inputs!$G$9,Open!O31)</f>
        <v>58.355763262098492</v>
      </c>
      <c r="S31" s="19">
        <f>Inputs!$G$8*Open!J31</f>
        <v>50.703030924732658</v>
      </c>
      <c r="T31" s="19">
        <f ca="1">IF(Inputs!$G$3=1,Open!O31, IF(Inputs!$G$3=2, Open!M31, IF(Inputs!$G$3=3, Open!S31, IF(Inputs!$G$3=4, Open!R31))))</f>
        <v>58.355763262098492</v>
      </c>
      <c r="U31" s="45">
        <f t="shared" ca="1" si="6"/>
        <v>0.16688520427043674</v>
      </c>
      <c r="W31" s="45"/>
    </row>
    <row r="32" spans="1:23" x14ac:dyDescent="0.25">
      <c r="A32" t="s">
        <v>356</v>
      </c>
      <c r="B32">
        <v>30</v>
      </c>
      <c r="C32" s="23">
        <f>Results!$J$13</f>
        <v>2156.845639566593</v>
      </c>
      <c r="D32" s="54">
        <f t="shared" ca="1" si="1"/>
        <v>1676.2479725486619</v>
      </c>
      <c r="E32" s="54">
        <f t="shared" ca="1" si="2"/>
        <v>1676.2479725486619</v>
      </c>
      <c r="F32" s="54">
        <f t="shared" ca="1" si="7"/>
        <v>1824.690882875097</v>
      </c>
      <c r="G32" s="9">
        <f t="shared" ca="1" si="8"/>
        <v>0.77717567812849842</v>
      </c>
      <c r="H32" s="23">
        <f ca="1">IF(Inputs!$H$11=1, C32-E32, IF(Inputs!$H$11=2, Open!C32-Open!F32))</f>
        <v>332.154756691496</v>
      </c>
      <c r="I32">
        <f t="shared" si="9"/>
        <v>108</v>
      </c>
      <c r="J32">
        <f t="shared" si="9"/>
        <v>349.67607534298389</v>
      </c>
      <c r="K32">
        <f t="shared" si="9"/>
        <v>51</v>
      </c>
      <c r="L32">
        <f>SUMPRODUCT(Age_group!$H$38:$H$54,Age_group!$I$38:$I$54)</f>
        <v>179.03929884312004</v>
      </c>
      <c r="M32">
        <f>Results!$J$6</f>
        <v>32.569988384142164</v>
      </c>
      <c r="N32" s="19">
        <f ca="1">PMT(Results!$B$5/10000,Results!$B$9,-Open!H31)</f>
        <v>26.079372533651004</v>
      </c>
      <c r="O32" s="19">
        <f t="shared" ca="1" si="0"/>
        <v>58.649360917793167</v>
      </c>
      <c r="P32" s="45">
        <f ca="1">NORMINV(RAND(), Inputs!$D$9,Inputs!$D$10)/100</f>
        <v>9.149933013406597E-2</v>
      </c>
      <c r="Q32" s="55">
        <f t="shared" ca="1" si="5"/>
        <v>150.61041336749719</v>
      </c>
      <c r="R32" s="19">
        <f ca="1">IF(O32&gt;J32*Inputs!$G$9, J32*Inputs!$G$9,Open!O32)</f>
        <v>58.649360917793167</v>
      </c>
      <c r="S32" s="19">
        <f>Inputs!$G$8*Open!J32</f>
        <v>50.703030924732658</v>
      </c>
      <c r="T32" s="19">
        <f ca="1">IF(Inputs!$G$3=1,Open!O32, IF(Inputs!$G$3=2, Open!M32, IF(Inputs!$G$3=3, Open!S32, IF(Inputs!$G$3=4, Open!R32))))</f>
        <v>58.649360917793167</v>
      </c>
      <c r="U32" s="45">
        <f t="shared" ca="1" si="6"/>
        <v>0.16772483178972497</v>
      </c>
      <c r="W32" s="45"/>
    </row>
    <row r="33" spans="3:21" x14ac:dyDescent="0.25">
      <c r="C33" s="23"/>
      <c r="D33" s="19"/>
      <c r="E33" s="19"/>
      <c r="F33" s="19"/>
      <c r="G33" s="45">
        <f ca="1">_xlfn.STDEV.P(G3:G32)</f>
        <v>8.4406831933556276E-2</v>
      </c>
      <c r="H33" s="23"/>
      <c r="N33" s="19"/>
      <c r="O33" s="19"/>
      <c r="P33" s="19"/>
      <c r="T33" s="19"/>
      <c r="U33" s="45">
        <f ca="1">_xlfn.STDEV.P(U3:U32)</f>
        <v>2.935174590491272E-2</v>
      </c>
    </row>
    <row r="34" spans="3:21" x14ac:dyDescent="0.25">
      <c r="P34"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RecordFunding">
                <anchor moveWithCells="1" sizeWithCells="1">
                  <from>
                    <xdr:col>1</xdr:col>
                    <xdr:colOff>200025</xdr:colOff>
                    <xdr:row>34</xdr:row>
                    <xdr:rowOff>95250</xdr:rowOff>
                  </from>
                  <to>
                    <xdr:col>3</xdr:col>
                    <xdr:colOff>371475</xdr:colOff>
                    <xdr:row>36</xdr:row>
                    <xdr:rowOff>38100</xdr:rowOff>
                  </to>
                </anchor>
              </controlPr>
            </control>
          </mc:Choice>
        </mc:AlternateContent>
        <mc:AlternateContent xmlns:mc="http://schemas.openxmlformats.org/markup-compatibility/2006">
          <mc:Choice Requires="x14">
            <control shapeId="10242" r:id="rId5" name="Button 2">
              <controlPr defaultSize="0" print="0" autoFill="0" autoPict="0" macro="[1]!Clear">
                <anchor moveWithCells="1" sizeWithCells="1">
                  <from>
                    <xdr:col>6</xdr:col>
                    <xdr:colOff>447675</xdr:colOff>
                    <xdr:row>34</xdr:row>
                    <xdr:rowOff>104775</xdr:rowOff>
                  </from>
                  <to>
                    <xdr:col>8</xdr:col>
                    <xdr:colOff>152400</xdr:colOff>
                    <xdr:row>36</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H22"/>
  <sheetViews>
    <sheetView workbookViewId="0">
      <selection activeCell="D7" sqref="D7"/>
    </sheetView>
  </sheetViews>
  <sheetFormatPr defaultRowHeight="15" x14ac:dyDescent="0.25"/>
  <cols>
    <col min="1" max="1" width="41.28515625" bestFit="1" customWidth="1"/>
    <col min="2" max="2" width="2.5703125" bestFit="1" customWidth="1"/>
    <col min="3" max="3" width="32.5703125" customWidth="1"/>
    <col min="4" max="4" width="9.7109375" customWidth="1"/>
    <col min="5" max="5" width="10.85546875" customWidth="1"/>
    <col min="6" max="6" width="21" customWidth="1"/>
    <col min="7" max="7" width="14.5703125" customWidth="1"/>
    <col min="8" max="8" width="17.42578125" customWidth="1"/>
  </cols>
  <sheetData>
    <row r="1" spans="1:8" x14ac:dyDescent="0.25">
      <c r="A1" t="s">
        <v>357</v>
      </c>
      <c r="C1" t="s">
        <v>328</v>
      </c>
      <c r="D1" t="s">
        <v>358</v>
      </c>
      <c r="F1" t="s">
        <v>359</v>
      </c>
    </row>
    <row r="2" spans="1:8" x14ac:dyDescent="0.25">
      <c r="A2">
        <v>100</v>
      </c>
      <c r="B2" t="s">
        <v>196</v>
      </c>
      <c r="C2" s="56" t="s">
        <v>332</v>
      </c>
      <c r="D2" s="45">
        <v>0.2</v>
      </c>
    </row>
    <row r="3" spans="1:8" x14ac:dyDescent="0.25">
      <c r="C3" s="56" t="s">
        <v>333</v>
      </c>
      <c r="D3" s="45">
        <v>0.2</v>
      </c>
      <c r="G3">
        <v>1</v>
      </c>
    </row>
    <row r="4" spans="1:8" x14ac:dyDescent="0.25">
      <c r="C4" s="57" t="s">
        <v>334</v>
      </c>
      <c r="D4" s="45">
        <v>0.2</v>
      </c>
    </row>
    <row r="5" spans="1:8" x14ac:dyDescent="0.25">
      <c r="A5" t="s">
        <v>9</v>
      </c>
      <c r="C5" s="57" t="s">
        <v>360</v>
      </c>
      <c r="D5" s="45">
        <v>0.2</v>
      </c>
    </row>
    <row r="6" spans="1:8" x14ac:dyDescent="0.25">
      <c r="A6" t="str">
        <f>Results!B13</f>
        <v>RP-2000 with 10-year projection</v>
      </c>
      <c r="C6" s="57" t="s">
        <v>361</v>
      </c>
      <c r="D6" s="45">
        <v>0.2</v>
      </c>
    </row>
    <row r="7" spans="1:8" x14ac:dyDescent="0.25">
      <c r="C7" s="57" t="s">
        <v>362</v>
      </c>
      <c r="D7" s="45">
        <f>SUM(D2:D6)</f>
        <v>1</v>
      </c>
    </row>
    <row r="8" spans="1:8" x14ac:dyDescent="0.25">
      <c r="A8" t="s">
        <v>199</v>
      </c>
      <c r="F8" t="s">
        <v>363</v>
      </c>
      <c r="G8" s="58">
        <v>0.14499999999999999</v>
      </c>
    </row>
    <row r="9" spans="1:8" x14ac:dyDescent="0.25">
      <c r="A9" t="str">
        <f>Results!B16</f>
        <v>Entry Age Normal</v>
      </c>
      <c r="C9" s="57" t="s">
        <v>364</v>
      </c>
      <c r="D9">
        <f>SUMPRODUCT(Investments!J27:N27,Investments!B85:F85)</f>
        <v>7.4084098332144741</v>
      </c>
      <c r="F9" t="s">
        <v>365</v>
      </c>
      <c r="G9" s="1">
        <v>0.25</v>
      </c>
    </row>
    <row r="10" spans="1:8" x14ac:dyDescent="0.25">
      <c r="C10" s="57" t="s">
        <v>366</v>
      </c>
      <c r="D10">
        <f>Investments!J31</f>
        <v>5.3632030834331585</v>
      </c>
      <c r="F10" t="s">
        <v>338</v>
      </c>
      <c r="G10">
        <f>Results!B9</f>
        <v>30</v>
      </c>
      <c r="H10" t="s">
        <v>367</v>
      </c>
    </row>
    <row r="11" spans="1:8" x14ac:dyDescent="0.25">
      <c r="F11" t="s">
        <v>339</v>
      </c>
      <c r="H11">
        <v>2</v>
      </c>
    </row>
    <row r="12" spans="1:8" x14ac:dyDescent="0.25">
      <c r="A12" t="s">
        <v>368</v>
      </c>
      <c r="C12" s="24">
        <f>AVERAGE(Recordfunding!$2:$32)</f>
        <v>0.84214228214099918</v>
      </c>
    </row>
    <row r="13" spans="1:8" x14ac:dyDescent="0.25">
      <c r="A13" t="s">
        <v>369</v>
      </c>
      <c r="C13" s="24">
        <f>AVERAGE(Recordconts!3:32)</f>
        <v>0.19766463904416201</v>
      </c>
    </row>
    <row r="14" spans="1:8" x14ac:dyDescent="0.25">
      <c r="A14" t="s">
        <v>370</v>
      </c>
      <c r="C14" s="9">
        <f>AVERAGE(Recordfunding!33:33)</f>
        <v>0.14665279912195686</v>
      </c>
    </row>
    <row r="15" spans="1:8" x14ac:dyDescent="0.25">
      <c r="A15" t="s">
        <v>371</v>
      </c>
      <c r="C15" s="9">
        <f>AVERAGE(Recordconts!33:33)</f>
        <v>6.9909059294944703E-2</v>
      </c>
    </row>
    <row r="22" spans="1:1" x14ac:dyDescent="0.25">
      <c r="A22">
        <f>IF(O4&gt;O3*(1+Inputs!G9),IF(O4&gt;M4,O3*(1+Inputs!G9),M4),IF(O4&gt;M4,O4,M4))</f>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1273" r:id="rId4" name="fivesmoothing">
          <controlPr defaultSize="0" autoLine="0" r:id="rId5">
            <anchor moveWithCells="1">
              <from>
                <xdr:col>6</xdr:col>
                <xdr:colOff>0</xdr:colOff>
                <xdr:row>11</xdr:row>
                <xdr:rowOff>19050</xdr:rowOff>
              </from>
              <to>
                <xdr:col>7</xdr:col>
                <xdr:colOff>381000</xdr:colOff>
                <xdr:row>12</xdr:row>
                <xdr:rowOff>85725</xdr:rowOff>
              </to>
            </anchor>
          </controlPr>
        </control>
      </mc:Choice>
      <mc:Fallback>
        <control shapeId="11273" r:id="rId4" name="fivesmoothing"/>
      </mc:Fallback>
    </mc:AlternateContent>
    <mc:AlternateContent xmlns:mc="http://schemas.openxmlformats.org/markup-compatibility/2006">
      <mc:Choice Requires="x14">
        <control shapeId="11272" r:id="rId6" name="Nosmoothing">
          <controlPr defaultSize="0" autoLine="0" r:id="rId7">
            <anchor moveWithCells="1">
              <from>
                <xdr:col>6</xdr:col>
                <xdr:colOff>9525</xdr:colOff>
                <xdr:row>10</xdr:row>
                <xdr:rowOff>0</xdr:rowOff>
              </from>
              <to>
                <xdr:col>7</xdr:col>
                <xdr:colOff>209550</xdr:colOff>
                <xdr:row>11</xdr:row>
                <xdr:rowOff>57150</xdr:rowOff>
              </to>
            </anchor>
          </controlPr>
        </control>
      </mc:Choice>
      <mc:Fallback>
        <control shapeId="11272" r:id="rId6" name="Nosmoothing"/>
      </mc:Fallback>
    </mc:AlternateContent>
    <mc:AlternateContent xmlns:mc="http://schemas.openxmlformats.org/markup-compatibility/2006">
      <mc:Choice Requires="x14">
        <control shapeId="11265" r:id="rId8" name="Scroll Bar 1">
          <controlPr defaultSize="0" autoPict="0">
            <anchor moveWithCells="1">
              <from>
                <xdr:col>0</xdr:col>
                <xdr:colOff>9525</xdr:colOff>
                <xdr:row>2</xdr:row>
                <xdr:rowOff>0</xdr:rowOff>
              </from>
              <to>
                <xdr:col>0</xdr:col>
                <xdr:colOff>1952625</xdr:colOff>
                <xdr:row>2</xdr:row>
                <xdr:rowOff>171450</xdr:rowOff>
              </to>
            </anchor>
          </controlPr>
        </control>
      </mc:Choice>
    </mc:AlternateContent>
    <mc:AlternateContent xmlns:mc="http://schemas.openxmlformats.org/markup-compatibility/2006">
      <mc:Choice Requires="x14">
        <control shapeId="11266" r:id="rId9" name="Option Button 2">
          <controlPr defaultSize="0" autoFill="0" autoLine="0" autoPict="0">
            <anchor moveWithCells="1">
              <from>
                <xdr:col>4</xdr:col>
                <xdr:colOff>714375</xdr:colOff>
                <xdr:row>1</xdr:row>
                <xdr:rowOff>133350</xdr:rowOff>
              </from>
              <to>
                <xdr:col>6</xdr:col>
                <xdr:colOff>733425</xdr:colOff>
                <xdr:row>3</xdr:row>
                <xdr:rowOff>66675</xdr:rowOff>
              </to>
            </anchor>
          </controlPr>
        </control>
      </mc:Choice>
    </mc:AlternateContent>
    <mc:AlternateContent xmlns:mc="http://schemas.openxmlformats.org/markup-compatibility/2006">
      <mc:Choice Requires="x14">
        <control shapeId="11267" r:id="rId10" name="Option Button 3">
          <controlPr defaultSize="0" autoFill="0" autoLine="0" autoPict="0">
            <anchor moveWithCells="1">
              <from>
                <xdr:col>5</xdr:col>
                <xdr:colOff>0</xdr:colOff>
                <xdr:row>2</xdr:row>
                <xdr:rowOff>152400</xdr:rowOff>
              </from>
              <to>
                <xdr:col>6</xdr:col>
                <xdr:colOff>638175</xdr:colOff>
                <xdr:row>4</xdr:row>
                <xdr:rowOff>85725</xdr:rowOff>
              </to>
            </anchor>
          </controlPr>
        </control>
      </mc:Choice>
    </mc:AlternateContent>
    <mc:AlternateContent xmlns:mc="http://schemas.openxmlformats.org/markup-compatibility/2006">
      <mc:Choice Requires="x14">
        <control shapeId="11268" r:id="rId11" name="Option Button 4">
          <controlPr defaultSize="0" autoFill="0" autoLine="0" autoPict="0">
            <anchor moveWithCells="1">
              <from>
                <xdr:col>5</xdr:col>
                <xdr:colOff>0</xdr:colOff>
                <xdr:row>4</xdr:row>
                <xdr:rowOff>9525</xdr:rowOff>
              </from>
              <to>
                <xdr:col>6</xdr:col>
                <xdr:colOff>457200</xdr:colOff>
                <xdr:row>5</xdr:row>
                <xdr:rowOff>38100</xdr:rowOff>
              </to>
            </anchor>
          </controlPr>
        </control>
      </mc:Choice>
    </mc:AlternateContent>
    <mc:AlternateContent xmlns:mc="http://schemas.openxmlformats.org/markup-compatibility/2006">
      <mc:Choice Requires="x14">
        <control shapeId="11269" r:id="rId12" name="Option Button 5">
          <controlPr defaultSize="0" autoFill="0" autoLine="0" autoPict="0">
            <anchor moveWithCells="1">
              <from>
                <xdr:col>5</xdr:col>
                <xdr:colOff>9525</xdr:colOff>
                <xdr:row>5</xdr:row>
                <xdr:rowOff>28575</xdr:rowOff>
              </from>
              <to>
                <xdr:col>5</xdr:col>
                <xdr:colOff>1352550</xdr:colOff>
                <xdr:row>6</xdr:row>
                <xdr:rowOff>57150</xdr:rowOff>
              </to>
            </anchor>
          </controlPr>
        </control>
      </mc:Choice>
    </mc:AlternateContent>
    <mc:AlternateContent xmlns:mc="http://schemas.openxmlformats.org/markup-compatibility/2006">
      <mc:Choice Requires="x14">
        <control shapeId="11270" r:id="rId13" name="Button 6">
          <controlPr defaultSize="0" print="0" autoFill="0" autoPict="0" macro="[1]!RecordFunding">
            <anchor moveWithCells="1" sizeWithCells="1">
              <from>
                <xdr:col>0</xdr:col>
                <xdr:colOff>2076450</xdr:colOff>
                <xdr:row>16</xdr:row>
                <xdr:rowOff>180975</xdr:rowOff>
              </from>
              <to>
                <xdr:col>2</xdr:col>
                <xdr:colOff>885825</xdr:colOff>
                <xdr:row>18</xdr:row>
                <xdr:rowOff>123825</xdr:rowOff>
              </to>
            </anchor>
          </controlPr>
        </control>
      </mc:Choice>
    </mc:AlternateContent>
    <mc:AlternateContent xmlns:mc="http://schemas.openxmlformats.org/markup-compatibility/2006">
      <mc:Choice Requires="x14">
        <control shapeId="11271" r:id="rId14" name="Button 7">
          <controlPr defaultSize="0" print="0" autoFill="0" autoPict="0" macro="[1]!Clear">
            <anchor moveWithCells="1" sizeWithCells="1">
              <from>
                <xdr:col>2</xdr:col>
                <xdr:colOff>1952625</xdr:colOff>
                <xdr:row>16</xdr:row>
                <xdr:rowOff>180975</xdr:rowOff>
              </from>
              <to>
                <xdr:col>5</xdr:col>
                <xdr:colOff>209550</xdr:colOff>
                <xdr:row>18</xdr:row>
                <xdr:rowOff>133350</xdr:rowOff>
              </to>
            </anchor>
          </controlPr>
        </control>
      </mc:Choice>
    </mc:AlternateContent>
    <mc:AlternateContent xmlns:mc="http://schemas.openxmlformats.org/markup-compatibility/2006">
      <mc:Choice Requires="x14">
        <control shapeId="11274" r:id="rId15" name="Button 10">
          <controlPr defaultSize="0" print="0" autoFill="0" autoPict="0" macro="[1]!Outputs">
            <anchor moveWithCells="1" sizeWithCells="1">
              <from>
                <xdr:col>5</xdr:col>
                <xdr:colOff>714375</xdr:colOff>
                <xdr:row>16</xdr:row>
                <xdr:rowOff>161925</xdr:rowOff>
              </from>
              <to>
                <xdr:col>7</xdr:col>
                <xdr:colOff>228600</xdr:colOff>
                <xdr:row>18</xdr:row>
                <xdr:rowOff>133350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86"/>
  <sheetViews>
    <sheetView workbookViewId="0">
      <selection activeCell="L2" sqref="L2"/>
    </sheetView>
  </sheetViews>
  <sheetFormatPr defaultRowHeight="15" x14ac:dyDescent="0.25"/>
  <cols>
    <col min="9" max="9" width="25.140625" bestFit="1" customWidth="1"/>
  </cols>
  <sheetData>
    <row r="1" spans="1:14" x14ac:dyDescent="0.25">
      <c r="A1" s="53" t="s">
        <v>344</v>
      </c>
      <c r="B1" t="s">
        <v>372</v>
      </c>
      <c r="C1" t="s">
        <v>373</v>
      </c>
      <c r="D1" t="s">
        <v>374</v>
      </c>
      <c r="E1" t="s">
        <v>375</v>
      </c>
      <c r="F1" t="s">
        <v>376</v>
      </c>
      <c r="I1" t="s">
        <v>377</v>
      </c>
    </row>
    <row r="2" spans="1:14" x14ac:dyDescent="0.25">
      <c r="A2">
        <v>1926</v>
      </c>
      <c r="B2">
        <v>5.95</v>
      </c>
      <c r="C2">
        <v>6.8666666666666671</v>
      </c>
      <c r="F2">
        <v>3.3</v>
      </c>
      <c r="J2" s="59" t="s">
        <v>372</v>
      </c>
      <c r="K2" s="59" t="s">
        <v>373</v>
      </c>
      <c r="L2" s="59" t="s">
        <v>374</v>
      </c>
      <c r="M2" s="59" t="s">
        <v>375</v>
      </c>
      <c r="N2" s="59" t="s">
        <v>376</v>
      </c>
    </row>
    <row r="3" spans="1:14" x14ac:dyDescent="0.25">
      <c r="A3">
        <v>1927</v>
      </c>
      <c r="B3">
        <v>29.8</v>
      </c>
      <c r="C3">
        <v>6.9333333333333336</v>
      </c>
      <c r="F3">
        <v>3.1</v>
      </c>
      <c r="I3" s="59" t="s">
        <v>372</v>
      </c>
      <c r="J3">
        <v>1</v>
      </c>
      <c r="K3">
        <f>CORREL(B2:B84,C2:C84)</f>
        <v>1.7832371320133128E-2</v>
      </c>
      <c r="L3">
        <f>CORREL(B2:B84,D2:D84)</f>
        <v>1.6119946096930623E-2</v>
      </c>
      <c r="M3">
        <f>CORREL(B2:B84,E2:E84)</f>
        <v>-0.20674064655106053</v>
      </c>
      <c r="N3">
        <f>CORREL(B2:B84,F2:F84)</f>
        <v>-7.7936540153487305E-2</v>
      </c>
    </row>
    <row r="4" spans="1:14" x14ac:dyDescent="0.25">
      <c r="A4">
        <v>1928</v>
      </c>
      <c r="B4">
        <v>41.650000000000006</v>
      </c>
      <c r="C4">
        <v>1.2666666666666666</v>
      </c>
      <c r="F4">
        <v>3.6</v>
      </c>
      <c r="I4" s="59" t="s">
        <v>373</v>
      </c>
      <c r="J4">
        <f>K3</f>
        <v>1.7832371320133128E-2</v>
      </c>
      <c r="K4">
        <v>1</v>
      </c>
      <c r="L4">
        <f>CORREL(C2:C84,D2:D84)</f>
        <v>-0.28302156759671532</v>
      </c>
      <c r="M4">
        <f>CORREL(C2:C84,E2:E84)</f>
        <v>-3.4594717586223928E-2</v>
      </c>
      <c r="N4">
        <f>CORREL(C2:C84,F2:F84)</f>
        <v>0.28620982414921786</v>
      </c>
    </row>
    <row r="5" spans="1:14" x14ac:dyDescent="0.25">
      <c r="A5">
        <v>1929</v>
      </c>
      <c r="B5">
        <v>-29.9</v>
      </c>
      <c r="C5">
        <v>4.2333333333333334</v>
      </c>
      <c r="F5">
        <v>4.7</v>
      </c>
      <c r="I5" s="59" t="s">
        <v>374</v>
      </c>
      <c r="J5">
        <f>L3</f>
        <v>1.6119946096930623E-2</v>
      </c>
      <c r="K5">
        <f>L4</f>
        <v>-0.28302156759671532</v>
      </c>
      <c r="L5">
        <v>1</v>
      </c>
      <c r="M5">
        <f>CORREL(D2:D84,E2:E84)</f>
        <v>0.22204226853624801</v>
      </c>
      <c r="N5">
        <f>CORREL(D2:D84,F2:F84)</f>
        <v>0.30978459228995042</v>
      </c>
    </row>
    <row r="6" spans="1:14" x14ac:dyDescent="0.25">
      <c r="A6">
        <v>1930</v>
      </c>
      <c r="B6">
        <v>-31.5</v>
      </c>
      <c r="C6">
        <v>6.4666666666666659</v>
      </c>
      <c r="F6">
        <v>2.4</v>
      </c>
      <c r="I6" s="59" t="s">
        <v>375</v>
      </c>
      <c r="J6">
        <f>M3</f>
        <v>-0.20674064655106053</v>
      </c>
      <c r="K6">
        <f>M4</f>
        <v>-3.4594717586223928E-2</v>
      </c>
      <c r="L6">
        <f>M5</f>
        <v>0.22204226853624801</v>
      </c>
      <c r="M6">
        <v>1</v>
      </c>
      <c r="N6">
        <f>CORREL(E2:E84,F2:F84)</f>
        <v>-0.23724509056256829</v>
      </c>
    </row>
    <row r="7" spans="1:14" x14ac:dyDescent="0.25">
      <c r="A7">
        <v>1931</v>
      </c>
      <c r="B7">
        <v>-46.55</v>
      </c>
      <c r="C7">
        <v>-3.1666666666666665</v>
      </c>
      <c r="F7">
        <v>1.1000000000000001</v>
      </c>
      <c r="I7" s="59" t="s">
        <v>376</v>
      </c>
      <c r="J7">
        <f>N3</f>
        <v>-7.7936540153487305E-2</v>
      </c>
      <c r="K7">
        <f>N4</f>
        <v>0.28620982414921786</v>
      </c>
      <c r="L7">
        <f>N5</f>
        <v>0.30978459228995042</v>
      </c>
      <c r="M7">
        <f>N6</f>
        <v>-0.23724509056256829</v>
      </c>
      <c r="N7">
        <v>1</v>
      </c>
    </row>
    <row r="8" spans="1:14" x14ac:dyDescent="0.25">
      <c r="A8">
        <v>1932</v>
      </c>
      <c r="B8">
        <v>-6.8</v>
      </c>
      <c r="C8">
        <v>12.133333333333335</v>
      </c>
      <c r="F8">
        <v>1</v>
      </c>
    </row>
    <row r="9" spans="1:14" x14ac:dyDescent="0.25">
      <c r="A9">
        <v>1933</v>
      </c>
      <c r="B9">
        <v>98.45</v>
      </c>
      <c r="C9">
        <v>4.0333333333333341</v>
      </c>
      <c r="F9">
        <v>0.3</v>
      </c>
      <c r="J9">
        <f>B86</f>
        <v>25.276392061041015</v>
      </c>
      <c r="K9">
        <v>0</v>
      </c>
      <c r="L9">
        <v>0</v>
      </c>
      <c r="M9">
        <v>0</v>
      </c>
      <c r="N9">
        <v>0</v>
      </c>
    </row>
    <row r="10" spans="1:14" x14ac:dyDescent="0.25">
      <c r="A10">
        <v>1934</v>
      </c>
      <c r="B10">
        <v>11.4</v>
      </c>
      <c r="C10">
        <v>10.933333333333332</v>
      </c>
      <c r="F10">
        <v>0.2</v>
      </c>
      <c r="J10">
        <v>0</v>
      </c>
      <c r="K10">
        <f>C86</f>
        <v>7.5029007743886682</v>
      </c>
      <c r="L10">
        <v>0</v>
      </c>
      <c r="M10">
        <v>0</v>
      </c>
      <c r="N10">
        <v>0</v>
      </c>
    </row>
    <row r="11" spans="1:14" x14ac:dyDescent="0.25">
      <c r="A11">
        <v>1935</v>
      </c>
      <c r="B11">
        <v>43.95</v>
      </c>
      <c r="C11">
        <v>7.2</v>
      </c>
      <c r="F11">
        <v>0.2</v>
      </c>
      <c r="J11">
        <v>0</v>
      </c>
      <c r="K11">
        <v>0</v>
      </c>
      <c r="L11">
        <f>D86</f>
        <v>6.2337938867291882</v>
      </c>
      <c r="M11">
        <v>0</v>
      </c>
      <c r="N11">
        <v>0</v>
      </c>
    </row>
    <row r="12" spans="1:14" x14ac:dyDescent="0.25">
      <c r="A12">
        <v>1936</v>
      </c>
      <c r="B12">
        <v>49.349999999999994</v>
      </c>
      <c r="C12">
        <v>5.7666666666666666</v>
      </c>
      <c r="F12">
        <v>0.2</v>
      </c>
      <c r="J12">
        <v>0</v>
      </c>
      <c r="K12">
        <v>0</v>
      </c>
      <c r="L12">
        <v>0</v>
      </c>
      <c r="M12">
        <f>E86</f>
        <v>5.6561527679467334</v>
      </c>
      <c r="N12">
        <v>0</v>
      </c>
    </row>
    <row r="13" spans="1:14" x14ac:dyDescent="0.25">
      <c r="A13">
        <v>1937</v>
      </c>
      <c r="B13">
        <v>-46.5</v>
      </c>
      <c r="C13">
        <v>1.5</v>
      </c>
      <c r="F13">
        <v>0.3</v>
      </c>
      <c r="J13">
        <v>0</v>
      </c>
      <c r="K13">
        <v>0</v>
      </c>
      <c r="L13">
        <v>0</v>
      </c>
      <c r="M13">
        <v>0</v>
      </c>
      <c r="N13">
        <f>F86</f>
        <v>3.0632127088957604</v>
      </c>
    </row>
    <row r="14" spans="1:14" x14ac:dyDescent="0.25">
      <c r="A14">
        <v>1938</v>
      </c>
      <c r="B14">
        <v>31.95</v>
      </c>
      <c r="C14">
        <v>5.9333333333333336</v>
      </c>
      <c r="F14">
        <v>0</v>
      </c>
    </row>
    <row r="15" spans="1:14" x14ac:dyDescent="0.25">
      <c r="A15">
        <v>1939</v>
      </c>
      <c r="B15">
        <v>-5.0000000000000017E-2</v>
      </c>
      <c r="C15">
        <v>4.8</v>
      </c>
      <c r="F15">
        <v>0</v>
      </c>
      <c r="I15" t="s">
        <v>378</v>
      </c>
      <c r="J15">
        <f t="array" ref="J15:N19">MMULT(J3:N7,J9:N13)</f>
        <v>25.276392061041015</v>
      </c>
      <c r="K15">
        <v>0.13379451258701314</v>
      </c>
      <c r="L15">
        <v>0.10048842143345016</v>
      </c>
      <c r="M15">
        <v>-1.1693566802368782</v>
      </c>
      <c r="N15">
        <v>-0.23873620028552706</v>
      </c>
    </row>
    <row r="16" spans="1:14" x14ac:dyDescent="0.25">
      <c r="A16">
        <v>1940</v>
      </c>
      <c r="B16">
        <v>-7.5</v>
      </c>
      <c r="C16">
        <v>4.166666666666667</v>
      </c>
      <c r="F16">
        <v>0</v>
      </c>
      <c r="J16">
        <v>0.4507380088657485</v>
      </c>
      <c r="K16">
        <v>7.5029007743886682</v>
      </c>
      <c r="L16">
        <v>-1.7642981178969157</v>
      </c>
      <c r="M16">
        <v>-0.19567300763165602</v>
      </c>
      <c r="N16">
        <v>0.8767215707447048</v>
      </c>
    </row>
    <row r="17" spans="1:14" x14ac:dyDescent="0.25">
      <c r="A17">
        <v>1941</v>
      </c>
      <c r="B17">
        <v>-10.3</v>
      </c>
      <c r="C17">
        <v>1.3666666666666665</v>
      </c>
      <c r="F17">
        <v>0.1</v>
      </c>
      <c r="J17">
        <v>0.40745407754886631</v>
      </c>
      <c r="K17">
        <v>-2.1234827386900901</v>
      </c>
      <c r="L17">
        <v>6.2337938867291882</v>
      </c>
      <c r="M17">
        <v>1.2559049917824709</v>
      </c>
      <c r="N17">
        <v>0.94893610012266771</v>
      </c>
    </row>
    <row r="18" spans="1:14" x14ac:dyDescent="0.25">
      <c r="A18">
        <v>1942</v>
      </c>
      <c r="B18">
        <v>32.4</v>
      </c>
      <c r="C18">
        <v>2.5666666666666669</v>
      </c>
      <c r="F18">
        <v>0.3</v>
      </c>
      <c r="J18">
        <v>-5.2256576371777133</v>
      </c>
      <c r="K18">
        <v>-0.25956073336743679</v>
      </c>
      <c r="L18">
        <v>1.3841657361967437</v>
      </c>
      <c r="M18">
        <v>5.6561527679467334</v>
      </c>
      <c r="N18">
        <v>-0.72673217653438482</v>
      </c>
    </row>
    <row r="19" spans="1:14" x14ac:dyDescent="0.25">
      <c r="A19">
        <v>1943</v>
      </c>
      <c r="B19">
        <v>57.150000000000006</v>
      </c>
      <c r="C19">
        <v>2.5666666666666669</v>
      </c>
      <c r="F19">
        <v>0.3</v>
      </c>
      <c r="J19">
        <v>-1.9699545448006108</v>
      </c>
      <c r="K19">
        <v>2.1474039112468111</v>
      </c>
      <c r="L19">
        <v>1.9311332976199869</v>
      </c>
      <c r="M19">
        <v>-1.341894475667244</v>
      </c>
      <c r="N19">
        <v>3.0632127088957604</v>
      </c>
    </row>
    <row r="20" spans="1:14" x14ac:dyDescent="0.25">
      <c r="A20">
        <v>1944</v>
      </c>
      <c r="B20">
        <v>36.75</v>
      </c>
      <c r="C20">
        <v>3.1</v>
      </c>
      <c r="F20">
        <v>0.3</v>
      </c>
    </row>
    <row r="21" spans="1:14" x14ac:dyDescent="0.25">
      <c r="A21">
        <v>1945</v>
      </c>
      <c r="B21">
        <v>55</v>
      </c>
      <c r="C21">
        <v>5.666666666666667</v>
      </c>
      <c r="F21">
        <v>0.3</v>
      </c>
      <c r="I21" t="s">
        <v>379</v>
      </c>
      <c r="J21">
        <f t="array" ref="J21:N25">MMULT(J9:N13,J15:N19)</f>
        <v>638.89599562345722</v>
      </c>
      <c r="K21">
        <v>3.381842555765231</v>
      </c>
      <c r="L21">
        <v>2.5399847377470035</v>
      </c>
      <c r="M21">
        <v>-29.557117908864704</v>
      </c>
      <c r="N21">
        <v>-6.0343897975801939</v>
      </c>
    </row>
    <row r="22" spans="1:14" x14ac:dyDescent="0.25">
      <c r="A22">
        <v>1946</v>
      </c>
      <c r="B22">
        <v>-9.85</v>
      </c>
      <c r="C22">
        <v>0.86666666666666659</v>
      </c>
      <c r="F22">
        <v>0.4</v>
      </c>
      <c r="J22">
        <v>3.381842555765231</v>
      </c>
      <c r="K22">
        <v>56.293520030322078</v>
      </c>
      <c r="L22">
        <v>-13.237353715021239</v>
      </c>
      <c r="M22">
        <v>-1.4681151604865117</v>
      </c>
      <c r="N22">
        <v>6.5779549520636955</v>
      </c>
    </row>
    <row r="23" spans="1:14" x14ac:dyDescent="0.25">
      <c r="A23">
        <v>1947</v>
      </c>
      <c r="B23">
        <v>3.3000000000000003</v>
      </c>
      <c r="C23">
        <v>-1.3333333333333333</v>
      </c>
      <c r="F23">
        <v>0.5</v>
      </c>
      <c r="J23">
        <v>2.5399847377470035</v>
      </c>
      <c r="K23">
        <v>-13.237353715021237</v>
      </c>
      <c r="L23">
        <v>38.860186222222197</v>
      </c>
      <c r="M23">
        <v>7.8290528600862386</v>
      </c>
      <c r="N23">
        <v>5.9154720598413233</v>
      </c>
    </row>
    <row r="24" spans="1:14" x14ac:dyDescent="0.25">
      <c r="A24">
        <v>1948</v>
      </c>
      <c r="B24">
        <v>1.7</v>
      </c>
      <c r="C24">
        <v>3.1</v>
      </c>
      <c r="F24">
        <v>0.8</v>
      </c>
      <c r="J24">
        <v>-29.557117908864708</v>
      </c>
      <c r="K24">
        <v>-1.4681151604865117</v>
      </c>
      <c r="L24">
        <v>7.8290528600862395</v>
      </c>
      <c r="M24">
        <v>31.992064134351494</v>
      </c>
      <c r="N24">
        <v>-4.1105082118609149</v>
      </c>
    </row>
    <row r="25" spans="1:14" x14ac:dyDescent="0.25">
      <c r="A25">
        <v>1949</v>
      </c>
      <c r="B25">
        <v>19.25</v>
      </c>
      <c r="C25">
        <v>4</v>
      </c>
      <c r="F25">
        <v>1.1000000000000001</v>
      </c>
      <c r="J25">
        <v>-6.0343897975801939</v>
      </c>
      <c r="K25">
        <v>6.5779549520636955</v>
      </c>
      <c r="L25">
        <v>5.9154720598413224</v>
      </c>
      <c r="M25">
        <v>-4.110508211860914</v>
      </c>
      <c r="N25">
        <v>9.3832720999405019</v>
      </c>
    </row>
    <row r="26" spans="1:14" x14ac:dyDescent="0.25">
      <c r="A26">
        <v>1950</v>
      </c>
      <c r="B26">
        <v>35.200000000000003</v>
      </c>
      <c r="C26">
        <v>0.96666666666666679</v>
      </c>
      <c r="F26">
        <v>1.2</v>
      </c>
    </row>
    <row r="27" spans="1:14" x14ac:dyDescent="0.25">
      <c r="A27">
        <v>1951</v>
      </c>
      <c r="B27">
        <v>15.9</v>
      </c>
      <c r="C27">
        <v>-2.0666666666666664</v>
      </c>
      <c r="F27">
        <v>1.5</v>
      </c>
      <c r="I27" t="s">
        <v>380</v>
      </c>
      <c r="J27" s="1">
        <f>Inputs!D2</f>
        <v>0.2</v>
      </c>
      <c r="K27" s="1">
        <f>Inputs!D3</f>
        <v>0.2</v>
      </c>
      <c r="L27" s="1">
        <f>Inputs!D4</f>
        <v>0.2</v>
      </c>
      <c r="M27" s="1">
        <f>Inputs!D5</f>
        <v>0.2</v>
      </c>
      <c r="N27" s="1">
        <f>Inputs!D6</f>
        <v>0.2</v>
      </c>
    </row>
    <row r="28" spans="1:14" x14ac:dyDescent="0.25">
      <c r="A28">
        <v>1952</v>
      </c>
      <c r="B28">
        <v>10.7</v>
      </c>
      <c r="C28">
        <v>2.1</v>
      </c>
      <c r="F28">
        <v>1.7</v>
      </c>
    </row>
    <row r="29" spans="1:14" x14ac:dyDescent="0.25">
      <c r="A29">
        <v>1953</v>
      </c>
      <c r="B29">
        <v>-3.75</v>
      </c>
      <c r="C29">
        <v>3.4</v>
      </c>
      <c r="F29">
        <v>1.8</v>
      </c>
      <c r="I29" t="s">
        <v>381</v>
      </c>
      <c r="J29">
        <f t="array" ref="J29:N29">MMULT(J27:N27,J21:N25)</f>
        <v>121.84526304210492</v>
      </c>
      <c r="K29">
        <v>10.309569732528651</v>
      </c>
      <c r="L29">
        <v>8.3814684329751046</v>
      </c>
      <c r="M29">
        <v>0.93707514264512082</v>
      </c>
      <c r="N29">
        <v>2.3463602204808827</v>
      </c>
    </row>
    <row r="30" spans="1:14" x14ac:dyDescent="0.25">
      <c r="A30">
        <v>1954</v>
      </c>
      <c r="B30">
        <v>56.6</v>
      </c>
      <c r="C30">
        <v>5.1000000000000005</v>
      </c>
      <c r="F30">
        <v>0.9</v>
      </c>
    </row>
    <row r="31" spans="1:14" x14ac:dyDescent="0.25">
      <c r="A31">
        <v>1955</v>
      </c>
      <c r="B31">
        <v>26</v>
      </c>
      <c r="C31">
        <v>-0.5</v>
      </c>
      <c r="F31">
        <v>1.6</v>
      </c>
      <c r="I31" t="s">
        <v>382</v>
      </c>
      <c r="J31">
        <f>SQRT(SUMPRODUCT(J27:N27,J29:N29))</f>
        <v>5.3632030834331585</v>
      </c>
    </row>
    <row r="32" spans="1:14" x14ac:dyDescent="0.25">
      <c r="A32">
        <v>1956</v>
      </c>
      <c r="B32">
        <v>5.4499999999999993</v>
      </c>
      <c r="C32">
        <v>-4.2666666666666666</v>
      </c>
      <c r="F32">
        <v>2.5</v>
      </c>
    </row>
    <row r="33" spans="1:6" x14ac:dyDescent="0.25">
      <c r="A33">
        <v>1957</v>
      </c>
      <c r="B33">
        <v>-12.7</v>
      </c>
      <c r="C33">
        <v>8</v>
      </c>
      <c r="F33">
        <v>3.1</v>
      </c>
    </row>
    <row r="34" spans="1:6" x14ac:dyDescent="0.25">
      <c r="A34">
        <v>1958</v>
      </c>
      <c r="B34">
        <v>54.150000000000006</v>
      </c>
      <c r="C34">
        <v>-3.2000000000000006</v>
      </c>
      <c r="F34">
        <v>1.5</v>
      </c>
    </row>
    <row r="35" spans="1:6" x14ac:dyDescent="0.25">
      <c r="A35">
        <v>1959</v>
      </c>
      <c r="B35">
        <v>14.2</v>
      </c>
      <c r="C35">
        <v>-1.2333333333333332</v>
      </c>
      <c r="F35">
        <v>3</v>
      </c>
    </row>
    <row r="36" spans="1:6" x14ac:dyDescent="0.25">
      <c r="A36">
        <v>1960</v>
      </c>
      <c r="B36">
        <v>-1.4</v>
      </c>
      <c r="C36">
        <v>11.566666666666668</v>
      </c>
      <c r="F36">
        <v>2.7</v>
      </c>
    </row>
    <row r="37" spans="1:6" x14ac:dyDescent="0.25">
      <c r="A37">
        <v>1961</v>
      </c>
      <c r="B37">
        <v>29.5</v>
      </c>
      <c r="C37">
        <v>2.5333333333333332</v>
      </c>
      <c r="F37">
        <v>2.1</v>
      </c>
    </row>
    <row r="38" spans="1:6" x14ac:dyDescent="0.25">
      <c r="A38">
        <v>1962</v>
      </c>
      <c r="B38">
        <v>-10.3</v>
      </c>
      <c r="C38">
        <v>6.8</v>
      </c>
      <c r="F38">
        <v>2.7</v>
      </c>
    </row>
    <row r="39" spans="1:6" x14ac:dyDescent="0.25">
      <c r="A39">
        <v>1963</v>
      </c>
      <c r="B39">
        <v>23.200000000000003</v>
      </c>
      <c r="C39">
        <v>1.6666666666666667</v>
      </c>
      <c r="F39">
        <v>3.1</v>
      </c>
    </row>
    <row r="40" spans="1:6" x14ac:dyDescent="0.25">
      <c r="A40">
        <v>1964</v>
      </c>
      <c r="B40">
        <v>20</v>
      </c>
      <c r="C40">
        <v>4.1000000000000005</v>
      </c>
      <c r="F40">
        <v>3.5</v>
      </c>
    </row>
    <row r="41" spans="1:6" x14ac:dyDescent="0.25">
      <c r="A41">
        <v>1965</v>
      </c>
      <c r="B41">
        <v>27.15</v>
      </c>
      <c r="C41">
        <v>0.39999999999999997</v>
      </c>
      <c r="F41">
        <v>3.9</v>
      </c>
    </row>
    <row r="42" spans="1:6" x14ac:dyDescent="0.25">
      <c r="A42">
        <v>1966</v>
      </c>
      <c r="B42">
        <v>-8.5500000000000007</v>
      </c>
      <c r="C42">
        <v>2.8666666666666671</v>
      </c>
      <c r="F42">
        <v>4.8</v>
      </c>
    </row>
    <row r="43" spans="1:6" x14ac:dyDescent="0.25">
      <c r="A43">
        <v>1967</v>
      </c>
      <c r="B43">
        <v>53.8</v>
      </c>
      <c r="C43">
        <v>-4.3999999999999995</v>
      </c>
      <c r="F43">
        <v>4.2</v>
      </c>
    </row>
    <row r="44" spans="1:6" x14ac:dyDescent="0.25">
      <c r="A44">
        <v>1968</v>
      </c>
      <c r="B44">
        <v>23.55</v>
      </c>
      <c r="C44">
        <v>2.2666666666666671</v>
      </c>
      <c r="F44">
        <v>5.2</v>
      </c>
    </row>
    <row r="45" spans="1:6" x14ac:dyDescent="0.25">
      <c r="A45">
        <v>1969</v>
      </c>
      <c r="B45">
        <v>-16.8</v>
      </c>
      <c r="C45">
        <v>-4.6333333333333329</v>
      </c>
      <c r="F45">
        <v>6.6</v>
      </c>
    </row>
    <row r="46" spans="1:6" x14ac:dyDescent="0.25">
      <c r="A46">
        <v>1970</v>
      </c>
      <c r="B46">
        <v>-6.6999999999999993</v>
      </c>
      <c r="C46">
        <v>15.799999999999999</v>
      </c>
      <c r="F46">
        <v>6.5</v>
      </c>
    </row>
    <row r="47" spans="1:6" x14ac:dyDescent="0.25">
      <c r="A47">
        <v>1971</v>
      </c>
      <c r="B47">
        <v>15.4</v>
      </c>
      <c r="C47">
        <v>10.966666666666667</v>
      </c>
      <c r="F47">
        <v>4.4000000000000004</v>
      </c>
    </row>
    <row r="48" spans="1:6" x14ac:dyDescent="0.25">
      <c r="A48">
        <v>1972</v>
      </c>
      <c r="B48">
        <v>11.7</v>
      </c>
      <c r="C48">
        <v>6.0666666666666664</v>
      </c>
      <c r="F48">
        <v>3.8</v>
      </c>
    </row>
    <row r="49" spans="1:6" x14ac:dyDescent="0.25">
      <c r="A49">
        <v>1973</v>
      </c>
      <c r="B49">
        <v>-22.799999999999997</v>
      </c>
      <c r="C49">
        <v>1.5333333333333332</v>
      </c>
      <c r="F49">
        <v>6.9</v>
      </c>
    </row>
    <row r="50" spans="1:6" x14ac:dyDescent="0.25">
      <c r="A50">
        <v>1974</v>
      </c>
      <c r="B50">
        <v>-23.2</v>
      </c>
      <c r="C50">
        <v>2.3333333333333335</v>
      </c>
      <c r="F50">
        <v>8</v>
      </c>
    </row>
    <row r="51" spans="1:6" x14ac:dyDescent="0.25">
      <c r="A51">
        <v>1975</v>
      </c>
      <c r="B51">
        <v>45</v>
      </c>
      <c r="C51">
        <v>10.533333333333333</v>
      </c>
      <c r="F51">
        <v>5.8</v>
      </c>
    </row>
    <row r="52" spans="1:6" x14ac:dyDescent="0.25">
      <c r="A52">
        <v>1976</v>
      </c>
      <c r="B52">
        <v>40.6</v>
      </c>
      <c r="C52">
        <v>16.100000000000001</v>
      </c>
      <c r="F52">
        <v>5.0999999999999996</v>
      </c>
    </row>
    <row r="53" spans="1:6" x14ac:dyDescent="0.25">
      <c r="A53">
        <v>1977</v>
      </c>
      <c r="B53">
        <v>9.1</v>
      </c>
      <c r="C53">
        <v>0.79999999999999993</v>
      </c>
      <c r="F53">
        <v>5.0999999999999996</v>
      </c>
    </row>
    <row r="54" spans="1:6" x14ac:dyDescent="0.25">
      <c r="A54">
        <v>1978</v>
      </c>
      <c r="B54">
        <v>15.05</v>
      </c>
      <c r="C54">
        <v>0.73333333333333339</v>
      </c>
      <c r="D54">
        <v>16.11</v>
      </c>
      <c r="F54">
        <v>7.2</v>
      </c>
    </row>
    <row r="55" spans="1:6" x14ac:dyDescent="0.25">
      <c r="A55">
        <v>1979</v>
      </c>
      <c r="B55">
        <v>30.95</v>
      </c>
      <c r="C55">
        <v>-0.43333333333333357</v>
      </c>
      <c r="D55">
        <v>20.46</v>
      </c>
      <c r="F55">
        <v>10.4</v>
      </c>
    </row>
    <row r="56" spans="1:6" x14ac:dyDescent="0.25">
      <c r="A56">
        <v>1980</v>
      </c>
      <c r="B56">
        <v>36.15</v>
      </c>
      <c r="C56">
        <v>-0.93333333333333313</v>
      </c>
      <c r="D56">
        <v>18.07</v>
      </c>
      <c r="F56">
        <v>11.2</v>
      </c>
    </row>
    <row r="57" spans="1:6" x14ac:dyDescent="0.25">
      <c r="A57">
        <v>1981</v>
      </c>
      <c r="B57">
        <v>4.5</v>
      </c>
      <c r="C57">
        <v>3.4</v>
      </c>
      <c r="D57">
        <v>16.63</v>
      </c>
      <c r="F57">
        <v>14.7</v>
      </c>
    </row>
    <row r="58" spans="1:6" x14ac:dyDescent="0.25">
      <c r="A58">
        <v>1982</v>
      </c>
      <c r="B58">
        <v>24.7</v>
      </c>
      <c r="C58">
        <v>37.366666666666667</v>
      </c>
      <c r="D58">
        <v>9.44</v>
      </c>
      <c r="F58">
        <v>10.5</v>
      </c>
    </row>
    <row r="59" spans="1:6" x14ac:dyDescent="0.25">
      <c r="A59">
        <v>1983</v>
      </c>
      <c r="B59">
        <v>31.1</v>
      </c>
      <c r="C59">
        <v>4.8</v>
      </c>
      <c r="D59">
        <v>13.12</v>
      </c>
      <c r="F59">
        <v>8.8000000000000007</v>
      </c>
    </row>
    <row r="60" spans="1:6" x14ac:dyDescent="0.25">
      <c r="A60">
        <v>1984</v>
      </c>
      <c r="B60">
        <v>-0.20000000000000018</v>
      </c>
      <c r="C60">
        <v>15.466666666666667</v>
      </c>
      <c r="D60">
        <v>13.83</v>
      </c>
      <c r="F60">
        <v>9.8000000000000007</v>
      </c>
    </row>
    <row r="61" spans="1:6" x14ac:dyDescent="0.25">
      <c r="A61">
        <v>1985</v>
      </c>
      <c r="B61">
        <v>28.450000000000003</v>
      </c>
      <c r="C61">
        <v>27.133333333333336</v>
      </c>
      <c r="D61">
        <v>11.23</v>
      </c>
      <c r="F61">
        <v>7.7</v>
      </c>
    </row>
    <row r="62" spans="1:6" x14ac:dyDescent="0.25">
      <c r="A62">
        <v>1986</v>
      </c>
      <c r="B62">
        <v>12.7</v>
      </c>
      <c r="C62">
        <v>19.8</v>
      </c>
      <c r="D62">
        <v>8.3000000000000007</v>
      </c>
      <c r="F62">
        <v>6.2</v>
      </c>
    </row>
    <row r="63" spans="1:6" x14ac:dyDescent="0.25">
      <c r="A63">
        <v>1987</v>
      </c>
      <c r="B63">
        <v>-2.0500000000000003</v>
      </c>
      <c r="C63">
        <v>-3.3333333333333361E-2</v>
      </c>
      <c r="D63">
        <v>8</v>
      </c>
      <c r="F63">
        <v>5.5</v>
      </c>
    </row>
    <row r="64" spans="1:6" x14ac:dyDescent="0.25">
      <c r="A64">
        <v>1988</v>
      </c>
      <c r="B64">
        <v>19.850000000000001</v>
      </c>
      <c r="C64">
        <v>8.8333333333333339</v>
      </c>
      <c r="D64">
        <v>9.6300000000000008</v>
      </c>
      <c r="F64">
        <v>6.3</v>
      </c>
    </row>
    <row r="65" spans="1:6" x14ac:dyDescent="0.25">
      <c r="A65">
        <v>1989</v>
      </c>
      <c r="B65">
        <v>20.85</v>
      </c>
      <c r="C65">
        <v>15.866666666666665</v>
      </c>
      <c r="D65">
        <v>7.76</v>
      </c>
      <c r="F65">
        <v>8.4</v>
      </c>
    </row>
    <row r="66" spans="1:6" x14ac:dyDescent="0.25">
      <c r="A66">
        <v>1990</v>
      </c>
      <c r="B66">
        <v>-12.4</v>
      </c>
      <c r="C66">
        <v>7.5666666666666664</v>
      </c>
      <c r="D66">
        <v>2.29</v>
      </c>
      <c r="E66">
        <v>2.6243877887326299</v>
      </c>
      <c r="F66">
        <v>7.8</v>
      </c>
    </row>
    <row r="67" spans="1:6" x14ac:dyDescent="0.25">
      <c r="A67">
        <v>1991</v>
      </c>
      <c r="B67">
        <v>37.549999999999997</v>
      </c>
      <c r="C67">
        <v>18.233333333333334</v>
      </c>
      <c r="D67">
        <v>-5.59</v>
      </c>
      <c r="E67">
        <v>-1.9414960723285639</v>
      </c>
      <c r="F67">
        <v>5.6</v>
      </c>
    </row>
    <row r="68" spans="1:6" x14ac:dyDescent="0.25">
      <c r="A68">
        <v>1992</v>
      </c>
      <c r="B68">
        <v>15.5</v>
      </c>
      <c r="C68">
        <v>8.2333333333333325</v>
      </c>
      <c r="D68">
        <v>-4.26</v>
      </c>
      <c r="E68">
        <v>-1.5180048434838884</v>
      </c>
      <c r="F68">
        <v>3.5</v>
      </c>
    </row>
    <row r="69" spans="1:6" x14ac:dyDescent="0.25">
      <c r="A69">
        <v>1993</v>
      </c>
      <c r="B69">
        <v>15.5</v>
      </c>
      <c r="C69">
        <v>14.199999999999998</v>
      </c>
      <c r="D69">
        <v>1.39</v>
      </c>
      <c r="E69">
        <v>3.1972586197564508</v>
      </c>
      <c r="F69">
        <v>2.9</v>
      </c>
    </row>
    <row r="70" spans="1:6" x14ac:dyDescent="0.25">
      <c r="A70">
        <v>1994</v>
      </c>
      <c r="B70">
        <v>2.2000000000000002</v>
      </c>
      <c r="C70">
        <v>-6.2333333333333334</v>
      </c>
      <c r="D70">
        <v>6.38</v>
      </c>
      <c r="E70">
        <v>5.1014579188394888</v>
      </c>
      <c r="F70">
        <v>3.9</v>
      </c>
    </row>
    <row r="71" spans="1:6" x14ac:dyDescent="0.25">
      <c r="A71">
        <v>1995</v>
      </c>
      <c r="B71">
        <v>35.950000000000003</v>
      </c>
      <c r="C71">
        <v>25.233333333333334</v>
      </c>
      <c r="D71">
        <v>7.53</v>
      </c>
      <c r="E71">
        <v>4.4816073102805252</v>
      </c>
      <c r="F71">
        <v>5.6</v>
      </c>
    </row>
    <row r="72" spans="1:6" x14ac:dyDescent="0.25">
      <c r="A72">
        <v>1996</v>
      </c>
      <c r="B72">
        <v>20.350000000000001</v>
      </c>
      <c r="C72">
        <v>0.8666666666666667</v>
      </c>
      <c r="D72">
        <v>10.3</v>
      </c>
      <c r="E72">
        <v>6.0846491551867379</v>
      </c>
      <c r="F72">
        <v>5.2</v>
      </c>
    </row>
    <row r="73" spans="1:6" x14ac:dyDescent="0.25">
      <c r="A73">
        <v>1997</v>
      </c>
      <c r="B73">
        <v>28.1</v>
      </c>
      <c r="C73">
        <v>12.4</v>
      </c>
      <c r="D73">
        <v>13.91</v>
      </c>
      <c r="E73">
        <v>2.2702021959913719</v>
      </c>
      <c r="F73">
        <v>5.3</v>
      </c>
    </row>
    <row r="74" spans="1:6" x14ac:dyDescent="0.25">
      <c r="A74">
        <v>1998</v>
      </c>
      <c r="B74">
        <v>10.65</v>
      </c>
      <c r="C74">
        <v>11.366666666666665</v>
      </c>
      <c r="D74">
        <v>16.25</v>
      </c>
      <c r="E74">
        <v>-10.293837504661829</v>
      </c>
      <c r="F74">
        <v>4.9000000000000004</v>
      </c>
    </row>
    <row r="75" spans="1:6" x14ac:dyDescent="0.25">
      <c r="A75">
        <v>1999</v>
      </c>
      <c r="B75">
        <v>25.4</v>
      </c>
      <c r="C75">
        <v>-6.0666666666666664</v>
      </c>
      <c r="D75">
        <v>11.36</v>
      </c>
      <c r="E75">
        <v>1.1640336222238079</v>
      </c>
      <c r="F75">
        <v>4.7</v>
      </c>
    </row>
    <row r="76" spans="1:6" x14ac:dyDescent="0.25">
      <c r="A76">
        <v>2000</v>
      </c>
      <c r="B76">
        <v>-6.35</v>
      </c>
      <c r="C76">
        <v>15.666666666666666</v>
      </c>
      <c r="D76">
        <v>12.25</v>
      </c>
      <c r="E76">
        <v>7.1523996712365072</v>
      </c>
      <c r="F76">
        <v>5.9</v>
      </c>
    </row>
    <row r="77" spans="1:6" x14ac:dyDescent="0.25">
      <c r="A77">
        <v>2001</v>
      </c>
      <c r="B77">
        <v>5.45</v>
      </c>
      <c r="C77">
        <v>7.3</v>
      </c>
      <c r="D77">
        <v>7.28</v>
      </c>
      <c r="E77">
        <v>-8.5769695462463442</v>
      </c>
      <c r="F77">
        <v>3.8</v>
      </c>
    </row>
    <row r="78" spans="1:6" x14ac:dyDescent="0.25">
      <c r="A78">
        <v>2002</v>
      </c>
      <c r="B78">
        <v>-17.700000000000003</v>
      </c>
      <c r="C78">
        <v>15.666666666666666</v>
      </c>
      <c r="D78">
        <v>6.75</v>
      </c>
      <c r="E78">
        <v>9.2152511335609049</v>
      </c>
      <c r="F78">
        <v>1.6</v>
      </c>
    </row>
    <row r="79" spans="1:6" x14ac:dyDescent="0.25">
      <c r="A79">
        <v>2003</v>
      </c>
      <c r="B79">
        <v>44.7</v>
      </c>
      <c r="C79">
        <v>3.0333333333333332</v>
      </c>
      <c r="D79">
        <v>9</v>
      </c>
      <c r="E79">
        <v>5.7182741891503159</v>
      </c>
      <c r="F79">
        <v>1</v>
      </c>
    </row>
    <row r="80" spans="1:6" x14ac:dyDescent="0.25">
      <c r="A80">
        <v>2004</v>
      </c>
      <c r="B80">
        <v>14.649999999999999</v>
      </c>
      <c r="C80">
        <v>6.5</v>
      </c>
      <c r="D80">
        <v>14.49</v>
      </c>
      <c r="E80">
        <v>6.2601116464667159</v>
      </c>
      <c r="F80">
        <v>1.2</v>
      </c>
    </row>
    <row r="81" spans="1:6" x14ac:dyDescent="0.25">
      <c r="A81">
        <v>2005</v>
      </c>
      <c r="B81">
        <v>5.3000000000000007</v>
      </c>
      <c r="C81">
        <v>5.0333333333333332</v>
      </c>
      <c r="D81">
        <v>20.059999999999999</v>
      </c>
      <c r="E81">
        <v>9.466998367492824</v>
      </c>
      <c r="F81">
        <v>3</v>
      </c>
    </row>
    <row r="82" spans="1:6" x14ac:dyDescent="0.25">
      <c r="A82">
        <v>2006</v>
      </c>
      <c r="B82">
        <v>16</v>
      </c>
      <c r="C82">
        <v>2.5</v>
      </c>
      <c r="D82">
        <v>16.600000000000001</v>
      </c>
      <c r="E82">
        <v>-1.374385225422345</v>
      </c>
      <c r="F82">
        <v>4.8</v>
      </c>
    </row>
    <row r="83" spans="1:6" x14ac:dyDescent="0.25">
      <c r="A83">
        <v>2007</v>
      </c>
      <c r="B83">
        <v>0.13500000000000023</v>
      </c>
      <c r="C83">
        <v>7.5100000000000007</v>
      </c>
      <c r="D83">
        <v>15.85</v>
      </c>
      <c r="E83">
        <v>11.126367073840548</v>
      </c>
      <c r="F83">
        <v>4.66</v>
      </c>
    </row>
    <row r="84" spans="1:6" x14ac:dyDescent="0.25">
      <c r="A84">
        <v>2008</v>
      </c>
      <c r="B84">
        <v>-36.86</v>
      </c>
      <c r="C84">
        <v>15.92</v>
      </c>
    </row>
    <row r="85" spans="1:6" x14ac:dyDescent="0.25">
      <c r="A85" t="s">
        <v>383</v>
      </c>
      <c r="B85">
        <f t="shared" ref="B85:F85" si="0">AVERAGE(B2:B84)</f>
        <v>14.051506024096392</v>
      </c>
      <c r="C85">
        <f t="shared" si="0"/>
        <v>5.945742971887551</v>
      </c>
      <c r="D85">
        <f t="shared" si="0"/>
        <v>10.480666666666668</v>
      </c>
      <c r="E85">
        <f t="shared" si="0"/>
        <v>2.7865725278119924</v>
      </c>
      <c r="F85">
        <f t="shared" si="0"/>
        <v>3.7775609756097568</v>
      </c>
    </row>
    <row r="86" spans="1:6" x14ac:dyDescent="0.25">
      <c r="A86" t="s">
        <v>384</v>
      </c>
      <c r="B86">
        <f t="shared" ref="B86:F86" si="1">_xlfn.STDEV.P(B2:B84)</f>
        <v>25.276392061041015</v>
      </c>
      <c r="C86">
        <f t="shared" si="1"/>
        <v>7.5029007743886682</v>
      </c>
      <c r="D86">
        <f t="shared" si="1"/>
        <v>6.2337938867291882</v>
      </c>
      <c r="E86">
        <f t="shared" si="1"/>
        <v>5.6561527679467334</v>
      </c>
      <c r="F86">
        <f t="shared" si="1"/>
        <v>3.0632127088957604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
  <sheetViews>
    <sheetView workbookViewId="0">
      <selection activeCell="K25" sqref="K25:K26"/>
    </sheetView>
  </sheetViews>
  <sheetFormatPr defaultRowHeight="15" x14ac:dyDescent="0.25"/>
  <cols>
    <col min="1" max="1" width="13.42578125" bestFit="1" customWidth="1"/>
    <col min="3" max="3" width="13.7109375" bestFit="1" customWidth="1"/>
  </cols>
  <sheetData>
    <row r="1" spans="1:13" x14ac:dyDescent="0.25">
      <c r="A1" s="25" t="s">
        <v>240</v>
      </c>
      <c r="B1" s="25" t="s">
        <v>241</v>
      </c>
      <c r="C1" t="s">
        <v>259</v>
      </c>
      <c r="D1" t="s">
        <v>260</v>
      </c>
      <c r="E1" t="s">
        <v>261</v>
      </c>
      <c r="F1" t="s">
        <v>263</v>
      </c>
      <c r="G1" t="s">
        <v>264</v>
      </c>
    </row>
    <row r="2" spans="1:13" x14ac:dyDescent="0.25">
      <c r="A2" s="69" t="s">
        <v>251</v>
      </c>
      <c r="B2" s="33">
        <v>8.7499999999999994E-2</v>
      </c>
      <c r="C2" s="9">
        <v>0.12496967110597294</v>
      </c>
      <c r="D2">
        <v>0.11982775343221376</v>
      </c>
      <c r="E2">
        <v>0.13359378577641434</v>
      </c>
      <c r="F2" s="9">
        <v>0.12614505585950644</v>
      </c>
      <c r="G2" s="9">
        <v>0.1229982951448035</v>
      </c>
      <c r="H2">
        <v>0.16769733900513042</v>
      </c>
      <c r="I2">
        <v>0.16769733900513042</v>
      </c>
      <c r="J2">
        <v>0.16769733900513042</v>
      </c>
      <c r="K2">
        <v>0.16829437457663232</v>
      </c>
      <c r="L2">
        <v>0.16672014000070226</v>
      </c>
      <c r="M2">
        <v>0.16769733900513042</v>
      </c>
    </row>
    <row r="3" spans="1:13" x14ac:dyDescent="0.25">
      <c r="A3" s="69"/>
      <c r="B3" s="33">
        <v>8.5000000000000006E-2</v>
      </c>
      <c r="C3" s="9">
        <v>0.1449183815823967</v>
      </c>
      <c r="D3">
        <v>0.13811412407133591</v>
      </c>
      <c r="E3">
        <v>0.1563306018367322</v>
      </c>
      <c r="F3" s="9">
        <v>0.14529308661940893</v>
      </c>
      <c r="G3" s="9">
        <v>0.14428991971042263</v>
      </c>
      <c r="H3">
        <v>0.17382155052079487</v>
      </c>
      <c r="I3">
        <v>0.17382155052079487</v>
      </c>
      <c r="J3">
        <v>0.17382155052079487</v>
      </c>
      <c r="K3">
        <v>0.17429999712207908</v>
      </c>
      <c r="L3">
        <v>0.17303845221850961</v>
      </c>
      <c r="M3">
        <v>0.17382155052079487</v>
      </c>
    </row>
    <row r="4" spans="1:13" x14ac:dyDescent="0.25">
      <c r="A4" s="69"/>
      <c r="B4" s="33">
        <v>8.2500000000000004E-2</v>
      </c>
      <c r="C4" s="9">
        <v>0.16509969039046091</v>
      </c>
      <c r="D4">
        <v>0.15664003792790318</v>
      </c>
      <c r="E4">
        <v>0.17928836814419169</v>
      </c>
      <c r="F4" s="9">
        <v>0.16465928015633227</v>
      </c>
      <c r="G4" s="9">
        <v>0.16583835417353623</v>
      </c>
      <c r="H4">
        <v>0.18030361725362209</v>
      </c>
      <c r="I4">
        <v>0.18030361725362209</v>
      </c>
      <c r="J4">
        <v>0.18030361725362209</v>
      </c>
      <c r="K4">
        <v>0.18066063011970585</v>
      </c>
      <c r="L4">
        <v>0.17971927582748645</v>
      </c>
      <c r="M4">
        <v>0.18030361725362209</v>
      </c>
    </row>
    <row r="5" spans="1:13" x14ac:dyDescent="0.25">
      <c r="A5" s="69"/>
      <c r="B5" s="33">
        <v>0.08</v>
      </c>
      <c r="C5" s="9">
        <v>0.18552938176860573</v>
      </c>
      <c r="D5">
        <v>0.17542167532817657</v>
      </c>
      <c r="E5">
        <v>0.2024822046117789</v>
      </c>
      <c r="F5" s="9">
        <v>0.18425945041687375</v>
      </c>
      <c r="G5" s="9">
        <v>0.18765933294554049</v>
      </c>
      <c r="H5">
        <v>0.18716501852758621</v>
      </c>
      <c r="I5">
        <v>0.18716501852758621</v>
      </c>
      <c r="J5">
        <v>0.18716501852758621</v>
      </c>
      <c r="K5">
        <v>0.18739771874016817</v>
      </c>
      <c r="L5">
        <v>0.18678414605210997</v>
      </c>
      <c r="M5">
        <v>0.18716501852758621</v>
      </c>
    </row>
    <row r="6" spans="1:13" x14ac:dyDescent="0.25">
      <c r="A6" s="69"/>
      <c r="B6" s="33">
        <v>7.7499999999999999E-2</v>
      </c>
      <c r="C6" s="9">
        <v>0.20622445330240716</v>
      </c>
      <c r="D6">
        <v>0.1944764317384986</v>
      </c>
      <c r="E6">
        <v>0.22592844149245828</v>
      </c>
      <c r="F6" s="9">
        <v>0.20411063605150978</v>
      </c>
      <c r="G6" s="9">
        <v>0.20976978473723917</v>
      </c>
      <c r="H6">
        <v>0.19442849550271213</v>
      </c>
      <c r="I6">
        <v>0.19442849550271213</v>
      </c>
      <c r="J6">
        <v>0.19442849550271213</v>
      </c>
      <c r="K6">
        <v>0.19453396963562036</v>
      </c>
      <c r="L6">
        <v>0.19425586053322186</v>
      </c>
      <c r="M6">
        <v>0.19442849550271213</v>
      </c>
    </row>
    <row r="7" spans="1:13" x14ac:dyDescent="0.25">
      <c r="A7" s="69"/>
      <c r="B7" s="33">
        <v>7.5000000000000094E-2</v>
      </c>
      <c r="C7" s="9">
        <v>0.22720320477230505</v>
      </c>
      <c r="D7">
        <v>0.21382300431657139</v>
      </c>
      <c r="E7">
        <v>0.2496447120785428</v>
      </c>
      <c r="F7" s="9">
        <v>0.22423118808460135</v>
      </c>
      <c r="G7" s="9">
        <v>0.23218792338186672</v>
      </c>
      <c r="H7">
        <v>0.20211812762956488</v>
      </c>
      <c r="I7">
        <v>0.20211812762956488</v>
      </c>
      <c r="J7">
        <v>0.20211812762956488</v>
      </c>
      <c r="K7">
        <v>0.20209342709713868</v>
      </c>
      <c r="L7">
        <v>0.20215855626874135</v>
      </c>
      <c r="M7">
        <v>0.20211812762956488</v>
      </c>
    </row>
    <row r="8" spans="1:13" x14ac:dyDescent="0.25">
      <c r="A8" s="69"/>
      <c r="B8" s="33">
        <v>7.2500000000000106E-2</v>
      </c>
      <c r="C8" s="9">
        <v>0.24848533318257224</v>
      </c>
      <c r="D8">
        <v>0.23348148438763169</v>
      </c>
      <c r="E8">
        <v>0.27365005201225606</v>
      </c>
      <c r="F8" s="9">
        <v>0.24464086353533104</v>
      </c>
      <c r="G8" s="9">
        <v>0.25493334522563532</v>
      </c>
      <c r="H8">
        <v>0.21025941461116721</v>
      </c>
      <c r="I8">
        <v>0.21025941461116721</v>
      </c>
      <c r="J8">
        <v>0.21025941461116721</v>
      </c>
      <c r="K8">
        <v>0.21010155467628749</v>
      </c>
      <c r="L8">
        <v>0.21051779213265331</v>
      </c>
      <c r="M8">
        <v>0.21025941461116721</v>
      </c>
    </row>
    <row r="9" spans="1:13" x14ac:dyDescent="0.25">
      <c r="A9" s="69"/>
      <c r="B9" s="33">
        <v>7.0000000000000104E-2</v>
      </c>
      <c r="C9" s="9">
        <v>0.27009203442071966</v>
      </c>
      <c r="D9">
        <v>0.25347345628586382</v>
      </c>
      <c r="E9">
        <v>0.29796500567152256</v>
      </c>
      <c r="F9" s="9">
        <v>0.26536092542624601</v>
      </c>
      <c r="G9" s="9">
        <v>0.27802713355599362</v>
      </c>
      <c r="H9">
        <v>0.21887936436905048</v>
      </c>
      <c r="I9">
        <v>0.21887936436905048</v>
      </c>
      <c r="J9">
        <v>0.21887936436905048</v>
      </c>
      <c r="K9">
        <v>0.21858532276489342</v>
      </c>
      <c r="L9">
        <v>0.21936063747329781</v>
      </c>
      <c r="M9">
        <v>0.21887936436905048</v>
      </c>
    </row>
    <row r="10" spans="1:13" x14ac:dyDescent="0.25">
      <c r="A10" s="69"/>
      <c r="B10" s="33">
        <v>6.7500000000000102E-2</v>
      </c>
      <c r="C10" s="9">
        <v>0.29204611203573982</v>
      </c>
      <c r="D10">
        <v>0.27382210304155591</v>
      </c>
      <c r="E10">
        <v>0.32261174013263999</v>
      </c>
      <c r="F10" s="9">
        <v>0.28641424965584172</v>
      </c>
      <c r="G10" s="9">
        <v>0.30149197057607674</v>
      </c>
      <c r="H10">
        <v>0.22800658755708822</v>
      </c>
      <c r="I10">
        <v>0.22800658755708822</v>
      </c>
      <c r="J10">
        <v>0.22800658755708822</v>
      </c>
      <c r="K10">
        <v>0.22757330267405015</v>
      </c>
      <c r="L10">
        <v>0.22871576733891161</v>
      </c>
      <c r="M10">
        <v>0.22800658755708822</v>
      </c>
    </row>
    <row r="11" spans="1:13" x14ac:dyDescent="0.25">
      <c r="A11" s="69"/>
      <c r="B11" s="33">
        <v>6.5000000000000099E-2</v>
      </c>
      <c r="C11" s="9">
        <v>0.3143720936664296</v>
      </c>
      <c r="D11">
        <v>0.29455231943838911</v>
      </c>
      <c r="E11">
        <v>0.34761416725255068</v>
      </c>
      <c r="F11" s="9">
        <v>0.30782543925508726</v>
      </c>
      <c r="G11" s="9">
        <v>0.32535225747560442</v>
      </c>
      <c r="H11">
        <v>0.23767139921744321</v>
      </c>
      <c r="I11">
        <v>0.23767139921744321</v>
      </c>
      <c r="J11">
        <v>0.23767139921744321</v>
      </c>
      <c r="K11">
        <v>0.23709576780407296</v>
      </c>
      <c r="L11">
        <v>0.23861356492902386</v>
      </c>
      <c r="M11">
        <v>0.23767139921744321</v>
      </c>
    </row>
    <row r="12" spans="1:13" x14ac:dyDescent="0.25">
      <c r="A12" s="69"/>
      <c r="B12" s="33">
        <v>6.2500000000000097E-2</v>
      </c>
      <c r="C12" s="9">
        <v>0.33709635569843649</v>
      </c>
      <c r="D12">
        <v>0.31569083301373824</v>
      </c>
      <c r="E12">
        <v>0.37299807445905825</v>
      </c>
      <c r="F12" s="9">
        <v>0.32962094659587415</v>
      </c>
      <c r="G12" s="9">
        <v>0.34963424319476177</v>
      </c>
      <c r="H12">
        <v>0.24790592822789245</v>
      </c>
      <c r="I12">
        <v>0.24790592822789245</v>
      </c>
      <c r="J12">
        <v>0.24790592822789245</v>
      </c>
      <c r="K12">
        <v>0.24718480255207648</v>
      </c>
      <c r="L12">
        <v>0.24908623192521212</v>
      </c>
      <c r="M12">
        <v>0.24790592822789245</v>
      </c>
    </row>
    <row r="13" spans="1:13" x14ac:dyDescent="0.25">
      <c r="A13" s="69"/>
      <c r="B13" s="33">
        <v>6.0000000000000102E-2</v>
      </c>
      <c r="C13" s="9">
        <v>0.3602472567807673</v>
      </c>
      <c r="D13">
        <v>0.33726633362804631</v>
      </c>
      <c r="E13">
        <v>0.39879126488752781</v>
      </c>
      <c r="F13" s="9">
        <v>0.35182920417216496</v>
      </c>
      <c r="G13" s="9">
        <v>0.37436616252849764</v>
      </c>
      <c r="H13">
        <v>0.25874423524919166</v>
      </c>
      <c r="I13">
        <v>0.25874423524919166</v>
      </c>
      <c r="J13">
        <v>0.25874423524919166</v>
      </c>
      <c r="K13">
        <v>0.25787441966326285</v>
      </c>
      <c r="L13">
        <v>0.26016790741409701</v>
      </c>
      <c r="M13">
        <v>0.25874423524919166</v>
      </c>
    </row>
    <row r="14" spans="1:13" x14ac:dyDescent="0.25">
      <c r="A14" s="70" t="s">
        <v>325</v>
      </c>
      <c r="B14" s="33">
        <v>0.08</v>
      </c>
      <c r="C14" s="9">
        <v>0.34580825088163808</v>
      </c>
      <c r="D14">
        <v>0.36888291808042251</v>
      </c>
      <c r="E14">
        <v>0.30710701361365489</v>
      </c>
      <c r="F14" s="9">
        <v>0.37772069316911966</v>
      </c>
      <c r="G14" s="9">
        <v>0.29228414194741653</v>
      </c>
      <c r="H14">
        <v>0.32408169902075273</v>
      </c>
      <c r="I14">
        <v>0.32408169902075273</v>
      </c>
      <c r="J14">
        <v>0.32408169902075273</v>
      </c>
      <c r="K14">
        <v>0.34171376872801806</v>
      </c>
      <c r="L14">
        <v>0.29522237842683363</v>
      </c>
      <c r="M14">
        <v>0.32408169902075273</v>
      </c>
    </row>
    <row r="15" spans="1:13" x14ac:dyDescent="0.25">
      <c r="A15" s="70"/>
      <c r="B15" s="33">
        <v>7.4999999999999997E-2</v>
      </c>
      <c r="C15" s="9">
        <v>0.30361065844630092</v>
      </c>
      <c r="D15">
        <v>0.3161554588977562</v>
      </c>
      <c r="E15">
        <v>0.28257029870595124</v>
      </c>
      <c r="F15" s="9">
        <v>0.32499323398645336</v>
      </c>
      <c r="G15" s="9">
        <v>0.26774742703971288</v>
      </c>
      <c r="H15">
        <v>0.28472310485580904</v>
      </c>
      <c r="I15">
        <v>0.28472310485580904</v>
      </c>
      <c r="J15">
        <v>0.28472310485580904</v>
      </c>
      <c r="K15">
        <v>0.29669310632428469</v>
      </c>
      <c r="L15">
        <v>0.26513118424616672</v>
      </c>
      <c r="M15">
        <v>0.28472310485580904</v>
      </c>
    </row>
    <row r="16" spans="1:13" x14ac:dyDescent="0.25">
      <c r="A16" s="70"/>
      <c r="B16" s="33">
        <v>7.0000000000000007E-2</v>
      </c>
      <c r="C16" s="9">
        <v>0.26611320510138808</v>
      </c>
      <c r="D16">
        <v>0.27030919743605852</v>
      </c>
      <c r="E16">
        <v>0.25907561303040566</v>
      </c>
      <c r="F16" s="9">
        <v>0.27914697252475573</v>
      </c>
      <c r="G16" s="9">
        <v>0.2442527413641673</v>
      </c>
      <c r="H16">
        <v>0.25158910223355962</v>
      </c>
      <c r="I16">
        <v>0.25158910223355962</v>
      </c>
      <c r="J16">
        <v>0.25158910223355962</v>
      </c>
      <c r="K16">
        <v>0.25914731102986455</v>
      </c>
      <c r="L16">
        <v>0.23921819091176133</v>
      </c>
      <c r="M16">
        <v>0.25158910223355962</v>
      </c>
    </row>
    <row r="17" spans="1:13" x14ac:dyDescent="0.25">
      <c r="A17" s="70"/>
      <c r="B17" s="33">
        <v>6.5000000000000002E-2</v>
      </c>
      <c r="C17" s="9">
        <v>0.23272225101934066</v>
      </c>
      <c r="D17">
        <v>0.23035558656159907</v>
      </c>
      <c r="E17">
        <v>0.23669166223223906</v>
      </c>
      <c r="F17" s="9">
        <v>0.23919336165029623</v>
      </c>
      <c r="G17" s="9">
        <v>0.22186879056600067</v>
      </c>
      <c r="H17">
        <v>0.22369648268615958</v>
      </c>
      <c r="I17">
        <v>0.22369648268615958</v>
      </c>
      <c r="J17">
        <v>0.22369648268615958</v>
      </c>
      <c r="K17">
        <v>0.22784918717599889</v>
      </c>
      <c r="L17">
        <v>0.21689953642892582</v>
      </c>
      <c r="M17">
        <v>0.22369648268615958</v>
      </c>
    </row>
    <row r="18" spans="1:13" x14ac:dyDescent="0.25">
      <c r="A18" s="70"/>
      <c r="B18" s="33">
        <v>0.06</v>
      </c>
      <c r="C18" s="9">
        <v>0.20292361476449725</v>
      </c>
      <c r="D18">
        <v>0.19544989708182955</v>
      </c>
      <c r="E18">
        <v>0.21545866538165548</v>
      </c>
      <c r="F18" s="9">
        <v>0.20428767217052671</v>
      </c>
      <c r="G18" s="9">
        <v>0.20063579371541718</v>
      </c>
      <c r="H18">
        <v>0.20021200505941239</v>
      </c>
      <c r="I18">
        <v>0.20021200505941239</v>
      </c>
      <c r="J18">
        <v>0.20021200505941239</v>
      </c>
      <c r="K18">
        <v>0.20176421381576509</v>
      </c>
      <c r="L18">
        <v>0.19767142469238877</v>
      </c>
      <c r="M18">
        <v>0.20021200505941239</v>
      </c>
    </row>
    <row r="19" spans="1:13" x14ac:dyDescent="0.25">
      <c r="A19" s="70"/>
      <c r="B19" s="33">
        <v>5.5E-2</v>
      </c>
      <c r="C19" s="9">
        <v>0.17627167542196348</v>
      </c>
      <c r="D19">
        <v>0.16487073863971272</v>
      </c>
      <c r="E19">
        <v>0.19539352691763331</v>
      </c>
      <c r="F19" s="9">
        <v>0.1737085137284099</v>
      </c>
      <c r="G19" s="9">
        <v>0.1805706552513949</v>
      </c>
      <c r="H19">
        <v>0.18043070978695511</v>
      </c>
      <c r="I19">
        <v>0.18043070978695511</v>
      </c>
      <c r="J19">
        <v>0.18043070978695511</v>
      </c>
      <c r="K19">
        <v>0.1800221179846237</v>
      </c>
      <c r="L19">
        <v>0.18109947312621716</v>
      </c>
      <c r="M19">
        <v>0.18043070978695511</v>
      </c>
    </row>
    <row r="20" spans="1:13" x14ac:dyDescent="0.25">
      <c r="A20" s="70"/>
      <c r="B20" s="33">
        <v>0.05</v>
      </c>
      <c r="C20" s="9">
        <v>0.15237996661324218</v>
      </c>
      <c r="D20">
        <v>0.13800238853410773</v>
      </c>
      <c r="E20">
        <v>0.17649429319424897</v>
      </c>
      <c r="F20" s="9">
        <v>0.14684016362280491</v>
      </c>
      <c r="G20" s="9">
        <v>0.16167142152801056</v>
      </c>
      <c r="H20">
        <v>0.1637571801309933</v>
      </c>
      <c r="I20">
        <v>0.1637571801309933</v>
      </c>
      <c r="J20">
        <v>0.1637571801309933</v>
      </c>
      <c r="K20">
        <v>0.16189235818947892</v>
      </c>
      <c r="L20">
        <v>0.1668094306695993</v>
      </c>
      <c r="M20">
        <v>0.1637571801309933</v>
      </c>
    </row>
    <row r="21" spans="1:13" x14ac:dyDescent="0.25">
      <c r="A21" s="70"/>
      <c r="B21" s="33">
        <v>4.4999999999999998E-2</v>
      </c>
      <c r="C21" s="9">
        <v>0.13091306352294671</v>
      </c>
      <c r="D21">
        <v>0.11431955926324837</v>
      </c>
      <c r="E21">
        <v>0.15874398042976584</v>
      </c>
      <c r="F21" s="9">
        <v>0.12315733435194554</v>
      </c>
      <c r="G21" s="9">
        <v>0.14392110876352751</v>
      </c>
      <c r="H21">
        <v>0.14968937136793814</v>
      </c>
      <c r="I21">
        <v>0.14968937136793814</v>
      </c>
      <c r="J21">
        <v>0.14968937136793814</v>
      </c>
      <c r="K21">
        <v>0.14676301224855001</v>
      </c>
      <c r="L21">
        <v>0.15447909471871199</v>
      </c>
      <c r="M21">
        <v>0.14968937136793814</v>
      </c>
    </row>
    <row r="22" spans="1:13" x14ac:dyDescent="0.25">
      <c r="A22" s="70"/>
      <c r="B22" s="33">
        <v>0.04</v>
      </c>
      <c r="C22" s="9">
        <v>0.11157958947721079</v>
      </c>
      <c r="D22">
        <v>9.3374282680295254E-2</v>
      </c>
      <c r="E22">
        <v>0.14211384992023782</v>
      </c>
      <c r="F22" s="9">
        <v>0.10221205776899242</v>
      </c>
      <c r="G22" s="9">
        <v>0.12729097825399946</v>
      </c>
      <c r="H22">
        <v>0.13780467655445799</v>
      </c>
      <c r="I22">
        <v>0.13780467655445799</v>
      </c>
      <c r="J22">
        <v>0.13780467655445799</v>
      </c>
      <c r="K22">
        <v>0.13412262748721263</v>
      </c>
      <c r="L22">
        <v>0.14383127673460519</v>
      </c>
      <c r="M22">
        <v>0.13780467655445799</v>
      </c>
    </row>
    <row r="23" spans="1:13" x14ac:dyDescent="0.25">
      <c r="A23" s="70"/>
      <c r="B23" s="33">
        <v>3.5000000000000003E-2</v>
      </c>
      <c r="C23" s="9">
        <v>9.4126190877385149E-2</v>
      </c>
      <c r="D23">
        <v>7.4784629782408615E-2</v>
      </c>
      <c r="E23">
        <v>0.12656619699410662</v>
      </c>
      <c r="F23" s="9">
        <v>8.3622404871105782E-2</v>
      </c>
      <c r="G23" s="9">
        <v>0.11174332532786822</v>
      </c>
      <c r="H23">
        <v>0.12774793907144383</v>
      </c>
      <c r="I23">
        <v>0.12774793907144383</v>
      </c>
      <c r="J23">
        <v>0.12774793907144383</v>
      </c>
      <c r="K23">
        <v>0.12354464692384655</v>
      </c>
      <c r="L23">
        <v>0.13462768476502135</v>
      </c>
      <c r="M23">
        <v>0.12774793907144383</v>
      </c>
    </row>
    <row r="24" spans="1:13" x14ac:dyDescent="0.25">
      <c r="A24" s="71"/>
      <c r="B24" s="33">
        <v>0.03</v>
      </c>
      <c r="C24" s="9">
        <v>7.8332348802068602E-2</v>
      </c>
      <c r="D24">
        <v>5.8225021071605633E-2</v>
      </c>
      <c r="E24">
        <v>0.11205671217502072</v>
      </c>
      <c r="F24" s="9">
        <v>6.7062796160302793E-2</v>
      </c>
      <c r="G24" s="9">
        <v>9.7233840508782296E-2</v>
      </c>
      <c r="H24">
        <v>0.1192211583704893</v>
      </c>
      <c r="I24">
        <v>0.1192211583704893</v>
      </c>
      <c r="J24">
        <v>0.1192211583704893</v>
      </c>
      <c r="K24">
        <v>0.11467407349969158</v>
      </c>
      <c r="L24">
        <v>0.12666360739846927</v>
      </c>
      <c r="M24">
        <v>0.1192211583704893</v>
      </c>
    </row>
    <row r="25" spans="1:13" x14ac:dyDescent="0.25">
      <c r="A25" s="69" t="s">
        <v>253</v>
      </c>
      <c r="B25" s="27" t="s">
        <v>20</v>
      </c>
      <c r="C25" s="9">
        <v>0.18552938176860573</v>
      </c>
      <c r="D25">
        <v>0.17542167532817657</v>
      </c>
      <c r="E25">
        <v>0.2024822046117789</v>
      </c>
      <c r="F25" s="9">
        <v>0.18425945041687375</v>
      </c>
      <c r="G25" s="9">
        <v>0.18765933294554049</v>
      </c>
      <c r="H25">
        <v>0.18716501852758621</v>
      </c>
      <c r="I25">
        <v>0.18716501852758621</v>
      </c>
      <c r="J25">
        <v>0.18716501852758621</v>
      </c>
      <c r="K25">
        <v>0.18739771874016817</v>
      </c>
      <c r="L25">
        <v>0.18678414605210997</v>
      </c>
      <c r="M25">
        <v>0.18716501852758621</v>
      </c>
    </row>
    <row r="26" spans="1:13" x14ac:dyDescent="0.25">
      <c r="A26" s="69"/>
      <c r="B26" s="27" t="s">
        <v>19</v>
      </c>
      <c r="C26" s="9">
        <v>0.18867486450345577</v>
      </c>
      <c r="D26">
        <v>0.18912659286213832</v>
      </c>
      <c r="E26">
        <v>0.18791721776300913</v>
      </c>
      <c r="F26" s="9">
        <v>0.1979643679508355</v>
      </c>
      <c r="G26" s="9">
        <v>0.17309434609677071</v>
      </c>
      <c r="H26">
        <v>0.21473734516525192</v>
      </c>
      <c r="I26">
        <v>0.21473734516525192</v>
      </c>
      <c r="J26">
        <v>0.21473734516525192</v>
      </c>
      <c r="K26">
        <v>0.2240503940613279</v>
      </c>
      <c r="L26">
        <v>0.19949419627457146</v>
      </c>
      <c r="M26">
        <v>0.21473734516525192</v>
      </c>
    </row>
    <row r="27" spans="1:13" x14ac:dyDescent="0.25">
      <c r="A27" s="69" t="s">
        <v>242</v>
      </c>
      <c r="B27" s="27" t="s">
        <v>237</v>
      </c>
      <c r="C27" s="9">
        <v>0.16807681379135095</v>
      </c>
      <c r="D27">
        <v>0.15961554975587217</v>
      </c>
      <c r="E27">
        <v>0.18226819450350076</v>
      </c>
      <c r="F27" s="9">
        <v>0.16764195931535816</v>
      </c>
      <c r="G27" s="9">
        <v>0.16880615935926122</v>
      </c>
      <c r="H27">
        <v>0.18239079607591288</v>
      </c>
      <c r="I27">
        <v>0.18239079607591288</v>
      </c>
      <c r="J27">
        <v>0.18239079607591288</v>
      </c>
      <c r="K27">
        <v>0.18272713905666291</v>
      </c>
      <c r="L27">
        <v>0.18184028612035277</v>
      </c>
      <c r="M27">
        <v>0.18239079607591288</v>
      </c>
    </row>
    <row r="28" spans="1:13" ht="60" x14ac:dyDescent="0.25">
      <c r="A28" s="69"/>
      <c r="B28" s="28" t="s">
        <v>243</v>
      </c>
      <c r="C28" s="9">
        <v>0.18552938176860573</v>
      </c>
      <c r="D28">
        <v>0.17542167532817657</v>
      </c>
      <c r="E28">
        <v>0.2024822046117789</v>
      </c>
      <c r="F28" s="9">
        <v>0.18425945041687375</v>
      </c>
      <c r="G28" s="9">
        <v>0.18765933294554049</v>
      </c>
      <c r="H28">
        <v>0.18716501852758621</v>
      </c>
      <c r="I28">
        <v>0.18716501852758621</v>
      </c>
      <c r="J28">
        <v>0.18716501852758621</v>
      </c>
      <c r="K28">
        <v>0.18739771874016817</v>
      </c>
      <c r="L28">
        <v>0.18678414605210997</v>
      </c>
      <c r="M28">
        <v>0.18716501852758621</v>
      </c>
    </row>
    <row r="29" spans="1:13" x14ac:dyDescent="0.25">
      <c r="A29" s="69"/>
      <c r="B29" s="27" t="s">
        <v>236</v>
      </c>
      <c r="C29" s="9">
        <v>0.22524120335620906</v>
      </c>
      <c r="D29">
        <v>0.2120243532112816</v>
      </c>
      <c r="E29">
        <v>0.24740873665095434</v>
      </c>
      <c r="F29" s="9">
        <v>0.22215459123525905</v>
      </c>
      <c r="G29" s="9">
        <v>0.23041812343995399</v>
      </c>
      <c r="H29">
        <v>0.19804181852492153</v>
      </c>
      <c r="I29">
        <v>0.19804181852492153</v>
      </c>
      <c r="J29">
        <v>0.19804181852492153</v>
      </c>
      <c r="K29">
        <v>0.1980512480711962</v>
      </c>
      <c r="L29">
        <v>0.19802638469874501</v>
      </c>
      <c r="M29">
        <v>0.19804181852492153</v>
      </c>
    </row>
    <row r="30" spans="1:13" x14ac:dyDescent="0.25">
      <c r="F30" s="9"/>
      <c r="G30" s="9"/>
    </row>
    <row r="31" spans="1:13" x14ac:dyDescent="0.25">
      <c r="C31" s="9"/>
      <c r="D31" s="9"/>
      <c r="E31" s="36"/>
      <c r="F31" s="38"/>
      <c r="G31" s="38"/>
    </row>
    <row r="32" spans="1:13" x14ac:dyDescent="0.25">
      <c r="C32" s="9"/>
      <c r="D32" s="36"/>
      <c r="E32" s="9"/>
      <c r="F32" s="36"/>
      <c r="G32" s="9"/>
    </row>
    <row r="33" spans="3:7" x14ac:dyDescent="0.25">
      <c r="C33" s="24"/>
      <c r="D33" s="24"/>
      <c r="E33" s="37"/>
      <c r="F33" s="38"/>
      <c r="G33" s="36"/>
    </row>
    <row r="34" spans="3:7" x14ac:dyDescent="0.25">
      <c r="C34" s="24"/>
      <c r="D34" s="24"/>
      <c r="E34" s="37"/>
      <c r="F34" s="38"/>
      <c r="G34" s="36"/>
    </row>
  </sheetData>
  <mergeCells count="4">
    <mergeCell ref="A27:A29"/>
    <mergeCell ref="A2:A13"/>
    <mergeCell ref="A25:A26"/>
    <mergeCell ref="A14:A2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7"/>
  <sheetViews>
    <sheetView workbookViewId="0">
      <selection activeCell="B15" activeCellId="1" sqref="F15:G25 B15:B25"/>
    </sheetView>
  </sheetViews>
  <sheetFormatPr defaultRowHeight="15" x14ac:dyDescent="0.25"/>
  <cols>
    <col min="3" max="3" width="23.28515625" bestFit="1" customWidth="1"/>
  </cols>
  <sheetData>
    <row r="1" spans="1:8" x14ac:dyDescent="0.25">
      <c r="A1" s="29" t="s">
        <v>240</v>
      </c>
      <c r="B1" s="29" t="s">
        <v>241</v>
      </c>
      <c r="C1" t="s">
        <v>262</v>
      </c>
      <c r="D1" t="s">
        <v>260</v>
      </c>
      <c r="E1" t="s">
        <v>261</v>
      </c>
      <c r="F1" t="s">
        <v>263</v>
      </c>
      <c r="G1" t="s">
        <v>264</v>
      </c>
    </row>
    <row r="2" spans="1:8" x14ac:dyDescent="0.25">
      <c r="A2" s="69" t="s">
        <v>251</v>
      </c>
      <c r="B2" s="33">
        <v>8.7499999999999994E-2</v>
      </c>
      <c r="C2" s="9">
        <v>0.92767600098047531</v>
      </c>
      <c r="D2">
        <v>0.92747857422716018</v>
      </c>
      <c r="E2">
        <v>0.92792491606577066</v>
      </c>
      <c r="F2" s="9">
        <v>0.92419662080763998</v>
      </c>
      <c r="G2" s="9">
        <v>0.9335074412271448</v>
      </c>
      <c r="H2">
        <v>0.85400000000000009</v>
      </c>
    </row>
    <row r="3" spans="1:8" x14ac:dyDescent="0.25">
      <c r="A3" s="69"/>
      <c r="B3" s="33">
        <v>8.5000000000000006E-2</v>
      </c>
      <c r="C3" s="9">
        <v>0.90265936656572987</v>
      </c>
      <c r="D3">
        <v>0.90252577404128542</v>
      </c>
      <c r="E3">
        <v>0.90282777495346678</v>
      </c>
      <c r="F3" s="9">
        <v>0.90039228458434106</v>
      </c>
      <c r="G3" s="9">
        <v>0.9064463911302405</v>
      </c>
      <c r="H3">
        <v>0.85400000000000009</v>
      </c>
    </row>
    <row r="4" spans="1:8" x14ac:dyDescent="0.25">
      <c r="A4" s="69"/>
      <c r="B4" s="33">
        <v>8.2500000000000004E-2</v>
      </c>
      <c r="C4" s="9">
        <v>0.87810151528618108</v>
      </c>
      <c r="D4">
        <v>0.8780338499431789</v>
      </c>
      <c r="E4">
        <v>0.8781868013748253</v>
      </c>
      <c r="F4" s="9">
        <v>0.87699397038160676</v>
      </c>
      <c r="G4" s="9">
        <v>0.87994543078215481</v>
      </c>
      <c r="H4">
        <v>0.85400000000000009</v>
      </c>
    </row>
    <row r="5" spans="1:8" x14ac:dyDescent="0.25">
      <c r="A5" s="69"/>
      <c r="B5" s="33">
        <v>0.08</v>
      </c>
      <c r="C5" s="9">
        <v>0.85400000000000009</v>
      </c>
      <c r="D5">
        <v>0.85400000000000009</v>
      </c>
      <c r="E5">
        <v>0.85400000000000009</v>
      </c>
      <c r="F5" s="9">
        <v>0.8540000000000002</v>
      </c>
      <c r="G5" s="9">
        <v>0.85400000000000009</v>
      </c>
      <c r="H5">
        <v>0.85400000000000009</v>
      </c>
    </row>
    <row r="6" spans="1:8" x14ac:dyDescent="0.25">
      <c r="A6" s="69"/>
      <c r="B6" s="33">
        <v>7.7499999999999999E-2</v>
      </c>
      <c r="C6" s="9">
        <v>0.83035216056879702</v>
      </c>
      <c r="D6">
        <v>0.83042121200026042</v>
      </c>
      <c r="E6">
        <v>0.8302651589508887</v>
      </c>
      <c r="F6" s="9">
        <v>0.83140850849622705</v>
      </c>
      <c r="G6" s="9">
        <v>0.82860528987481041</v>
      </c>
      <c r="H6">
        <v>0.85400000000000009</v>
      </c>
    </row>
    <row r="7" spans="1:8" x14ac:dyDescent="0.25">
      <c r="A7" s="69"/>
      <c r="B7" s="33">
        <v>7.5000000000000094E-2</v>
      </c>
      <c r="C7" s="9">
        <v>0.80715512952053547</v>
      </c>
      <c r="D7">
        <v>0.80729427114429464</v>
      </c>
      <c r="E7">
        <v>0.80697985283501783</v>
      </c>
      <c r="F7" s="9">
        <v>0.80921744906633231</v>
      </c>
      <c r="G7" s="9">
        <v>0.80375625117552851</v>
      </c>
      <c r="H7">
        <v>0.85400000000000009</v>
      </c>
    </row>
    <row r="8" spans="1:8" x14ac:dyDescent="0.25">
      <c r="A8" s="69"/>
      <c r="B8" s="33">
        <v>7.2500000000000106E-2</v>
      </c>
      <c r="C8" s="9">
        <v>0.78440583841629574</v>
      </c>
      <c r="D8">
        <v>0.78461576837835223</v>
      </c>
      <c r="E8">
        <v>0.7841414465635328</v>
      </c>
      <c r="F8" s="9">
        <v>0.78742459856902458</v>
      </c>
      <c r="G8" s="9">
        <v>0.77944760355240916</v>
      </c>
      <c r="H8">
        <v>0.85400000000000009</v>
      </c>
    </row>
    <row r="9" spans="1:8" x14ac:dyDescent="0.25">
      <c r="A9" s="69"/>
      <c r="B9" s="33">
        <v>7.0000000000000104E-2</v>
      </c>
      <c r="C9" s="9">
        <v>0.76210102488958897</v>
      </c>
      <c r="D9">
        <v>0.76238210932856809</v>
      </c>
      <c r="E9">
        <v>0.76174709993909451</v>
      </c>
      <c r="F9" s="9">
        <v>0.76602756366184277</v>
      </c>
      <c r="G9" s="9">
        <v>0.75567384549473537</v>
      </c>
      <c r="H9">
        <v>0.85400000000000009</v>
      </c>
    </row>
    <row r="10" spans="1:8" x14ac:dyDescent="0.25">
      <c r="A10" s="69"/>
      <c r="B10" s="33">
        <v>6.7500000000000102E-2</v>
      </c>
      <c r="C10" s="9">
        <v>0.7402372403206765</v>
      </c>
      <c r="D10">
        <v>0.74058952378527387</v>
      </c>
      <c r="E10">
        <v>0.73979377299255455</v>
      </c>
      <c r="F10" s="9">
        <v>0.74502378751693821</v>
      </c>
      <c r="G10" s="9">
        <v>0.7324292649910451</v>
      </c>
      <c r="H10">
        <v>0.85400000000000009</v>
      </c>
    </row>
    <row r="11" spans="1:8" x14ac:dyDescent="0.25">
      <c r="A11" s="69"/>
      <c r="B11" s="33">
        <v>6.5000000000000099E-2</v>
      </c>
      <c r="C11" s="9">
        <v>0.71881085810266687</v>
      </c>
      <c r="D11">
        <v>0.7192340756829867</v>
      </c>
      <c r="E11">
        <v>0.71827823204076369</v>
      </c>
      <c r="F11" s="9">
        <v>0.72441055707779478</v>
      </c>
      <c r="G11" s="9">
        <v>0.70970795083412042</v>
      </c>
      <c r="H11">
        <v>0.8540000000000002</v>
      </c>
    </row>
    <row r="12" spans="1:8" x14ac:dyDescent="0.25">
      <c r="A12" s="69"/>
      <c r="B12" s="33">
        <v>6.2500000000000097E-2</v>
      </c>
      <c r="C12" s="9">
        <v>0.69781808245054078</v>
      </c>
      <c r="D12">
        <v>0.69831167351643209</v>
      </c>
      <c r="E12">
        <v>0.69719705643123453</v>
      </c>
      <c r="F12" s="9">
        <v>0.70418501081275842</v>
      </c>
      <c r="G12" s="9">
        <v>0.68750380450726911</v>
      </c>
      <c r="H12">
        <v>0.85400000000000009</v>
      </c>
    </row>
    <row r="13" spans="1:8" x14ac:dyDescent="0.25">
      <c r="A13" s="69"/>
      <c r="B13" s="33">
        <v>6.0000000000000102E-2</v>
      </c>
      <c r="C13" s="9">
        <v>0.67725495769913202</v>
      </c>
      <c r="D13">
        <v>0.67781808112860753</v>
      </c>
      <c r="E13">
        <v>0.67654664593317171</v>
      </c>
      <c r="F13" s="9">
        <v>0.6843441469162368</v>
      </c>
      <c r="G13" s="9">
        <v>0.66581055258337973</v>
      </c>
      <c r="H13">
        <v>0.85399999999999998</v>
      </c>
    </row>
    <row r="14" spans="1:8" x14ac:dyDescent="0.25">
      <c r="A14" s="34"/>
      <c r="B14" s="33"/>
      <c r="C14" s="9"/>
      <c r="F14" s="9">
        <f>(F2-F13)/2.75</f>
        <v>8.7219081415055702E-2</v>
      </c>
      <c r="G14" s="9">
        <f>(G2-G13)/2.75</f>
        <v>9.7344323143187292E-2</v>
      </c>
      <c r="H14">
        <v>0.85400000000000009</v>
      </c>
    </row>
    <row r="15" spans="1:8" x14ac:dyDescent="0.25">
      <c r="A15" s="72" t="s">
        <v>252</v>
      </c>
      <c r="B15" s="33">
        <v>0.08</v>
      </c>
      <c r="C15" s="9">
        <v>0.83746657427814364</v>
      </c>
      <c r="D15">
        <v>0.80578025415888377</v>
      </c>
      <c r="E15">
        <v>0.88113144178544078</v>
      </c>
      <c r="F15" s="9">
        <v>0.81065115301685986</v>
      </c>
      <c r="G15" s="9">
        <v>0.88610225498102091</v>
      </c>
      <c r="H15">
        <v>0.85400000000000009</v>
      </c>
    </row>
    <row r="16" spans="1:8" x14ac:dyDescent="0.25">
      <c r="A16" s="72"/>
      <c r="B16" s="33">
        <v>7.4999999999999997E-2</v>
      </c>
      <c r="C16" s="9">
        <v>0.8351877041343756</v>
      </c>
      <c r="D16">
        <v>0.81198807864936551</v>
      </c>
      <c r="E16">
        <v>0.86638213546693388</v>
      </c>
      <c r="F16" s="9">
        <v>0.81626126588248882</v>
      </c>
      <c r="G16" s="9">
        <v>0.8686059013059354</v>
      </c>
      <c r="H16">
        <v>0.85400000000000009</v>
      </c>
    </row>
    <row r="17" spans="1:8" x14ac:dyDescent="0.25">
      <c r="A17" s="72"/>
      <c r="B17" s="33">
        <v>7.0000000000000007E-2</v>
      </c>
      <c r="C17" s="9">
        <v>0.83678999560455525</v>
      </c>
      <c r="D17">
        <v>0.82094035613959071</v>
      </c>
      <c r="E17">
        <v>0.85765688055898082</v>
      </c>
      <c r="F17" s="9">
        <v>0.82433623941026035</v>
      </c>
      <c r="G17" s="9">
        <v>0.85830584899637741</v>
      </c>
      <c r="H17">
        <v>0.85400000000000009</v>
      </c>
    </row>
    <row r="18" spans="1:8" x14ac:dyDescent="0.25">
      <c r="A18" s="72"/>
      <c r="B18" s="33">
        <v>6.5000000000000002E-2</v>
      </c>
      <c r="C18" s="9">
        <v>0.84143228616813603</v>
      </c>
      <c r="D18">
        <v>0.83208744481635599</v>
      </c>
      <c r="E18">
        <v>0.85351178028473917</v>
      </c>
      <c r="F18" s="9">
        <v>0.83436568573484593</v>
      </c>
      <c r="G18" s="9">
        <v>0.85342563099074831</v>
      </c>
      <c r="H18">
        <v>0.85400000000000009</v>
      </c>
    </row>
    <row r="19" spans="1:8" x14ac:dyDescent="0.25">
      <c r="A19" s="72"/>
      <c r="B19" s="33">
        <v>0.06</v>
      </c>
      <c r="C19" s="9">
        <v>0.84847262567383164</v>
      </c>
      <c r="D19">
        <v>0.84498991499587572</v>
      </c>
      <c r="E19">
        <v>0.85290260373386673</v>
      </c>
      <c r="F19" s="9">
        <v>0.84593968506141737</v>
      </c>
      <c r="G19" s="9">
        <v>0.85270912416280309</v>
      </c>
      <c r="H19">
        <v>0.85400000000000009</v>
      </c>
    </row>
    <row r="20" spans="1:8" x14ac:dyDescent="0.25">
      <c r="A20" s="72"/>
      <c r="B20" s="33">
        <v>5.5E-2</v>
      </c>
      <c r="C20" s="9">
        <v>0.85740765537938368</v>
      </c>
      <c r="D20">
        <v>0.85928819771444709</v>
      </c>
      <c r="E20">
        <v>0.85504950340509767</v>
      </c>
      <c r="F20" s="9">
        <v>0.85872233558012201</v>
      </c>
      <c r="G20" s="9">
        <v>0.85523508721650676</v>
      </c>
      <c r="H20">
        <v>0.85400000000000009</v>
      </c>
    </row>
    <row r="21" spans="1:8" x14ac:dyDescent="0.25">
      <c r="A21" s="72"/>
      <c r="B21" s="33">
        <v>0.05</v>
      </c>
      <c r="C21" s="9">
        <v>0.86783361751966115</v>
      </c>
      <c r="D21">
        <v>0.87468258249336428</v>
      </c>
      <c r="E21">
        <v>0.8593538729866822</v>
      </c>
      <c r="F21" s="9">
        <v>0.87243410993127379</v>
      </c>
      <c r="G21" s="9">
        <v>0.86030621260261619</v>
      </c>
      <c r="H21">
        <v>0.85400000000000009</v>
      </c>
    </row>
    <row r="22" spans="1:8" x14ac:dyDescent="0.25">
      <c r="A22" s="72"/>
      <c r="B22" s="33">
        <v>4.4999999999999998E-2</v>
      </c>
      <c r="C22" s="9">
        <v>0.8794206365142514</v>
      </c>
      <c r="D22">
        <v>0.8909197978362845</v>
      </c>
      <c r="E22">
        <v>0.86534547627217051</v>
      </c>
      <c r="F22" s="9">
        <v>0.88683984912435732</v>
      </c>
      <c r="G22" s="9">
        <v>0.86738018832566133</v>
      </c>
      <c r="H22">
        <v>0.85400000000000009</v>
      </c>
    </row>
    <row r="23" spans="1:8" x14ac:dyDescent="0.25">
      <c r="A23" s="72"/>
      <c r="B23" s="33">
        <v>0.04</v>
      </c>
      <c r="C23" s="9">
        <v>0.89189536850697015</v>
      </c>
      <c r="D23">
        <v>0.90778384689595726</v>
      </c>
      <c r="E23">
        <v>0.87264783276777835</v>
      </c>
      <c r="F23" s="9">
        <v>0.90174041563112006</v>
      </c>
      <c r="G23" s="9">
        <v>0.87602549204382119</v>
      </c>
      <c r="H23">
        <v>0.85400000000000009</v>
      </c>
    </row>
    <row r="24" spans="1:8" x14ac:dyDescent="0.25">
      <c r="A24" s="72"/>
      <c r="B24" s="33">
        <v>3.5000000000000003E-2</v>
      </c>
      <c r="C24" s="9">
        <v>0.905029039030398</v>
      </c>
      <c r="D24">
        <v>0.92508961672458023</v>
      </c>
      <c r="E24">
        <v>0.88095496455804612</v>
      </c>
      <c r="F24" s="9">
        <v>0.91696673844567356</v>
      </c>
      <c r="G24" s="9">
        <v>0.88589227468386655</v>
      </c>
      <c r="H24">
        <v>0.85400000000000009</v>
      </c>
    </row>
    <row r="25" spans="1:8" x14ac:dyDescent="0.25">
      <c r="A25" s="72"/>
      <c r="B25" s="33">
        <v>0.03</v>
      </c>
      <c r="C25" s="9">
        <v>0.91862900252285218</v>
      </c>
      <c r="D25">
        <v>0.94267829641212864</v>
      </c>
      <c r="E25">
        <v>0.89001539579043665</v>
      </c>
      <c r="F25" s="9">
        <v>0.93237542335801071</v>
      </c>
      <c r="G25" s="9">
        <v>0.89669272154806856</v>
      </c>
      <c r="H25">
        <v>0.85400000000000009</v>
      </c>
    </row>
    <row r="26" spans="1:8" x14ac:dyDescent="0.25">
      <c r="A26" s="35"/>
      <c r="B26" s="33"/>
      <c r="C26" s="9"/>
      <c r="F26" s="9">
        <f>(F15-F25)/5</f>
        <v>-2.4344854068230171E-2</v>
      </c>
      <c r="G26" s="9">
        <f>(G15-G25)/5</f>
        <v>-2.1180933134095302E-3</v>
      </c>
      <c r="H26">
        <v>0.85400000000000009</v>
      </c>
    </row>
    <row r="27" spans="1:8" x14ac:dyDescent="0.25">
      <c r="A27" s="69" t="s">
        <v>253</v>
      </c>
      <c r="B27" s="27" t="s">
        <v>20</v>
      </c>
      <c r="C27" s="9">
        <v>0.85400000000000009</v>
      </c>
      <c r="D27">
        <v>0.85400000000000009</v>
      </c>
      <c r="E27">
        <v>0.85400000000000009</v>
      </c>
      <c r="F27" s="9">
        <v>0.8540000000000002</v>
      </c>
      <c r="G27" s="9">
        <v>0.85400000000000009</v>
      </c>
      <c r="H27">
        <v>0.85400000000000009</v>
      </c>
    </row>
    <row r="28" spans="1:8" x14ac:dyDescent="0.25">
      <c r="A28" s="69"/>
      <c r="B28" s="27" t="s">
        <v>19</v>
      </c>
      <c r="C28" s="9">
        <v>0.89683762750206286</v>
      </c>
      <c r="D28">
        <v>0.89990887865473757</v>
      </c>
      <c r="E28">
        <v>0.89299699232582141</v>
      </c>
      <c r="F28" s="9">
        <v>0.89479008013310812</v>
      </c>
      <c r="G28" s="9">
        <v>0.9002558417713592</v>
      </c>
      <c r="H28">
        <v>0.85400000000000009</v>
      </c>
    </row>
    <row r="29" spans="1:8" x14ac:dyDescent="0.25">
      <c r="A29" s="34"/>
      <c r="B29" s="27"/>
      <c r="C29" s="9"/>
      <c r="F29" s="9">
        <f>F27-F28</f>
        <v>-4.079008013310792E-2</v>
      </c>
      <c r="G29" s="9">
        <f>G27-G28</f>
        <v>-4.6255841771359107E-2</v>
      </c>
      <c r="H29">
        <v>0.85400000000000009</v>
      </c>
    </row>
    <row r="30" spans="1:8" x14ac:dyDescent="0.25">
      <c r="A30" s="69" t="s">
        <v>242</v>
      </c>
      <c r="B30" s="27" t="s">
        <v>237</v>
      </c>
      <c r="C30" s="9">
        <v>0.87684497865702227</v>
      </c>
      <c r="D30">
        <v>0.87686982094056387</v>
      </c>
      <c r="E30">
        <v>0.87681367464737447</v>
      </c>
      <c r="F30" s="9">
        <v>0.8756568478609148</v>
      </c>
      <c r="G30" s="9">
        <v>0.87882355371610221</v>
      </c>
    </row>
    <row r="31" spans="1:8" x14ac:dyDescent="0.25">
      <c r="A31" s="69"/>
      <c r="B31" s="27" t="s">
        <v>243</v>
      </c>
      <c r="C31" s="9">
        <v>0.85400000000000009</v>
      </c>
      <c r="D31">
        <v>0.85400000000000009</v>
      </c>
      <c r="E31">
        <v>0.85400000000000009</v>
      </c>
      <c r="F31" s="9">
        <v>0.8540000000000002</v>
      </c>
      <c r="G31" s="9">
        <v>0.85400000000000009</v>
      </c>
    </row>
    <row r="32" spans="1:8" x14ac:dyDescent="0.25">
      <c r="A32" s="69"/>
      <c r="B32" s="27" t="s">
        <v>236</v>
      </c>
      <c r="C32" s="9">
        <v>0.80622172588254781</v>
      </c>
      <c r="D32">
        <v>0.80522284662565813</v>
      </c>
      <c r="E32">
        <v>0.80748403905990229</v>
      </c>
      <c r="F32" s="9">
        <v>0.80840449564202221</v>
      </c>
      <c r="G32" s="9">
        <v>0.80262578244176486</v>
      </c>
    </row>
    <row r="33" spans="3:7" x14ac:dyDescent="0.25">
      <c r="F33" s="9">
        <f>F31-F30</f>
        <v>-2.1656847860914596E-2</v>
      </c>
      <c r="G33" s="9">
        <f>G31-G30</f>
        <v>-2.482355371610212E-2</v>
      </c>
    </row>
    <row r="34" spans="3:7" x14ac:dyDescent="0.25">
      <c r="C34" s="9"/>
      <c r="D34" s="9"/>
      <c r="E34" s="36"/>
      <c r="F34" s="38">
        <f>F32-F31</f>
        <v>-4.559550435797799E-2</v>
      </c>
      <c r="G34" s="38">
        <f>G32-G31</f>
        <v>-5.1374217558235236E-2</v>
      </c>
    </row>
    <row r="35" spans="3:7" x14ac:dyDescent="0.25">
      <c r="C35" s="9"/>
      <c r="D35" s="36"/>
      <c r="E35" s="9"/>
      <c r="F35" s="36"/>
      <c r="G35" s="9"/>
    </row>
    <row r="36" spans="3:7" x14ac:dyDescent="0.25">
      <c r="C36" s="24"/>
      <c r="D36" s="37"/>
      <c r="E36" s="24"/>
      <c r="F36" s="9"/>
      <c r="G36" s="36"/>
    </row>
    <row r="37" spans="3:7" x14ac:dyDescent="0.25">
      <c r="C37" s="24"/>
      <c r="D37" s="37"/>
      <c r="E37" s="24"/>
      <c r="F37" s="9"/>
      <c r="G37" s="36"/>
    </row>
  </sheetData>
  <mergeCells count="4">
    <mergeCell ref="A30:A32"/>
    <mergeCell ref="A2:A13"/>
    <mergeCell ref="A15:A25"/>
    <mergeCell ref="A27:A2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34"/>
  <sheetViews>
    <sheetView workbookViewId="0">
      <selection activeCell="E27" sqref="E27"/>
    </sheetView>
  </sheetViews>
  <sheetFormatPr defaultRowHeight="15" x14ac:dyDescent="0.25"/>
  <cols>
    <col min="1" max="1" width="13.28515625" customWidth="1"/>
    <col min="2" max="2" width="20.42578125" customWidth="1"/>
    <col min="3" max="9" width="12.140625" customWidth="1"/>
  </cols>
  <sheetData>
    <row r="1" spans="1:9" x14ac:dyDescent="0.25">
      <c r="A1" s="32" t="s">
        <v>257</v>
      </c>
    </row>
    <row r="2" spans="1:9" ht="33.75" customHeight="1" x14ac:dyDescent="0.25">
      <c r="A2" s="25" t="s">
        <v>240</v>
      </c>
      <c r="B2" s="25" t="s">
        <v>241</v>
      </c>
      <c r="C2" s="25" t="s">
        <v>246</v>
      </c>
      <c r="D2" s="25" t="s">
        <v>247</v>
      </c>
      <c r="E2" s="25" t="s">
        <v>248</v>
      </c>
      <c r="F2" s="25" t="s">
        <v>249</v>
      </c>
      <c r="G2" s="25" t="s">
        <v>250</v>
      </c>
      <c r="H2" s="25" t="s">
        <v>244</v>
      </c>
      <c r="I2" s="25" t="s">
        <v>245</v>
      </c>
    </row>
    <row r="3" spans="1:9" x14ac:dyDescent="0.25">
      <c r="A3" s="69" t="s">
        <v>251</v>
      </c>
      <c r="B3" s="26">
        <v>8.7499999999999994E-2</v>
      </c>
      <c r="C3" s="30">
        <v>0.12496967110597294</v>
      </c>
      <c r="D3" s="30">
        <v>0.13359378577641434</v>
      </c>
      <c r="E3" s="30">
        <v>0.11982775343221376</v>
      </c>
      <c r="F3" s="30">
        <v>0.21911053131900673</v>
      </c>
      <c r="G3" s="22">
        <v>8.43E-2</v>
      </c>
      <c r="H3" s="30">
        <v>0.12805609572685467</v>
      </c>
      <c r="I3" s="30">
        <v>0.10884041555843843</v>
      </c>
    </row>
    <row r="4" spans="1:9" x14ac:dyDescent="0.25">
      <c r="A4" s="69"/>
      <c r="B4" s="26">
        <v>8.5000000000000006E-2</v>
      </c>
      <c r="C4" s="30">
        <v>0.1449183815823967</v>
      </c>
      <c r="D4" s="30">
        <v>0.1563306018367322</v>
      </c>
      <c r="E4" s="30">
        <v>0.13811412407133591</v>
      </c>
      <c r="F4" s="30">
        <v>0.23698119535783665</v>
      </c>
      <c r="G4" s="30">
        <v>8.9899999999999994E-2</v>
      </c>
      <c r="H4" s="30">
        <v>0.14801936424585774</v>
      </c>
      <c r="I4" s="30">
        <v>0.12836521478888693</v>
      </c>
    </row>
    <row r="5" spans="1:9" x14ac:dyDescent="0.25">
      <c r="A5" s="69"/>
      <c r="B5" s="26">
        <v>8.2500000000000004E-2</v>
      </c>
      <c r="C5" s="30">
        <v>0.16509969039046091</v>
      </c>
      <c r="D5" s="30">
        <v>0.17928836814419169</v>
      </c>
      <c r="E5" s="30">
        <v>0.15664003792790318</v>
      </c>
      <c r="F5" s="30">
        <v>0.25509984622832504</v>
      </c>
      <c r="G5" s="30">
        <v>9.5799999999999996E-2</v>
      </c>
      <c r="H5" s="30">
        <v>0.16821960750324202</v>
      </c>
      <c r="I5" s="30">
        <v>0.14810574028159154</v>
      </c>
    </row>
    <row r="6" spans="1:9" x14ac:dyDescent="0.25">
      <c r="A6" s="69"/>
      <c r="B6" s="26">
        <v>0.08</v>
      </c>
      <c r="C6" s="30">
        <v>0.18552938176860573</v>
      </c>
      <c r="D6" s="30">
        <v>0.2024822046117789</v>
      </c>
      <c r="E6" s="30">
        <v>0.17542167532817657</v>
      </c>
      <c r="F6" s="30">
        <v>0.2734827654533899</v>
      </c>
      <c r="G6" s="30">
        <v>0.10214500502848582</v>
      </c>
      <c r="H6" s="30">
        <v>0.18867486450345577</v>
      </c>
      <c r="I6" s="30">
        <v>0.16807681379135095</v>
      </c>
    </row>
    <row r="7" spans="1:9" x14ac:dyDescent="0.25">
      <c r="A7" s="69"/>
      <c r="B7" s="26">
        <v>7.7499999999999999E-2</v>
      </c>
      <c r="C7" s="30">
        <v>0.20622445330240716</v>
      </c>
      <c r="D7" s="30">
        <v>0.22592844149245828</v>
      </c>
      <c r="E7" s="30">
        <v>0.1944764317384986</v>
      </c>
      <c r="F7" s="30">
        <v>0.29214745408376047</v>
      </c>
      <c r="G7" s="30">
        <v>0.12476498502917623</v>
      </c>
      <c r="H7" s="30">
        <v>0.2094048800009691</v>
      </c>
      <c r="I7" s="30">
        <v>0.18829439954625118</v>
      </c>
    </row>
    <row r="8" spans="1:9" x14ac:dyDescent="0.25">
      <c r="A8" s="69"/>
      <c r="B8" s="26">
        <v>7.5000000000000094E-2</v>
      </c>
      <c r="C8" s="30">
        <v>0.22720320477230505</v>
      </c>
      <c r="D8" s="30">
        <v>0.2496447120785428</v>
      </c>
      <c r="E8" s="30">
        <v>0.21382300431657139</v>
      </c>
      <c r="F8" s="30">
        <v>0.31111272087422254</v>
      </c>
      <c r="G8" s="30">
        <v>0.14765262457178605</v>
      </c>
      <c r="H8" s="30">
        <v>0.23043127356434781</v>
      </c>
      <c r="I8" s="30">
        <v>0.20877568718977071</v>
      </c>
    </row>
    <row r="9" spans="1:9" x14ac:dyDescent="0.25">
      <c r="A9" s="69"/>
      <c r="B9" s="26">
        <v>7.2500000000000106E-2</v>
      </c>
      <c r="C9" s="30">
        <v>0.24848533318257224</v>
      </c>
      <c r="D9" s="30">
        <v>0.27365005201225606</v>
      </c>
      <c r="E9" s="30">
        <v>0.23348148438763169</v>
      </c>
      <c r="F9" s="30">
        <v>0.33039877658505257</v>
      </c>
      <c r="G9" s="30">
        <v>0.17082713359320795</v>
      </c>
      <c r="H9" s="30">
        <v>0.25177772614895833</v>
      </c>
      <c r="I9" s="30">
        <v>0.22953918038971871</v>
      </c>
    </row>
    <row r="10" spans="1:9" x14ac:dyDescent="0.25">
      <c r="A10" s="69"/>
      <c r="B10" s="26">
        <v>7.0000000000000104E-2</v>
      </c>
      <c r="C10" s="30">
        <v>0.27009203442071966</v>
      </c>
      <c r="D10" s="30">
        <v>0.29796500567152256</v>
      </c>
      <c r="E10" s="30">
        <v>0.25347345628586382</v>
      </c>
      <c r="F10" s="30">
        <v>0.35002733485752335</v>
      </c>
      <c r="G10" s="30">
        <v>0.19430921712349036</v>
      </c>
      <c r="H10" s="30">
        <v>0.27347018612680096</v>
      </c>
      <c r="I10" s="30">
        <v>0.25060479151750176</v>
      </c>
    </row>
    <row r="11" spans="1:9" x14ac:dyDescent="0.25">
      <c r="A11" s="69"/>
      <c r="B11" s="26">
        <v>6.7500000000000102E-2</v>
      </c>
      <c r="C11" s="30">
        <v>0.29204611203573982</v>
      </c>
      <c r="D11" s="30">
        <v>0.32261174013263999</v>
      </c>
      <c r="E11" s="30">
        <v>0.27382210304155591</v>
      </c>
      <c r="F11" s="30">
        <v>0.3700217201519021</v>
      </c>
      <c r="G11" s="30">
        <v>0.21812118486067703</v>
      </c>
      <c r="H11" s="30">
        <v>0.29553709695934943</v>
      </c>
      <c r="I11" s="30">
        <v>0.2719939428362444</v>
      </c>
    </row>
    <row r="12" spans="1:9" x14ac:dyDescent="0.25">
      <c r="A12" s="69"/>
      <c r="B12" s="26">
        <v>6.5000000000000099E-2</v>
      </c>
      <c r="C12" s="30">
        <v>0.3143720936664296</v>
      </c>
      <c r="D12" s="30">
        <v>0.34761416725255068</v>
      </c>
      <c r="E12" s="30">
        <v>0.29455231943838911</v>
      </c>
      <c r="F12" s="30">
        <v>0.39040698327956541</v>
      </c>
      <c r="G12" s="30">
        <v>0.24228706844878148</v>
      </c>
      <c r="H12" s="30">
        <v>0.31800964896774331</v>
      </c>
      <c r="I12" s="30">
        <v>0.29372967467451483</v>
      </c>
    </row>
    <row r="13" spans="1:9" x14ac:dyDescent="0.25">
      <c r="A13" s="69"/>
      <c r="B13" s="26">
        <v>6.2500000000000097E-2</v>
      </c>
      <c r="C13" s="30">
        <v>0.33709635569843649</v>
      </c>
      <c r="D13" s="30">
        <v>0.37299807445905825</v>
      </c>
      <c r="E13" s="30">
        <v>0.31569083301373824</v>
      </c>
      <c r="F13" s="30">
        <v>0.41121002510864518</v>
      </c>
      <c r="G13" s="30">
        <v>0.2668327470368102</v>
      </c>
      <c r="H13" s="30">
        <v>0.34092205795921776</v>
      </c>
      <c r="I13" s="30">
        <v>0.31583676110483211</v>
      </c>
    </row>
    <row r="14" spans="1:9" x14ac:dyDescent="0.25">
      <c r="A14" s="69"/>
      <c r="B14" s="26">
        <v>6.0000000000000102E-2</v>
      </c>
      <c r="C14" s="30">
        <v>0.3602472567807673</v>
      </c>
      <c r="D14" s="30">
        <v>0.39879126488752781</v>
      </c>
      <c r="E14" s="30">
        <v>0.33726633362804631</v>
      </c>
      <c r="F14" s="30">
        <v>0.43245972907512881</v>
      </c>
      <c r="G14" s="30">
        <v>0.29178608174845072</v>
      </c>
      <c r="H14" s="30">
        <v>0.36431187381402019</v>
      </c>
      <c r="I14" s="30">
        <v>0.33834183369264825</v>
      </c>
    </row>
    <row r="15" spans="1:9" x14ac:dyDescent="0.25">
      <c r="A15" s="73" t="s">
        <v>256</v>
      </c>
      <c r="B15" s="73"/>
      <c r="C15" s="30">
        <f t="shared" ref="C15:I15" si="0">(C3-C14)/($B$3-$B$14)/100</f>
        <v>-8.5555485699925549E-2</v>
      </c>
      <c r="D15" s="30">
        <f t="shared" si="0"/>
        <v>-9.6435446949496184E-2</v>
      </c>
      <c r="E15" s="30">
        <f t="shared" si="0"/>
        <v>-7.9068574616666693E-2</v>
      </c>
      <c r="F15" s="30">
        <f t="shared" si="0"/>
        <v>-7.7581526456771965E-2</v>
      </c>
      <c r="G15" s="30">
        <f t="shared" si="0"/>
        <v>-7.5449484272164205E-2</v>
      </c>
      <c r="H15" s="30">
        <f t="shared" si="0"/>
        <v>-8.5911192031696879E-2</v>
      </c>
      <c r="I15" s="30">
        <f t="shared" si="0"/>
        <v>-8.3455061139712988E-2</v>
      </c>
    </row>
    <row r="16" spans="1:9" x14ac:dyDescent="0.25">
      <c r="A16" s="72" t="s">
        <v>252</v>
      </c>
      <c r="B16" s="26">
        <v>0.08</v>
      </c>
      <c r="C16" s="30">
        <v>0.34580825088163808</v>
      </c>
      <c r="D16" s="30">
        <v>0.30710701361365489</v>
      </c>
      <c r="E16" s="30">
        <v>0.36888291808042251</v>
      </c>
      <c r="F16" s="30">
        <v>0.43376163456642225</v>
      </c>
      <c r="G16" s="30">
        <v>0.26242387414151819</v>
      </c>
      <c r="H16" s="30">
        <v>0.32646683703608742</v>
      </c>
      <c r="I16" s="30">
        <v>0.3249877593057815</v>
      </c>
    </row>
    <row r="17" spans="1:9" x14ac:dyDescent="0.25">
      <c r="A17" s="72"/>
      <c r="B17" s="26">
        <v>7.4999999999999997E-2</v>
      </c>
      <c r="C17" s="30">
        <v>0.30361065844630092</v>
      </c>
      <c r="D17" s="30">
        <v>0.28257029870595124</v>
      </c>
      <c r="E17" s="30">
        <v>0.3161554588977562</v>
      </c>
      <c r="F17" s="30">
        <v>0.3915640421310852</v>
      </c>
      <c r="G17" s="30">
        <v>0.22022628170618105</v>
      </c>
      <c r="H17" s="30">
        <v>0.29033108901512938</v>
      </c>
      <c r="I17" s="30">
        <v>0.28365891907550883</v>
      </c>
    </row>
    <row r="18" spans="1:9" x14ac:dyDescent="0.25">
      <c r="A18" s="72"/>
      <c r="B18" s="26">
        <v>7.0000000000000007E-2</v>
      </c>
      <c r="C18" s="30">
        <v>0.26611320510138808</v>
      </c>
      <c r="D18" s="30">
        <v>0.25907561303040566</v>
      </c>
      <c r="E18" s="30">
        <v>0.27030919743605852</v>
      </c>
      <c r="F18" s="30">
        <v>0.35406658878617225</v>
      </c>
      <c r="G18" s="30">
        <v>0.18272882836126816</v>
      </c>
      <c r="H18" s="30">
        <v>0.25813911246959409</v>
      </c>
      <c r="I18" s="30">
        <v>0.24694351292463732</v>
      </c>
    </row>
    <row r="19" spans="1:9" x14ac:dyDescent="0.25">
      <c r="A19" s="72"/>
      <c r="B19" s="26">
        <v>6.5000000000000002E-2</v>
      </c>
      <c r="C19" s="30">
        <v>0.23272225101934066</v>
      </c>
      <c r="D19" s="30">
        <v>0.23669166223223906</v>
      </c>
      <c r="E19" s="30">
        <v>0.23035558656159907</v>
      </c>
      <c r="F19" s="30">
        <v>0.32067563470412486</v>
      </c>
      <c r="G19" s="30">
        <v>0.14933787427922077</v>
      </c>
      <c r="H19" s="30">
        <v>0.22940484627638005</v>
      </c>
      <c r="I19" s="30">
        <v>0.21425768191991526</v>
      </c>
    </row>
    <row r="20" spans="1:9" x14ac:dyDescent="0.25">
      <c r="A20" s="72"/>
      <c r="B20" s="26">
        <v>0.06</v>
      </c>
      <c r="C20" s="30">
        <v>0.20292361476449725</v>
      </c>
      <c r="D20" s="30">
        <v>0.21545866538165548</v>
      </c>
      <c r="E20" s="30">
        <v>0.19544989708182955</v>
      </c>
      <c r="F20" s="30">
        <v>0.29087699844928139</v>
      </c>
      <c r="G20" s="30">
        <v>0.11953923802437734</v>
      </c>
      <c r="H20" s="30">
        <v>0.20370418264580795</v>
      </c>
      <c r="I20" s="30">
        <v>0.18509583528541501</v>
      </c>
    </row>
    <row r="21" spans="1:9" x14ac:dyDescent="0.25">
      <c r="A21" s="72"/>
      <c r="B21" s="26">
        <v>5.5E-2</v>
      </c>
      <c r="C21" s="30">
        <v>0.17627167542196348</v>
      </c>
      <c r="D21" s="30">
        <v>0.19539352691763331</v>
      </c>
      <c r="E21" s="30">
        <v>0.16487073863971272</v>
      </c>
      <c r="F21" s="30">
        <v>0.26422505910674765</v>
      </c>
      <c r="G21" s="30">
        <v>9.2887298681843589E-2</v>
      </c>
      <c r="H21" s="30">
        <v>0.18066707575144278</v>
      </c>
      <c r="I21" s="30">
        <v>0.15901990608318345</v>
      </c>
    </row>
    <row r="22" spans="1:9" x14ac:dyDescent="0.25">
      <c r="A22" s="72"/>
      <c r="B22" s="26">
        <v>0.05</v>
      </c>
      <c r="C22" s="30">
        <v>0.15237996661324218</v>
      </c>
      <c r="D22" s="30">
        <v>0.17649429319424897</v>
      </c>
      <c r="E22" s="30">
        <v>0.13800238853410773</v>
      </c>
      <c r="F22" s="30">
        <v>0.24033335029802635</v>
      </c>
      <c r="G22" s="30">
        <v>6.8995589873122307E-2</v>
      </c>
      <c r="H22" s="30">
        <v>0.15997064051342347</v>
      </c>
      <c r="I22" s="30">
        <v>0.13565007827797937</v>
      </c>
    </row>
    <row r="23" spans="1:9" x14ac:dyDescent="0.25">
      <c r="A23" s="72"/>
      <c r="B23" s="26">
        <v>4.4999999999999998E-2</v>
      </c>
      <c r="C23" s="30">
        <v>0.13091306352294671</v>
      </c>
      <c r="D23" s="30">
        <v>0.15874398042976584</v>
      </c>
      <c r="E23" s="30">
        <v>0.11431955926324837</v>
      </c>
      <c r="F23" s="30">
        <v>0.21886644720773088</v>
      </c>
      <c r="G23" s="30">
        <v>4.7528686782826811E-2</v>
      </c>
      <c r="H23" s="30">
        <v>0.14133312001637577</v>
      </c>
      <c r="I23" s="30">
        <v>0.11465678903017187</v>
      </c>
    </row>
    <row r="24" spans="1:9" x14ac:dyDescent="0.25">
      <c r="A24" s="72"/>
      <c r="B24" s="26">
        <v>0.04</v>
      </c>
      <c r="C24" s="30">
        <v>0.11157958947721079</v>
      </c>
      <c r="D24" s="30">
        <v>0.14211384992023782</v>
      </c>
      <c r="E24" s="30">
        <v>9.3374282680295254E-2</v>
      </c>
      <c r="F24" s="30">
        <v>0.199532973161995</v>
      </c>
      <c r="G24" s="30">
        <v>2.8195212737090924E-2</v>
      </c>
      <c r="H24" s="30">
        <v>0.1245086145702628</v>
      </c>
      <c r="I24" s="30">
        <v>9.5753835132063245E-2</v>
      </c>
    </row>
    <row r="25" spans="1:9" x14ac:dyDescent="0.25">
      <c r="A25" s="72"/>
      <c r="B25" s="26">
        <v>3.5000000000000003E-2</v>
      </c>
      <c r="C25" s="30">
        <v>9.4126190877385149E-2</v>
      </c>
      <c r="D25" s="30">
        <v>0.12656619699410662</v>
      </c>
      <c r="E25" s="30">
        <v>7.4784629782408615E-2</v>
      </c>
      <c r="F25" s="30">
        <v>0.18207957456216933</v>
      </c>
      <c r="G25" s="30">
        <v>1.0741814137265271E-2</v>
      </c>
      <c r="H25" s="30">
        <v>0.10928247826281828</v>
      </c>
      <c r="I25" s="30">
        <v>7.8692434463131497E-2</v>
      </c>
    </row>
    <row r="26" spans="1:9" x14ac:dyDescent="0.25">
      <c r="A26" s="72"/>
      <c r="B26" s="26">
        <v>0.03</v>
      </c>
      <c r="C26" s="30">
        <v>7.8332348802068602E-2</v>
      </c>
      <c r="D26" s="30">
        <v>0.11205671217502072</v>
      </c>
      <c r="E26" s="30">
        <v>5.8225021071605633E-2</v>
      </c>
      <c r="F26" s="30">
        <v>0.16628573248685277</v>
      </c>
      <c r="G26" s="30">
        <v>-5.0520279380512805E-3</v>
      </c>
      <c r="H26" s="30">
        <v>9.546730019557105E-2</v>
      </c>
      <c r="I26" s="30">
        <v>6.3256112583207375E-2</v>
      </c>
    </row>
    <row r="27" spans="1:9" x14ac:dyDescent="0.25">
      <c r="A27" s="73" t="s">
        <v>256</v>
      </c>
      <c r="B27" s="73"/>
      <c r="C27" s="30">
        <f t="shared" ref="C27:I27" si="1">(C16-C26)/($B$16-$B$26)/100</f>
        <v>5.3495180415913897E-2</v>
      </c>
      <c r="D27" s="30">
        <f t="shared" si="1"/>
        <v>3.9010060287726828E-2</v>
      </c>
      <c r="E27" s="30">
        <f t="shared" si="1"/>
        <v>6.2131579401763365E-2</v>
      </c>
      <c r="F27" s="30">
        <f t="shared" si="1"/>
        <v>5.3495180415913897E-2</v>
      </c>
      <c r="G27" s="30">
        <f t="shared" si="1"/>
        <v>5.349518041591389E-2</v>
      </c>
      <c r="H27" s="30">
        <f t="shared" si="1"/>
        <v>4.6199907368103268E-2</v>
      </c>
      <c r="I27" s="30">
        <f t="shared" si="1"/>
        <v>5.2346329344514816E-2</v>
      </c>
    </row>
    <row r="28" spans="1:9" x14ac:dyDescent="0.25">
      <c r="A28" s="69" t="s">
        <v>253</v>
      </c>
      <c r="B28" s="27" t="s">
        <v>20</v>
      </c>
      <c r="C28" s="30">
        <v>0.18552938176860573</v>
      </c>
      <c r="D28" s="30">
        <v>0.2024822046117789</v>
      </c>
      <c r="E28" s="30">
        <v>0.17542167532817657</v>
      </c>
      <c r="F28" s="30">
        <v>0.2734827654533899</v>
      </c>
      <c r="G28" s="30">
        <v>0.10214500502848582</v>
      </c>
      <c r="H28" s="74"/>
      <c r="I28" s="30">
        <v>0.16807681379135095</v>
      </c>
    </row>
    <row r="29" spans="1:9" x14ac:dyDescent="0.25">
      <c r="A29" s="69"/>
      <c r="B29" s="27" t="s">
        <v>19</v>
      </c>
      <c r="C29" s="30">
        <v>0.18867486450345577</v>
      </c>
      <c r="D29" s="30">
        <v>0.18791721776300913</v>
      </c>
      <c r="E29" s="30">
        <v>0.18912659286213832</v>
      </c>
      <c r="F29" s="30">
        <v>0.27662824818823994</v>
      </c>
      <c r="G29" s="30">
        <v>0.1052904877633359</v>
      </c>
      <c r="H29" s="75"/>
      <c r="I29" s="30">
        <v>0.17128795153658941</v>
      </c>
    </row>
    <row r="30" spans="1:9" x14ac:dyDescent="0.25">
      <c r="A30" s="73" t="s">
        <v>254</v>
      </c>
      <c r="B30" s="73"/>
      <c r="C30" s="30">
        <f>C28-C29</f>
        <v>-3.1454827348500469E-3</v>
      </c>
      <c r="D30" s="30">
        <f>D28-D29</f>
        <v>1.4564986848769779E-2</v>
      </c>
      <c r="E30" s="30">
        <f>E28-E29</f>
        <v>-1.3704917533961747E-2</v>
      </c>
      <c r="F30" s="30">
        <f>F28-F29</f>
        <v>-3.1454827348500469E-3</v>
      </c>
      <c r="G30" s="30">
        <f>G28-G29</f>
        <v>-3.1454827348500747E-3</v>
      </c>
      <c r="H30" s="76"/>
      <c r="I30" s="30">
        <f>I28-I29</f>
        <v>-3.2111377452384571E-3</v>
      </c>
    </row>
    <row r="31" spans="1:9" x14ac:dyDescent="0.25">
      <c r="A31" s="69" t="s">
        <v>242</v>
      </c>
      <c r="B31" s="27" t="s">
        <v>237</v>
      </c>
      <c r="C31" s="30">
        <v>0.16807681379135095</v>
      </c>
      <c r="D31" s="30">
        <v>0.18226819450350076</v>
      </c>
      <c r="E31" s="30">
        <v>0.15961554975587217</v>
      </c>
      <c r="F31" s="30">
        <v>0.25603019747613515</v>
      </c>
      <c r="G31" s="30">
        <v>8.4692437051231056E-2</v>
      </c>
      <c r="H31" s="30">
        <v>0.16807681379135095</v>
      </c>
      <c r="I31" s="74"/>
    </row>
    <row r="32" spans="1:9" ht="30" x14ac:dyDescent="0.25">
      <c r="A32" s="69"/>
      <c r="B32" s="28" t="s">
        <v>243</v>
      </c>
      <c r="C32" s="30">
        <v>0.18552938176860573</v>
      </c>
      <c r="D32" s="30">
        <v>0.2024822046117789</v>
      </c>
      <c r="E32" s="30">
        <v>0.17542167532817657</v>
      </c>
      <c r="F32" s="30">
        <v>0.2734827654533899</v>
      </c>
      <c r="G32" s="30">
        <v>0.10214500502848582</v>
      </c>
      <c r="H32" s="30">
        <v>0.18552938176860573</v>
      </c>
      <c r="I32" s="75"/>
    </row>
    <row r="33" spans="1:9" x14ac:dyDescent="0.25">
      <c r="A33" s="69"/>
      <c r="B33" s="27" t="s">
        <v>236</v>
      </c>
      <c r="C33" s="30">
        <v>0.22524120335620906</v>
      </c>
      <c r="D33" s="30">
        <v>0.24740873665095434</v>
      </c>
      <c r="E33" s="30">
        <v>0.2120243532112816</v>
      </c>
      <c r="F33" s="30">
        <v>0.31319458704099323</v>
      </c>
      <c r="G33" s="30">
        <v>0.14185682661608917</v>
      </c>
      <c r="H33" s="30">
        <v>0.22524120335620906</v>
      </c>
      <c r="I33" s="75"/>
    </row>
    <row r="34" spans="1:9" x14ac:dyDescent="0.25">
      <c r="A34" s="73" t="s">
        <v>255</v>
      </c>
      <c r="B34" s="73"/>
      <c r="C34" s="31">
        <f t="shared" ref="C34:H34" si="2">C33-C31</f>
        <v>5.7164389564858115E-2</v>
      </c>
      <c r="D34" s="31">
        <f t="shared" si="2"/>
        <v>6.5140542147453573E-2</v>
      </c>
      <c r="E34" s="31">
        <f t="shared" si="2"/>
        <v>5.2408803455409436E-2</v>
      </c>
      <c r="F34" s="31">
        <f t="shared" si="2"/>
        <v>5.7164389564858087E-2</v>
      </c>
      <c r="G34" s="31">
        <f t="shared" si="2"/>
        <v>5.7164389564858115E-2</v>
      </c>
      <c r="H34" s="31">
        <f t="shared" si="2"/>
        <v>5.7164389564858115E-2</v>
      </c>
      <c r="I34" s="76"/>
    </row>
  </sheetData>
  <mergeCells count="10">
    <mergeCell ref="A34:B34"/>
    <mergeCell ref="H28:H30"/>
    <mergeCell ref="I31:I34"/>
    <mergeCell ref="A3:A14"/>
    <mergeCell ref="A16:A26"/>
    <mergeCell ref="A28:A29"/>
    <mergeCell ref="A31:A33"/>
    <mergeCell ref="A15:B15"/>
    <mergeCell ref="A27:B27"/>
    <mergeCell ref="A30:B30"/>
  </mergeCells>
  <pageMargins left="0.7" right="0.7" top="0.75" bottom="0.75" header="0.3" footer="0.3"/>
  <pageSetup scale="8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I34"/>
  <sheetViews>
    <sheetView workbookViewId="0">
      <selection activeCell="E27" sqref="E27"/>
    </sheetView>
  </sheetViews>
  <sheetFormatPr defaultRowHeight="15" x14ac:dyDescent="0.25"/>
  <cols>
    <col min="1" max="1" width="14" customWidth="1"/>
    <col min="2" max="2" width="13.28515625" customWidth="1"/>
    <col min="3" max="9" width="12.5703125" customWidth="1"/>
  </cols>
  <sheetData>
    <row r="1" spans="1:9" ht="24" customHeight="1" x14ac:dyDescent="0.25">
      <c r="A1" s="32" t="s">
        <v>257</v>
      </c>
    </row>
    <row r="2" spans="1:9" ht="30" x14ac:dyDescent="0.25">
      <c r="A2" s="29" t="s">
        <v>240</v>
      </c>
      <c r="B2" s="29" t="s">
        <v>241</v>
      </c>
      <c r="C2" s="25" t="s">
        <v>246</v>
      </c>
      <c r="D2" s="25" t="s">
        <v>247</v>
      </c>
      <c r="E2" s="25" t="s">
        <v>248</v>
      </c>
      <c r="F2" s="25" t="s">
        <v>249</v>
      </c>
      <c r="G2" s="25" t="s">
        <v>250</v>
      </c>
      <c r="H2" s="25" t="s">
        <v>244</v>
      </c>
      <c r="I2" s="25" t="s">
        <v>245</v>
      </c>
    </row>
    <row r="3" spans="1:9" x14ac:dyDescent="0.25">
      <c r="A3" s="69" t="s">
        <v>251</v>
      </c>
      <c r="B3" s="26">
        <v>8.7499999999999994E-2</v>
      </c>
      <c r="C3" s="30">
        <v>0.92767600098047531</v>
      </c>
      <c r="D3" s="30">
        <v>0.92792491606577066</v>
      </c>
      <c r="E3" s="30">
        <v>0.92747857422716018</v>
      </c>
      <c r="F3" s="30">
        <v>0.76039016473809429</v>
      </c>
      <c r="G3" s="30">
        <v>1.0862716639115635</v>
      </c>
      <c r="H3" s="30">
        <v>0.98138905026130641</v>
      </c>
      <c r="I3" s="30">
        <v>0.95146938024909478</v>
      </c>
    </row>
    <row r="4" spans="1:9" x14ac:dyDescent="0.25">
      <c r="A4" s="69"/>
      <c r="B4" s="26">
        <v>8.5000000000000006E-2</v>
      </c>
      <c r="C4" s="30">
        <v>0.90265936656572987</v>
      </c>
      <c r="D4" s="30">
        <v>0.90282777495346678</v>
      </c>
      <c r="E4" s="30">
        <v>0.90252577404128542</v>
      </c>
      <c r="F4" s="30">
        <v>0.73988472669322103</v>
      </c>
      <c r="G4" s="30">
        <v>1.0569781809903158</v>
      </c>
      <c r="H4" s="30">
        <v>0.95273879638453596</v>
      </c>
      <c r="I4" s="30">
        <v>0.92613647286992795</v>
      </c>
    </row>
    <row r="5" spans="1:9" x14ac:dyDescent="0.25">
      <c r="A5" s="69"/>
      <c r="B5" s="26">
        <v>8.2500000000000004E-2</v>
      </c>
      <c r="C5" s="30">
        <v>0.87810151528618108</v>
      </c>
      <c r="D5" s="30">
        <v>0.8781868013748253</v>
      </c>
      <c r="E5" s="30">
        <v>0.8780338499431789</v>
      </c>
      <c r="F5" s="30">
        <v>0.71975534039850886</v>
      </c>
      <c r="G5" s="30">
        <v>1.0282219148550129</v>
      </c>
      <c r="H5" s="30">
        <v>0.92455456205039332</v>
      </c>
      <c r="I5" s="30">
        <v>0.90126246750981354</v>
      </c>
    </row>
    <row r="6" spans="1:9" x14ac:dyDescent="0.25">
      <c r="A6" s="69"/>
      <c r="B6" s="26">
        <v>0.08</v>
      </c>
      <c r="C6" s="30">
        <v>0.85400000000000009</v>
      </c>
      <c r="D6" s="30">
        <v>0.85400000000000009</v>
      </c>
      <c r="E6" s="30">
        <v>0.85400000000000009</v>
      </c>
      <c r="F6" s="30">
        <v>0.7</v>
      </c>
      <c r="G6" s="30">
        <v>1</v>
      </c>
      <c r="H6" s="30">
        <v>0.89683762750206286</v>
      </c>
      <c r="I6" s="30">
        <v>0.87684497865702227</v>
      </c>
    </row>
    <row r="7" spans="1:9" x14ac:dyDescent="0.25">
      <c r="A7" s="69"/>
      <c r="B7" s="26">
        <v>7.7499999999999999E-2</v>
      </c>
      <c r="C7" s="30">
        <v>0.83035216056879702</v>
      </c>
      <c r="D7" s="30">
        <v>0.8302651589508887</v>
      </c>
      <c r="E7" s="30">
        <v>0.83042121200026042</v>
      </c>
      <c r="F7" s="30">
        <v>0.68061652505639081</v>
      </c>
      <c r="G7" s="30">
        <v>0.97230932150912985</v>
      </c>
      <c r="H7" s="30">
        <v>0.86958915405538495</v>
      </c>
      <c r="I7" s="30">
        <v>0.85288140497848131</v>
      </c>
    </row>
    <row r="8" spans="1:9" x14ac:dyDescent="0.25">
      <c r="A8" s="69"/>
      <c r="B8" s="26">
        <v>7.5000000000000094E-2</v>
      </c>
      <c r="C8" s="30">
        <v>0.80715512952053547</v>
      </c>
      <c r="D8" s="30">
        <v>0.80697985283501783</v>
      </c>
      <c r="E8" s="30">
        <v>0.80729427114429464</v>
      </c>
      <c r="F8" s="30">
        <v>0.66160256518076654</v>
      </c>
      <c r="G8" s="30">
        <v>0.94514652168680957</v>
      </c>
      <c r="H8" s="30">
        <v>0.84281018026809063</v>
      </c>
      <c r="I8" s="30">
        <v>0.82936893484510199</v>
      </c>
    </row>
    <row r="9" spans="1:9" x14ac:dyDescent="0.25">
      <c r="A9" s="69"/>
      <c r="B9" s="26">
        <v>7.2500000000000106E-2</v>
      </c>
      <c r="C9" s="30">
        <v>0.78440583841629574</v>
      </c>
      <c r="D9" s="30">
        <v>0.7841414465635328</v>
      </c>
      <c r="E9" s="30">
        <v>0.78461576837835223</v>
      </c>
      <c r="F9" s="30">
        <v>0.64295560525925866</v>
      </c>
      <c r="G9" s="30">
        <v>0.9185080075132267</v>
      </c>
      <c r="H9" s="30">
        <v>0.81650161810268407</v>
      </c>
      <c r="I9" s="30">
        <v>0.80630455258371148</v>
      </c>
    </row>
    <row r="10" spans="1:9" x14ac:dyDescent="0.25">
      <c r="A10" s="69"/>
      <c r="B10" s="26">
        <v>7.0000000000000104E-2</v>
      </c>
      <c r="C10" s="30">
        <v>0.76210102488958897</v>
      </c>
      <c r="D10" s="30">
        <v>0.76174709993909451</v>
      </c>
      <c r="E10" s="30">
        <v>0.76238210932856809</v>
      </c>
      <c r="F10" s="30">
        <v>0.62467297122097443</v>
      </c>
      <c r="G10" s="30">
        <v>0.89238995888710637</v>
      </c>
      <c r="H10" s="30">
        <v>0.79066424908818878</v>
      </c>
      <c r="I10" s="30">
        <v>0.78368504542614847</v>
      </c>
    </row>
    <row r="11" spans="1:9" x14ac:dyDescent="0.25">
      <c r="A11" s="69"/>
      <c r="B11" s="26">
        <v>6.7500000000000102E-2</v>
      </c>
      <c r="C11" s="30">
        <v>0.7402372403206765</v>
      </c>
      <c r="D11" s="30">
        <v>0.73979377299255455</v>
      </c>
      <c r="E11" s="30">
        <v>0.74058952378527387</v>
      </c>
      <c r="F11" s="30">
        <v>0.60675183632842322</v>
      </c>
      <c r="G11" s="30">
        <v>0.86678833761203322</v>
      </c>
      <c r="H11" s="30">
        <v>0.76529872048593939</v>
      </c>
      <c r="I11" s="30">
        <v>0.76150701111968133</v>
      </c>
    </row>
    <row r="12" spans="1:9" x14ac:dyDescent="0.25">
      <c r="A12" s="69"/>
      <c r="B12" s="26">
        <v>6.5000000000000099E-2</v>
      </c>
      <c r="C12" s="30">
        <v>0.71881085810266687</v>
      </c>
      <c r="D12" s="30">
        <v>0.71827823204076369</v>
      </c>
      <c r="E12" s="30">
        <v>0.7192340756829867</v>
      </c>
      <c r="F12" s="30">
        <v>0.58918922795300543</v>
      </c>
      <c r="G12" s="30">
        <v>0.84169889707572221</v>
      </c>
      <c r="H12" s="30">
        <v>0.7404055414649483</v>
      </c>
      <c r="I12" s="30">
        <v>0.73976686615706955</v>
      </c>
    </row>
    <row r="13" spans="1:9" x14ac:dyDescent="0.25">
      <c r="A13" s="69"/>
      <c r="B13" s="26">
        <v>6.2500000000000097E-2</v>
      </c>
      <c r="C13" s="30">
        <v>0.69781808245054078</v>
      </c>
      <c r="D13" s="30">
        <v>0.69719705643123453</v>
      </c>
      <c r="E13" s="30">
        <v>0.69831167351643209</v>
      </c>
      <c r="F13" s="30">
        <v>0.57198203479552512</v>
      </c>
      <c r="G13" s="30">
        <v>0.8171171925650359</v>
      </c>
      <c r="H13" s="30">
        <v>0.71598507929243438</v>
      </c>
      <c r="I13" s="30">
        <v>0.71846085457871423</v>
      </c>
    </row>
    <row r="14" spans="1:9" x14ac:dyDescent="0.25">
      <c r="A14" s="69"/>
      <c r="B14" s="26">
        <v>6.0000000000000102E-2</v>
      </c>
      <c r="C14" s="30">
        <v>0.67725495769913202</v>
      </c>
      <c r="D14" s="30">
        <v>0.67654664593317171</v>
      </c>
      <c r="E14" s="30">
        <v>0.67781808112860753</v>
      </c>
      <c r="F14" s="30">
        <v>0.55512701450748514</v>
      </c>
      <c r="G14" s="30">
        <v>0.79303859215355021</v>
      </c>
      <c r="H14" s="30">
        <v>0.6920375555452748</v>
      </c>
      <c r="I14" s="30">
        <v>0.69758505729404796</v>
      </c>
    </row>
    <row r="15" spans="1:9" x14ac:dyDescent="0.25">
      <c r="A15" s="73" t="s">
        <v>256</v>
      </c>
      <c r="B15" s="73"/>
      <c r="C15" s="30">
        <f t="shared" ref="C15:I15" si="0">(C3-C14)/($B$3-$B$14)/100</f>
        <v>9.1062197556852451E-2</v>
      </c>
      <c r="D15" s="30">
        <f t="shared" si="0"/>
        <v>9.1410280048218162E-2</v>
      </c>
      <c r="E15" s="30">
        <f t="shared" si="0"/>
        <v>9.0785633854019498E-2</v>
      </c>
      <c r="F15" s="30">
        <f t="shared" si="0"/>
        <v>7.4641145538403619E-2</v>
      </c>
      <c r="G15" s="30">
        <f t="shared" si="0"/>
        <v>0.10663020791200525</v>
      </c>
      <c r="H15" s="30">
        <f t="shared" si="0"/>
        <v>0.10521872535128463</v>
      </c>
      <c r="I15" s="30">
        <f t="shared" si="0"/>
        <v>9.2321571983653747E-2</v>
      </c>
    </row>
    <row r="16" spans="1:9" x14ac:dyDescent="0.25">
      <c r="A16" s="72" t="s">
        <v>252</v>
      </c>
      <c r="B16" s="26">
        <v>0.08</v>
      </c>
      <c r="C16" s="30">
        <v>0.83746657427814364</v>
      </c>
      <c r="D16" s="30">
        <v>0.88113144178544078</v>
      </c>
      <c r="E16" s="30">
        <v>0.80578025415888377</v>
      </c>
      <c r="F16" s="30">
        <v>0.6864480117033962</v>
      </c>
      <c r="G16" s="30">
        <v>0.98064001671913759</v>
      </c>
      <c r="H16" s="30">
        <v>0.76779252136848064</v>
      </c>
      <c r="I16" s="30">
        <v>0.85902750918707549</v>
      </c>
    </row>
    <row r="17" spans="1:9" x14ac:dyDescent="0.25">
      <c r="A17" s="72"/>
      <c r="B17" s="26">
        <v>7.4999999999999997E-2</v>
      </c>
      <c r="C17" s="30">
        <v>0.8351877041343756</v>
      </c>
      <c r="D17" s="30">
        <v>0.86638213546693388</v>
      </c>
      <c r="E17" s="30">
        <v>0.81198807864936551</v>
      </c>
      <c r="F17" s="30">
        <v>0.68458008535604531</v>
      </c>
      <c r="G17" s="30">
        <v>0.97797155050863638</v>
      </c>
      <c r="H17" s="30">
        <v>0.79799177441700364</v>
      </c>
      <c r="I17" s="30">
        <v>0.85691598824826987</v>
      </c>
    </row>
    <row r="18" spans="1:9" x14ac:dyDescent="0.25">
      <c r="A18" s="72"/>
      <c r="B18" s="26">
        <v>7.0000000000000007E-2</v>
      </c>
      <c r="C18" s="30">
        <v>0.83678999560455525</v>
      </c>
      <c r="D18" s="30">
        <v>0.85765688055898082</v>
      </c>
      <c r="E18" s="30">
        <v>0.82094035613959071</v>
      </c>
      <c r="F18" s="30">
        <v>0.685893439020127</v>
      </c>
      <c r="G18" s="30">
        <v>0.97984777002875301</v>
      </c>
      <c r="H18" s="30">
        <v>0.82691237705702225</v>
      </c>
      <c r="I18" s="30">
        <v>0.85875707293923076</v>
      </c>
    </row>
    <row r="19" spans="1:9" x14ac:dyDescent="0.25">
      <c r="A19" s="72"/>
      <c r="B19" s="26">
        <v>6.5000000000000002E-2</v>
      </c>
      <c r="C19" s="30">
        <v>0.84143228616813603</v>
      </c>
      <c r="D19" s="30">
        <v>0.85351178028473917</v>
      </c>
      <c r="E19" s="30">
        <v>0.83208744481635599</v>
      </c>
      <c r="F19" s="30">
        <v>0.68969859521978338</v>
      </c>
      <c r="G19" s="30">
        <v>0.98528370745683358</v>
      </c>
      <c r="H19" s="30">
        <v>0.85450602066682235</v>
      </c>
      <c r="I19" s="30">
        <v>0.86369567244917833</v>
      </c>
    </row>
    <row r="20" spans="1:9" x14ac:dyDescent="0.25">
      <c r="A20" s="72"/>
      <c r="B20" s="26">
        <v>0.06</v>
      </c>
      <c r="C20" s="30">
        <v>0.84847262567383164</v>
      </c>
      <c r="D20" s="30">
        <v>0.85290260373386673</v>
      </c>
      <c r="E20" s="30">
        <v>0.84498991499587572</v>
      </c>
      <c r="F20" s="30">
        <v>0.69546936530641912</v>
      </c>
      <c r="G20" s="30">
        <v>0.99352766472345611</v>
      </c>
      <c r="H20" s="30">
        <v>0.88075026937667567</v>
      </c>
      <c r="I20" s="30">
        <v>0.8710785299279753</v>
      </c>
    </row>
    <row r="21" spans="1:9" x14ac:dyDescent="0.25">
      <c r="A21" s="72"/>
      <c r="B21" s="26">
        <v>5.5E-2</v>
      </c>
      <c r="C21" s="30">
        <v>0.85740765537938368</v>
      </c>
      <c r="D21" s="30">
        <v>0.85504950340509767</v>
      </c>
      <c r="E21" s="30">
        <v>0.85928819771444709</v>
      </c>
      <c r="F21" s="30">
        <v>0.70279316014703563</v>
      </c>
      <c r="G21" s="30">
        <v>1.0039902287814797</v>
      </c>
      <c r="H21" s="30">
        <v>0.90564518231539537</v>
      </c>
      <c r="I21" s="30">
        <v>0.88039292895859278</v>
      </c>
    </row>
    <row r="22" spans="1:9" x14ac:dyDescent="0.25">
      <c r="A22" s="72"/>
      <c r="B22" s="26">
        <v>0.05</v>
      </c>
      <c r="C22" s="30">
        <v>0.86783361751966115</v>
      </c>
      <c r="D22" s="30">
        <v>0.8593538729866822</v>
      </c>
      <c r="E22" s="30">
        <v>0.87468258249336428</v>
      </c>
      <c r="F22" s="30">
        <v>0.71133903075382043</v>
      </c>
      <c r="G22" s="30">
        <v>1.0161986153626006</v>
      </c>
      <c r="H22" s="30">
        <v>0.92920969132026254</v>
      </c>
      <c r="I22" s="30">
        <v>0.89122724358417915</v>
      </c>
    </row>
    <row r="23" spans="1:9" x14ac:dyDescent="0.25">
      <c r="A23" s="72"/>
      <c r="B23" s="26">
        <v>4.4999999999999998E-2</v>
      </c>
      <c r="C23" s="30">
        <v>0.8794206365142514</v>
      </c>
      <c r="D23" s="30">
        <v>0.86534547627217051</v>
      </c>
      <c r="E23" s="30">
        <v>0.8909197978362845</v>
      </c>
      <c r="F23" s="30">
        <v>0.72083658730676325</v>
      </c>
      <c r="G23" s="30">
        <v>1.0297665532953761</v>
      </c>
      <c r="H23" s="30">
        <v>0.95147796991424205</v>
      </c>
      <c r="I23" s="30">
        <v>0.90324490282279291</v>
      </c>
    </row>
    <row r="24" spans="1:9" x14ac:dyDescent="0.25">
      <c r="A24" s="72"/>
      <c r="B24" s="26">
        <v>0.04</v>
      </c>
      <c r="C24" s="30">
        <v>0.89189536850697015</v>
      </c>
      <c r="D24" s="30">
        <v>0.87264783276777835</v>
      </c>
      <c r="E24" s="30">
        <v>0.90778384689595726</v>
      </c>
      <c r="F24" s="30">
        <v>0.73106177746472945</v>
      </c>
      <c r="G24" s="30">
        <v>1.0443739678067565</v>
      </c>
      <c r="H24" s="30">
        <v>0.97249597422716816</v>
      </c>
      <c r="I24" s="30">
        <v>0.91616681946382428</v>
      </c>
    </row>
    <row r="25" spans="1:9" x14ac:dyDescent="0.25">
      <c r="A25" s="72"/>
      <c r="B25" s="26">
        <v>3.5000000000000003E-2</v>
      </c>
      <c r="C25" s="30">
        <v>0.905029039030398</v>
      </c>
      <c r="D25" s="30">
        <v>0.88095496455804612</v>
      </c>
      <c r="E25" s="30">
        <v>0.92508961672458023</v>
      </c>
      <c r="F25" s="30">
        <v>0.74182708117245721</v>
      </c>
      <c r="G25" s="30">
        <v>1.0597529731035105</v>
      </c>
      <c r="H25" s="30">
        <v>0.99231828143563694</v>
      </c>
      <c r="I25" s="30">
        <v>0.92975927135341063</v>
      </c>
    </row>
    <row r="26" spans="1:9" x14ac:dyDescent="0.25">
      <c r="A26" s="72"/>
      <c r="B26" s="26">
        <v>0.03</v>
      </c>
      <c r="C26" s="30">
        <v>0.91862900252285218</v>
      </c>
      <c r="D26" s="30">
        <v>0.89001539579043665</v>
      </c>
      <c r="E26" s="30">
        <v>0.94267829641212864</v>
      </c>
      <c r="F26" s="30">
        <v>0.75297459223184582</v>
      </c>
      <c r="G26" s="30">
        <v>1.0756779889026371</v>
      </c>
      <c r="H26" s="30">
        <v>1.0110053015480798</v>
      </c>
      <c r="I26" s="30">
        <v>0.94382534745083047</v>
      </c>
    </row>
    <row r="27" spans="1:9" x14ac:dyDescent="0.25">
      <c r="A27" s="73" t="s">
        <v>256</v>
      </c>
      <c r="B27" s="73"/>
      <c r="C27" s="30">
        <f t="shared" ref="C27:I27" si="1">(C16-C26)/($B$16-$B$26)/100</f>
        <v>-1.6232485648941707E-2</v>
      </c>
      <c r="D27" s="30">
        <f t="shared" si="1"/>
        <v>-1.7767908009991729E-3</v>
      </c>
      <c r="E27" s="30">
        <f t="shared" si="1"/>
        <v>-2.7379608450648973E-2</v>
      </c>
      <c r="F27" s="30">
        <f t="shared" si="1"/>
        <v>-1.3305316105689923E-2</v>
      </c>
      <c r="G27" s="30">
        <f t="shared" si="1"/>
        <v>-1.9007594436699905E-2</v>
      </c>
      <c r="H27" s="30">
        <f t="shared" si="1"/>
        <v>-4.8642556035919826E-2</v>
      </c>
      <c r="I27" s="30">
        <f t="shared" si="1"/>
        <v>-1.6959567652750994E-2</v>
      </c>
    </row>
    <row r="28" spans="1:9" x14ac:dyDescent="0.25">
      <c r="A28" s="69" t="s">
        <v>253</v>
      </c>
      <c r="B28" s="27" t="s">
        <v>20</v>
      </c>
      <c r="C28" s="30">
        <v>0.85400000000000009</v>
      </c>
      <c r="D28" s="30">
        <v>0.85400000000000009</v>
      </c>
      <c r="E28" s="30">
        <v>0.85400000000000009</v>
      </c>
      <c r="F28" s="30">
        <v>0.7</v>
      </c>
      <c r="G28" s="30">
        <v>1</v>
      </c>
      <c r="H28" s="74"/>
      <c r="I28" s="30">
        <v>0.87684497865702227</v>
      </c>
    </row>
    <row r="29" spans="1:9" x14ac:dyDescent="0.25">
      <c r="A29" s="69"/>
      <c r="B29" s="27" t="s">
        <v>19</v>
      </c>
      <c r="C29" s="30">
        <v>0.89683762750206286</v>
      </c>
      <c r="D29" s="30">
        <v>0.89299699232582141</v>
      </c>
      <c r="E29" s="30">
        <v>0.89990887865473757</v>
      </c>
      <c r="F29" s="30">
        <v>0.73511280942792012</v>
      </c>
      <c r="G29" s="30">
        <v>1.0501611563256004</v>
      </c>
      <c r="H29" s="75"/>
      <c r="I29" s="30">
        <v>0.92130611370074156</v>
      </c>
    </row>
    <row r="30" spans="1:9" x14ac:dyDescent="0.25">
      <c r="A30" s="73" t="s">
        <v>254</v>
      </c>
      <c r="B30" s="73"/>
      <c r="C30" s="30">
        <f>C28-C29</f>
        <v>-4.2837627502062769E-2</v>
      </c>
      <c r="D30" s="30">
        <f>D28-D29</f>
        <v>-3.8996992325821322E-2</v>
      </c>
      <c r="E30" s="30">
        <f>E28-E29</f>
        <v>-4.5908878654737473E-2</v>
      </c>
      <c r="F30" s="30">
        <f>F28-F29</f>
        <v>-3.5112809427920166E-2</v>
      </c>
      <c r="G30" s="30">
        <f>G28-G29</f>
        <v>-5.0161156325600365E-2</v>
      </c>
      <c r="H30" s="76"/>
      <c r="I30" s="30">
        <f>I28-I29</f>
        <v>-4.4461135043719291E-2</v>
      </c>
    </row>
    <row r="31" spans="1:9" x14ac:dyDescent="0.25">
      <c r="A31" s="69" t="s">
        <v>242</v>
      </c>
      <c r="B31" s="27" t="s">
        <v>237</v>
      </c>
      <c r="C31" s="30">
        <v>0.87684497865702227</v>
      </c>
      <c r="D31" s="30">
        <v>0.87681367464737447</v>
      </c>
      <c r="E31" s="30">
        <v>0.87686982094056387</v>
      </c>
      <c r="F31" s="30">
        <v>0.71872539234182131</v>
      </c>
      <c r="G31" s="30">
        <v>1.0267505604883163</v>
      </c>
      <c r="H31" s="30">
        <v>0.87684497865702227</v>
      </c>
      <c r="I31" s="74"/>
    </row>
    <row r="32" spans="1:9" x14ac:dyDescent="0.25">
      <c r="A32" s="69"/>
      <c r="B32" s="27" t="s">
        <v>243</v>
      </c>
      <c r="C32" s="30">
        <v>0.85400000000000009</v>
      </c>
      <c r="D32" s="30">
        <v>0.85400000000000009</v>
      </c>
      <c r="E32" s="30">
        <v>0.85400000000000009</v>
      </c>
      <c r="F32" s="30">
        <v>0.7</v>
      </c>
      <c r="G32" s="30">
        <v>1</v>
      </c>
      <c r="H32" s="30">
        <v>0.85400000000000009</v>
      </c>
      <c r="I32" s="75"/>
    </row>
    <row r="33" spans="1:9" x14ac:dyDescent="0.25">
      <c r="A33" s="69"/>
      <c r="B33" s="27" t="s">
        <v>236</v>
      </c>
      <c r="C33" s="30">
        <v>0.80622172588254781</v>
      </c>
      <c r="D33" s="30">
        <v>0.80748403905990229</v>
      </c>
      <c r="E33" s="30">
        <v>0.80522284662565813</v>
      </c>
      <c r="F33" s="30">
        <v>0.66083748023159639</v>
      </c>
      <c r="G33" s="30">
        <v>0.94405354318799495</v>
      </c>
      <c r="H33" s="30">
        <v>0.80622172588254781</v>
      </c>
      <c r="I33" s="75"/>
    </row>
    <row r="34" spans="1:9" x14ac:dyDescent="0.25">
      <c r="A34" s="73" t="s">
        <v>255</v>
      </c>
      <c r="B34" s="73"/>
      <c r="C34" s="31">
        <f t="shared" ref="C34:H34" si="2">C33-C31</f>
        <v>-7.0623252774474454E-2</v>
      </c>
      <c r="D34" s="31">
        <f t="shared" si="2"/>
        <v>-6.9329635587472183E-2</v>
      </c>
      <c r="E34" s="31">
        <f t="shared" si="2"/>
        <v>-7.1646974314905743E-2</v>
      </c>
      <c r="F34" s="31">
        <f t="shared" si="2"/>
        <v>-5.7887912110224926E-2</v>
      </c>
      <c r="G34" s="31">
        <f t="shared" si="2"/>
        <v>-8.2697017300321307E-2</v>
      </c>
      <c r="H34" s="31">
        <f t="shared" si="2"/>
        <v>-7.0623252774474454E-2</v>
      </c>
      <c r="I34" s="76"/>
    </row>
  </sheetData>
  <mergeCells count="10">
    <mergeCell ref="A3:A14"/>
    <mergeCell ref="A16:A26"/>
    <mergeCell ref="A28:A29"/>
    <mergeCell ref="A31:A33"/>
    <mergeCell ref="H28:H30"/>
    <mergeCell ref="I31:I34"/>
    <mergeCell ref="A15:B15"/>
    <mergeCell ref="A27:B27"/>
    <mergeCell ref="A30:B30"/>
    <mergeCell ref="A34:B34"/>
  </mergeCells>
  <pageMargins left="0.7" right="0.7" top="0.75" bottom="0.75" header="0.3" footer="0.3"/>
  <pageSetup scale="7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L2600"/>
  <sheetViews>
    <sheetView topLeftCell="P1" zoomScale="70" zoomScaleNormal="70" workbookViewId="0">
      <pane ySplit="1" topLeftCell="A2" activePane="bottomLeft" state="frozen"/>
      <selection pane="bottomLeft" activeCell="AI770" sqref="AI770"/>
    </sheetView>
  </sheetViews>
  <sheetFormatPr defaultRowHeight="15" x14ac:dyDescent="0.25"/>
  <cols>
    <col min="1" max="9" width="9.140625" style="5"/>
    <col min="10" max="10" width="22.42578125" style="5" customWidth="1"/>
    <col min="11" max="13" width="9.140625" style="5"/>
    <col min="14" max="14" width="9.140625" style="18"/>
    <col min="15" max="15" width="12" style="5" bestFit="1" customWidth="1"/>
    <col min="16" max="18" width="9.140625" style="5"/>
    <col min="19" max="19" width="9.140625" style="18"/>
    <col min="20" max="20" width="9.85546875" style="5" bestFit="1" customWidth="1"/>
    <col min="21" max="21" width="9.140625" style="18"/>
    <col min="22" max="25" width="9.140625" style="5"/>
    <col min="26" max="26" width="17.42578125" style="5" customWidth="1"/>
    <col min="27" max="35" width="9.140625" style="5"/>
    <col min="36" max="36" width="25.42578125" style="64" bestFit="1" customWidth="1"/>
    <col min="37" max="16384" width="9.140625" style="5"/>
  </cols>
  <sheetData>
    <row r="1" spans="1:38" x14ac:dyDescent="0.25">
      <c r="A1" s="5" t="s">
        <v>1</v>
      </c>
      <c r="B1" s="5" t="s">
        <v>197</v>
      </c>
      <c r="C1" s="5" t="s">
        <v>198</v>
      </c>
      <c r="D1" s="5" t="s">
        <v>212</v>
      </c>
      <c r="E1" s="5" t="s">
        <v>186</v>
      </c>
      <c r="F1" s="5" t="s">
        <v>213</v>
      </c>
      <c r="G1" s="5" t="s">
        <v>22</v>
      </c>
      <c r="H1" s="5" t="s">
        <v>202</v>
      </c>
      <c r="I1" s="5" t="s">
        <v>9</v>
      </c>
      <c r="J1" s="5" t="s">
        <v>199</v>
      </c>
      <c r="K1" s="5" t="s">
        <v>189</v>
      </c>
      <c r="L1" s="5" t="s">
        <v>214</v>
      </c>
      <c r="M1" s="5" t="s">
        <v>3</v>
      </c>
      <c r="N1" s="18" t="s">
        <v>215</v>
      </c>
      <c r="O1" s="5" t="s">
        <v>192</v>
      </c>
      <c r="P1" s="5" t="s">
        <v>216</v>
      </c>
      <c r="Q1" s="5" t="s">
        <v>217</v>
      </c>
      <c r="R1" s="5" t="s">
        <v>218</v>
      </c>
      <c r="S1" s="18" t="s">
        <v>195</v>
      </c>
      <c r="T1" s="5" t="s">
        <v>191</v>
      </c>
      <c r="U1" s="18" t="s">
        <v>219</v>
      </c>
      <c r="V1" s="5" t="s">
        <v>194</v>
      </c>
      <c r="W1" s="5" t="s">
        <v>204</v>
      </c>
      <c r="Y1" s="5" t="s">
        <v>223</v>
      </c>
      <c r="Z1" s="5" t="s">
        <v>386</v>
      </c>
      <c r="AA1" s="5" t="s">
        <v>387</v>
      </c>
      <c r="AB1" s="5" t="s">
        <v>388</v>
      </c>
      <c r="AC1" s="5" t="s">
        <v>389</v>
      </c>
      <c r="AD1" s="5" t="s">
        <v>390</v>
      </c>
      <c r="AE1" s="5" t="s">
        <v>392</v>
      </c>
      <c r="AF1" s="5" t="s">
        <v>391</v>
      </c>
      <c r="AG1" s="5" t="s">
        <v>346</v>
      </c>
      <c r="AH1" s="5" t="s">
        <v>395</v>
      </c>
      <c r="AI1" s="5" t="s">
        <v>1455</v>
      </c>
      <c r="AJ1" s="64" t="s">
        <v>1457</v>
      </c>
      <c r="AK1" s="5" t="s">
        <v>1458</v>
      </c>
      <c r="AL1" s="5" t="s">
        <v>1459</v>
      </c>
    </row>
    <row r="2" spans="1:38" x14ac:dyDescent="0.25">
      <c r="A2" s="5" t="s">
        <v>1460</v>
      </c>
      <c r="B2" s="5">
        <v>108</v>
      </c>
      <c r="C2" s="5">
        <v>51</v>
      </c>
      <c r="D2" s="5">
        <v>0.02</v>
      </c>
      <c r="E2" s="5">
        <v>799.99998000000005</v>
      </c>
      <c r="F2" s="5">
        <v>650.00002000000006</v>
      </c>
      <c r="G2" s="5">
        <v>40</v>
      </c>
      <c r="H2" s="5">
        <v>100.2</v>
      </c>
      <c r="I2" s="5" t="s">
        <v>200</v>
      </c>
      <c r="J2" s="5" t="s">
        <v>201</v>
      </c>
      <c r="K2" s="5">
        <v>2245.7764892184132</v>
      </c>
      <c r="L2" s="5">
        <v>4.4275655830936609</v>
      </c>
      <c r="M2" s="5">
        <v>59.412258414083908</v>
      </c>
      <c r="N2" s="18">
        <v>0.11713172340655026</v>
      </c>
      <c r="O2" s="5">
        <v>3390.299861503122</v>
      </c>
      <c r="P2" s="5">
        <v>6.6840021948856343</v>
      </c>
      <c r="Q2" s="5">
        <v>-3.3737764661670728</v>
      </c>
      <c r="R2" s="5">
        <v>-6.6514261941763193E-3</v>
      </c>
      <c r="S2" s="18">
        <v>1.002</v>
      </c>
      <c r="T2" s="62">
        <v>59.13</v>
      </c>
      <c r="U2" s="18">
        <v>0.11657393374364848</v>
      </c>
      <c r="V2" s="5">
        <v>507.22602456612918</v>
      </c>
      <c r="W2" s="5">
        <v>1137.756306692886</v>
      </c>
      <c r="X2" s="5">
        <v>2.2430952900456944</v>
      </c>
      <c r="Y2" s="5">
        <v>0</v>
      </c>
      <c r="Z2" s="5" t="s">
        <v>611</v>
      </c>
      <c r="AA2" s="5">
        <v>2001</v>
      </c>
      <c r="AB2" s="5">
        <v>1.002</v>
      </c>
      <c r="AC2" s="5">
        <v>0.1</v>
      </c>
      <c r="AD2" s="5">
        <v>122483</v>
      </c>
      <c r="AE2" s="5">
        <v>8010123</v>
      </c>
      <c r="AF2" s="5">
        <v>2408543</v>
      </c>
      <c r="AG2" s="5">
        <v>8028471</v>
      </c>
      <c r="AI2" s="10"/>
    </row>
    <row r="3" spans="1:38" x14ac:dyDescent="0.25">
      <c r="A3" s="5" t="s">
        <v>1460</v>
      </c>
      <c r="B3" s="5">
        <v>108</v>
      </c>
      <c r="C3" s="5">
        <v>51</v>
      </c>
      <c r="D3" s="5">
        <v>0.02</v>
      </c>
      <c r="E3" s="5">
        <v>799.99998000000005</v>
      </c>
      <c r="F3" s="5">
        <v>650.00002000000006</v>
      </c>
      <c r="G3" s="5">
        <v>40</v>
      </c>
      <c r="H3" s="5">
        <v>95.399999999999991</v>
      </c>
      <c r="I3" s="5" t="s">
        <v>200</v>
      </c>
      <c r="J3" s="5" t="s">
        <v>201</v>
      </c>
      <c r="K3" s="5">
        <v>2245.7764892184132</v>
      </c>
      <c r="L3" s="5">
        <v>4.4275655830936609</v>
      </c>
      <c r="M3" s="5">
        <v>59.412258414083908</v>
      </c>
      <c r="N3" s="18">
        <v>0.11713172340655026</v>
      </c>
      <c r="O3" s="5">
        <v>3227.8902872993795</v>
      </c>
      <c r="P3" s="5">
        <v>6.3638104729749445</v>
      </c>
      <c r="Q3" s="5">
        <v>77.782767991561428</v>
      </c>
      <c r="R3" s="5">
        <v>0.15334932401801588</v>
      </c>
      <c r="S3" s="18">
        <v>0.95399999999999996</v>
      </c>
      <c r="T3" s="62">
        <v>65.94</v>
      </c>
      <c r="U3" s="18">
        <v>0.12999162220917332</v>
      </c>
      <c r="V3" s="5">
        <v>507.22602456612918</v>
      </c>
      <c r="W3" s="5">
        <v>1137.756306692886</v>
      </c>
      <c r="X3" s="5">
        <v>2.2430952900456944</v>
      </c>
      <c r="Y3" s="5">
        <v>0</v>
      </c>
      <c r="Z3" s="10" t="s">
        <v>611</v>
      </c>
      <c r="AA3" s="5">
        <v>2002</v>
      </c>
      <c r="AB3" s="5">
        <v>0.95399999999999996</v>
      </c>
      <c r="AC3" s="5">
        <v>9.8800003999999997E-2</v>
      </c>
      <c r="AD3" s="5">
        <v>123887</v>
      </c>
      <c r="AE3" s="5">
        <v>8493469</v>
      </c>
      <c r="AF3" s="5">
        <v>2547775</v>
      </c>
      <c r="AG3" s="5">
        <v>8100846</v>
      </c>
      <c r="AI3" s="10"/>
    </row>
    <row r="4" spans="1:38" x14ac:dyDescent="0.25">
      <c r="A4" s="5" t="s">
        <v>1460</v>
      </c>
      <c r="B4" s="5">
        <v>108</v>
      </c>
      <c r="C4" s="5">
        <v>51</v>
      </c>
      <c r="D4" s="5">
        <v>0.02</v>
      </c>
      <c r="E4" s="5">
        <v>799.99998000000005</v>
      </c>
      <c r="F4" s="5">
        <v>650.00002000000006</v>
      </c>
      <c r="G4" s="5">
        <v>20</v>
      </c>
      <c r="H4" s="5">
        <v>91.100000999999992</v>
      </c>
      <c r="I4" s="5" t="s">
        <v>200</v>
      </c>
      <c r="J4" s="5" t="s">
        <v>201</v>
      </c>
      <c r="K4" s="5">
        <v>2245.7764892184132</v>
      </c>
      <c r="L4" s="5">
        <v>4.4275655830936609</v>
      </c>
      <c r="M4" s="5">
        <v>59.412258414083908</v>
      </c>
      <c r="N4" s="18">
        <v>0.11713172340655026</v>
      </c>
      <c r="O4" s="5">
        <v>3082.3984109105213</v>
      </c>
      <c r="P4" s="5">
        <v>6.0769721221365609</v>
      </c>
      <c r="Q4" s="5">
        <v>153.86421147851806</v>
      </c>
      <c r="R4" s="5">
        <v>0.3033444737188522</v>
      </c>
      <c r="S4" s="18">
        <v>0.91100000999999997</v>
      </c>
      <c r="T4" s="62">
        <v>75.08</v>
      </c>
      <c r="U4" s="18">
        <v>0.1480280276292745</v>
      </c>
      <c r="V4" s="5">
        <v>507.22602456612918</v>
      </c>
      <c r="W4" s="5">
        <v>1137.756306692886</v>
      </c>
      <c r="X4" s="5">
        <v>2.2430952900456944</v>
      </c>
      <c r="Y4" s="5">
        <v>0</v>
      </c>
      <c r="Z4" s="5" t="s">
        <v>611</v>
      </c>
      <c r="AA4" s="5">
        <v>2003</v>
      </c>
      <c r="AB4" s="5">
        <v>0.91100000999999997</v>
      </c>
      <c r="AC4" s="5">
        <v>8.7299995000000005E-2</v>
      </c>
      <c r="AD4" s="5">
        <v>154218</v>
      </c>
      <c r="AE4" s="5">
        <v>9124279</v>
      </c>
      <c r="AF4" s="5">
        <v>2677025</v>
      </c>
      <c r="AG4" s="5">
        <v>8312500</v>
      </c>
      <c r="AI4" s="10"/>
    </row>
    <row r="5" spans="1:38" x14ac:dyDescent="0.25">
      <c r="A5" s="5" t="s">
        <v>1460</v>
      </c>
      <c r="B5" s="5">
        <v>108</v>
      </c>
      <c r="C5" s="5">
        <v>51</v>
      </c>
      <c r="D5" s="5">
        <v>0.02</v>
      </c>
      <c r="E5" s="5">
        <v>799.99998000000005</v>
      </c>
      <c r="F5" s="5">
        <v>650.00002000000006</v>
      </c>
      <c r="G5" s="5">
        <v>20</v>
      </c>
      <c r="H5" s="5">
        <v>89.699995999999999</v>
      </c>
      <c r="I5" s="5" t="s">
        <v>200</v>
      </c>
      <c r="J5" s="5" t="s">
        <v>201</v>
      </c>
      <c r="K5" s="5">
        <v>2245.7764892184132</v>
      </c>
      <c r="L5" s="5">
        <v>4.4275655830936609</v>
      </c>
      <c r="M5" s="5">
        <v>59.412258414083908</v>
      </c>
      <c r="N5" s="18">
        <v>0.11713172340655026</v>
      </c>
      <c r="O5" s="5">
        <v>3035.0287825911237</v>
      </c>
      <c r="P5" s="5">
        <v>5.9835825363795667</v>
      </c>
      <c r="Q5" s="5">
        <v>184.55830384304886</v>
      </c>
      <c r="R5" s="5">
        <v>0.36385811236897059</v>
      </c>
      <c r="S5" s="18">
        <v>0.89699996000000004</v>
      </c>
      <c r="T5" s="62">
        <v>78.209999999999994</v>
      </c>
      <c r="U5" s="18">
        <v>0.15419147529798299</v>
      </c>
      <c r="V5" s="5">
        <v>507.22602456612918</v>
      </c>
      <c r="W5" s="5">
        <v>1137.756306692886</v>
      </c>
      <c r="X5" s="5">
        <v>2.2430952900456944</v>
      </c>
      <c r="Y5" s="5">
        <v>0</v>
      </c>
      <c r="Z5" s="10" t="s">
        <v>611</v>
      </c>
      <c r="AA5" s="5">
        <v>2004</v>
      </c>
      <c r="AB5" s="5">
        <v>0.89699996000000004</v>
      </c>
      <c r="AC5" s="5">
        <v>9.8800003999999997E-2</v>
      </c>
      <c r="AD5" s="5">
        <v>170713</v>
      </c>
      <c r="AE5" s="5">
        <v>9546478</v>
      </c>
      <c r="AF5" s="5">
        <v>2702393</v>
      </c>
      <c r="AG5" s="5">
        <v>8563945</v>
      </c>
      <c r="AI5" s="10"/>
    </row>
    <row r="6" spans="1:38" x14ac:dyDescent="0.25">
      <c r="A6" s="5" t="s">
        <v>1460</v>
      </c>
      <c r="B6" s="5">
        <v>108</v>
      </c>
      <c r="C6" s="5">
        <v>51</v>
      </c>
      <c r="D6" s="5">
        <v>0.02</v>
      </c>
      <c r="E6" s="5">
        <v>799.99998000000005</v>
      </c>
      <c r="F6" s="5">
        <v>650.00002000000006</v>
      </c>
      <c r="G6" s="5">
        <v>20</v>
      </c>
      <c r="H6" s="5">
        <v>83.999997000000008</v>
      </c>
      <c r="I6" s="5" t="s">
        <v>200</v>
      </c>
      <c r="J6" s="5" t="s">
        <v>201</v>
      </c>
      <c r="K6" s="5">
        <v>2245.7764892184132</v>
      </c>
      <c r="L6" s="5">
        <v>4.4275655830936609</v>
      </c>
      <c r="M6" s="5">
        <v>59.412258414083908</v>
      </c>
      <c r="N6" s="18">
        <v>0.11713172340655026</v>
      </c>
      <c r="O6" s="5">
        <v>2842.1674470595076</v>
      </c>
      <c r="P6" s="5">
        <v>5.6033549333172319</v>
      </c>
      <c r="Q6" s="5">
        <v>289.4227726041687</v>
      </c>
      <c r="R6" s="5">
        <v>0.57059921728530205</v>
      </c>
      <c r="S6" s="18">
        <v>0.83999997000000004</v>
      </c>
      <c r="T6" s="62">
        <v>88.89</v>
      </c>
      <c r="U6" s="18">
        <v>0.17524851317485318</v>
      </c>
      <c r="V6" s="5">
        <v>507.22602456612918</v>
      </c>
      <c r="W6" s="5">
        <v>1137.756306692886</v>
      </c>
      <c r="X6" s="5">
        <v>2.2430952900456944</v>
      </c>
      <c r="Y6" s="5">
        <v>0</v>
      </c>
      <c r="Z6" s="5" t="s">
        <v>611</v>
      </c>
      <c r="AA6" s="5">
        <v>2005</v>
      </c>
      <c r="AB6" s="5">
        <v>0.83999997000000004</v>
      </c>
      <c r="AC6" s="5">
        <v>9.8199992999999999E-2</v>
      </c>
      <c r="AD6" s="5">
        <v>195846</v>
      </c>
      <c r="AE6" s="5">
        <v>10634976</v>
      </c>
      <c r="AF6" s="5">
        <v>2982122</v>
      </c>
      <c r="AG6" s="5">
        <v>8935358</v>
      </c>
      <c r="AI6" s="10"/>
    </row>
    <row r="7" spans="1:38" x14ac:dyDescent="0.25">
      <c r="A7" s="5" t="s">
        <v>1460</v>
      </c>
      <c r="B7" s="5">
        <v>108</v>
      </c>
      <c r="C7" s="5">
        <v>51</v>
      </c>
      <c r="D7" s="5">
        <v>0.02</v>
      </c>
      <c r="E7" s="5">
        <v>799.99998000000005</v>
      </c>
      <c r="F7" s="5">
        <v>650.00002000000006</v>
      </c>
      <c r="G7" s="5">
        <v>20</v>
      </c>
      <c r="H7" s="5">
        <v>81.099998999999997</v>
      </c>
      <c r="I7" s="5" t="s">
        <v>200</v>
      </c>
      <c r="J7" s="5" t="s">
        <v>201</v>
      </c>
      <c r="K7" s="5">
        <v>2245.7764892184132</v>
      </c>
      <c r="L7" s="5">
        <v>4.4275655830936609</v>
      </c>
      <c r="M7" s="5">
        <v>59.412258414083908</v>
      </c>
      <c r="N7" s="18">
        <v>0.11713172340655026</v>
      </c>
      <c r="O7" s="5">
        <v>2744.0450636487358</v>
      </c>
      <c r="P7" s="5">
        <v>5.4099059014094086</v>
      </c>
      <c r="Q7" s="5">
        <v>357.76398414729914</v>
      </c>
      <c r="R7" s="5">
        <v>0.70533444030858461</v>
      </c>
      <c r="S7" s="18">
        <v>0.81099999</v>
      </c>
      <c r="T7" s="62">
        <v>95.85</v>
      </c>
      <c r="U7" s="18">
        <v>0.18897159304181049</v>
      </c>
      <c r="V7" s="5">
        <v>507.22602456612918</v>
      </c>
      <c r="W7" s="5">
        <v>1137.756306692886</v>
      </c>
      <c r="X7" s="5">
        <v>2.2430952900456944</v>
      </c>
      <c r="Y7" s="5">
        <v>0</v>
      </c>
      <c r="Z7" s="10" t="s">
        <v>611</v>
      </c>
      <c r="AA7" s="5">
        <v>2006</v>
      </c>
      <c r="AB7" s="5">
        <v>0.81099999</v>
      </c>
      <c r="AC7" s="5">
        <v>0.10059999999999999</v>
      </c>
      <c r="AD7" s="5">
        <v>241750</v>
      </c>
      <c r="AE7" s="5">
        <v>11457564</v>
      </c>
      <c r="AF7" s="5">
        <v>3070146</v>
      </c>
      <c r="AG7" s="5">
        <v>9287531</v>
      </c>
      <c r="AI7" s="10"/>
    </row>
    <row r="8" spans="1:38" x14ac:dyDescent="0.25">
      <c r="A8" s="5" t="s">
        <v>1460</v>
      </c>
      <c r="B8" s="5">
        <v>108</v>
      </c>
      <c r="C8" s="5">
        <v>51</v>
      </c>
      <c r="D8" s="5">
        <v>0.02</v>
      </c>
      <c r="E8" s="5">
        <v>799.99998000000005</v>
      </c>
      <c r="F8" s="5">
        <v>650.00002000000006</v>
      </c>
      <c r="G8" s="5">
        <v>20</v>
      </c>
      <c r="H8" s="5">
        <v>79.000002000000009</v>
      </c>
      <c r="I8" s="5" t="s">
        <v>200</v>
      </c>
      <c r="J8" s="5" t="s">
        <v>201</v>
      </c>
      <c r="K8" s="5">
        <v>2245.7764892184132</v>
      </c>
      <c r="L8" s="5">
        <v>4.4275655830936609</v>
      </c>
      <c r="M8" s="5">
        <v>59.412258414083908</v>
      </c>
      <c r="N8" s="18">
        <v>0.11713172340655026</v>
      </c>
      <c r="O8" s="5">
        <v>2672.9909764405829</v>
      </c>
      <c r="P8" s="5">
        <v>5.2698222231933087</v>
      </c>
      <c r="Q8" s="5">
        <v>388.78627820534962</v>
      </c>
      <c r="R8" s="5">
        <v>0.76649513111617151</v>
      </c>
      <c r="S8" s="18">
        <v>0.79000002000000014</v>
      </c>
      <c r="T8" s="62">
        <v>99.01</v>
      </c>
      <c r="U8" s="18">
        <v>0.19520094440100005</v>
      </c>
      <c r="V8" s="5">
        <v>507.22602456612918</v>
      </c>
      <c r="W8" s="5">
        <v>1137.756306692886</v>
      </c>
      <c r="X8" s="5">
        <v>2.2430952900456944</v>
      </c>
      <c r="Y8" s="5">
        <v>0</v>
      </c>
      <c r="Z8" s="5" t="s">
        <v>611</v>
      </c>
      <c r="AA8" s="5">
        <v>2007</v>
      </c>
      <c r="AB8" s="5">
        <v>0.79000002000000003</v>
      </c>
      <c r="AC8" s="5">
        <v>0.1002</v>
      </c>
      <c r="AD8" s="5">
        <v>277254</v>
      </c>
      <c r="AE8" s="5">
        <v>12370342</v>
      </c>
      <c r="AF8" s="5">
        <v>3389156</v>
      </c>
      <c r="AG8" s="5">
        <v>9770897</v>
      </c>
      <c r="AI8" s="10"/>
    </row>
    <row r="9" spans="1:38" x14ac:dyDescent="0.25">
      <c r="A9" s="5" t="s">
        <v>1460</v>
      </c>
      <c r="B9" s="5">
        <v>108</v>
      </c>
      <c r="C9" s="5">
        <v>51</v>
      </c>
      <c r="D9" s="5">
        <v>0.02</v>
      </c>
      <c r="E9" s="5">
        <v>799.99998000000005</v>
      </c>
      <c r="F9" s="5">
        <v>650.00002000000006</v>
      </c>
      <c r="G9" s="5">
        <v>30</v>
      </c>
      <c r="H9" s="5">
        <v>75.699996999999996</v>
      </c>
      <c r="I9" s="5" t="s">
        <v>200</v>
      </c>
      <c r="J9" s="5" t="s">
        <v>201</v>
      </c>
      <c r="K9" s="5">
        <v>2245.7764892184132</v>
      </c>
      <c r="L9" s="5">
        <v>4.4275655830936609</v>
      </c>
      <c r="M9" s="5">
        <v>59.412258414083908</v>
      </c>
      <c r="N9" s="18">
        <v>0.11713172340655026</v>
      </c>
      <c r="O9" s="5">
        <v>2561.3342249988696</v>
      </c>
      <c r="P9" s="5">
        <v>5.0496900808466654</v>
      </c>
      <c r="Q9" s="5">
        <v>453.66623688464296</v>
      </c>
      <c r="R9" s="5">
        <v>0.89440646755595754</v>
      </c>
      <c r="S9" s="18">
        <v>0.75699996999999997</v>
      </c>
      <c r="T9" s="62">
        <v>99.71</v>
      </c>
      <c r="U9" s="18">
        <v>0.19657955282535489</v>
      </c>
      <c r="V9" s="5">
        <v>507.22602456612918</v>
      </c>
      <c r="W9" s="5">
        <v>1137.756306692886</v>
      </c>
      <c r="X9" s="5">
        <v>2.2430952900456944</v>
      </c>
      <c r="Y9" s="5">
        <v>0</v>
      </c>
      <c r="Z9" s="10" t="s">
        <v>611</v>
      </c>
      <c r="AA9" s="5">
        <v>2008</v>
      </c>
      <c r="AB9" s="5">
        <v>0.75699996999999997</v>
      </c>
      <c r="AC9" s="5">
        <v>0.10050000000000001</v>
      </c>
      <c r="AD9" s="5">
        <v>329339</v>
      </c>
      <c r="AE9" s="5">
        <v>13078687</v>
      </c>
      <c r="AF9" s="5">
        <v>3553330</v>
      </c>
      <c r="AG9" s="5">
        <v>9905766</v>
      </c>
      <c r="AI9" s="10"/>
    </row>
    <row r="10" spans="1:38" x14ac:dyDescent="0.25">
      <c r="A10" s="5" t="s">
        <v>1460</v>
      </c>
      <c r="B10" s="5">
        <v>108</v>
      </c>
      <c r="C10" s="5">
        <v>51</v>
      </c>
      <c r="D10" s="5">
        <v>0.02</v>
      </c>
      <c r="E10" s="5">
        <v>799.99998000000005</v>
      </c>
      <c r="F10" s="5">
        <v>650.00002000000006</v>
      </c>
      <c r="G10" s="5">
        <v>30</v>
      </c>
      <c r="H10" s="5">
        <v>72.199994000000004</v>
      </c>
      <c r="I10" s="5" t="s">
        <v>200</v>
      </c>
      <c r="J10" s="5" t="s">
        <v>201</v>
      </c>
      <c r="K10" s="5">
        <v>2245.7764892184132</v>
      </c>
      <c r="L10" s="5">
        <v>4.4275655830936609</v>
      </c>
      <c r="M10" s="5">
        <v>59.412258414083908</v>
      </c>
      <c r="N10" s="18">
        <v>0.11713172340655026</v>
      </c>
      <c r="O10" s="5">
        <v>2442.9104756359902</v>
      </c>
      <c r="P10" s="5">
        <v>4.8162167501669622</v>
      </c>
      <c r="Q10" s="5">
        <v>535.80457668652707</v>
      </c>
      <c r="R10" s="5">
        <v>1.0563428348236734</v>
      </c>
      <c r="S10" s="18">
        <v>0.72199994000000001</v>
      </c>
      <c r="T10" s="62">
        <v>107.01</v>
      </c>
      <c r="U10" s="18">
        <v>0.21096394443037367</v>
      </c>
      <c r="V10" s="5">
        <v>507.22602456612918</v>
      </c>
      <c r="W10" s="5">
        <v>1137.756306692886</v>
      </c>
      <c r="X10" s="5">
        <v>2.2430952900456944</v>
      </c>
      <c r="Y10" s="5">
        <v>0</v>
      </c>
      <c r="Z10" s="5" t="s">
        <v>611</v>
      </c>
      <c r="AA10" s="5">
        <v>2009</v>
      </c>
      <c r="AB10" s="5">
        <v>0.72199994000000001</v>
      </c>
      <c r="AC10" s="5">
        <v>8.8399999000000007E-2</v>
      </c>
      <c r="AD10" s="5">
        <v>451139</v>
      </c>
      <c r="AE10" s="5">
        <v>13756176</v>
      </c>
      <c r="AF10" s="5">
        <v>3620243</v>
      </c>
      <c r="AG10" s="5">
        <v>9928104</v>
      </c>
      <c r="AI10" s="10"/>
    </row>
    <row r="11" spans="1:38" x14ac:dyDescent="0.25">
      <c r="A11" s="5" t="s">
        <v>1460</v>
      </c>
      <c r="B11" s="5">
        <v>108</v>
      </c>
      <c r="C11" s="5">
        <v>51</v>
      </c>
      <c r="D11" s="5">
        <v>0.02</v>
      </c>
      <c r="E11" s="5">
        <v>799.99998000000005</v>
      </c>
      <c r="F11" s="5">
        <v>650.00002000000006</v>
      </c>
      <c r="G11" s="5">
        <v>30</v>
      </c>
      <c r="H11" s="5">
        <v>68.199997999999994</v>
      </c>
      <c r="I11" s="5" t="s">
        <v>200</v>
      </c>
      <c r="J11" s="5" t="s">
        <v>201</v>
      </c>
      <c r="K11" s="5">
        <v>2245.7764892184132</v>
      </c>
      <c r="L11" s="5">
        <v>4.4275655830936609</v>
      </c>
      <c r="M11" s="5">
        <v>59.412258414083908</v>
      </c>
      <c r="N11" s="18">
        <v>0.11713172340655026</v>
      </c>
      <c r="O11" s="5">
        <v>2307.56929914085</v>
      </c>
      <c r="P11" s="5">
        <v>4.5493905820678222</v>
      </c>
      <c r="Q11" s="5">
        <v>636.52161590746755</v>
      </c>
      <c r="R11" s="5">
        <v>1.2549072505732235</v>
      </c>
      <c r="S11" s="18">
        <v>0.68199997999999995</v>
      </c>
      <c r="T11" s="62">
        <v>115.95</v>
      </c>
      <c r="U11" s="18">
        <v>0.2286019115106239</v>
      </c>
      <c r="V11" s="5">
        <v>507.22602456612918</v>
      </c>
      <c r="W11" s="5">
        <v>1137.756306692886</v>
      </c>
      <c r="X11" s="5">
        <v>2.2430952900456944</v>
      </c>
      <c r="Y11" s="5">
        <v>0</v>
      </c>
      <c r="Z11" s="10" t="s">
        <v>611</v>
      </c>
      <c r="AA11" s="5">
        <v>2010</v>
      </c>
      <c r="AB11" s="5">
        <v>0.68199997999999995</v>
      </c>
      <c r="AC11" s="5">
        <v>8.0600001000000004E-2</v>
      </c>
      <c r="AD11" s="5">
        <v>377898</v>
      </c>
      <c r="AE11" s="5">
        <v>14284119</v>
      </c>
      <c r="AF11" s="5">
        <v>3619670</v>
      </c>
      <c r="AG11" s="5">
        <v>9739331</v>
      </c>
      <c r="AI11" s="10"/>
    </row>
    <row r="12" spans="1:38" x14ac:dyDescent="0.25">
      <c r="A12" s="5" t="s">
        <v>1460</v>
      </c>
      <c r="B12" s="5">
        <v>108</v>
      </c>
      <c r="C12" s="5">
        <v>51</v>
      </c>
      <c r="D12" s="5">
        <v>0.02</v>
      </c>
      <c r="E12" s="5">
        <v>799.99998000000005</v>
      </c>
      <c r="F12" s="5">
        <v>499.99999000000003</v>
      </c>
      <c r="G12" s="5">
        <v>30</v>
      </c>
      <c r="H12" s="5">
        <v>65.800004999999999</v>
      </c>
      <c r="I12" s="5" t="s">
        <v>200</v>
      </c>
      <c r="J12" s="5" t="s">
        <v>201</v>
      </c>
      <c r="K12" s="5">
        <v>1445.5150883647343</v>
      </c>
      <c r="L12" s="5">
        <v>4.1338690013232497</v>
      </c>
      <c r="M12" s="5">
        <v>32.569988384142164</v>
      </c>
      <c r="N12" s="18">
        <v>9.3143313714544262E-2</v>
      </c>
      <c r="O12" s="5">
        <v>1419.2045386771001</v>
      </c>
      <c r="P12" s="5">
        <v>4.0586263652297534</v>
      </c>
      <c r="Q12" s="5">
        <v>485.24948852385739</v>
      </c>
      <c r="R12" s="5">
        <v>1.3877114356419573</v>
      </c>
      <c r="S12" s="18">
        <v>0.65800004999999995</v>
      </c>
      <c r="T12" s="62">
        <v>75.67</v>
      </c>
      <c r="U12" s="18">
        <v>0.21641015649876083</v>
      </c>
      <c r="V12" s="5">
        <v>349.67607534298389</v>
      </c>
      <c r="W12" s="5">
        <v>711.33055120185861</v>
      </c>
      <c r="X12" s="5">
        <v>2.0342557050954708</v>
      </c>
      <c r="Y12" s="5">
        <v>0</v>
      </c>
      <c r="Z12" s="5" t="s">
        <v>611</v>
      </c>
      <c r="AA12" s="5">
        <v>2011</v>
      </c>
      <c r="AB12" s="5">
        <v>0.65800004999999995</v>
      </c>
      <c r="AC12" s="5">
        <v>7.7800006000000005E-2</v>
      </c>
      <c r="AD12" s="5">
        <v>394998</v>
      </c>
      <c r="AE12" s="5">
        <v>14366796</v>
      </c>
      <c r="AF12" s="5">
        <v>3540681</v>
      </c>
      <c r="AG12" s="5">
        <v>9456158</v>
      </c>
      <c r="AI12" s="10"/>
    </row>
    <row r="13" spans="1:38" x14ac:dyDescent="0.25">
      <c r="A13" s="5" t="s">
        <v>1460</v>
      </c>
      <c r="B13" s="5">
        <v>108</v>
      </c>
      <c r="C13" s="5">
        <v>51</v>
      </c>
      <c r="D13" s="5">
        <v>0.02</v>
      </c>
      <c r="E13" s="5">
        <v>799.99998000000005</v>
      </c>
      <c r="F13" s="5">
        <v>499.99999000000003</v>
      </c>
      <c r="G13" s="5">
        <v>30</v>
      </c>
      <c r="H13" s="5">
        <v>65.699995000000001</v>
      </c>
      <c r="I13" s="5" t="s">
        <v>200</v>
      </c>
      <c r="J13" s="5" t="s">
        <v>201</v>
      </c>
      <c r="K13" s="5">
        <v>1445.5150883647343</v>
      </c>
      <c r="L13" s="5">
        <v>4.1338690013232497</v>
      </c>
      <c r="M13" s="5">
        <v>32.569988384142164</v>
      </c>
      <c r="N13" s="18">
        <v>9.3143313714544262E-2</v>
      </c>
      <c r="O13" s="5">
        <v>1417.0474773529697</v>
      </c>
      <c r="P13" s="5">
        <v>4.0524576237108647</v>
      </c>
      <c r="Q13" s="5">
        <v>512.10013769149771</v>
      </c>
      <c r="R13" s="5">
        <v>1.4644986426057267</v>
      </c>
      <c r="S13" s="18">
        <v>0.65699995</v>
      </c>
      <c r="T13" s="62">
        <v>78.06</v>
      </c>
      <c r="U13" s="18">
        <v>0.22323096688162217</v>
      </c>
      <c r="V13" s="5">
        <v>349.67607534298389</v>
      </c>
      <c r="W13" s="5">
        <v>711.33055120185861</v>
      </c>
      <c r="X13" s="5">
        <v>2.0342557050954708</v>
      </c>
      <c r="Y13" s="5">
        <v>0</v>
      </c>
      <c r="Z13" s="10" t="s">
        <v>611</v>
      </c>
      <c r="AA13" s="5">
        <v>2012</v>
      </c>
      <c r="AB13" s="5">
        <v>0.65699995</v>
      </c>
      <c r="AC13" s="5">
        <v>9.64E-2</v>
      </c>
      <c r="AD13" s="5">
        <v>317520</v>
      </c>
      <c r="AE13" s="5">
        <v>13884995</v>
      </c>
      <c r="AF13" s="5">
        <v>3252003</v>
      </c>
      <c r="AG13" s="5">
        <v>9116551</v>
      </c>
      <c r="AI13" s="10"/>
    </row>
    <row r="14" spans="1:38" x14ac:dyDescent="0.25">
      <c r="A14" s="5" t="s">
        <v>1460</v>
      </c>
      <c r="B14" s="5">
        <v>108</v>
      </c>
      <c r="C14" s="5">
        <v>51</v>
      </c>
      <c r="D14" s="5">
        <v>0.02</v>
      </c>
      <c r="E14" s="5">
        <v>799.99998000000005</v>
      </c>
      <c r="F14" s="5">
        <v>499.99999000000003</v>
      </c>
      <c r="G14" s="5">
        <v>30</v>
      </c>
      <c r="H14" s="5">
        <v>65.699995000000001</v>
      </c>
      <c r="I14" s="5" t="s">
        <v>200</v>
      </c>
      <c r="J14" s="5" t="s">
        <v>201</v>
      </c>
      <c r="K14" s="5">
        <v>1445.5150883647343</v>
      </c>
      <c r="L14" s="5">
        <v>4.1338690013232497</v>
      </c>
      <c r="M14" s="5">
        <v>32.569988384142164</v>
      </c>
      <c r="N14" s="18">
        <v>9.3143313714544262E-2</v>
      </c>
      <c r="O14" s="5">
        <v>1417.0474773529697</v>
      </c>
      <c r="P14" s="5">
        <v>4.0524576237108647</v>
      </c>
      <c r="Q14" s="5">
        <v>512.70541351811062</v>
      </c>
      <c r="R14" s="5">
        <v>1.4662296041135141</v>
      </c>
      <c r="S14" s="18">
        <v>0.65699995</v>
      </c>
      <c r="T14" s="62">
        <v>78.11</v>
      </c>
      <c r="U14" s="18">
        <v>0.22338472374674972</v>
      </c>
      <c r="V14" s="5">
        <v>349.67607534298389</v>
      </c>
      <c r="W14" s="5">
        <v>711.33055120185861</v>
      </c>
      <c r="X14" s="5">
        <v>2.0342557050954708</v>
      </c>
      <c r="Y14" s="5">
        <v>0</v>
      </c>
      <c r="Z14" s="5" t="s">
        <v>611</v>
      </c>
      <c r="AA14" s="5">
        <v>2013</v>
      </c>
      <c r="AB14" s="5">
        <v>0.65699995</v>
      </c>
      <c r="AC14" s="5">
        <v>9.9900000000000003E-2</v>
      </c>
      <c r="AD14" s="5">
        <v>338819</v>
      </c>
      <c r="AE14" s="5">
        <v>14536600</v>
      </c>
      <c r="AF14" s="5">
        <v>3400596</v>
      </c>
      <c r="AG14" s="5">
        <v>9546459</v>
      </c>
      <c r="AI14" s="10"/>
    </row>
    <row r="15" spans="1:38" x14ac:dyDescent="0.25">
      <c r="A15" s="5" t="s">
        <v>1460</v>
      </c>
      <c r="B15" s="5">
        <v>108</v>
      </c>
      <c r="C15" s="5">
        <v>51</v>
      </c>
      <c r="D15" s="5">
        <v>0.02</v>
      </c>
      <c r="E15" s="5">
        <v>0</v>
      </c>
      <c r="F15" s="5">
        <v>200</v>
      </c>
      <c r="H15" s="5">
        <v>0</v>
      </c>
      <c r="I15" s="5" t="s">
        <v>200</v>
      </c>
      <c r="K15" s="5" t="s">
        <v>1456</v>
      </c>
      <c r="L15" s="5" t="e">
        <v>#VALUE!</v>
      </c>
      <c r="M15" s="5" t="s">
        <v>1456</v>
      </c>
      <c r="N15" s="18" t="e">
        <v>#VALUE!</v>
      </c>
      <c r="O15" s="5" t="e">
        <v>#VALUE!</v>
      </c>
      <c r="P15" s="5" t="e">
        <v>#VALUE!</v>
      </c>
      <c r="Q15" s="5" t="e">
        <v>#DIV/0!</v>
      </c>
      <c r="R15" s="5" t="e">
        <v>#DIV/0!</v>
      </c>
      <c r="S15" s="18" t="e">
        <v>#VALUE!</v>
      </c>
      <c r="T15" s="62" t="e">
        <v>#VALUE!</v>
      </c>
      <c r="U15" s="18" t="e">
        <v>#VALUE!</v>
      </c>
      <c r="V15" s="5">
        <v>170.27101100293106</v>
      </c>
      <c r="W15" s="5">
        <v>796.4215644807316</v>
      </c>
      <c r="X15" s="5">
        <v>4.6773761416558566</v>
      </c>
      <c r="Y15" s="5">
        <v>0</v>
      </c>
      <c r="Z15" s="5" t="s">
        <v>611</v>
      </c>
      <c r="AA15" s="5">
        <v>2014</v>
      </c>
      <c r="AI15" s="10"/>
    </row>
    <row r="16" spans="1:38" x14ac:dyDescent="0.25">
      <c r="A16" s="5" t="s">
        <v>1460</v>
      </c>
      <c r="B16" s="5">
        <v>108</v>
      </c>
      <c r="C16" s="5">
        <v>51</v>
      </c>
      <c r="D16" s="5">
        <v>0.02</v>
      </c>
      <c r="E16" s="5">
        <v>799.99998000000005</v>
      </c>
      <c r="F16" s="5">
        <v>499.99999000000003</v>
      </c>
      <c r="G16" s="5">
        <v>10</v>
      </c>
      <c r="H16" s="5">
        <v>101.40001000000001</v>
      </c>
      <c r="I16" s="5" t="s">
        <v>200</v>
      </c>
      <c r="J16" s="5" t="s">
        <v>201</v>
      </c>
      <c r="K16" s="5">
        <v>1445.5150883647343</v>
      </c>
      <c r="L16" s="5">
        <v>4.1338690013232497</v>
      </c>
      <c r="M16" s="5">
        <v>32.569988384142164</v>
      </c>
      <c r="N16" s="18">
        <v>9.3143313714544262E-2</v>
      </c>
      <c r="O16" s="5">
        <v>2187.0416942050892</v>
      </c>
      <c r="P16" s="5">
        <v>6.2544790691210537</v>
      </c>
      <c r="Q16" s="5">
        <v>-19.602805293817045</v>
      </c>
      <c r="R16" s="5">
        <v>-5.6059898506323043E-2</v>
      </c>
      <c r="S16" s="18">
        <v>1.0140001000000001</v>
      </c>
      <c r="T16" s="62">
        <v>29.65</v>
      </c>
      <c r="U16" s="18">
        <v>8.4788735779103244E-2</v>
      </c>
      <c r="V16" s="5">
        <v>349.67607534298389</v>
      </c>
      <c r="W16" s="5">
        <v>711.33055120185861</v>
      </c>
      <c r="X16" s="5">
        <v>2.0342557050954708</v>
      </c>
      <c r="Y16" s="5">
        <v>0</v>
      </c>
      <c r="Z16" s="5" t="s">
        <v>623</v>
      </c>
      <c r="AA16" s="5">
        <v>2001</v>
      </c>
      <c r="AB16" s="5">
        <v>1.0140001000000001</v>
      </c>
      <c r="AC16" s="5">
        <v>0.10780000000000001</v>
      </c>
      <c r="AD16" s="5">
        <v>279880</v>
      </c>
      <c r="AE16" s="5">
        <v>17238616</v>
      </c>
      <c r="AF16" s="5">
        <v>4305080</v>
      </c>
      <c r="AG16" s="5">
        <v>17475298</v>
      </c>
      <c r="AI16" s="10"/>
    </row>
    <row r="17" spans="1:35" x14ac:dyDescent="0.25">
      <c r="A17" s="5" t="s">
        <v>1460</v>
      </c>
      <c r="B17" s="5">
        <v>108</v>
      </c>
      <c r="C17" s="5">
        <v>51</v>
      </c>
      <c r="D17" s="5">
        <v>0.02</v>
      </c>
      <c r="E17" s="5">
        <v>799.99998000000005</v>
      </c>
      <c r="F17" s="5">
        <v>650.00002000000006</v>
      </c>
      <c r="G17" s="5">
        <v>10</v>
      </c>
      <c r="H17" s="5">
        <v>97.400003999999996</v>
      </c>
      <c r="I17" s="5" t="s">
        <v>200</v>
      </c>
      <c r="J17" s="5" t="s">
        <v>201</v>
      </c>
      <c r="K17" s="5">
        <v>2245.7764892184132</v>
      </c>
      <c r="L17" s="5">
        <v>4.4275655830936609</v>
      </c>
      <c r="M17" s="5">
        <v>59.412258414083908</v>
      </c>
      <c r="N17" s="18">
        <v>0.11713172340655026</v>
      </c>
      <c r="O17" s="5">
        <v>3295.561078558917</v>
      </c>
      <c r="P17" s="5">
        <v>6.4972239572641657</v>
      </c>
      <c r="Q17" s="5">
        <v>55.333601554444229</v>
      </c>
      <c r="R17" s="5">
        <v>0.10909062010723024</v>
      </c>
      <c r="S17" s="18">
        <v>0.97400003999999996</v>
      </c>
      <c r="T17" s="62">
        <v>67.66</v>
      </c>
      <c r="U17" s="18">
        <v>0.13338944259611757</v>
      </c>
      <c r="V17" s="5">
        <v>507.22602456612918</v>
      </c>
      <c r="W17" s="5">
        <v>1137.756306692886</v>
      </c>
      <c r="X17" s="5">
        <v>2.2430952900456944</v>
      </c>
      <c r="Y17" s="5">
        <v>0</v>
      </c>
      <c r="Z17" s="5" t="s">
        <v>623</v>
      </c>
      <c r="AA17" s="5">
        <v>2002</v>
      </c>
      <c r="AB17" s="5">
        <v>0.97400003999999996</v>
      </c>
      <c r="AC17" s="5">
        <v>0.1091</v>
      </c>
      <c r="AD17" s="5">
        <v>265670</v>
      </c>
      <c r="AE17" s="5">
        <v>18374174</v>
      </c>
      <c r="AF17" s="5">
        <v>4379183</v>
      </c>
      <c r="AG17" s="5">
        <v>17904880</v>
      </c>
      <c r="AI17" s="10"/>
    </row>
    <row r="18" spans="1:35" x14ac:dyDescent="0.25">
      <c r="A18" s="5" t="s">
        <v>1460</v>
      </c>
      <c r="B18" s="5">
        <v>108</v>
      </c>
      <c r="C18" s="5">
        <v>51</v>
      </c>
      <c r="D18" s="5">
        <v>0.02</v>
      </c>
      <c r="E18" s="5">
        <v>799.99998000000005</v>
      </c>
      <c r="F18" s="5">
        <v>650.00002000000006</v>
      </c>
      <c r="G18" s="5">
        <v>10</v>
      </c>
      <c r="H18" s="5">
        <v>93.599998999999997</v>
      </c>
      <c r="I18" s="5" t="s">
        <v>200</v>
      </c>
      <c r="J18" s="5" t="s">
        <v>201</v>
      </c>
      <c r="K18" s="5">
        <v>2245.7764892184132</v>
      </c>
      <c r="L18" s="5">
        <v>4.4275655830936609</v>
      </c>
      <c r="M18" s="5">
        <v>59.412258414083908</v>
      </c>
      <c r="N18" s="18">
        <v>0.11713172340655026</v>
      </c>
      <c r="O18" s="5">
        <v>3166.9866631376481</v>
      </c>
      <c r="P18" s="5">
        <v>6.243738510551827</v>
      </c>
      <c r="Q18" s="5">
        <v>135.64703288142172</v>
      </c>
      <c r="R18" s="5">
        <v>0.26742916631190489</v>
      </c>
      <c r="S18" s="18">
        <v>0.93599999</v>
      </c>
      <c r="T18" s="62">
        <v>79.63</v>
      </c>
      <c r="U18" s="18">
        <v>0.15698655496517008</v>
      </c>
      <c r="V18" s="5">
        <v>507.22602456612918</v>
      </c>
      <c r="W18" s="5">
        <v>1137.756306692886</v>
      </c>
      <c r="X18" s="5">
        <v>2.2430952900456944</v>
      </c>
      <c r="Y18" s="5">
        <v>0</v>
      </c>
      <c r="Z18" s="5" t="s">
        <v>623</v>
      </c>
      <c r="AA18" s="5">
        <v>2003</v>
      </c>
      <c r="AB18" s="5">
        <v>0.93599999</v>
      </c>
      <c r="AC18" s="5">
        <v>0.10920000000000001</v>
      </c>
      <c r="AD18" s="5">
        <v>235786</v>
      </c>
      <c r="AE18" s="5">
        <v>19357736</v>
      </c>
      <c r="AF18" s="5">
        <v>4632611</v>
      </c>
      <c r="AG18" s="5">
        <v>18110470</v>
      </c>
      <c r="AI18" s="10"/>
    </row>
    <row r="19" spans="1:35" x14ac:dyDescent="0.25">
      <c r="A19" s="5" t="s">
        <v>1460</v>
      </c>
      <c r="B19" s="5">
        <v>108</v>
      </c>
      <c r="C19" s="5">
        <v>51</v>
      </c>
      <c r="D19" s="5">
        <v>0.02</v>
      </c>
      <c r="E19" s="5">
        <v>799.99998000000005</v>
      </c>
      <c r="F19" s="5">
        <v>650.00002000000006</v>
      </c>
      <c r="G19" s="5">
        <v>20</v>
      </c>
      <c r="H19" s="5">
        <v>89.599997000000002</v>
      </c>
      <c r="I19" s="5" t="s">
        <v>200</v>
      </c>
      <c r="J19" s="5" t="s">
        <v>201</v>
      </c>
      <c r="K19" s="5">
        <v>2245.7764892184132</v>
      </c>
      <c r="L19" s="5">
        <v>4.4275655830936609</v>
      </c>
      <c r="M19" s="5">
        <v>59.412258414083908</v>
      </c>
      <c r="N19" s="18">
        <v>0.11713172340655026</v>
      </c>
      <c r="O19" s="5">
        <v>3031.6452836305402</v>
      </c>
      <c r="P19" s="5">
        <v>5.9769119422130359</v>
      </c>
      <c r="Q19" s="5">
        <v>227.3265386804174</v>
      </c>
      <c r="R19" s="5">
        <v>0.44817601556400405</v>
      </c>
      <c r="S19" s="18">
        <v>0.89599996999999998</v>
      </c>
      <c r="T19" s="62">
        <v>82.57</v>
      </c>
      <c r="U19" s="18">
        <v>0.16277943985391702</v>
      </c>
      <c r="V19" s="5">
        <v>507.22602456612918</v>
      </c>
      <c r="W19" s="5">
        <v>1137.756306692886</v>
      </c>
      <c r="X19" s="5">
        <v>2.2430952900456944</v>
      </c>
      <c r="Y19" s="5">
        <v>0</v>
      </c>
      <c r="Z19" s="5" t="s">
        <v>623</v>
      </c>
      <c r="AA19" s="5">
        <v>2004</v>
      </c>
      <c r="AB19" s="5">
        <v>0.89599996999999998</v>
      </c>
      <c r="AC19" s="5">
        <v>0.1086</v>
      </c>
      <c r="AD19" s="5">
        <v>312474</v>
      </c>
      <c r="AE19" s="5">
        <v>20886190</v>
      </c>
      <c r="AF19" s="5">
        <v>4846677</v>
      </c>
      <c r="AG19" s="5">
        <v>18704008</v>
      </c>
      <c r="AI19" s="10"/>
    </row>
    <row r="20" spans="1:35" x14ac:dyDescent="0.25">
      <c r="A20" s="5" t="s">
        <v>1460</v>
      </c>
      <c r="B20" s="5">
        <v>108</v>
      </c>
      <c r="C20" s="5">
        <v>51</v>
      </c>
      <c r="D20" s="5">
        <v>0.02</v>
      </c>
      <c r="E20" s="5">
        <v>799.99998000000005</v>
      </c>
      <c r="F20" s="5">
        <v>650.00002000000006</v>
      </c>
      <c r="G20" s="5">
        <v>20</v>
      </c>
      <c r="H20" s="5">
        <v>83.599997000000002</v>
      </c>
      <c r="I20" s="5" t="s">
        <v>200</v>
      </c>
      <c r="J20" s="5" t="s">
        <v>201</v>
      </c>
      <c r="K20" s="5">
        <v>2245.7764892184132</v>
      </c>
      <c r="L20" s="5">
        <v>4.4275655830936609</v>
      </c>
      <c r="M20" s="5">
        <v>59.412258414083908</v>
      </c>
      <c r="N20" s="18">
        <v>0.11713172340655026</v>
      </c>
      <c r="O20" s="5">
        <v>2828.6333158758625</v>
      </c>
      <c r="P20" s="5">
        <v>5.5766722898246748</v>
      </c>
      <c r="Q20" s="5">
        <v>359.62904615177143</v>
      </c>
      <c r="R20" s="5">
        <v>0.70901142436331177</v>
      </c>
      <c r="S20" s="18">
        <v>0.83599997000000004</v>
      </c>
      <c r="T20" s="62">
        <v>96.04</v>
      </c>
      <c r="U20" s="18">
        <v>0.18934610198401808</v>
      </c>
      <c r="V20" s="5">
        <v>507.22602456612918</v>
      </c>
      <c r="W20" s="5">
        <v>1137.756306692886</v>
      </c>
      <c r="X20" s="5">
        <v>2.2430952900456944</v>
      </c>
      <c r="Y20" s="5">
        <v>0</v>
      </c>
      <c r="Z20" s="5" t="s">
        <v>623</v>
      </c>
      <c r="AA20" s="5">
        <v>2005</v>
      </c>
      <c r="AB20" s="5">
        <v>0.83599997000000004</v>
      </c>
      <c r="AC20" s="5">
        <v>0.1076</v>
      </c>
      <c r="AD20" s="5">
        <v>347862</v>
      </c>
      <c r="AE20" s="5">
        <v>23027338</v>
      </c>
      <c r="AF20" s="5">
        <v>5326408</v>
      </c>
      <c r="AG20" s="5">
        <v>19248208</v>
      </c>
      <c r="AI20" s="10"/>
    </row>
    <row r="21" spans="1:35" x14ac:dyDescent="0.25">
      <c r="A21" s="5" t="s">
        <v>1460</v>
      </c>
      <c r="B21" s="5">
        <v>108</v>
      </c>
      <c r="C21" s="5">
        <v>51</v>
      </c>
      <c r="D21" s="5">
        <v>0.02</v>
      </c>
      <c r="E21" s="5">
        <v>799.99998000000005</v>
      </c>
      <c r="F21" s="5">
        <v>650.00002000000006</v>
      </c>
      <c r="G21" s="5">
        <v>20</v>
      </c>
      <c r="H21" s="5">
        <v>82.800000999999995</v>
      </c>
      <c r="I21" s="5" t="s">
        <v>200</v>
      </c>
      <c r="J21" s="5" t="s">
        <v>201</v>
      </c>
      <c r="K21" s="5">
        <v>2245.7764892184132</v>
      </c>
      <c r="L21" s="5">
        <v>4.4275655830936609</v>
      </c>
      <c r="M21" s="5">
        <v>59.412258414083908</v>
      </c>
      <c r="N21" s="18">
        <v>0.11713172340655026</v>
      </c>
      <c r="O21" s="5">
        <v>2801.5651888498833</v>
      </c>
      <c r="P21" s="5">
        <v>5.5233072696659935</v>
      </c>
      <c r="Q21" s="5">
        <v>382.71706309810867</v>
      </c>
      <c r="R21" s="5">
        <v>0.7545296269557088</v>
      </c>
      <c r="S21" s="18">
        <v>0.8280000099999999</v>
      </c>
      <c r="T21" s="62">
        <v>98.39</v>
      </c>
      <c r="U21" s="18">
        <v>0.19398223139071272</v>
      </c>
      <c r="V21" s="5">
        <v>507.22602456612918</v>
      </c>
      <c r="W21" s="5">
        <v>1137.756306692886</v>
      </c>
      <c r="X21" s="5">
        <v>2.2430952900456944</v>
      </c>
      <c r="Y21" s="5">
        <v>0</v>
      </c>
      <c r="Z21" s="5" t="s">
        <v>623</v>
      </c>
      <c r="AA21" s="5">
        <v>2006</v>
      </c>
      <c r="AB21" s="5">
        <v>0.82800001000000001</v>
      </c>
      <c r="AC21" s="5">
        <v>0.1145</v>
      </c>
      <c r="AD21" s="5">
        <v>434195</v>
      </c>
      <c r="AE21" s="5">
        <v>23945100</v>
      </c>
      <c r="AF21" s="5">
        <v>5458443</v>
      </c>
      <c r="AG21" s="5">
        <v>19821132</v>
      </c>
      <c r="AI21" s="10"/>
    </row>
    <row r="22" spans="1:35" x14ac:dyDescent="0.25">
      <c r="A22" s="5" t="s">
        <v>1460</v>
      </c>
      <c r="B22" s="5">
        <v>108</v>
      </c>
      <c r="C22" s="5">
        <v>51</v>
      </c>
      <c r="D22" s="5">
        <v>0.02</v>
      </c>
      <c r="E22" s="5">
        <v>799.99998000000005</v>
      </c>
      <c r="F22" s="5">
        <v>650.00002000000006</v>
      </c>
      <c r="G22" s="5">
        <v>20</v>
      </c>
      <c r="H22" s="5">
        <v>79.500002000000009</v>
      </c>
      <c r="I22" s="5" t="s">
        <v>200</v>
      </c>
      <c r="J22" s="5" t="s">
        <v>201</v>
      </c>
      <c r="K22" s="5">
        <v>2245.7764892184132</v>
      </c>
      <c r="L22" s="5">
        <v>4.4275655830936609</v>
      </c>
      <c r="M22" s="5">
        <v>59.412258414083908</v>
      </c>
      <c r="N22" s="18">
        <v>0.11713172340655026</v>
      </c>
      <c r="O22" s="5">
        <v>2689.9086404201394</v>
      </c>
      <c r="P22" s="5">
        <v>5.3031755275590058</v>
      </c>
      <c r="Q22" s="5">
        <v>427.93833673060971</v>
      </c>
      <c r="R22" s="5">
        <v>0.84368371496052363</v>
      </c>
      <c r="S22" s="18">
        <v>0.79500002000000014</v>
      </c>
      <c r="T22" s="62">
        <v>103</v>
      </c>
      <c r="U22" s="18">
        <v>0.20306277204446885</v>
      </c>
      <c r="V22" s="5">
        <v>507.22602456612918</v>
      </c>
      <c r="W22" s="5">
        <v>1137.756306692886</v>
      </c>
      <c r="X22" s="5">
        <v>2.2430952900456944</v>
      </c>
      <c r="Y22" s="5">
        <v>0</v>
      </c>
      <c r="Z22" s="5" t="s">
        <v>623</v>
      </c>
      <c r="AA22" s="5">
        <v>2007</v>
      </c>
      <c r="AB22" s="5">
        <v>0.79500002000000003</v>
      </c>
      <c r="AC22" s="5">
        <v>0.11279999</v>
      </c>
      <c r="AD22" s="5">
        <v>540847</v>
      </c>
      <c r="AE22" s="5">
        <v>25971534</v>
      </c>
      <c r="AF22" s="5">
        <v>6310616</v>
      </c>
      <c r="AG22" s="5">
        <v>20650916</v>
      </c>
      <c r="AI22" s="10"/>
    </row>
    <row r="23" spans="1:35" x14ac:dyDescent="0.25">
      <c r="A23" s="5" t="s">
        <v>1460</v>
      </c>
      <c r="B23" s="5">
        <v>108</v>
      </c>
      <c r="C23" s="5">
        <v>51</v>
      </c>
      <c r="D23" s="5">
        <v>0.02</v>
      </c>
      <c r="E23" s="5">
        <v>799.99998000000005</v>
      </c>
      <c r="F23" s="5">
        <v>650.00002000000006</v>
      </c>
      <c r="G23" s="5">
        <v>20</v>
      </c>
      <c r="H23" s="5">
        <v>77.599996000000004</v>
      </c>
      <c r="I23" s="5" t="s">
        <v>200</v>
      </c>
      <c r="J23" s="5" t="s">
        <v>201</v>
      </c>
      <c r="K23" s="5">
        <v>2245.7764892184132</v>
      </c>
      <c r="L23" s="5">
        <v>4.4275655830936609</v>
      </c>
      <c r="M23" s="5">
        <v>59.412258414083908</v>
      </c>
      <c r="N23" s="18">
        <v>0.11713172340655026</v>
      </c>
      <c r="O23" s="5">
        <v>2625.6213142858564</v>
      </c>
      <c r="P23" s="5">
        <v>5.1764325707297045</v>
      </c>
      <c r="Q23" s="5">
        <v>483.83897039963801</v>
      </c>
      <c r="R23" s="5">
        <v>0.95389224323318977</v>
      </c>
      <c r="S23" s="18">
        <v>0.77599996000000004</v>
      </c>
      <c r="T23" s="62">
        <v>108.69</v>
      </c>
      <c r="U23" s="18">
        <v>0.21428775391312446</v>
      </c>
      <c r="V23" s="5">
        <v>507.22602456612918</v>
      </c>
      <c r="W23" s="5">
        <v>1137.756306692886</v>
      </c>
      <c r="X23" s="5">
        <v>2.2430952900456944</v>
      </c>
      <c r="Y23" s="5">
        <v>0</v>
      </c>
      <c r="Z23" s="5" t="s">
        <v>623</v>
      </c>
      <c r="AA23" s="5">
        <v>2008</v>
      </c>
      <c r="AB23" s="5">
        <v>0.77599996000000004</v>
      </c>
      <c r="AC23" s="5">
        <v>0.11390001</v>
      </c>
      <c r="AD23" s="5">
        <v>729995</v>
      </c>
      <c r="AE23" s="5">
        <v>26804116</v>
      </c>
      <c r="AF23" s="5">
        <v>6294341</v>
      </c>
      <c r="AG23" s="5">
        <v>20812476</v>
      </c>
      <c r="AI23" s="10"/>
    </row>
    <row r="24" spans="1:35" x14ac:dyDescent="0.25">
      <c r="A24" s="5" t="s">
        <v>1460</v>
      </c>
      <c r="B24" s="5">
        <v>108</v>
      </c>
      <c r="C24" s="5">
        <v>51</v>
      </c>
      <c r="D24" s="5">
        <v>0.02</v>
      </c>
      <c r="E24" s="5">
        <v>799.99998000000005</v>
      </c>
      <c r="F24" s="5">
        <v>650.00002000000006</v>
      </c>
      <c r="G24" s="5">
        <v>30</v>
      </c>
      <c r="H24" s="5">
        <v>74.699997999999994</v>
      </c>
      <c r="I24" s="5" t="s">
        <v>200</v>
      </c>
      <c r="J24" s="5" t="s">
        <v>201</v>
      </c>
      <c r="K24" s="5">
        <v>2245.7764892184132</v>
      </c>
      <c r="L24" s="5">
        <v>4.4275655830936609</v>
      </c>
      <c r="M24" s="5">
        <v>59.412258414083908</v>
      </c>
      <c r="N24" s="18">
        <v>0.11713172340655026</v>
      </c>
      <c r="O24" s="5">
        <v>2527.4989308750842</v>
      </c>
      <c r="P24" s="5">
        <v>4.9829835388218795</v>
      </c>
      <c r="Q24" s="5">
        <v>566.59756517112328</v>
      </c>
      <c r="R24" s="5">
        <v>1.1170514479334519</v>
      </c>
      <c r="S24" s="18">
        <v>0.7469999799999999</v>
      </c>
      <c r="T24" s="62">
        <v>109.74</v>
      </c>
      <c r="U24" s="18">
        <v>0.2163565346156589</v>
      </c>
      <c r="V24" s="5">
        <v>507.22602456612918</v>
      </c>
      <c r="W24" s="5">
        <v>1137.756306692886</v>
      </c>
      <c r="X24" s="5">
        <v>2.2430952900456944</v>
      </c>
      <c r="Y24" s="5">
        <v>0</v>
      </c>
      <c r="Z24" s="5" t="s">
        <v>623</v>
      </c>
      <c r="AA24" s="5">
        <v>2009</v>
      </c>
      <c r="AB24" s="5">
        <v>0.74699998000000001</v>
      </c>
      <c r="AC24" s="5">
        <v>0.1142</v>
      </c>
      <c r="AD24" s="5">
        <v>753518</v>
      </c>
      <c r="AE24" s="5">
        <v>27537400</v>
      </c>
      <c r="AF24" s="5">
        <v>6236922</v>
      </c>
      <c r="AG24" s="5">
        <v>20582348</v>
      </c>
      <c r="AI24" s="10"/>
    </row>
    <row r="25" spans="1:35" x14ac:dyDescent="0.25">
      <c r="A25" s="5" t="s">
        <v>1460</v>
      </c>
      <c r="B25" s="5">
        <v>108</v>
      </c>
      <c r="C25" s="5">
        <v>51</v>
      </c>
      <c r="D25" s="5">
        <v>0.02</v>
      </c>
      <c r="E25" s="5">
        <v>799.99998000000005</v>
      </c>
      <c r="F25" s="5">
        <v>650.00002000000006</v>
      </c>
      <c r="G25" s="5">
        <v>30</v>
      </c>
      <c r="H25" s="5">
        <v>71.099997000000002</v>
      </c>
      <c r="I25" s="5" t="s">
        <v>200</v>
      </c>
      <c r="J25" s="5" t="s">
        <v>201</v>
      </c>
      <c r="K25" s="5">
        <v>2245.7764892184132</v>
      </c>
      <c r="L25" s="5">
        <v>4.4275655830936609</v>
      </c>
      <c r="M25" s="5">
        <v>59.412258414083908</v>
      </c>
      <c r="N25" s="18">
        <v>0.11713172340655026</v>
      </c>
      <c r="O25" s="5">
        <v>2405.6917163869498</v>
      </c>
      <c r="P25" s="5">
        <v>4.7428396806822555</v>
      </c>
      <c r="Q25" s="5">
        <v>670.91109103076803</v>
      </c>
      <c r="R25" s="5">
        <v>1.3227063646914641</v>
      </c>
      <c r="S25" s="18">
        <v>0.71099996999999993</v>
      </c>
      <c r="T25" s="62">
        <v>119.01</v>
      </c>
      <c r="U25" s="18">
        <v>0.23462433269003585</v>
      </c>
      <c r="V25" s="5">
        <v>507.22602456612918</v>
      </c>
      <c r="W25" s="5">
        <v>1137.756306692886</v>
      </c>
      <c r="X25" s="5">
        <v>2.2430952900456944</v>
      </c>
      <c r="Y25" s="5">
        <v>0</v>
      </c>
      <c r="Z25" s="5" t="s">
        <v>623</v>
      </c>
      <c r="AA25" s="5">
        <v>2010</v>
      </c>
      <c r="AB25" s="5">
        <v>0.71099997000000004</v>
      </c>
      <c r="AC25" s="5">
        <v>8.9399992999999997E-2</v>
      </c>
      <c r="AD25" s="5">
        <v>776421</v>
      </c>
      <c r="AE25" s="5">
        <v>28299524</v>
      </c>
      <c r="AF25" s="5">
        <v>6183204</v>
      </c>
      <c r="AG25" s="5">
        <v>20132780</v>
      </c>
      <c r="AI25" s="10"/>
    </row>
    <row r="26" spans="1:35" x14ac:dyDescent="0.25">
      <c r="A26" s="5" t="s">
        <v>1460</v>
      </c>
      <c r="B26" s="5">
        <v>108</v>
      </c>
      <c r="C26" s="5">
        <v>51</v>
      </c>
      <c r="D26" s="5">
        <v>0.02</v>
      </c>
      <c r="E26" s="5">
        <v>799.99998000000005</v>
      </c>
      <c r="F26" s="5">
        <v>499.99999000000003</v>
      </c>
      <c r="G26" s="5">
        <v>30</v>
      </c>
      <c r="H26" s="5">
        <v>67.500000999999997</v>
      </c>
      <c r="I26" s="5" t="s">
        <v>200</v>
      </c>
      <c r="J26" s="5" t="s">
        <v>201</v>
      </c>
      <c r="K26" s="5">
        <v>1445.5150883647343</v>
      </c>
      <c r="L26" s="5">
        <v>4.1338690013232497</v>
      </c>
      <c r="M26" s="5">
        <v>32.569988384142164</v>
      </c>
      <c r="N26" s="18">
        <v>9.3143313714544262E-2</v>
      </c>
      <c r="O26" s="5">
        <v>1455.8708282759067</v>
      </c>
      <c r="P26" s="5">
        <v>4.1634842385138837</v>
      </c>
      <c r="Q26" s="5">
        <v>530.92677741237117</v>
      </c>
      <c r="R26" s="5">
        <v>1.5183388708867354</v>
      </c>
      <c r="S26" s="18">
        <v>0.67500000999999998</v>
      </c>
      <c r="T26" s="62">
        <v>79.73</v>
      </c>
      <c r="U26" s="18">
        <v>0.22801345608256421</v>
      </c>
      <c r="V26" s="5">
        <v>349.67607534298389</v>
      </c>
      <c r="W26" s="5">
        <v>711.33055120185861</v>
      </c>
      <c r="X26" s="5">
        <v>2.0342557050954708</v>
      </c>
      <c r="Y26" s="5">
        <v>0</v>
      </c>
      <c r="Z26" s="5" t="s">
        <v>623</v>
      </c>
      <c r="AA26" s="5">
        <v>2011</v>
      </c>
      <c r="AB26" s="5">
        <v>0.67500000999999998</v>
      </c>
      <c r="AC26" s="5">
        <v>9.3800000999999994E-2</v>
      </c>
      <c r="AD26" s="5">
        <v>779644</v>
      </c>
      <c r="AE26" s="5">
        <v>28776316</v>
      </c>
      <c r="AF26" s="5">
        <v>6159562</v>
      </c>
      <c r="AG26" s="5">
        <v>19430136</v>
      </c>
      <c r="AH26" s="5">
        <v>44.970001000000003</v>
      </c>
      <c r="AI26" s="10"/>
    </row>
    <row r="27" spans="1:35" x14ac:dyDescent="0.25">
      <c r="A27" s="5" t="s">
        <v>1460</v>
      </c>
      <c r="B27" s="5">
        <v>108</v>
      </c>
      <c r="C27" s="5">
        <v>51</v>
      </c>
      <c r="D27" s="5">
        <v>0.02</v>
      </c>
      <c r="E27" s="5">
        <v>799.99998000000005</v>
      </c>
      <c r="F27" s="5">
        <v>499.99999000000003</v>
      </c>
      <c r="G27" s="5">
        <v>30</v>
      </c>
      <c r="H27" s="5">
        <v>66.500002000000009</v>
      </c>
      <c r="I27" s="5" t="s">
        <v>200</v>
      </c>
      <c r="J27" s="5" t="s">
        <v>201</v>
      </c>
      <c r="K27" s="5">
        <v>1445.5150883647343</v>
      </c>
      <c r="L27" s="5">
        <v>4.1338690013232497</v>
      </c>
      <c r="M27" s="5">
        <v>32.569988384142164</v>
      </c>
      <c r="N27" s="18">
        <v>9.3143313714544262E-2</v>
      </c>
      <c r="O27" s="5">
        <v>1434.3023934486976</v>
      </c>
      <c r="P27" s="5">
        <v>4.1018030531309444</v>
      </c>
      <c r="Q27" s="5">
        <v>531.86096784580241</v>
      </c>
      <c r="R27" s="5">
        <v>1.5210104589629712</v>
      </c>
      <c r="S27" s="18">
        <v>0.66500002000000014</v>
      </c>
      <c r="T27" s="62">
        <v>79.81</v>
      </c>
      <c r="U27" s="18">
        <v>0.22825076638996625</v>
      </c>
      <c r="V27" s="5">
        <v>349.67607534298389</v>
      </c>
      <c r="W27" s="5">
        <v>711.33055120185861</v>
      </c>
      <c r="X27" s="5">
        <v>2.0342557050954708</v>
      </c>
      <c r="Y27" s="5">
        <v>0</v>
      </c>
      <c r="Z27" s="5" t="s">
        <v>623</v>
      </c>
      <c r="AA27" s="5">
        <v>2012</v>
      </c>
      <c r="AB27" s="5">
        <v>0.66500002000000003</v>
      </c>
      <c r="AC27" s="5">
        <v>9.0299993999999995E-2</v>
      </c>
      <c r="AD27" s="5">
        <v>618306</v>
      </c>
      <c r="AE27" s="5">
        <v>28251368</v>
      </c>
      <c r="AF27" s="5">
        <v>6222316</v>
      </c>
      <c r="AG27" s="5">
        <v>18786008</v>
      </c>
      <c r="AH27" s="5">
        <v>45.189999</v>
      </c>
      <c r="AI27" s="10"/>
    </row>
    <row r="28" spans="1:35" x14ac:dyDescent="0.25">
      <c r="A28" s="5" t="s">
        <v>1460</v>
      </c>
      <c r="B28" s="5">
        <v>108</v>
      </c>
      <c r="C28" s="5">
        <v>51</v>
      </c>
      <c r="D28" s="5">
        <v>0.02</v>
      </c>
      <c r="E28" s="5">
        <v>799.99998000000005</v>
      </c>
      <c r="F28" s="5">
        <v>499.99999000000003</v>
      </c>
      <c r="H28" s="5">
        <v>66.19999399999999</v>
      </c>
      <c r="I28" s="5" t="s">
        <v>200</v>
      </c>
      <c r="J28" s="5" t="s">
        <v>201</v>
      </c>
      <c r="K28" s="5">
        <v>1445.5150883647343</v>
      </c>
      <c r="L28" s="5">
        <v>4.1338690013232497</v>
      </c>
      <c r="M28" s="5">
        <v>32.569988384142164</v>
      </c>
      <c r="N28" s="18">
        <v>9.3143313714544262E-2</v>
      </c>
      <c r="O28" s="5">
        <v>1427.8316839823458</v>
      </c>
      <c r="P28" s="5">
        <v>4.0832981855617092</v>
      </c>
      <c r="Q28" s="5">
        <v>559.79852953880538</v>
      </c>
      <c r="R28" s="5">
        <v>1.6009060070515846</v>
      </c>
      <c r="S28" s="18">
        <v>0.66199993999999984</v>
      </c>
      <c r="T28" s="62" t="e">
        <v>#NUM!</v>
      </c>
      <c r="U28" s="18" t="e">
        <v>#NUM!</v>
      </c>
      <c r="V28" s="5">
        <v>349.67607534298389</v>
      </c>
      <c r="W28" s="5">
        <v>711.33055120185861</v>
      </c>
      <c r="X28" s="5">
        <v>2.0342557050954708</v>
      </c>
      <c r="Y28" s="5">
        <v>0</v>
      </c>
      <c r="Z28" s="5" t="s">
        <v>623</v>
      </c>
      <c r="AA28" s="5">
        <v>2013</v>
      </c>
      <c r="AB28" s="5">
        <v>0.66199993999999995</v>
      </c>
      <c r="AC28" s="5">
        <v>9.2932232000000004E-2</v>
      </c>
      <c r="AD28" s="5">
        <v>627892</v>
      </c>
      <c r="AE28" s="5">
        <v>29665844</v>
      </c>
      <c r="AF28" s="5">
        <v>6263364</v>
      </c>
      <c r="AG28" s="5">
        <v>19629812</v>
      </c>
      <c r="AI28" s="10"/>
    </row>
    <row r="29" spans="1:35" x14ac:dyDescent="0.25">
      <c r="A29" s="5" t="s">
        <v>1460</v>
      </c>
      <c r="B29" s="5">
        <v>108</v>
      </c>
      <c r="C29" s="5">
        <v>51</v>
      </c>
      <c r="D29" s="5">
        <v>0.02</v>
      </c>
      <c r="E29" s="5">
        <v>0</v>
      </c>
      <c r="F29" s="5">
        <v>200</v>
      </c>
      <c r="H29" s="5">
        <v>0</v>
      </c>
      <c r="I29" s="5" t="s">
        <v>200</v>
      </c>
      <c r="K29" s="5" t="s">
        <v>1456</v>
      </c>
      <c r="L29" s="5" t="e">
        <v>#VALUE!</v>
      </c>
      <c r="M29" s="5" t="s">
        <v>1456</v>
      </c>
      <c r="N29" s="18" t="e">
        <v>#VALUE!</v>
      </c>
      <c r="O29" s="5" t="e">
        <v>#VALUE!</v>
      </c>
      <c r="P29" s="5" t="e">
        <v>#VALUE!</v>
      </c>
      <c r="Q29" s="5" t="e">
        <v>#DIV/0!</v>
      </c>
      <c r="R29" s="5" t="e">
        <v>#DIV/0!</v>
      </c>
      <c r="S29" s="18" t="e">
        <v>#VALUE!</v>
      </c>
      <c r="T29" s="62" t="e">
        <v>#VALUE!</v>
      </c>
      <c r="U29" s="18" t="e">
        <v>#VALUE!</v>
      </c>
      <c r="V29" s="5">
        <v>170.27101100293106</v>
      </c>
      <c r="W29" s="5">
        <v>796.4215644807316</v>
      </c>
      <c r="X29" s="5">
        <v>4.6773761416558566</v>
      </c>
      <c r="Y29" s="5">
        <v>0</v>
      </c>
      <c r="Z29" s="5" t="s">
        <v>623</v>
      </c>
      <c r="AA29" s="5">
        <v>2014</v>
      </c>
      <c r="AI29" s="10"/>
    </row>
    <row r="30" spans="1:35" x14ac:dyDescent="0.25">
      <c r="A30" s="5" t="s">
        <v>1460</v>
      </c>
      <c r="B30" s="5">
        <v>108</v>
      </c>
      <c r="C30" s="5">
        <v>51</v>
      </c>
      <c r="D30" s="5">
        <v>0.02</v>
      </c>
      <c r="E30" s="5">
        <v>825.00003000000004</v>
      </c>
      <c r="F30" s="5">
        <v>550.00000000000011</v>
      </c>
      <c r="G30" s="5">
        <v>25</v>
      </c>
      <c r="H30" s="5">
        <v>100.90000999999999</v>
      </c>
      <c r="I30" s="5" t="s">
        <v>200</v>
      </c>
      <c r="J30" s="5" t="s">
        <v>324</v>
      </c>
      <c r="K30" s="5">
        <v>1501.6353058805712</v>
      </c>
      <c r="L30" s="5">
        <v>3.7964182785816663</v>
      </c>
      <c r="M30" s="5">
        <v>54.498499725180416</v>
      </c>
      <c r="N30" s="18">
        <v>0.1377825226283059</v>
      </c>
      <c r="O30" s="5">
        <v>2331.8503024255201</v>
      </c>
      <c r="P30" s="5">
        <v>5.8953589306114162</v>
      </c>
      <c r="Q30" s="5">
        <v>-16.281308474903565</v>
      </c>
      <c r="R30" s="5">
        <v>-4.1162229504922439E-2</v>
      </c>
      <c r="S30" s="18">
        <v>1.0090001</v>
      </c>
      <c r="T30" s="62">
        <v>52.94</v>
      </c>
      <c r="U30" s="18">
        <v>0.13384381878227153</v>
      </c>
      <c r="V30" s="5">
        <v>395.54000526032104</v>
      </c>
      <c r="W30" s="5">
        <v>809.41530989788134</v>
      </c>
      <c r="X30" s="5">
        <v>2.0463551072796595</v>
      </c>
      <c r="Y30" s="5">
        <v>0</v>
      </c>
      <c r="Z30" s="5" t="s">
        <v>629</v>
      </c>
      <c r="AA30" s="5">
        <v>2001</v>
      </c>
      <c r="AB30" s="5">
        <v>1.0090001</v>
      </c>
      <c r="AC30" s="5">
        <v>0.16360000999999999</v>
      </c>
      <c r="AD30" s="5">
        <v>65151</v>
      </c>
      <c r="AE30" s="5">
        <v>5528026</v>
      </c>
      <c r="AF30" s="5">
        <v>1208700</v>
      </c>
      <c r="AG30" s="5">
        <v>5579440</v>
      </c>
      <c r="AH30" s="5">
        <v>43.75</v>
      </c>
      <c r="AI30" s="10"/>
    </row>
    <row r="31" spans="1:35" x14ac:dyDescent="0.25">
      <c r="A31" s="5" t="s">
        <v>1460</v>
      </c>
      <c r="B31" s="5">
        <v>108</v>
      </c>
      <c r="C31" s="5">
        <v>51</v>
      </c>
      <c r="D31" s="5">
        <v>0.02</v>
      </c>
      <c r="E31" s="5">
        <v>825.00003000000004</v>
      </c>
      <c r="F31" s="5">
        <v>550.00000000000011</v>
      </c>
      <c r="G31" s="5">
        <v>25</v>
      </c>
      <c r="H31" s="5">
        <v>75.199996999999996</v>
      </c>
      <c r="I31" s="5" t="s">
        <v>200</v>
      </c>
      <c r="J31" s="5" t="s">
        <v>324</v>
      </c>
      <c r="K31" s="5">
        <v>1501.6353058805712</v>
      </c>
      <c r="L31" s="5">
        <v>3.7964182785816663</v>
      </c>
      <c r="M31" s="5">
        <v>54.498499725180416</v>
      </c>
      <c r="N31" s="18">
        <v>0.1377825226283059</v>
      </c>
      <c r="O31" s="5">
        <v>1737.9099937338779</v>
      </c>
      <c r="P31" s="5">
        <v>4.393765410884515</v>
      </c>
      <c r="Q31" s="5">
        <v>483.21433868097847</v>
      </c>
      <c r="R31" s="5">
        <v>1.2216573096391485</v>
      </c>
      <c r="S31" s="18">
        <v>0.75199996999999996</v>
      </c>
      <c r="T31" s="62">
        <v>100.74</v>
      </c>
      <c r="U31" s="18">
        <v>0.25467964899597023</v>
      </c>
      <c r="V31" s="5">
        <v>395.54000526032104</v>
      </c>
      <c r="W31" s="5">
        <v>809.41530989788134</v>
      </c>
      <c r="X31" s="5">
        <v>2.0463551072796595</v>
      </c>
      <c r="Y31" s="5">
        <v>0</v>
      </c>
      <c r="Z31" s="5" t="s">
        <v>629</v>
      </c>
      <c r="AA31" s="5">
        <v>2002</v>
      </c>
      <c r="AB31" s="5">
        <v>0.75199996999999996</v>
      </c>
      <c r="AC31" s="5">
        <v>0.2014</v>
      </c>
      <c r="AD31" s="5">
        <v>65485</v>
      </c>
      <c r="AE31" s="5">
        <v>6133182</v>
      </c>
      <c r="AF31" s="5">
        <v>1245054</v>
      </c>
      <c r="AG31" s="5">
        <v>4611170</v>
      </c>
      <c r="AH31" s="5">
        <v>43.990001999999997</v>
      </c>
      <c r="AI31" s="10"/>
    </row>
    <row r="32" spans="1:35" x14ac:dyDescent="0.25">
      <c r="A32" s="5" t="s">
        <v>1460</v>
      </c>
      <c r="B32" s="5">
        <v>108</v>
      </c>
      <c r="C32" s="5">
        <v>51</v>
      </c>
      <c r="D32" s="5">
        <v>0.02</v>
      </c>
      <c r="E32" s="5">
        <v>825.00003000000004</v>
      </c>
      <c r="F32" s="5">
        <v>550.00000000000011</v>
      </c>
      <c r="G32" s="5">
        <v>25</v>
      </c>
      <c r="H32" s="5">
        <v>72.800004000000001</v>
      </c>
      <c r="I32" s="5" t="s">
        <v>200</v>
      </c>
      <c r="J32" s="5" t="s">
        <v>324</v>
      </c>
      <c r="K32" s="5">
        <v>1501.6353058805712</v>
      </c>
      <c r="L32" s="5">
        <v>3.7964182785816663</v>
      </c>
      <c r="M32" s="5">
        <v>54.498499725180416</v>
      </c>
      <c r="N32" s="18">
        <v>0.1377825226283059</v>
      </c>
      <c r="O32" s="5">
        <v>1682.4449407287379</v>
      </c>
      <c r="P32" s="5">
        <v>4.2535392586179803</v>
      </c>
      <c r="Q32" s="5">
        <v>523.89352628153711</v>
      </c>
      <c r="R32" s="5">
        <v>1.3245019955358026</v>
      </c>
      <c r="S32" s="18">
        <v>0.72800003999999996</v>
      </c>
      <c r="T32" s="62">
        <v>104.63</v>
      </c>
      <c r="U32" s="18">
        <v>0.26452058241375093</v>
      </c>
      <c r="V32" s="5">
        <v>395.54000526032104</v>
      </c>
      <c r="W32" s="5">
        <v>809.41530989788134</v>
      </c>
      <c r="X32" s="5">
        <v>2.0463551072796595</v>
      </c>
      <c r="Y32" s="5">
        <v>0</v>
      </c>
      <c r="Z32" s="5" t="s">
        <v>629</v>
      </c>
      <c r="AA32" s="5">
        <v>2003</v>
      </c>
      <c r="AB32" s="5">
        <v>0.72800003999999996</v>
      </c>
      <c r="AC32" s="5">
        <v>0.20050000000000001</v>
      </c>
      <c r="AD32" s="5">
        <v>63283</v>
      </c>
      <c r="AE32" s="5">
        <v>6330541</v>
      </c>
      <c r="AF32" s="5">
        <v>1300041</v>
      </c>
      <c r="AG32" s="5">
        <v>4607673</v>
      </c>
      <c r="AH32" s="5">
        <v>44.23</v>
      </c>
      <c r="AI32" s="10"/>
    </row>
    <row r="33" spans="1:35" x14ac:dyDescent="0.25">
      <c r="A33" s="5" t="s">
        <v>1460</v>
      </c>
      <c r="B33" s="5">
        <v>108</v>
      </c>
      <c r="C33" s="5">
        <v>51</v>
      </c>
      <c r="D33" s="5">
        <v>0.02</v>
      </c>
      <c r="E33" s="5">
        <v>825.00003000000004</v>
      </c>
      <c r="F33" s="5">
        <v>550.00000000000011</v>
      </c>
      <c r="G33" s="5">
        <v>25</v>
      </c>
      <c r="H33" s="5">
        <v>70.199995999999999</v>
      </c>
      <c r="I33" s="5" t="s">
        <v>200</v>
      </c>
      <c r="J33" s="5" t="s">
        <v>324</v>
      </c>
      <c r="K33" s="5">
        <v>1501.6353058805712</v>
      </c>
      <c r="L33" s="5">
        <v>3.7964182785816663</v>
      </c>
      <c r="M33" s="5">
        <v>54.498499725180416</v>
      </c>
      <c r="N33" s="18">
        <v>0.1377825226283059</v>
      </c>
      <c r="O33" s="63">
        <v>1622.357439834449</v>
      </c>
      <c r="P33" s="5">
        <v>4.1016266831637154</v>
      </c>
      <c r="Q33" s="5">
        <v>605.88940649935716</v>
      </c>
      <c r="R33" s="5">
        <v>1.5318031006764956</v>
      </c>
      <c r="S33" s="18">
        <v>0.70199995999999998</v>
      </c>
      <c r="T33" s="62">
        <v>112.47</v>
      </c>
      <c r="U33" s="18">
        <v>0.28435667171030321</v>
      </c>
      <c r="V33" s="5">
        <v>395.54000526032104</v>
      </c>
      <c r="W33" s="5">
        <v>809.41530989788134</v>
      </c>
      <c r="X33" s="5">
        <v>2.0463551072796595</v>
      </c>
      <c r="Y33" s="5">
        <v>0</v>
      </c>
      <c r="Z33" s="5" t="s">
        <v>629</v>
      </c>
      <c r="AA33" s="5">
        <v>2004</v>
      </c>
      <c r="AB33" s="5">
        <v>0.70199995999999998</v>
      </c>
      <c r="AC33" s="5">
        <v>0.20130000000000001</v>
      </c>
      <c r="AD33" s="5">
        <v>74178</v>
      </c>
      <c r="AE33" s="5">
        <v>6711507</v>
      </c>
      <c r="AF33" s="5">
        <v>1305670</v>
      </c>
      <c r="AG33" s="5">
        <v>4709592</v>
      </c>
      <c r="AH33" s="5">
        <v>44.639999000000003</v>
      </c>
      <c r="AI33" s="10"/>
    </row>
    <row r="34" spans="1:35" x14ac:dyDescent="0.25">
      <c r="A34" s="5" t="s">
        <v>1460</v>
      </c>
      <c r="B34" s="5">
        <v>108</v>
      </c>
      <c r="C34" s="5">
        <v>51</v>
      </c>
      <c r="D34" s="5">
        <v>0.02</v>
      </c>
      <c r="E34" s="5">
        <v>825.00003000000004</v>
      </c>
      <c r="F34" s="5">
        <v>550.00000000000011</v>
      </c>
      <c r="G34" s="5">
        <v>25</v>
      </c>
      <c r="H34" s="5">
        <v>65.699995000000001</v>
      </c>
      <c r="I34" s="5" t="s">
        <v>200</v>
      </c>
      <c r="J34" s="5" t="s">
        <v>324</v>
      </c>
      <c r="K34" s="5">
        <v>1501.6353058805712</v>
      </c>
      <c r="L34" s="5">
        <v>3.7964182785816663</v>
      </c>
      <c r="M34" s="5">
        <v>54.498499725180416</v>
      </c>
      <c r="N34" s="18">
        <v>0.1377825226283059</v>
      </c>
      <c r="O34" s="5">
        <v>1518.3601390139124</v>
      </c>
      <c r="P34" s="5">
        <v>3.8387018223722214</v>
      </c>
      <c r="Q34" s="5">
        <v>684.82298270262879</v>
      </c>
      <c r="R34" s="5">
        <v>1.7313621216441022</v>
      </c>
      <c r="S34" s="18">
        <v>0.65699995</v>
      </c>
      <c r="T34" s="62">
        <v>120.03</v>
      </c>
      <c r="U34" s="18">
        <v>0.30345194164221917</v>
      </c>
      <c r="V34" s="5">
        <v>395.54000526032104</v>
      </c>
      <c r="W34" s="5">
        <v>809.41530989788134</v>
      </c>
      <c r="X34" s="5">
        <v>2.0463551072796595</v>
      </c>
      <c r="Y34" s="5">
        <v>0</v>
      </c>
      <c r="Z34" s="5" t="s">
        <v>629</v>
      </c>
      <c r="AA34" s="5">
        <v>2005</v>
      </c>
      <c r="AB34" s="5">
        <v>0.65699995</v>
      </c>
      <c r="AC34" s="5">
        <v>0.2132</v>
      </c>
      <c r="AD34" s="5">
        <v>234361</v>
      </c>
      <c r="AE34" s="5">
        <v>7087191</v>
      </c>
      <c r="AF34" s="5">
        <v>1404043</v>
      </c>
      <c r="AG34" s="5">
        <v>4658413</v>
      </c>
      <c r="AH34" s="5">
        <v>44.82</v>
      </c>
      <c r="AI34" s="10"/>
    </row>
    <row r="35" spans="1:35" x14ac:dyDescent="0.25">
      <c r="A35" s="5" t="s">
        <v>1460</v>
      </c>
      <c r="B35" s="5">
        <v>108</v>
      </c>
      <c r="C35" s="5">
        <v>51</v>
      </c>
      <c r="D35" s="5">
        <v>0.02</v>
      </c>
      <c r="E35" s="5">
        <v>825.00003000000004</v>
      </c>
      <c r="F35" s="5">
        <v>550.00000000000011</v>
      </c>
      <c r="G35" s="5">
        <v>25</v>
      </c>
      <c r="H35" s="5">
        <v>78.199995000000001</v>
      </c>
      <c r="I35" s="5" t="s">
        <v>200</v>
      </c>
      <c r="J35" s="5" t="s">
        <v>201</v>
      </c>
      <c r="K35" s="5">
        <v>1632.3972994495407</v>
      </c>
      <c r="L35" s="5">
        <v>4.1270093485871131</v>
      </c>
      <c r="M35" s="5">
        <v>37.350215467085064</v>
      </c>
      <c r="N35" s="18">
        <v>9.4428414244731987E-2</v>
      </c>
      <c r="O35" s="5">
        <v>1909.4973384190537</v>
      </c>
      <c r="P35" s="5">
        <v>4.8275706958195936</v>
      </c>
      <c r="Q35" s="5">
        <v>438.75910865873823</v>
      </c>
      <c r="R35" s="5">
        <v>1.1092660737817732</v>
      </c>
      <c r="S35" s="18">
        <v>0.78199995</v>
      </c>
      <c r="T35" s="62">
        <v>79.33</v>
      </c>
      <c r="U35" s="18">
        <v>0.20057112331633944</v>
      </c>
      <c r="V35" s="5">
        <v>395.54000526032104</v>
      </c>
      <c r="W35" s="5">
        <v>809.41530989788134</v>
      </c>
      <c r="X35" s="5">
        <v>2.0463551072796595</v>
      </c>
      <c r="Y35" s="5">
        <v>0</v>
      </c>
      <c r="Z35" s="5" t="s">
        <v>629</v>
      </c>
      <c r="AA35" s="5">
        <v>2006</v>
      </c>
      <c r="AB35" s="5">
        <v>0.78199995</v>
      </c>
      <c r="AC35" s="5">
        <v>0.1066</v>
      </c>
      <c r="AD35" s="5">
        <v>249488</v>
      </c>
      <c r="AE35" s="5">
        <v>8094043</v>
      </c>
      <c r="AF35" s="5">
        <v>1590693</v>
      </c>
      <c r="AG35" s="5">
        <v>6331065</v>
      </c>
      <c r="AH35" s="5">
        <v>45.040000999999997</v>
      </c>
      <c r="AI35" s="10"/>
    </row>
    <row r="36" spans="1:35" x14ac:dyDescent="0.25">
      <c r="A36" s="5" t="s">
        <v>1460</v>
      </c>
      <c r="B36" s="5">
        <v>108</v>
      </c>
      <c r="C36" s="5">
        <v>51</v>
      </c>
      <c r="D36" s="5">
        <v>0.02</v>
      </c>
      <c r="E36" s="5">
        <v>825.00003000000004</v>
      </c>
      <c r="F36" s="5">
        <v>550.00000000000011</v>
      </c>
      <c r="G36" s="5">
        <v>25</v>
      </c>
      <c r="H36" s="5">
        <v>77.800005999999996</v>
      </c>
      <c r="I36" s="5" t="s">
        <v>200</v>
      </c>
      <c r="J36" s="5" t="s">
        <v>201</v>
      </c>
      <c r="K36" s="5">
        <v>1632.3972994495407</v>
      </c>
      <c r="L36" s="5">
        <v>4.1270093485871131</v>
      </c>
      <c r="M36" s="5">
        <v>37.350215467085064</v>
      </c>
      <c r="N36" s="18">
        <v>9.4428414244731987E-2</v>
      </c>
      <c r="O36" s="5">
        <v>1899.730356581051</v>
      </c>
      <c r="P36" s="5">
        <v>4.8028779170662164</v>
      </c>
      <c r="Q36" s="5">
        <v>473.67569788323937</v>
      </c>
      <c r="R36" s="5">
        <v>1.197541820255309</v>
      </c>
      <c r="S36" s="18">
        <v>0.77800005999999999</v>
      </c>
      <c r="T36" s="62">
        <v>82.68</v>
      </c>
      <c r="U36" s="18">
        <v>0.20901799381700784</v>
      </c>
      <c r="V36" s="5">
        <v>395.54000526032104</v>
      </c>
      <c r="W36" s="5">
        <v>809.41530989788134</v>
      </c>
      <c r="X36" s="5">
        <v>2.0463551072796595</v>
      </c>
      <c r="Y36" s="5">
        <v>0</v>
      </c>
      <c r="Z36" s="5" t="s">
        <v>629</v>
      </c>
      <c r="AA36" s="5">
        <v>2007</v>
      </c>
      <c r="AB36" s="5">
        <v>0.77800005999999999</v>
      </c>
      <c r="AC36" s="5">
        <v>9.9700003999999995E-2</v>
      </c>
      <c r="AD36" s="5">
        <v>268742</v>
      </c>
      <c r="AE36" s="5">
        <v>8662324</v>
      </c>
      <c r="AF36" s="5">
        <v>1605819</v>
      </c>
      <c r="AG36" s="5">
        <v>6739004</v>
      </c>
      <c r="AH36" s="5">
        <v>46.060001</v>
      </c>
      <c r="AI36" s="10"/>
    </row>
    <row r="37" spans="1:35" x14ac:dyDescent="0.25">
      <c r="A37" s="5" t="s">
        <v>1460</v>
      </c>
      <c r="B37" s="5">
        <v>108</v>
      </c>
      <c r="C37" s="5">
        <v>51</v>
      </c>
      <c r="D37" s="5">
        <v>0.02</v>
      </c>
      <c r="E37" s="5">
        <v>825.00003000000004</v>
      </c>
      <c r="F37" s="5">
        <v>550.00000000000011</v>
      </c>
      <c r="G37" s="5">
        <v>25</v>
      </c>
      <c r="H37" s="5">
        <v>78.800004999999999</v>
      </c>
      <c r="I37" s="5" t="s">
        <v>200</v>
      </c>
      <c r="J37" s="5" t="s">
        <v>201</v>
      </c>
      <c r="K37" s="5">
        <v>1632.3972994495407</v>
      </c>
      <c r="L37" s="5">
        <v>4.1270093485871131</v>
      </c>
      <c r="M37" s="5">
        <v>37.350215467085064</v>
      </c>
      <c r="N37" s="18">
        <v>9.4428414244731987E-2</v>
      </c>
      <c r="O37" s="5">
        <v>1924.148458256399</v>
      </c>
      <c r="P37" s="5">
        <v>4.8646114998912395</v>
      </c>
      <c r="Q37" s="5">
        <v>486.50336347645379</v>
      </c>
      <c r="R37" s="5">
        <v>1.2299725868594911</v>
      </c>
      <c r="S37" s="18">
        <v>0.78800004999999995</v>
      </c>
      <c r="T37" s="62">
        <v>83.9</v>
      </c>
      <c r="U37" s="18">
        <v>0.21212120728940881</v>
      </c>
      <c r="V37" s="5">
        <v>395.54000526032104</v>
      </c>
      <c r="W37" s="5">
        <v>809.41530989788134</v>
      </c>
      <c r="X37" s="5">
        <v>2.0463551072796595</v>
      </c>
      <c r="Y37" s="5">
        <v>0</v>
      </c>
      <c r="Z37" s="5" t="s">
        <v>629</v>
      </c>
      <c r="AA37" s="5">
        <v>2008</v>
      </c>
      <c r="AB37" s="5">
        <v>0.78800004999999995</v>
      </c>
      <c r="AC37" s="5">
        <v>9.9500000000000005E-2</v>
      </c>
      <c r="AD37" s="5">
        <v>140729</v>
      </c>
      <c r="AE37" s="5">
        <v>9154282</v>
      </c>
      <c r="AF37" s="5">
        <v>1577846</v>
      </c>
      <c r="AG37" s="5">
        <v>7210772</v>
      </c>
      <c r="AH37" s="5">
        <v>47.009998000000003</v>
      </c>
      <c r="AI37" s="10"/>
    </row>
    <row r="38" spans="1:35" x14ac:dyDescent="0.25">
      <c r="A38" s="5" t="s">
        <v>1460</v>
      </c>
      <c r="B38" s="5">
        <v>108</v>
      </c>
      <c r="C38" s="5">
        <v>51</v>
      </c>
      <c r="D38" s="5">
        <v>0.02</v>
      </c>
      <c r="E38" s="5">
        <v>825.00003000000004</v>
      </c>
      <c r="F38" s="5">
        <v>550.00000000000011</v>
      </c>
      <c r="G38" s="5">
        <v>20</v>
      </c>
      <c r="H38" s="5">
        <v>63</v>
      </c>
      <c r="I38" s="5" t="s">
        <v>200</v>
      </c>
      <c r="J38" s="5" t="s">
        <v>201</v>
      </c>
      <c r="K38" s="5">
        <v>1632.3972994495407</v>
      </c>
      <c r="L38" s="5">
        <v>4.1270093485871131</v>
      </c>
      <c r="M38" s="5">
        <v>37.350215467085064</v>
      </c>
      <c r="N38" s="18">
        <v>9.4428414244731987E-2</v>
      </c>
      <c r="O38" s="5">
        <v>1538.3419438888759</v>
      </c>
      <c r="P38" s="5">
        <v>3.8892196071960665</v>
      </c>
      <c r="Q38" s="5">
        <v>895.55807010208332</v>
      </c>
      <c r="R38" s="5">
        <v>2.2641403099357293</v>
      </c>
      <c r="S38" s="18">
        <v>0.63</v>
      </c>
      <c r="T38" s="62">
        <v>130.27000000000001</v>
      </c>
      <c r="U38" s="18">
        <v>0.32934287932594469</v>
      </c>
      <c r="V38" s="5">
        <v>395.54000526032104</v>
      </c>
      <c r="W38" s="5">
        <v>809.41530989788134</v>
      </c>
      <c r="X38" s="5">
        <v>2.0463551072796595</v>
      </c>
      <c r="Y38" s="5">
        <v>0</v>
      </c>
      <c r="Z38" s="5" t="s">
        <v>629</v>
      </c>
      <c r="AA38" s="5">
        <v>2009</v>
      </c>
      <c r="AB38" s="5">
        <v>0.63</v>
      </c>
      <c r="AC38" s="5">
        <v>9.9900000000000003E-2</v>
      </c>
      <c r="AD38" s="5">
        <v>166016</v>
      </c>
      <c r="AE38" s="5">
        <v>9702086</v>
      </c>
      <c r="AF38" s="5">
        <v>1585490</v>
      </c>
      <c r="AG38" s="5">
        <v>6108528</v>
      </c>
      <c r="AH38" s="5">
        <v>47.849997999999999</v>
      </c>
      <c r="AI38" s="10"/>
    </row>
    <row r="39" spans="1:35" x14ac:dyDescent="0.25">
      <c r="A39" s="5" t="s">
        <v>1460</v>
      </c>
      <c r="B39" s="5">
        <v>108</v>
      </c>
      <c r="C39" s="5">
        <v>51</v>
      </c>
      <c r="D39" s="5">
        <v>0.02</v>
      </c>
      <c r="E39" s="5">
        <v>799.99998000000005</v>
      </c>
      <c r="F39" s="5">
        <v>511.99998999999997</v>
      </c>
      <c r="G39" s="5">
        <v>19</v>
      </c>
      <c r="H39" s="5">
        <v>62.400001000000003</v>
      </c>
      <c r="I39" s="5" t="s">
        <v>200</v>
      </c>
      <c r="J39" s="5" t="s">
        <v>201</v>
      </c>
      <c r="K39" s="5">
        <v>1497.8496826686887</v>
      </c>
      <c r="L39" s="5">
        <v>4.1589916718068238</v>
      </c>
      <c r="M39" s="5">
        <v>34.184643150202412</v>
      </c>
      <c r="N39" s="18">
        <v>9.4918500708343498E-2</v>
      </c>
      <c r="O39" s="5">
        <v>1395.6304139768745</v>
      </c>
      <c r="P39" s="5">
        <v>3.8751654026514335</v>
      </c>
      <c r="Q39" s="5">
        <v>885.16205366698068</v>
      </c>
      <c r="R39" s="5">
        <v>2.4577777409822286</v>
      </c>
      <c r="S39" s="18">
        <v>0.62400001000000005</v>
      </c>
      <c r="T39" s="62">
        <v>126.35</v>
      </c>
      <c r="U39" s="18">
        <v>0.35084106207547966</v>
      </c>
      <c r="V39" s="5">
        <v>360.14731474996341</v>
      </c>
      <c r="W39" s="5">
        <v>738.73748337458494</v>
      </c>
      <c r="X39" s="5">
        <v>2.0512091944582798</v>
      </c>
      <c r="Y39" s="5">
        <v>0</v>
      </c>
      <c r="Z39" s="5" t="s">
        <v>629</v>
      </c>
      <c r="AA39" s="5">
        <v>2010</v>
      </c>
      <c r="AB39" s="5">
        <v>0.62400001000000005</v>
      </c>
      <c r="AC39" s="5">
        <v>0.1022</v>
      </c>
      <c r="AD39" s="5">
        <v>217080</v>
      </c>
      <c r="AE39" s="5">
        <v>10371672</v>
      </c>
      <c r="AF39" s="5">
        <v>1586697</v>
      </c>
      <c r="AG39" s="5">
        <v>6469832</v>
      </c>
      <c r="AH39" s="5">
        <v>48.580002</v>
      </c>
      <c r="AI39" s="10"/>
    </row>
    <row r="40" spans="1:35" x14ac:dyDescent="0.25">
      <c r="A40" s="5" t="s">
        <v>1460</v>
      </c>
      <c r="B40" s="5">
        <v>108</v>
      </c>
      <c r="C40" s="5">
        <v>51</v>
      </c>
      <c r="D40" s="5">
        <v>0.02</v>
      </c>
      <c r="E40" s="5">
        <v>799.99998000000005</v>
      </c>
      <c r="F40" s="5">
        <v>511.99998999999997</v>
      </c>
      <c r="G40" s="5">
        <v>18</v>
      </c>
      <c r="H40" s="5">
        <v>61.900002000000001</v>
      </c>
      <c r="I40" s="5" t="s">
        <v>200</v>
      </c>
      <c r="J40" s="5" t="s">
        <v>201</v>
      </c>
      <c r="K40" s="5">
        <v>1497.8496826686887</v>
      </c>
      <c r="L40" s="5">
        <v>4.1589916718068238</v>
      </c>
      <c r="M40" s="5">
        <v>34.184643150202412</v>
      </c>
      <c r="N40" s="18">
        <v>9.4918500708343498E-2</v>
      </c>
      <c r="O40" s="5">
        <v>1384.4475005125296</v>
      </c>
      <c r="P40" s="5">
        <v>3.8441144604221158</v>
      </c>
      <c r="Q40" s="5">
        <v>960.46718545561043</v>
      </c>
      <c r="R40" s="5">
        <v>2.6668730991994938</v>
      </c>
      <c r="S40" s="18">
        <v>0.61900001999999998</v>
      </c>
      <c r="T40" s="62">
        <v>136.66999999999999</v>
      </c>
      <c r="U40" s="18">
        <v>0.37947944595712513</v>
      </c>
      <c r="V40" s="5">
        <v>360.14731474996341</v>
      </c>
      <c r="W40" s="5">
        <v>738.73748337458494</v>
      </c>
      <c r="X40" s="5">
        <v>2.0512091944582798</v>
      </c>
      <c r="Y40" s="5">
        <v>0</v>
      </c>
      <c r="Z40" s="5" t="s">
        <v>629</v>
      </c>
      <c r="AA40" s="5">
        <v>2011</v>
      </c>
      <c r="AB40" s="5">
        <v>0.61900001999999998</v>
      </c>
      <c r="AC40" s="5">
        <v>0.10730000000000001</v>
      </c>
      <c r="AD40" s="5">
        <v>220419</v>
      </c>
      <c r="AE40" s="5">
        <v>10919047</v>
      </c>
      <c r="AF40" s="5">
        <v>1559938</v>
      </c>
      <c r="AG40" s="5">
        <v>6762149</v>
      </c>
      <c r="AH40" s="5">
        <v>49.220001000000003</v>
      </c>
      <c r="AI40" s="10"/>
    </row>
    <row r="41" spans="1:35" x14ac:dyDescent="0.25">
      <c r="A41" s="5" t="s">
        <v>1460</v>
      </c>
      <c r="B41" s="5">
        <v>108</v>
      </c>
      <c r="C41" s="5">
        <v>51</v>
      </c>
      <c r="D41" s="5">
        <v>0.02</v>
      </c>
      <c r="E41" s="5">
        <v>799.99998000000005</v>
      </c>
      <c r="F41" s="5">
        <v>511.99998999999997</v>
      </c>
      <c r="G41" s="5">
        <v>18</v>
      </c>
      <c r="H41" s="5">
        <v>57.099997999999999</v>
      </c>
      <c r="I41" s="5" t="s">
        <v>200</v>
      </c>
      <c r="J41" s="5" t="s">
        <v>201</v>
      </c>
      <c r="K41" s="5">
        <v>1497.8496826686887</v>
      </c>
      <c r="L41" s="5">
        <v>4.1589916718068238</v>
      </c>
      <c r="M41" s="5">
        <v>34.184643150202412</v>
      </c>
      <c r="N41" s="18">
        <v>9.4918500708343498E-2</v>
      </c>
      <c r="O41" s="5">
        <v>1277.0912270789659</v>
      </c>
      <c r="P41" s="5">
        <v>3.5460245704333566</v>
      </c>
      <c r="Q41" s="5">
        <v>1159.8854704988348</v>
      </c>
      <c r="R41" s="5">
        <v>3.2205861962461091</v>
      </c>
      <c r="S41" s="18">
        <v>0.57099997999999996</v>
      </c>
      <c r="T41" s="62">
        <v>157.94999999999999</v>
      </c>
      <c r="U41" s="18">
        <v>0.43856179312224181</v>
      </c>
      <c r="V41" s="5">
        <v>360.14731474996341</v>
      </c>
      <c r="W41" s="5">
        <v>738.73748337458494</v>
      </c>
      <c r="X41" s="5">
        <v>2.0512091944582798</v>
      </c>
      <c r="Y41" s="5">
        <v>0</v>
      </c>
      <c r="Z41" s="5" t="s">
        <v>629</v>
      </c>
      <c r="AA41" s="5">
        <v>2012</v>
      </c>
      <c r="AB41" s="5">
        <v>0.57099997999999996</v>
      </c>
      <c r="AC41" s="5">
        <v>0.1065</v>
      </c>
      <c r="AD41" s="5">
        <v>351674</v>
      </c>
      <c r="AE41" s="5">
        <v>11428944</v>
      </c>
      <c r="AF41" s="5">
        <v>1522399</v>
      </c>
      <c r="AG41" s="5">
        <v>6530421</v>
      </c>
      <c r="AH41" s="5">
        <v>49.849997999999999</v>
      </c>
      <c r="AI41" s="10"/>
    </row>
    <row r="42" spans="1:35" x14ac:dyDescent="0.25">
      <c r="A42" s="5" t="s">
        <v>1460</v>
      </c>
      <c r="B42" s="5">
        <v>108</v>
      </c>
      <c r="C42" s="5">
        <v>51</v>
      </c>
      <c r="D42" s="5">
        <v>0.02</v>
      </c>
      <c r="E42" s="5">
        <v>799.99998000000005</v>
      </c>
      <c r="F42" s="5">
        <v>511.99998999999997</v>
      </c>
      <c r="G42" s="5">
        <v>17</v>
      </c>
      <c r="H42" s="5">
        <v>54.500002000000002</v>
      </c>
      <c r="I42" s="5" t="s">
        <v>200</v>
      </c>
      <c r="J42" s="5" t="s">
        <v>201</v>
      </c>
      <c r="K42" s="5">
        <v>1497.8496826686887</v>
      </c>
      <c r="L42" s="5">
        <v>4.1589916718068238</v>
      </c>
      <c r="M42" s="5">
        <v>34.184643150202412</v>
      </c>
      <c r="N42" s="18">
        <v>9.4918500708343498E-2</v>
      </c>
      <c r="O42" s="5">
        <v>1218.9400502253275</v>
      </c>
      <c r="P42" s="5">
        <v>3.3845595963184989</v>
      </c>
      <c r="Q42" s="5">
        <v>1275.5460851648386</v>
      </c>
      <c r="R42" s="5">
        <v>3.5417342651864607</v>
      </c>
      <c r="S42" s="18">
        <v>0.54500002000000003</v>
      </c>
      <c r="T42" s="62">
        <v>174.02</v>
      </c>
      <c r="U42" s="18">
        <v>0.48319680954049604</v>
      </c>
      <c r="V42" s="5">
        <v>360.14731474996341</v>
      </c>
      <c r="W42" s="5">
        <v>738.73748337458494</v>
      </c>
      <c r="X42" s="5">
        <v>2.0512091944582798</v>
      </c>
      <c r="Y42" s="5">
        <v>0</v>
      </c>
      <c r="Z42" s="5" t="s">
        <v>629</v>
      </c>
      <c r="AA42" s="5">
        <v>2013</v>
      </c>
      <c r="AB42" s="5">
        <v>0.54500002000000003</v>
      </c>
      <c r="AC42" s="5">
        <v>0.1062</v>
      </c>
      <c r="AD42" s="5">
        <v>382889</v>
      </c>
      <c r="AE42" s="5">
        <v>11945881</v>
      </c>
      <c r="AF42" s="5">
        <v>1534665</v>
      </c>
      <c r="AG42" s="5">
        <v>6510749</v>
      </c>
      <c r="AH42" s="5">
        <v>50.389999000000003</v>
      </c>
      <c r="AI42" s="10"/>
    </row>
    <row r="43" spans="1:35" x14ac:dyDescent="0.25">
      <c r="A43" s="5" t="s">
        <v>1460</v>
      </c>
      <c r="B43" s="5">
        <v>108</v>
      </c>
      <c r="C43" s="5">
        <v>51</v>
      </c>
      <c r="D43" s="5">
        <v>0.02</v>
      </c>
      <c r="E43" s="5">
        <v>0</v>
      </c>
      <c r="F43" s="5">
        <v>200</v>
      </c>
      <c r="H43" s="5">
        <v>0</v>
      </c>
      <c r="I43" s="5" t="s">
        <v>200</v>
      </c>
      <c r="K43" s="5" t="s">
        <v>1456</v>
      </c>
      <c r="L43" s="5" t="e">
        <v>#VALUE!</v>
      </c>
      <c r="M43" s="5" t="s">
        <v>1456</v>
      </c>
      <c r="N43" s="18" t="e">
        <v>#VALUE!</v>
      </c>
      <c r="O43" s="5" t="e">
        <v>#VALUE!</v>
      </c>
      <c r="P43" s="5" t="e">
        <v>#VALUE!</v>
      </c>
      <c r="Q43" s="5" t="e">
        <v>#DIV/0!</v>
      </c>
      <c r="R43" s="5" t="e">
        <v>#DIV/0!</v>
      </c>
      <c r="S43" s="18" t="e">
        <v>#VALUE!</v>
      </c>
      <c r="T43" s="62" t="e">
        <v>#VALUE!</v>
      </c>
      <c r="U43" s="18" t="e">
        <v>#VALUE!</v>
      </c>
      <c r="V43" s="5">
        <v>170.27101100293106</v>
      </c>
      <c r="W43" s="5">
        <v>796.4215644807316</v>
      </c>
      <c r="X43" s="5">
        <v>4.6773761416558566</v>
      </c>
      <c r="Y43" s="5">
        <v>0</v>
      </c>
      <c r="Z43" s="5" t="s">
        <v>629</v>
      </c>
      <c r="AA43" s="5">
        <v>2014</v>
      </c>
      <c r="AI43" s="10"/>
    </row>
    <row r="44" spans="1:35" x14ac:dyDescent="0.25">
      <c r="A44" s="5" t="s">
        <v>1460</v>
      </c>
      <c r="B44" s="5">
        <v>108</v>
      </c>
      <c r="C44" s="5">
        <v>51</v>
      </c>
      <c r="D44" s="5">
        <v>0.02</v>
      </c>
      <c r="E44" s="5">
        <v>825.00003000000004</v>
      </c>
      <c r="F44" s="5">
        <v>524.99999000000003</v>
      </c>
      <c r="G44" s="5">
        <v>25</v>
      </c>
      <c r="H44" s="5">
        <v>94.999999000000003</v>
      </c>
      <c r="I44" s="5" t="s">
        <v>200</v>
      </c>
      <c r="J44" s="5" t="s">
        <v>324</v>
      </c>
      <c r="K44" s="5">
        <v>1388.6874454611486</v>
      </c>
      <c r="L44" s="5">
        <v>3.7343873681655593</v>
      </c>
      <c r="M44" s="5">
        <v>50.412901706701646</v>
      </c>
      <c r="N44" s="18">
        <v>0.1355678010494015</v>
      </c>
      <c r="O44" s="5">
        <v>2030.1154259439859</v>
      </c>
      <c r="P44" s="5">
        <v>5.4592827402178496</v>
      </c>
      <c r="Q44" s="5">
        <v>136.8292214727889</v>
      </c>
      <c r="R44" s="5">
        <v>0.36795415551137861</v>
      </c>
      <c r="S44" s="18">
        <v>0.94999999000000002</v>
      </c>
      <c r="T44" s="62">
        <v>63.51</v>
      </c>
      <c r="U44" s="18">
        <v>0.17077635182296164</v>
      </c>
      <c r="V44" s="5">
        <v>371.86486257404857</v>
      </c>
      <c r="W44" s="5">
        <v>748.27618329003235</v>
      </c>
      <c r="X44" s="5">
        <v>2.0122261030807391</v>
      </c>
      <c r="Y44" s="5">
        <v>0</v>
      </c>
      <c r="Z44" s="5" t="s">
        <v>642</v>
      </c>
      <c r="AA44" s="5">
        <v>2001</v>
      </c>
      <c r="AB44" s="5">
        <v>0.94999999000000002</v>
      </c>
      <c r="AC44" s="5">
        <v>0.1908</v>
      </c>
      <c r="AD44" s="5">
        <v>46067</v>
      </c>
      <c r="AE44" s="5">
        <v>3651488</v>
      </c>
      <c r="AF44" s="5">
        <v>496188</v>
      </c>
      <c r="AG44" s="5">
        <v>3468310</v>
      </c>
      <c r="AH44" s="5">
        <v>44.189999</v>
      </c>
      <c r="AI44" s="10"/>
    </row>
    <row r="45" spans="1:35" x14ac:dyDescent="0.25">
      <c r="A45" s="5" t="s">
        <v>1460</v>
      </c>
      <c r="B45" s="5">
        <v>108</v>
      </c>
      <c r="C45" s="5">
        <v>51</v>
      </c>
      <c r="D45" s="5">
        <v>0.02</v>
      </c>
      <c r="E45" s="5">
        <v>825.00003000000004</v>
      </c>
      <c r="F45" s="5">
        <v>550.00000000000011</v>
      </c>
      <c r="G45" s="5">
        <v>25</v>
      </c>
      <c r="H45" s="5">
        <v>68.199997999999994</v>
      </c>
      <c r="I45" s="5" t="s">
        <v>200</v>
      </c>
      <c r="J45" s="5" t="s">
        <v>324</v>
      </c>
      <c r="K45" s="5">
        <v>1501.6353058805712</v>
      </c>
      <c r="L45" s="5">
        <v>3.7964182785816663</v>
      </c>
      <c r="M45" s="5">
        <v>54.498499725180416</v>
      </c>
      <c r="N45" s="18">
        <v>0.1377825226283059</v>
      </c>
      <c r="O45" s="5">
        <v>1576.1364737398922</v>
      </c>
      <c r="P45" s="5">
        <v>3.984771332301956</v>
      </c>
      <c r="Q45" s="5">
        <v>977.72711114101082</v>
      </c>
      <c r="R45" s="5">
        <v>2.4718791984075761</v>
      </c>
      <c r="S45" s="18">
        <v>0.68199997999999995</v>
      </c>
      <c r="T45" s="62">
        <v>148.05000000000001</v>
      </c>
      <c r="U45" s="18">
        <v>0.3743100436785442</v>
      </c>
      <c r="V45" s="5">
        <v>395.54000526032104</v>
      </c>
      <c r="W45" s="5">
        <v>809.41530989788134</v>
      </c>
      <c r="X45" s="5">
        <v>2.0463551072796595</v>
      </c>
      <c r="Y45" s="5">
        <v>0</v>
      </c>
      <c r="Z45" s="5" t="s">
        <v>642</v>
      </c>
      <c r="AA45" s="5">
        <v>2002</v>
      </c>
      <c r="AB45" s="5">
        <v>0.68199997999999995</v>
      </c>
      <c r="AC45" s="5">
        <v>0.23469999</v>
      </c>
      <c r="AD45" s="5">
        <v>32331</v>
      </c>
      <c r="AE45" s="5">
        <v>3959958</v>
      </c>
      <c r="AF45" s="5">
        <v>509437</v>
      </c>
      <c r="AG45" s="5">
        <v>2699445</v>
      </c>
      <c r="AH45" s="5">
        <v>44.150002000000001</v>
      </c>
      <c r="AI45" s="10"/>
    </row>
    <row r="46" spans="1:35" x14ac:dyDescent="0.25">
      <c r="A46" s="5" t="s">
        <v>1460</v>
      </c>
      <c r="B46" s="5">
        <v>108</v>
      </c>
      <c r="C46" s="5">
        <v>51</v>
      </c>
      <c r="D46" s="5">
        <v>0.02</v>
      </c>
      <c r="E46" s="5">
        <v>825.00003000000004</v>
      </c>
      <c r="F46" s="5">
        <v>550.00000000000011</v>
      </c>
      <c r="G46" s="5">
        <v>25</v>
      </c>
      <c r="H46" s="5">
        <v>64.300000999999995</v>
      </c>
      <c r="I46" s="5" t="s">
        <v>200</v>
      </c>
      <c r="J46" s="5" t="s">
        <v>324</v>
      </c>
      <c r="K46" s="5">
        <v>1501.6353058805712</v>
      </c>
      <c r="L46" s="5">
        <v>3.7964182785816663</v>
      </c>
      <c r="M46" s="5">
        <v>54.498499725180416</v>
      </c>
      <c r="N46" s="18">
        <v>0.1377825226283059</v>
      </c>
      <c r="O46" s="5">
        <v>1486.0055690560509</v>
      </c>
      <c r="P46" s="5">
        <v>3.7569033455365659</v>
      </c>
      <c r="Q46" s="5">
        <v>1111.0856711788761</v>
      </c>
      <c r="R46" s="5">
        <v>2.8090348799172036</v>
      </c>
      <c r="S46" s="18">
        <v>0.64300000999999996</v>
      </c>
      <c r="T46" s="62">
        <v>160.82</v>
      </c>
      <c r="U46" s="18">
        <v>0.40657157070092059</v>
      </c>
      <c r="V46" s="5">
        <v>395.54000526032104</v>
      </c>
      <c r="W46" s="5">
        <v>809.41530989788134</v>
      </c>
      <c r="X46" s="5">
        <v>2.0463551072796595</v>
      </c>
      <c r="Y46" s="5">
        <v>0</v>
      </c>
      <c r="Z46" s="5" t="s">
        <v>642</v>
      </c>
      <c r="AA46" s="5">
        <v>2003</v>
      </c>
      <c r="AB46" s="5">
        <v>0.64300000999999996</v>
      </c>
      <c r="AC46" s="5">
        <v>0.22969999999999999</v>
      </c>
      <c r="AD46" s="5">
        <v>37800</v>
      </c>
      <c r="AE46" s="5">
        <v>4190970</v>
      </c>
      <c r="AF46" s="5">
        <v>532630</v>
      </c>
      <c r="AG46" s="5">
        <v>2694785</v>
      </c>
      <c r="AH46" s="5">
        <v>44.279998999999997</v>
      </c>
      <c r="AI46" s="10"/>
    </row>
    <row r="47" spans="1:35" x14ac:dyDescent="0.25">
      <c r="A47" s="5" t="s">
        <v>1460</v>
      </c>
      <c r="B47" s="5">
        <v>108</v>
      </c>
      <c r="C47" s="5">
        <v>51</v>
      </c>
      <c r="D47" s="5">
        <v>0.02</v>
      </c>
      <c r="E47" s="5">
        <v>825.00003000000004</v>
      </c>
      <c r="F47" s="5">
        <v>550.00000000000011</v>
      </c>
      <c r="G47" s="5">
        <v>25</v>
      </c>
      <c r="H47" s="5">
        <v>62.800001999999999</v>
      </c>
      <c r="I47" s="5" t="s">
        <v>200</v>
      </c>
      <c r="J47" s="5" t="s">
        <v>324</v>
      </c>
      <c r="K47" s="5">
        <v>1501.6353058805712</v>
      </c>
      <c r="L47" s="5">
        <v>3.7964182785816663</v>
      </c>
      <c r="M47" s="5">
        <v>54.498499725180416</v>
      </c>
      <c r="N47" s="18">
        <v>0.1377825226283059</v>
      </c>
      <c r="O47" s="5">
        <v>1451.3398329298805</v>
      </c>
      <c r="P47" s="5">
        <v>3.6692618031763802</v>
      </c>
      <c r="Q47" s="5">
        <v>1187.5796581639022</v>
      </c>
      <c r="R47" s="5">
        <v>3.0024261575824864</v>
      </c>
      <c r="S47" s="18">
        <v>0.62800001999999999</v>
      </c>
      <c r="T47" s="62">
        <v>168.13</v>
      </c>
      <c r="U47" s="18">
        <v>0.42507666574293379</v>
      </c>
      <c r="V47" s="5">
        <v>395.54000526032104</v>
      </c>
      <c r="W47" s="5">
        <v>809.41530989788134</v>
      </c>
      <c r="X47" s="5">
        <v>2.0463551072796595</v>
      </c>
      <c r="Y47" s="5">
        <v>0</v>
      </c>
      <c r="Z47" s="5" t="s">
        <v>642</v>
      </c>
      <c r="AA47" s="5">
        <v>2004</v>
      </c>
      <c r="AB47" s="5">
        <v>0.62800001999999999</v>
      </c>
      <c r="AC47" s="5">
        <v>0.22439999999999999</v>
      </c>
      <c r="AD47" s="5">
        <v>65571</v>
      </c>
      <c r="AE47" s="5">
        <v>4216480</v>
      </c>
      <c r="AF47" s="5">
        <v>522421</v>
      </c>
      <c r="AG47" s="5">
        <v>2647777</v>
      </c>
      <c r="AH47" s="5">
        <v>44.560001</v>
      </c>
      <c r="AI47" s="10"/>
    </row>
    <row r="48" spans="1:35" x14ac:dyDescent="0.25">
      <c r="A48" s="5" t="s">
        <v>1460</v>
      </c>
      <c r="B48" s="5">
        <v>108</v>
      </c>
      <c r="C48" s="5">
        <v>51</v>
      </c>
      <c r="D48" s="5">
        <v>0.02</v>
      </c>
      <c r="E48" s="5">
        <v>825.00003000000004</v>
      </c>
      <c r="F48" s="5">
        <v>550.00000000000011</v>
      </c>
      <c r="G48" s="5">
        <v>25</v>
      </c>
      <c r="H48" s="5">
        <v>60.900003000000005</v>
      </c>
      <c r="I48" s="5" t="s">
        <v>200</v>
      </c>
      <c r="J48" s="5" t="s">
        <v>324</v>
      </c>
      <c r="K48" s="5">
        <v>1501.6353058805712</v>
      </c>
      <c r="L48" s="5">
        <v>3.7964182785816663</v>
      </c>
      <c r="M48" s="5">
        <v>54.498499725180416</v>
      </c>
      <c r="N48" s="18">
        <v>0.1377825226283059</v>
      </c>
      <c r="O48" s="5">
        <v>1407.4298943405961</v>
      </c>
      <c r="P48" s="5">
        <v>3.558249167272749</v>
      </c>
      <c r="Q48" s="5">
        <v>1194.8747537281938</v>
      </c>
      <c r="R48" s="5">
        <v>3.0208695399642265</v>
      </c>
      <c r="S48" s="18">
        <v>0.60900003000000003</v>
      </c>
      <c r="T48" s="62">
        <v>168.83</v>
      </c>
      <c r="U48" s="18">
        <v>0.4268414637627338</v>
      </c>
      <c r="V48" s="5">
        <v>395.54000526032104</v>
      </c>
      <c r="W48" s="5">
        <v>809.41530989788134</v>
      </c>
      <c r="X48" s="5">
        <v>2.0463551072796595</v>
      </c>
      <c r="Y48" s="5">
        <v>0</v>
      </c>
      <c r="Z48" s="5" t="s">
        <v>642</v>
      </c>
      <c r="AA48" s="5">
        <v>2005</v>
      </c>
      <c r="AB48" s="5">
        <v>0.60900003000000003</v>
      </c>
      <c r="AC48" s="5">
        <v>0.21250000999999999</v>
      </c>
      <c r="AD48" s="5">
        <v>152168</v>
      </c>
      <c r="AE48" s="5">
        <v>4334585</v>
      </c>
      <c r="AF48" s="5">
        <v>561038</v>
      </c>
      <c r="AG48" s="5">
        <v>2640642</v>
      </c>
      <c r="AH48" s="5">
        <v>44.759998000000003</v>
      </c>
      <c r="AI48" s="10"/>
    </row>
    <row r="49" spans="1:35" x14ac:dyDescent="0.25">
      <c r="A49" s="5" t="s">
        <v>1460</v>
      </c>
      <c r="B49" s="5">
        <v>108</v>
      </c>
      <c r="C49" s="5">
        <v>51</v>
      </c>
      <c r="D49" s="5">
        <v>0.02</v>
      </c>
      <c r="E49" s="5">
        <v>825.00003000000004</v>
      </c>
      <c r="F49" s="5">
        <v>550.00000000000011</v>
      </c>
      <c r="G49" s="5">
        <v>25</v>
      </c>
      <c r="H49" s="5">
        <v>67.800003000000004</v>
      </c>
      <c r="I49" s="5" t="s">
        <v>200</v>
      </c>
      <c r="J49" s="5" t="s">
        <v>201</v>
      </c>
      <c r="K49" s="5">
        <v>1632.3972994495407</v>
      </c>
      <c r="L49" s="5">
        <v>4.1270093485871131</v>
      </c>
      <c r="M49" s="5">
        <v>37.350215467085064</v>
      </c>
      <c r="N49" s="18">
        <v>9.4428414244731987E-2</v>
      </c>
      <c r="O49" s="5">
        <v>1655.5490223919307</v>
      </c>
      <c r="P49" s="5">
        <v>4.1855412862786059</v>
      </c>
      <c r="Q49" s="5">
        <v>1077.4619439331266</v>
      </c>
      <c r="R49" s="5">
        <v>2.7240277332352383</v>
      </c>
      <c r="S49" s="18">
        <v>0.67800003000000009</v>
      </c>
      <c r="T49" s="62">
        <v>140.44999999999999</v>
      </c>
      <c r="U49" s="18">
        <v>0.35508335540419644</v>
      </c>
      <c r="V49" s="5">
        <v>395.54000526032104</v>
      </c>
      <c r="W49" s="5">
        <v>809.41530989788134</v>
      </c>
      <c r="X49" s="5">
        <v>2.0463551072796595</v>
      </c>
      <c r="Y49" s="5">
        <v>0</v>
      </c>
      <c r="Z49" s="5" t="s">
        <v>642</v>
      </c>
      <c r="AA49" s="5">
        <v>2006</v>
      </c>
      <c r="AB49" s="5">
        <v>0.67800002999999998</v>
      </c>
      <c r="AC49" s="5">
        <v>0.1163</v>
      </c>
      <c r="AD49" s="5">
        <v>170019</v>
      </c>
      <c r="AE49" s="5">
        <v>4859336</v>
      </c>
      <c r="AF49" s="5">
        <v>574409</v>
      </c>
      <c r="AG49" s="5">
        <v>3296934</v>
      </c>
      <c r="AH49" s="5">
        <v>45.02</v>
      </c>
      <c r="AI49" s="10"/>
    </row>
    <row r="50" spans="1:35" x14ac:dyDescent="0.25">
      <c r="A50" s="5" t="s">
        <v>1460</v>
      </c>
      <c r="B50" s="5">
        <v>108</v>
      </c>
      <c r="C50" s="5">
        <v>51</v>
      </c>
      <c r="D50" s="5">
        <v>0.02</v>
      </c>
      <c r="E50" s="5">
        <v>825.00003000000004</v>
      </c>
      <c r="F50" s="5">
        <v>550.00000000000011</v>
      </c>
      <c r="G50" s="5">
        <v>25</v>
      </c>
      <c r="H50" s="5">
        <v>68.199997999999994</v>
      </c>
      <c r="I50" s="5" t="s">
        <v>200</v>
      </c>
      <c r="J50" s="5" t="s">
        <v>201</v>
      </c>
      <c r="K50" s="5">
        <v>1632.3972994495407</v>
      </c>
      <c r="L50" s="5">
        <v>4.1270093485871131</v>
      </c>
      <c r="M50" s="5">
        <v>37.350215467085064</v>
      </c>
      <c r="N50" s="18">
        <v>9.4428414244731987E-2</v>
      </c>
      <c r="O50" s="5">
        <v>1665.3161507386894</v>
      </c>
      <c r="P50" s="5">
        <v>4.2102344354338488</v>
      </c>
      <c r="Q50" s="5">
        <v>1144.5725491521955</v>
      </c>
      <c r="R50" s="5">
        <v>2.8936960457360201</v>
      </c>
      <c r="S50" s="18">
        <v>0.68199997999999995</v>
      </c>
      <c r="T50" s="62">
        <v>146.87</v>
      </c>
      <c r="U50" s="18">
        <v>0.37131846324540491</v>
      </c>
      <c r="V50" s="5">
        <v>395.54000526032104</v>
      </c>
      <c r="W50" s="5">
        <v>809.41530989788134</v>
      </c>
      <c r="X50" s="5">
        <v>2.0463551072796595</v>
      </c>
      <c r="Y50" s="5">
        <v>0</v>
      </c>
      <c r="Z50" s="5" t="s">
        <v>642</v>
      </c>
      <c r="AA50" s="5">
        <v>2007</v>
      </c>
      <c r="AB50" s="5">
        <v>0.68199997999999995</v>
      </c>
      <c r="AC50" s="5">
        <v>0.11520001000000001</v>
      </c>
      <c r="AD50" s="5">
        <v>169974</v>
      </c>
      <c r="AE50" s="5">
        <v>5043448</v>
      </c>
      <c r="AF50" s="5">
        <v>554245</v>
      </c>
      <c r="AG50" s="5">
        <v>3441867</v>
      </c>
      <c r="AH50" s="5">
        <v>45.84</v>
      </c>
      <c r="AI50" s="10"/>
    </row>
    <row r="51" spans="1:35" x14ac:dyDescent="0.25">
      <c r="A51" s="5" t="s">
        <v>1460</v>
      </c>
      <c r="B51" s="5">
        <v>108</v>
      </c>
      <c r="C51" s="5">
        <v>51</v>
      </c>
      <c r="D51" s="5">
        <v>0.02</v>
      </c>
      <c r="E51" s="5">
        <v>825.00003000000004</v>
      </c>
      <c r="F51" s="5">
        <v>550.00000000000011</v>
      </c>
      <c r="G51" s="5">
        <v>25</v>
      </c>
      <c r="H51" s="5">
        <v>70.199995999999999</v>
      </c>
      <c r="I51" s="5" t="s">
        <v>200</v>
      </c>
      <c r="J51" s="5" t="s">
        <v>201</v>
      </c>
      <c r="K51" s="5">
        <v>1632.3972994495407</v>
      </c>
      <c r="L51" s="5">
        <v>4.1270093485871131</v>
      </c>
      <c r="M51" s="5">
        <v>37.350215467085064</v>
      </c>
      <c r="N51" s="18">
        <v>9.4428414244731987E-2</v>
      </c>
      <c r="O51" s="5">
        <v>1714.1523540893859</v>
      </c>
      <c r="P51" s="5">
        <v>4.333701601083896</v>
      </c>
      <c r="Q51" s="5">
        <v>1122.9394645447705</v>
      </c>
      <c r="R51" s="5">
        <v>2.8390035131989197</v>
      </c>
      <c r="S51" s="18">
        <v>0.70199995999999998</v>
      </c>
      <c r="T51" s="62">
        <v>144.80000000000001</v>
      </c>
      <c r="U51" s="18">
        <v>0.36608508082554653</v>
      </c>
      <c r="V51" s="5">
        <v>395.54000526032104</v>
      </c>
      <c r="W51" s="5">
        <v>809.41530989788134</v>
      </c>
      <c r="X51" s="5">
        <v>2.0463551072796595</v>
      </c>
      <c r="Y51" s="5">
        <v>0</v>
      </c>
      <c r="Z51" s="5" t="s">
        <v>642</v>
      </c>
      <c r="AA51" s="5">
        <v>2008</v>
      </c>
      <c r="AB51" s="5">
        <v>0.70199995999999998</v>
      </c>
      <c r="AC51" s="5">
        <v>0.11509999999999999</v>
      </c>
      <c r="AD51" s="5">
        <v>134544</v>
      </c>
      <c r="AE51" s="5">
        <v>5231654</v>
      </c>
      <c r="AF51" s="5">
        <v>549148</v>
      </c>
      <c r="AG51" s="5">
        <v>3670086</v>
      </c>
      <c r="AH51" s="5">
        <v>46.639999000000003</v>
      </c>
      <c r="AI51" s="10"/>
    </row>
    <row r="52" spans="1:35" x14ac:dyDescent="0.25">
      <c r="A52" s="5" t="s">
        <v>1460</v>
      </c>
      <c r="B52" s="5">
        <v>108</v>
      </c>
      <c r="C52" s="5">
        <v>51</v>
      </c>
      <c r="D52" s="5">
        <v>0.02</v>
      </c>
      <c r="E52" s="5">
        <v>825.00003000000004</v>
      </c>
      <c r="F52" s="5">
        <v>550.00000000000011</v>
      </c>
      <c r="G52" s="5">
        <v>19</v>
      </c>
      <c r="H52" s="5">
        <v>56.999999000000003</v>
      </c>
      <c r="I52" s="5" t="s">
        <v>200</v>
      </c>
      <c r="J52" s="5" t="s">
        <v>201</v>
      </c>
      <c r="K52" s="5">
        <v>1632.3972994495407</v>
      </c>
      <c r="L52" s="5">
        <v>4.1270093485871131</v>
      </c>
      <c r="M52" s="5">
        <v>37.350215467085064</v>
      </c>
      <c r="N52" s="18">
        <v>9.4428414244731987E-2</v>
      </c>
      <c r="O52" s="5">
        <v>1391.8331629099046</v>
      </c>
      <c r="P52" s="5">
        <v>3.5188176781104157</v>
      </c>
      <c r="Q52" s="5">
        <v>1668.3726858402561</v>
      </c>
      <c r="R52" s="5">
        <v>4.217961934702994</v>
      </c>
      <c r="S52" s="18">
        <v>0.56999999000000001</v>
      </c>
      <c r="T52" s="62">
        <v>214.21</v>
      </c>
      <c r="U52" s="18">
        <v>0.54156400959436424</v>
      </c>
      <c r="V52" s="5">
        <v>395.54000526032104</v>
      </c>
      <c r="W52" s="5">
        <v>809.41530989788134</v>
      </c>
      <c r="X52" s="5">
        <v>2.0463551072796595</v>
      </c>
      <c r="Y52" s="5">
        <v>0</v>
      </c>
      <c r="Z52" s="5" t="s">
        <v>642</v>
      </c>
      <c r="AA52" s="5">
        <v>2009</v>
      </c>
      <c r="AB52" s="5">
        <v>0.56999999000000001</v>
      </c>
      <c r="AC52" s="5">
        <v>0.1154</v>
      </c>
      <c r="AD52" s="5">
        <v>94388</v>
      </c>
      <c r="AE52" s="5">
        <v>5463987</v>
      </c>
      <c r="AF52" s="5">
        <v>557026</v>
      </c>
      <c r="AG52" s="5">
        <v>3115719</v>
      </c>
      <c r="AH52" s="5">
        <v>47.419998</v>
      </c>
      <c r="AI52" s="10"/>
    </row>
    <row r="53" spans="1:35" x14ac:dyDescent="0.25">
      <c r="A53" s="5" t="s">
        <v>1460</v>
      </c>
      <c r="B53" s="5">
        <v>108</v>
      </c>
      <c r="C53" s="5">
        <v>51</v>
      </c>
      <c r="D53" s="5">
        <v>0.02</v>
      </c>
      <c r="E53" s="5">
        <v>799.99998000000005</v>
      </c>
      <c r="F53" s="5">
        <v>511.99998999999997</v>
      </c>
      <c r="G53" s="5">
        <v>19</v>
      </c>
      <c r="H53" s="5">
        <v>54.299998000000002</v>
      </c>
      <c r="I53" s="5" t="s">
        <v>200</v>
      </c>
      <c r="J53" s="5" t="s">
        <v>201</v>
      </c>
      <c r="K53" s="5">
        <v>1497.8496826686887</v>
      </c>
      <c r="L53" s="5">
        <v>4.1589916718068238</v>
      </c>
      <c r="M53" s="5">
        <v>34.184643150202412</v>
      </c>
      <c r="N53" s="18">
        <v>9.4918500708343498E-2</v>
      </c>
      <c r="O53" s="5">
        <v>1214.4667864297544</v>
      </c>
      <c r="P53" s="5">
        <v>3.3721389461779343</v>
      </c>
      <c r="Q53" s="5">
        <v>1750.2136965678308</v>
      </c>
      <c r="R53" s="5">
        <v>4.8597160797462493</v>
      </c>
      <c r="S53" s="18">
        <v>0.54299998000000005</v>
      </c>
      <c r="T53" s="62">
        <v>216.43</v>
      </c>
      <c r="U53" s="18">
        <v>0.60094919905321498</v>
      </c>
      <c r="V53" s="5">
        <v>360.14731474996341</v>
      </c>
      <c r="W53" s="5">
        <v>738.73748337458494</v>
      </c>
      <c r="X53" s="5">
        <v>2.0512091944582798</v>
      </c>
      <c r="Y53" s="5">
        <v>0</v>
      </c>
      <c r="Z53" s="5" t="s">
        <v>642</v>
      </c>
      <c r="AA53" s="5">
        <v>2010</v>
      </c>
      <c r="AB53" s="5">
        <v>0.54299998000000005</v>
      </c>
      <c r="AC53" s="5">
        <v>0.12509999999999999</v>
      </c>
      <c r="AD53" s="5">
        <v>170788</v>
      </c>
      <c r="AE53" s="5">
        <v>6006981</v>
      </c>
      <c r="AF53" s="5">
        <v>564887</v>
      </c>
      <c r="AG53" s="5">
        <v>3259868</v>
      </c>
      <c r="AH53" s="5">
        <v>48.099997999999999</v>
      </c>
      <c r="AI53" s="10"/>
    </row>
    <row r="54" spans="1:35" x14ac:dyDescent="0.25">
      <c r="A54" s="5" t="s">
        <v>1460</v>
      </c>
      <c r="B54" s="5">
        <v>108</v>
      </c>
      <c r="C54" s="5">
        <v>51</v>
      </c>
      <c r="D54" s="5">
        <v>0.02</v>
      </c>
      <c r="E54" s="5">
        <v>799.99998000000005</v>
      </c>
      <c r="F54" s="5">
        <v>511.99998999999997</v>
      </c>
      <c r="G54" s="5">
        <v>18</v>
      </c>
      <c r="H54" s="5">
        <v>54.000002000000002</v>
      </c>
      <c r="I54" s="5" t="s">
        <v>200</v>
      </c>
      <c r="J54" s="5" t="s">
        <v>201</v>
      </c>
      <c r="K54" s="5">
        <v>1497.8496826686887</v>
      </c>
      <c r="L54" s="5">
        <v>4.1589916718068238</v>
      </c>
      <c r="M54" s="5">
        <v>34.184643150202412</v>
      </c>
      <c r="N54" s="18">
        <v>9.4918500708343498E-2</v>
      </c>
      <c r="O54" s="5">
        <v>1207.7571143951111</v>
      </c>
      <c r="P54" s="5">
        <v>3.3535085919871732</v>
      </c>
      <c r="Q54" s="5">
        <v>1757.491688339524</v>
      </c>
      <c r="R54" s="5">
        <v>4.8799244541353408</v>
      </c>
      <c r="S54" s="18">
        <v>0.54000002000000003</v>
      </c>
      <c r="T54" s="62">
        <v>221.71</v>
      </c>
      <c r="U54" s="18">
        <v>0.61561666059762343</v>
      </c>
      <c r="V54" s="5">
        <v>360.14731474996341</v>
      </c>
      <c r="W54" s="5">
        <v>738.73748337458494</v>
      </c>
      <c r="X54" s="5">
        <v>2.0512091944582798</v>
      </c>
      <c r="Y54" s="5">
        <v>0</v>
      </c>
      <c r="Z54" s="5" t="s">
        <v>642</v>
      </c>
      <c r="AA54" s="5">
        <v>2011</v>
      </c>
      <c r="AB54" s="5">
        <v>0.54000002000000003</v>
      </c>
      <c r="AC54" s="5">
        <v>0.12180001</v>
      </c>
      <c r="AD54" s="5">
        <v>167978</v>
      </c>
      <c r="AE54" s="5">
        <v>6196104</v>
      </c>
      <c r="AF54" s="5">
        <v>584068</v>
      </c>
      <c r="AG54" s="5">
        <v>3345949</v>
      </c>
      <c r="AH54" s="5">
        <v>48.5</v>
      </c>
      <c r="AI54" s="10"/>
    </row>
    <row r="55" spans="1:35" x14ac:dyDescent="0.25">
      <c r="A55" s="5" t="s">
        <v>1460</v>
      </c>
      <c r="B55" s="5">
        <v>108</v>
      </c>
      <c r="C55" s="5">
        <v>51</v>
      </c>
      <c r="D55" s="5">
        <v>0.02</v>
      </c>
      <c r="E55" s="5">
        <v>799.99998000000005</v>
      </c>
      <c r="F55" s="5">
        <v>511.99998999999997</v>
      </c>
      <c r="G55" s="5">
        <v>18</v>
      </c>
      <c r="H55" s="5">
        <v>49.900000999999996</v>
      </c>
      <c r="I55" s="5" t="s">
        <v>200</v>
      </c>
      <c r="J55" s="5" t="s">
        <v>201</v>
      </c>
      <c r="K55" s="5">
        <v>1497.8496826686887</v>
      </c>
      <c r="L55" s="5">
        <v>4.1589916718068238</v>
      </c>
      <c r="M55" s="5">
        <v>34.184643150202412</v>
      </c>
      <c r="N55" s="18">
        <v>9.4918500708343498E-2</v>
      </c>
      <c r="O55" s="5">
        <v>1116.0570182214651</v>
      </c>
      <c r="P55" s="5">
        <v>3.098890294368295</v>
      </c>
      <c r="Q55" s="5">
        <v>2054.7965824343455</v>
      </c>
      <c r="R55" s="5">
        <v>5.7054335775373266</v>
      </c>
      <c r="S55" s="18">
        <v>0.49900000999999999</v>
      </c>
      <c r="T55" s="62">
        <v>253.44</v>
      </c>
      <c r="U55" s="18">
        <v>0.70370021303109831</v>
      </c>
      <c r="V55" s="5">
        <v>360.14731474996341</v>
      </c>
      <c r="W55" s="5">
        <v>738.73748337458494</v>
      </c>
      <c r="X55" s="5">
        <v>2.0512091944582798</v>
      </c>
      <c r="Y55" s="5">
        <v>0</v>
      </c>
      <c r="Z55" s="5" t="s">
        <v>642</v>
      </c>
      <c r="AA55" s="5">
        <v>2012</v>
      </c>
      <c r="AB55" s="5">
        <v>0.49900000999999999</v>
      </c>
      <c r="AC55" s="5">
        <v>0.12470000000000001</v>
      </c>
      <c r="AD55" s="5">
        <v>229509</v>
      </c>
      <c r="AE55" s="5">
        <v>6399777</v>
      </c>
      <c r="AF55" s="5">
        <v>561971</v>
      </c>
      <c r="AG55" s="5">
        <v>3194994</v>
      </c>
      <c r="AH55" s="5">
        <v>49.029998999999997</v>
      </c>
      <c r="AI55" s="10"/>
    </row>
    <row r="56" spans="1:35" x14ac:dyDescent="0.25">
      <c r="A56" s="5" t="s">
        <v>1460</v>
      </c>
      <c r="B56" s="5">
        <v>108</v>
      </c>
      <c r="C56" s="5">
        <v>51</v>
      </c>
      <c r="D56" s="5">
        <v>0.02</v>
      </c>
      <c r="E56" s="5">
        <v>799.99998000000005</v>
      </c>
      <c r="F56" s="5">
        <v>511.99998999999997</v>
      </c>
      <c r="G56" s="5">
        <v>17</v>
      </c>
      <c r="H56" s="5">
        <v>48.099997999999999</v>
      </c>
      <c r="I56" s="5" t="s">
        <v>200</v>
      </c>
      <c r="J56" s="5" t="s">
        <v>201</v>
      </c>
      <c r="K56" s="5">
        <v>1497.8496826686887</v>
      </c>
      <c r="L56" s="5">
        <v>4.1589916718068238</v>
      </c>
      <c r="M56" s="5">
        <v>34.184643150202412</v>
      </c>
      <c r="N56" s="18">
        <v>9.4918500708343498E-2</v>
      </c>
      <c r="O56" s="5">
        <v>1075.7983821350713</v>
      </c>
      <c r="P56" s="5">
        <v>2.9871064924694974</v>
      </c>
      <c r="Q56" s="5">
        <v>2239.2612315740321</v>
      </c>
      <c r="R56" s="5">
        <v>6.2176257877381813</v>
      </c>
      <c r="S56" s="18">
        <v>0.48099997999999999</v>
      </c>
      <c r="T56" s="62">
        <v>279.67</v>
      </c>
      <c r="U56" s="18">
        <v>0.77655327199660196</v>
      </c>
      <c r="V56" s="5">
        <v>360.14731474996341</v>
      </c>
      <c r="W56" s="5">
        <v>738.73748337458494</v>
      </c>
      <c r="X56" s="5">
        <v>2.0512091944582798</v>
      </c>
      <c r="Y56" s="5">
        <v>0</v>
      </c>
      <c r="Z56" s="5" t="s">
        <v>642</v>
      </c>
      <c r="AA56" s="5">
        <v>2013</v>
      </c>
      <c r="AB56" s="5">
        <v>0.48099997999999999</v>
      </c>
      <c r="AC56" s="5">
        <v>0.122</v>
      </c>
      <c r="AD56" s="5">
        <v>259786</v>
      </c>
      <c r="AE56" s="5">
        <v>6589533</v>
      </c>
      <c r="AF56" s="5">
        <v>550044</v>
      </c>
      <c r="AG56" s="5">
        <v>3170313</v>
      </c>
      <c r="AH56" s="5">
        <v>49.450001</v>
      </c>
      <c r="AI56" s="10"/>
    </row>
    <row r="57" spans="1:35" x14ac:dyDescent="0.25">
      <c r="A57" s="5" t="s">
        <v>1460</v>
      </c>
      <c r="B57" s="5">
        <v>108</v>
      </c>
      <c r="C57" s="5">
        <v>51</v>
      </c>
      <c r="D57" s="5">
        <v>0.02</v>
      </c>
      <c r="E57" s="5">
        <v>0</v>
      </c>
      <c r="F57" s="5">
        <v>200</v>
      </c>
      <c r="H57" s="5">
        <v>0</v>
      </c>
      <c r="I57" s="5" t="s">
        <v>200</v>
      </c>
      <c r="K57" s="5" t="s">
        <v>1456</v>
      </c>
      <c r="L57" s="5" t="e">
        <v>#VALUE!</v>
      </c>
      <c r="M57" s="5" t="s">
        <v>1456</v>
      </c>
      <c r="N57" s="18" t="e">
        <v>#VALUE!</v>
      </c>
      <c r="O57" s="5" t="e">
        <v>#VALUE!</v>
      </c>
      <c r="P57" s="5" t="e">
        <v>#VALUE!</v>
      </c>
      <c r="Q57" s="5" t="e">
        <v>#DIV/0!</v>
      </c>
      <c r="R57" s="5" t="e">
        <v>#DIV/0!</v>
      </c>
      <c r="S57" s="18" t="e">
        <v>#VALUE!</v>
      </c>
      <c r="T57" s="62" t="e">
        <v>#VALUE!</v>
      </c>
      <c r="U57" s="18" t="e">
        <v>#VALUE!</v>
      </c>
      <c r="V57" s="5">
        <v>170.27101100293106</v>
      </c>
      <c r="W57" s="5">
        <v>796.4215644807316</v>
      </c>
      <c r="X57" s="5">
        <v>4.6773761416558566</v>
      </c>
      <c r="Y57" s="5">
        <v>0</v>
      </c>
      <c r="Z57" s="5" t="s">
        <v>642</v>
      </c>
      <c r="AA57" s="5">
        <v>2014</v>
      </c>
      <c r="AI57" s="10"/>
    </row>
    <row r="58" spans="1:35" x14ac:dyDescent="0.25">
      <c r="A58" s="5" t="s">
        <v>1460</v>
      </c>
      <c r="B58" s="5">
        <v>108</v>
      </c>
      <c r="C58" s="5">
        <v>51</v>
      </c>
      <c r="D58" s="5">
        <v>0.02</v>
      </c>
      <c r="E58" s="5">
        <v>900.0000399999999</v>
      </c>
      <c r="F58" s="5">
        <v>750</v>
      </c>
      <c r="G58" s="5">
        <v>20</v>
      </c>
      <c r="H58" s="5">
        <v>126.90000999999999</v>
      </c>
      <c r="I58" s="5" t="s">
        <v>200</v>
      </c>
      <c r="J58" s="5" t="s">
        <v>201</v>
      </c>
      <c r="K58" s="5">
        <v>2715.8403546060072</v>
      </c>
      <c r="L58" s="5">
        <v>4.1647338445701632</v>
      </c>
      <c r="M58" s="5">
        <v>69.304770321983852</v>
      </c>
      <c r="N58" s="18">
        <v>0.10627867800130726</v>
      </c>
      <c r="O58" s="5">
        <v>5208.1963428496911</v>
      </c>
      <c r="P58" s="5">
        <v>7.9867550172621922</v>
      </c>
      <c r="Q58" s="5">
        <v>-779.7030264848911</v>
      </c>
      <c r="R58" s="5">
        <v>-1.1956724840648811</v>
      </c>
      <c r="S58" s="18">
        <v>1.2690001</v>
      </c>
      <c r="T58" s="62">
        <v>-16.11</v>
      </c>
      <c r="U58" s="18">
        <v>-2.4703031625889074E-2</v>
      </c>
      <c r="V58" s="5">
        <v>652.10418143450545</v>
      </c>
      <c r="W58" s="5">
        <v>1388.3329570034177</v>
      </c>
      <c r="X58" s="5">
        <v>2.1290048377689414</v>
      </c>
      <c r="Y58" s="5">
        <v>0</v>
      </c>
      <c r="Z58" s="5" t="s">
        <v>647</v>
      </c>
      <c r="AA58" s="5">
        <v>2001</v>
      </c>
      <c r="AB58" s="5">
        <v>1.2690001</v>
      </c>
      <c r="AC58" s="5">
        <v>0.18859999999999999</v>
      </c>
      <c r="AD58" s="5">
        <v>52540.309000000001</v>
      </c>
      <c r="AE58" s="5">
        <v>3674758</v>
      </c>
      <c r="AF58" s="5">
        <v>826740</v>
      </c>
      <c r="AG58" s="5">
        <v>4661941</v>
      </c>
      <c r="AH58" s="5">
        <v>37.200001</v>
      </c>
      <c r="AI58" s="10"/>
    </row>
    <row r="59" spans="1:35" x14ac:dyDescent="0.25">
      <c r="A59" s="5" t="s">
        <v>1460</v>
      </c>
      <c r="B59" s="5">
        <v>108</v>
      </c>
      <c r="C59" s="5">
        <v>51</v>
      </c>
      <c r="D59" s="5">
        <v>0.02</v>
      </c>
      <c r="E59" s="5">
        <v>900.0000399999999</v>
      </c>
      <c r="F59" s="5">
        <v>750</v>
      </c>
      <c r="G59" s="5">
        <v>20</v>
      </c>
      <c r="H59" s="5">
        <v>112.99999999999999</v>
      </c>
      <c r="I59" s="5" t="s">
        <v>200</v>
      </c>
      <c r="J59" s="5" t="s">
        <v>201</v>
      </c>
      <c r="K59" s="5">
        <v>2715.8403546060072</v>
      </c>
      <c r="L59" s="5">
        <v>4.1647338445701632</v>
      </c>
      <c r="M59" s="5">
        <v>69.304770321983852</v>
      </c>
      <c r="N59" s="18">
        <v>0.10627867800130726</v>
      </c>
      <c r="O59" s="5">
        <v>4637.7158421186496</v>
      </c>
      <c r="P59" s="5">
        <v>7.111924711043188</v>
      </c>
      <c r="Q59" s="5">
        <v>-411.26118010099304</v>
      </c>
      <c r="R59" s="5">
        <v>-0.63066790830308206</v>
      </c>
      <c r="S59" s="18">
        <v>1.1299999999999999</v>
      </c>
      <c r="T59" s="62">
        <v>24.25</v>
      </c>
      <c r="U59" s="18">
        <v>3.7191229776595003E-2</v>
      </c>
      <c r="V59" s="5">
        <v>652.10418143450545</v>
      </c>
      <c r="W59" s="5">
        <v>1388.3329570034177</v>
      </c>
      <c r="X59" s="5">
        <v>2.1290048377689414</v>
      </c>
      <c r="Y59" s="5">
        <v>0</v>
      </c>
      <c r="Z59" s="5" t="s">
        <v>647</v>
      </c>
      <c r="AA59" s="5">
        <v>2002</v>
      </c>
      <c r="AB59" s="5">
        <v>1.1299999999999999</v>
      </c>
      <c r="AC59" s="5">
        <v>0.19259999999999999</v>
      </c>
      <c r="AD59" s="5">
        <v>51983.406000000003</v>
      </c>
      <c r="AE59" s="5">
        <v>4144211</v>
      </c>
      <c r="AF59" s="5">
        <v>854249</v>
      </c>
      <c r="AG59" s="5">
        <v>4684386</v>
      </c>
      <c r="AH59" s="5">
        <v>36.900002000000001</v>
      </c>
      <c r="AI59" s="10"/>
    </row>
    <row r="60" spans="1:35" x14ac:dyDescent="0.25">
      <c r="A60" s="5" t="s">
        <v>1460</v>
      </c>
      <c r="B60" s="5">
        <v>108</v>
      </c>
      <c r="C60" s="5">
        <v>51</v>
      </c>
      <c r="D60" s="5">
        <v>0.02</v>
      </c>
      <c r="E60" s="5">
        <v>900.0000399999999</v>
      </c>
      <c r="F60" s="5">
        <v>750</v>
      </c>
      <c r="G60" s="5">
        <v>20</v>
      </c>
      <c r="H60" s="5">
        <v>100.90000999999999</v>
      </c>
      <c r="I60" s="5" t="s">
        <v>200</v>
      </c>
      <c r="J60" s="5" t="s">
        <v>201</v>
      </c>
      <c r="K60" s="5">
        <v>2715.8403546060072</v>
      </c>
      <c r="L60" s="5">
        <v>4.1647338445701632</v>
      </c>
      <c r="M60" s="5">
        <v>69.304770321983852</v>
      </c>
      <c r="N60" s="18">
        <v>0.10627867800130726</v>
      </c>
      <c r="O60" s="5">
        <v>4141.1112818312404</v>
      </c>
      <c r="P60" s="5">
        <v>6.3503829598540245</v>
      </c>
      <c r="Q60" s="5">
        <v>-31.563911984519756</v>
      </c>
      <c r="R60" s="5">
        <v>-4.8403173730745201E-2</v>
      </c>
      <c r="S60" s="18">
        <v>1.0090001</v>
      </c>
      <c r="T60" s="62">
        <v>65.849999999999994</v>
      </c>
      <c r="U60" s="18">
        <v>0.10097628078875154</v>
      </c>
      <c r="V60" s="5">
        <v>652.10418143450545</v>
      </c>
      <c r="W60" s="5">
        <v>1388.3329570034177</v>
      </c>
      <c r="X60" s="5">
        <v>2.1290048377689414</v>
      </c>
      <c r="Y60" s="5">
        <v>0</v>
      </c>
      <c r="Z60" s="5" t="s">
        <v>647</v>
      </c>
      <c r="AA60" s="5">
        <v>2003</v>
      </c>
      <c r="AB60" s="5">
        <v>1.0090001</v>
      </c>
      <c r="AC60" s="5">
        <v>0.17969999</v>
      </c>
      <c r="AD60" s="5">
        <v>50800.667999999998</v>
      </c>
      <c r="AE60" s="5">
        <v>4739613</v>
      </c>
      <c r="AF60" s="5">
        <v>881285</v>
      </c>
      <c r="AG60" s="5">
        <v>4781377</v>
      </c>
      <c r="AH60" s="5">
        <v>37</v>
      </c>
      <c r="AI60" s="10"/>
    </row>
    <row r="61" spans="1:35" x14ac:dyDescent="0.25">
      <c r="A61" s="5" t="s">
        <v>1460</v>
      </c>
      <c r="B61" s="5">
        <v>108</v>
      </c>
      <c r="C61" s="5">
        <v>51</v>
      </c>
      <c r="D61" s="5">
        <v>0.02</v>
      </c>
      <c r="E61" s="5">
        <v>874.99998999999991</v>
      </c>
      <c r="F61" s="5">
        <v>724.99997999999994</v>
      </c>
      <c r="G61" s="5">
        <v>20</v>
      </c>
      <c r="H61" s="5">
        <v>92.400002000000001</v>
      </c>
      <c r="I61" s="5" t="s">
        <v>200</v>
      </c>
      <c r="J61" s="5" t="s">
        <v>201</v>
      </c>
      <c r="K61" s="5">
        <v>2588.7907035088988</v>
      </c>
      <c r="L61" s="5">
        <v>4.2281586071952946</v>
      </c>
      <c r="M61" s="5">
        <v>66.629113695899875</v>
      </c>
      <c r="N61" s="18">
        <v>0.10882241665240304</v>
      </c>
      <c r="O61" s="5">
        <v>3612.3883518446769</v>
      </c>
      <c r="P61" s="5">
        <v>5.899955868074521</v>
      </c>
      <c r="Q61" s="5">
        <v>263.73336060911765</v>
      </c>
      <c r="R61" s="5">
        <v>0.43074416064324694</v>
      </c>
      <c r="S61" s="18">
        <v>0.92400002000000003</v>
      </c>
      <c r="T61" s="62">
        <v>95.01</v>
      </c>
      <c r="U61" s="18">
        <v>0.15517124559636125</v>
      </c>
      <c r="V61" s="5">
        <v>612.27379197729442</v>
      </c>
      <c r="W61" s="5">
        <v>1320.7204151647536</v>
      </c>
      <c r="X61" s="5">
        <v>2.157074878053463</v>
      </c>
      <c r="Y61" s="5">
        <v>0</v>
      </c>
      <c r="Z61" s="5" t="s">
        <v>647</v>
      </c>
      <c r="AA61" s="5">
        <v>2004</v>
      </c>
      <c r="AB61" s="5">
        <v>0.92400002000000003</v>
      </c>
      <c r="AC61" s="5">
        <v>0.17940001</v>
      </c>
      <c r="AD61" s="5">
        <v>79000.133000000002</v>
      </c>
      <c r="AE61" s="5">
        <v>5167333</v>
      </c>
      <c r="AF61" s="5">
        <v>911718</v>
      </c>
      <c r="AG61" s="5">
        <v>4774313</v>
      </c>
      <c r="AH61" s="5">
        <v>37.099997999999999</v>
      </c>
      <c r="AI61" s="10"/>
    </row>
    <row r="62" spans="1:35" x14ac:dyDescent="0.25">
      <c r="A62" s="5" t="s">
        <v>1460</v>
      </c>
      <c r="B62" s="5">
        <v>108</v>
      </c>
      <c r="C62" s="5">
        <v>51</v>
      </c>
      <c r="D62" s="5">
        <v>0.02</v>
      </c>
      <c r="E62" s="5">
        <v>850.00001000000009</v>
      </c>
      <c r="F62" s="5">
        <v>700.00001000000009</v>
      </c>
      <c r="G62" s="5">
        <v>20</v>
      </c>
      <c r="H62" s="5">
        <v>82.099997999999999</v>
      </c>
      <c r="I62" s="5" t="s">
        <v>200</v>
      </c>
      <c r="J62" s="5" t="s">
        <v>201</v>
      </c>
      <c r="K62" s="5">
        <v>2468.3271529526332</v>
      </c>
      <c r="L62" s="5">
        <v>4.2930775739087936</v>
      </c>
      <c r="M62" s="5">
        <v>64.093024317436758</v>
      </c>
      <c r="N62" s="18">
        <v>0.11147482010722705</v>
      </c>
      <c r="O62" s="5">
        <v>3058.1130731814778</v>
      </c>
      <c r="P62" s="5">
        <v>5.3188721913333179</v>
      </c>
      <c r="Q62" s="5">
        <v>628.35026467860746</v>
      </c>
      <c r="R62" s="5">
        <v>1.0928682717866409</v>
      </c>
      <c r="S62" s="18">
        <v>0.82099997999999996</v>
      </c>
      <c r="T62" s="62">
        <v>130.49</v>
      </c>
      <c r="U62" s="18">
        <v>0.2269592760725459</v>
      </c>
      <c r="V62" s="5">
        <v>574.95517154264985</v>
      </c>
      <c r="W62" s="5">
        <v>1256.5366079228272</v>
      </c>
      <c r="X62" s="5">
        <v>2.1854514405904739</v>
      </c>
      <c r="Y62" s="5">
        <v>0</v>
      </c>
      <c r="Z62" s="5" t="s">
        <v>647</v>
      </c>
      <c r="AA62" s="5">
        <v>2005</v>
      </c>
      <c r="AB62" s="5">
        <v>0.82099997999999996</v>
      </c>
      <c r="AC62" s="5">
        <v>0.18360001000000001</v>
      </c>
      <c r="AD62" s="5">
        <v>104497.15</v>
      </c>
      <c r="AE62" s="5">
        <v>5951937</v>
      </c>
      <c r="AF62" s="5">
        <v>974863</v>
      </c>
      <c r="AG62" s="5">
        <v>4886963</v>
      </c>
      <c r="AH62" s="5">
        <v>37.599997999999999</v>
      </c>
      <c r="AI62" s="10"/>
    </row>
    <row r="63" spans="1:35" x14ac:dyDescent="0.25">
      <c r="A63" s="5" t="s">
        <v>1460</v>
      </c>
      <c r="B63" s="5">
        <v>108</v>
      </c>
      <c r="C63" s="5">
        <v>51</v>
      </c>
      <c r="D63" s="5">
        <v>0.02</v>
      </c>
      <c r="E63" s="5">
        <v>850.00001000000009</v>
      </c>
      <c r="F63" s="5">
        <v>750</v>
      </c>
      <c r="G63" s="5">
        <v>30</v>
      </c>
      <c r="H63" s="5">
        <v>76.999998000000005</v>
      </c>
      <c r="I63" s="5" t="s">
        <v>200</v>
      </c>
      <c r="J63" s="5" t="s">
        <v>324</v>
      </c>
      <c r="K63" s="5">
        <v>2709.6153409614244</v>
      </c>
      <c r="L63" s="5">
        <v>4.1551878029685145</v>
      </c>
      <c r="M63" s="5">
        <v>97.779738867966827</v>
      </c>
      <c r="N63" s="18">
        <v>0.14994496531653878</v>
      </c>
      <c r="O63" s="5">
        <v>3215.5841206868758</v>
      </c>
      <c r="P63" s="5">
        <v>4.9310895593602861</v>
      </c>
      <c r="Q63" s="5">
        <v>907.29359053714677</v>
      </c>
      <c r="R63" s="5">
        <v>1.3913322692415084</v>
      </c>
      <c r="S63" s="18">
        <v>0.76999998000000003</v>
      </c>
      <c r="T63" s="62">
        <v>182.2</v>
      </c>
      <c r="U63" s="18">
        <v>0.27940923460266287</v>
      </c>
      <c r="V63" s="5">
        <v>652.10418143450545</v>
      </c>
      <c r="W63" s="5">
        <v>1466.4680411275931</v>
      </c>
      <c r="X63" s="5">
        <v>2.2488247781230934</v>
      </c>
      <c r="Y63" s="5">
        <v>0</v>
      </c>
      <c r="Z63" s="5" t="s">
        <v>647</v>
      </c>
      <c r="AA63" s="5">
        <v>2006</v>
      </c>
      <c r="AB63" s="5">
        <v>0.76999998000000003</v>
      </c>
      <c r="AC63" s="5">
        <v>0.17729998999999999</v>
      </c>
      <c r="AD63" s="5">
        <v>127218.69</v>
      </c>
      <c r="AE63" s="5">
        <v>6495012.5</v>
      </c>
      <c r="AF63" s="5">
        <v>1073685.3</v>
      </c>
      <c r="AG63" s="5">
        <v>4999911.5</v>
      </c>
      <c r="AH63" s="5">
        <v>37.400002000000001</v>
      </c>
      <c r="AI63" s="10"/>
    </row>
    <row r="64" spans="1:35" x14ac:dyDescent="0.25">
      <c r="A64" s="5" t="s">
        <v>1460</v>
      </c>
      <c r="B64" s="5">
        <v>108</v>
      </c>
      <c r="C64" s="5">
        <v>51</v>
      </c>
      <c r="D64" s="5">
        <v>0.02</v>
      </c>
      <c r="E64" s="5">
        <v>850.00001000000009</v>
      </c>
      <c r="F64" s="5">
        <v>750</v>
      </c>
      <c r="G64" s="5">
        <v>29</v>
      </c>
      <c r="H64" s="5">
        <v>66.400002999999998</v>
      </c>
      <c r="I64" s="5" t="s">
        <v>200</v>
      </c>
      <c r="J64" s="5" t="s">
        <v>324</v>
      </c>
      <c r="K64" s="5">
        <v>2709.6153409614244</v>
      </c>
      <c r="L64" s="5">
        <v>4.1551878029685145</v>
      </c>
      <c r="M64" s="5">
        <v>97.779738867966827</v>
      </c>
      <c r="N64" s="18">
        <v>0.14994496531653878</v>
      </c>
      <c r="O64" s="5">
        <v>2772.9194909896091</v>
      </c>
      <c r="P64" s="5">
        <v>4.2522645459652049</v>
      </c>
      <c r="Q64" s="5">
        <v>1296.8117338153106</v>
      </c>
      <c r="R64" s="5">
        <v>1.9886572893346135</v>
      </c>
      <c r="S64" s="18">
        <v>0.66400002999999996</v>
      </c>
      <c r="T64" s="62">
        <v>219.43</v>
      </c>
      <c r="U64" s="18">
        <v>0.33649248672089105</v>
      </c>
      <c r="V64" s="5">
        <v>652.10418143450545</v>
      </c>
      <c r="W64" s="5">
        <v>1466.4680411275931</v>
      </c>
      <c r="X64" s="5">
        <v>2.2488247781230934</v>
      </c>
      <c r="Y64" s="5">
        <v>0</v>
      </c>
      <c r="Z64" s="5" t="s">
        <v>647</v>
      </c>
      <c r="AA64" s="5">
        <v>2007</v>
      </c>
      <c r="AB64" s="5">
        <v>0.66400002999999996</v>
      </c>
      <c r="AC64" s="5">
        <v>0.19980000000000001</v>
      </c>
      <c r="AD64" s="5">
        <v>166578.20000000001</v>
      </c>
      <c r="AE64" s="5">
        <v>7268291.5</v>
      </c>
      <c r="AF64" s="5">
        <v>1228037.5</v>
      </c>
      <c r="AG64" s="5">
        <v>4829521</v>
      </c>
      <c r="AH64" s="5">
        <v>37.299999</v>
      </c>
      <c r="AI64" s="10"/>
    </row>
    <row r="65" spans="1:35" x14ac:dyDescent="0.25">
      <c r="A65" s="5" t="s">
        <v>1460</v>
      </c>
      <c r="B65" s="5">
        <v>108</v>
      </c>
      <c r="C65" s="5">
        <v>51</v>
      </c>
      <c r="D65" s="5">
        <v>0.02</v>
      </c>
      <c r="E65" s="5">
        <v>850.00001000000009</v>
      </c>
      <c r="F65" s="5">
        <v>750</v>
      </c>
      <c r="G65" s="5">
        <v>28</v>
      </c>
      <c r="H65" s="5">
        <v>68.800002000000006</v>
      </c>
      <c r="I65" s="5" t="s">
        <v>200</v>
      </c>
      <c r="J65" s="5" t="s">
        <v>324</v>
      </c>
      <c r="K65" s="5">
        <v>2709.6153409614244</v>
      </c>
      <c r="L65" s="5">
        <v>4.1551878029685145</v>
      </c>
      <c r="M65" s="5">
        <v>97.779738867966827</v>
      </c>
      <c r="N65" s="18">
        <v>0.14994496531653878</v>
      </c>
      <c r="O65" s="5">
        <v>2873.1454503989121</v>
      </c>
      <c r="P65" s="5">
        <v>4.4059607838712784</v>
      </c>
      <c r="Q65" s="5">
        <v>1089.1644899919513</v>
      </c>
      <c r="R65" s="5">
        <v>1.6702308020721415</v>
      </c>
      <c r="S65" s="18">
        <v>0.68800002000000005</v>
      </c>
      <c r="T65" s="62">
        <v>200.86</v>
      </c>
      <c r="U65" s="18">
        <v>0.30801416632029721</v>
      </c>
      <c r="V65" s="5">
        <v>652.10418143450545</v>
      </c>
      <c r="W65" s="5">
        <v>1466.4680411275931</v>
      </c>
      <c r="X65" s="5">
        <v>2.2488247781230934</v>
      </c>
      <c r="Y65" s="5">
        <v>0</v>
      </c>
      <c r="Z65" s="5" t="s">
        <v>647</v>
      </c>
      <c r="AA65" s="5">
        <v>2008</v>
      </c>
      <c r="AB65" s="5">
        <v>0.68800002000000005</v>
      </c>
      <c r="AC65" s="5">
        <v>0.19450001</v>
      </c>
      <c r="AD65" s="5">
        <v>221732.59</v>
      </c>
      <c r="AE65" s="5">
        <v>7405397</v>
      </c>
      <c r="AF65" s="5">
        <v>1383332</v>
      </c>
      <c r="AG65" s="5">
        <v>5095645</v>
      </c>
      <c r="AH65" s="5">
        <v>37.299999</v>
      </c>
      <c r="AI65" s="10"/>
    </row>
    <row r="66" spans="1:35" x14ac:dyDescent="0.25">
      <c r="A66" s="5" t="s">
        <v>1460</v>
      </c>
      <c r="B66" s="5">
        <v>108</v>
      </c>
      <c r="C66" s="5">
        <v>51</v>
      </c>
      <c r="D66" s="5">
        <v>0.02</v>
      </c>
      <c r="E66" s="5">
        <v>850.00001000000009</v>
      </c>
      <c r="F66" s="5">
        <v>750</v>
      </c>
      <c r="G66" s="5">
        <v>27</v>
      </c>
      <c r="H66" s="5">
        <v>69.999999000000003</v>
      </c>
      <c r="I66" s="5" t="s">
        <v>200</v>
      </c>
      <c r="J66" s="5" t="s">
        <v>324</v>
      </c>
      <c r="K66" s="5">
        <v>2709.6153409614244</v>
      </c>
      <c r="L66" s="5">
        <v>4.1551878029685145</v>
      </c>
      <c r="M66" s="5">
        <v>97.779738867966827</v>
      </c>
      <c r="N66" s="18">
        <v>0.14994496531653878</v>
      </c>
      <c r="O66" s="5">
        <v>2923.2583257014785</v>
      </c>
      <c r="P66" s="5">
        <v>4.482808742724</v>
      </c>
      <c r="Q66" s="5">
        <v>1074.9161786233128</v>
      </c>
      <c r="R66" s="5">
        <v>1.6483810550926099</v>
      </c>
      <c r="S66" s="18">
        <v>0.69999999000000002</v>
      </c>
      <c r="T66" s="62">
        <v>200.5</v>
      </c>
      <c r="U66" s="18">
        <v>0.30746467900898128</v>
      </c>
      <c r="V66" s="5">
        <v>652.10418143450545</v>
      </c>
      <c r="W66" s="5">
        <v>1466.4680411275931</v>
      </c>
      <c r="X66" s="5">
        <v>2.2488247781230934</v>
      </c>
      <c r="Y66" s="5">
        <v>0</v>
      </c>
      <c r="Z66" s="5" t="s">
        <v>647</v>
      </c>
      <c r="AA66" s="5">
        <v>2009</v>
      </c>
      <c r="AB66" s="5">
        <v>0.69999999000000002</v>
      </c>
      <c r="AC66" s="5">
        <v>0.19159999</v>
      </c>
      <c r="AD66" s="5">
        <v>316222.28000000003</v>
      </c>
      <c r="AE66" s="5">
        <v>7778394</v>
      </c>
      <c r="AF66" s="5">
        <v>1415642.5</v>
      </c>
      <c r="AG66" s="5">
        <v>5445497</v>
      </c>
      <c r="AH66" s="5">
        <v>37.799999</v>
      </c>
      <c r="AI66" s="10"/>
    </row>
    <row r="67" spans="1:35" x14ac:dyDescent="0.25">
      <c r="A67" s="5" t="s">
        <v>1460</v>
      </c>
      <c r="B67" s="5">
        <v>108</v>
      </c>
      <c r="C67" s="5">
        <v>51</v>
      </c>
      <c r="D67" s="5">
        <v>0.02</v>
      </c>
      <c r="E67" s="5">
        <v>850.00001000000009</v>
      </c>
      <c r="F67" s="5">
        <v>750</v>
      </c>
      <c r="G67" s="5">
        <v>26</v>
      </c>
      <c r="H67" s="5">
        <v>67.699999000000005</v>
      </c>
      <c r="I67" s="5" t="s">
        <v>200</v>
      </c>
      <c r="J67" s="5" t="s">
        <v>324</v>
      </c>
      <c r="K67" s="5">
        <v>2709.6153409614244</v>
      </c>
      <c r="L67" s="5">
        <v>4.1551878029685145</v>
      </c>
      <c r="M67" s="5">
        <v>97.779738867966827</v>
      </c>
      <c r="N67" s="18">
        <v>0.14994496531653878</v>
      </c>
      <c r="O67" s="5">
        <v>2827.2084079134315</v>
      </c>
      <c r="P67" s="5">
        <v>4.3355164533588937</v>
      </c>
      <c r="Q67" s="5">
        <v>1241.5083241583613</v>
      </c>
      <c r="R67" s="5">
        <v>1.9038496600762145</v>
      </c>
      <c r="S67" s="18">
        <v>0.67699999000000011</v>
      </c>
      <c r="T67" s="62">
        <v>217.68</v>
      </c>
      <c r="U67" s="18">
        <v>0.33381908134317878</v>
      </c>
      <c r="V67" s="5">
        <v>652.10418143450545</v>
      </c>
      <c r="W67" s="5">
        <v>1466.4680411275931</v>
      </c>
      <c r="X67" s="5">
        <v>2.2488247781230934</v>
      </c>
      <c r="Y67" s="5">
        <v>0</v>
      </c>
      <c r="Z67" s="5" t="s">
        <v>647</v>
      </c>
      <c r="AA67" s="5">
        <v>2010</v>
      </c>
      <c r="AB67" s="5">
        <v>0.67699999</v>
      </c>
      <c r="AC67" s="5">
        <v>0.1925</v>
      </c>
      <c r="AD67" s="5">
        <v>288210.19</v>
      </c>
      <c r="AE67" s="5">
        <v>8255185</v>
      </c>
      <c r="AF67" s="5">
        <v>1400543.8</v>
      </c>
      <c r="AG67" s="5">
        <v>5591304</v>
      </c>
      <c r="AH67" s="5">
        <v>38.400002000000001</v>
      </c>
      <c r="AI67" s="10"/>
    </row>
    <row r="68" spans="1:35" x14ac:dyDescent="0.25">
      <c r="A68" s="5" t="s">
        <v>1460</v>
      </c>
      <c r="B68" s="5">
        <v>108</v>
      </c>
      <c r="C68" s="5">
        <v>51</v>
      </c>
      <c r="D68" s="5">
        <v>0.02</v>
      </c>
      <c r="E68" s="5">
        <v>825.00003000000004</v>
      </c>
      <c r="F68" s="5">
        <v>700.00001000000009</v>
      </c>
      <c r="G68" s="5">
        <v>25</v>
      </c>
      <c r="H68" s="5">
        <v>63.700001999999998</v>
      </c>
      <c r="I68" s="5" t="s">
        <v>200</v>
      </c>
      <c r="J68" s="5" t="s">
        <v>201</v>
      </c>
      <c r="K68" s="5">
        <v>2531.1466735280769</v>
      </c>
      <c r="L68" s="5">
        <v>4.4023374322154751</v>
      </c>
      <c r="M68" s="5">
        <v>68.144787116184958</v>
      </c>
      <c r="N68" s="18">
        <v>0.11852191351431303</v>
      </c>
      <c r="O68" s="5">
        <v>2435.3148061249935</v>
      </c>
      <c r="P68" s="5">
        <v>4.2356603204226388</v>
      </c>
      <c r="Q68" s="5">
        <v>1432.1428281062372</v>
      </c>
      <c r="R68" s="5">
        <v>2.4908773744284889</v>
      </c>
      <c r="S68" s="18">
        <v>0.63700002</v>
      </c>
      <c r="T68" s="62">
        <v>205.18</v>
      </c>
      <c r="U68" s="18">
        <v>0.35686731930649079</v>
      </c>
      <c r="V68" s="5">
        <v>574.95517154264985</v>
      </c>
      <c r="W68" s="5">
        <v>1291.9533730386306</v>
      </c>
      <c r="X68" s="5">
        <v>2.2470506171328424</v>
      </c>
      <c r="Y68" s="5">
        <v>0</v>
      </c>
      <c r="Z68" s="5" t="s">
        <v>647</v>
      </c>
      <c r="AA68" s="5">
        <v>2011</v>
      </c>
      <c r="AB68" s="5">
        <v>0.63700002</v>
      </c>
      <c r="AC68" s="5">
        <v>0.1988</v>
      </c>
      <c r="AD68" s="5">
        <v>272445.59000000003</v>
      </c>
      <c r="AE68" s="5">
        <v>9094447</v>
      </c>
      <c r="AF68" s="5">
        <v>1325349.8999999999</v>
      </c>
      <c r="AG68" s="5">
        <v>5795944.5</v>
      </c>
      <c r="AH68" s="5">
        <v>38.599997999999999</v>
      </c>
      <c r="AI68" s="10"/>
    </row>
    <row r="69" spans="1:35" x14ac:dyDescent="0.25">
      <c r="A69" s="5" t="s">
        <v>1460</v>
      </c>
      <c r="B69" s="5">
        <v>108</v>
      </c>
      <c r="C69" s="5">
        <v>51</v>
      </c>
      <c r="D69" s="5">
        <v>0.02</v>
      </c>
      <c r="E69" s="5">
        <v>799.99998000000005</v>
      </c>
      <c r="F69" s="5">
        <v>700.00001000000009</v>
      </c>
      <c r="G69" s="5">
        <v>24</v>
      </c>
      <c r="H69" s="5">
        <v>60.199999999999996</v>
      </c>
      <c r="I69" s="5" t="s">
        <v>200</v>
      </c>
      <c r="J69" s="5" t="s">
        <v>201</v>
      </c>
      <c r="K69" s="5">
        <v>2596.130401551407</v>
      </c>
      <c r="L69" s="5">
        <v>4.5153614230232684</v>
      </c>
      <c r="M69" s="5">
        <v>72.439660384601169</v>
      </c>
      <c r="N69" s="18">
        <v>0.12599184070340627</v>
      </c>
      <c r="O69" s="5">
        <v>2362.7758052407744</v>
      </c>
      <c r="P69" s="5">
        <v>4.1094957001626087</v>
      </c>
      <c r="Q69" s="5">
        <v>1705.2792611826358</v>
      </c>
      <c r="R69" s="5">
        <v>2.965934294681162</v>
      </c>
      <c r="S69" s="18">
        <v>0.60199999999999998</v>
      </c>
      <c r="T69" s="62">
        <v>234.4</v>
      </c>
      <c r="U69" s="18">
        <v>0.40769022956386186</v>
      </c>
      <c r="V69" s="5">
        <v>574.95517154264985</v>
      </c>
      <c r="W69" s="5">
        <v>1328.7463513402449</v>
      </c>
      <c r="X69" s="5">
        <v>2.3110433945225926</v>
      </c>
      <c r="Y69" s="5">
        <v>0</v>
      </c>
      <c r="Z69" s="5" t="s">
        <v>647</v>
      </c>
      <c r="AA69" s="5">
        <v>2012</v>
      </c>
      <c r="AB69" s="5">
        <v>0.60199999999999998</v>
      </c>
      <c r="AC69" s="5">
        <v>0.2069</v>
      </c>
      <c r="AD69" s="5">
        <v>295491.88</v>
      </c>
      <c r="AE69" s="5">
        <v>10054752</v>
      </c>
      <c r="AF69" s="5">
        <v>1349251.5</v>
      </c>
      <c r="AG69" s="5">
        <v>6051595</v>
      </c>
      <c r="AH69" s="5">
        <v>39.099997999999999</v>
      </c>
      <c r="AI69" s="10"/>
    </row>
    <row r="70" spans="1:35" x14ac:dyDescent="0.25">
      <c r="A70" s="5" t="s">
        <v>1460</v>
      </c>
      <c r="B70" s="5">
        <v>108</v>
      </c>
      <c r="C70" s="5">
        <v>51</v>
      </c>
      <c r="D70" s="5">
        <v>0.02</v>
      </c>
      <c r="E70" s="5">
        <v>785.00003000000004</v>
      </c>
      <c r="F70" s="5">
        <v>650.00002000000006</v>
      </c>
      <c r="G70" s="5">
        <v>23</v>
      </c>
      <c r="H70" s="5">
        <v>58.700001</v>
      </c>
      <c r="I70" s="5" t="s">
        <v>200</v>
      </c>
      <c r="J70" s="5" t="s">
        <v>201</v>
      </c>
      <c r="K70" s="5">
        <v>2280.8372468699813</v>
      </c>
      <c r="L70" s="5">
        <v>4.4966881358679558</v>
      </c>
      <c r="M70" s="5">
        <v>61.666396384371396</v>
      </c>
      <c r="N70" s="18">
        <v>0.12157577371373951</v>
      </c>
      <c r="O70" s="5">
        <v>2018.1558389430968</v>
      </c>
      <c r="P70" s="5">
        <v>3.9788097242632339</v>
      </c>
      <c r="Q70" s="5">
        <v>1611.6020080853291</v>
      </c>
      <c r="R70" s="5">
        <v>3.1772857267405801</v>
      </c>
      <c r="S70" s="18">
        <v>0.58700001000000002</v>
      </c>
      <c r="T70" s="62">
        <v>215.17</v>
      </c>
      <c r="U70" s="18">
        <v>0.42421027442082276</v>
      </c>
      <c r="V70" s="5">
        <v>507.22602456612918</v>
      </c>
      <c r="W70" s="5">
        <v>1157.2475990622981</v>
      </c>
      <c r="X70" s="5">
        <v>2.281522522532601</v>
      </c>
      <c r="Y70" s="5">
        <v>0</v>
      </c>
      <c r="Z70" s="5" t="s">
        <v>647</v>
      </c>
      <c r="AA70" s="5">
        <v>2013</v>
      </c>
      <c r="AB70" s="5">
        <v>0.58700001000000002</v>
      </c>
      <c r="AC70" s="5">
        <v>0.20200001000000001</v>
      </c>
      <c r="AD70" s="5">
        <v>365317.84</v>
      </c>
      <c r="AE70" s="5">
        <v>10544353</v>
      </c>
      <c r="AF70" s="5">
        <v>1370609.4</v>
      </c>
      <c r="AG70" s="5">
        <v>6185073.5</v>
      </c>
      <c r="AH70" s="5">
        <v>39.5</v>
      </c>
      <c r="AI70" s="10"/>
    </row>
    <row r="71" spans="1:35" x14ac:dyDescent="0.25">
      <c r="A71" s="5" t="s">
        <v>1460</v>
      </c>
      <c r="B71" s="5">
        <v>108</v>
      </c>
      <c r="C71" s="5">
        <v>51</v>
      </c>
      <c r="D71" s="5">
        <v>0.02</v>
      </c>
      <c r="E71" s="5">
        <v>785.00003000000004</v>
      </c>
      <c r="F71" s="5">
        <v>599.99999000000003</v>
      </c>
      <c r="G71" s="5">
        <v>22</v>
      </c>
      <c r="H71" s="5">
        <v>49.200001</v>
      </c>
      <c r="I71" s="5" t="s">
        <v>200</v>
      </c>
      <c r="J71" s="5" t="s">
        <v>201</v>
      </c>
      <c r="K71" s="5">
        <v>1971.5366850268665</v>
      </c>
      <c r="L71" s="5">
        <v>4.403115133723488</v>
      </c>
      <c r="M71" s="5">
        <v>50.551684798681556</v>
      </c>
      <c r="N71" s="18">
        <v>0.1128991867423766</v>
      </c>
      <c r="O71" s="5">
        <v>1457.1884184473672</v>
      </c>
      <c r="P71" s="5">
        <v>3.2543996906985084</v>
      </c>
      <c r="Q71" s="5">
        <v>2001.3321907280185</v>
      </c>
      <c r="R71" s="5">
        <v>4.4696586797127926</v>
      </c>
      <c r="S71" s="18">
        <v>0.49200000999999999</v>
      </c>
      <c r="T71" s="62">
        <v>244.42</v>
      </c>
      <c r="U71" s="18">
        <v>0.54588363246313432</v>
      </c>
      <c r="V71" s="5">
        <v>447.75951233408688</v>
      </c>
      <c r="W71" s="5">
        <v>990.2283329197129</v>
      </c>
      <c r="X71" s="5">
        <v>2.2115182495126393</v>
      </c>
      <c r="Y71" s="5">
        <v>0</v>
      </c>
      <c r="Z71" s="5" t="s">
        <v>647</v>
      </c>
      <c r="AA71" s="5">
        <v>2014</v>
      </c>
      <c r="AB71" s="5">
        <v>0.49200000999999999</v>
      </c>
      <c r="AC71" s="5">
        <v>0.20050000000000001</v>
      </c>
      <c r="AE71" s="5">
        <v>12233017</v>
      </c>
      <c r="AF71" s="5">
        <v>1390346.1</v>
      </c>
      <c r="AG71" s="5">
        <v>6018984</v>
      </c>
      <c r="AH71" s="5">
        <v>39.700001</v>
      </c>
      <c r="AI71" s="10"/>
    </row>
    <row r="72" spans="1:35" x14ac:dyDescent="0.25">
      <c r="A72" s="5" t="s">
        <v>1460</v>
      </c>
      <c r="B72" s="5">
        <v>108</v>
      </c>
      <c r="C72" s="5">
        <v>51</v>
      </c>
      <c r="D72" s="5">
        <v>0.02</v>
      </c>
      <c r="E72" s="5">
        <v>799.99998000000005</v>
      </c>
      <c r="F72" s="5">
        <v>625</v>
      </c>
      <c r="G72" s="5">
        <v>15</v>
      </c>
      <c r="H72" s="5">
        <v>115.10000000000001</v>
      </c>
      <c r="I72" s="5" t="s">
        <v>200</v>
      </c>
      <c r="J72" s="5" t="s">
        <v>324</v>
      </c>
      <c r="K72" s="5">
        <v>1954.40266847869</v>
      </c>
      <c r="L72" s="5">
        <v>4.1013513695424617</v>
      </c>
      <c r="M72" s="5">
        <v>71.163419870249285</v>
      </c>
      <c r="N72" s="18">
        <v>0.14933779729914165</v>
      </c>
      <c r="O72" s="5">
        <v>3460.998237996022</v>
      </c>
      <c r="P72" s="5">
        <v>7.2629709794851349</v>
      </c>
      <c r="Q72" s="5">
        <v>-215.1986838245227</v>
      </c>
      <c r="R72" s="5">
        <v>-0.45159855277646693</v>
      </c>
      <c r="S72" s="18">
        <v>1.151</v>
      </c>
      <c r="T72" s="62">
        <v>46.02</v>
      </c>
      <c r="U72" s="18">
        <v>9.6577744528805631E-2</v>
      </c>
      <c r="V72" s="5">
        <v>476.5265134298208</v>
      </c>
      <c r="W72" s="5">
        <v>1052.5462785204604</v>
      </c>
      <c r="X72" s="5">
        <v>2.2087884910006617</v>
      </c>
      <c r="Y72" s="5">
        <v>0</v>
      </c>
      <c r="Z72" s="5" t="s">
        <v>659</v>
      </c>
      <c r="AA72" s="5">
        <v>2001</v>
      </c>
      <c r="AB72" s="5">
        <v>1.151</v>
      </c>
      <c r="AC72" s="5">
        <v>0.10349999999999999</v>
      </c>
      <c r="AD72" s="5">
        <v>77196</v>
      </c>
      <c r="AE72" s="5">
        <v>19012000</v>
      </c>
      <c r="AF72" s="5">
        <v>6357000</v>
      </c>
      <c r="AG72" s="5">
        <v>21888000</v>
      </c>
      <c r="AH72" s="5">
        <v>43.799999</v>
      </c>
      <c r="AI72" s="10"/>
    </row>
    <row r="73" spans="1:35" x14ac:dyDescent="0.25">
      <c r="A73" s="5" t="s">
        <v>1460</v>
      </c>
      <c r="B73" s="5">
        <v>108</v>
      </c>
      <c r="C73" s="5">
        <v>51</v>
      </c>
      <c r="D73" s="5">
        <v>0.02</v>
      </c>
      <c r="E73" s="5">
        <v>799.99998000000005</v>
      </c>
      <c r="F73" s="5">
        <v>625</v>
      </c>
      <c r="G73" s="5">
        <v>15</v>
      </c>
      <c r="H73" s="5">
        <v>106.4</v>
      </c>
      <c r="I73" s="5" t="s">
        <v>200</v>
      </c>
      <c r="J73" s="5" t="s">
        <v>324</v>
      </c>
      <c r="K73" s="5">
        <v>1954.40266847869</v>
      </c>
      <c r="L73" s="5">
        <v>4.1013513695424617</v>
      </c>
      <c r="M73" s="5">
        <v>71.163419870249285</v>
      </c>
      <c r="N73" s="18">
        <v>0.14933779729914165</v>
      </c>
      <c r="O73" s="5">
        <v>3199.3936796070961</v>
      </c>
      <c r="P73" s="5">
        <v>6.7139888116178836</v>
      </c>
      <c r="Q73" s="5">
        <v>-92.880737967468818</v>
      </c>
      <c r="R73" s="5">
        <v>-0.1949120045786237</v>
      </c>
      <c r="S73" s="18">
        <v>1.0640000000000001</v>
      </c>
      <c r="T73" s="62">
        <v>60.31</v>
      </c>
      <c r="U73" s="18">
        <v>0.12656631677973809</v>
      </c>
      <c r="V73" s="5">
        <v>476.5265134298208</v>
      </c>
      <c r="W73" s="5">
        <v>1052.5462785204604</v>
      </c>
      <c r="X73" s="5">
        <v>2.2087884910006617</v>
      </c>
      <c r="Y73" s="5">
        <v>0</v>
      </c>
      <c r="Z73" s="5" t="s">
        <v>659</v>
      </c>
      <c r="AA73" s="5">
        <v>2002</v>
      </c>
      <c r="AB73" s="5">
        <v>1.0640000000000001</v>
      </c>
      <c r="AC73" s="5">
        <v>0.108</v>
      </c>
      <c r="AD73" s="5">
        <v>131234</v>
      </c>
      <c r="AE73" s="5">
        <v>21285000</v>
      </c>
      <c r="AF73" s="5">
        <v>6989000</v>
      </c>
      <c r="AG73" s="5">
        <v>22642000</v>
      </c>
      <c r="AH73" s="5">
        <v>44.299999</v>
      </c>
      <c r="AI73" s="10"/>
    </row>
    <row r="74" spans="1:35" x14ac:dyDescent="0.25">
      <c r="A74" s="5" t="s">
        <v>1460</v>
      </c>
      <c r="B74" s="5">
        <v>108</v>
      </c>
      <c r="C74" s="5">
        <v>51</v>
      </c>
      <c r="D74" s="5">
        <v>0.02</v>
      </c>
      <c r="E74" s="5">
        <v>799.99998000000005</v>
      </c>
      <c r="F74" s="5">
        <v>625</v>
      </c>
      <c r="G74" s="5">
        <v>30</v>
      </c>
      <c r="H74" s="5">
        <v>98.400002999999998</v>
      </c>
      <c r="I74" s="5" t="s">
        <v>200</v>
      </c>
      <c r="J74" s="5" t="s">
        <v>324</v>
      </c>
      <c r="K74" s="5">
        <v>1954.40266847869</v>
      </c>
      <c r="L74" s="5">
        <v>4.1013513695424617</v>
      </c>
      <c r="M74" s="5">
        <v>71.163419870249285</v>
      </c>
      <c r="N74" s="18">
        <v>0.14933779729914165</v>
      </c>
      <c r="O74" s="5">
        <v>2958.8378540556323</v>
      </c>
      <c r="P74" s="5">
        <v>6.2091778120786296</v>
      </c>
      <c r="Q74" s="5">
        <v>23.964073111434725</v>
      </c>
      <c r="R74" s="5">
        <v>5.0289065636562887E-2</v>
      </c>
      <c r="S74" s="18">
        <v>0.98400002999999991</v>
      </c>
      <c r="T74" s="62">
        <v>73.290000000000006</v>
      </c>
      <c r="U74" s="18">
        <v>0.15380484584278914</v>
      </c>
      <c r="V74" s="5">
        <v>476.5265134298208</v>
      </c>
      <c r="W74" s="5">
        <v>1052.5462785204604</v>
      </c>
      <c r="X74" s="5">
        <v>2.2087884910006617</v>
      </c>
      <c r="Y74" s="5">
        <v>0</v>
      </c>
      <c r="Z74" s="5" t="s">
        <v>659</v>
      </c>
      <c r="AA74" s="5">
        <v>2003</v>
      </c>
      <c r="AB74" s="5">
        <v>0.98400003000000003</v>
      </c>
      <c r="AC74" s="5">
        <v>0.1186</v>
      </c>
      <c r="AD74" s="5">
        <v>138100</v>
      </c>
      <c r="AE74" s="5">
        <v>22935000</v>
      </c>
      <c r="AF74" s="5">
        <v>7297000</v>
      </c>
      <c r="AG74" s="5">
        <v>22572000</v>
      </c>
      <c r="AH74" s="5">
        <v>44.599997999999999</v>
      </c>
      <c r="AI74" s="10"/>
    </row>
    <row r="75" spans="1:35" x14ac:dyDescent="0.25">
      <c r="A75" s="5" t="s">
        <v>1460</v>
      </c>
      <c r="B75" s="5">
        <v>108</v>
      </c>
      <c r="C75" s="5">
        <v>51</v>
      </c>
      <c r="D75" s="5">
        <v>0.02</v>
      </c>
      <c r="E75" s="5">
        <v>799.99998000000005</v>
      </c>
      <c r="F75" s="5">
        <v>625</v>
      </c>
      <c r="G75" s="5">
        <v>30</v>
      </c>
      <c r="H75" s="5">
        <v>92.500000999999997</v>
      </c>
      <c r="I75" s="5" t="s">
        <v>200</v>
      </c>
      <c r="J75" s="5" t="s">
        <v>324</v>
      </c>
      <c r="K75" s="5">
        <v>1954.40266847869</v>
      </c>
      <c r="L75" s="5">
        <v>4.1013513695424617</v>
      </c>
      <c r="M75" s="5">
        <v>71.163419870249285</v>
      </c>
      <c r="N75" s="18">
        <v>0.14933779729914165</v>
      </c>
      <c r="O75" s="5">
        <v>2781.4278060437036</v>
      </c>
      <c r="P75" s="5">
        <v>5.8368794341037882</v>
      </c>
      <c r="Q75" s="5">
        <v>116.9959642774181</v>
      </c>
      <c r="R75" s="5">
        <v>0.24551826809243926</v>
      </c>
      <c r="S75" s="18">
        <v>0.92500000999999998</v>
      </c>
      <c r="T75" s="62">
        <v>81.56</v>
      </c>
      <c r="U75" s="18">
        <v>0.17114655449195357</v>
      </c>
      <c r="V75" s="5">
        <v>476.5265134298208</v>
      </c>
      <c r="W75" s="5">
        <v>1052.5462785204604</v>
      </c>
      <c r="X75" s="5">
        <v>2.2087884910006617</v>
      </c>
      <c r="Y75" s="5">
        <v>0</v>
      </c>
      <c r="Z75" s="5" t="s">
        <v>659</v>
      </c>
      <c r="AA75" s="5">
        <v>2004</v>
      </c>
      <c r="AB75" s="5">
        <v>0.92500000999999998</v>
      </c>
      <c r="AC75" s="5">
        <v>0.1188</v>
      </c>
      <c r="AD75" s="5">
        <v>297770</v>
      </c>
      <c r="AE75" s="5">
        <v>24506000</v>
      </c>
      <c r="AF75" s="5">
        <v>7486000</v>
      </c>
      <c r="AG75" s="5">
        <v>22659000</v>
      </c>
      <c r="AH75" s="5">
        <v>44.700001</v>
      </c>
      <c r="AI75" s="10"/>
    </row>
    <row r="76" spans="1:35" x14ac:dyDescent="0.25">
      <c r="A76" s="5" t="s">
        <v>1460</v>
      </c>
      <c r="B76" s="5">
        <v>108</v>
      </c>
      <c r="C76" s="5">
        <v>51</v>
      </c>
      <c r="D76" s="5">
        <v>0.02</v>
      </c>
      <c r="E76" s="5">
        <v>799.99998000000005</v>
      </c>
      <c r="F76" s="5">
        <v>625</v>
      </c>
      <c r="G76" s="5">
        <v>30</v>
      </c>
      <c r="H76" s="5">
        <v>86.1</v>
      </c>
      <c r="I76" s="5" t="s">
        <v>200</v>
      </c>
      <c r="J76" s="5" t="s">
        <v>324</v>
      </c>
      <c r="K76" s="5">
        <v>1954.40266847869</v>
      </c>
      <c r="L76" s="5">
        <v>4.1013513695424617</v>
      </c>
      <c r="M76" s="5">
        <v>71.163419870249285</v>
      </c>
      <c r="N76" s="18">
        <v>0.14933779729914165</v>
      </c>
      <c r="O76" s="5">
        <v>2588.9830433662682</v>
      </c>
      <c r="P76" s="5">
        <v>5.4330304199276291</v>
      </c>
      <c r="Q76" s="5">
        <v>218.42107714437384</v>
      </c>
      <c r="R76" s="5">
        <v>0.45836080677290841</v>
      </c>
      <c r="S76" s="18">
        <v>0.86099999999999988</v>
      </c>
      <c r="T76" s="62">
        <v>90.57</v>
      </c>
      <c r="U76" s="18">
        <v>0.19005281056181283</v>
      </c>
      <c r="V76" s="5">
        <v>476.5265134298208</v>
      </c>
      <c r="W76" s="5">
        <v>1052.5462785204604</v>
      </c>
      <c r="X76" s="5">
        <v>2.2087884910006617</v>
      </c>
      <c r="Y76" s="5">
        <v>0</v>
      </c>
      <c r="Z76" s="5" t="s">
        <v>659</v>
      </c>
      <c r="AA76" s="5">
        <v>2005</v>
      </c>
      <c r="AB76" s="5">
        <v>0.86099999999999999</v>
      </c>
      <c r="AC76" s="5">
        <v>0.1208</v>
      </c>
      <c r="AD76" s="5">
        <v>318311</v>
      </c>
      <c r="AE76" s="5">
        <v>26486000</v>
      </c>
      <c r="AF76" s="5">
        <v>8032000</v>
      </c>
      <c r="AG76" s="5">
        <v>22808000</v>
      </c>
      <c r="AH76" s="5">
        <v>44.700001</v>
      </c>
      <c r="AI76" s="10"/>
    </row>
    <row r="77" spans="1:35" x14ac:dyDescent="0.25">
      <c r="A77" s="5" t="s">
        <v>1460</v>
      </c>
      <c r="B77" s="5">
        <v>108</v>
      </c>
      <c r="C77" s="5">
        <v>51</v>
      </c>
      <c r="D77" s="5">
        <v>0.02</v>
      </c>
      <c r="E77" s="5">
        <v>799.99998000000005</v>
      </c>
      <c r="F77" s="5">
        <v>625</v>
      </c>
      <c r="G77" s="5">
        <v>30</v>
      </c>
      <c r="H77" s="5">
        <v>84.300004999999999</v>
      </c>
      <c r="I77" s="5" t="s">
        <v>200</v>
      </c>
      <c r="J77" s="5" t="s">
        <v>324</v>
      </c>
      <c r="K77" s="5">
        <v>1954.40266847869</v>
      </c>
      <c r="L77" s="5">
        <v>4.1013513695424617</v>
      </c>
      <c r="M77" s="5">
        <v>71.163419870249285</v>
      </c>
      <c r="N77" s="18">
        <v>0.14933779729914165</v>
      </c>
      <c r="O77" s="5">
        <v>2534.8581126677313</v>
      </c>
      <c r="P77" s="5">
        <v>5.3194482179448466</v>
      </c>
      <c r="Q77" s="5">
        <v>253.75051690887238</v>
      </c>
      <c r="R77" s="5">
        <v>0.53250031164581324</v>
      </c>
      <c r="S77" s="18">
        <v>0.84300005000000011</v>
      </c>
      <c r="T77" s="62">
        <v>93.7</v>
      </c>
      <c r="U77" s="18">
        <v>0.19663843236800654</v>
      </c>
      <c r="V77" s="5">
        <v>476.5265134298208</v>
      </c>
      <c r="W77" s="5">
        <v>1052.5462785204604</v>
      </c>
      <c r="X77" s="5">
        <v>2.2087884910006617</v>
      </c>
      <c r="Y77" s="5">
        <v>0</v>
      </c>
      <c r="Z77" s="5" t="s">
        <v>659</v>
      </c>
      <c r="AA77" s="5">
        <v>2006</v>
      </c>
      <c r="AB77" s="5">
        <v>0.84300005</v>
      </c>
      <c r="AC77" s="5">
        <v>0.1236</v>
      </c>
      <c r="AD77" s="5">
        <v>477472</v>
      </c>
      <c r="AE77" s="5">
        <v>28192000</v>
      </c>
      <c r="AF77" s="5">
        <v>8312000</v>
      </c>
      <c r="AG77" s="5">
        <v>23767000</v>
      </c>
      <c r="AH77" s="5">
        <v>44.700001</v>
      </c>
      <c r="AI77" s="10"/>
    </row>
    <row r="78" spans="1:35" x14ac:dyDescent="0.25">
      <c r="A78" s="5" t="s">
        <v>1460</v>
      </c>
      <c r="B78" s="5">
        <v>108</v>
      </c>
      <c r="C78" s="5">
        <v>51</v>
      </c>
      <c r="D78" s="5">
        <v>0.02</v>
      </c>
      <c r="E78" s="5">
        <v>799.99998000000005</v>
      </c>
      <c r="F78" s="5">
        <v>625</v>
      </c>
      <c r="G78" s="5">
        <v>30</v>
      </c>
      <c r="H78" s="5">
        <v>83.3</v>
      </c>
      <c r="I78" s="5" t="s">
        <v>200</v>
      </c>
      <c r="J78" s="5" t="s">
        <v>324</v>
      </c>
      <c r="K78" s="5">
        <v>1954.40266847869</v>
      </c>
      <c r="L78" s="5">
        <v>4.1013513695424617</v>
      </c>
      <c r="M78" s="5">
        <v>71.163419870249285</v>
      </c>
      <c r="N78" s="18">
        <v>0.14933779729914165</v>
      </c>
      <c r="O78" s="5">
        <v>2504.7884728502922</v>
      </c>
      <c r="P78" s="5">
        <v>5.2563465038324217</v>
      </c>
      <c r="Q78" s="5">
        <v>263.96354552533148</v>
      </c>
      <c r="R78" s="5">
        <v>0.55393254747871656</v>
      </c>
      <c r="S78" s="18">
        <v>0.83299999999999996</v>
      </c>
      <c r="T78" s="62">
        <v>94.61</v>
      </c>
      <c r="U78" s="18">
        <v>0.19854220283287025</v>
      </c>
      <c r="V78" s="5">
        <v>476.5265134298208</v>
      </c>
      <c r="W78" s="5">
        <v>1052.5462785204604</v>
      </c>
      <c r="X78" s="5">
        <v>2.2087884910006617</v>
      </c>
      <c r="Y78" s="5">
        <v>0</v>
      </c>
      <c r="Z78" s="5" t="s">
        <v>659</v>
      </c>
      <c r="AA78" s="5">
        <v>2007</v>
      </c>
      <c r="AB78" s="5">
        <v>0.83299999999999996</v>
      </c>
      <c r="AC78" s="5">
        <v>0.1197</v>
      </c>
      <c r="AD78" s="5">
        <v>663207.13</v>
      </c>
      <c r="AE78" s="5">
        <v>30390000</v>
      </c>
      <c r="AF78" s="5">
        <v>9162000</v>
      </c>
      <c r="AG78" s="5">
        <v>25310000</v>
      </c>
      <c r="AH78" s="5">
        <v>44.700001</v>
      </c>
      <c r="AI78" s="10"/>
    </row>
    <row r="79" spans="1:35" x14ac:dyDescent="0.25">
      <c r="A79" s="5" t="s">
        <v>1460</v>
      </c>
      <c r="B79" s="5">
        <v>108</v>
      </c>
      <c r="C79" s="5">
        <v>51</v>
      </c>
      <c r="D79" s="5">
        <v>0.02</v>
      </c>
      <c r="E79" s="5">
        <v>799.99998000000005</v>
      </c>
      <c r="F79" s="5">
        <v>625</v>
      </c>
      <c r="G79" s="5">
        <v>30</v>
      </c>
      <c r="H79" s="5">
        <v>82.099997999999999</v>
      </c>
      <c r="I79" s="5" t="s">
        <v>200</v>
      </c>
      <c r="J79" s="5" t="s">
        <v>324</v>
      </c>
      <c r="K79" s="5">
        <v>1954.40266847869</v>
      </c>
      <c r="L79" s="5">
        <v>4.1013513695424617</v>
      </c>
      <c r="M79" s="5">
        <v>71.163419870249285</v>
      </c>
      <c r="N79" s="18">
        <v>0.14933779729914165</v>
      </c>
      <c r="O79" s="5">
        <v>2468.7050253473235</v>
      </c>
      <c r="P79" s="5">
        <v>5.1806246993031078</v>
      </c>
      <c r="Q79" s="5">
        <v>284.89863333978491</v>
      </c>
      <c r="R79" s="5">
        <v>0.59786522955294619</v>
      </c>
      <c r="S79" s="18">
        <v>0.82099997999999996</v>
      </c>
      <c r="T79" s="62">
        <v>96.47</v>
      </c>
      <c r="U79" s="18">
        <v>0.2024446301497049</v>
      </c>
      <c r="V79" s="5">
        <v>476.5265134298208</v>
      </c>
      <c r="W79" s="5">
        <v>1052.5462785204604</v>
      </c>
      <c r="X79" s="5">
        <v>2.2087884910006617</v>
      </c>
      <c r="Y79" s="5">
        <v>0</v>
      </c>
      <c r="Z79" s="5" t="s">
        <v>659</v>
      </c>
      <c r="AA79" s="5">
        <v>2008</v>
      </c>
      <c r="AB79" s="5">
        <v>0.82099997999999996</v>
      </c>
      <c r="AC79" s="5">
        <v>0.12239999999999999</v>
      </c>
      <c r="AD79" s="5">
        <v>759171.56</v>
      </c>
      <c r="AE79" s="5">
        <v>32425000</v>
      </c>
      <c r="AF79" s="5">
        <v>9708000</v>
      </c>
      <c r="AG79" s="5">
        <v>26613000</v>
      </c>
      <c r="AH79" s="5">
        <v>44.900002000000001</v>
      </c>
      <c r="AI79" s="10"/>
    </row>
    <row r="80" spans="1:35" x14ac:dyDescent="0.25">
      <c r="A80" s="5" t="s">
        <v>1460</v>
      </c>
      <c r="B80" s="5">
        <v>108</v>
      </c>
      <c r="C80" s="5">
        <v>51</v>
      </c>
      <c r="D80" s="5">
        <v>0.02</v>
      </c>
      <c r="E80" s="5">
        <v>799.99998000000005</v>
      </c>
      <c r="F80" s="5">
        <v>575.00000999999997</v>
      </c>
      <c r="G80" s="5">
        <v>30</v>
      </c>
      <c r="H80" s="5">
        <v>79.000002000000009</v>
      </c>
      <c r="I80" s="5" t="s">
        <v>200</v>
      </c>
      <c r="J80" s="5" t="s">
        <v>324</v>
      </c>
      <c r="K80" s="5">
        <v>1672.8473911930841</v>
      </c>
      <c r="L80" s="5">
        <v>3.9753756475942064</v>
      </c>
      <c r="M80" s="5">
        <v>60.942218754387554</v>
      </c>
      <c r="N80" s="18">
        <v>0.14482385758677255</v>
      </c>
      <c r="O80" s="5">
        <v>2032.8078178215535</v>
      </c>
      <c r="P80" s="5">
        <v>4.8307901472371517</v>
      </c>
      <c r="Q80" s="5">
        <v>308.09916736724165</v>
      </c>
      <c r="R80" s="5">
        <v>0.73217074877478383</v>
      </c>
      <c r="S80" s="18">
        <v>0.79000002000000014</v>
      </c>
      <c r="T80" s="62">
        <v>88.31</v>
      </c>
      <c r="U80" s="18">
        <v>0.20986070477443916</v>
      </c>
      <c r="V80" s="5">
        <v>420.80234410185807</v>
      </c>
      <c r="W80" s="5">
        <v>900.32699660193509</v>
      </c>
      <c r="X80" s="5">
        <v>2.13954843460664</v>
      </c>
      <c r="Y80" s="5">
        <v>0</v>
      </c>
      <c r="Z80" s="5" t="s">
        <v>659</v>
      </c>
      <c r="AA80" s="5">
        <v>2009</v>
      </c>
      <c r="AB80" s="5">
        <v>0.79000002000000003</v>
      </c>
      <c r="AC80" s="5">
        <v>0.1239</v>
      </c>
      <c r="AD80" s="5">
        <v>753909.69</v>
      </c>
      <c r="AE80" s="5">
        <v>34290000</v>
      </c>
      <c r="AF80" s="5">
        <v>9835000</v>
      </c>
      <c r="AG80" s="5">
        <v>27094000</v>
      </c>
      <c r="AH80" s="5">
        <v>45.200001</v>
      </c>
      <c r="AI80" s="10"/>
    </row>
    <row r="81" spans="1:35" x14ac:dyDescent="0.25">
      <c r="A81" s="5" t="s">
        <v>1460</v>
      </c>
      <c r="B81" s="5">
        <v>108</v>
      </c>
      <c r="C81" s="5">
        <v>51</v>
      </c>
      <c r="D81" s="5">
        <v>0.02</v>
      </c>
      <c r="E81" s="5">
        <v>799.99998000000005</v>
      </c>
      <c r="F81" s="5">
        <v>575.00000999999997</v>
      </c>
      <c r="G81" s="5">
        <v>30</v>
      </c>
      <c r="H81" s="5">
        <v>76.400000000000006</v>
      </c>
      <c r="I81" s="5" t="s">
        <v>200</v>
      </c>
      <c r="J81" s="5" t="s">
        <v>324</v>
      </c>
      <c r="K81" s="5">
        <v>1672.8473911930841</v>
      </c>
      <c r="L81" s="5">
        <v>3.9753756475942064</v>
      </c>
      <c r="M81" s="5">
        <v>60.942218754387554</v>
      </c>
      <c r="N81" s="18">
        <v>0.14482385758677255</v>
      </c>
      <c r="O81" s="5">
        <v>1965.9052322753948</v>
      </c>
      <c r="P81" s="5">
        <v>4.6718019988014472</v>
      </c>
      <c r="Q81" s="5">
        <v>380.29578537936021</v>
      </c>
      <c r="R81" s="5">
        <v>0.90373970276008497</v>
      </c>
      <c r="S81" s="18">
        <v>0.76400000000000001</v>
      </c>
      <c r="T81" s="62">
        <v>94.72</v>
      </c>
      <c r="U81" s="18">
        <v>0.22510073431831559</v>
      </c>
      <c r="V81" s="5">
        <v>420.80234410185807</v>
      </c>
      <c r="W81" s="5">
        <v>900.32699660193509</v>
      </c>
      <c r="X81" s="5">
        <v>2.13954843460664</v>
      </c>
      <c r="Y81" s="5">
        <v>0</v>
      </c>
      <c r="Z81" s="5" t="s">
        <v>659</v>
      </c>
      <c r="AA81" s="5">
        <v>2010</v>
      </c>
      <c r="AB81" s="5">
        <v>0.76400000000000001</v>
      </c>
      <c r="AC81" s="5">
        <v>0.127</v>
      </c>
      <c r="AD81" s="5">
        <v>763005.13</v>
      </c>
      <c r="AE81" s="5">
        <v>36073000</v>
      </c>
      <c r="AF81" s="5">
        <v>9420000</v>
      </c>
      <c r="AG81" s="5">
        <v>27572000</v>
      </c>
      <c r="AH81" s="5">
        <v>45.5</v>
      </c>
      <c r="AI81" s="10"/>
    </row>
    <row r="82" spans="1:35" x14ac:dyDescent="0.25">
      <c r="A82" s="5" t="s">
        <v>1460</v>
      </c>
      <c r="B82" s="5">
        <v>108</v>
      </c>
      <c r="C82" s="5">
        <v>51</v>
      </c>
      <c r="D82" s="5">
        <v>0.02</v>
      </c>
      <c r="E82" s="5">
        <v>799.99998000000005</v>
      </c>
      <c r="F82" s="5">
        <v>524.99999000000003</v>
      </c>
      <c r="G82" s="5">
        <v>30</v>
      </c>
      <c r="H82" s="5">
        <v>75.5</v>
      </c>
      <c r="I82" s="5" t="s">
        <v>200</v>
      </c>
      <c r="J82" s="5" t="s">
        <v>324</v>
      </c>
      <c r="K82" s="5">
        <v>1430.9190921569448</v>
      </c>
      <c r="L82" s="5">
        <v>3.8479545559968287</v>
      </c>
      <c r="M82" s="5">
        <v>52.157174402201576</v>
      </c>
      <c r="N82" s="18">
        <v>0.14025841011481863</v>
      </c>
      <c r="O82" s="5">
        <v>1661.3813561482505</v>
      </c>
      <c r="P82" s="5">
        <v>4.4677019082904703</v>
      </c>
      <c r="Q82" s="5">
        <v>372.5418199637582</v>
      </c>
      <c r="R82" s="5">
        <v>1.0018204392451164</v>
      </c>
      <c r="S82" s="18">
        <v>0.755</v>
      </c>
      <c r="T82" s="62">
        <v>85.25</v>
      </c>
      <c r="U82" s="18">
        <v>0.22924754676866149</v>
      </c>
      <c r="V82" s="5">
        <v>371.86486257404857</v>
      </c>
      <c r="W82" s="5">
        <v>769.58601532418129</v>
      </c>
      <c r="X82" s="5">
        <v>2.0695314152488269</v>
      </c>
      <c r="Y82" s="5">
        <v>0</v>
      </c>
      <c r="Z82" s="5" t="s">
        <v>659</v>
      </c>
      <c r="AA82" s="5">
        <v>2011</v>
      </c>
      <c r="AB82" s="5">
        <v>0.755</v>
      </c>
      <c r="AC82" s="5">
        <v>0.12690000000000001</v>
      </c>
      <c r="AD82" s="5">
        <v>786581.13</v>
      </c>
      <c r="AE82" s="5">
        <v>37051000</v>
      </c>
      <c r="AF82" s="5">
        <v>9061000</v>
      </c>
      <c r="AG82" s="5">
        <v>27984000</v>
      </c>
      <c r="AH82" s="5">
        <v>45.700001</v>
      </c>
      <c r="AI82" s="10"/>
    </row>
    <row r="83" spans="1:35" x14ac:dyDescent="0.25">
      <c r="A83" s="5" t="s">
        <v>1460</v>
      </c>
      <c r="B83" s="5">
        <v>108</v>
      </c>
      <c r="C83" s="5">
        <v>51</v>
      </c>
      <c r="D83" s="5">
        <v>0.02</v>
      </c>
      <c r="E83" s="5">
        <v>799.99998000000005</v>
      </c>
      <c r="F83" s="5">
        <v>524.99999000000003</v>
      </c>
      <c r="G83" s="5">
        <v>30</v>
      </c>
      <c r="H83" s="5">
        <v>75.300002000000006</v>
      </c>
      <c r="I83" s="5" t="s">
        <v>200</v>
      </c>
      <c r="J83" s="5" t="s">
        <v>324</v>
      </c>
      <c r="K83" s="5">
        <v>1430.9190921569448</v>
      </c>
      <c r="L83" s="5">
        <v>3.8479545559968287</v>
      </c>
      <c r="M83" s="5">
        <v>52.157174402201576</v>
      </c>
      <c r="N83" s="18">
        <v>0.14025841011481863</v>
      </c>
      <c r="O83" s="5">
        <v>1656.9803899433905</v>
      </c>
      <c r="P83" s="5">
        <v>4.4558670546976993</v>
      </c>
      <c r="Q83" s="5">
        <v>398.20228815323554</v>
      </c>
      <c r="R83" s="5">
        <v>1.0708252600067651</v>
      </c>
      <c r="S83" s="18">
        <v>0.7530000200000001</v>
      </c>
      <c r="T83" s="62">
        <v>87.53</v>
      </c>
      <c r="U83" s="18">
        <v>0.23537706777260439</v>
      </c>
      <c r="V83" s="5">
        <v>371.86486257404857</v>
      </c>
      <c r="W83" s="5">
        <v>769.58601532418129</v>
      </c>
      <c r="X83" s="5">
        <v>2.0695314152488269</v>
      </c>
      <c r="Y83" s="5">
        <v>0</v>
      </c>
      <c r="Z83" s="5" t="s">
        <v>659</v>
      </c>
      <c r="AA83" s="5">
        <v>2012</v>
      </c>
      <c r="AB83" s="5">
        <v>0.75300001999999999</v>
      </c>
      <c r="AC83" s="5">
        <v>0.1293</v>
      </c>
      <c r="AD83" s="5">
        <v>852107.81</v>
      </c>
      <c r="AE83" s="5">
        <v>38450000</v>
      </c>
      <c r="AF83" s="5">
        <v>8869000</v>
      </c>
      <c r="AG83" s="5">
        <v>28948000</v>
      </c>
      <c r="AH83" s="5">
        <v>45.799999</v>
      </c>
      <c r="AI83" s="10"/>
    </row>
    <row r="84" spans="1:35" x14ac:dyDescent="0.25">
      <c r="A84" s="5" t="s">
        <v>1460</v>
      </c>
      <c r="B84" s="5">
        <v>108</v>
      </c>
      <c r="C84" s="5">
        <v>51</v>
      </c>
      <c r="D84" s="5">
        <v>0.02</v>
      </c>
      <c r="E84" s="5">
        <v>799.99998000000005</v>
      </c>
      <c r="F84" s="5">
        <v>499.99999000000003</v>
      </c>
      <c r="G84" s="5">
        <v>30</v>
      </c>
      <c r="H84" s="5">
        <v>75.400001000000003</v>
      </c>
      <c r="I84" s="5" t="s">
        <v>200</v>
      </c>
      <c r="J84" s="5" t="s">
        <v>324</v>
      </c>
      <c r="K84" s="5">
        <v>1323.0850317356169</v>
      </c>
      <c r="L84" s="5">
        <v>3.7837447999204787</v>
      </c>
      <c r="M84" s="5">
        <v>48.240573944771199</v>
      </c>
      <c r="N84" s="18">
        <v>0.13795789116385462</v>
      </c>
      <c r="O84" s="5">
        <v>1533.9493698790125</v>
      </c>
      <c r="P84" s="5">
        <v>4.3867724389620317</v>
      </c>
      <c r="Q84" s="5">
        <v>392.23610809245059</v>
      </c>
      <c r="R84" s="5">
        <v>1.1217127385901973</v>
      </c>
      <c r="S84" s="18">
        <v>0.75400001000000005</v>
      </c>
      <c r="T84" s="62">
        <v>83.08</v>
      </c>
      <c r="U84" s="18">
        <v>0.23759675285046092</v>
      </c>
      <c r="V84" s="5">
        <v>349.67607534298389</v>
      </c>
      <c r="W84" s="5">
        <v>711.33055120185861</v>
      </c>
      <c r="X84" s="5">
        <v>2.0342557050954708</v>
      </c>
      <c r="Y84" s="5">
        <v>0</v>
      </c>
      <c r="Z84" s="5" t="s">
        <v>659</v>
      </c>
      <c r="AA84" s="5">
        <v>2013</v>
      </c>
      <c r="AB84" s="5">
        <v>0.75400001000000005</v>
      </c>
      <c r="AC84" s="5">
        <v>0.12859999999999999</v>
      </c>
      <c r="AD84" s="5">
        <v>911255.19</v>
      </c>
      <c r="AE84" s="5">
        <v>39912000</v>
      </c>
      <c r="AF84" s="5">
        <v>8753000</v>
      </c>
      <c r="AG84" s="5">
        <v>30111000</v>
      </c>
      <c r="AH84" s="5">
        <v>45.700001</v>
      </c>
      <c r="AI84" s="10"/>
    </row>
    <row r="85" spans="1:35" x14ac:dyDescent="0.25">
      <c r="A85" s="5" t="s">
        <v>1460</v>
      </c>
      <c r="B85" s="5">
        <v>108</v>
      </c>
      <c r="C85" s="5">
        <v>51</v>
      </c>
      <c r="D85" s="5">
        <v>0.02</v>
      </c>
      <c r="E85" s="5">
        <v>799.99998000000005</v>
      </c>
      <c r="F85" s="5">
        <v>499.99999000000003</v>
      </c>
      <c r="G85" s="5">
        <v>30</v>
      </c>
      <c r="H85" s="5">
        <v>76.300000999999995</v>
      </c>
      <c r="I85" s="5" t="s">
        <v>200</v>
      </c>
      <c r="J85" s="5" t="s">
        <v>324</v>
      </c>
      <c r="K85" s="5">
        <v>1323.0850317356169</v>
      </c>
      <c r="L85" s="5">
        <v>3.7837447999204787</v>
      </c>
      <c r="M85" s="5">
        <v>48.240573944771199</v>
      </c>
      <c r="N85" s="18">
        <v>0.13795789116385462</v>
      </c>
      <c r="O85" s="5">
        <v>1552.2591101254495</v>
      </c>
      <c r="P85" s="5">
        <v>4.4391344435071742</v>
      </c>
      <c r="Q85" s="5">
        <v>384.63632694354686</v>
      </c>
      <c r="R85" s="5">
        <v>1.0999789635772816</v>
      </c>
      <c r="S85" s="18">
        <v>0.76300000999999995</v>
      </c>
      <c r="T85" s="62">
        <v>82.41</v>
      </c>
      <c r="U85" s="18">
        <v>0.23566619743467646</v>
      </c>
      <c r="V85" s="5">
        <v>349.67607534298389</v>
      </c>
      <c r="W85" s="5">
        <v>711.33055120185861</v>
      </c>
      <c r="X85" s="5">
        <v>2.0342557050954708</v>
      </c>
      <c r="Y85" s="5">
        <v>0</v>
      </c>
      <c r="Z85" s="5" t="s">
        <v>659</v>
      </c>
      <c r="AA85" s="5">
        <v>2014</v>
      </c>
      <c r="AB85" s="5">
        <v>0.76300000999999995</v>
      </c>
      <c r="AC85" s="5">
        <v>0.13900000000000001</v>
      </c>
      <c r="AD85" s="5">
        <v>965930.25</v>
      </c>
      <c r="AE85" s="5">
        <v>41349000</v>
      </c>
      <c r="AF85" s="5">
        <v>8909000</v>
      </c>
      <c r="AG85" s="5">
        <v>31548000</v>
      </c>
      <c r="AH85" s="5">
        <v>43.841000000000001</v>
      </c>
      <c r="AI85" s="10"/>
    </row>
    <row r="86" spans="1:35" x14ac:dyDescent="0.25">
      <c r="A86" s="5" t="s">
        <v>1460</v>
      </c>
      <c r="B86" s="5">
        <v>108</v>
      </c>
      <c r="C86" s="5">
        <v>51</v>
      </c>
      <c r="D86" s="5">
        <v>0.02</v>
      </c>
      <c r="E86" s="5">
        <v>799.99998000000005</v>
      </c>
      <c r="F86" s="5">
        <v>650.00002000000006</v>
      </c>
      <c r="G86" s="5">
        <v>30</v>
      </c>
      <c r="H86" s="5">
        <v>105.99999</v>
      </c>
      <c r="I86" s="5" t="s">
        <v>200</v>
      </c>
      <c r="J86" s="5" t="s">
        <v>201</v>
      </c>
      <c r="K86" s="5">
        <v>2245.7764892184132</v>
      </c>
      <c r="L86" s="5">
        <v>4.4275655830936609</v>
      </c>
      <c r="M86" s="5">
        <v>59.412258414083908</v>
      </c>
      <c r="N86" s="18">
        <v>0.11713172340655026</v>
      </c>
      <c r="O86" s="5">
        <v>3586.5444253126975</v>
      </c>
      <c r="P86" s="5">
        <v>7.0708998584616287</v>
      </c>
      <c r="Q86" s="5">
        <v>-116.92725485875019</v>
      </c>
      <c r="R86" s="5">
        <v>-0.2305229802803738</v>
      </c>
      <c r="S86" s="18">
        <v>1.0599999</v>
      </c>
      <c r="T86" s="62">
        <v>49.03</v>
      </c>
      <c r="U86" s="18">
        <v>9.6654959117853101E-2</v>
      </c>
      <c r="V86" s="5">
        <v>507.22602456612918</v>
      </c>
      <c r="W86" s="5">
        <v>1137.756306692886</v>
      </c>
      <c r="X86" s="5">
        <v>2.2430952900456944</v>
      </c>
      <c r="Y86" s="5">
        <v>0</v>
      </c>
      <c r="Z86" s="5" t="s">
        <v>667</v>
      </c>
      <c r="AA86" s="5">
        <v>2001</v>
      </c>
      <c r="AB86" s="5">
        <v>1.0599999</v>
      </c>
      <c r="AD86" s="5">
        <v>100925.34</v>
      </c>
      <c r="AE86" s="5">
        <v>4111000</v>
      </c>
      <c r="AF86" s="5">
        <v>1070000</v>
      </c>
      <c r="AG86" s="5">
        <v>4342000</v>
      </c>
      <c r="AH86" s="5">
        <v>43.900002000000001</v>
      </c>
      <c r="AI86" s="10"/>
    </row>
    <row r="87" spans="1:35" x14ac:dyDescent="0.25">
      <c r="A87" s="5" t="s">
        <v>1460</v>
      </c>
      <c r="B87" s="5">
        <v>108</v>
      </c>
      <c r="C87" s="5">
        <v>51</v>
      </c>
      <c r="D87" s="5">
        <v>0.02</v>
      </c>
      <c r="E87" s="5">
        <v>799.99998000000005</v>
      </c>
      <c r="F87" s="5">
        <v>599.99999000000003</v>
      </c>
      <c r="G87" s="5">
        <v>30</v>
      </c>
      <c r="H87" s="5">
        <v>100</v>
      </c>
      <c r="I87" s="5" t="s">
        <v>200</v>
      </c>
      <c r="J87" s="5" t="s">
        <v>201</v>
      </c>
      <c r="K87" s="5">
        <v>1940.883804944217</v>
      </c>
      <c r="L87" s="5">
        <v>4.3346567777572194</v>
      </c>
      <c r="M87" s="5">
        <v>48.672126354682824</v>
      </c>
      <c r="N87" s="18">
        <v>0.10870149045179209</v>
      </c>
      <c r="O87" s="5">
        <v>2914.4339179522594</v>
      </c>
      <c r="P87" s="5">
        <v>6.508926862904282</v>
      </c>
      <c r="Q87" s="5">
        <v>0</v>
      </c>
      <c r="R87" s="5">
        <v>0</v>
      </c>
      <c r="S87" s="18">
        <v>1</v>
      </c>
      <c r="T87" s="62">
        <v>48.67</v>
      </c>
      <c r="U87" s="18">
        <v>0.10870149045179209</v>
      </c>
      <c r="V87" s="5">
        <v>447.75951233408688</v>
      </c>
      <c r="W87" s="5">
        <v>973.55011300804244</v>
      </c>
      <c r="X87" s="5">
        <v>2.1742700851470631</v>
      </c>
      <c r="Y87" s="5">
        <v>0</v>
      </c>
      <c r="Z87" s="5" t="s">
        <v>667</v>
      </c>
      <c r="AA87" s="5">
        <v>2002</v>
      </c>
      <c r="AB87" s="5">
        <v>1</v>
      </c>
      <c r="AC87" s="5">
        <v>0.1042</v>
      </c>
      <c r="AD87" s="5">
        <v>109037.49</v>
      </c>
      <c r="AE87" s="5">
        <v>4398000</v>
      </c>
      <c r="AF87" s="5">
        <v>1112000</v>
      </c>
      <c r="AG87" s="5">
        <v>4404000</v>
      </c>
      <c r="AI87" s="10"/>
    </row>
    <row r="88" spans="1:35" x14ac:dyDescent="0.25">
      <c r="A88" s="5" t="s">
        <v>1460</v>
      </c>
      <c r="B88" s="5">
        <v>108</v>
      </c>
      <c r="C88" s="5">
        <v>51</v>
      </c>
      <c r="D88" s="5">
        <v>0.02</v>
      </c>
      <c r="E88" s="5">
        <v>799.99998000000005</v>
      </c>
      <c r="F88" s="5">
        <v>599.99999000000003</v>
      </c>
      <c r="G88" s="5">
        <v>30</v>
      </c>
      <c r="H88" s="5">
        <v>94.999999000000003</v>
      </c>
      <c r="I88" s="5" t="s">
        <v>200</v>
      </c>
      <c r="J88" s="5" t="s">
        <v>201</v>
      </c>
      <c r="K88" s="5">
        <v>1940.883804944217</v>
      </c>
      <c r="L88" s="5">
        <v>4.3346567777572194</v>
      </c>
      <c r="M88" s="5">
        <v>48.672126354682824</v>
      </c>
      <c r="N88" s="18">
        <v>0.10870149045179209</v>
      </c>
      <c r="O88" s="5">
        <v>2768.7121929103073</v>
      </c>
      <c r="P88" s="5">
        <v>6.1834804546697999</v>
      </c>
      <c r="Q88" s="5">
        <v>91.151061812504949</v>
      </c>
      <c r="R88" s="5">
        <v>0.20357146928571423</v>
      </c>
      <c r="S88" s="18">
        <v>0.94999999000000002</v>
      </c>
      <c r="T88" s="62">
        <v>56.77</v>
      </c>
      <c r="U88" s="18">
        <v>0.12678422123809982</v>
      </c>
      <c r="V88" s="5">
        <v>447.75951233408688</v>
      </c>
      <c r="W88" s="5">
        <v>973.55011300804244</v>
      </c>
      <c r="X88" s="5">
        <v>2.1742700851470631</v>
      </c>
      <c r="Y88" s="5">
        <v>0</v>
      </c>
      <c r="Z88" s="5" t="s">
        <v>667</v>
      </c>
      <c r="AA88" s="5">
        <v>2003</v>
      </c>
      <c r="AB88" s="5">
        <v>0.94999999000000002</v>
      </c>
      <c r="AC88" s="5">
        <v>9.9600002000000007E-2</v>
      </c>
      <c r="AD88" s="5">
        <v>115690.8</v>
      </c>
      <c r="AE88" s="5">
        <v>4674000</v>
      </c>
      <c r="AF88" s="5">
        <v>1148000</v>
      </c>
      <c r="AG88" s="5">
        <v>4416000</v>
      </c>
      <c r="AI88" s="10"/>
    </row>
    <row r="89" spans="1:35" x14ac:dyDescent="0.25">
      <c r="A89" s="5" t="s">
        <v>1460</v>
      </c>
      <c r="B89" s="5">
        <v>108</v>
      </c>
      <c r="C89" s="5">
        <v>51</v>
      </c>
      <c r="D89" s="5">
        <v>0.02</v>
      </c>
      <c r="E89" s="5">
        <v>799.99998000000005</v>
      </c>
      <c r="F89" s="5">
        <v>599.99999000000003</v>
      </c>
      <c r="G89" s="5">
        <v>30</v>
      </c>
      <c r="H89" s="5">
        <v>88.999999000000003</v>
      </c>
      <c r="I89" s="5" t="s">
        <v>200</v>
      </c>
      <c r="J89" s="5" t="s">
        <v>201</v>
      </c>
      <c r="K89" s="5">
        <v>1940.883804944217</v>
      </c>
      <c r="L89" s="5">
        <v>4.3346567777572194</v>
      </c>
      <c r="M89" s="5">
        <v>48.672126354682824</v>
      </c>
      <c r="N89" s="18">
        <v>0.10870149045179209</v>
      </c>
      <c r="O89" s="5">
        <v>2593.8461578331721</v>
      </c>
      <c r="P89" s="5">
        <v>5.7929448428955439</v>
      </c>
      <c r="Q89" s="5">
        <v>209.62076694378842</v>
      </c>
      <c r="R89" s="5">
        <v>0.46815480446428581</v>
      </c>
      <c r="S89" s="18">
        <v>0.88999999000000019</v>
      </c>
      <c r="T89" s="62">
        <v>67.290000000000006</v>
      </c>
      <c r="U89" s="18">
        <v>0.15028647937557288</v>
      </c>
      <c r="V89" s="5">
        <v>447.75951233408688</v>
      </c>
      <c r="W89" s="5">
        <v>973.55011300804244</v>
      </c>
      <c r="X89" s="5">
        <v>2.1742700851470631</v>
      </c>
      <c r="Y89" s="5">
        <v>0</v>
      </c>
      <c r="Z89" s="5" t="s">
        <v>667</v>
      </c>
      <c r="AA89" s="5">
        <v>2004</v>
      </c>
      <c r="AB89" s="5">
        <v>0.88999998999999996</v>
      </c>
      <c r="AC89" s="5">
        <v>9.9900000000000003E-2</v>
      </c>
      <c r="AD89" s="5">
        <v>118419.34</v>
      </c>
      <c r="AE89" s="5">
        <v>5005000</v>
      </c>
      <c r="AF89" s="5">
        <v>1176000</v>
      </c>
      <c r="AG89" s="5">
        <v>4438000</v>
      </c>
      <c r="AI89" s="10"/>
    </row>
    <row r="90" spans="1:35" x14ac:dyDescent="0.25">
      <c r="A90" s="5" t="s">
        <v>1460</v>
      </c>
      <c r="B90" s="5">
        <v>108</v>
      </c>
      <c r="C90" s="5">
        <v>51</v>
      </c>
      <c r="D90" s="5">
        <v>0.02</v>
      </c>
      <c r="E90" s="5">
        <v>799.99998000000005</v>
      </c>
      <c r="F90" s="5">
        <v>599.99999000000003</v>
      </c>
      <c r="G90" s="5">
        <v>22</v>
      </c>
      <c r="H90" s="5">
        <v>86.000000999999997</v>
      </c>
      <c r="I90" s="5" t="s">
        <v>200</v>
      </c>
      <c r="J90" s="5" t="s">
        <v>201</v>
      </c>
      <c r="K90" s="5">
        <v>1940.883804944217</v>
      </c>
      <c r="L90" s="5">
        <v>4.3346567777572194</v>
      </c>
      <c r="M90" s="5">
        <v>48.672126354682824</v>
      </c>
      <c r="N90" s="18">
        <v>0.10870149045179209</v>
      </c>
      <c r="O90" s="5">
        <v>2506.4131985832819</v>
      </c>
      <c r="P90" s="5">
        <v>5.5976771671869505</v>
      </c>
      <c r="Q90" s="5">
        <v>274.63318514186773</v>
      </c>
      <c r="R90" s="5">
        <v>0.61334975042798334</v>
      </c>
      <c r="S90" s="18">
        <v>0.86000000999999981</v>
      </c>
      <c r="T90" s="62">
        <v>75.599999999999994</v>
      </c>
      <c r="U90" s="18">
        <v>0.16882943416306512</v>
      </c>
      <c r="V90" s="5">
        <v>447.75951233408688</v>
      </c>
      <c r="W90" s="5">
        <v>973.55011300804244</v>
      </c>
      <c r="X90" s="5">
        <v>2.1742700851470631</v>
      </c>
      <c r="Y90" s="5">
        <v>0</v>
      </c>
      <c r="Z90" s="5" t="s">
        <v>667</v>
      </c>
      <c r="AA90" s="5">
        <v>2005</v>
      </c>
      <c r="AB90" s="5">
        <v>0.86000001000000004</v>
      </c>
      <c r="AC90" s="5">
        <v>0.11149998999999999</v>
      </c>
      <c r="AD90" s="5">
        <v>135027.45000000001</v>
      </c>
      <c r="AE90" s="5">
        <v>5323000</v>
      </c>
      <c r="AF90" s="5">
        <v>1215000</v>
      </c>
      <c r="AG90" s="5">
        <v>4584000</v>
      </c>
      <c r="AI90" s="10"/>
    </row>
    <row r="91" spans="1:35" x14ac:dyDescent="0.25">
      <c r="A91" s="5" t="s">
        <v>1460</v>
      </c>
      <c r="B91" s="5">
        <v>108</v>
      </c>
      <c r="C91" s="5">
        <v>51</v>
      </c>
      <c r="D91" s="5">
        <v>0.02</v>
      </c>
      <c r="E91" s="5">
        <v>799.99998000000005</v>
      </c>
      <c r="F91" s="5">
        <v>599.99999000000003</v>
      </c>
      <c r="G91" s="5">
        <v>19.299999</v>
      </c>
      <c r="H91" s="5">
        <v>82.999997999999991</v>
      </c>
      <c r="I91" s="5" t="s">
        <v>200</v>
      </c>
      <c r="J91" s="5" t="s">
        <v>201</v>
      </c>
      <c r="K91" s="5">
        <v>1940.883804944217</v>
      </c>
      <c r="L91" s="5">
        <v>4.3346567777572194</v>
      </c>
      <c r="M91" s="5">
        <v>48.672126354682824</v>
      </c>
      <c r="N91" s="18">
        <v>0.10870149045179209</v>
      </c>
      <c r="O91" s="5">
        <v>2418.9800936116967</v>
      </c>
      <c r="P91" s="5">
        <v>5.4024091660320162</v>
      </c>
      <c r="Q91" s="5">
        <v>356.62441376841599</v>
      </c>
      <c r="R91" s="5">
        <v>0.79646418209944747</v>
      </c>
      <c r="S91" s="18">
        <v>0.82999997999999986</v>
      </c>
      <c r="T91" s="62">
        <v>85.55</v>
      </c>
      <c r="U91" s="18">
        <v>0.19106843919693292</v>
      </c>
      <c r="V91" s="5">
        <v>447.75951233408688</v>
      </c>
      <c r="W91" s="5">
        <v>973.55011300804244</v>
      </c>
      <c r="X91" s="5">
        <v>2.1742700851470631</v>
      </c>
      <c r="Y91" s="5">
        <v>0</v>
      </c>
      <c r="Z91" s="5" t="s">
        <v>667</v>
      </c>
      <c r="AA91" s="5">
        <v>2006</v>
      </c>
      <c r="AB91" s="5">
        <v>0.82999997999999997</v>
      </c>
      <c r="AC91" s="5">
        <v>0.1205</v>
      </c>
      <c r="AD91" s="5">
        <v>158152.19</v>
      </c>
      <c r="AE91" s="5">
        <v>5936000</v>
      </c>
      <c r="AF91" s="5">
        <v>1267000</v>
      </c>
      <c r="AG91" s="5">
        <v>4949000</v>
      </c>
      <c r="AI91" s="10"/>
    </row>
    <row r="92" spans="1:35" x14ac:dyDescent="0.25">
      <c r="A92" s="5" t="s">
        <v>1460</v>
      </c>
      <c r="B92" s="5">
        <v>108</v>
      </c>
      <c r="C92" s="5">
        <v>51</v>
      </c>
      <c r="D92" s="5">
        <v>0.02</v>
      </c>
      <c r="E92" s="5">
        <v>799.99998000000005</v>
      </c>
      <c r="F92" s="5">
        <v>599.99999000000003</v>
      </c>
      <c r="G92" s="5">
        <v>18</v>
      </c>
      <c r="H92" s="5">
        <v>89.099997000000002</v>
      </c>
      <c r="I92" s="5" t="s">
        <v>200</v>
      </c>
      <c r="J92" s="5" t="s">
        <v>201</v>
      </c>
      <c r="K92" s="5">
        <v>1940.883804944217</v>
      </c>
      <c r="L92" s="5">
        <v>4.3346567777572194</v>
      </c>
      <c r="M92" s="5">
        <v>48.672126354682824</v>
      </c>
      <c r="N92" s="18">
        <v>0.10870149045179209</v>
      </c>
      <c r="O92" s="5">
        <v>2596.7605334624454</v>
      </c>
      <c r="P92" s="5">
        <v>5.7994536395799097</v>
      </c>
      <c r="Q92" s="5">
        <v>231.25633991668309</v>
      </c>
      <c r="R92" s="5">
        <v>0.51647443224865708</v>
      </c>
      <c r="S92" s="18">
        <v>0.89099996999999997</v>
      </c>
      <c r="T92" s="62">
        <v>73.349999999999994</v>
      </c>
      <c r="U92" s="18">
        <v>0.16381039408939702</v>
      </c>
      <c r="V92" s="5">
        <v>447.75951233408688</v>
      </c>
      <c r="W92" s="5">
        <v>973.55011300804244</v>
      </c>
      <c r="X92" s="5">
        <v>2.1742700851470631</v>
      </c>
      <c r="Y92" s="5">
        <v>0</v>
      </c>
      <c r="Z92" s="5" t="s">
        <v>667</v>
      </c>
      <c r="AA92" s="5">
        <v>2007</v>
      </c>
      <c r="AB92" s="5">
        <v>0.89099996999999997</v>
      </c>
      <c r="AC92" s="5">
        <v>0.1217</v>
      </c>
      <c r="AD92" s="5">
        <v>163223.69</v>
      </c>
      <c r="AE92" s="5">
        <v>6174000</v>
      </c>
      <c r="AF92" s="5">
        <v>1303000</v>
      </c>
      <c r="AG92" s="5">
        <v>5498000</v>
      </c>
      <c r="AI92" s="10"/>
    </row>
    <row r="93" spans="1:35" x14ac:dyDescent="0.25">
      <c r="A93" s="5" t="s">
        <v>1460</v>
      </c>
      <c r="B93" s="5">
        <v>108</v>
      </c>
      <c r="C93" s="5">
        <v>51</v>
      </c>
      <c r="D93" s="5">
        <v>0.02</v>
      </c>
      <c r="E93" s="5">
        <v>799.99998000000005</v>
      </c>
      <c r="F93" s="5">
        <v>599.99999000000003</v>
      </c>
      <c r="G93" s="5">
        <v>13.7</v>
      </c>
      <c r="H93" s="5">
        <v>89.699995999999999</v>
      </c>
      <c r="I93" s="5" t="s">
        <v>200</v>
      </c>
      <c r="J93" s="5" t="s">
        <v>201</v>
      </c>
      <c r="K93" s="5">
        <v>1940.883804944217</v>
      </c>
      <c r="L93" s="5">
        <v>4.3346567777572194</v>
      </c>
      <c r="M93" s="5">
        <v>48.672126354682824</v>
      </c>
      <c r="N93" s="18">
        <v>0.10870149045179209</v>
      </c>
      <c r="O93" s="5">
        <v>2614.24710782582</v>
      </c>
      <c r="P93" s="5">
        <v>5.8385071356680669</v>
      </c>
      <c r="Q93" s="5">
        <v>218.66538954740454</v>
      </c>
      <c r="R93" s="5">
        <v>0.48835453747826063</v>
      </c>
      <c r="S93" s="18">
        <v>0.89699996000000004</v>
      </c>
      <c r="T93" s="62">
        <v>75.52</v>
      </c>
      <c r="U93" s="18">
        <v>0.16866028661123586</v>
      </c>
      <c r="V93" s="5">
        <v>447.75951233408688</v>
      </c>
      <c r="W93" s="5">
        <v>973.55011300804244</v>
      </c>
      <c r="X93" s="5">
        <v>2.1742700851470631</v>
      </c>
      <c r="Y93" s="5">
        <v>0</v>
      </c>
      <c r="Z93" s="5" t="s">
        <v>667</v>
      </c>
      <c r="AA93" s="5">
        <v>2008</v>
      </c>
      <c r="AB93" s="5">
        <v>0.89699996000000004</v>
      </c>
      <c r="AC93" s="5">
        <v>0.1158</v>
      </c>
      <c r="AD93" s="5">
        <v>173462.38</v>
      </c>
      <c r="AE93" s="5">
        <v>6543000</v>
      </c>
      <c r="AF93" s="5">
        <v>1380000</v>
      </c>
      <c r="AG93" s="5">
        <v>5866000</v>
      </c>
      <c r="AI93" s="10"/>
    </row>
    <row r="94" spans="1:35" x14ac:dyDescent="0.25">
      <c r="A94" s="5" t="s">
        <v>1460</v>
      </c>
      <c r="B94" s="5">
        <v>108</v>
      </c>
      <c r="C94" s="5">
        <v>51</v>
      </c>
      <c r="D94" s="5">
        <v>0.02</v>
      </c>
      <c r="E94" s="5">
        <v>799.99998000000005</v>
      </c>
      <c r="F94" s="5">
        <v>599.99999000000003</v>
      </c>
      <c r="G94" s="5">
        <v>30</v>
      </c>
      <c r="H94" s="5">
        <v>77.999996999999993</v>
      </c>
      <c r="I94" s="5" t="s">
        <v>200</v>
      </c>
      <c r="J94" s="5" t="s">
        <v>201</v>
      </c>
      <c r="K94" s="5">
        <v>1940.883804944217</v>
      </c>
      <c r="L94" s="5">
        <v>4.3346567777572194</v>
      </c>
      <c r="M94" s="5">
        <v>48.672126354682824</v>
      </c>
      <c r="N94" s="18">
        <v>0.10870149045179209</v>
      </c>
      <c r="O94" s="5">
        <v>2273.2583685697446</v>
      </c>
      <c r="P94" s="5">
        <v>5.076962757797534</v>
      </c>
      <c r="Q94" s="5">
        <v>476.59853726842522</v>
      </c>
      <c r="R94" s="5">
        <v>1.0644073975871688</v>
      </c>
      <c r="S94" s="18">
        <v>0.77999996999999988</v>
      </c>
      <c r="T94" s="62">
        <v>91.01</v>
      </c>
      <c r="U94" s="18">
        <v>0.20325006587376984</v>
      </c>
      <c r="V94" s="5">
        <v>447.75951233408688</v>
      </c>
      <c r="W94" s="5">
        <v>973.55011300804244</v>
      </c>
      <c r="X94" s="5">
        <v>2.1742700851470631</v>
      </c>
      <c r="Y94" s="5">
        <v>0</v>
      </c>
      <c r="Z94" s="5" t="s">
        <v>667</v>
      </c>
      <c r="AA94" s="5">
        <v>2009</v>
      </c>
      <c r="AB94" s="5">
        <v>0.77999996999999999</v>
      </c>
      <c r="AC94" s="5">
        <v>0.11700000000000001</v>
      </c>
      <c r="AD94" s="5">
        <v>159232.35999999999</v>
      </c>
      <c r="AE94" s="5">
        <v>6938000</v>
      </c>
      <c r="AF94" s="5">
        <v>1434000</v>
      </c>
      <c r="AG94" s="5">
        <v>5413000</v>
      </c>
      <c r="AI94" s="10"/>
    </row>
    <row r="95" spans="1:35" x14ac:dyDescent="0.25">
      <c r="A95" s="5" t="s">
        <v>1460</v>
      </c>
      <c r="B95" s="5">
        <v>108</v>
      </c>
      <c r="C95" s="5">
        <v>51</v>
      </c>
      <c r="D95" s="5">
        <v>0.02</v>
      </c>
      <c r="E95" s="5">
        <v>799.99998000000005</v>
      </c>
      <c r="F95" s="5">
        <v>599.99999000000003</v>
      </c>
      <c r="G95" s="5">
        <v>27</v>
      </c>
      <c r="H95" s="5">
        <v>74.099999999999994</v>
      </c>
      <c r="I95" s="5" t="s">
        <v>200</v>
      </c>
      <c r="J95" s="5" t="s">
        <v>201</v>
      </c>
      <c r="K95" s="5">
        <v>1940.883804944217</v>
      </c>
      <c r="L95" s="5">
        <v>4.3346567777572194</v>
      </c>
      <c r="M95" s="5">
        <v>48.672126354682824</v>
      </c>
      <c r="N95" s="18">
        <v>0.10870149045179209</v>
      </c>
      <c r="O95" s="5">
        <v>2159.5955332026242</v>
      </c>
      <c r="P95" s="5">
        <v>4.8231148054120734</v>
      </c>
      <c r="Q95" s="5">
        <v>556.16729404125817</v>
      </c>
      <c r="R95" s="5">
        <v>1.2421116217990809</v>
      </c>
      <c r="S95" s="18">
        <v>0.74099999999999999</v>
      </c>
      <c r="T95" s="62">
        <v>99.53</v>
      </c>
      <c r="U95" s="18">
        <v>0.22229023151562399</v>
      </c>
      <c r="V95" s="5">
        <v>447.75951233408688</v>
      </c>
      <c r="W95" s="5">
        <v>973.55011300804244</v>
      </c>
      <c r="X95" s="5">
        <v>2.1742700851470631</v>
      </c>
      <c r="Y95" s="5">
        <v>0</v>
      </c>
      <c r="Z95" s="5" t="s">
        <v>667</v>
      </c>
      <c r="AA95" s="5">
        <v>2010</v>
      </c>
      <c r="AB95" s="5">
        <v>0.74099999999999999</v>
      </c>
      <c r="AC95" s="5">
        <v>0.1171</v>
      </c>
      <c r="AD95" s="5">
        <v>169604.05</v>
      </c>
      <c r="AE95" s="5">
        <v>7304000</v>
      </c>
      <c r="AF95" s="5">
        <v>1523000</v>
      </c>
      <c r="AG95" s="5">
        <v>5409000</v>
      </c>
      <c r="AI95" s="10"/>
    </row>
    <row r="96" spans="1:35" x14ac:dyDescent="0.25">
      <c r="A96" s="5" t="s">
        <v>1460</v>
      </c>
      <c r="B96" s="5">
        <v>108</v>
      </c>
      <c r="C96" s="5">
        <v>51</v>
      </c>
      <c r="D96" s="5">
        <v>0.02</v>
      </c>
      <c r="E96" s="5">
        <v>799.99998000000005</v>
      </c>
      <c r="F96" s="5">
        <v>599.99999000000003</v>
      </c>
      <c r="G96" s="5">
        <v>26</v>
      </c>
      <c r="H96" s="5">
        <v>70.699995999999999</v>
      </c>
      <c r="I96" s="5" t="s">
        <v>200</v>
      </c>
      <c r="J96" s="5" t="s">
        <v>201</v>
      </c>
      <c r="K96" s="5">
        <v>1940.883804944217</v>
      </c>
      <c r="L96" s="5">
        <v>4.3346567777572194</v>
      </c>
      <c r="M96" s="5">
        <v>48.672126354682824</v>
      </c>
      <c r="N96" s="18">
        <v>0.10870149045179209</v>
      </c>
      <c r="O96" s="5">
        <v>2060.5046634148907</v>
      </c>
      <c r="P96" s="5">
        <v>4.6018110317162533</v>
      </c>
      <c r="Q96" s="5">
        <v>625.17002745390539</v>
      </c>
      <c r="R96" s="5">
        <v>1.3962183052125694</v>
      </c>
      <c r="S96" s="18">
        <v>0.70699995999999998</v>
      </c>
      <c r="T96" s="62">
        <v>106.5</v>
      </c>
      <c r="U96" s="18">
        <v>0.23786163184759232</v>
      </c>
      <c r="V96" s="5">
        <v>447.75951233408688</v>
      </c>
      <c r="W96" s="5">
        <v>973.55011300804244</v>
      </c>
      <c r="X96" s="5">
        <v>2.1742700851470631</v>
      </c>
      <c r="Y96" s="5">
        <v>0</v>
      </c>
      <c r="Z96" s="5" t="s">
        <v>667</v>
      </c>
      <c r="AA96" s="5">
        <v>2011</v>
      </c>
      <c r="AB96" s="5">
        <v>0.70699995999999998</v>
      </c>
      <c r="AC96" s="5">
        <v>0.1166</v>
      </c>
      <c r="AD96" s="5">
        <v>195628.58</v>
      </c>
      <c r="AE96" s="5">
        <v>7734000</v>
      </c>
      <c r="AF96" s="5">
        <v>1623000</v>
      </c>
      <c r="AG96" s="5">
        <v>5467000</v>
      </c>
      <c r="AI96" s="10"/>
    </row>
    <row r="97" spans="1:35" x14ac:dyDescent="0.25">
      <c r="A97" s="5" t="s">
        <v>1460</v>
      </c>
      <c r="B97" s="5">
        <v>108</v>
      </c>
      <c r="C97" s="5">
        <v>51</v>
      </c>
      <c r="D97" s="5">
        <v>0.02</v>
      </c>
      <c r="E97" s="5">
        <v>799.99998000000005</v>
      </c>
      <c r="F97" s="5">
        <v>599.99999000000003</v>
      </c>
      <c r="G97" s="5">
        <v>25</v>
      </c>
      <c r="H97" s="5">
        <v>68.900001000000003</v>
      </c>
      <c r="I97" s="5" t="s">
        <v>200</v>
      </c>
      <c r="J97" s="5" t="s">
        <v>201</v>
      </c>
      <c r="K97" s="5">
        <v>1940.883804944217</v>
      </c>
      <c r="L97" s="5">
        <v>4.3346567777572194</v>
      </c>
      <c r="M97" s="5">
        <v>48.672126354682824</v>
      </c>
      <c r="N97" s="18">
        <v>0.10870149045179209</v>
      </c>
      <c r="O97" s="5">
        <v>2008.0449986134458</v>
      </c>
      <c r="P97" s="5">
        <v>4.4846506736303189</v>
      </c>
      <c r="Q97" s="5">
        <v>674.21346565560566</v>
      </c>
      <c r="R97" s="5">
        <v>1.5057490619039147</v>
      </c>
      <c r="S97" s="18">
        <v>0.68900001</v>
      </c>
      <c r="T97" s="62">
        <v>111.83</v>
      </c>
      <c r="U97" s="18">
        <v>0.24975822171977832</v>
      </c>
      <c r="V97" s="5">
        <v>447.75951233408688</v>
      </c>
      <c r="W97" s="5">
        <v>973.55011300804244</v>
      </c>
      <c r="X97" s="5">
        <v>2.1742700851470631</v>
      </c>
      <c r="Y97" s="5">
        <v>0</v>
      </c>
      <c r="Z97" s="5" t="s">
        <v>667</v>
      </c>
      <c r="AA97" s="5">
        <v>2012</v>
      </c>
      <c r="AB97" s="5">
        <v>0.68900001</v>
      </c>
      <c r="AC97" s="5">
        <v>0.1166</v>
      </c>
      <c r="AD97" s="5">
        <v>229631.16</v>
      </c>
      <c r="AE97" s="5">
        <v>8163000</v>
      </c>
      <c r="AF97" s="5">
        <v>1686000</v>
      </c>
      <c r="AG97" s="5">
        <v>5625000</v>
      </c>
      <c r="AI97" s="10"/>
    </row>
    <row r="98" spans="1:35" x14ac:dyDescent="0.25">
      <c r="A98" s="5" t="s">
        <v>1460</v>
      </c>
      <c r="B98" s="5">
        <v>108</v>
      </c>
      <c r="C98" s="5">
        <v>51</v>
      </c>
      <c r="D98" s="5">
        <v>0.02</v>
      </c>
      <c r="E98" s="5">
        <v>799.99998000000005</v>
      </c>
      <c r="F98" s="5">
        <v>599.99999000000003</v>
      </c>
      <c r="G98" s="5">
        <v>22</v>
      </c>
      <c r="H98" s="5">
        <v>74.300003000000004</v>
      </c>
      <c r="I98" s="5" t="s">
        <v>200</v>
      </c>
      <c r="J98" s="5" t="s">
        <v>201</v>
      </c>
      <c r="K98" s="5">
        <v>1940.883804944217</v>
      </c>
      <c r="L98" s="5">
        <v>4.3346567777572194</v>
      </c>
      <c r="M98" s="5">
        <v>48.672126354682824</v>
      </c>
      <c r="N98" s="18">
        <v>0.10870149045179209</v>
      </c>
      <c r="O98" s="5">
        <v>2165.4244884715463</v>
      </c>
      <c r="P98" s="5">
        <v>4.8361328544056876</v>
      </c>
      <c r="Q98" s="5">
        <v>563.06823234963304</v>
      </c>
      <c r="R98" s="5">
        <v>1.2575237752392201</v>
      </c>
      <c r="S98" s="18">
        <v>0.74300003000000003</v>
      </c>
      <c r="T98" s="62">
        <v>103.87</v>
      </c>
      <c r="U98" s="18">
        <v>0.23197914520001786</v>
      </c>
      <c r="V98" s="5">
        <v>447.75951233408688</v>
      </c>
      <c r="W98" s="5">
        <v>973.55011300804244</v>
      </c>
      <c r="X98" s="5">
        <v>2.1742700851470631</v>
      </c>
      <c r="Y98" s="5">
        <v>0</v>
      </c>
      <c r="Z98" s="5" t="s">
        <v>667</v>
      </c>
      <c r="AA98" s="5">
        <v>2013</v>
      </c>
      <c r="AB98" s="5">
        <v>0.74300003000000003</v>
      </c>
      <c r="AC98" s="5">
        <v>9.8900004999999999E-2</v>
      </c>
      <c r="AD98" s="5">
        <v>249540.63</v>
      </c>
      <c r="AE98" s="5">
        <v>8284000</v>
      </c>
      <c r="AF98" s="5">
        <v>1693000</v>
      </c>
      <c r="AG98" s="5">
        <v>6159000</v>
      </c>
      <c r="AI98" s="10"/>
    </row>
    <row r="99" spans="1:35" x14ac:dyDescent="0.25">
      <c r="A99" s="5" t="s">
        <v>1460</v>
      </c>
      <c r="B99" s="5">
        <v>108</v>
      </c>
      <c r="C99" s="5">
        <v>51</v>
      </c>
      <c r="D99" s="5">
        <v>0.02</v>
      </c>
      <c r="E99" s="5">
        <v>775.00000999999997</v>
      </c>
      <c r="F99" s="5">
        <v>575.00000999999997</v>
      </c>
      <c r="G99" s="5">
        <v>21</v>
      </c>
      <c r="H99" s="5">
        <v>77.800005999999996</v>
      </c>
      <c r="I99" s="5" t="s">
        <v>200</v>
      </c>
      <c r="J99" s="5" t="s">
        <v>201</v>
      </c>
      <c r="K99" s="5">
        <v>1851.778060564538</v>
      </c>
      <c r="L99" s="5">
        <v>4.4005887479474275</v>
      </c>
      <c r="M99" s="5">
        <v>46.930908625380923</v>
      </c>
      <c r="N99" s="18">
        <v>0.11152720340840348</v>
      </c>
      <c r="O99" s="5">
        <v>2161.293249797814</v>
      </c>
      <c r="P99" s="5">
        <v>5.1361245489513205</v>
      </c>
      <c r="Q99" s="5">
        <v>474.531802488751</v>
      </c>
      <c r="R99" s="5">
        <v>1.127683362842407</v>
      </c>
      <c r="S99" s="18">
        <v>0.77800005999999999</v>
      </c>
      <c r="T99" s="62">
        <v>93.4</v>
      </c>
      <c r="U99" s="18">
        <v>0.22195349747998455</v>
      </c>
      <c r="V99" s="5">
        <v>420.80234410185807</v>
      </c>
      <c r="W99" s="5">
        <v>926.2336143931916</v>
      </c>
      <c r="X99" s="5">
        <v>2.2011132480027022</v>
      </c>
      <c r="Y99" s="5">
        <v>0</v>
      </c>
      <c r="Z99" s="5" t="s">
        <v>667</v>
      </c>
      <c r="AA99" s="5">
        <v>2014</v>
      </c>
      <c r="AB99" s="5">
        <v>0.77800005999999999</v>
      </c>
      <c r="AC99" s="5">
        <v>0.1026</v>
      </c>
      <c r="AD99" s="5">
        <v>262300.63</v>
      </c>
      <c r="AE99" s="5">
        <v>8864000</v>
      </c>
      <c r="AF99" s="5">
        <v>1745000</v>
      </c>
      <c r="AG99" s="5">
        <v>6895000</v>
      </c>
      <c r="AI99" s="10"/>
    </row>
    <row r="100" spans="1:35" x14ac:dyDescent="0.25">
      <c r="A100" s="5" t="s">
        <v>1460</v>
      </c>
      <c r="B100" s="5">
        <v>108</v>
      </c>
      <c r="C100" s="5">
        <v>51</v>
      </c>
      <c r="D100" s="5">
        <v>0.02</v>
      </c>
      <c r="E100" s="5">
        <v>799.99998000000005</v>
      </c>
      <c r="F100" s="5">
        <v>499.99999000000003</v>
      </c>
      <c r="G100" s="5">
        <v>22</v>
      </c>
      <c r="H100" s="5">
        <v>95.399999999999991</v>
      </c>
      <c r="I100" s="5" t="s">
        <v>200</v>
      </c>
      <c r="J100" s="5" t="s">
        <v>201</v>
      </c>
      <c r="K100" s="5">
        <v>1445.5150883647343</v>
      </c>
      <c r="L100" s="5">
        <v>4.1338690013232497</v>
      </c>
      <c r="M100" s="5">
        <v>32.569988384142164</v>
      </c>
      <c r="N100" s="18">
        <v>9.3143313714544262E-2</v>
      </c>
      <c r="O100" s="5">
        <v>2057.6307401465297</v>
      </c>
      <c r="P100" s="5">
        <v>5.8843909699234596</v>
      </c>
      <c r="Q100" s="5">
        <v>88.44221999134183</v>
      </c>
      <c r="R100" s="5">
        <v>0.25292614001284541</v>
      </c>
      <c r="S100" s="18">
        <v>0.95399999999999996</v>
      </c>
      <c r="T100" s="62">
        <v>41.24</v>
      </c>
      <c r="U100" s="18">
        <v>0.11793818597003981</v>
      </c>
      <c r="V100" s="5">
        <v>349.67607534298389</v>
      </c>
      <c r="W100" s="5">
        <v>711.33055120185861</v>
      </c>
      <c r="X100" s="5">
        <v>2.0342557050954708</v>
      </c>
      <c r="Y100" s="5">
        <v>0</v>
      </c>
      <c r="Z100" s="5" t="s">
        <v>677</v>
      </c>
      <c r="AA100" s="5">
        <v>2001</v>
      </c>
      <c r="AB100" s="5">
        <v>0.95399999999999996</v>
      </c>
      <c r="AC100" s="5">
        <v>0.1515</v>
      </c>
      <c r="AD100" s="5">
        <v>178249.88</v>
      </c>
      <c r="AE100" s="5">
        <v>8561000</v>
      </c>
      <c r="AF100" s="5">
        <v>1557000</v>
      </c>
      <c r="AG100" s="5">
        <v>8166000</v>
      </c>
      <c r="AH100" s="5">
        <v>43.700001</v>
      </c>
      <c r="AI100" s="10"/>
    </row>
    <row r="101" spans="1:35" x14ac:dyDescent="0.25">
      <c r="A101" s="5" t="s">
        <v>1460</v>
      </c>
      <c r="B101" s="5">
        <v>108</v>
      </c>
      <c r="C101" s="5">
        <v>51</v>
      </c>
      <c r="D101" s="5">
        <v>0.02</v>
      </c>
      <c r="E101" s="5">
        <v>799.99998000000005</v>
      </c>
      <c r="F101" s="5">
        <v>499.99999000000003</v>
      </c>
      <c r="G101" s="5">
        <v>38</v>
      </c>
      <c r="H101" s="5">
        <v>91.900002999999998</v>
      </c>
      <c r="I101" s="5" t="s">
        <v>200</v>
      </c>
      <c r="J101" s="5" t="s">
        <v>201</v>
      </c>
      <c r="K101" s="5">
        <v>1445.5150883647343</v>
      </c>
      <c r="L101" s="5">
        <v>4.1338690013232497</v>
      </c>
      <c r="M101" s="5">
        <v>32.569988384142164</v>
      </c>
      <c r="N101" s="18">
        <v>9.3143313714544262E-2</v>
      </c>
      <c r="O101" s="5">
        <v>1982.1412074670682</v>
      </c>
      <c r="P101" s="5">
        <v>5.6685067902425459</v>
      </c>
      <c r="Q101" s="5">
        <v>157.65960510593979</v>
      </c>
      <c r="R101" s="5">
        <v>0.45087329738329257</v>
      </c>
      <c r="S101" s="18">
        <v>0.91900002999999997</v>
      </c>
      <c r="T101" s="62">
        <v>45.9</v>
      </c>
      <c r="U101" s="18">
        <v>0.13125966179466744</v>
      </c>
      <c r="V101" s="5">
        <v>349.67607534298389</v>
      </c>
      <c r="W101" s="5">
        <v>711.33055120185861</v>
      </c>
      <c r="X101" s="5">
        <v>2.0342557050954708</v>
      </c>
      <c r="Y101" s="5">
        <v>0</v>
      </c>
      <c r="Z101" s="5" t="s">
        <v>677</v>
      </c>
      <c r="AA101" s="5">
        <v>2002</v>
      </c>
      <c r="AB101" s="5">
        <v>0.91900002999999997</v>
      </c>
      <c r="AC101" s="5">
        <v>0.13699998999999999</v>
      </c>
      <c r="AD101" s="5">
        <v>186854</v>
      </c>
      <c r="AE101" s="5">
        <v>9062000</v>
      </c>
      <c r="AF101" s="5">
        <v>1628000</v>
      </c>
      <c r="AG101" s="5">
        <v>8328000</v>
      </c>
      <c r="AH101" s="5">
        <v>43.799999</v>
      </c>
      <c r="AI101" s="10"/>
    </row>
    <row r="102" spans="1:35" x14ac:dyDescent="0.25">
      <c r="A102" s="5" t="s">
        <v>1460</v>
      </c>
      <c r="B102" s="5">
        <v>108</v>
      </c>
      <c r="C102" s="5">
        <v>51</v>
      </c>
      <c r="D102" s="5">
        <v>0.02</v>
      </c>
      <c r="E102" s="5">
        <v>799.99998000000005</v>
      </c>
      <c r="F102" s="5">
        <v>499.99999000000003</v>
      </c>
      <c r="G102" s="5">
        <v>36</v>
      </c>
      <c r="H102" s="5">
        <v>85.900002999999998</v>
      </c>
      <c r="I102" s="5" t="s">
        <v>200</v>
      </c>
      <c r="J102" s="5" t="s">
        <v>201</v>
      </c>
      <c r="K102" s="5">
        <v>1445.5150883647343</v>
      </c>
      <c r="L102" s="5">
        <v>4.1338690013232497</v>
      </c>
      <c r="M102" s="5">
        <v>32.569988384142164</v>
      </c>
      <c r="N102" s="18">
        <v>9.3143313714544262E-2</v>
      </c>
      <c r="O102" s="5">
        <v>1852.7304690930728</v>
      </c>
      <c r="P102" s="5">
        <v>5.2984193078574231</v>
      </c>
      <c r="Q102" s="5">
        <v>276.6959393208117</v>
      </c>
      <c r="R102" s="5">
        <v>0.79129216675579317</v>
      </c>
      <c r="S102" s="18">
        <v>0.85900003000000003</v>
      </c>
      <c r="T102" s="62">
        <v>56.18</v>
      </c>
      <c r="U102" s="18">
        <v>0.1606758843983675</v>
      </c>
      <c r="V102" s="5">
        <v>349.67607534298389</v>
      </c>
      <c r="W102" s="5">
        <v>711.33055120185861</v>
      </c>
      <c r="X102" s="5">
        <v>2.0342557050954708</v>
      </c>
      <c r="Y102" s="5">
        <v>0</v>
      </c>
      <c r="Z102" s="5" t="s">
        <v>677</v>
      </c>
      <c r="AA102" s="5">
        <v>2003</v>
      </c>
      <c r="AB102" s="5">
        <v>0.85900003000000003</v>
      </c>
      <c r="AC102" s="5">
        <v>0.12959999999999999</v>
      </c>
      <c r="AD102" s="5">
        <v>195360.7</v>
      </c>
      <c r="AE102" s="5">
        <v>9445000</v>
      </c>
      <c r="AF102" s="5">
        <v>1683000</v>
      </c>
      <c r="AG102" s="5">
        <v>8113000</v>
      </c>
      <c r="AH102" s="5">
        <v>44</v>
      </c>
      <c r="AI102" s="10"/>
    </row>
    <row r="103" spans="1:35" x14ac:dyDescent="0.25">
      <c r="A103" s="5" t="s">
        <v>1460</v>
      </c>
      <c r="B103" s="5">
        <v>108</v>
      </c>
      <c r="C103" s="5">
        <v>51</v>
      </c>
      <c r="D103" s="5">
        <v>0.02</v>
      </c>
      <c r="E103" s="5">
        <v>799.99998000000005</v>
      </c>
      <c r="F103" s="5">
        <v>200</v>
      </c>
      <c r="G103" s="5">
        <v>31</v>
      </c>
      <c r="H103" s="5">
        <v>83.80000600000001</v>
      </c>
      <c r="I103" s="5" t="s">
        <v>200</v>
      </c>
      <c r="J103" s="5" t="s">
        <v>201</v>
      </c>
      <c r="K103" s="5">
        <v>583.39294241207813</v>
      </c>
      <c r="L103" s="5">
        <v>3.4262611056090786</v>
      </c>
      <c r="M103" s="5">
        <v>9.6443437114093662</v>
      </c>
      <c r="N103" s="18">
        <v>5.6641137294024452E-2</v>
      </c>
      <c r="O103" s="5">
        <v>717.44915804823199</v>
      </c>
      <c r="P103" s="5">
        <v>4.2135719628509269</v>
      </c>
      <c r="Q103" s="5">
        <v>158.59160774625423</v>
      </c>
      <c r="R103" s="5">
        <v>0.93140697768878711</v>
      </c>
      <c r="S103" s="18">
        <v>0.83800006000000016</v>
      </c>
      <c r="T103" s="62">
        <v>23.62</v>
      </c>
      <c r="U103" s="18">
        <v>0.13870487495765768</v>
      </c>
      <c r="V103" s="5">
        <v>170.27101100293106</v>
      </c>
      <c r="W103" s="5">
        <v>272.75157629861485</v>
      </c>
      <c r="X103" s="5">
        <v>1.6018673683327087</v>
      </c>
      <c r="Y103" s="5">
        <v>0</v>
      </c>
      <c r="Z103" s="5" t="s">
        <v>677</v>
      </c>
      <c r="AA103" s="5">
        <v>2004</v>
      </c>
      <c r="AB103" s="5">
        <v>0.83800006000000005</v>
      </c>
      <c r="AC103" s="5">
        <v>0.1295</v>
      </c>
      <c r="AD103" s="5">
        <v>218837.42</v>
      </c>
      <c r="AE103" s="5">
        <v>10050000</v>
      </c>
      <c r="AF103" s="5">
        <v>1748000</v>
      </c>
      <c r="AG103" s="5">
        <v>8424000</v>
      </c>
      <c r="AH103" s="5">
        <v>44.200001</v>
      </c>
      <c r="AI103" s="10"/>
    </row>
    <row r="104" spans="1:35" x14ac:dyDescent="0.25">
      <c r="A104" s="5" t="s">
        <v>1460</v>
      </c>
      <c r="B104" s="5">
        <v>108</v>
      </c>
      <c r="C104" s="5">
        <v>51</v>
      </c>
      <c r="D104" s="5">
        <v>0.02</v>
      </c>
      <c r="E104" s="5">
        <v>799.99998000000005</v>
      </c>
      <c r="F104" s="5">
        <v>200</v>
      </c>
      <c r="G104" s="5">
        <v>30</v>
      </c>
      <c r="H104" s="5">
        <v>80.400002000000001</v>
      </c>
      <c r="I104" s="5" t="s">
        <v>200</v>
      </c>
      <c r="J104" s="5" t="s">
        <v>201</v>
      </c>
      <c r="K104" s="5">
        <v>583.39294241207813</v>
      </c>
      <c r="L104" s="5">
        <v>3.4262611056090786</v>
      </c>
      <c r="M104" s="5">
        <v>9.6443437114093662</v>
      </c>
      <c r="N104" s="18">
        <v>5.6641137294024452E-2</v>
      </c>
      <c r="O104" s="5">
        <v>688.34021016628753</v>
      </c>
      <c r="P104" s="5">
        <v>4.0426153936117659</v>
      </c>
      <c r="Q104" s="5">
        <v>186.64790426320883</v>
      </c>
      <c r="R104" s="5">
        <v>1.0961813356472985</v>
      </c>
      <c r="S104" s="18">
        <v>0.80400002000000004</v>
      </c>
      <c r="T104" s="62">
        <v>26.22</v>
      </c>
      <c r="U104" s="18">
        <v>0.15401211002923151</v>
      </c>
      <c r="V104" s="5">
        <v>170.27101100293106</v>
      </c>
      <c r="W104" s="5">
        <v>272.75157629861485</v>
      </c>
      <c r="X104" s="5">
        <v>1.6018673683327087</v>
      </c>
      <c r="Y104" s="5">
        <v>0</v>
      </c>
      <c r="Z104" s="5" t="s">
        <v>677</v>
      </c>
      <c r="AA104" s="5">
        <v>2005</v>
      </c>
      <c r="AB104" s="5">
        <v>0.80400002000000004</v>
      </c>
      <c r="AC104" s="5">
        <v>0.1275</v>
      </c>
      <c r="AD104" s="5">
        <v>244678.88</v>
      </c>
      <c r="AE104" s="5">
        <v>10973000</v>
      </c>
      <c r="AF104" s="5">
        <v>1962000</v>
      </c>
      <c r="AG104" s="5">
        <v>8817000</v>
      </c>
      <c r="AH104" s="5">
        <v>44.200001</v>
      </c>
      <c r="AI104" s="10"/>
    </row>
    <row r="105" spans="1:35" x14ac:dyDescent="0.25">
      <c r="A105" s="5" t="s">
        <v>1460</v>
      </c>
      <c r="B105" s="5">
        <v>108</v>
      </c>
      <c r="C105" s="5">
        <v>51</v>
      </c>
      <c r="D105" s="5">
        <v>0.02</v>
      </c>
      <c r="E105" s="5">
        <v>799.99998000000005</v>
      </c>
      <c r="F105" s="5">
        <v>200</v>
      </c>
      <c r="G105" s="5">
        <v>36</v>
      </c>
      <c r="H105" s="5">
        <v>80.300003000000004</v>
      </c>
      <c r="I105" s="5" t="s">
        <v>200</v>
      </c>
      <c r="J105" s="5" t="s">
        <v>201</v>
      </c>
      <c r="K105" s="5">
        <v>583.39294241207813</v>
      </c>
      <c r="L105" s="5">
        <v>3.4262611056090786</v>
      </c>
      <c r="M105" s="5">
        <v>9.6443437114093662</v>
      </c>
      <c r="N105" s="18">
        <v>5.6641137294024452E-2</v>
      </c>
      <c r="O105" s="5">
        <v>687.48407420902208</v>
      </c>
      <c r="P105" s="5">
        <v>4.0375873154191098</v>
      </c>
      <c r="Q105" s="5">
        <v>187.43978505911227</v>
      </c>
      <c r="R105" s="5">
        <v>1.1008320438990384</v>
      </c>
      <c r="S105" s="18">
        <v>0.80300003000000009</v>
      </c>
      <c r="T105" s="62">
        <v>25.64</v>
      </c>
      <c r="U105" s="18">
        <v>0.15059128736365443</v>
      </c>
      <c r="V105" s="5">
        <v>170.27101100293106</v>
      </c>
      <c r="W105" s="5">
        <v>272.75157629861485</v>
      </c>
      <c r="X105" s="5">
        <v>1.6018673683327087</v>
      </c>
      <c r="Y105" s="5">
        <v>0</v>
      </c>
      <c r="Z105" s="5" t="s">
        <v>677</v>
      </c>
      <c r="AA105" s="5">
        <v>2006</v>
      </c>
      <c r="AB105" s="5">
        <v>0.80300002999999998</v>
      </c>
      <c r="AC105" s="5">
        <v>0.1288</v>
      </c>
      <c r="AD105" s="5">
        <v>285635.38</v>
      </c>
      <c r="AE105" s="5">
        <v>11623000</v>
      </c>
      <c r="AF105" s="5">
        <v>2080000</v>
      </c>
      <c r="AG105" s="5">
        <v>9332000</v>
      </c>
      <c r="AH105" s="5">
        <v>44.299999</v>
      </c>
      <c r="AI105" s="10"/>
    </row>
    <row r="106" spans="1:35" x14ac:dyDescent="0.25">
      <c r="A106" s="5" t="s">
        <v>1460</v>
      </c>
      <c r="B106" s="5">
        <v>108</v>
      </c>
      <c r="C106" s="5">
        <v>51</v>
      </c>
      <c r="D106" s="5">
        <v>0.02</v>
      </c>
      <c r="E106" s="5">
        <v>799.99998000000005</v>
      </c>
      <c r="F106" s="5">
        <v>200</v>
      </c>
      <c r="G106" s="5">
        <v>19.100000000000001</v>
      </c>
      <c r="H106" s="5">
        <v>85.300004000000001</v>
      </c>
      <c r="I106" s="5" t="s">
        <v>200</v>
      </c>
      <c r="J106" s="5" t="s">
        <v>201</v>
      </c>
      <c r="K106" s="5">
        <v>583.39294241207813</v>
      </c>
      <c r="L106" s="5">
        <v>3.4262611056090786</v>
      </c>
      <c r="M106" s="5">
        <v>9.6443437114093662</v>
      </c>
      <c r="N106" s="18">
        <v>5.6641137294024452E-2</v>
      </c>
      <c r="O106" s="5">
        <v>730.29130870600181</v>
      </c>
      <c r="P106" s="5">
        <v>4.288993789397483</v>
      </c>
      <c r="Q106" s="5">
        <v>140.84563959080484</v>
      </c>
      <c r="R106" s="5">
        <v>0.82718507842994071</v>
      </c>
      <c r="S106" s="18">
        <v>0.85300003999999996</v>
      </c>
      <c r="T106" s="62">
        <v>24.28</v>
      </c>
      <c r="U106" s="18">
        <v>0.14257525885645886</v>
      </c>
      <c r="V106" s="5">
        <v>170.27101100293106</v>
      </c>
      <c r="W106" s="5">
        <v>272.75157629861485</v>
      </c>
      <c r="X106" s="5">
        <v>1.6018673683327087</v>
      </c>
      <c r="Y106" s="5">
        <v>0</v>
      </c>
      <c r="Z106" s="5" t="s">
        <v>677</v>
      </c>
      <c r="AA106" s="5">
        <v>2007</v>
      </c>
      <c r="AB106" s="5">
        <v>0.85300003999999996</v>
      </c>
      <c r="AC106" s="5">
        <v>0.12770000000000001</v>
      </c>
      <c r="AD106" s="5">
        <v>321663.71999999997</v>
      </c>
      <c r="AE106" s="5">
        <v>12329000</v>
      </c>
      <c r="AF106" s="5">
        <v>2191000</v>
      </c>
      <c r="AG106" s="5">
        <v>10519000</v>
      </c>
      <c r="AH106" s="5">
        <v>44.400002000000001</v>
      </c>
      <c r="AI106" s="10"/>
    </row>
    <row r="107" spans="1:35" x14ac:dyDescent="0.25">
      <c r="A107" s="5" t="s">
        <v>1460</v>
      </c>
      <c r="B107" s="5">
        <v>108</v>
      </c>
      <c r="C107" s="5">
        <v>51</v>
      </c>
      <c r="D107" s="5">
        <v>0.02</v>
      </c>
      <c r="E107" s="5">
        <v>799.99998000000005</v>
      </c>
      <c r="F107" s="5">
        <v>200</v>
      </c>
      <c r="G107" s="5">
        <v>21</v>
      </c>
      <c r="H107" s="5">
        <v>84.900003999999996</v>
      </c>
      <c r="I107" s="5" t="s">
        <v>200</v>
      </c>
      <c r="J107" s="5" t="s">
        <v>201</v>
      </c>
      <c r="K107" s="5">
        <v>583.39294241207813</v>
      </c>
      <c r="L107" s="5">
        <v>3.4262611056090786</v>
      </c>
      <c r="M107" s="5">
        <v>9.6443437114093662</v>
      </c>
      <c r="N107" s="18">
        <v>5.6641137294024452E-2</v>
      </c>
      <c r="O107" s="5">
        <v>726.86673063115904</v>
      </c>
      <c r="P107" s="5">
        <v>4.268881275501716</v>
      </c>
      <c r="Q107" s="5">
        <v>151.15932625746436</v>
      </c>
      <c r="R107" s="5">
        <v>0.88775726042328063</v>
      </c>
      <c r="S107" s="18">
        <v>0.84900003999999996</v>
      </c>
      <c r="T107" s="62">
        <v>24.73</v>
      </c>
      <c r="U107" s="18">
        <v>0.14526794098046322</v>
      </c>
      <c r="V107" s="5">
        <v>170.27101100293106</v>
      </c>
      <c r="W107" s="5">
        <v>272.75157629861485</v>
      </c>
      <c r="X107" s="5">
        <v>1.6018673683327087</v>
      </c>
      <c r="Y107" s="5">
        <v>0</v>
      </c>
      <c r="Z107" s="5" t="s">
        <v>677</v>
      </c>
      <c r="AA107" s="5">
        <v>2008</v>
      </c>
      <c r="AB107" s="5">
        <v>0.84900003999999996</v>
      </c>
      <c r="AC107" s="5">
        <v>0.12870000000000001</v>
      </c>
      <c r="AD107" s="5">
        <v>343985.63</v>
      </c>
      <c r="AE107" s="5">
        <v>13334000</v>
      </c>
      <c r="AF107" s="5">
        <v>2268000</v>
      </c>
      <c r="AG107" s="5">
        <v>11319000</v>
      </c>
      <c r="AH107" s="5">
        <v>44.5</v>
      </c>
      <c r="AI107" s="10"/>
    </row>
    <row r="108" spans="1:35" x14ac:dyDescent="0.25">
      <c r="A108" s="5" t="s">
        <v>1460</v>
      </c>
      <c r="B108" s="5">
        <v>108</v>
      </c>
      <c r="C108" s="5">
        <v>51</v>
      </c>
      <c r="D108" s="5">
        <v>0.02</v>
      </c>
      <c r="E108" s="5">
        <v>799.99998000000005</v>
      </c>
      <c r="F108" s="5">
        <v>200</v>
      </c>
      <c r="G108" s="5">
        <v>45.400002000000001</v>
      </c>
      <c r="H108" s="5">
        <v>75.699996999999996</v>
      </c>
      <c r="I108" s="5" t="s">
        <v>200</v>
      </c>
      <c r="J108" s="5" t="s">
        <v>201</v>
      </c>
      <c r="K108" s="5">
        <v>583.39294241207813</v>
      </c>
      <c r="L108" s="5">
        <v>3.4262611056090786</v>
      </c>
      <c r="M108" s="5">
        <v>9.6443437114093662</v>
      </c>
      <c r="N108" s="18">
        <v>5.6641137294024452E-2</v>
      </c>
      <c r="O108" s="5">
        <v>648.101374979659</v>
      </c>
      <c r="P108" s="5">
        <v>3.8062931039300785</v>
      </c>
      <c r="Q108" s="5">
        <v>250.23649365860709</v>
      </c>
      <c r="R108" s="5">
        <v>1.4696365058541849</v>
      </c>
      <c r="S108" s="18">
        <v>0.75699996999999997</v>
      </c>
      <c r="T108" s="62">
        <v>30.29</v>
      </c>
      <c r="U108" s="18">
        <v>0.17789554053093204</v>
      </c>
      <c r="V108" s="5">
        <v>170.27101100293106</v>
      </c>
      <c r="W108" s="5">
        <v>272.75157629861485</v>
      </c>
      <c r="X108" s="5">
        <v>1.6018673683327087</v>
      </c>
      <c r="Y108" s="5">
        <v>0</v>
      </c>
      <c r="Z108" s="5" t="s">
        <v>677</v>
      </c>
      <c r="AA108" s="5">
        <v>2009</v>
      </c>
      <c r="AB108" s="5">
        <v>0.75699996999999997</v>
      </c>
      <c r="AC108" s="5">
        <v>0.12899999000000001</v>
      </c>
      <c r="AD108" s="5">
        <v>344033.41</v>
      </c>
      <c r="AE108" s="5">
        <v>14019000</v>
      </c>
      <c r="AF108" s="5">
        <v>2318000</v>
      </c>
      <c r="AG108" s="5">
        <v>10617000</v>
      </c>
      <c r="AH108" s="5">
        <v>44.700001</v>
      </c>
      <c r="AI108" s="10"/>
    </row>
    <row r="109" spans="1:35" x14ac:dyDescent="0.25">
      <c r="A109" s="5" t="s">
        <v>1460</v>
      </c>
      <c r="B109" s="5">
        <v>108</v>
      </c>
      <c r="C109" s="5">
        <v>51</v>
      </c>
      <c r="D109" s="5">
        <v>0.02</v>
      </c>
      <c r="E109" s="5">
        <v>799.99998000000005</v>
      </c>
      <c r="F109" s="5">
        <v>200</v>
      </c>
      <c r="G109" s="5">
        <v>52.400002000000001</v>
      </c>
      <c r="H109" s="5">
        <v>73.800004000000001</v>
      </c>
      <c r="I109" s="5" t="s">
        <v>200</v>
      </c>
      <c r="J109" s="5" t="s">
        <v>201</v>
      </c>
      <c r="K109" s="5">
        <v>583.39294241207813</v>
      </c>
      <c r="L109" s="5">
        <v>3.4262611056090786</v>
      </c>
      <c r="M109" s="5">
        <v>9.6443437114093662</v>
      </c>
      <c r="N109" s="18">
        <v>5.6641137294024452E-2</v>
      </c>
      <c r="O109" s="5">
        <v>631.83468905427219</v>
      </c>
      <c r="P109" s="5">
        <v>3.7107590148941778</v>
      </c>
      <c r="Q109" s="5">
        <v>275.36658490681162</v>
      </c>
      <c r="R109" s="5">
        <v>1.6172252885846283</v>
      </c>
      <c r="S109" s="18">
        <v>0.73800004000000008</v>
      </c>
      <c r="T109" s="62">
        <v>32.07</v>
      </c>
      <c r="U109" s="18">
        <v>0.18835381239219462</v>
      </c>
      <c r="V109" s="5">
        <v>170.27101100293106</v>
      </c>
      <c r="W109" s="5">
        <v>272.75157629861485</v>
      </c>
      <c r="X109" s="5">
        <v>1.6018673683327087</v>
      </c>
      <c r="Y109" s="5">
        <v>0</v>
      </c>
      <c r="Z109" s="5" t="s">
        <v>677</v>
      </c>
      <c r="AA109" s="5">
        <v>2010</v>
      </c>
      <c r="AB109" s="5">
        <v>0.73800003999999997</v>
      </c>
      <c r="AC109" s="5">
        <v>0.12890001000000001</v>
      </c>
      <c r="AD109" s="5">
        <v>362850.06</v>
      </c>
      <c r="AE109" s="5">
        <v>14697000</v>
      </c>
      <c r="AF109" s="5">
        <v>2381000</v>
      </c>
      <c r="AG109" s="5">
        <v>10845000</v>
      </c>
      <c r="AH109" s="5">
        <v>44.700001</v>
      </c>
      <c r="AI109" s="10"/>
    </row>
    <row r="110" spans="1:35" x14ac:dyDescent="0.25">
      <c r="A110" s="5" t="s">
        <v>1460</v>
      </c>
      <c r="B110" s="5">
        <v>108</v>
      </c>
      <c r="C110" s="5">
        <v>51</v>
      </c>
      <c r="D110" s="5">
        <v>0.02</v>
      </c>
      <c r="E110" s="5">
        <v>799.99998000000005</v>
      </c>
      <c r="F110" s="5">
        <v>200</v>
      </c>
      <c r="G110" s="5">
        <v>66</v>
      </c>
      <c r="H110" s="5">
        <v>71.800004999999999</v>
      </c>
      <c r="I110" s="5" t="s">
        <v>200</v>
      </c>
      <c r="J110" s="5" t="s">
        <v>201</v>
      </c>
      <c r="K110" s="5">
        <v>583.39294241207813</v>
      </c>
      <c r="L110" s="5">
        <v>3.4262611056090786</v>
      </c>
      <c r="M110" s="5">
        <v>9.6443437114093662</v>
      </c>
      <c r="N110" s="18">
        <v>5.6641137294024452E-2</v>
      </c>
      <c r="O110" s="5">
        <v>614.71180724150349</v>
      </c>
      <c r="P110" s="5">
        <v>3.6101964956966266</v>
      </c>
      <c r="Q110" s="5">
        <v>273.19017664301794</v>
      </c>
      <c r="R110" s="5">
        <v>1.6044432639112902</v>
      </c>
      <c r="S110" s="18">
        <v>0.71800005</v>
      </c>
      <c r="T110" s="62">
        <v>31.64</v>
      </c>
      <c r="U110" s="18">
        <v>0.18580041331977815</v>
      </c>
      <c r="V110" s="5">
        <v>170.27101100293106</v>
      </c>
      <c r="W110" s="5">
        <v>272.75157629861485</v>
      </c>
      <c r="X110" s="5">
        <v>1.6018673683327087</v>
      </c>
      <c r="Y110" s="5">
        <v>0</v>
      </c>
      <c r="Z110" s="5" t="s">
        <v>677</v>
      </c>
      <c r="AA110" s="5">
        <v>2011</v>
      </c>
      <c r="AB110" s="5">
        <v>0.71800005</v>
      </c>
      <c r="AC110" s="5">
        <v>0.12180001</v>
      </c>
      <c r="AD110" s="5">
        <v>417318.75</v>
      </c>
      <c r="AE110" s="5">
        <v>15521000</v>
      </c>
      <c r="AF110" s="5">
        <v>2728000</v>
      </c>
      <c r="AG110" s="5">
        <v>11146000</v>
      </c>
      <c r="AH110" s="5">
        <v>44.799999</v>
      </c>
      <c r="AI110" s="10"/>
    </row>
    <row r="111" spans="1:35" x14ac:dyDescent="0.25">
      <c r="A111" s="5" t="s">
        <v>1460</v>
      </c>
      <c r="B111" s="5">
        <v>108</v>
      </c>
      <c r="C111" s="5">
        <v>51</v>
      </c>
      <c r="D111" s="5">
        <v>0.02</v>
      </c>
      <c r="E111" s="5">
        <v>799.99998000000005</v>
      </c>
      <c r="F111" s="5">
        <v>200</v>
      </c>
      <c r="G111" s="5">
        <v>100</v>
      </c>
      <c r="H111" s="5">
        <v>71.199995000000001</v>
      </c>
      <c r="I111" s="5" t="s">
        <v>200</v>
      </c>
      <c r="J111" s="5" t="s">
        <v>201</v>
      </c>
      <c r="K111" s="5">
        <v>583.39294241207813</v>
      </c>
      <c r="L111" s="5">
        <v>3.4262611056090786</v>
      </c>
      <c r="M111" s="5">
        <v>9.6443437114093662</v>
      </c>
      <c r="N111" s="18">
        <v>5.6641137294024452E-2</v>
      </c>
      <c r="O111" s="5">
        <v>609.57485451478749</v>
      </c>
      <c r="P111" s="5">
        <v>3.5800272220401288</v>
      </c>
      <c r="Q111" s="5">
        <v>291.60841754390856</v>
      </c>
      <c r="R111" s="5">
        <v>1.7126134144988943</v>
      </c>
      <c r="S111" s="18">
        <v>0.71199995000000005</v>
      </c>
      <c r="T111" s="62">
        <v>32.979999999999997</v>
      </c>
      <c r="U111" s="18">
        <v>0.1937125189758217</v>
      </c>
      <c r="V111" s="5">
        <v>170.27101100293106</v>
      </c>
      <c r="W111" s="5">
        <v>272.75157629861485</v>
      </c>
      <c r="X111" s="5">
        <v>1.6018673683327087</v>
      </c>
      <c r="Y111" s="5">
        <v>0</v>
      </c>
      <c r="Z111" s="5" t="s">
        <v>677</v>
      </c>
      <c r="AA111" s="5">
        <v>2012</v>
      </c>
      <c r="AB111" s="5">
        <v>0.71199995000000005</v>
      </c>
      <c r="AC111" s="5">
        <v>0.1173</v>
      </c>
      <c r="AD111" s="5">
        <v>443648.56</v>
      </c>
      <c r="AE111" s="5">
        <v>16139000</v>
      </c>
      <c r="AF111" s="5">
        <v>2714000</v>
      </c>
      <c r="AG111" s="5">
        <v>11484000</v>
      </c>
      <c r="AH111" s="5">
        <v>45</v>
      </c>
      <c r="AI111" s="10"/>
    </row>
    <row r="112" spans="1:35" x14ac:dyDescent="0.25">
      <c r="A112" s="5" t="s">
        <v>1460</v>
      </c>
      <c r="B112" s="5">
        <v>108</v>
      </c>
      <c r="C112" s="5">
        <v>51</v>
      </c>
      <c r="D112" s="5">
        <v>0.02</v>
      </c>
      <c r="E112" s="5">
        <v>799.99998000000005</v>
      </c>
      <c r="F112" s="5">
        <v>200</v>
      </c>
      <c r="G112" s="5">
        <v>70</v>
      </c>
      <c r="H112" s="5">
        <v>73.300004000000001</v>
      </c>
      <c r="I112" s="5" t="s">
        <v>200</v>
      </c>
      <c r="J112" s="5" t="s">
        <v>201</v>
      </c>
      <c r="K112" s="5">
        <v>583.39294241207813</v>
      </c>
      <c r="L112" s="5">
        <v>3.4262611056090786</v>
      </c>
      <c r="M112" s="5">
        <v>9.6443437114093662</v>
      </c>
      <c r="N112" s="18">
        <v>5.6641137294024452E-2</v>
      </c>
      <c r="O112" s="5">
        <v>627.5539664607187</v>
      </c>
      <c r="P112" s="5">
        <v>3.6856183725244689</v>
      </c>
      <c r="Q112" s="5">
        <v>278.70906475108876</v>
      </c>
      <c r="R112" s="5">
        <v>1.6368556403667036</v>
      </c>
      <c r="S112" s="18">
        <v>0.73300003999999996</v>
      </c>
      <c r="T112" s="62">
        <v>32.04</v>
      </c>
      <c r="U112" s="18">
        <v>0.18819135275950691</v>
      </c>
      <c r="V112" s="5">
        <v>170.27101100293106</v>
      </c>
      <c r="W112" s="5">
        <v>272.75157629861485</v>
      </c>
      <c r="X112" s="5">
        <v>1.6018673683327087</v>
      </c>
      <c r="Y112" s="5">
        <v>0</v>
      </c>
      <c r="Z112" s="5" t="s">
        <v>677</v>
      </c>
      <c r="AA112" s="5">
        <v>2013</v>
      </c>
      <c r="AB112" s="5">
        <v>0.73300003999999996</v>
      </c>
      <c r="AC112" s="5">
        <v>0.11749999999999999</v>
      </c>
      <c r="AD112" s="5">
        <v>452142.16</v>
      </c>
      <c r="AE112" s="5">
        <v>16718000</v>
      </c>
      <c r="AF112" s="5">
        <v>2727000</v>
      </c>
      <c r="AG112" s="5">
        <v>12247000</v>
      </c>
      <c r="AH112" s="5">
        <v>45</v>
      </c>
      <c r="AI112" s="10"/>
    </row>
    <row r="113" spans="1:35" x14ac:dyDescent="0.25">
      <c r="A113" s="5" t="s">
        <v>1460</v>
      </c>
      <c r="B113" s="5">
        <v>108</v>
      </c>
      <c r="C113" s="5">
        <v>51</v>
      </c>
      <c r="D113" s="5">
        <v>0.02</v>
      </c>
      <c r="E113" s="5">
        <v>0</v>
      </c>
      <c r="F113" s="5">
        <v>200</v>
      </c>
      <c r="H113" s="5">
        <v>76.999998000000005</v>
      </c>
      <c r="I113" s="5" t="s">
        <v>200</v>
      </c>
      <c r="K113" s="5" t="s">
        <v>1456</v>
      </c>
      <c r="L113" s="5" t="e">
        <v>#VALUE!</v>
      </c>
      <c r="M113" s="5" t="s">
        <v>1456</v>
      </c>
      <c r="N113" s="18" t="e">
        <v>#VALUE!</v>
      </c>
      <c r="O113" s="5" t="e">
        <v>#VALUE!</v>
      </c>
      <c r="P113" s="5" t="e">
        <v>#VALUE!</v>
      </c>
      <c r="Q113" s="5" t="e">
        <v>#DIV/0!</v>
      </c>
      <c r="R113" s="5" t="e">
        <v>#DIV/0!</v>
      </c>
      <c r="S113" s="18" t="e">
        <v>#VALUE!</v>
      </c>
      <c r="T113" s="62" t="e">
        <v>#VALUE!</v>
      </c>
      <c r="U113" s="18" t="e">
        <v>#VALUE!</v>
      </c>
      <c r="V113" s="5">
        <v>170.27101100293106</v>
      </c>
      <c r="W113" s="5">
        <v>796.4215644807316</v>
      </c>
      <c r="X113" s="5">
        <v>4.6773761416558566</v>
      </c>
      <c r="Y113" s="5">
        <v>0</v>
      </c>
      <c r="Z113" s="5" t="s">
        <v>677</v>
      </c>
      <c r="AA113" s="5">
        <v>2014</v>
      </c>
      <c r="AB113" s="5">
        <v>0.76999998000000003</v>
      </c>
      <c r="AE113" s="5">
        <v>17310000</v>
      </c>
      <c r="AG113" s="5">
        <v>13375000</v>
      </c>
      <c r="AI113" s="10"/>
    </row>
    <row r="114" spans="1:35" x14ac:dyDescent="0.25">
      <c r="A114" s="5" t="s">
        <v>1460</v>
      </c>
      <c r="B114" s="5">
        <v>108</v>
      </c>
      <c r="C114" s="5">
        <v>51</v>
      </c>
      <c r="D114" s="5">
        <v>0.02</v>
      </c>
      <c r="E114" s="5">
        <v>825.00003000000004</v>
      </c>
      <c r="F114" s="5">
        <v>550.00000000000011</v>
      </c>
      <c r="G114" s="5">
        <v>31</v>
      </c>
      <c r="H114" s="5">
        <v>111.9</v>
      </c>
      <c r="I114" s="5" t="s">
        <v>200</v>
      </c>
      <c r="J114" s="5" t="s">
        <v>201</v>
      </c>
      <c r="K114" s="5">
        <v>1632.3972994495407</v>
      </c>
      <c r="L114" s="5">
        <v>4.1270093485871131</v>
      </c>
      <c r="M114" s="5">
        <v>37.350215467085064</v>
      </c>
      <c r="N114" s="18">
        <v>9.4428414244731987E-2</v>
      </c>
      <c r="O114" s="5">
        <v>2732.3883098597653</v>
      </c>
      <c r="P114" s="5">
        <v>6.9079948261149182</v>
      </c>
      <c r="Q114" s="5">
        <v>-227.92727567112081</v>
      </c>
      <c r="R114" s="5">
        <v>-0.57624329433153687</v>
      </c>
      <c r="S114" s="18">
        <v>1.119</v>
      </c>
      <c r="T114" s="62">
        <v>16.78</v>
      </c>
      <c r="U114" s="18">
        <v>4.243503006753261E-2</v>
      </c>
      <c r="V114" s="5">
        <v>395.54000526032104</v>
      </c>
      <c r="W114" s="5">
        <v>809.41530989788134</v>
      </c>
      <c r="X114" s="5">
        <v>2.0463551072796595</v>
      </c>
      <c r="Y114" s="5">
        <v>0</v>
      </c>
      <c r="Z114" s="5" t="s">
        <v>685</v>
      </c>
      <c r="AA114" s="5">
        <v>2001</v>
      </c>
      <c r="AB114" s="5">
        <v>1.119</v>
      </c>
      <c r="AC114" s="5">
        <v>0.15621209</v>
      </c>
      <c r="AD114" s="5">
        <v>321618.84000000003</v>
      </c>
      <c r="AE114" s="5">
        <v>149155008</v>
      </c>
      <c r="AF114" s="5">
        <v>30802000</v>
      </c>
      <c r="AG114" s="5">
        <v>166860000</v>
      </c>
      <c r="AI114" s="10"/>
    </row>
    <row r="115" spans="1:35" x14ac:dyDescent="0.25">
      <c r="A115" s="5" t="s">
        <v>1460</v>
      </c>
      <c r="B115" s="5">
        <v>108</v>
      </c>
      <c r="C115" s="5">
        <v>51</v>
      </c>
      <c r="D115" s="5">
        <v>0.02</v>
      </c>
      <c r="E115" s="5">
        <v>825.00003000000004</v>
      </c>
      <c r="F115" s="5">
        <v>550.00000000000011</v>
      </c>
      <c r="G115" s="5">
        <v>30</v>
      </c>
      <c r="H115" s="5">
        <v>95.199995999999999</v>
      </c>
      <c r="I115" s="5" t="s">
        <v>200</v>
      </c>
      <c r="J115" s="5" t="s">
        <v>201</v>
      </c>
      <c r="K115" s="5">
        <v>1632.3972994495407</v>
      </c>
      <c r="L115" s="5">
        <v>4.1270093485871131</v>
      </c>
      <c r="M115" s="5">
        <v>37.350215467085064</v>
      </c>
      <c r="N115" s="18">
        <v>9.4428414244731987E-2</v>
      </c>
      <c r="O115" s="5">
        <v>2324.6055064262414</v>
      </c>
      <c r="P115" s="5">
        <v>5.8770427150505888</v>
      </c>
      <c r="Q115" s="5">
        <v>94.696343891865808</v>
      </c>
      <c r="R115" s="5">
        <v>0.23941028121679442</v>
      </c>
      <c r="S115" s="18">
        <v>0.95199995999999998</v>
      </c>
      <c r="T115" s="62">
        <v>45.96</v>
      </c>
      <c r="U115" s="18">
        <v>0.11619820924442875</v>
      </c>
      <c r="V115" s="5">
        <v>395.54000526032104</v>
      </c>
      <c r="W115" s="5">
        <v>809.41530989788134</v>
      </c>
      <c r="X115" s="5">
        <v>2.0463551072796595</v>
      </c>
      <c r="Y115" s="5">
        <v>0</v>
      </c>
      <c r="Z115" s="5" t="s">
        <v>685</v>
      </c>
      <c r="AA115" s="5">
        <v>2002</v>
      </c>
      <c r="AB115" s="5">
        <v>0.95199995999999998</v>
      </c>
      <c r="AC115" s="5">
        <v>0.16765748</v>
      </c>
      <c r="AD115" s="5">
        <v>800964.56</v>
      </c>
      <c r="AE115" s="5">
        <v>163960992</v>
      </c>
      <c r="AF115" s="5">
        <v>32873000</v>
      </c>
      <c r="AG115" s="5">
        <v>156067008</v>
      </c>
      <c r="AI115" s="10"/>
    </row>
    <row r="116" spans="1:35" x14ac:dyDescent="0.25">
      <c r="A116" s="5" t="s">
        <v>1460</v>
      </c>
      <c r="B116" s="5">
        <v>108</v>
      </c>
      <c r="C116" s="5">
        <v>51</v>
      </c>
      <c r="D116" s="5">
        <v>0.02</v>
      </c>
      <c r="E116" s="5">
        <v>775.00000999999997</v>
      </c>
      <c r="F116" s="5">
        <v>499.99999000000003</v>
      </c>
      <c r="G116" s="5">
        <v>20</v>
      </c>
      <c r="H116" s="5">
        <v>87.699996999999996</v>
      </c>
      <c r="I116" s="5" t="s">
        <v>200</v>
      </c>
      <c r="J116" s="5" t="s">
        <v>201</v>
      </c>
      <c r="K116" s="5">
        <v>1484.7319442088335</v>
      </c>
      <c r="L116" s="5">
        <v>4.2460209574032675</v>
      </c>
      <c r="M116" s="5">
        <v>34.76666281401274</v>
      </c>
      <c r="N116" s="18">
        <v>9.9425340380840901E-2</v>
      </c>
      <c r="O116" s="5">
        <v>1943.8974465815816</v>
      </c>
      <c r="P116" s="5">
        <v>5.5591376809948665</v>
      </c>
      <c r="Q116" s="5">
        <v>223.70876181626204</v>
      </c>
      <c r="R116" s="5">
        <v>0.63975998814569934</v>
      </c>
      <c r="S116" s="18">
        <v>0.87699996999999996</v>
      </c>
      <c r="T116" s="62">
        <v>57.13</v>
      </c>
      <c r="U116" s="18">
        <v>0.16337877608521523</v>
      </c>
      <c r="V116" s="5">
        <v>349.67607534298389</v>
      </c>
      <c r="W116" s="5">
        <v>731.79885747589344</v>
      </c>
      <c r="X116" s="5">
        <v>2.0927907542948141</v>
      </c>
      <c r="Y116" s="5">
        <v>0</v>
      </c>
      <c r="Z116" s="5" t="s">
        <v>685</v>
      </c>
      <c r="AA116" s="5">
        <v>2003</v>
      </c>
      <c r="AB116" s="5">
        <v>0.87699996999999996</v>
      </c>
      <c r="AC116" s="5">
        <v>0.16309567</v>
      </c>
      <c r="AD116" s="5">
        <v>1925043.9</v>
      </c>
      <c r="AE116" s="5">
        <v>180922000</v>
      </c>
      <c r="AF116" s="5">
        <v>34784000</v>
      </c>
      <c r="AG116" s="5">
        <v>158596000</v>
      </c>
      <c r="AI116" s="10"/>
    </row>
    <row r="117" spans="1:35" x14ac:dyDescent="0.25">
      <c r="A117" s="5" t="s">
        <v>1460</v>
      </c>
      <c r="B117" s="5">
        <v>108</v>
      </c>
      <c r="C117" s="5">
        <v>51</v>
      </c>
      <c r="D117" s="5">
        <v>0.02</v>
      </c>
      <c r="E117" s="5">
        <v>775.00000999999997</v>
      </c>
      <c r="F117" s="5">
        <v>499.99999000000003</v>
      </c>
      <c r="G117" s="5">
        <v>29</v>
      </c>
      <c r="H117" s="5">
        <v>87.300003000000004</v>
      </c>
      <c r="I117" s="5" t="s">
        <v>200</v>
      </c>
      <c r="J117" s="5" t="s">
        <v>201</v>
      </c>
      <c r="K117" s="5">
        <v>1484.7319442088335</v>
      </c>
      <c r="L117" s="5">
        <v>4.2460209574032675</v>
      </c>
      <c r="M117" s="5">
        <v>34.76666281401274</v>
      </c>
      <c r="N117" s="18">
        <v>9.9425340380840901E-2</v>
      </c>
      <c r="O117" s="5">
        <v>1935.0314563666909</v>
      </c>
      <c r="P117" s="5">
        <v>5.5337828144767771</v>
      </c>
      <c r="Q117" s="5">
        <v>246.3755557392536</v>
      </c>
      <c r="R117" s="5">
        <v>0.70458224943640546</v>
      </c>
      <c r="S117" s="18">
        <v>0.87300003000000004</v>
      </c>
      <c r="T117" s="62">
        <v>56.34</v>
      </c>
      <c r="U117" s="18">
        <v>0.16111131433930689</v>
      </c>
      <c r="V117" s="5">
        <v>349.67607534298389</v>
      </c>
      <c r="W117" s="5">
        <v>731.79885747589344</v>
      </c>
      <c r="X117" s="5">
        <v>2.0927907542948141</v>
      </c>
      <c r="Y117" s="5">
        <v>0</v>
      </c>
      <c r="Z117" s="5" t="s">
        <v>685</v>
      </c>
      <c r="AA117" s="5">
        <v>2004</v>
      </c>
      <c r="AB117" s="5">
        <v>0.87300003000000004</v>
      </c>
      <c r="AC117" s="5">
        <v>0.16723157</v>
      </c>
      <c r="AD117" s="5">
        <v>4261347.5</v>
      </c>
      <c r="AE117" s="5">
        <v>194608992</v>
      </c>
      <c r="AF117" s="5">
        <v>35078000</v>
      </c>
      <c r="AG117" s="5">
        <v>169899008</v>
      </c>
      <c r="AI117" s="10"/>
    </row>
    <row r="118" spans="1:35" x14ac:dyDescent="0.25">
      <c r="A118" s="5" t="s">
        <v>1460</v>
      </c>
      <c r="B118" s="5">
        <v>108</v>
      </c>
      <c r="C118" s="5">
        <v>51</v>
      </c>
      <c r="D118" s="5">
        <v>0.02</v>
      </c>
      <c r="E118" s="5">
        <v>775.00000999999997</v>
      </c>
      <c r="F118" s="5">
        <v>499.99999000000003</v>
      </c>
      <c r="G118" s="5">
        <v>29</v>
      </c>
      <c r="H118" s="5">
        <v>87.300003000000004</v>
      </c>
      <c r="I118" s="5" t="s">
        <v>200</v>
      </c>
      <c r="J118" s="5" t="s">
        <v>201</v>
      </c>
      <c r="K118" s="5">
        <v>1484.7319442088335</v>
      </c>
      <c r="L118" s="5">
        <v>4.2460209574032675</v>
      </c>
      <c r="M118" s="5">
        <v>34.76666281401274</v>
      </c>
      <c r="N118" s="18">
        <v>9.9425340380840901E-2</v>
      </c>
      <c r="O118" s="5">
        <v>1935.0314563666909</v>
      </c>
      <c r="P118" s="5">
        <v>5.5337828144767771</v>
      </c>
      <c r="Q118" s="5">
        <v>259.09905494082</v>
      </c>
      <c r="R118" s="5">
        <v>0.74096877999639987</v>
      </c>
      <c r="S118" s="18">
        <v>0.87300003000000004</v>
      </c>
      <c r="T118" s="62">
        <v>57.45</v>
      </c>
      <c r="U118" s="18">
        <v>0.16429694465905759</v>
      </c>
      <c r="V118" s="5">
        <v>349.67607534298389</v>
      </c>
      <c r="W118" s="5">
        <v>731.79885747589344</v>
      </c>
      <c r="X118" s="5">
        <v>2.0927907542948141</v>
      </c>
      <c r="Y118" s="5">
        <v>0</v>
      </c>
      <c r="Z118" s="5" t="s">
        <v>685</v>
      </c>
      <c r="AA118" s="5">
        <v>2005</v>
      </c>
      <c r="AB118" s="5">
        <v>0.87300003000000004</v>
      </c>
      <c r="AC118" s="5">
        <v>0.19169375</v>
      </c>
      <c r="AD118" s="5">
        <v>5774120.5</v>
      </c>
      <c r="AE118" s="5">
        <v>210300992</v>
      </c>
      <c r="AF118" s="5">
        <v>36045000</v>
      </c>
      <c r="AG118" s="5">
        <v>183680000</v>
      </c>
      <c r="AI118" s="10"/>
    </row>
    <row r="119" spans="1:35" x14ac:dyDescent="0.25">
      <c r="A119" s="5" t="s">
        <v>1460</v>
      </c>
      <c r="B119" s="5">
        <v>108</v>
      </c>
      <c r="C119" s="5">
        <v>51</v>
      </c>
      <c r="D119" s="5">
        <v>0.02</v>
      </c>
      <c r="E119" s="5">
        <v>775.00000999999997</v>
      </c>
      <c r="F119" s="5">
        <v>499.99999000000003</v>
      </c>
      <c r="G119" s="5">
        <v>29</v>
      </c>
      <c r="H119" s="5">
        <v>87.199997999999994</v>
      </c>
      <c r="I119" s="5" t="s">
        <v>200</v>
      </c>
      <c r="J119" s="5" t="s">
        <v>201</v>
      </c>
      <c r="K119" s="5">
        <v>1484.7319442088335</v>
      </c>
      <c r="L119" s="5">
        <v>4.2460209574032675</v>
      </c>
      <c r="M119" s="5">
        <v>34.76666281401274</v>
      </c>
      <c r="N119" s="18">
        <v>9.9425340380840901E-2</v>
      </c>
      <c r="O119" s="5">
        <v>1932.8148147384657</v>
      </c>
      <c r="P119" s="5">
        <v>5.5274436858244922</v>
      </c>
      <c r="Q119" s="5">
        <v>268.37364062208337</v>
      </c>
      <c r="R119" s="5">
        <v>0.76749214357558182</v>
      </c>
      <c r="S119" s="18">
        <v>0.8719999799999999</v>
      </c>
      <c r="T119" s="62">
        <v>58.26</v>
      </c>
      <c r="U119" s="18">
        <v>0.16661905753707157</v>
      </c>
      <c r="V119" s="5">
        <v>349.67607534298389</v>
      </c>
      <c r="W119" s="5">
        <v>731.79885747589344</v>
      </c>
      <c r="X119" s="5">
        <v>2.0927907542948141</v>
      </c>
      <c r="Y119" s="5">
        <v>0</v>
      </c>
      <c r="Z119" s="5" t="s">
        <v>685</v>
      </c>
      <c r="AA119" s="5">
        <v>2006</v>
      </c>
      <c r="AB119" s="5">
        <v>0.87199998000000001</v>
      </c>
      <c r="AC119" s="5">
        <v>0.18645560999999999</v>
      </c>
      <c r="AD119" s="5">
        <v>6095029.5</v>
      </c>
      <c r="AE119" s="5">
        <v>228131008</v>
      </c>
      <c r="AF119" s="5">
        <v>38047000</v>
      </c>
      <c r="AG119" s="5">
        <v>199032992</v>
      </c>
      <c r="AI119" s="10"/>
    </row>
    <row r="120" spans="1:35" x14ac:dyDescent="0.25">
      <c r="A120" s="5" t="s">
        <v>1460</v>
      </c>
      <c r="B120" s="5">
        <v>108</v>
      </c>
      <c r="C120" s="5">
        <v>51</v>
      </c>
      <c r="D120" s="5">
        <v>0.02</v>
      </c>
      <c r="E120" s="5">
        <v>775.00000999999997</v>
      </c>
      <c r="F120" s="5">
        <v>499.99999000000003</v>
      </c>
      <c r="G120" s="5">
        <v>28</v>
      </c>
      <c r="H120" s="5">
        <v>87.199997999999994</v>
      </c>
      <c r="I120" s="5" t="s">
        <v>200</v>
      </c>
      <c r="J120" s="5" t="s">
        <v>201</v>
      </c>
      <c r="K120" s="5">
        <v>1484.7319442088335</v>
      </c>
      <c r="L120" s="5">
        <v>4.2460209574032675</v>
      </c>
      <c r="M120" s="5">
        <v>34.76666281401274</v>
      </c>
      <c r="N120" s="18">
        <v>9.9425340380840901E-2</v>
      </c>
      <c r="O120" s="5">
        <v>1932.8148147384657</v>
      </c>
      <c r="P120" s="5">
        <v>5.5274436858244922</v>
      </c>
      <c r="Q120" s="5">
        <v>271.88099510766926</v>
      </c>
      <c r="R120" s="5">
        <v>0.7775224394205168</v>
      </c>
      <c r="S120" s="18">
        <v>0.8719999799999999</v>
      </c>
      <c r="T120" s="62">
        <v>58.81</v>
      </c>
      <c r="U120" s="18">
        <v>0.16818825456980682</v>
      </c>
      <c r="V120" s="5">
        <v>349.67607534298389</v>
      </c>
      <c r="W120" s="5">
        <v>731.79885747589344</v>
      </c>
      <c r="X120" s="5">
        <v>2.0927907542948141</v>
      </c>
      <c r="Y120" s="5">
        <v>0</v>
      </c>
      <c r="Z120" s="5" t="s">
        <v>685</v>
      </c>
      <c r="AA120" s="5">
        <v>2007</v>
      </c>
      <c r="AB120" s="5">
        <v>0.87199998000000001</v>
      </c>
      <c r="AC120" s="5">
        <v>0.18537286</v>
      </c>
      <c r="AD120" s="5">
        <v>6442384</v>
      </c>
      <c r="AE120" s="5">
        <v>248224000</v>
      </c>
      <c r="AF120" s="5">
        <v>40864000</v>
      </c>
      <c r="AG120" s="5">
        <v>216484000</v>
      </c>
      <c r="AI120" s="10"/>
    </row>
    <row r="121" spans="1:35" x14ac:dyDescent="0.25">
      <c r="A121" s="5" t="s">
        <v>1460</v>
      </c>
      <c r="B121" s="5">
        <v>108</v>
      </c>
      <c r="C121" s="5">
        <v>51</v>
      </c>
      <c r="D121" s="5">
        <v>0.02</v>
      </c>
      <c r="E121" s="5">
        <v>775.00000999999997</v>
      </c>
      <c r="F121" s="5">
        <v>499.99999000000003</v>
      </c>
      <c r="G121" s="5">
        <v>27</v>
      </c>
      <c r="H121" s="5">
        <v>86.900002000000001</v>
      </c>
      <c r="I121" s="5" t="s">
        <v>200</v>
      </c>
      <c r="J121" s="5" t="s">
        <v>201</v>
      </c>
      <c r="K121" s="5">
        <v>1484.7319442088335</v>
      </c>
      <c r="L121" s="5">
        <v>4.2460209574032675</v>
      </c>
      <c r="M121" s="5">
        <v>34.76666281401274</v>
      </c>
      <c r="N121" s="18">
        <v>9.9425340380840901E-2</v>
      </c>
      <c r="O121" s="5">
        <v>1926.1653109946437</v>
      </c>
      <c r="P121" s="5">
        <v>5.5084275042418671</v>
      </c>
      <c r="Q121" s="5">
        <v>277.85666488727901</v>
      </c>
      <c r="R121" s="5">
        <v>0.79461159764716538</v>
      </c>
      <c r="S121" s="18">
        <v>0.86900001999999998</v>
      </c>
      <c r="T121" s="62">
        <v>59.61</v>
      </c>
      <c r="U121" s="18">
        <v>0.17047678983711273</v>
      </c>
      <c r="V121" s="5">
        <v>349.67607534298389</v>
      </c>
      <c r="W121" s="5">
        <v>731.79885747589344</v>
      </c>
      <c r="X121" s="5">
        <v>2.0927907542948141</v>
      </c>
      <c r="Y121" s="5">
        <v>0</v>
      </c>
      <c r="Z121" s="5" t="s">
        <v>685</v>
      </c>
      <c r="AA121" s="5">
        <v>2008</v>
      </c>
      <c r="AB121" s="5">
        <v>0.86900001999999998</v>
      </c>
      <c r="AC121" s="5">
        <v>0.18638405</v>
      </c>
      <c r="AD121" s="5">
        <v>7242802</v>
      </c>
      <c r="AE121" s="5">
        <v>268324000</v>
      </c>
      <c r="AF121" s="5">
        <v>44236000</v>
      </c>
      <c r="AG121" s="5">
        <v>233272000</v>
      </c>
      <c r="AI121" s="10"/>
    </row>
    <row r="122" spans="1:35" x14ac:dyDescent="0.25">
      <c r="A122" s="5" t="s">
        <v>1460</v>
      </c>
      <c r="B122" s="5">
        <v>108</v>
      </c>
      <c r="C122" s="5">
        <v>51</v>
      </c>
      <c r="D122" s="5">
        <v>0.02</v>
      </c>
      <c r="E122" s="5">
        <v>775.00000999999997</v>
      </c>
      <c r="F122" s="5">
        <v>499.99999000000003</v>
      </c>
      <c r="G122" s="5">
        <v>26</v>
      </c>
      <c r="H122" s="5">
        <v>83.3</v>
      </c>
      <c r="I122" s="5" t="s">
        <v>200</v>
      </c>
      <c r="J122" s="5" t="s">
        <v>201</v>
      </c>
      <c r="K122" s="5">
        <v>1484.7319442088335</v>
      </c>
      <c r="L122" s="5">
        <v>4.2460209574032675</v>
      </c>
      <c r="M122" s="5">
        <v>34.76666281401274</v>
      </c>
      <c r="N122" s="18">
        <v>9.9425340380840901E-2</v>
      </c>
      <c r="O122" s="5">
        <v>1846.3701578033777</v>
      </c>
      <c r="P122" s="5">
        <v>5.2802301558445022</v>
      </c>
      <c r="Q122" s="5">
        <v>380.72832906536161</v>
      </c>
      <c r="R122" s="5">
        <v>1.0888029119290468</v>
      </c>
      <c r="S122" s="18">
        <v>0.83299999999999996</v>
      </c>
      <c r="T122" s="62">
        <v>69.22</v>
      </c>
      <c r="U122" s="18">
        <v>0.19795652466225003</v>
      </c>
      <c r="V122" s="5">
        <v>349.67607534298389</v>
      </c>
      <c r="W122" s="5">
        <v>731.79885747589344</v>
      </c>
      <c r="X122" s="5">
        <v>2.0927907542948141</v>
      </c>
      <c r="Y122" s="5">
        <v>0</v>
      </c>
      <c r="Z122" s="5" t="s">
        <v>685</v>
      </c>
      <c r="AA122" s="5">
        <v>2009</v>
      </c>
      <c r="AB122" s="5">
        <v>0.83299999999999996</v>
      </c>
      <c r="AC122" s="5">
        <v>0.19338325000000001</v>
      </c>
      <c r="AD122" s="5">
        <v>6912376.5</v>
      </c>
      <c r="AE122" s="5">
        <v>294041984</v>
      </c>
      <c r="AF122" s="5">
        <v>45100000</v>
      </c>
      <c r="AG122" s="5">
        <v>244964000</v>
      </c>
      <c r="AI122" s="10"/>
    </row>
    <row r="123" spans="1:35" x14ac:dyDescent="0.25">
      <c r="A123" s="5" t="s">
        <v>1460</v>
      </c>
      <c r="B123" s="5">
        <v>108</v>
      </c>
      <c r="C123" s="5">
        <v>51</v>
      </c>
      <c r="D123" s="5">
        <v>0.02</v>
      </c>
      <c r="E123" s="5">
        <v>775.00000999999997</v>
      </c>
      <c r="F123" s="5">
        <v>499.99999000000003</v>
      </c>
      <c r="G123" s="5">
        <v>25</v>
      </c>
      <c r="H123" s="5">
        <v>83.399999000000008</v>
      </c>
      <c r="I123" s="5" t="s">
        <v>200</v>
      </c>
      <c r="J123" s="5" t="s">
        <v>201</v>
      </c>
      <c r="K123" s="5">
        <v>1484.7319442088335</v>
      </c>
      <c r="L123" s="5">
        <v>4.2460209574032675</v>
      </c>
      <c r="M123" s="5">
        <v>34.76666281401274</v>
      </c>
      <c r="N123" s="18">
        <v>9.9425340380840901E-2</v>
      </c>
      <c r="O123" s="5">
        <v>1848.5866664397547</v>
      </c>
      <c r="P123" s="5">
        <v>5.2865689041680843</v>
      </c>
      <c r="Q123" s="5">
        <v>397.87812953684681</v>
      </c>
      <c r="R123" s="5">
        <v>1.1378477327812129</v>
      </c>
      <c r="S123" s="18">
        <v>0.83399999000000014</v>
      </c>
      <c r="T123" s="62">
        <v>71.25</v>
      </c>
      <c r="U123" s="18">
        <v>0.20375053658253625</v>
      </c>
      <c r="V123" s="5">
        <v>349.67607534298389</v>
      </c>
      <c r="W123" s="5">
        <v>731.79885747589344</v>
      </c>
      <c r="X123" s="5">
        <v>2.0927907542948141</v>
      </c>
      <c r="Y123" s="5">
        <v>0</v>
      </c>
      <c r="Z123" s="5" t="s">
        <v>685</v>
      </c>
      <c r="AA123" s="5">
        <v>2010</v>
      </c>
      <c r="AB123" s="5">
        <v>0.83399999000000002</v>
      </c>
      <c r="AC123" s="5">
        <v>0.18331264</v>
      </c>
      <c r="AD123" s="5">
        <v>6955049</v>
      </c>
      <c r="AE123" s="5">
        <v>308343008</v>
      </c>
      <c r="AF123" s="5">
        <v>44984000</v>
      </c>
      <c r="AG123" s="5">
        <v>257070000</v>
      </c>
      <c r="AI123" s="10"/>
    </row>
    <row r="124" spans="1:35" x14ac:dyDescent="0.25">
      <c r="A124" s="5" t="s">
        <v>1460</v>
      </c>
      <c r="B124" s="5">
        <v>108</v>
      </c>
      <c r="C124" s="5">
        <v>51</v>
      </c>
      <c r="D124" s="5">
        <v>0.02</v>
      </c>
      <c r="E124" s="5">
        <v>750.00002999999992</v>
      </c>
      <c r="F124" s="5">
        <v>475</v>
      </c>
      <c r="G124" s="5">
        <v>24</v>
      </c>
      <c r="H124" s="5">
        <v>82.599997999999999</v>
      </c>
      <c r="I124" s="5" t="s">
        <v>200</v>
      </c>
      <c r="J124" s="5" t="s">
        <v>201</v>
      </c>
      <c r="K124" s="5">
        <v>1416.6180244610041</v>
      </c>
      <c r="L124" s="5">
        <v>4.3074116491256804</v>
      </c>
      <c r="M124" s="5">
        <v>33.579305673155851</v>
      </c>
      <c r="N124" s="18">
        <v>0.10210225334464192</v>
      </c>
      <c r="O124" s="5">
        <v>1744.9789051655002</v>
      </c>
      <c r="P124" s="5">
        <v>5.305835683156916</v>
      </c>
      <c r="Q124" s="5">
        <v>428.28732647517575</v>
      </c>
      <c r="R124" s="5">
        <v>1.3022634100211878</v>
      </c>
      <c r="S124" s="18">
        <v>0.82599997999999997</v>
      </c>
      <c r="T124" s="62">
        <v>72.569999999999993</v>
      </c>
      <c r="U124" s="18">
        <v>0.22067344336418496</v>
      </c>
      <c r="V124" s="5">
        <v>328.87918310490466</v>
      </c>
      <c r="W124" s="5">
        <v>695.947287181619</v>
      </c>
      <c r="X124" s="5">
        <v>2.1161183891642916</v>
      </c>
      <c r="Y124" s="5">
        <v>0</v>
      </c>
      <c r="Z124" s="5" t="s">
        <v>685</v>
      </c>
      <c r="AA124" s="5">
        <v>2011</v>
      </c>
      <c r="AB124" s="5">
        <v>0.82599997999999997</v>
      </c>
      <c r="AC124" s="5">
        <v>0.18246472</v>
      </c>
      <c r="AD124" s="5">
        <v>7465397.5</v>
      </c>
      <c r="AE124" s="5">
        <v>328567008</v>
      </c>
      <c r="AF124" s="5">
        <v>43901000</v>
      </c>
      <c r="AG124" s="5">
        <v>271388992</v>
      </c>
      <c r="AI124" s="10"/>
    </row>
    <row r="125" spans="1:35" x14ac:dyDescent="0.25">
      <c r="A125" s="5" t="s">
        <v>1460</v>
      </c>
      <c r="B125" s="5">
        <v>108</v>
      </c>
      <c r="C125" s="5">
        <v>51</v>
      </c>
      <c r="D125" s="5">
        <v>0.02</v>
      </c>
      <c r="E125" s="5">
        <v>750.00002999999992</v>
      </c>
      <c r="F125" s="5">
        <v>475</v>
      </c>
      <c r="G125" s="5">
        <v>23</v>
      </c>
      <c r="H125" s="5">
        <v>83.099997000000002</v>
      </c>
      <c r="I125" s="5" t="s">
        <v>200</v>
      </c>
      <c r="J125" s="5" t="s">
        <v>201</v>
      </c>
      <c r="K125" s="5">
        <v>1416.6180244610041</v>
      </c>
      <c r="L125" s="5">
        <v>4.3074116491256804</v>
      </c>
      <c r="M125" s="5">
        <v>33.579305673155851</v>
      </c>
      <c r="N125" s="18">
        <v>0.10210225334464192</v>
      </c>
      <c r="O125" s="5">
        <v>1755.5417105980603</v>
      </c>
      <c r="P125" s="5">
        <v>5.3379532691130658</v>
      </c>
      <c r="Q125" s="5">
        <v>444.17110366482115</v>
      </c>
      <c r="R125" s="5">
        <v>1.3505601037787214</v>
      </c>
      <c r="S125" s="18">
        <v>0.83099997000000003</v>
      </c>
      <c r="T125" s="62">
        <v>74.680000000000007</v>
      </c>
      <c r="U125" s="18">
        <v>0.22707671117930381</v>
      </c>
      <c r="V125" s="5">
        <v>328.87918310490466</v>
      </c>
      <c r="W125" s="5">
        <v>695.947287181619</v>
      </c>
      <c r="X125" s="5">
        <v>2.1161183891642916</v>
      </c>
      <c r="Y125" s="5">
        <v>0</v>
      </c>
      <c r="Z125" s="5" t="s">
        <v>685</v>
      </c>
      <c r="AA125" s="5">
        <v>2012</v>
      </c>
      <c r="AB125" s="5">
        <v>0.83099997000000003</v>
      </c>
      <c r="AC125" s="5">
        <v>0.18764233999999999</v>
      </c>
      <c r="AD125" s="5">
        <v>7772912.5</v>
      </c>
      <c r="AE125" s="5">
        <v>340428992</v>
      </c>
      <c r="AF125" s="5">
        <v>42599000</v>
      </c>
      <c r="AG125" s="5">
        <v>282991008</v>
      </c>
      <c r="AI125" s="10"/>
    </row>
    <row r="126" spans="1:35" x14ac:dyDescent="0.25">
      <c r="A126" s="5" t="s">
        <v>1460</v>
      </c>
      <c r="B126" s="5">
        <v>108</v>
      </c>
      <c r="C126" s="5">
        <v>51</v>
      </c>
      <c r="D126" s="5">
        <v>0.02</v>
      </c>
      <c r="E126" s="5">
        <v>750.00002999999992</v>
      </c>
      <c r="F126" s="5">
        <v>475</v>
      </c>
      <c r="H126" s="5">
        <v>75.199996999999996</v>
      </c>
      <c r="I126" s="5" t="s">
        <v>200</v>
      </c>
      <c r="J126" s="5" t="s">
        <v>201</v>
      </c>
      <c r="K126" s="5">
        <v>1416.6180244610041</v>
      </c>
      <c r="L126" s="5">
        <v>4.3074116491256804</v>
      </c>
      <c r="M126" s="5">
        <v>33.579305673155851</v>
      </c>
      <c r="N126" s="18">
        <v>0.10210225334464192</v>
      </c>
      <c r="O126" s="5">
        <v>1588.649050978293</v>
      </c>
      <c r="P126" s="5">
        <v>4.8304943960881577</v>
      </c>
      <c r="Q126" s="5">
        <v>718.43377710021321</v>
      </c>
      <c r="R126" s="5">
        <v>2.1844914911232003</v>
      </c>
      <c r="S126" s="18">
        <v>0.75199996999999996</v>
      </c>
      <c r="T126" s="62" t="e">
        <v>#NUM!</v>
      </c>
      <c r="U126" s="18" t="e">
        <v>#NUM!</v>
      </c>
      <c r="V126" s="5">
        <v>328.87918310490466</v>
      </c>
      <c r="W126" s="5">
        <v>695.947287181619</v>
      </c>
      <c r="X126" s="5">
        <v>2.1161183891642916</v>
      </c>
      <c r="Y126" s="5">
        <v>0</v>
      </c>
      <c r="Z126" s="5" t="s">
        <v>685</v>
      </c>
      <c r="AA126" s="5">
        <v>2013</v>
      </c>
      <c r="AB126" s="5">
        <v>0.75199996999999996</v>
      </c>
      <c r="AC126" s="5">
        <v>0.19468094</v>
      </c>
      <c r="AE126" s="5">
        <v>375019008</v>
      </c>
      <c r="AF126" s="5">
        <v>42575000</v>
      </c>
      <c r="AG126" s="5">
        <v>281928000</v>
      </c>
      <c r="AI126" s="10"/>
    </row>
    <row r="127" spans="1:35" x14ac:dyDescent="0.25">
      <c r="A127" s="5" t="s">
        <v>1460</v>
      </c>
      <c r="B127" s="5">
        <v>108</v>
      </c>
      <c r="C127" s="5">
        <v>51</v>
      </c>
      <c r="D127" s="5">
        <v>0.02</v>
      </c>
      <c r="E127" s="5">
        <v>0</v>
      </c>
      <c r="F127" s="5">
        <v>200</v>
      </c>
      <c r="H127" s="5">
        <v>0</v>
      </c>
      <c r="I127" s="5" t="s">
        <v>200</v>
      </c>
      <c r="K127" s="5" t="s">
        <v>1456</v>
      </c>
      <c r="L127" s="5" t="e">
        <v>#VALUE!</v>
      </c>
      <c r="M127" s="5" t="s">
        <v>1456</v>
      </c>
      <c r="N127" s="18" t="e">
        <v>#VALUE!</v>
      </c>
      <c r="O127" s="5" t="e">
        <v>#VALUE!</v>
      </c>
      <c r="P127" s="5" t="e">
        <v>#VALUE!</v>
      </c>
      <c r="Q127" s="5" t="e">
        <v>#DIV/0!</v>
      </c>
      <c r="R127" s="5" t="e">
        <v>#DIV/0!</v>
      </c>
      <c r="S127" s="18" t="e">
        <v>#VALUE!</v>
      </c>
      <c r="T127" s="62" t="e">
        <v>#VALUE!</v>
      </c>
      <c r="U127" s="18" t="e">
        <v>#VALUE!</v>
      </c>
      <c r="V127" s="5">
        <v>170.27101100293106</v>
      </c>
      <c r="W127" s="5">
        <v>796.4215644807316</v>
      </c>
      <c r="X127" s="5">
        <v>4.6773761416558566</v>
      </c>
      <c r="Y127" s="5">
        <v>0</v>
      </c>
      <c r="Z127" s="5" t="s">
        <v>685</v>
      </c>
      <c r="AA127" s="5">
        <v>2014</v>
      </c>
      <c r="AI127" s="10"/>
    </row>
    <row r="128" spans="1:35" x14ac:dyDescent="0.25">
      <c r="A128" s="5" t="s">
        <v>1460</v>
      </c>
      <c r="B128" s="5">
        <v>108</v>
      </c>
      <c r="C128" s="5">
        <v>51</v>
      </c>
      <c r="D128" s="5">
        <v>0.02</v>
      </c>
      <c r="E128" s="5">
        <v>799.99998000000005</v>
      </c>
      <c r="F128" s="5">
        <v>550.00000000000011</v>
      </c>
      <c r="G128" s="5">
        <v>29</v>
      </c>
      <c r="H128" s="5">
        <v>98.000001999999995</v>
      </c>
      <c r="I128" s="5" t="s">
        <v>200</v>
      </c>
      <c r="J128" s="5" t="s">
        <v>201</v>
      </c>
      <c r="K128" s="5">
        <v>1675.7908762617278</v>
      </c>
      <c r="L128" s="5">
        <v>4.236716524182734</v>
      </c>
      <c r="M128" s="5">
        <v>39.832852309684242</v>
      </c>
      <c r="N128" s="18">
        <v>0.10070499008935548</v>
      </c>
      <c r="O128" s="5">
        <v>2458.0920795031861</v>
      </c>
      <c r="P128" s="5">
        <v>6.2145220377529586</v>
      </c>
      <c r="Q128" s="5">
        <v>42.227143896699616</v>
      </c>
      <c r="R128" s="5">
        <v>0.10675821240612111</v>
      </c>
      <c r="S128" s="18">
        <v>0.98000001999999997</v>
      </c>
      <c r="T128" s="62">
        <v>43.62</v>
      </c>
      <c r="U128" s="18">
        <v>0.11027250451079608</v>
      </c>
      <c r="V128" s="5">
        <v>395.54000526032104</v>
      </c>
      <c r="W128" s="5">
        <v>832.46629653219327</v>
      </c>
      <c r="X128" s="5">
        <v>2.1046323645172458</v>
      </c>
      <c r="Y128" s="5">
        <v>0</v>
      </c>
      <c r="Z128" s="5" t="s">
        <v>694</v>
      </c>
      <c r="AA128" s="5">
        <v>2001</v>
      </c>
      <c r="AB128" s="5">
        <v>0.98000001999999997</v>
      </c>
      <c r="AC128" s="5">
        <v>0.16497000000000001</v>
      </c>
      <c r="AD128" s="5">
        <v>1794000</v>
      </c>
      <c r="AE128" s="5">
        <v>109881000</v>
      </c>
      <c r="AF128" s="5">
        <v>20585000</v>
      </c>
      <c r="AG128" s="5">
        <v>107654000</v>
      </c>
      <c r="AH128" s="5">
        <v>44.299999</v>
      </c>
      <c r="AI128" s="10"/>
    </row>
    <row r="129" spans="1:35" x14ac:dyDescent="0.25">
      <c r="A129" s="5" t="s">
        <v>1460</v>
      </c>
      <c r="B129" s="5">
        <v>108</v>
      </c>
      <c r="C129" s="5">
        <v>51</v>
      </c>
      <c r="D129" s="5">
        <v>0.02</v>
      </c>
      <c r="E129" s="5">
        <v>799.99998000000005</v>
      </c>
      <c r="F129" s="5">
        <v>550.00000000000011</v>
      </c>
      <c r="G129" s="5">
        <v>29</v>
      </c>
      <c r="H129" s="5">
        <v>89.515339999999995</v>
      </c>
      <c r="I129" s="5" t="s">
        <v>200</v>
      </c>
      <c r="J129" s="5" t="s">
        <v>201</v>
      </c>
      <c r="K129" s="5">
        <v>1675.7908762617278</v>
      </c>
      <c r="L129" s="5">
        <v>4.236716524182734</v>
      </c>
      <c r="M129" s="5">
        <v>39.832852309684242</v>
      </c>
      <c r="N129" s="18">
        <v>0.10070499008935548</v>
      </c>
      <c r="O129" s="5">
        <v>2245.2749363008661</v>
      </c>
      <c r="P129" s="5">
        <v>5.6764800183060089</v>
      </c>
      <c r="Q129" s="5">
        <v>231.80378615683887</v>
      </c>
      <c r="R129" s="5">
        <v>0.58604384657445541</v>
      </c>
      <c r="S129" s="18">
        <v>0.89515339999999999</v>
      </c>
      <c r="T129" s="62">
        <v>60.61</v>
      </c>
      <c r="U129" s="18">
        <v>0.15322538011207326</v>
      </c>
      <c r="V129" s="5">
        <v>395.54000526032104</v>
      </c>
      <c r="W129" s="5">
        <v>832.46629653219327</v>
      </c>
      <c r="X129" s="5">
        <v>2.1046323645172458</v>
      </c>
      <c r="Y129" s="5">
        <v>0</v>
      </c>
      <c r="Z129" s="5" t="s">
        <v>694</v>
      </c>
      <c r="AA129" s="5">
        <v>2002</v>
      </c>
      <c r="AB129" s="5">
        <v>0.89515339999999999</v>
      </c>
      <c r="AD129" s="5">
        <v>2498000</v>
      </c>
      <c r="AE129" s="5">
        <v>120829000</v>
      </c>
      <c r="AF129" s="5">
        <v>21617000</v>
      </c>
      <c r="AG129" s="5">
        <v>108160496</v>
      </c>
      <c r="AI129" s="10"/>
    </row>
    <row r="130" spans="1:35" x14ac:dyDescent="0.25">
      <c r="A130" s="5" t="s">
        <v>1460</v>
      </c>
      <c r="B130" s="5">
        <v>108</v>
      </c>
      <c r="C130" s="5">
        <v>51</v>
      </c>
      <c r="D130" s="5">
        <v>0.02</v>
      </c>
      <c r="E130" s="5">
        <v>799.99998000000005</v>
      </c>
      <c r="F130" s="5">
        <v>524.99999000000003</v>
      </c>
      <c r="G130" s="5">
        <v>29</v>
      </c>
      <c r="H130" s="5">
        <v>81.999999000000003</v>
      </c>
      <c r="I130" s="5" t="s">
        <v>200</v>
      </c>
      <c r="J130" s="5" t="s">
        <v>201</v>
      </c>
      <c r="K130" s="5">
        <v>1556.5878923653158</v>
      </c>
      <c r="L130" s="5">
        <v>4.1858966765254841</v>
      </c>
      <c r="M130" s="5">
        <v>36.022487892154508</v>
      </c>
      <c r="N130" s="18">
        <v>9.6869835033100052E-2</v>
      </c>
      <c r="O130" s="5">
        <v>1907.4625810436487</v>
      </c>
      <c r="P130" s="5">
        <v>5.1294509727006545</v>
      </c>
      <c r="Q130" s="5">
        <v>389.44690578868961</v>
      </c>
      <c r="R130" s="5">
        <v>1.0472807328257316</v>
      </c>
      <c r="S130" s="18">
        <v>0.81999999000000001</v>
      </c>
      <c r="T130" s="62">
        <v>70.92</v>
      </c>
      <c r="U130" s="18">
        <v>0.19072559833953562</v>
      </c>
      <c r="V130" s="5">
        <v>371.86486257404857</v>
      </c>
      <c r="W130" s="5">
        <v>769.58601532418129</v>
      </c>
      <c r="X130" s="5">
        <v>2.0695314152488269</v>
      </c>
      <c r="Y130" s="5">
        <v>0</v>
      </c>
      <c r="Z130" s="5" t="s">
        <v>694</v>
      </c>
      <c r="AA130" s="5">
        <v>2003</v>
      </c>
      <c r="AB130" s="5">
        <v>0.81999999000000001</v>
      </c>
      <c r="AC130" s="5">
        <v>0.16837999000000001</v>
      </c>
      <c r="AD130" s="5">
        <v>2545000</v>
      </c>
      <c r="AE130" s="5">
        <v>131777000</v>
      </c>
      <c r="AF130" s="5">
        <v>22649000</v>
      </c>
      <c r="AG130" s="5">
        <v>108667000</v>
      </c>
      <c r="AH130" s="5">
        <v>44.299999</v>
      </c>
      <c r="AI130" s="10"/>
    </row>
    <row r="131" spans="1:35" x14ac:dyDescent="0.25">
      <c r="A131" s="5" t="s">
        <v>1460</v>
      </c>
      <c r="B131" s="5">
        <v>108</v>
      </c>
      <c r="C131" s="5">
        <v>51</v>
      </c>
      <c r="D131" s="5">
        <v>0.02</v>
      </c>
      <c r="E131" s="5">
        <v>799.99998000000005</v>
      </c>
      <c r="F131" s="5">
        <v>524.99999000000003</v>
      </c>
      <c r="G131" s="5">
        <v>100</v>
      </c>
      <c r="H131" s="5">
        <v>82.999997999999991</v>
      </c>
      <c r="I131" s="5" t="s">
        <v>200</v>
      </c>
      <c r="J131" s="5" t="s">
        <v>201</v>
      </c>
      <c r="K131" s="5">
        <v>1556.5878923653158</v>
      </c>
      <c r="L131" s="5">
        <v>4.1858966765254841</v>
      </c>
      <c r="M131" s="5">
        <v>36.022487892154508</v>
      </c>
      <c r="N131" s="18">
        <v>9.6869835033100052E-2</v>
      </c>
      <c r="O131" s="5">
        <v>1930.7242968588043</v>
      </c>
      <c r="P131" s="5">
        <v>5.1920051910641165</v>
      </c>
      <c r="Q131" s="5">
        <v>386.8800774197345</v>
      </c>
      <c r="R131" s="5">
        <v>1.0403781490451951</v>
      </c>
      <c r="S131" s="18">
        <v>0.82999997999999986</v>
      </c>
      <c r="T131" s="62">
        <v>66.989999999999995</v>
      </c>
      <c r="U131" s="18">
        <v>0.18013793812856824</v>
      </c>
      <c r="V131" s="5">
        <v>371.86486257404857</v>
      </c>
      <c r="W131" s="5">
        <v>769.58601532418129</v>
      </c>
      <c r="X131" s="5">
        <v>2.0695314152488269</v>
      </c>
      <c r="Y131" s="5">
        <v>0</v>
      </c>
      <c r="Z131" s="5" t="s">
        <v>694</v>
      </c>
      <c r="AA131" s="5">
        <v>2004</v>
      </c>
      <c r="AB131" s="5">
        <v>0.82999997999999997</v>
      </c>
      <c r="AC131" s="5">
        <v>0.16829</v>
      </c>
      <c r="AD131" s="5">
        <v>3410000</v>
      </c>
      <c r="AE131" s="5">
        <v>138254000</v>
      </c>
      <c r="AF131" s="5">
        <v>22591000</v>
      </c>
      <c r="AG131" s="5">
        <v>114094000</v>
      </c>
      <c r="AH131" s="5">
        <v>44.5</v>
      </c>
      <c r="AI131" s="10"/>
    </row>
    <row r="132" spans="1:35" x14ac:dyDescent="0.25">
      <c r="A132" s="5" t="s">
        <v>1460</v>
      </c>
      <c r="B132" s="5">
        <v>108</v>
      </c>
      <c r="C132" s="5">
        <v>51</v>
      </c>
      <c r="D132" s="5">
        <v>0.02</v>
      </c>
      <c r="E132" s="5">
        <v>799.99998000000005</v>
      </c>
      <c r="F132" s="5">
        <v>524.99999000000003</v>
      </c>
      <c r="G132" s="5">
        <v>100</v>
      </c>
      <c r="H132" s="5">
        <v>86.000000999999997</v>
      </c>
      <c r="I132" s="5" t="s">
        <v>200</v>
      </c>
      <c r="J132" s="5" t="s">
        <v>201</v>
      </c>
      <c r="K132" s="5">
        <v>1556.5878923653158</v>
      </c>
      <c r="L132" s="5">
        <v>4.1858966765254841</v>
      </c>
      <c r="M132" s="5">
        <v>36.022487892154508</v>
      </c>
      <c r="N132" s="18">
        <v>9.6869835033100052E-2</v>
      </c>
      <c r="O132" s="5">
        <v>2000.5095838747065</v>
      </c>
      <c r="P132" s="5">
        <v>5.3796682214801885</v>
      </c>
      <c r="Q132" s="5">
        <v>318.30074004834734</v>
      </c>
      <c r="R132" s="5">
        <v>0.85595809683407464</v>
      </c>
      <c r="S132" s="18">
        <v>0.86000000999999993</v>
      </c>
      <c r="T132" s="62">
        <v>61.5</v>
      </c>
      <c r="U132" s="18">
        <v>0.16537762435757986</v>
      </c>
      <c r="V132" s="5">
        <v>371.86486257404857</v>
      </c>
      <c r="W132" s="5">
        <v>769.58601532418129</v>
      </c>
      <c r="X132" s="5">
        <v>2.0695314152488269</v>
      </c>
      <c r="Y132" s="5">
        <v>0</v>
      </c>
      <c r="Z132" s="5" t="s">
        <v>694</v>
      </c>
      <c r="AA132" s="5">
        <v>2005</v>
      </c>
      <c r="AB132" s="5">
        <v>0.86000001000000004</v>
      </c>
      <c r="AC132" s="5">
        <v>0.16819999999999999</v>
      </c>
      <c r="AD132" s="5">
        <v>3709000</v>
      </c>
      <c r="AE132" s="5">
        <v>142192992</v>
      </c>
      <c r="AF132" s="5">
        <v>23257000</v>
      </c>
      <c r="AG132" s="5">
        <v>121882000</v>
      </c>
      <c r="AH132" s="5">
        <v>44.5</v>
      </c>
      <c r="AI132" s="10"/>
    </row>
    <row r="133" spans="1:35" x14ac:dyDescent="0.25">
      <c r="A133" s="5" t="s">
        <v>1460</v>
      </c>
      <c r="B133" s="5">
        <v>108</v>
      </c>
      <c r="C133" s="5">
        <v>51</v>
      </c>
      <c r="D133" s="5">
        <v>0.02</v>
      </c>
      <c r="E133" s="5">
        <v>799.99998000000005</v>
      </c>
      <c r="F133" s="5">
        <v>524.99999000000003</v>
      </c>
      <c r="G133" s="5">
        <v>100</v>
      </c>
      <c r="H133" s="5">
        <v>87</v>
      </c>
      <c r="I133" s="5" t="s">
        <v>200</v>
      </c>
      <c r="J133" s="5" t="s">
        <v>201</v>
      </c>
      <c r="K133" s="5">
        <v>1556.5878923653158</v>
      </c>
      <c r="L133" s="5">
        <v>4.1858966765254841</v>
      </c>
      <c r="M133" s="5">
        <v>36.022487892154508</v>
      </c>
      <c r="N133" s="18">
        <v>9.6869835033100052E-2</v>
      </c>
      <c r="O133" s="5">
        <v>2023.7712996898626</v>
      </c>
      <c r="P133" s="5">
        <v>5.4422224398436514</v>
      </c>
      <c r="Q133" s="5">
        <v>300.88776489337215</v>
      </c>
      <c r="R133" s="5">
        <v>0.80913201320132011</v>
      </c>
      <c r="S133" s="18">
        <v>0.87</v>
      </c>
      <c r="T133" s="62">
        <v>60.1</v>
      </c>
      <c r="U133" s="18">
        <v>0.16162983403435208</v>
      </c>
      <c r="V133" s="5">
        <v>371.86486257404857</v>
      </c>
      <c r="W133" s="5">
        <v>769.58601532418129</v>
      </c>
      <c r="X133" s="5">
        <v>2.0695314152488269</v>
      </c>
      <c r="Y133" s="5">
        <v>0</v>
      </c>
      <c r="Z133" s="5" t="s">
        <v>694</v>
      </c>
      <c r="AA133" s="5">
        <v>2006</v>
      </c>
      <c r="AB133" s="5">
        <v>0.87</v>
      </c>
      <c r="AC133" s="5">
        <v>0.16819999999999999</v>
      </c>
      <c r="AD133" s="5">
        <v>3821000</v>
      </c>
      <c r="AE133" s="5">
        <v>150872000</v>
      </c>
      <c r="AF133" s="5">
        <v>24240000</v>
      </c>
      <c r="AG133" s="5">
        <v>131237000</v>
      </c>
      <c r="AH133" s="5">
        <v>44.599997999999999</v>
      </c>
      <c r="AI133" s="10"/>
    </row>
    <row r="134" spans="1:35" x14ac:dyDescent="0.25">
      <c r="A134" s="5" t="s">
        <v>1460</v>
      </c>
      <c r="B134" s="5">
        <v>108</v>
      </c>
      <c r="C134" s="5">
        <v>51</v>
      </c>
      <c r="D134" s="5">
        <v>0.02</v>
      </c>
      <c r="E134" s="5">
        <v>799.99998000000005</v>
      </c>
      <c r="F134" s="5">
        <v>524.99999000000003</v>
      </c>
      <c r="G134" s="5">
        <v>30</v>
      </c>
      <c r="H134" s="5">
        <v>88.999999000000003</v>
      </c>
      <c r="I134" s="5" t="s">
        <v>200</v>
      </c>
      <c r="J134" s="5" t="s">
        <v>201</v>
      </c>
      <c r="K134" s="5">
        <v>1556.5878923653158</v>
      </c>
      <c r="L134" s="5">
        <v>4.1858966765254841</v>
      </c>
      <c r="M134" s="5">
        <v>36.022487892154508</v>
      </c>
      <c r="N134" s="18">
        <v>9.6869835033100052E-2</v>
      </c>
      <c r="O134" s="5">
        <v>2070.2947545819138</v>
      </c>
      <c r="P134" s="5">
        <v>5.5673309391248571</v>
      </c>
      <c r="Q134" s="5">
        <v>263.89386945642389</v>
      </c>
      <c r="R134" s="5">
        <v>0.70964991860147941</v>
      </c>
      <c r="S134" s="18">
        <v>0.88999999000000007</v>
      </c>
      <c r="T134" s="62">
        <v>59.46</v>
      </c>
      <c r="U134" s="18">
        <v>0.15990621471646987</v>
      </c>
      <c r="V134" s="5">
        <v>371.86486257404857</v>
      </c>
      <c r="W134" s="5">
        <v>769.58601532418129</v>
      </c>
      <c r="X134" s="5">
        <v>2.0695314152488269</v>
      </c>
      <c r="Y134" s="5">
        <v>0</v>
      </c>
      <c r="Z134" s="5" t="s">
        <v>694</v>
      </c>
      <c r="AA134" s="5">
        <v>2007</v>
      </c>
      <c r="AB134" s="5">
        <v>0.88999998999999996</v>
      </c>
      <c r="AC134" s="5">
        <v>0.17285</v>
      </c>
      <c r="AD134" s="5">
        <v>3980000</v>
      </c>
      <c r="AE134" s="5">
        <v>167128992</v>
      </c>
      <c r="AF134" s="5">
        <v>25906000</v>
      </c>
      <c r="AG134" s="5">
        <v>148427008</v>
      </c>
      <c r="AH134" s="5">
        <v>44.700001</v>
      </c>
      <c r="AI134" s="10"/>
    </row>
    <row r="135" spans="1:35" x14ac:dyDescent="0.25">
      <c r="A135" s="5" t="s">
        <v>1460</v>
      </c>
      <c r="B135" s="5">
        <v>108</v>
      </c>
      <c r="C135" s="5">
        <v>51</v>
      </c>
      <c r="D135" s="5">
        <v>0.02</v>
      </c>
      <c r="E135" s="5">
        <v>799.99998000000005</v>
      </c>
      <c r="F135" s="5">
        <v>524.99999000000003</v>
      </c>
      <c r="G135" s="5">
        <v>30</v>
      </c>
      <c r="H135" s="5">
        <v>87</v>
      </c>
      <c r="I135" s="5" t="s">
        <v>200</v>
      </c>
      <c r="J135" s="5" t="s">
        <v>201</v>
      </c>
      <c r="K135" s="5">
        <v>1556.5878923653158</v>
      </c>
      <c r="L135" s="5">
        <v>4.1858966765254841</v>
      </c>
      <c r="M135" s="5">
        <v>36.022487892154508</v>
      </c>
      <c r="N135" s="18">
        <v>9.6869835033100052E-2</v>
      </c>
      <c r="O135" s="5">
        <v>2023.7712996898626</v>
      </c>
      <c r="P135" s="5">
        <v>5.4422224398436514</v>
      </c>
      <c r="Q135" s="5">
        <v>316.84098506584826</v>
      </c>
      <c r="R135" s="5">
        <v>0.85203259827420896</v>
      </c>
      <c r="S135" s="18">
        <v>0.87</v>
      </c>
      <c r="T135" s="62">
        <v>64.17</v>
      </c>
      <c r="U135" s="18">
        <v>0.17255370247194454</v>
      </c>
      <c r="V135" s="5">
        <v>371.86486257404857</v>
      </c>
      <c r="W135" s="5">
        <v>769.58601532418129</v>
      </c>
      <c r="X135" s="5">
        <v>2.0695314152488269</v>
      </c>
      <c r="Y135" s="5">
        <v>0</v>
      </c>
      <c r="Z135" s="5" t="s">
        <v>694</v>
      </c>
      <c r="AA135" s="5">
        <v>2008</v>
      </c>
      <c r="AB135" s="5">
        <v>0.87</v>
      </c>
      <c r="AC135" s="5">
        <v>0.17327998999999999</v>
      </c>
      <c r="AD135" s="5">
        <v>4362000</v>
      </c>
      <c r="AE135" s="5">
        <v>177734000</v>
      </c>
      <c r="AF135" s="5">
        <v>27118000</v>
      </c>
      <c r="AG135" s="5">
        <v>155215008</v>
      </c>
      <c r="AH135" s="5">
        <v>44.700001</v>
      </c>
      <c r="AI135" s="10"/>
    </row>
    <row r="136" spans="1:35" x14ac:dyDescent="0.25">
      <c r="A136" s="5" t="s">
        <v>1460</v>
      </c>
      <c r="B136" s="5">
        <v>108</v>
      </c>
      <c r="C136" s="5">
        <v>51</v>
      </c>
      <c r="D136" s="5">
        <v>0.02</v>
      </c>
      <c r="E136" s="5">
        <v>799.99998000000005</v>
      </c>
      <c r="F136" s="5">
        <v>524.99999000000003</v>
      </c>
      <c r="G136" s="5">
        <v>30</v>
      </c>
      <c r="H136" s="5">
        <v>77.999996999999993</v>
      </c>
      <c r="I136" s="5" t="s">
        <v>200</v>
      </c>
      <c r="J136" s="5" t="s">
        <v>201</v>
      </c>
      <c r="K136" s="5">
        <v>1556.5878923653158</v>
      </c>
      <c r="L136" s="5">
        <v>4.1858966765254841</v>
      </c>
      <c r="M136" s="5">
        <v>36.022487892154508</v>
      </c>
      <c r="N136" s="18">
        <v>9.6869835033100052E-2</v>
      </c>
      <c r="O136" s="5">
        <v>1814.4155782125906</v>
      </c>
      <c r="P136" s="5">
        <v>4.8792337239211205</v>
      </c>
      <c r="Q136" s="5">
        <v>555.88901258703481</v>
      </c>
      <c r="R136" s="5">
        <v>1.4948683474399036</v>
      </c>
      <c r="S136" s="18">
        <v>0.77999996999999999</v>
      </c>
      <c r="T136" s="62">
        <v>85.4</v>
      </c>
      <c r="U136" s="18">
        <v>0.22965515108242249</v>
      </c>
      <c r="V136" s="5">
        <v>371.86486257404857</v>
      </c>
      <c r="W136" s="5">
        <v>769.58601532418129</v>
      </c>
      <c r="X136" s="5">
        <v>2.0695314152488269</v>
      </c>
      <c r="Y136" s="5">
        <v>0</v>
      </c>
      <c r="Z136" s="5" t="s">
        <v>694</v>
      </c>
      <c r="AA136" s="5">
        <v>2009</v>
      </c>
      <c r="AB136" s="5">
        <v>0.77999996999999999</v>
      </c>
      <c r="AC136" s="5">
        <v>0.17313998999999999</v>
      </c>
      <c r="AD136" s="5">
        <v>4547000</v>
      </c>
      <c r="AE136" s="5">
        <v>185683008</v>
      </c>
      <c r="AF136" s="5">
        <v>27327000</v>
      </c>
      <c r="AG136" s="5">
        <v>145142000</v>
      </c>
      <c r="AH136" s="5">
        <v>44.799999</v>
      </c>
      <c r="AI136" s="10"/>
    </row>
    <row r="137" spans="1:35" x14ac:dyDescent="0.25">
      <c r="A137" s="5" t="s">
        <v>1460</v>
      </c>
      <c r="B137" s="5">
        <v>108</v>
      </c>
      <c r="C137" s="5">
        <v>51</v>
      </c>
      <c r="D137" s="5">
        <v>0.02</v>
      </c>
      <c r="E137" s="5">
        <v>775.00000999999997</v>
      </c>
      <c r="F137" s="5">
        <v>499.99999000000003</v>
      </c>
      <c r="G137" s="5">
        <v>30</v>
      </c>
      <c r="H137" s="5">
        <v>70.999997999999991</v>
      </c>
      <c r="I137" s="5" t="s">
        <v>200</v>
      </c>
      <c r="J137" s="5" t="s">
        <v>201</v>
      </c>
      <c r="K137" s="5">
        <v>1484.7319442088335</v>
      </c>
      <c r="L137" s="5">
        <v>4.2460209574032675</v>
      </c>
      <c r="M137" s="5">
        <v>34.76666281401274</v>
      </c>
      <c r="N137" s="18">
        <v>9.9425340380840901E-2</v>
      </c>
      <c r="O137" s="5">
        <v>1573.7368248655398</v>
      </c>
      <c r="P137" s="5">
        <v>4.5005561885294023</v>
      </c>
      <c r="Q137" s="5">
        <v>757.66063620017178</v>
      </c>
      <c r="R137" s="5">
        <v>2.1667499998591881</v>
      </c>
      <c r="S137" s="18">
        <v>0.70999997999999986</v>
      </c>
      <c r="T137" s="62">
        <v>100.49</v>
      </c>
      <c r="U137" s="18">
        <v>0.28737073772033744</v>
      </c>
      <c r="V137" s="5">
        <v>349.67607534298389</v>
      </c>
      <c r="W137" s="5">
        <v>731.79885747589344</v>
      </c>
      <c r="X137" s="5">
        <v>2.0927907542948141</v>
      </c>
      <c r="Y137" s="5">
        <v>0</v>
      </c>
      <c r="Z137" s="5" t="s">
        <v>694</v>
      </c>
      <c r="AA137" s="5">
        <v>2010</v>
      </c>
      <c r="AB137" s="5">
        <v>0.70999997999999997</v>
      </c>
      <c r="AC137" s="5">
        <v>0.17713000000000001</v>
      </c>
      <c r="AD137" s="5">
        <v>4924000</v>
      </c>
      <c r="AE137" s="5">
        <v>196315008</v>
      </c>
      <c r="AF137" s="5">
        <v>26275000</v>
      </c>
      <c r="AG137" s="5">
        <v>140291008</v>
      </c>
      <c r="AH137" s="5">
        <v>45.099997999999999</v>
      </c>
      <c r="AI137" s="10"/>
    </row>
    <row r="138" spans="1:35" x14ac:dyDescent="0.25">
      <c r="A138" s="5" t="s">
        <v>1460</v>
      </c>
      <c r="B138" s="5">
        <v>108</v>
      </c>
      <c r="C138" s="5">
        <v>51</v>
      </c>
      <c r="D138" s="5">
        <v>0.02</v>
      </c>
      <c r="E138" s="5">
        <v>750.00002999999992</v>
      </c>
      <c r="F138" s="5">
        <v>499.99999000000003</v>
      </c>
      <c r="G138" s="5">
        <v>30</v>
      </c>
      <c r="H138" s="5">
        <v>69</v>
      </c>
      <c r="I138" s="5" t="s">
        <v>200</v>
      </c>
      <c r="J138" s="5" t="s">
        <v>201</v>
      </c>
      <c r="K138" s="5">
        <v>1525.3700924025638</v>
      </c>
      <c r="L138" s="5">
        <v>4.362237510548546</v>
      </c>
      <c r="M138" s="5">
        <v>37.10600796708367</v>
      </c>
      <c r="N138" s="18">
        <v>0.1061153752960874</v>
      </c>
      <c r="O138" s="5">
        <v>1572.1275738734796</v>
      </c>
      <c r="P138" s="5">
        <v>4.4959540692952462</v>
      </c>
      <c r="Q138" s="5">
        <v>846.9532729371108</v>
      </c>
      <c r="R138" s="5">
        <v>2.4221081528279185</v>
      </c>
      <c r="S138" s="18">
        <v>0.69</v>
      </c>
      <c r="T138" s="62">
        <v>108.82</v>
      </c>
      <c r="U138" s="18">
        <v>0.31119827174818482</v>
      </c>
      <c r="V138" s="5">
        <v>349.67607534298389</v>
      </c>
      <c r="W138" s="5">
        <v>753.07566683436357</v>
      </c>
      <c r="X138" s="5">
        <v>2.1536379521981894</v>
      </c>
      <c r="Y138" s="5">
        <v>0</v>
      </c>
      <c r="Z138" s="5" t="s">
        <v>694</v>
      </c>
      <c r="AA138" s="5">
        <v>2011</v>
      </c>
      <c r="AB138" s="5">
        <v>0.69</v>
      </c>
      <c r="AC138" s="5">
        <v>0.18299000000000001</v>
      </c>
      <c r="AD138" s="5">
        <v>5985000</v>
      </c>
      <c r="AE138" s="5">
        <v>207770000</v>
      </c>
      <c r="AF138" s="5">
        <v>26592000</v>
      </c>
      <c r="AG138" s="5">
        <v>143930000</v>
      </c>
      <c r="AH138" s="5">
        <v>45.299999</v>
      </c>
      <c r="AI138" s="10"/>
    </row>
    <row r="139" spans="1:35" x14ac:dyDescent="0.25">
      <c r="A139" s="5" t="s">
        <v>1460</v>
      </c>
      <c r="B139" s="5">
        <v>108</v>
      </c>
      <c r="C139" s="5">
        <v>51</v>
      </c>
      <c r="D139" s="5">
        <v>0.02</v>
      </c>
      <c r="E139" s="5">
        <v>750.00002999999992</v>
      </c>
      <c r="F139" s="5">
        <v>499.99999000000003</v>
      </c>
      <c r="G139" s="5">
        <v>30</v>
      </c>
      <c r="H139" s="5">
        <v>67.000002000000009</v>
      </c>
      <c r="I139" s="5" t="s">
        <v>200</v>
      </c>
      <c r="J139" s="5" t="s">
        <v>201</v>
      </c>
      <c r="K139" s="5">
        <v>1525.3700924025638</v>
      </c>
      <c r="L139" s="5">
        <v>4.362237510548546</v>
      </c>
      <c r="M139" s="5">
        <v>37.10600796708367</v>
      </c>
      <c r="N139" s="18">
        <v>0.1061153752960874</v>
      </c>
      <c r="O139" s="5">
        <v>1526.5587042576567</v>
      </c>
      <c r="P139" s="5">
        <v>4.3656366903578219</v>
      </c>
      <c r="Q139" s="5">
        <v>938.58497730773479</v>
      </c>
      <c r="R139" s="5">
        <v>2.6841555470648446</v>
      </c>
      <c r="S139" s="18">
        <v>0.67000002000000014</v>
      </c>
      <c r="T139" s="62">
        <v>116.58</v>
      </c>
      <c r="U139" s="18">
        <v>0.33338614909589448</v>
      </c>
      <c r="V139" s="5">
        <v>349.67607534298389</v>
      </c>
      <c r="W139" s="5">
        <v>753.07566683436357</v>
      </c>
      <c r="X139" s="5">
        <v>2.1536379521981894</v>
      </c>
      <c r="Y139" s="5">
        <v>0</v>
      </c>
      <c r="Z139" s="5" t="s">
        <v>694</v>
      </c>
      <c r="AA139" s="5">
        <v>2012</v>
      </c>
      <c r="AB139" s="5">
        <v>0.67000002000000003</v>
      </c>
      <c r="AC139" s="5">
        <v>0.18275999000000001</v>
      </c>
      <c r="AD139" s="5">
        <v>6230000</v>
      </c>
      <c r="AE139" s="5">
        <v>214764992</v>
      </c>
      <c r="AF139" s="5">
        <v>26404000</v>
      </c>
      <c r="AG139" s="5">
        <v>144232000</v>
      </c>
      <c r="AH139" s="5">
        <v>45.5</v>
      </c>
      <c r="AI139" s="10"/>
    </row>
    <row r="140" spans="1:35" x14ac:dyDescent="0.25">
      <c r="A140" s="5" t="s">
        <v>1460</v>
      </c>
      <c r="B140" s="5">
        <v>108</v>
      </c>
      <c r="C140" s="5">
        <v>51</v>
      </c>
      <c r="D140" s="5">
        <v>0.02</v>
      </c>
      <c r="E140" s="5">
        <v>750.00002999999992</v>
      </c>
      <c r="F140" s="5">
        <v>499.99999000000003</v>
      </c>
      <c r="G140" s="5">
        <v>30</v>
      </c>
      <c r="H140" s="5">
        <v>67.000002000000009</v>
      </c>
      <c r="I140" s="5" t="s">
        <v>200</v>
      </c>
      <c r="J140" s="5" t="s">
        <v>201</v>
      </c>
      <c r="K140" s="5">
        <v>1525.3700924025638</v>
      </c>
      <c r="L140" s="5">
        <v>4.362237510548546</v>
      </c>
      <c r="M140" s="5">
        <v>37.10600796708367</v>
      </c>
      <c r="N140" s="18">
        <v>0.1061153752960874</v>
      </c>
      <c r="O140" s="5">
        <v>1526.5587042576567</v>
      </c>
      <c r="P140" s="5">
        <v>4.3656366903578219</v>
      </c>
      <c r="Q140" s="5" t="e">
        <v>#DIV/0!</v>
      </c>
      <c r="R140" s="5" t="e">
        <v>#DIV/0!</v>
      </c>
      <c r="S140" s="18">
        <v>0.67000002000000014</v>
      </c>
      <c r="T140" s="62" t="e">
        <v>#DIV/0!</v>
      </c>
      <c r="U140" s="18" t="e">
        <v>#DIV/0!</v>
      </c>
      <c r="V140" s="5">
        <v>349.67607534298389</v>
      </c>
      <c r="W140" s="5">
        <v>753.07566683436357</v>
      </c>
      <c r="X140" s="5">
        <v>2.1536379521981894</v>
      </c>
      <c r="Y140" s="5">
        <v>0</v>
      </c>
      <c r="Z140" s="5" t="s">
        <v>694</v>
      </c>
      <c r="AA140" s="5">
        <v>2013</v>
      </c>
      <c r="AB140" s="5">
        <v>0.67000002000000003</v>
      </c>
      <c r="AC140" s="5">
        <v>0.18259001</v>
      </c>
      <c r="AD140" s="5">
        <v>6629000</v>
      </c>
      <c r="AE140" s="5">
        <v>222280992</v>
      </c>
      <c r="AG140" s="5">
        <v>148614000</v>
      </c>
      <c r="AH140" s="5">
        <v>45.599997999999999</v>
      </c>
      <c r="AI140" s="10"/>
    </row>
    <row r="141" spans="1:35" x14ac:dyDescent="0.25">
      <c r="A141" s="5" t="s">
        <v>1460</v>
      </c>
      <c r="B141" s="5">
        <v>108</v>
      </c>
      <c r="C141" s="5">
        <v>51</v>
      </c>
      <c r="D141" s="5">
        <v>0.02</v>
      </c>
      <c r="E141" s="5">
        <v>0</v>
      </c>
      <c r="F141" s="5">
        <v>200</v>
      </c>
      <c r="H141" s="5">
        <v>0</v>
      </c>
      <c r="I141" s="5" t="s">
        <v>200</v>
      </c>
      <c r="K141" s="5" t="s">
        <v>1456</v>
      </c>
      <c r="L141" s="5" t="e">
        <v>#VALUE!</v>
      </c>
      <c r="M141" s="5" t="s">
        <v>1456</v>
      </c>
      <c r="N141" s="18" t="e">
        <v>#VALUE!</v>
      </c>
      <c r="O141" s="5" t="e">
        <v>#VALUE!</v>
      </c>
      <c r="P141" s="5" t="e">
        <v>#VALUE!</v>
      </c>
      <c r="Q141" s="5" t="e">
        <v>#DIV/0!</v>
      </c>
      <c r="R141" s="5" t="e">
        <v>#DIV/0!</v>
      </c>
      <c r="S141" s="18" t="e">
        <v>#VALUE!</v>
      </c>
      <c r="T141" s="62" t="e">
        <v>#VALUE!</v>
      </c>
      <c r="U141" s="18" t="e">
        <v>#VALUE!</v>
      </c>
      <c r="V141" s="5">
        <v>170.27101100293106</v>
      </c>
      <c r="W141" s="5">
        <v>796.4215644807316</v>
      </c>
      <c r="X141" s="5">
        <v>4.6773761416558566</v>
      </c>
      <c r="Y141" s="5">
        <v>0</v>
      </c>
      <c r="Z141" s="5" t="s">
        <v>694</v>
      </c>
      <c r="AA141" s="5">
        <v>2014</v>
      </c>
      <c r="AI141" s="10"/>
    </row>
    <row r="142" spans="1:35" x14ac:dyDescent="0.25">
      <c r="A142" s="5" t="s">
        <v>1460</v>
      </c>
      <c r="B142" s="5">
        <v>108</v>
      </c>
      <c r="C142" s="5">
        <v>51</v>
      </c>
      <c r="D142" s="5">
        <v>0.02</v>
      </c>
      <c r="E142" s="5">
        <v>799.99998000000005</v>
      </c>
      <c r="F142" s="5">
        <v>499.99999000000003</v>
      </c>
      <c r="G142" s="5">
        <v>40</v>
      </c>
      <c r="H142" s="5">
        <v>99.949997999999994</v>
      </c>
      <c r="I142" s="5" t="s">
        <v>200</v>
      </c>
      <c r="J142" s="5" t="s">
        <v>702</v>
      </c>
      <c r="K142" s="5" t="s">
        <v>1456</v>
      </c>
      <c r="L142" s="5" t="e">
        <v>#VALUE!</v>
      </c>
      <c r="M142" s="5" t="s">
        <v>1456</v>
      </c>
      <c r="N142" s="18" t="e">
        <v>#VALUE!</v>
      </c>
      <c r="O142" s="5" t="e">
        <v>#VALUE!</v>
      </c>
      <c r="P142" s="5" t="e">
        <v>#VALUE!</v>
      </c>
      <c r="Q142" s="5">
        <v>1.0750467559533894</v>
      </c>
      <c r="R142" s="5">
        <v>3.0744075210147482E-3</v>
      </c>
      <c r="S142" s="18" t="e">
        <v>#VALUE!</v>
      </c>
      <c r="T142" s="62" t="e">
        <v>#VALUE!</v>
      </c>
      <c r="U142" s="18" t="e">
        <v>#VALUE!</v>
      </c>
      <c r="V142" s="5">
        <v>349.67607534298389</v>
      </c>
      <c r="W142" s="5">
        <v>711.33055120185861</v>
      </c>
      <c r="X142" s="5">
        <v>2.0342557050954708</v>
      </c>
      <c r="Y142" s="5">
        <v>0</v>
      </c>
      <c r="Z142" s="5" t="s">
        <v>697</v>
      </c>
      <c r="AA142" s="5">
        <v>2001</v>
      </c>
      <c r="AB142" s="5">
        <v>0.99949997999999995</v>
      </c>
      <c r="AC142" s="5">
        <v>0.19569998999999999</v>
      </c>
      <c r="AD142" s="5">
        <v>188922.5</v>
      </c>
      <c r="AE142" s="5">
        <v>10392705</v>
      </c>
      <c r="AF142" s="5">
        <v>1690264</v>
      </c>
      <c r="AG142" s="5">
        <v>10387569</v>
      </c>
      <c r="AI142" s="10"/>
    </row>
    <row r="143" spans="1:35" x14ac:dyDescent="0.25">
      <c r="A143" s="5" t="s">
        <v>1460</v>
      </c>
      <c r="B143" s="5">
        <v>108</v>
      </c>
      <c r="C143" s="5">
        <v>51</v>
      </c>
      <c r="D143" s="5">
        <v>0.02</v>
      </c>
      <c r="E143" s="5">
        <v>799.99998000000005</v>
      </c>
      <c r="F143" s="5">
        <v>499.99999000000003</v>
      </c>
      <c r="G143" s="5">
        <v>40</v>
      </c>
      <c r="H143" s="5">
        <v>96.30000600000001</v>
      </c>
      <c r="I143" s="5" t="s">
        <v>200</v>
      </c>
      <c r="J143" s="5" t="s">
        <v>702</v>
      </c>
      <c r="K143" s="5" t="s">
        <v>1456</v>
      </c>
      <c r="L143" s="5" t="e">
        <v>#VALUE!</v>
      </c>
      <c r="M143" s="5" t="s">
        <v>1456</v>
      </c>
      <c r="N143" s="18" t="e">
        <v>#VALUE!</v>
      </c>
      <c r="O143" s="5" t="e">
        <v>#VALUE!</v>
      </c>
      <c r="P143" s="5" t="e">
        <v>#VALUE!</v>
      </c>
      <c r="Q143" s="5">
        <v>81.093739354501082</v>
      </c>
      <c r="R143" s="5">
        <v>0.2319110315881901</v>
      </c>
      <c r="S143" s="18" t="e">
        <v>#VALUE!</v>
      </c>
      <c r="T143" s="62" t="e">
        <v>#VALUE!</v>
      </c>
      <c r="U143" s="18" t="e">
        <v>#VALUE!</v>
      </c>
      <c r="V143" s="5">
        <v>349.67607534298389</v>
      </c>
      <c r="W143" s="5">
        <v>711.33055120185861</v>
      </c>
      <c r="X143" s="5">
        <v>2.0342557050954708</v>
      </c>
      <c r="Y143" s="5">
        <v>0</v>
      </c>
      <c r="Z143" s="5" t="s">
        <v>697</v>
      </c>
      <c r="AA143" s="5">
        <v>2002</v>
      </c>
      <c r="AB143" s="5">
        <v>0.96300006000000005</v>
      </c>
      <c r="AC143" s="5">
        <v>0.1716</v>
      </c>
      <c r="AD143" s="5">
        <v>178954.83</v>
      </c>
      <c r="AE143" s="5">
        <v>11025482</v>
      </c>
      <c r="AF143" s="5">
        <v>1759046</v>
      </c>
      <c r="AG143" s="5">
        <v>10619061</v>
      </c>
      <c r="AI143" s="10"/>
    </row>
    <row r="144" spans="1:35" x14ac:dyDescent="0.25">
      <c r="A144" s="5" t="s">
        <v>1460</v>
      </c>
      <c r="B144" s="5">
        <v>108</v>
      </c>
      <c r="C144" s="5">
        <v>51</v>
      </c>
      <c r="D144" s="5">
        <v>0.02</v>
      </c>
      <c r="E144" s="5">
        <v>799.99998000000005</v>
      </c>
      <c r="F144" s="5">
        <v>499.99999000000003</v>
      </c>
      <c r="G144" s="5">
        <v>40</v>
      </c>
      <c r="H144" s="5">
        <v>92.000002000000009</v>
      </c>
      <c r="I144" s="5" t="s">
        <v>200</v>
      </c>
      <c r="J144" s="5" t="s">
        <v>702</v>
      </c>
      <c r="K144" s="5" t="s">
        <v>1456</v>
      </c>
      <c r="L144" s="5" t="e">
        <v>#VALUE!</v>
      </c>
      <c r="M144" s="5" t="s">
        <v>1456</v>
      </c>
      <c r="N144" s="18" t="e">
        <v>#VALUE!</v>
      </c>
      <c r="O144" s="5" t="e">
        <v>#VALUE!</v>
      </c>
      <c r="P144" s="5" t="e">
        <v>#VALUE!</v>
      </c>
      <c r="Q144" s="5">
        <v>187.09767359125019</v>
      </c>
      <c r="R144" s="5">
        <v>0.53505997917567916</v>
      </c>
      <c r="S144" s="18" t="e">
        <v>#VALUE!</v>
      </c>
      <c r="T144" s="62" t="e">
        <v>#VALUE!</v>
      </c>
      <c r="U144" s="18" t="e">
        <v>#VALUE!</v>
      </c>
      <c r="V144" s="5">
        <v>349.67607534298389</v>
      </c>
      <c r="W144" s="5">
        <v>711.33055120185861</v>
      </c>
      <c r="X144" s="5">
        <v>2.0342557050954708</v>
      </c>
      <c r="Y144" s="5">
        <v>0</v>
      </c>
      <c r="Z144" s="5" t="s">
        <v>697</v>
      </c>
      <c r="AA144" s="5">
        <v>2003</v>
      </c>
      <c r="AB144" s="5">
        <v>0.92000002000000003</v>
      </c>
      <c r="AC144" s="5">
        <v>0.18690000000000001</v>
      </c>
      <c r="AD144" s="5">
        <v>160195.51999999999</v>
      </c>
      <c r="AE144" s="5">
        <v>11411528</v>
      </c>
      <c r="AF144" s="5">
        <v>1706205</v>
      </c>
      <c r="AG144" s="5">
        <v>10494755</v>
      </c>
      <c r="AI144" s="10"/>
    </row>
    <row r="145" spans="1:35" x14ac:dyDescent="0.25">
      <c r="A145" s="5" t="s">
        <v>1460</v>
      </c>
      <c r="B145" s="5">
        <v>108</v>
      </c>
      <c r="C145" s="5">
        <v>51</v>
      </c>
      <c r="D145" s="5">
        <v>0.02</v>
      </c>
      <c r="E145" s="5">
        <v>799.99998000000005</v>
      </c>
      <c r="F145" s="5">
        <v>499.99999000000003</v>
      </c>
      <c r="G145" s="5">
        <v>40</v>
      </c>
      <c r="H145" s="5">
        <v>85.800004000000001</v>
      </c>
      <c r="I145" s="5" t="s">
        <v>200</v>
      </c>
      <c r="J145" s="5" t="s">
        <v>702</v>
      </c>
      <c r="K145" s="5" t="s">
        <v>1456</v>
      </c>
      <c r="L145" s="5" t="e">
        <v>#VALUE!</v>
      </c>
      <c r="M145" s="5" t="s">
        <v>1456</v>
      </c>
      <c r="N145" s="18" t="e">
        <v>#VALUE!</v>
      </c>
      <c r="O145" s="5" t="e">
        <v>#VALUE!</v>
      </c>
      <c r="P145" s="5" t="e">
        <v>#VALUE!</v>
      </c>
      <c r="Q145" s="5">
        <v>340.05702984444463</v>
      </c>
      <c r="R145" s="5">
        <v>0.97249155382133501</v>
      </c>
      <c r="S145" s="18" t="e">
        <v>#VALUE!</v>
      </c>
      <c r="T145" s="62" t="e">
        <v>#VALUE!</v>
      </c>
      <c r="U145" s="18" t="e">
        <v>#VALUE!</v>
      </c>
      <c r="V145" s="5">
        <v>349.67607534298389</v>
      </c>
      <c r="W145" s="5">
        <v>711.33055120185861</v>
      </c>
      <c r="X145" s="5">
        <v>2.0342557050954708</v>
      </c>
      <c r="Y145" s="5">
        <v>0</v>
      </c>
      <c r="Z145" s="5" t="s">
        <v>697</v>
      </c>
      <c r="AA145" s="5">
        <v>2004</v>
      </c>
      <c r="AB145" s="5">
        <v>0.85800003999999996</v>
      </c>
      <c r="AC145" s="5">
        <v>0.18870001</v>
      </c>
      <c r="AD145" s="5">
        <v>202971.48</v>
      </c>
      <c r="AE145" s="5">
        <v>12105681</v>
      </c>
      <c r="AF145" s="5">
        <v>1767631</v>
      </c>
      <c r="AG145" s="5">
        <v>10392193</v>
      </c>
      <c r="AI145" s="10"/>
    </row>
    <row r="146" spans="1:35" x14ac:dyDescent="0.25">
      <c r="A146" s="5" t="s">
        <v>1460</v>
      </c>
      <c r="B146" s="5">
        <v>108</v>
      </c>
      <c r="C146" s="5">
        <v>51</v>
      </c>
      <c r="D146" s="5">
        <v>0.02</v>
      </c>
      <c r="E146" s="5">
        <v>799.99998000000005</v>
      </c>
      <c r="F146" s="5">
        <v>499.99999000000003</v>
      </c>
      <c r="G146" s="5">
        <v>40</v>
      </c>
      <c r="H146" s="5">
        <v>79.000002000000009</v>
      </c>
      <c r="I146" s="5" t="s">
        <v>200</v>
      </c>
      <c r="J146" s="5" t="s">
        <v>702</v>
      </c>
      <c r="K146" s="5" t="s">
        <v>1456</v>
      </c>
      <c r="L146" s="5" t="e">
        <v>#VALUE!</v>
      </c>
      <c r="M146" s="5" t="s">
        <v>1456</v>
      </c>
      <c r="N146" s="18" t="e">
        <v>#VALUE!</v>
      </c>
      <c r="O146" s="5" t="e">
        <v>#VALUE!</v>
      </c>
      <c r="P146" s="5" t="e">
        <v>#VALUE!</v>
      </c>
      <c r="Q146" s="5">
        <v>495.95468887707125</v>
      </c>
      <c r="R146" s="5">
        <v>1.4183260561667201</v>
      </c>
      <c r="S146" s="18" t="e">
        <v>#VALUE!</v>
      </c>
      <c r="T146" s="62" t="e">
        <v>#VALUE!</v>
      </c>
      <c r="U146" s="18" t="e">
        <v>#VALUE!</v>
      </c>
      <c r="V146" s="5">
        <v>349.67607534298389</v>
      </c>
      <c r="W146" s="5">
        <v>711.33055120185861</v>
      </c>
      <c r="X146" s="5">
        <v>2.0342557050954708</v>
      </c>
      <c r="Y146" s="5">
        <v>0</v>
      </c>
      <c r="Z146" s="5" t="s">
        <v>697</v>
      </c>
      <c r="AA146" s="5">
        <v>2005</v>
      </c>
      <c r="AB146" s="5">
        <v>0.79000002000000003</v>
      </c>
      <c r="AC146" s="5">
        <v>0.18110001000000001</v>
      </c>
      <c r="AD146" s="5">
        <v>258883.22</v>
      </c>
      <c r="AE146" s="5">
        <v>13295876</v>
      </c>
      <c r="AF146" s="5">
        <v>1968612</v>
      </c>
      <c r="AG146" s="5">
        <v>10506471</v>
      </c>
      <c r="AI146" s="10"/>
    </row>
    <row r="147" spans="1:35" x14ac:dyDescent="0.25">
      <c r="A147" s="5" t="s">
        <v>1460</v>
      </c>
      <c r="B147" s="5">
        <v>108</v>
      </c>
      <c r="C147" s="5">
        <v>51</v>
      </c>
      <c r="D147" s="5">
        <v>0.02</v>
      </c>
      <c r="E147" s="5">
        <v>799.99998000000005</v>
      </c>
      <c r="F147" s="5">
        <v>499.99999000000003</v>
      </c>
      <c r="G147" s="5">
        <v>30</v>
      </c>
      <c r="H147" s="5">
        <v>77.999996999999993</v>
      </c>
      <c r="I147" s="5" t="s">
        <v>200</v>
      </c>
      <c r="J147" s="5" t="s">
        <v>702</v>
      </c>
      <c r="K147" s="5" t="s">
        <v>1456</v>
      </c>
      <c r="L147" s="5" t="e">
        <v>#VALUE!</v>
      </c>
      <c r="M147" s="5" t="s">
        <v>1456</v>
      </c>
      <c r="N147" s="18" t="e">
        <v>#VALUE!</v>
      </c>
      <c r="O147" s="5" t="e">
        <v>#VALUE!</v>
      </c>
      <c r="P147" s="5" t="e">
        <v>#VALUE!</v>
      </c>
      <c r="Q147" s="5">
        <v>555.32119053798385</v>
      </c>
      <c r="R147" s="5">
        <v>1.5881017595879001</v>
      </c>
      <c r="S147" s="18" t="e">
        <v>#VALUE!</v>
      </c>
      <c r="T147" s="62" t="e">
        <v>#VALUE!</v>
      </c>
      <c r="U147" s="18" t="e">
        <v>#VALUE!</v>
      </c>
      <c r="V147" s="5">
        <v>349.67607534298389</v>
      </c>
      <c r="W147" s="5">
        <v>711.33055120185861</v>
      </c>
      <c r="X147" s="5">
        <v>2.0342557050954708</v>
      </c>
      <c r="Y147" s="5">
        <v>0</v>
      </c>
      <c r="Z147" s="5" t="s">
        <v>697</v>
      </c>
      <c r="AA147" s="5">
        <v>2006</v>
      </c>
      <c r="AB147" s="5">
        <v>0.77999996999999999</v>
      </c>
      <c r="AC147" s="5">
        <v>0.18459999999999999</v>
      </c>
      <c r="AD147" s="5">
        <v>328365.81</v>
      </c>
      <c r="AE147" s="5">
        <v>14035627</v>
      </c>
      <c r="AF147" s="5">
        <v>1944358</v>
      </c>
      <c r="AG147" s="5">
        <v>10947998</v>
      </c>
      <c r="AI147" s="10"/>
    </row>
    <row r="148" spans="1:35" x14ac:dyDescent="0.25">
      <c r="A148" s="5" t="s">
        <v>1460</v>
      </c>
      <c r="B148" s="5">
        <v>108</v>
      </c>
      <c r="C148" s="5">
        <v>51</v>
      </c>
      <c r="D148" s="5">
        <v>0.02</v>
      </c>
      <c r="E148" s="5">
        <v>799.99998000000005</v>
      </c>
      <c r="F148" s="5">
        <v>499.99999000000003</v>
      </c>
      <c r="G148" s="5">
        <v>30</v>
      </c>
      <c r="H148" s="5">
        <v>80.120002999999997</v>
      </c>
      <c r="I148" s="5" t="s">
        <v>200</v>
      </c>
      <c r="J148" s="5" t="s">
        <v>702</v>
      </c>
      <c r="K148" s="5" t="s">
        <v>1456</v>
      </c>
      <c r="L148" s="5" t="e">
        <v>#VALUE!</v>
      </c>
      <c r="M148" s="5" t="s">
        <v>1456</v>
      </c>
      <c r="N148" s="18" t="e">
        <v>#VALUE!</v>
      </c>
      <c r="O148" s="5" t="e">
        <v>#VALUE!</v>
      </c>
      <c r="P148" s="5" t="e">
        <v>#VALUE!</v>
      </c>
      <c r="Q148" s="5">
        <v>547.60785516118722</v>
      </c>
      <c r="R148" s="5">
        <v>1.5660432433762006</v>
      </c>
      <c r="S148" s="18" t="e">
        <v>#VALUE!</v>
      </c>
      <c r="T148" s="62" t="e">
        <v>#VALUE!</v>
      </c>
      <c r="U148" s="18" t="e">
        <v>#VALUE!</v>
      </c>
      <c r="V148" s="5">
        <v>349.67607534298389</v>
      </c>
      <c r="W148" s="5">
        <v>711.33055120185861</v>
      </c>
      <c r="X148" s="5">
        <v>2.0342557050954708</v>
      </c>
      <c r="Y148" s="5">
        <v>0</v>
      </c>
      <c r="Z148" s="5" t="s">
        <v>697</v>
      </c>
      <c r="AA148" s="5">
        <v>2007</v>
      </c>
      <c r="AB148" s="5">
        <v>0.80120002999999995</v>
      </c>
      <c r="AC148" s="5">
        <v>0.186</v>
      </c>
      <c r="AD148" s="5">
        <v>311139.81</v>
      </c>
      <c r="AE148" s="5">
        <v>14677184</v>
      </c>
      <c r="AF148" s="5">
        <v>1863182.1</v>
      </c>
      <c r="AG148" s="5">
        <v>11759699</v>
      </c>
      <c r="AI148" s="10"/>
    </row>
    <row r="149" spans="1:35" x14ac:dyDescent="0.25">
      <c r="A149" s="5" t="s">
        <v>1460</v>
      </c>
      <c r="B149" s="5">
        <v>108</v>
      </c>
      <c r="C149" s="5">
        <v>51</v>
      </c>
      <c r="D149" s="5">
        <v>0.02</v>
      </c>
      <c r="E149" s="5">
        <v>799.99998000000005</v>
      </c>
      <c r="F149" s="5">
        <v>499.99999000000003</v>
      </c>
      <c r="G149" s="5">
        <v>30</v>
      </c>
      <c r="H149" s="5">
        <v>79.38</v>
      </c>
      <c r="I149" s="5" t="s">
        <v>200</v>
      </c>
      <c r="J149" s="5" t="s">
        <v>702</v>
      </c>
      <c r="K149" s="5" t="s">
        <v>1456</v>
      </c>
      <c r="L149" s="5" t="e">
        <v>#VALUE!</v>
      </c>
      <c r="M149" s="5" t="s">
        <v>1456</v>
      </c>
      <c r="N149" s="18" t="e">
        <v>#VALUE!</v>
      </c>
      <c r="O149" s="5" t="e">
        <v>#VALUE!</v>
      </c>
      <c r="P149" s="5" t="e">
        <v>#VALUE!</v>
      </c>
      <c r="Q149" s="5">
        <v>572.58018046840584</v>
      </c>
      <c r="R149" s="5">
        <v>1.6374588393180283</v>
      </c>
      <c r="S149" s="18" t="e">
        <v>#VALUE!</v>
      </c>
      <c r="T149" s="62" t="e">
        <v>#VALUE!</v>
      </c>
      <c r="U149" s="18" t="e">
        <v>#VALUE!</v>
      </c>
      <c r="V149" s="5">
        <v>349.67607534298389</v>
      </c>
      <c r="W149" s="5">
        <v>711.33055120185861</v>
      </c>
      <c r="X149" s="5">
        <v>2.0342557050954708</v>
      </c>
      <c r="Y149" s="5">
        <v>0</v>
      </c>
      <c r="Z149" s="5" t="s">
        <v>697</v>
      </c>
      <c r="AA149" s="5">
        <v>2008</v>
      </c>
      <c r="AB149" s="5">
        <v>0.79379999999999995</v>
      </c>
      <c r="AC149" s="5">
        <v>0.17799999</v>
      </c>
      <c r="AD149" s="5">
        <v>290072.88</v>
      </c>
      <c r="AE149" s="5">
        <v>15203741</v>
      </c>
      <c r="AF149" s="5">
        <v>1914558.9</v>
      </c>
      <c r="AG149" s="5">
        <v>12069417</v>
      </c>
      <c r="AI149" s="10"/>
    </row>
    <row r="150" spans="1:35" x14ac:dyDescent="0.25">
      <c r="A150" s="5" t="s">
        <v>1460</v>
      </c>
      <c r="B150" s="5">
        <v>108</v>
      </c>
      <c r="C150" s="5">
        <v>51</v>
      </c>
      <c r="D150" s="5">
        <v>0.02</v>
      </c>
      <c r="E150" s="5">
        <v>799.99998000000005</v>
      </c>
      <c r="F150" s="5">
        <v>499.99999000000003</v>
      </c>
      <c r="G150" s="5">
        <v>30</v>
      </c>
      <c r="H150" s="5">
        <v>73.280000999999999</v>
      </c>
      <c r="I150" s="5" t="s">
        <v>200</v>
      </c>
      <c r="J150" s="5" t="s">
        <v>702</v>
      </c>
      <c r="K150" s="5" t="s">
        <v>1456</v>
      </c>
      <c r="L150" s="5" t="e">
        <v>#VALUE!</v>
      </c>
      <c r="M150" s="5" t="s">
        <v>1456</v>
      </c>
      <c r="N150" s="18" t="e">
        <v>#VALUE!</v>
      </c>
      <c r="O150" s="5" t="e">
        <v>#VALUE!</v>
      </c>
      <c r="P150" s="5" t="e">
        <v>#VALUE!</v>
      </c>
      <c r="Q150" s="5">
        <v>734.06647366736934</v>
      </c>
      <c r="R150" s="5">
        <v>2.0992756594724176</v>
      </c>
      <c r="S150" s="18" t="e">
        <v>#VALUE!</v>
      </c>
      <c r="T150" s="62" t="e">
        <v>#VALUE!</v>
      </c>
      <c r="U150" s="18" t="e">
        <v>#VALUE!</v>
      </c>
      <c r="V150" s="5">
        <v>349.67607534298389</v>
      </c>
      <c r="W150" s="5">
        <v>711.33055120185861</v>
      </c>
      <c r="X150" s="5">
        <v>2.0342557050954708</v>
      </c>
      <c r="Y150" s="5">
        <v>0</v>
      </c>
      <c r="Z150" s="5" t="s">
        <v>697</v>
      </c>
      <c r="AA150" s="5">
        <v>2009</v>
      </c>
      <c r="AB150" s="5">
        <v>0.73280000999999995</v>
      </c>
      <c r="AC150" s="5">
        <v>0.17610000000000001</v>
      </c>
      <c r="AD150" s="5">
        <v>292145.34000000003</v>
      </c>
      <c r="AE150" s="5">
        <v>15683242</v>
      </c>
      <c r="AF150" s="5">
        <v>1996194.3</v>
      </c>
      <c r="AG150" s="5">
        <v>11493256</v>
      </c>
      <c r="AI150" s="10"/>
    </row>
    <row r="151" spans="1:35" x14ac:dyDescent="0.25">
      <c r="A151" s="5" t="s">
        <v>1460</v>
      </c>
      <c r="B151" s="5">
        <v>108</v>
      </c>
      <c r="C151" s="5">
        <v>51</v>
      </c>
      <c r="D151" s="5">
        <v>0.02</v>
      </c>
      <c r="E151" s="5">
        <v>799.99998000000005</v>
      </c>
      <c r="F151" s="5">
        <v>499.99999000000003</v>
      </c>
      <c r="G151" s="5">
        <v>30</v>
      </c>
      <c r="H151" s="5">
        <v>66.900002999999998</v>
      </c>
      <c r="I151" s="5" t="s">
        <v>200</v>
      </c>
      <c r="J151" s="5" t="s">
        <v>702</v>
      </c>
      <c r="K151" s="5" t="s">
        <v>1456</v>
      </c>
      <c r="L151" s="5" t="e">
        <v>#VALUE!</v>
      </c>
      <c r="M151" s="5" t="s">
        <v>1456</v>
      </c>
      <c r="N151" s="18" t="e">
        <v>#VALUE!</v>
      </c>
      <c r="O151" s="5" t="e">
        <v>#VALUE!</v>
      </c>
      <c r="P151" s="5" t="e">
        <v>#VALUE!</v>
      </c>
      <c r="Q151" s="5">
        <v>899.3246032931869</v>
      </c>
      <c r="R151" s="5">
        <v>2.5718791381740194</v>
      </c>
      <c r="S151" s="18" t="e">
        <v>#VALUE!</v>
      </c>
      <c r="T151" s="62" t="e">
        <v>#VALUE!</v>
      </c>
      <c r="U151" s="18" t="e">
        <v>#VALUE!</v>
      </c>
      <c r="V151" s="5">
        <v>349.67607534298389</v>
      </c>
      <c r="W151" s="5">
        <v>711.33055120185861</v>
      </c>
      <c r="X151" s="5">
        <v>2.0342557050954708</v>
      </c>
      <c r="Y151" s="5">
        <v>0</v>
      </c>
      <c r="Z151" s="5" t="s">
        <v>697</v>
      </c>
      <c r="AA151" s="5">
        <v>2010</v>
      </c>
      <c r="AB151" s="5">
        <v>0.66900002999999997</v>
      </c>
      <c r="AC151" s="5">
        <v>0.17389999</v>
      </c>
      <c r="AD151" s="5">
        <v>355846.13</v>
      </c>
      <c r="AE151" s="5">
        <v>16319744</v>
      </c>
      <c r="AF151" s="5">
        <v>2100345.5</v>
      </c>
      <c r="AG151" s="5">
        <v>10917417</v>
      </c>
      <c r="AI151" s="10"/>
    </row>
    <row r="152" spans="1:35" x14ac:dyDescent="0.25">
      <c r="A152" s="5" t="s">
        <v>1460</v>
      </c>
      <c r="B152" s="5">
        <v>108</v>
      </c>
      <c r="C152" s="5">
        <v>51</v>
      </c>
      <c r="D152" s="5">
        <v>0.02</v>
      </c>
      <c r="E152" s="5">
        <v>799.99998000000005</v>
      </c>
      <c r="F152" s="5">
        <v>499.99999000000003</v>
      </c>
      <c r="G152" s="5">
        <v>30</v>
      </c>
      <c r="H152" s="5">
        <v>59.669995</v>
      </c>
      <c r="I152" s="5" t="s">
        <v>200</v>
      </c>
      <c r="J152" s="5" t="s">
        <v>702</v>
      </c>
      <c r="K152" s="5" t="s">
        <v>1456</v>
      </c>
      <c r="L152" s="5" t="e">
        <v>#VALUE!</v>
      </c>
      <c r="M152" s="5" t="s">
        <v>1456</v>
      </c>
      <c r="N152" s="18" t="e">
        <v>#VALUE!</v>
      </c>
      <c r="O152" s="5" t="e">
        <v>#VALUE!</v>
      </c>
      <c r="P152" s="5" t="e">
        <v>#VALUE!</v>
      </c>
      <c r="Q152" s="5">
        <v>1143.0098052302658</v>
      </c>
      <c r="R152" s="5">
        <v>3.26876754181461</v>
      </c>
      <c r="S152" s="18" t="e">
        <v>#VALUE!</v>
      </c>
      <c r="T152" s="62" t="e">
        <v>#VALUE!</v>
      </c>
      <c r="U152" s="18" t="e">
        <v>#VALUE!</v>
      </c>
      <c r="V152" s="5">
        <v>349.67607534298389</v>
      </c>
      <c r="W152" s="5">
        <v>711.33055120185861</v>
      </c>
      <c r="X152" s="5">
        <v>2.0342557050954708</v>
      </c>
      <c r="Y152" s="5">
        <v>0</v>
      </c>
      <c r="Z152" s="5" t="s">
        <v>697</v>
      </c>
      <c r="AA152" s="5">
        <v>2011</v>
      </c>
      <c r="AB152" s="5">
        <v>0.59669994999999998</v>
      </c>
      <c r="AC152" s="5">
        <v>0.14319999999999999</v>
      </c>
      <c r="AD152" s="5">
        <v>430091.53</v>
      </c>
      <c r="AE152" s="5">
        <v>16940626</v>
      </c>
      <c r="AF152" s="5">
        <v>2090131.9</v>
      </c>
      <c r="AG152" s="5">
        <v>10109315</v>
      </c>
      <c r="AH152" s="5">
        <v>43</v>
      </c>
      <c r="AI152" s="10"/>
    </row>
    <row r="153" spans="1:35" x14ac:dyDescent="0.25">
      <c r="A153" s="5" t="s">
        <v>1460</v>
      </c>
      <c r="B153" s="5">
        <v>108</v>
      </c>
      <c r="C153" s="5">
        <v>51</v>
      </c>
      <c r="D153" s="5">
        <v>0.02</v>
      </c>
      <c r="E153" s="5">
        <v>799.99998000000005</v>
      </c>
      <c r="F153" s="5">
        <v>499.99999000000003</v>
      </c>
      <c r="G153" s="5">
        <v>30</v>
      </c>
      <c r="H153" s="5">
        <v>53.890002000000003</v>
      </c>
      <c r="I153" s="5" t="s">
        <v>200</v>
      </c>
      <c r="J153" s="5" t="s">
        <v>702</v>
      </c>
      <c r="K153" s="5" t="s">
        <v>1456</v>
      </c>
      <c r="L153" s="5" t="e">
        <v>#VALUE!</v>
      </c>
      <c r="M153" s="5" t="s">
        <v>1456</v>
      </c>
      <c r="N153" s="18" t="e">
        <v>#VALUE!</v>
      </c>
      <c r="O153" s="5" t="e">
        <v>#VALUE!</v>
      </c>
      <c r="P153" s="5" t="e">
        <v>#VALUE!</v>
      </c>
      <c r="Q153" s="5">
        <v>1259.1899557747211</v>
      </c>
      <c r="R153" s="5">
        <v>3.6010183268604514</v>
      </c>
      <c r="S153" s="18" t="e">
        <v>#VALUE!</v>
      </c>
      <c r="T153" s="62" t="e">
        <v>#VALUE!</v>
      </c>
      <c r="U153" s="18" t="e">
        <v>#VALUE!</v>
      </c>
      <c r="V153" s="5">
        <v>349.67607534298389</v>
      </c>
      <c r="W153" s="5">
        <v>711.33055120185861</v>
      </c>
      <c r="X153" s="5">
        <v>2.0342557050954708</v>
      </c>
      <c r="Y153" s="5">
        <v>0</v>
      </c>
      <c r="Z153" s="5" t="s">
        <v>697</v>
      </c>
      <c r="AA153" s="5">
        <v>2012</v>
      </c>
      <c r="AB153" s="5">
        <v>0.53890002000000004</v>
      </c>
      <c r="AC153" s="5">
        <v>0.16069998999999999</v>
      </c>
      <c r="AD153" s="5">
        <v>510101.47</v>
      </c>
      <c r="AE153" s="5">
        <v>17375660</v>
      </c>
      <c r="AF153" s="5">
        <v>2224903</v>
      </c>
      <c r="AG153" s="5">
        <v>9364077</v>
      </c>
      <c r="AH153" s="5">
        <v>42.599997999999999</v>
      </c>
      <c r="AI153" s="10"/>
    </row>
    <row r="154" spans="1:35" x14ac:dyDescent="0.25">
      <c r="A154" s="5" t="s">
        <v>1460</v>
      </c>
      <c r="B154" s="5">
        <v>108</v>
      </c>
      <c r="C154" s="5">
        <v>51</v>
      </c>
      <c r="D154" s="5">
        <v>0.02</v>
      </c>
      <c r="E154" s="5">
        <v>775.00000999999997</v>
      </c>
      <c r="F154" s="5">
        <v>475</v>
      </c>
      <c r="G154" s="5">
        <v>30</v>
      </c>
      <c r="H154" s="5">
        <v>49.480000000000004</v>
      </c>
      <c r="I154" s="5" t="s">
        <v>200</v>
      </c>
      <c r="J154" s="5" t="s">
        <v>702</v>
      </c>
      <c r="K154" s="5" t="s">
        <v>1456</v>
      </c>
      <c r="L154" s="5" t="e">
        <v>#VALUE!</v>
      </c>
      <c r="M154" s="5" t="s">
        <v>1456</v>
      </c>
      <c r="N154" s="18" t="e">
        <v>#VALUE!</v>
      </c>
      <c r="O154" s="5" t="e">
        <v>#VALUE!</v>
      </c>
      <c r="P154" s="5" t="e">
        <v>#VALUE!</v>
      </c>
      <c r="Q154" s="5">
        <v>1413.0212139281521</v>
      </c>
      <c r="R154" s="5">
        <v>4.2964750781366172</v>
      </c>
      <c r="S154" s="18" t="e">
        <v>#VALUE!</v>
      </c>
      <c r="T154" s="62" t="e">
        <v>#VALUE!</v>
      </c>
      <c r="U154" s="18" t="e">
        <v>#VALUE!</v>
      </c>
      <c r="V154" s="5">
        <v>328.87918310490466</v>
      </c>
      <c r="W154" s="5">
        <v>676.28453826403279</v>
      </c>
      <c r="X154" s="5">
        <v>2.0563312395735127</v>
      </c>
      <c r="Y154" s="5">
        <v>0</v>
      </c>
      <c r="Z154" s="5" t="s">
        <v>697</v>
      </c>
      <c r="AA154" s="5">
        <v>2013</v>
      </c>
      <c r="AB154" s="5">
        <v>0.49480000000000002</v>
      </c>
      <c r="AC154" s="5">
        <v>0.16780001</v>
      </c>
      <c r="AD154" s="5">
        <v>585444.56000000006</v>
      </c>
      <c r="AE154" s="5">
        <v>19044534</v>
      </c>
      <c r="AF154" s="5">
        <v>2239347</v>
      </c>
      <c r="AG154" s="5">
        <v>9422519</v>
      </c>
      <c r="AH154" s="5">
        <v>41.200001</v>
      </c>
      <c r="AI154" s="10"/>
    </row>
    <row r="155" spans="1:35" x14ac:dyDescent="0.25">
      <c r="A155" s="5" t="s">
        <v>1460</v>
      </c>
      <c r="B155" s="5">
        <v>108</v>
      </c>
      <c r="C155" s="5">
        <v>51</v>
      </c>
      <c r="D155" s="5">
        <v>0.02</v>
      </c>
      <c r="E155" s="5">
        <v>775.00000999999997</v>
      </c>
      <c r="F155" s="5">
        <v>475</v>
      </c>
      <c r="G155" s="5">
        <v>30</v>
      </c>
      <c r="H155" s="5">
        <v>51.51</v>
      </c>
      <c r="I155" s="5" t="s">
        <v>200</v>
      </c>
      <c r="J155" s="5" t="s">
        <v>702</v>
      </c>
      <c r="K155" s="5" t="s">
        <v>1456</v>
      </c>
      <c r="L155" s="5" t="e">
        <v>#VALUE!</v>
      </c>
      <c r="M155" s="5" t="s">
        <v>1456</v>
      </c>
      <c r="N155" s="18" t="e">
        <v>#VALUE!</v>
      </c>
      <c r="O155" s="5" t="e">
        <v>#VALUE!</v>
      </c>
      <c r="P155" s="5" t="e">
        <v>#VALUE!</v>
      </c>
      <c r="Q155" s="5">
        <v>1392.7287026032316</v>
      </c>
      <c r="R155" s="5">
        <v>4.2347730539058901</v>
      </c>
      <c r="S155" s="18" t="e">
        <v>#VALUE!</v>
      </c>
      <c r="T155" s="62" t="e">
        <v>#VALUE!</v>
      </c>
      <c r="U155" s="18" t="e">
        <v>#VALUE!</v>
      </c>
      <c r="V155" s="5">
        <v>328.87918310490466</v>
      </c>
      <c r="W155" s="5">
        <v>676.28453826403279</v>
      </c>
      <c r="X155" s="5">
        <v>2.0563312395735127</v>
      </c>
      <c r="Y155" s="5">
        <v>0</v>
      </c>
      <c r="Z155" s="5" t="s">
        <v>697</v>
      </c>
      <c r="AA155" s="5">
        <v>2014</v>
      </c>
      <c r="AB155" s="5">
        <v>0.5151</v>
      </c>
      <c r="AC155" s="5">
        <v>0.14430000000000001</v>
      </c>
      <c r="AD155" s="5">
        <v>719781.75</v>
      </c>
      <c r="AE155" s="5">
        <v>19503894</v>
      </c>
      <c r="AF155" s="5">
        <v>2233281</v>
      </c>
      <c r="AG155" s="5">
        <v>10045543</v>
      </c>
      <c r="AH155" s="5">
        <v>41.299999</v>
      </c>
      <c r="AI155" s="10"/>
    </row>
    <row r="156" spans="1:35" x14ac:dyDescent="0.25">
      <c r="A156" s="5" t="s">
        <v>1460</v>
      </c>
      <c r="B156" s="5">
        <v>108</v>
      </c>
      <c r="C156" s="5">
        <v>51</v>
      </c>
      <c r="D156" s="5">
        <v>0.02</v>
      </c>
      <c r="E156" s="5">
        <v>799.99998000000005</v>
      </c>
      <c r="F156" s="5">
        <v>599.99999000000003</v>
      </c>
      <c r="G156" s="5">
        <v>40</v>
      </c>
      <c r="H156" s="5">
        <v>96.399999000000008</v>
      </c>
      <c r="I156" s="5" t="s">
        <v>200</v>
      </c>
      <c r="J156" s="5" t="s">
        <v>201</v>
      </c>
      <c r="K156" s="5">
        <v>1940.883804944217</v>
      </c>
      <c r="L156" s="5">
        <v>4.3346567777572194</v>
      </c>
      <c r="M156" s="5">
        <v>48.672126354682824</v>
      </c>
      <c r="N156" s="18">
        <v>0.10870149045179209</v>
      </c>
      <c r="O156" s="5">
        <v>2809.5142677616391</v>
      </c>
      <c r="P156" s="5">
        <v>6.2746054307504595</v>
      </c>
      <c r="Q156" s="5">
        <v>69.214481115791443</v>
      </c>
      <c r="R156" s="5">
        <v>0.15457958839330796</v>
      </c>
      <c r="S156" s="18">
        <v>0.96399999000000003</v>
      </c>
      <c r="T156" s="62">
        <v>54.48</v>
      </c>
      <c r="U156" s="18">
        <v>0.12166455942140507</v>
      </c>
      <c r="V156" s="5">
        <v>447.75951233408688</v>
      </c>
      <c r="W156" s="5">
        <v>973.55011300804244</v>
      </c>
      <c r="X156" s="5">
        <v>2.1742700851470631</v>
      </c>
      <c r="Y156" s="5">
        <v>0</v>
      </c>
      <c r="Z156" s="5" t="s">
        <v>708</v>
      </c>
      <c r="AA156" s="5">
        <v>2001</v>
      </c>
      <c r="AB156" s="5">
        <v>0.96399999000000003</v>
      </c>
      <c r="AC156" s="5">
        <v>0.1479</v>
      </c>
      <c r="AD156" s="5">
        <v>24831.016</v>
      </c>
      <c r="AE156" s="5">
        <v>1360300</v>
      </c>
      <c r="AF156" s="5">
        <v>316800</v>
      </c>
      <c r="AG156" s="5">
        <v>1311300</v>
      </c>
      <c r="AH156" s="5">
        <v>41.799999</v>
      </c>
      <c r="AI156" s="10"/>
    </row>
    <row r="157" spans="1:35" x14ac:dyDescent="0.25">
      <c r="A157" s="5" t="s">
        <v>1460</v>
      </c>
      <c r="B157" s="5">
        <v>108</v>
      </c>
      <c r="C157" s="5">
        <v>51</v>
      </c>
      <c r="D157" s="5">
        <v>0.02</v>
      </c>
      <c r="E157" s="5">
        <v>775.00000999999997</v>
      </c>
      <c r="F157" s="5">
        <v>550.00000000000011</v>
      </c>
      <c r="G157" s="5">
        <v>40</v>
      </c>
      <c r="H157" s="5">
        <v>86.900002000000001</v>
      </c>
      <c r="I157" s="5" t="s">
        <v>200</v>
      </c>
      <c r="J157" s="5" t="s">
        <v>201</v>
      </c>
      <c r="K157" s="5">
        <v>1720.7306753812647</v>
      </c>
      <c r="L157" s="5">
        <v>4.3503328424359546</v>
      </c>
      <c r="M157" s="5">
        <v>42.473858434220169</v>
      </c>
      <c r="N157" s="18">
        <v>0.10738195345440821</v>
      </c>
      <c r="O157" s="5">
        <v>2239.5442010527922</v>
      </c>
      <c r="P157" s="5">
        <v>5.6619916349013968</v>
      </c>
      <c r="Q157" s="5">
        <v>231.75471536431823</v>
      </c>
      <c r="R157" s="5">
        <v>0.58591978632298136</v>
      </c>
      <c r="S157" s="18">
        <v>0.86900001999999998</v>
      </c>
      <c r="T157" s="62">
        <v>61.39</v>
      </c>
      <c r="U157" s="18">
        <v>0.15520594616737976</v>
      </c>
      <c r="V157" s="5">
        <v>395.54000526032104</v>
      </c>
      <c r="W157" s="5">
        <v>856.42024465299744</v>
      </c>
      <c r="X157" s="5">
        <v>2.1651924793027</v>
      </c>
      <c r="Y157" s="5">
        <v>0</v>
      </c>
      <c r="Z157" s="5" t="s">
        <v>708</v>
      </c>
      <c r="AA157" s="5">
        <v>2002</v>
      </c>
      <c r="AB157" s="5">
        <v>0.86900001999999998</v>
      </c>
      <c r="AC157" s="5">
        <v>0.1479</v>
      </c>
      <c r="AD157" s="5">
        <v>26375.273000000001</v>
      </c>
      <c r="AE157" s="5">
        <v>1440200</v>
      </c>
      <c r="AF157" s="5">
        <v>322000</v>
      </c>
      <c r="AG157" s="5">
        <v>1250900</v>
      </c>
      <c r="AH157" s="5">
        <v>42.200001</v>
      </c>
      <c r="AI157" s="10"/>
    </row>
    <row r="158" spans="1:35" x14ac:dyDescent="0.25">
      <c r="A158" s="5" t="s">
        <v>1460</v>
      </c>
      <c r="B158" s="5">
        <v>108</v>
      </c>
      <c r="C158" s="5">
        <v>51</v>
      </c>
      <c r="D158" s="5">
        <v>0.02</v>
      </c>
      <c r="E158" s="5">
        <v>775.00000999999997</v>
      </c>
      <c r="F158" s="5">
        <v>550.00000000000011</v>
      </c>
      <c r="G158" s="5">
        <v>40</v>
      </c>
      <c r="H158" s="5">
        <v>86.900002000000001</v>
      </c>
      <c r="I158" s="5" t="s">
        <v>200</v>
      </c>
      <c r="J158" s="5" t="s">
        <v>201</v>
      </c>
      <c r="K158" s="5">
        <v>1720.7306753812647</v>
      </c>
      <c r="L158" s="5">
        <v>4.3503328424359546</v>
      </c>
      <c r="M158" s="5">
        <v>42.473858434220169</v>
      </c>
      <c r="N158" s="18">
        <v>0.10738195345440821</v>
      </c>
      <c r="O158" s="5">
        <v>2239.5442010527922</v>
      </c>
      <c r="P158" s="5">
        <v>5.6619916349013968</v>
      </c>
      <c r="Q158" s="5">
        <v>257.05771779210028</v>
      </c>
      <c r="R158" s="5">
        <v>0.64989056574168802</v>
      </c>
      <c r="S158" s="18">
        <v>0.86900001999999998</v>
      </c>
      <c r="T158" s="62">
        <v>63.46</v>
      </c>
      <c r="U158" s="18">
        <v>0.16042737435631774</v>
      </c>
      <c r="V158" s="5">
        <v>395.54000526032104</v>
      </c>
      <c r="W158" s="5">
        <v>856.42024465299744</v>
      </c>
      <c r="X158" s="5">
        <v>2.1651924793027</v>
      </c>
      <c r="Y158" s="5">
        <v>0</v>
      </c>
      <c r="Z158" s="5" t="s">
        <v>708</v>
      </c>
      <c r="AA158" s="5">
        <v>2003</v>
      </c>
      <c r="AB158" s="5">
        <v>0.86900001999999998</v>
      </c>
      <c r="AC158" s="5">
        <v>0.14319999999999999</v>
      </c>
      <c r="AD158" s="5">
        <v>30660.537</v>
      </c>
      <c r="AE158" s="5">
        <v>1551800</v>
      </c>
      <c r="AF158" s="5">
        <v>312800</v>
      </c>
      <c r="AG158" s="5">
        <v>1348800</v>
      </c>
      <c r="AH158" s="5">
        <v>42.799999</v>
      </c>
      <c r="AI158" s="10"/>
    </row>
    <row r="159" spans="1:35" x14ac:dyDescent="0.25">
      <c r="A159" s="5" t="s">
        <v>1460</v>
      </c>
      <c r="B159" s="5">
        <v>108</v>
      </c>
      <c r="C159" s="5">
        <v>51</v>
      </c>
      <c r="D159" s="5">
        <v>0.02</v>
      </c>
      <c r="E159" s="5">
        <v>775.00000999999997</v>
      </c>
      <c r="F159" s="5">
        <v>550.00000000000011</v>
      </c>
      <c r="G159" s="5">
        <v>30</v>
      </c>
      <c r="H159" s="5">
        <v>80.800003000000004</v>
      </c>
      <c r="I159" s="5" t="s">
        <v>200</v>
      </c>
      <c r="J159" s="5" t="s">
        <v>201</v>
      </c>
      <c r="K159" s="5">
        <v>1720.7306753812647</v>
      </c>
      <c r="L159" s="5">
        <v>4.3503328424359546</v>
      </c>
      <c r="M159" s="5">
        <v>42.473858434220169</v>
      </c>
      <c r="N159" s="18">
        <v>0.10738195345440821</v>
      </c>
      <c r="O159" s="5">
        <v>2082.3380207022115</v>
      </c>
      <c r="P159" s="5">
        <v>5.2645446554305924</v>
      </c>
      <c r="Q159" s="5">
        <v>390.22861468797947</v>
      </c>
      <c r="R159" s="5">
        <v>0.98657179930802219</v>
      </c>
      <c r="S159" s="18">
        <v>0.80800003000000009</v>
      </c>
      <c r="T159" s="62">
        <v>76.319999999999993</v>
      </c>
      <c r="U159" s="18">
        <v>0.19295787538215178</v>
      </c>
      <c r="V159" s="5">
        <v>395.54000526032104</v>
      </c>
      <c r="W159" s="5">
        <v>856.42024465299744</v>
      </c>
      <c r="X159" s="5">
        <v>2.1651924793027</v>
      </c>
      <c r="Y159" s="5">
        <v>0</v>
      </c>
      <c r="Z159" s="5" t="s">
        <v>708</v>
      </c>
      <c r="AA159" s="5">
        <v>2004</v>
      </c>
      <c r="AB159" s="5">
        <v>0.80800002999999998</v>
      </c>
      <c r="AC159" s="5">
        <v>0.14390000999999999</v>
      </c>
      <c r="AD159" s="5">
        <v>32733.241999999998</v>
      </c>
      <c r="AE159" s="5">
        <v>1678200</v>
      </c>
      <c r="AF159" s="5">
        <v>326600</v>
      </c>
      <c r="AG159" s="5">
        <v>1356800</v>
      </c>
      <c r="AH159" s="5">
        <v>43.299999</v>
      </c>
      <c r="AI159" s="10"/>
    </row>
    <row r="160" spans="1:35" x14ac:dyDescent="0.25">
      <c r="A160" s="5" t="s">
        <v>1460</v>
      </c>
      <c r="B160" s="5">
        <v>108</v>
      </c>
      <c r="C160" s="5">
        <v>51</v>
      </c>
      <c r="D160" s="5">
        <v>0.02</v>
      </c>
      <c r="E160" s="5">
        <v>775.00000999999997</v>
      </c>
      <c r="F160" s="5">
        <v>550.00000000000011</v>
      </c>
      <c r="G160" s="5">
        <v>30</v>
      </c>
      <c r="H160" s="5">
        <v>77.999996999999993</v>
      </c>
      <c r="I160" s="5" t="s">
        <v>200</v>
      </c>
      <c r="J160" s="5" t="s">
        <v>201</v>
      </c>
      <c r="K160" s="5">
        <v>1720.7306753812647</v>
      </c>
      <c r="L160" s="5">
        <v>4.3503328424359546</v>
      </c>
      <c r="M160" s="5">
        <v>42.473858434220169</v>
      </c>
      <c r="N160" s="18">
        <v>0.10738195345440821</v>
      </c>
      <c r="O160" s="5">
        <v>2010.1776403121967</v>
      </c>
      <c r="P160" s="5">
        <v>5.0821095554903897</v>
      </c>
      <c r="Q160" s="5">
        <v>447.87479726537947</v>
      </c>
      <c r="R160" s="5">
        <v>1.1323122599713138</v>
      </c>
      <c r="S160" s="18">
        <v>0.77999996999999999</v>
      </c>
      <c r="T160" s="62">
        <v>81.319999999999993</v>
      </c>
      <c r="U160" s="18">
        <v>0.20559950399162852</v>
      </c>
      <c r="V160" s="5">
        <v>395.54000526032104</v>
      </c>
      <c r="W160" s="5">
        <v>856.42024465299744</v>
      </c>
      <c r="X160" s="5">
        <v>2.1651924793027</v>
      </c>
      <c r="Y160" s="5">
        <v>0</v>
      </c>
      <c r="Z160" s="5" t="s">
        <v>708</v>
      </c>
      <c r="AA160" s="5">
        <v>2005</v>
      </c>
      <c r="AB160" s="5">
        <v>0.77999996999999999</v>
      </c>
      <c r="AC160" s="5">
        <v>0.14560001</v>
      </c>
      <c r="AD160" s="5">
        <v>41610.468999999997</v>
      </c>
      <c r="AE160" s="5">
        <v>1794200</v>
      </c>
      <c r="AF160" s="5">
        <v>348600</v>
      </c>
      <c r="AG160" s="5">
        <v>1398800</v>
      </c>
      <c r="AH160" s="5">
        <v>43.5</v>
      </c>
      <c r="AI160" s="10"/>
    </row>
    <row r="161" spans="1:35" x14ac:dyDescent="0.25">
      <c r="A161" s="5" t="s">
        <v>1460</v>
      </c>
      <c r="B161" s="5">
        <v>108</v>
      </c>
      <c r="C161" s="5">
        <v>51</v>
      </c>
      <c r="D161" s="5">
        <v>0.02</v>
      </c>
      <c r="E161" s="5">
        <v>775.00000999999997</v>
      </c>
      <c r="F161" s="5">
        <v>524.99999000000003</v>
      </c>
      <c r="G161" s="5">
        <v>30</v>
      </c>
      <c r="H161" s="5">
        <v>75.900000000000006</v>
      </c>
      <c r="I161" s="5" t="s">
        <v>200</v>
      </c>
      <c r="J161" s="5" t="s">
        <v>201</v>
      </c>
      <c r="K161" s="5">
        <v>1598.5741386083662</v>
      </c>
      <c r="L161" s="5">
        <v>4.2988039459900458</v>
      </c>
      <c r="M161" s="5">
        <v>38.431482684880962</v>
      </c>
      <c r="N161" s="18">
        <v>0.10334798081985547</v>
      </c>
      <c r="O161" s="5">
        <v>1814.2412994231042</v>
      </c>
      <c r="P161" s="5">
        <v>4.8787650622995837</v>
      </c>
      <c r="Q161" s="5">
        <v>452.45206785627221</v>
      </c>
      <c r="R161" s="5">
        <v>1.2167109974424553</v>
      </c>
      <c r="S161" s="18">
        <v>0.75900000000000001</v>
      </c>
      <c r="T161" s="62">
        <v>77.680000000000007</v>
      </c>
      <c r="U161" s="18">
        <v>0.20888633636457382</v>
      </c>
      <c r="V161" s="5">
        <v>371.86486257404857</v>
      </c>
      <c r="W161" s="5">
        <v>791.73060371456415</v>
      </c>
      <c r="X161" s="5">
        <v>2.1290815115851629</v>
      </c>
      <c r="Y161" s="5">
        <v>0</v>
      </c>
      <c r="Z161" s="5" t="s">
        <v>708</v>
      </c>
      <c r="AA161" s="5">
        <v>2006</v>
      </c>
      <c r="AB161" s="5">
        <v>0.75900000000000001</v>
      </c>
      <c r="AC161" s="5">
        <v>0.14569999</v>
      </c>
      <c r="AD161" s="5">
        <v>49390.656000000003</v>
      </c>
      <c r="AE161" s="5">
        <v>1974000</v>
      </c>
      <c r="AF161" s="5">
        <v>391000</v>
      </c>
      <c r="AG161" s="5">
        <v>1497800</v>
      </c>
      <c r="AH161" s="5">
        <v>43.5</v>
      </c>
      <c r="AI161" s="10"/>
    </row>
    <row r="162" spans="1:35" x14ac:dyDescent="0.25">
      <c r="A162" s="5" t="s">
        <v>1460</v>
      </c>
      <c r="B162" s="5">
        <v>108</v>
      </c>
      <c r="C162" s="5">
        <v>51</v>
      </c>
      <c r="D162" s="5">
        <v>0.02</v>
      </c>
      <c r="E162" s="5">
        <v>775.00000999999997</v>
      </c>
      <c r="F162" s="5">
        <v>524.99999000000003</v>
      </c>
      <c r="G162" s="5">
        <v>30</v>
      </c>
      <c r="H162" s="5">
        <v>78.300004999999999</v>
      </c>
      <c r="I162" s="5" t="s">
        <v>200</v>
      </c>
      <c r="J162" s="5" t="s">
        <v>201</v>
      </c>
      <c r="K162" s="5">
        <v>1598.5741386083662</v>
      </c>
      <c r="L162" s="5">
        <v>4.2988039459900458</v>
      </c>
      <c r="M162" s="5">
        <v>38.431482684880962</v>
      </c>
      <c r="N162" s="18">
        <v>0.10334798081985547</v>
      </c>
      <c r="O162" s="5">
        <v>1871.6087327540915</v>
      </c>
      <c r="P162" s="5">
        <v>5.0330346346756611</v>
      </c>
      <c r="Q162" s="5">
        <v>408.36328247539058</v>
      </c>
      <c r="R162" s="5">
        <v>1.0981496870898206</v>
      </c>
      <c r="S162" s="18">
        <v>0.78300004999999995</v>
      </c>
      <c r="T162" s="62">
        <v>73.849999999999994</v>
      </c>
      <c r="U162" s="18">
        <v>0.19860224609815391</v>
      </c>
      <c r="V162" s="5">
        <v>371.86486257404857</v>
      </c>
      <c r="W162" s="5">
        <v>791.73060371456415</v>
      </c>
      <c r="X162" s="5">
        <v>2.1290815115851629</v>
      </c>
      <c r="Y162" s="5">
        <v>0</v>
      </c>
      <c r="Z162" s="5" t="s">
        <v>708</v>
      </c>
      <c r="AA162" s="5">
        <v>2007</v>
      </c>
      <c r="AB162" s="5">
        <v>0.78300004999999995</v>
      </c>
      <c r="AC162" s="5">
        <v>0.14599999999999999</v>
      </c>
      <c r="AD162" s="5">
        <v>56080.688000000002</v>
      </c>
      <c r="AE162" s="5">
        <v>2112800</v>
      </c>
      <c r="AF162" s="5">
        <v>417500</v>
      </c>
      <c r="AG162" s="5">
        <v>1653500</v>
      </c>
      <c r="AH162" s="5">
        <v>43.700001</v>
      </c>
      <c r="AI162" s="10"/>
    </row>
    <row r="163" spans="1:35" x14ac:dyDescent="0.25">
      <c r="A163" s="5" t="s">
        <v>1460</v>
      </c>
      <c r="B163" s="5">
        <v>108</v>
      </c>
      <c r="C163" s="5">
        <v>51</v>
      </c>
      <c r="D163" s="5">
        <v>0.02</v>
      </c>
      <c r="E163" s="5">
        <v>775.00000999999997</v>
      </c>
      <c r="F163" s="5">
        <v>524.99999000000003</v>
      </c>
      <c r="G163" s="5">
        <v>30</v>
      </c>
      <c r="H163" s="5">
        <v>65.900003999999996</v>
      </c>
      <c r="I163" s="5" t="s">
        <v>200</v>
      </c>
      <c r="J163" s="5" t="s">
        <v>201</v>
      </c>
      <c r="K163" s="5">
        <v>1598.5741386083662</v>
      </c>
      <c r="L163" s="5">
        <v>4.2988039459900458</v>
      </c>
      <c r="M163" s="5">
        <v>38.431482684880962</v>
      </c>
      <c r="N163" s="18">
        <v>0.10334798081985547</v>
      </c>
      <c r="O163" s="5">
        <v>1575.2109208030008</v>
      </c>
      <c r="P163" s="5">
        <v>4.2359767736574812</v>
      </c>
      <c r="Q163" s="5">
        <v>634.99038119452939</v>
      </c>
      <c r="R163" s="5">
        <v>1.7075837087675507</v>
      </c>
      <c r="S163" s="18">
        <v>0.65900004000000001</v>
      </c>
      <c r="T163" s="62">
        <v>93.51</v>
      </c>
      <c r="U163" s="18">
        <v>0.25146497569957166</v>
      </c>
      <c r="V163" s="5">
        <v>371.86486257404857</v>
      </c>
      <c r="W163" s="5">
        <v>791.73060371456415</v>
      </c>
      <c r="X163" s="5">
        <v>2.1290815115851629</v>
      </c>
      <c r="Y163" s="5">
        <v>0</v>
      </c>
      <c r="Z163" s="5" t="s">
        <v>708</v>
      </c>
      <c r="AA163" s="5">
        <v>2008</v>
      </c>
      <c r="AB163" s="5">
        <v>0.65900004000000001</v>
      </c>
      <c r="AC163" s="5">
        <v>0.16239998999999999</v>
      </c>
      <c r="AD163" s="5">
        <v>57937.203000000001</v>
      </c>
      <c r="AE163" s="5">
        <v>2246900</v>
      </c>
      <c r="AF163" s="5">
        <v>448700</v>
      </c>
      <c r="AG163" s="5">
        <v>1481400</v>
      </c>
      <c r="AH163" s="5">
        <v>43.900002000000001</v>
      </c>
      <c r="AI163" s="10"/>
    </row>
    <row r="164" spans="1:35" x14ac:dyDescent="0.25">
      <c r="A164" s="5" t="s">
        <v>1460</v>
      </c>
      <c r="B164" s="5">
        <v>108</v>
      </c>
      <c r="C164" s="5">
        <v>51</v>
      </c>
      <c r="D164" s="5">
        <v>0.02</v>
      </c>
      <c r="E164" s="5">
        <v>775.00000999999997</v>
      </c>
      <c r="F164" s="5">
        <v>524.99999000000003</v>
      </c>
      <c r="G164" s="5">
        <v>30</v>
      </c>
      <c r="H164" s="5">
        <v>71.800004999999999</v>
      </c>
      <c r="I164" s="5" t="s">
        <v>200</v>
      </c>
      <c r="J164" s="5" t="s">
        <v>201</v>
      </c>
      <c r="K164" s="5">
        <v>1598.5741386083662</v>
      </c>
      <c r="L164" s="5">
        <v>4.2988039459900458</v>
      </c>
      <c r="M164" s="5">
        <v>38.431482684880962</v>
      </c>
      <c r="N164" s="18">
        <v>0.10334798081985547</v>
      </c>
      <c r="O164" s="5">
        <v>1716.2389245031011</v>
      </c>
      <c r="P164" s="5">
        <v>4.6152220799332726</v>
      </c>
      <c r="Q164" s="5">
        <v>578.53695281901832</v>
      </c>
      <c r="R164" s="5">
        <v>1.5557720318461539</v>
      </c>
      <c r="S164" s="18">
        <v>0.71800005</v>
      </c>
      <c r="T164" s="62">
        <v>88.61</v>
      </c>
      <c r="U164" s="18">
        <v>0.2382967255822894</v>
      </c>
      <c r="V164" s="5">
        <v>371.86486257404857</v>
      </c>
      <c r="W164" s="5">
        <v>791.73060371456415</v>
      </c>
      <c r="X164" s="5">
        <v>2.1290815115851629</v>
      </c>
      <c r="Y164" s="5">
        <v>0</v>
      </c>
      <c r="Z164" s="5" t="s">
        <v>708</v>
      </c>
      <c r="AA164" s="5">
        <v>2009</v>
      </c>
      <c r="AB164" s="5">
        <v>0.71800005</v>
      </c>
      <c r="AC164" s="5">
        <v>0.16259999999999999</v>
      </c>
      <c r="AD164" s="5">
        <v>78184.718999999997</v>
      </c>
      <c r="AE164" s="5">
        <v>2330900</v>
      </c>
      <c r="AF164" s="5">
        <v>422500</v>
      </c>
      <c r="AG164" s="5">
        <v>1672500</v>
      </c>
      <c r="AH164" s="5">
        <v>44.400002000000001</v>
      </c>
      <c r="AI164" s="10"/>
    </row>
    <row r="165" spans="1:35" x14ac:dyDescent="0.25">
      <c r="A165" s="5" t="s">
        <v>1460</v>
      </c>
      <c r="B165" s="5">
        <v>108</v>
      </c>
      <c r="C165" s="5">
        <v>51</v>
      </c>
      <c r="D165" s="5">
        <v>0.02</v>
      </c>
      <c r="E165" s="5">
        <v>775.00000999999997</v>
      </c>
      <c r="F165" s="5">
        <v>524.99999000000003</v>
      </c>
      <c r="G165" s="5">
        <v>30</v>
      </c>
      <c r="H165" s="5">
        <v>69.599997999999999</v>
      </c>
      <c r="I165" s="5" t="s">
        <v>200</v>
      </c>
      <c r="J165" s="5" t="s">
        <v>201</v>
      </c>
      <c r="K165" s="5">
        <v>1598.5741386083662</v>
      </c>
      <c r="L165" s="5">
        <v>4.2988039459900458</v>
      </c>
      <c r="M165" s="5">
        <v>38.431482684880962</v>
      </c>
      <c r="N165" s="18">
        <v>0.10334798081985547</v>
      </c>
      <c r="O165" s="5">
        <v>1663.6520528506646</v>
      </c>
      <c r="P165" s="5">
        <v>4.4738081499146363</v>
      </c>
      <c r="Q165" s="5">
        <v>633.79943032829715</v>
      </c>
      <c r="R165" s="5">
        <v>1.7043810645112785</v>
      </c>
      <c r="S165" s="18">
        <v>0.69599997999999996</v>
      </c>
      <c r="T165" s="62">
        <v>93.41</v>
      </c>
      <c r="U165" s="18">
        <v>0.25118717611617664</v>
      </c>
      <c r="V165" s="5">
        <v>371.86486257404857</v>
      </c>
      <c r="W165" s="5">
        <v>791.73060371456415</v>
      </c>
      <c r="X165" s="5">
        <v>2.1290815115851629</v>
      </c>
      <c r="Y165" s="5">
        <v>0</v>
      </c>
      <c r="Z165" s="5" t="s">
        <v>708</v>
      </c>
      <c r="AA165" s="5">
        <v>2010</v>
      </c>
      <c r="AB165" s="5">
        <v>0.69599997999999996</v>
      </c>
      <c r="AC165" s="5">
        <v>0.16309999</v>
      </c>
      <c r="AD165" s="5">
        <v>74172.820000000007</v>
      </c>
      <c r="AE165" s="5">
        <v>2460700</v>
      </c>
      <c r="AF165" s="5">
        <v>438900</v>
      </c>
      <c r="AG165" s="5">
        <v>1711600</v>
      </c>
      <c r="AH165" s="5">
        <v>44.700001</v>
      </c>
      <c r="AI165" s="10"/>
    </row>
    <row r="166" spans="1:35" x14ac:dyDescent="0.25">
      <c r="A166" s="5" t="s">
        <v>1460</v>
      </c>
      <c r="B166" s="5">
        <v>108</v>
      </c>
      <c r="C166" s="5">
        <v>51</v>
      </c>
      <c r="D166" s="5">
        <v>0.02</v>
      </c>
      <c r="E166" s="5">
        <v>775.00000999999997</v>
      </c>
      <c r="F166" s="5">
        <v>524.99999000000003</v>
      </c>
      <c r="G166" s="5">
        <v>27.1</v>
      </c>
      <c r="H166" s="5">
        <v>65.699995000000001</v>
      </c>
      <c r="I166" s="5" t="s">
        <v>200</v>
      </c>
      <c r="J166" s="5" t="s">
        <v>201</v>
      </c>
      <c r="K166" s="5">
        <v>1598.5741386083662</v>
      </c>
      <c r="L166" s="5">
        <v>4.2988039459900458</v>
      </c>
      <c r="M166" s="5">
        <v>38.431482684880962</v>
      </c>
      <c r="N166" s="18">
        <v>0.10334798081985547</v>
      </c>
      <c r="O166" s="5">
        <v>1570.4300961909282</v>
      </c>
      <c r="P166" s="5">
        <v>4.2231204242326399</v>
      </c>
      <c r="Q166" s="5">
        <v>768.96808652775348</v>
      </c>
      <c r="R166" s="5">
        <v>2.0678697126826031</v>
      </c>
      <c r="S166" s="18">
        <v>0.65699995</v>
      </c>
      <c r="T166" s="62">
        <v>107.11</v>
      </c>
      <c r="U166" s="18">
        <v>0.28803862616594222</v>
      </c>
      <c r="V166" s="5">
        <v>371.86486257404857</v>
      </c>
      <c r="W166" s="5">
        <v>791.73060371456415</v>
      </c>
      <c r="X166" s="5">
        <v>2.1290815115851629</v>
      </c>
      <c r="Y166" s="5">
        <v>0</v>
      </c>
      <c r="Z166" s="5" t="s">
        <v>708</v>
      </c>
      <c r="AA166" s="5">
        <v>2011</v>
      </c>
      <c r="AB166" s="5">
        <v>0.65699995</v>
      </c>
      <c r="AC166" s="5">
        <v>0.1174</v>
      </c>
      <c r="AD166" s="5">
        <v>83893.733999999997</v>
      </c>
      <c r="AE166" s="5">
        <v>2723800</v>
      </c>
      <c r="AF166" s="5">
        <v>451800</v>
      </c>
      <c r="AG166" s="5">
        <v>1790900</v>
      </c>
      <c r="AH166" s="5">
        <v>44.900002000000001</v>
      </c>
      <c r="AI166" s="10"/>
    </row>
    <row r="167" spans="1:35" x14ac:dyDescent="0.25">
      <c r="A167" s="5" t="s">
        <v>1460</v>
      </c>
      <c r="B167" s="5">
        <v>108</v>
      </c>
      <c r="C167" s="5">
        <v>51</v>
      </c>
      <c r="D167" s="5">
        <v>0.02</v>
      </c>
      <c r="E167" s="5">
        <v>775.00000999999997</v>
      </c>
      <c r="F167" s="5">
        <v>524.99999000000003</v>
      </c>
      <c r="G167" s="5">
        <v>27</v>
      </c>
      <c r="H167" s="5">
        <v>63.9</v>
      </c>
      <c r="I167" s="5" t="s">
        <v>200</v>
      </c>
      <c r="J167" s="5" t="s">
        <v>201</v>
      </c>
      <c r="K167" s="5">
        <v>1598.5741386083662</v>
      </c>
      <c r="L167" s="5">
        <v>4.2988039459900458</v>
      </c>
      <c r="M167" s="5">
        <v>38.431482684880962</v>
      </c>
      <c r="N167" s="18">
        <v>0.10334798081985547</v>
      </c>
      <c r="O167" s="5">
        <v>1527.4047303443526</v>
      </c>
      <c r="P167" s="5">
        <v>4.1074188073905589</v>
      </c>
      <c r="Q167" s="5">
        <v>847.48524151721585</v>
      </c>
      <c r="R167" s="5">
        <v>2.2790140365801785</v>
      </c>
      <c r="S167" s="18">
        <v>0.63900000000000001</v>
      </c>
      <c r="T167" s="62">
        <v>114.21</v>
      </c>
      <c r="U167" s="18">
        <v>0.30712961591009968</v>
      </c>
      <c r="V167" s="5">
        <v>371.86486257404857</v>
      </c>
      <c r="W167" s="5">
        <v>791.73060371456415</v>
      </c>
      <c r="X167" s="5">
        <v>2.1290815115851629</v>
      </c>
      <c r="Y167" s="5">
        <v>0</v>
      </c>
      <c r="Z167" s="5" t="s">
        <v>708</v>
      </c>
      <c r="AA167" s="5">
        <v>2012</v>
      </c>
      <c r="AB167" s="5">
        <v>0.63900000000000001</v>
      </c>
      <c r="AC167" s="5">
        <v>0.1186</v>
      </c>
      <c r="AD167" s="5">
        <v>72825.991999999998</v>
      </c>
      <c r="AE167" s="5">
        <v>2968400</v>
      </c>
      <c r="AF167" s="5">
        <v>470200</v>
      </c>
      <c r="AG167" s="5">
        <v>1897700</v>
      </c>
      <c r="AH167" s="5">
        <v>45.099997999999999</v>
      </c>
      <c r="AI167" s="10"/>
    </row>
    <row r="168" spans="1:35" x14ac:dyDescent="0.25">
      <c r="A168" s="5" t="s">
        <v>1460</v>
      </c>
      <c r="B168" s="5">
        <v>108</v>
      </c>
      <c r="C168" s="5">
        <v>51</v>
      </c>
      <c r="D168" s="5">
        <v>0.02</v>
      </c>
      <c r="E168" s="5">
        <v>775.00000999999997</v>
      </c>
      <c r="F168" s="5">
        <v>524.99999000000003</v>
      </c>
      <c r="G168" s="5">
        <v>26</v>
      </c>
      <c r="H168" s="5">
        <v>70.399999999999991</v>
      </c>
      <c r="I168" s="5" t="s">
        <v>200</v>
      </c>
      <c r="J168" s="5" t="s">
        <v>201</v>
      </c>
      <c r="K168" s="5">
        <v>1598.5741386083662</v>
      </c>
      <c r="L168" s="5">
        <v>4.2988039459900458</v>
      </c>
      <c r="M168" s="5">
        <v>38.431482684880962</v>
      </c>
      <c r="N168" s="18">
        <v>0.10334798081985547</v>
      </c>
      <c r="O168" s="5">
        <v>1682.7745385953428</v>
      </c>
      <c r="P168" s="5">
        <v>4.5252313621329465</v>
      </c>
      <c r="Q168" s="5">
        <v>652.87099638575285</v>
      </c>
      <c r="R168" s="5">
        <v>1.7556673461068084</v>
      </c>
      <c r="S168" s="18">
        <v>0.70399999999999996</v>
      </c>
      <c r="T168" s="62">
        <v>97.51</v>
      </c>
      <c r="U168" s="18">
        <v>0.26222704049248002</v>
      </c>
      <c r="V168" s="5">
        <v>371.86486257404857</v>
      </c>
      <c r="W168" s="5">
        <v>791.73060371456415</v>
      </c>
      <c r="X168" s="5">
        <v>2.1290815115851629</v>
      </c>
      <c r="Y168" s="5">
        <v>0</v>
      </c>
      <c r="Z168" s="5" t="s">
        <v>708</v>
      </c>
      <c r="AA168" s="5">
        <v>2013</v>
      </c>
      <c r="AB168" s="5">
        <v>0.70399999999999996</v>
      </c>
      <c r="AC168" s="5">
        <v>0.17209999000000001</v>
      </c>
      <c r="AD168" s="5">
        <v>82517.148000000001</v>
      </c>
      <c r="AE168" s="5">
        <v>2909900</v>
      </c>
      <c r="AF168" s="5">
        <v>490600</v>
      </c>
      <c r="AG168" s="5">
        <v>2047900</v>
      </c>
      <c r="AI168" s="10"/>
    </row>
    <row r="169" spans="1:35" x14ac:dyDescent="0.25">
      <c r="A169" s="5" t="s">
        <v>1460</v>
      </c>
      <c r="B169" s="5">
        <v>108</v>
      </c>
      <c r="C169" s="5">
        <v>51</v>
      </c>
      <c r="D169" s="5">
        <v>0.02</v>
      </c>
      <c r="E169" s="5">
        <v>0</v>
      </c>
      <c r="F169" s="5">
        <v>200</v>
      </c>
      <c r="H169" s="5">
        <v>0</v>
      </c>
      <c r="I169" s="5" t="s">
        <v>200</v>
      </c>
      <c r="K169" s="5" t="s">
        <v>1456</v>
      </c>
      <c r="L169" s="5" t="e">
        <v>#VALUE!</v>
      </c>
      <c r="M169" s="5" t="s">
        <v>1456</v>
      </c>
      <c r="N169" s="18" t="e">
        <v>#VALUE!</v>
      </c>
      <c r="O169" s="5" t="e">
        <v>#VALUE!</v>
      </c>
      <c r="P169" s="5" t="e">
        <v>#VALUE!</v>
      </c>
      <c r="Q169" s="5" t="e">
        <v>#DIV/0!</v>
      </c>
      <c r="R169" s="5" t="e">
        <v>#DIV/0!</v>
      </c>
      <c r="S169" s="18" t="e">
        <v>#VALUE!</v>
      </c>
      <c r="T169" s="62" t="e">
        <v>#VALUE!</v>
      </c>
      <c r="U169" s="18" t="e">
        <v>#VALUE!</v>
      </c>
      <c r="V169" s="5">
        <v>170.27101100293106</v>
      </c>
      <c r="W169" s="5">
        <v>796.4215644807316</v>
      </c>
      <c r="X169" s="5">
        <v>4.6773761416558566</v>
      </c>
      <c r="Y169" s="5">
        <v>0</v>
      </c>
      <c r="Z169" s="5" t="s">
        <v>708</v>
      </c>
      <c r="AA169" s="5">
        <v>2014</v>
      </c>
      <c r="AI169" s="10"/>
    </row>
    <row r="170" spans="1:35" x14ac:dyDescent="0.25">
      <c r="A170" s="5" t="s">
        <v>1460</v>
      </c>
      <c r="B170" s="5">
        <v>108</v>
      </c>
      <c r="C170" s="5">
        <v>51</v>
      </c>
      <c r="D170" s="5">
        <v>0.02</v>
      </c>
      <c r="E170" s="5">
        <v>874.99998999999991</v>
      </c>
      <c r="F170" s="5">
        <v>650.00002000000006</v>
      </c>
      <c r="G170" s="5">
        <v>11</v>
      </c>
      <c r="H170" s="5">
        <v>104.3</v>
      </c>
      <c r="I170" s="5" t="s">
        <v>200</v>
      </c>
      <c r="J170" s="5" t="s">
        <v>201</v>
      </c>
      <c r="K170" s="5">
        <v>2080.8678599138025</v>
      </c>
      <c r="L170" s="5">
        <v>4.102446954873292</v>
      </c>
      <c r="M170" s="5">
        <v>49.272850388385116</v>
      </c>
      <c r="N170" s="18">
        <v>9.7141802671761784E-2</v>
      </c>
      <c r="O170" s="5">
        <v>3262.0793764338</v>
      </c>
      <c r="P170" s="5">
        <v>6.4312145245783006</v>
      </c>
      <c r="Q170" s="5">
        <v>-87.264507995239512</v>
      </c>
      <c r="R170" s="5">
        <v>-0.17204264720029655</v>
      </c>
      <c r="S170" s="18">
        <v>1.0429999999999999</v>
      </c>
      <c r="T170" s="62">
        <v>36.6</v>
      </c>
      <c r="U170" s="18">
        <v>7.2158597248222489E-2</v>
      </c>
      <c r="V170" s="5">
        <v>507.22602456612918</v>
      </c>
      <c r="W170" s="5">
        <v>1046.7250225730625</v>
      </c>
      <c r="X170" s="5">
        <v>2.0636264148086836</v>
      </c>
      <c r="Y170" s="5">
        <v>0</v>
      </c>
      <c r="Z170" s="5" t="s">
        <v>717</v>
      </c>
      <c r="AA170" s="5">
        <v>2001</v>
      </c>
      <c r="AB170" s="5">
        <v>1.0429999999999999</v>
      </c>
      <c r="AC170" s="5">
        <v>0.16299999000000001</v>
      </c>
      <c r="AD170" s="5">
        <v>25435</v>
      </c>
      <c r="AE170" s="5">
        <v>1746761</v>
      </c>
      <c r="AF170" s="5">
        <v>436582</v>
      </c>
      <c r="AG170" s="5">
        <v>1822413</v>
      </c>
      <c r="AH170" s="5">
        <v>41.599997999999999</v>
      </c>
      <c r="AI170" s="10"/>
    </row>
    <row r="171" spans="1:35" x14ac:dyDescent="0.25">
      <c r="A171" s="5" t="s">
        <v>1460</v>
      </c>
      <c r="B171" s="5">
        <v>108</v>
      </c>
      <c r="C171" s="5">
        <v>51</v>
      </c>
      <c r="D171" s="5">
        <v>0.02</v>
      </c>
      <c r="E171" s="5">
        <v>874.99998999999991</v>
      </c>
      <c r="F171" s="5">
        <v>650.00002000000006</v>
      </c>
      <c r="G171" s="5">
        <v>30</v>
      </c>
      <c r="H171" s="5">
        <v>93.599998999999997</v>
      </c>
      <c r="I171" s="5" t="s">
        <v>200</v>
      </c>
      <c r="J171" s="5" t="s">
        <v>201</v>
      </c>
      <c r="K171" s="5">
        <v>2080.8678599138025</v>
      </c>
      <c r="L171" s="5">
        <v>4.102446954873292</v>
      </c>
      <c r="M171" s="5">
        <v>49.272850388385116</v>
      </c>
      <c r="N171" s="18">
        <v>9.7141802671761784E-2</v>
      </c>
      <c r="O171" s="5">
        <v>2927.4269067317769</v>
      </c>
      <c r="P171" s="5">
        <v>5.7714446123615959</v>
      </c>
      <c r="Q171" s="5">
        <v>134.43815700643367</v>
      </c>
      <c r="R171" s="5">
        <v>0.26504585824717752</v>
      </c>
      <c r="S171" s="18">
        <v>0.93599999</v>
      </c>
      <c r="T171" s="62">
        <v>62.07</v>
      </c>
      <c r="U171" s="18">
        <v>0.12237043060592277</v>
      </c>
      <c r="V171" s="5">
        <v>507.22602456612918</v>
      </c>
      <c r="W171" s="5">
        <v>1046.7250225730625</v>
      </c>
      <c r="X171" s="5">
        <v>2.0636264148086836</v>
      </c>
      <c r="Y171" s="5">
        <v>0</v>
      </c>
      <c r="Z171" s="5" t="s">
        <v>717</v>
      </c>
      <c r="AA171" s="5">
        <v>2002</v>
      </c>
      <c r="AB171" s="5">
        <v>0.93599999</v>
      </c>
      <c r="AC171" s="5">
        <v>0.16339998999999999</v>
      </c>
      <c r="AD171" s="5">
        <v>21972</v>
      </c>
      <c r="AE171" s="5">
        <v>1966143</v>
      </c>
      <c r="AF171" s="5">
        <v>474760</v>
      </c>
      <c r="AG171" s="5">
        <v>1839632</v>
      </c>
      <c r="AH171" s="5">
        <v>42.200001</v>
      </c>
      <c r="AI171" s="10"/>
    </row>
    <row r="172" spans="1:35" x14ac:dyDescent="0.25">
      <c r="A172" s="5" t="s">
        <v>1460</v>
      </c>
      <c r="B172" s="5">
        <v>108</v>
      </c>
      <c r="C172" s="5">
        <v>51</v>
      </c>
      <c r="D172" s="5">
        <v>0.02</v>
      </c>
      <c r="E172" s="5">
        <v>850.00001000000009</v>
      </c>
      <c r="F172" s="5">
        <v>575.00000999999997</v>
      </c>
      <c r="G172" s="5">
        <v>40</v>
      </c>
      <c r="H172" s="5">
        <v>80.199999000000005</v>
      </c>
      <c r="I172" s="5" t="s">
        <v>200</v>
      </c>
      <c r="J172" s="5" t="s">
        <v>201</v>
      </c>
      <c r="K172" s="5">
        <v>1712.3841105118031</v>
      </c>
      <c r="L172" s="5">
        <v>4.0693312062380267</v>
      </c>
      <c r="M172" s="5">
        <v>38.753513816972358</v>
      </c>
      <c r="N172" s="18">
        <v>9.2094339207368592E-2</v>
      </c>
      <c r="O172" s="5">
        <v>2056.1543401645422</v>
      </c>
      <c r="P172" s="5">
        <v>4.8862711175079294</v>
      </c>
      <c r="Q172" s="5">
        <v>413.76642733253971</v>
      </c>
      <c r="R172" s="5">
        <v>0.98327975861366568</v>
      </c>
      <c r="S172" s="18">
        <v>0.80199999000000011</v>
      </c>
      <c r="T172" s="62">
        <v>75.319999999999993</v>
      </c>
      <c r="U172" s="18">
        <v>0.17899857725646487</v>
      </c>
      <c r="V172" s="5">
        <v>420.80234410185807</v>
      </c>
      <c r="W172" s="5">
        <v>851.39938799490108</v>
      </c>
      <c r="X172" s="5">
        <v>2.023276248168461</v>
      </c>
      <c r="Y172" s="5">
        <v>0</v>
      </c>
      <c r="Z172" s="5" t="s">
        <v>717</v>
      </c>
      <c r="AA172" s="5">
        <v>2003</v>
      </c>
      <c r="AB172" s="5">
        <v>0.80199999</v>
      </c>
      <c r="AC172" s="5">
        <v>0.17230000000000001</v>
      </c>
      <c r="AD172" s="5">
        <v>45658</v>
      </c>
      <c r="AE172" s="5">
        <v>2379229</v>
      </c>
      <c r="AF172" s="5">
        <v>479098</v>
      </c>
      <c r="AG172" s="5">
        <v>1907786</v>
      </c>
      <c r="AH172" s="5">
        <v>42.799999</v>
      </c>
      <c r="AI172" s="10"/>
    </row>
    <row r="173" spans="1:35" x14ac:dyDescent="0.25">
      <c r="A173" s="5" t="s">
        <v>1460</v>
      </c>
      <c r="B173" s="5">
        <v>108</v>
      </c>
      <c r="C173" s="5">
        <v>51</v>
      </c>
      <c r="D173" s="5">
        <v>0.02</v>
      </c>
      <c r="E173" s="5">
        <v>850.00001000000009</v>
      </c>
      <c r="F173" s="5">
        <v>575.00000999999997</v>
      </c>
      <c r="G173" s="5">
        <v>40</v>
      </c>
      <c r="H173" s="5">
        <v>77.199995999999999</v>
      </c>
      <c r="I173" s="5" t="s">
        <v>200</v>
      </c>
      <c r="J173" s="5" t="s">
        <v>201</v>
      </c>
      <c r="K173" s="5">
        <v>1712.3841105118031</v>
      </c>
      <c r="L173" s="5">
        <v>4.0693312062380267</v>
      </c>
      <c r="M173" s="5">
        <v>38.753513816972358</v>
      </c>
      <c r="N173" s="18">
        <v>9.2094339207368592E-2</v>
      </c>
      <c r="O173" s="5">
        <v>1979.2407582958358</v>
      </c>
      <c r="P173" s="5">
        <v>4.7034927110975104</v>
      </c>
      <c r="Q173" s="5">
        <v>449.85568624854028</v>
      </c>
      <c r="R173" s="5">
        <v>1.0690427288581112</v>
      </c>
      <c r="S173" s="18">
        <v>0.77199996000000004</v>
      </c>
      <c r="T173" s="62">
        <v>78.510000000000005</v>
      </c>
      <c r="U173" s="18">
        <v>0.18657848065285856</v>
      </c>
      <c r="V173" s="5">
        <v>420.80234410185807</v>
      </c>
      <c r="W173" s="5">
        <v>851.39938799490108</v>
      </c>
      <c r="X173" s="5">
        <v>2.023276248168461</v>
      </c>
      <c r="Y173" s="5">
        <v>0</v>
      </c>
      <c r="Z173" s="5" t="s">
        <v>717</v>
      </c>
      <c r="AA173" s="5">
        <v>2004</v>
      </c>
      <c r="AB173" s="5">
        <v>0.77199996000000004</v>
      </c>
      <c r="AC173" s="5">
        <v>0.16950001000000001</v>
      </c>
      <c r="AD173" s="5">
        <v>76835</v>
      </c>
      <c r="AE173" s="5">
        <v>2576988</v>
      </c>
      <c r="AF173" s="5">
        <v>549607</v>
      </c>
      <c r="AG173" s="5">
        <v>1990652</v>
      </c>
      <c r="AH173" s="5">
        <v>43.200001</v>
      </c>
      <c r="AI173" s="10"/>
    </row>
    <row r="174" spans="1:35" x14ac:dyDescent="0.25">
      <c r="A174" s="5" t="s">
        <v>1460</v>
      </c>
      <c r="B174" s="5">
        <v>108</v>
      </c>
      <c r="C174" s="5">
        <v>51</v>
      </c>
      <c r="D174" s="5">
        <v>0.02</v>
      </c>
      <c r="E174" s="5">
        <v>850.00001000000009</v>
      </c>
      <c r="F174" s="5">
        <v>575.00000999999997</v>
      </c>
      <c r="G174" s="5">
        <v>40</v>
      </c>
      <c r="H174" s="5">
        <v>77.999996999999993</v>
      </c>
      <c r="I174" s="5" t="s">
        <v>200</v>
      </c>
      <c r="J174" s="5" t="s">
        <v>201</v>
      </c>
      <c r="K174" s="5">
        <v>1712.3841105118031</v>
      </c>
      <c r="L174" s="5">
        <v>4.0693312062380267</v>
      </c>
      <c r="M174" s="5">
        <v>38.753513816972358</v>
      </c>
      <c r="N174" s="18">
        <v>9.2094339207368592E-2</v>
      </c>
      <c r="O174" s="5">
        <v>1999.7510519217244</v>
      </c>
      <c r="P174" s="5">
        <v>4.7522336316588367</v>
      </c>
      <c r="Q174" s="5">
        <v>460.83037259545694</v>
      </c>
      <c r="R174" s="5">
        <v>1.0951231119661011</v>
      </c>
      <c r="S174" s="18">
        <v>0.77999996999999999</v>
      </c>
      <c r="T174" s="62">
        <v>79.48</v>
      </c>
      <c r="U174" s="18">
        <v>0.18888351724307975</v>
      </c>
      <c r="V174" s="5">
        <v>420.80234410185807</v>
      </c>
      <c r="W174" s="5">
        <v>851.39938799490108</v>
      </c>
      <c r="X174" s="5">
        <v>2.023276248168461</v>
      </c>
      <c r="Y174" s="5">
        <v>0</v>
      </c>
      <c r="Z174" s="5" t="s">
        <v>717</v>
      </c>
      <c r="AA174" s="5">
        <v>2005</v>
      </c>
      <c r="AB174" s="5">
        <v>0.77999996999999999</v>
      </c>
      <c r="AC174" s="5">
        <v>0.14220000999999999</v>
      </c>
      <c r="AD174" s="5">
        <v>85372</v>
      </c>
      <c r="AE174" s="5">
        <v>3022624</v>
      </c>
      <c r="AF174" s="5">
        <v>607217</v>
      </c>
      <c r="AG174" s="5">
        <v>2358719</v>
      </c>
      <c r="AH174" s="5">
        <v>43.099997999999999</v>
      </c>
      <c r="AI174" s="10"/>
    </row>
    <row r="175" spans="1:35" x14ac:dyDescent="0.25">
      <c r="A175" s="5" t="s">
        <v>1460</v>
      </c>
      <c r="B175" s="5">
        <v>108</v>
      </c>
      <c r="C175" s="5">
        <v>51</v>
      </c>
      <c r="D175" s="5">
        <v>0.02</v>
      </c>
      <c r="E175" s="5">
        <v>850.00001000000009</v>
      </c>
      <c r="F175" s="5">
        <v>650.00002000000006</v>
      </c>
      <c r="G175" s="5">
        <v>30</v>
      </c>
      <c r="H175" s="5">
        <v>79.500002000000009</v>
      </c>
      <c r="I175" s="5" t="s">
        <v>200</v>
      </c>
      <c r="J175" s="5" t="s">
        <v>201</v>
      </c>
      <c r="K175" s="5">
        <v>2133.9809301059663</v>
      </c>
      <c r="L175" s="5">
        <v>4.207159780358924</v>
      </c>
      <c r="M175" s="5">
        <v>52.453193727979574</v>
      </c>
      <c r="N175" s="18">
        <v>0.10341187397245039</v>
      </c>
      <c r="O175" s="5">
        <v>2551.8758961996045</v>
      </c>
      <c r="P175" s="5">
        <v>5.0310429130335477</v>
      </c>
      <c r="Q175" s="5">
        <v>537.37918023125826</v>
      </c>
      <c r="R175" s="5">
        <v>1.0594471777959766</v>
      </c>
      <c r="S175" s="18">
        <v>0.79500002000000014</v>
      </c>
      <c r="T175" s="62">
        <v>102.46</v>
      </c>
      <c r="U175" s="18">
        <v>0.20199404427988979</v>
      </c>
      <c r="V175" s="5">
        <v>507.22602456612918</v>
      </c>
      <c r="W175" s="5">
        <v>1075.9257768141215</v>
      </c>
      <c r="X175" s="5">
        <v>2.121195925888161</v>
      </c>
      <c r="Y175" s="5">
        <v>0</v>
      </c>
      <c r="Z175" s="5" t="s">
        <v>717</v>
      </c>
      <c r="AA175" s="5">
        <v>2006</v>
      </c>
      <c r="AB175" s="5">
        <v>0.79500002000000003</v>
      </c>
      <c r="AC175" s="5">
        <v>0.14310001</v>
      </c>
      <c r="AD175" s="5">
        <v>71329</v>
      </c>
      <c r="AE175" s="5">
        <v>3288421</v>
      </c>
      <c r="AF175" s="5">
        <v>636300</v>
      </c>
      <c r="AG175" s="5">
        <v>2613386</v>
      </c>
      <c r="AH175" s="5">
        <v>43.169998</v>
      </c>
      <c r="AI175" s="10"/>
    </row>
    <row r="176" spans="1:35" x14ac:dyDescent="0.25">
      <c r="A176" s="5" t="s">
        <v>1460</v>
      </c>
      <c r="B176" s="5">
        <v>108</v>
      </c>
      <c r="C176" s="5">
        <v>51</v>
      </c>
      <c r="D176" s="5">
        <v>0.02</v>
      </c>
      <c r="E176" s="5">
        <v>850.00001000000009</v>
      </c>
      <c r="F176" s="5">
        <v>650.00002000000006</v>
      </c>
      <c r="G176" s="5">
        <v>30</v>
      </c>
      <c r="H176" s="5">
        <v>81.199997999999994</v>
      </c>
      <c r="I176" s="5" t="s">
        <v>200</v>
      </c>
      <c r="J176" s="5" t="s">
        <v>201</v>
      </c>
      <c r="K176" s="5">
        <v>2133.9809301059663</v>
      </c>
      <c r="L176" s="5">
        <v>4.207159780358924</v>
      </c>
      <c r="M176" s="5">
        <v>52.453193727979574</v>
      </c>
      <c r="N176" s="18">
        <v>0.10341187397245039</v>
      </c>
      <c r="O176" s="5">
        <v>2606.4441818209771</v>
      </c>
      <c r="P176" s="5">
        <v>5.1386247069055191</v>
      </c>
      <c r="Q176" s="5">
        <v>499.35383425251621</v>
      </c>
      <c r="R176" s="5">
        <v>0.98447991638373311</v>
      </c>
      <c r="S176" s="18">
        <v>0.81199997999999995</v>
      </c>
      <c r="T176" s="62">
        <v>98.92</v>
      </c>
      <c r="U176" s="18">
        <v>0.19501829741217069</v>
      </c>
      <c r="V176" s="5">
        <v>507.22602456612918</v>
      </c>
      <c r="W176" s="5">
        <v>1075.9257768141215</v>
      </c>
      <c r="X176" s="5">
        <v>2.121195925888161</v>
      </c>
      <c r="Y176" s="5">
        <v>0</v>
      </c>
      <c r="Z176" s="5" t="s">
        <v>717</v>
      </c>
      <c r="AA176" s="5">
        <v>2007</v>
      </c>
      <c r="AB176" s="5">
        <v>0.81199997999999995</v>
      </c>
      <c r="AC176" s="5">
        <v>0.13900000000000001</v>
      </c>
      <c r="AD176" s="5">
        <v>81313</v>
      </c>
      <c r="AE176" s="5">
        <v>3563199</v>
      </c>
      <c r="AF176" s="5">
        <v>680442</v>
      </c>
      <c r="AG176" s="5">
        <v>2892847</v>
      </c>
      <c r="AH176" s="5">
        <v>42.939999</v>
      </c>
      <c r="AI176" s="10"/>
    </row>
    <row r="177" spans="1:35" x14ac:dyDescent="0.25">
      <c r="A177" s="5" t="s">
        <v>1460</v>
      </c>
      <c r="B177" s="5">
        <v>108</v>
      </c>
      <c r="C177" s="5">
        <v>51</v>
      </c>
      <c r="D177" s="5">
        <v>0.02</v>
      </c>
      <c r="E177" s="5">
        <v>850.00001000000009</v>
      </c>
      <c r="F177" s="5">
        <v>650.00002000000006</v>
      </c>
      <c r="G177" s="5">
        <v>30</v>
      </c>
      <c r="H177" s="5">
        <v>76.400000000000006</v>
      </c>
      <c r="I177" s="5" t="s">
        <v>200</v>
      </c>
      <c r="J177" s="5" t="s">
        <v>201</v>
      </c>
      <c r="K177" s="5">
        <v>2133.9809301059663</v>
      </c>
      <c r="L177" s="5">
        <v>4.207159780358924</v>
      </c>
      <c r="M177" s="5">
        <v>52.453193727979574</v>
      </c>
      <c r="N177" s="18">
        <v>0.10341187397245039</v>
      </c>
      <c r="O177" s="5">
        <v>2452.3687240869472</v>
      </c>
      <c r="P177" s="5">
        <v>4.834863759572773</v>
      </c>
      <c r="Q177" s="5">
        <v>639.08437779082942</v>
      </c>
      <c r="R177" s="5">
        <v>1.2599597552934891</v>
      </c>
      <c r="S177" s="18">
        <v>0.76400000000000001</v>
      </c>
      <c r="T177" s="62">
        <v>111.92</v>
      </c>
      <c r="U177" s="18">
        <v>0.22065185514382138</v>
      </c>
      <c r="V177" s="5">
        <v>507.22602456612918</v>
      </c>
      <c r="W177" s="5">
        <v>1075.9257768141215</v>
      </c>
      <c r="X177" s="5">
        <v>2.121195925888161</v>
      </c>
      <c r="Y177" s="5">
        <v>0</v>
      </c>
      <c r="Z177" s="5" t="s">
        <v>717</v>
      </c>
      <c r="AA177" s="5">
        <v>2008</v>
      </c>
      <c r="AB177" s="5">
        <v>0.76400000000000001</v>
      </c>
      <c r="AC177" s="5">
        <v>0.13619999999999999</v>
      </c>
      <c r="AD177" s="5">
        <v>80086</v>
      </c>
      <c r="AE177" s="5">
        <v>3838083</v>
      </c>
      <c r="AF177" s="5">
        <v>718902</v>
      </c>
      <c r="AG177" s="5">
        <v>2933296</v>
      </c>
      <c r="AH177" s="5">
        <v>43.23</v>
      </c>
      <c r="AI177" s="10"/>
    </row>
    <row r="178" spans="1:35" x14ac:dyDescent="0.25">
      <c r="A178" s="5" t="s">
        <v>1460</v>
      </c>
      <c r="B178" s="5">
        <v>108</v>
      </c>
      <c r="C178" s="5">
        <v>51</v>
      </c>
      <c r="D178" s="5">
        <v>0.02</v>
      </c>
      <c r="E178" s="5">
        <v>799.99998000000005</v>
      </c>
      <c r="F178" s="5">
        <v>650.00002000000006</v>
      </c>
      <c r="G178" s="5">
        <v>30</v>
      </c>
      <c r="H178" s="5">
        <v>76.199995999999999</v>
      </c>
      <c r="I178" s="5" t="s">
        <v>200</v>
      </c>
      <c r="J178" s="5" t="s">
        <v>201</v>
      </c>
      <c r="K178" s="5">
        <v>2245.7764892184132</v>
      </c>
      <c r="L178" s="5">
        <v>4.4275655830936609</v>
      </c>
      <c r="M178" s="5">
        <v>59.412258414083908</v>
      </c>
      <c r="N178" s="18">
        <v>0.11713172340655026</v>
      </c>
      <c r="O178" s="5">
        <v>2578.2518551430981</v>
      </c>
      <c r="P178" s="5">
        <v>5.0830433185057533</v>
      </c>
      <c r="Q178" s="5">
        <v>659.2999195715729</v>
      </c>
      <c r="R178" s="5">
        <v>1.2998148510528904</v>
      </c>
      <c r="S178" s="18">
        <v>0.76199995999999992</v>
      </c>
      <c r="T178" s="62">
        <v>117.98</v>
      </c>
      <c r="U178" s="18">
        <v>0.23259093832554142</v>
      </c>
      <c r="V178" s="5">
        <v>507.22602456612918</v>
      </c>
      <c r="W178" s="5">
        <v>1137.756306692886</v>
      </c>
      <c r="X178" s="5">
        <v>2.2430952900456944</v>
      </c>
      <c r="Y178" s="5">
        <v>0</v>
      </c>
      <c r="Z178" s="5" t="s">
        <v>717</v>
      </c>
      <c r="AA178" s="5">
        <v>2009</v>
      </c>
      <c r="AB178" s="5">
        <v>0.76199996000000003</v>
      </c>
      <c r="AC178" s="5">
        <v>0.10439999</v>
      </c>
      <c r="AD178" s="5">
        <v>86797</v>
      </c>
      <c r="AE178" s="5">
        <v>3850821</v>
      </c>
      <c r="AF178" s="5">
        <v>705097</v>
      </c>
      <c r="AG178" s="5">
        <v>2932628</v>
      </c>
      <c r="AH178" s="5">
        <v>43.759998000000003</v>
      </c>
      <c r="AI178" s="10"/>
    </row>
    <row r="179" spans="1:35" x14ac:dyDescent="0.25">
      <c r="A179" s="5" t="s">
        <v>1460</v>
      </c>
      <c r="B179" s="5">
        <v>108</v>
      </c>
      <c r="C179" s="5">
        <v>51</v>
      </c>
      <c r="D179" s="5">
        <v>0.02</v>
      </c>
      <c r="E179" s="5">
        <v>799.99998000000005</v>
      </c>
      <c r="F179" s="5">
        <v>650.00002000000006</v>
      </c>
      <c r="G179" s="5">
        <v>30</v>
      </c>
      <c r="H179" s="5">
        <v>73.000001999999995</v>
      </c>
      <c r="I179" s="5" t="s">
        <v>200</v>
      </c>
      <c r="J179" s="5" t="s">
        <v>201</v>
      </c>
      <c r="K179" s="5">
        <v>2245.7764892184132</v>
      </c>
      <c r="L179" s="5">
        <v>4.4275655830936609</v>
      </c>
      <c r="M179" s="5">
        <v>59.412258414083908</v>
      </c>
      <c r="N179" s="18">
        <v>0.11713172340655026</v>
      </c>
      <c r="O179" s="5">
        <v>2469.9790086859043</v>
      </c>
      <c r="P179" s="5">
        <v>4.8695825708049467</v>
      </c>
      <c r="Q179" s="5">
        <v>777.81590651898466</v>
      </c>
      <c r="R179" s="5">
        <v>1.5334700288383518</v>
      </c>
      <c r="S179" s="18">
        <v>0.73000001999999997</v>
      </c>
      <c r="T179" s="62">
        <v>128.5</v>
      </c>
      <c r="U179" s="18">
        <v>0.25334592767422748</v>
      </c>
      <c r="V179" s="5">
        <v>507.22602456612918</v>
      </c>
      <c r="W179" s="5">
        <v>1137.756306692886</v>
      </c>
      <c r="X179" s="5">
        <v>2.2430952900456944</v>
      </c>
      <c r="Y179" s="5">
        <v>0</v>
      </c>
      <c r="Z179" s="5" t="s">
        <v>717</v>
      </c>
      <c r="AA179" s="5">
        <v>2010</v>
      </c>
      <c r="AB179" s="5">
        <v>0.73000001999999997</v>
      </c>
      <c r="AC179" s="5">
        <v>0.10100000000000001</v>
      </c>
      <c r="AD179" s="5">
        <v>86818</v>
      </c>
      <c r="AE179" s="5">
        <v>4005566</v>
      </c>
      <c r="AF179" s="5">
        <v>705265</v>
      </c>
      <c r="AG179" s="5">
        <v>2926045</v>
      </c>
      <c r="AH179" s="5">
        <v>43.990001999999997</v>
      </c>
      <c r="AI179" s="10"/>
    </row>
    <row r="180" spans="1:35" x14ac:dyDescent="0.25">
      <c r="A180" s="5" t="s">
        <v>1460</v>
      </c>
      <c r="B180" s="5">
        <v>108</v>
      </c>
      <c r="C180" s="5">
        <v>51</v>
      </c>
      <c r="D180" s="5">
        <v>0.02</v>
      </c>
      <c r="E180" s="5">
        <v>799.99998000000005</v>
      </c>
      <c r="F180" s="5">
        <v>650.00002000000006</v>
      </c>
      <c r="G180" s="5">
        <v>30</v>
      </c>
      <c r="H180" s="5">
        <v>69.300002000000006</v>
      </c>
      <c r="I180" s="5" t="s">
        <v>200</v>
      </c>
      <c r="J180" s="5" t="s">
        <v>201</v>
      </c>
      <c r="K180" s="5">
        <v>2245.7764892184132</v>
      </c>
      <c r="L180" s="5">
        <v>4.4275655830936609</v>
      </c>
      <c r="M180" s="5">
        <v>59.412258414083908</v>
      </c>
      <c r="N180" s="18">
        <v>0.11713172340655026</v>
      </c>
      <c r="O180" s="5">
        <v>2344.7882952371865</v>
      </c>
      <c r="P180" s="5">
        <v>4.622768118498791</v>
      </c>
      <c r="Q180" s="5">
        <v>902.00328066009604</v>
      </c>
      <c r="R180" s="5">
        <v>1.7783063899997074</v>
      </c>
      <c r="S180" s="18">
        <v>0.69300002000000005</v>
      </c>
      <c r="T180" s="62">
        <v>139.53</v>
      </c>
      <c r="U180" s="18">
        <v>0.27509411282568519</v>
      </c>
      <c r="V180" s="5">
        <v>507.22602456612918</v>
      </c>
      <c r="W180" s="5">
        <v>1137.756306692886</v>
      </c>
      <c r="X180" s="5">
        <v>2.2430952900456944</v>
      </c>
      <c r="Y180" s="5">
        <v>0</v>
      </c>
      <c r="Z180" s="5" t="s">
        <v>717</v>
      </c>
      <c r="AA180" s="5">
        <v>2011</v>
      </c>
      <c r="AB180" s="5">
        <v>0.69300002000000005</v>
      </c>
      <c r="AC180" s="5">
        <v>9.6899994000000003E-2</v>
      </c>
      <c r="AD180" s="5">
        <v>64492</v>
      </c>
      <c r="AE180" s="5">
        <v>4160015</v>
      </c>
      <c r="AF180" s="5">
        <v>718169</v>
      </c>
      <c r="AG180" s="5">
        <v>2882691</v>
      </c>
      <c r="AH180" s="5">
        <v>44.200001</v>
      </c>
      <c r="AI180" s="10"/>
    </row>
    <row r="181" spans="1:35" x14ac:dyDescent="0.25">
      <c r="A181" s="5" t="s">
        <v>1460</v>
      </c>
      <c r="B181" s="5">
        <v>108</v>
      </c>
      <c r="C181" s="5">
        <v>51</v>
      </c>
      <c r="D181" s="5">
        <v>0.02</v>
      </c>
      <c r="E181" s="5">
        <v>799.99998000000005</v>
      </c>
      <c r="F181" s="5">
        <v>625</v>
      </c>
      <c r="G181" s="5">
        <v>30</v>
      </c>
      <c r="H181" s="5">
        <v>74.529999000000004</v>
      </c>
      <c r="I181" s="5" t="s">
        <v>200</v>
      </c>
      <c r="J181" s="5" t="s">
        <v>201</v>
      </c>
      <c r="K181" s="5">
        <v>2088.0182331229003</v>
      </c>
      <c r="L181" s="5">
        <v>4.381746186784647</v>
      </c>
      <c r="M181" s="5">
        <v>53.782004986673996</v>
      </c>
      <c r="N181" s="18">
        <v>0.11286256581942444</v>
      </c>
      <c r="O181" s="5">
        <v>2340.6626991221515</v>
      </c>
      <c r="P181" s="5">
        <v>4.9119254294480434</v>
      </c>
      <c r="Q181" s="5">
        <v>963.61797520565096</v>
      </c>
      <c r="R181" s="5">
        <v>2.0221707461143508</v>
      </c>
      <c r="S181" s="18">
        <v>0.74529998999999991</v>
      </c>
      <c r="T181" s="62">
        <v>139.38</v>
      </c>
      <c r="U181" s="18">
        <v>0.29248679967810742</v>
      </c>
      <c r="V181" s="5">
        <v>476.5265134298208</v>
      </c>
      <c r="W181" s="5">
        <v>1052.5462785204604</v>
      </c>
      <c r="X181" s="5">
        <v>2.2087884910006617</v>
      </c>
      <c r="Y181" s="5">
        <v>0</v>
      </c>
      <c r="Z181" s="5" t="s">
        <v>717</v>
      </c>
      <c r="AA181" s="5">
        <v>2012</v>
      </c>
      <c r="AB181" s="5">
        <v>0.74529999000000002</v>
      </c>
      <c r="AC181" s="5">
        <v>9.2900000999999996E-2</v>
      </c>
      <c r="AD181" s="5">
        <v>51267</v>
      </c>
      <c r="AE181" s="5">
        <v>4157621</v>
      </c>
      <c r="AF181" s="5">
        <v>523668</v>
      </c>
      <c r="AG181" s="5">
        <v>3098721</v>
      </c>
      <c r="AH181" s="5">
        <v>44.799999</v>
      </c>
      <c r="AI181" s="10"/>
    </row>
    <row r="182" spans="1:35" x14ac:dyDescent="0.25">
      <c r="A182" s="5" t="s">
        <v>1460</v>
      </c>
      <c r="B182" s="5">
        <v>108</v>
      </c>
      <c r="C182" s="5">
        <v>51</v>
      </c>
      <c r="D182" s="5">
        <v>0.02</v>
      </c>
      <c r="E182" s="5">
        <v>750.00002999999992</v>
      </c>
      <c r="F182" s="5">
        <v>479.99999000000003</v>
      </c>
      <c r="G182" s="5">
        <v>30</v>
      </c>
      <c r="H182" s="5">
        <v>73.100001000000006</v>
      </c>
      <c r="I182" s="5" t="s">
        <v>200</v>
      </c>
      <c r="J182" s="5" t="s">
        <v>201</v>
      </c>
      <c r="K182" s="5">
        <v>1437.7575456166737</v>
      </c>
      <c r="L182" s="5">
        <v>4.3184781241447254</v>
      </c>
      <c r="M182" s="5">
        <v>34.257243228574239</v>
      </c>
      <c r="N182" s="18">
        <v>0.10289576008634319</v>
      </c>
      <c r="O182" s="5">
        <v>1567.836254656251</v>
      </c>
      <c r="P182" s="5">
        <v>4.7091852090193607</v>
      </c>
      <c r="Q182" s="5">
        <v>762.22248149565485</v>
      </c>
      <c r="R182" s="5">
        <v>2.2894271166272779</v>
      </c>
      <c r="S182" s="18">
        <v>0.73100001000000003</v>
      </c>
      <c r="T182" s="62">
        <v>98.8</v>
      </c>
      <c r="U182" s="18">
        <v>0.29674438891231358</v>
      </c>
      <c r="V182" s="5">
        <v>332.93153381468653</v>
      </c>
      <c r="W182" s="5">
        <v>707.0252631499784</v>
      </c>
      <c r="X182" s="5">
        <v>2.123635616755716</v>
      </c>
      <c r="Y182" s="5">
        <v>0</v>
      </c>
      <c r="Z182" s="5" t="s">
        <v>717</v>
      </c>
      <c r="AA182" s="5">
        <v>2013</v>
      </c>
      <c r="AB182" s="5">
        <v>0.73100001000000003</v>
      </c>
      <c r="AC182" s="5">
        <v>9.8999999000000005E-2</v>
      </c>
      <c r="AD182" s="5">
        <v>56180</v>
      </c>
      <c r="AE182" s="5">
        <v>4502282</v>
      </c>
      <c r="AF182" s="5">
        <v>529003</v>
      </c>
      <c r="AG182" s="5">
        <v>3291298</v>
      </c>
      <c r="AI182" s="10"/>
    </row>
    <row r="183" spans="1:35" x14ac:dyDescent="0.25">
      <c r="A183" s="5" t="s">
        <v>1460</v>
      </c>
      <c r="B183" s="5">
        <v>108</v>
      </c>
      <c r="C183" s="5">
        <v>51</v>
      </c>
      <c r="D183" s="5">
        <v>0.02</v>
      </c>
      <c r="E183" s="5">
        <v>0</v>
      </c>
      <c r="F183" s="5">
        <v>200</v>
      </c>
      <c r="H183" s="5">
        <v>0</v>
      </c>
      <c r="I183" s="5" t="s">
        <v>200</v>
      </c>
      <c r="K183" s="5" t="s">
        <v>1456</v>
      </c>
      <c r="L183" s="5" t="e">
        <v>#VALUE!</v>
      </c>
      <c r="M183" s="5" t="s">
        <v>1456</v>
      </c>
      <c r="N183" s="18" t="e">
        <v>#VALUE!</v>
      </c>
      <c r="O183" s="5" t="e">
        <v>#VALUE!</v>
      </c>
      <c r="P183" s="5" t="e">
        <v>#VALUE!</v>
      </c>
      <c r="Q183" s="5" t="e">
        <v>#DIV/0!</v>
      </c>
      <c r="R183" s="5" t="e">
        <v>#DIV/0!</v>
      </c>
      <c r="S183" s="18" t="e">
        <v>#VALUE!</v>
      </c>
      <c r="T183" s="62" t="e">
        <v>#VALUE!</v>
      </c>
      <c r="U183" s="18" t="e">
        <v>#VALUE!</v>
      </c>
      <c r="V183" s="5">
        <v>170.27101100293106</v>
      </c>
      <c r="W183" s="5">
        <v>796.4215644807316</v>
      </c>
      <c r="X183" s="5">
        <v>4.6773761416558566</v>
      </c>
      <c r="Y183" s="5">
        <v>0</v>
      </c>
      <c r="Z183" s="5" t="s">
        <v>717</v>
      </c>
      <c r="AA183" s="5">
        <v>2014</v>
      </c>
      <c r="AI183" s="10"/>
    </row>
    <row r="184" spans="1:35" x14ac:dyDescent="0.25">
      <c r="A184" s="5" t="s">
        <v>1460</v>
      </c>
      <c r="B184" s="5">
        <v>108</v>
      </c>
      <c r="C184" s="5">
        <v>51</v>
      </c>
      <c r="D184" s="5">
        <v>0.02</v>
      </c>
      <c r="E184" s="5">
        <v>874.99998999999991</v>
      </c>
      <c r="F184" s="5">
        <v>650.00002000000006</v>
      </c>
      <c r="G184" s="5">
        <v>11</v>
      </c>
      <c r="H184" s="5">
        <v>98.199999000000005</v>
      </c>
      <c r="I184" s="5" t="s">
        <v>200</v>
      </c>
      <c r="J184" s="5" t="s">
        <v>201</v>
      </c>
      <c r="K184" s="5">
        <v>2080.8678599138025</v>
      </c>
      <c r="L184" s="5">
        <v>4.102446954873292</v>
      </c>
      <c r="M184" s="5">
        <v>49.272850388385116</v>
      </c>
      <c r="N184" s="18">
        <v>9.7141802671761784E-2</v>
      </c>
      <c r="O184" s="5">
        <v>3071.2961793261729</v>
      </c>
      <c r="P184" s="5">
        <v>6.0550839873669675</v>
      </c>
      <c r="Q184" s="5">
        <v>54.304972340285453</v>
      </c>
      <c r="R184" s="5">
        <v>0.10706266971758166</v>
      </c>
      <c r="S184" s="18">
        <v>0.98199999000000004</v>
      </c>
      <c r="T184" s="62">
        <v>57.16</v>
      </c>
      <c r="U184" s="18">
        <v>0.11268892842386002</v>
      </c>
      <c r="V184" s="5">
        <v>507.22602456612918</v>
      </c>
      <c r="W184" s="5">
        <v>1046.7250225730625</v>
      </c>
      <c r="X184" s="5">
        <v>2.0636264148086836</v>
      </c>
      <c r="Y184" s="5">
        <v>0</v>
      </c>
      <c r="Z184" s="5" t="s">
        <v>724</v>
      </c>
      <c r="AA184" s="5">
        <v>2001</v>
      </c>
      <c r="AB184" s="5">
        <v>0.98199999000000004</v>
      </c>
      <c r="AC184" s="5">
        <v>0.15790001000000001</v>
      </c>
      <c r="AD184" s="5">
        <v>314649</v>
      </c>
      <c r="AE184" s="5">
        <v>29469608</v>
      </c>
      <c r="AF184" s="5">
        <v>4954605</v>
      </c>
      <c r="AG184" s="5">
        <v>28947936</v>
      </c>
      <c r="AI184" s="10"/>
    </row>
    <row r="185" spans="1:35" x14ac:dyDescent="0.25">
      <c r="A185" s="5" t="s">
        <v>1460</v>
      </c>
      <c r="B185" s="5">
        <v>108</v>
      </c>
      <c r="C185" s="5">
        <v>51</v>
      </c>
      <c r="D185" s="5">
        <v>0.02</v>
      </c>
      <c r="E185" s="5">
        <v>874.99998999999991</v>
      </c>
      <c r="F185" s="5">
        <v>650.00002000000006</v>
      </c>
      <c r="G185" s="5">
        <v>30</v>
      </c>
      <c r="H185" s="5">
        <v>87.900001000000003</v>
      </c>
      <c r="I185" s="5" t="s">
        <v>200</v>
      </c>
      <c r="J185" s="5" t="s">
        <v>201</v>
      </c>
      <c r="K185" s="5">
        <v>2080.8678599138025</v>
      </c>
      <c r="L185" s="5">
        <v>4.102446954873292</v>
      </c>
      <c r="M185" s="5">
        <v>49.272850388385116</v>
      </c>
      <c r="N185" s="18">
        <v>9.7141802671761784E-2</v>
      </c>
      <c r="O185" s="5">
        <v>2749.1541749818834</v>
      </c>
      <c r="P185" s="5">
        <v>5.4199785536111911</v>
      </c>
      <c r="Q185" s="5">
        <v>377.45935515329973</v>
      </c>
      <c r="R185" s="5">
        <v>0.74416401539367139</v>
      </c>
      <c r="S185" s="18">
        <v>0.87900001000000005</v>
      </c>
      <c r="T185" s="62">
        <v>85.2</v>
      </c>
      <c r="U185" s="18">
        <v>0.1679757224715937</v>
      </c>
      <c r="V185" s="5">
        <v>507.22602456612918</v>
      </c>
      <c r="W185" s="5">
        <v>1046.7250225730625</v>
      </c>
      <c r="X185" s="5">
        <v>2.0636264148086836</v>
      </c>
      <c r="Y185" s="5">
        <v>0</v>
      </c>
      <c r="Z185" s="5" t="s">
        <v>724</v>
      </c>
      <c r="AA185" s="5">
        <v>2002</v>
      </c>
      <c r="AB185" s="5">
        <v>0.87900001000000005</v>
      </c>
      <c r="AC185" s="5">
        <v>0.15820000000000001</v>
      </c>
      <c r="AD185" s="5">
        <v>315825</v>
      </c>
      <c r="AE185" s="5">
        <v>32463918</v>
      </c>
      <c r="AF185" s="5">
        <v>5278586</v>
      </c>
      <c r="AG185" s="5">
        <v>28551608</v>
      </c>
      <c r="AI185" s="10"/>
    </row>
    <row r="186" spans="1:35" x14ac:dyDescent="0.25">
      <c r="A186" s="5" t="s">
        <v>1460</v>
      </c>
      <c r="B186" s="5">
        <v>108</v>
      </c>
      <c r="C186" s="5">
        <v>51</v>
      </c>
      <c r="D186" s="5">
        <v>0.02</v>
      </c>
      <c r="E186" s="5">
        <v>850.00001000000009</v>
      </c>
      <c r="F186" s="5">
        <v>575.00000999999997</v>
      </c>
      <c r="G186" s="5">
        <v>40</v>
      </c>
      <c r="H186" s="5">
        <v>75.199996999999996</v>
      </c>
      <c r="I186" s="5" t="s">
        <v>200</v>
      </c>
      <c r="J186" s="5" t="s">
        <v>201</v>
      </c>
      <c r="K186" s="5">
        <v>1712.3841105118031</v>
      </c>
      <c r="L186" s="5">
        <v>4.0693312062380267</v>
      </c>
      <c r="M186" s="5">
        <v>38.753513816972358</v>
      </c>
      <c r="N186" s="18">
        <v>9.2094339207368592E-2</v>
      </c>
      <c r="O186" s="5">
        <v>1927.9651139635366</v>
      </c>
      <c r="P186" s="5">
        <v>4.5816406229354545</v>
      </c>
      <c r="Q186" s="5">
        <v>769.65232551518341</v>
      </c>
      <c r="R186" s="5">
        <v>1.8290114974475613</v>
      </c>
      <c r="S186" s="18">
        <v>0.75199996999999996</v>
      </c>
      <c r="T186" s="62">
        <v>106.78</v>
      </c>
      <c r="U186" s="18">
        <v>0.25374604532284917</v>
      </c>
      <c r="V186" s="5">
        <v>420.80234410185807</v>
      </c>
      <c r="W186" s="5">
        <v>851.39938799490108</v>
      </c>
      <c r="X186" s="5">
        <v>2.023276248168461</v>
      </c>
      <c r="Y186" s="5">
        <v>0</v>
      </c>
      <c r="Z186" s="5" t="s">
        <v>724</v>
      </c>
      <c r="AA186" s="5">
        <v>2003</v>
      </c>
      <c r="AB186" s="5">
        <v>0.75199996999999996</v>
      </c>
      <c r="AC186" s="5">
        <v>0.16479999000000001</v>
      </c>
      <c r="AD186" s="5">
        <v>571156</v>
      </c>
      <c r="AE186" s="5">
        <v>37914504</v>
      </c>
      <c r="AF186" s="5">
        <v>5140918</v>
      </c>
      <c r="AG186" s="5">
        <v>28522222</v>
      </c>
      <c r="AI186" s="10"/>
    </row>
    <row r="187" spans="1:35" x14ac:dyDescent="0.25">
      <c r="A187" s="5" t="s">
        <v>1460</v>
      </c>
      <c r="B187" s="5">
        <v>108</v>
      </c>
      <c r="C187" s="5">
        <v>51</v>
      </c>
      <c r="D187" s="5">
        <v>0.02</v>
      </c>
      <c r="E187" s="5">
        <v>850.00001000000009</v>
      </c>
      <c r="F187" s="5">
        <v>575.00000999999997</v>
      </c>
      <c r="G187" s="5">
        <v>40</v>
      </c>
      <c r="H187" s="5">
        <v>70.099997999999999</v>
      </c>
      <c r="I187" s="5" t="s">
        <v>200</v>
      </c>
      <c r="J187" s="5" t="s">
        <v>201</v>
      </c>
      <c r="K187" s="5">
        <v>1712.3841105118031</v>
      </c>
      <c r="L187" s="5">
        <v>4.0693312062380267</v>
      </c>
      <c r="M187" s="5">
        <v>38.753513816972358</v>
      </c>
      <c r="N187" s="18">
        <v>9.2094339207368592E-2</v>
      </c>
      <c r="O187" s="5">
        <v>1797.2121811775296</v>
      </c>
      <c r="P187" s="5">
        <v>4.2709177036867985</v>
      </c>
      <c r="Q187" s="5">
        <v>967.55714495362463</v>
      </c>
      <c r="R187" s="5">
        <v>2.2993150074264341</v>
      </c>
      <c r="S187" s="18">
        <v>0.70099997999999997</v>
      </c>
      <c r="T187" s="62">
        <v>124.27</v>
      </c>
      <c r="U187" s="18">
        <v>0.29531241321407309</v>
      </c>
      <c r="V187" s="5">
        <v>420.80234410185807</v>
      </c>
      <c r="W187" s="5">
        <v>851.39938799490108</v>
      </c>
      <c r="X187" s="5">
        <v>2.023276248168461</v>
      </c>
      <c r="Y187" s="5">
        <v>0</v>
      </c>
      <c r="Z187" s="5" t="s">
        <v>724</v>
      </c>
      <c r="AA187" s="5">
        <v>2004</v>
      </c>
      <c r="AB187" s="5">
        <v>0.70099997999999997</v>
      </c>
      <c r="AC187" s="5">
        <v>0.16219998999999999</v>
      </c>
      <c r="AD187" s="5">
        <v>918025</v>
      </c>
      <c r="AE187" s="5">
        <v>40783532</v>
      </c>
      <c r="AF187" s="5">
        <v>5303439</v>
      </c>
      <c r="AG187" s="5">
        <v>28594700</v>
      </c>
      <c r="AI187" s="10"/>
    </row>
    <row r="188" spans="1:35" x14ac:dyDescent="0.25">
      <c r="A188" s="5" t="s">
        <v>1460</v>
      </c>
      <c r="B188" s="5">
        <v>108</v>
      </c>
      <c r="C188" s="5">
        <v>51</v>
      </c>
      <c r="D188" s="5">
        <v>0.02</v>
      </c>
      <c r="E188" s="5">
        <v>850.00001000000009</v>
      </c>
      <c r="F188" s="5">
        <v>575.00000999999997</v>
      </c>
      <c r="G188" s="5">
        <v>40</v>
      </c>
      <c r="H188" s="5">
        <v>73.900002000000001</v>
      </c>
      <c r="I188" s="5" t="s">
        <v>200</v>
      </c>
      <c r="J188" s="5" t="s">
        <v>201</v>
      </c>
      <c r="K188" s="5">
        <v>1712.3841105118031</v>
      </c>
      <c r="L188" s="5">
        <v>4.0693312062380267</v>
      </c>
      <c r="M188" s="5">
        <v>38.753513816972358</v>
      </c>
      <c r="N188" s="18">
        <v>9.2094339207368592E-2</v>
      </c>
      <c r="O188" s="5">
        <v>1894.6360566721244</v>
      </c>
      <c r="P188" s="5">
        <v>4.5024370306585428</v>
      </c>
      <c r="Q188" s="5">
        <v>879.79613642064123</v>
      </c>
      <c r="R188" s="5">
        <v>2.0907586394235498</v>
      </c>
      <c r="S188" s="18">
        <v>0.73900001999999998</v>
      </c>
      <c r="T188" s="62">
        <v>116.51</v>
      </c>
      <c r="U188" s="18">
        <v>0.27687978293484172</v>
      </c>
      <c r="V188" s="5">
        <v>420.80234410185807</v>
      </c>
      <c r="W188" s="5">
        <v>851.39938799490108</v>
      </c>
      <c r="X188" s="5">
        <v>2.023276248168461</v>
      </c>
      <c r="Y188" s="5">
        <v>0</v>
      </c>
      <c r="Z188" s="5" t="s">
        <v>724</v>
      </c>
      <c r="AA188" s="5">
        <v>2005</v>
      </c>
      <c r="AB188" s="5">
        <v>0.73900001999999998</v>
      </c>
      <c r="AC188" s="5">
        <v>0.14530000000000001</v>
      </c>
      <c r="AD188" s="5">
        <v>627082</v>
      </c>
      <c r="AE188" s="5">
        <v>25963972</v>
      </c>
      <c r="AF188" s="5">
        <v>3241214</v>
      </c>
      <c r="AG188" s="5">
        <v>19184224</v>
      </c>
      <c r="AH188" s="5">
        <v>43.700001</v>
      </c>
      <c r="AI188" s="10"/>
    </row>
    <row r="189" spans="1:35" x14ac:dyDescent="0.25">
      <c r="A189" s="5" t="s">
        <v>1460</v>
      </c>
      <c r="B189" s="5">
        <v>108</v>
      </c>
      <c r="C189" s="5">
        <v>51</v>
      </c>
      <c r="D189" s="5">
        <v>0.02</v>
      </c>
      <c r="E189" s="5">
        <v>850.00001000000009</v>
      </c>
      <c r="F189" s="5">
        <v>650.00002000000006</v>
      </c>
      <c r="G189" s="5">
        <v>30</v>
      </c>
      <c r="H189" s="5">
        <v>74.099999999999994</v>
      </c>
      <c r="I189" s="5" t="s">
        <v>200</v>
      </c>
      <c r="J189" s="5" t="s">
        <v>201</v>
      </c>
      <c r="K189" s="5">
        <v>2133.9809301059663</v>
      </c>
      <c r="L189" s="5">
        <v>4.207159780358924</v>
      </c>
      <c r="M189" s="5">
        <v>52.453193727979574</v>
      </c>
      <c r="N189" s="18">
        <v>0.10341187397245039</v>
      </c>
      <c r="O189" s="5">
        <v>2378.5408698277852</v>
      </c>
      <c r="P189" s="5">
        <v>4.6893115783290904</v>
      </c>
      <c r="Q189" s="5">
        <v>1079.7779285266993</v>
      </c>
      <c r="R189" s="5">
        <v>2.1287904725517963</v>
      </c>
      <c r="S189" s="18">
        <v>0.74099999999999999</v>
      </c>
      <c r="T189" s="62">
        <v>152.93</v>
      </c>
      <c r="U189" s="18">
        <v>0.30149705397221216</v>
      </c>
      <c r="V189" s="5">
        <v>507.22602456612918</v>
      </c>
      <c r="W189" s="5">
        <v>1075.9257768141215</v>
      </c>
      <c r="X189" s="5">
        <v>2.121195925888161</v>
      </c>
      <c r="Y189" s="5">
        <v>0</v>
      </c>
      <c r="Z189" s="5" t="s">
        <v>724</v>
      </c>
      <c r="AA189" s="5">
        <v>2006</v>
      </c>
      <c r="AB189" s="5">
        <v>0.74099999999999999</v>
      </c>
      <c r="AC189" s="5">
        <v>0.13869999</v>
      </c>
      <c r="AD189" s="5">
        <v>541412</v>
      </c>
      <c r="AE189" s="5">
        <v>27708682</v>
      </c>
      <c r="AF189" s="5">
        <v>3371186</v>
      </c>
      <c r="AG189" s="5">
        <v>20535732</v>
      </c>
      <c r="AH189" s="5">
        <v>43.830002</v>
      </c>
      <c r="AI189" s="10"/>
    </row>
    <row r="190" spans="1:35" x14ac:dyDescent="0.25">
      <c r="A190" s="5" t="s">
        <v>1460</v>
      </c>
      <c r="B190" s="5">
        <v>108</v>
      </c>
      <c r="C190" s="5">
        <v>51</v>
      </c>
      <c r="D190" s="5">
        <v>0.02</v>
      </c>
      <c r="E190" s="5">
        <v>850.00001000000009</v>
      </c>
      <c r="F190" s="5">
        <v>650.00002000000006</v>
      </c>
      <c r="G190" s="5">
        <v>30</v>
      </c>
      <c r="H190" s="5">
        <v>75.5</v>
      </c>
      <c r="I190" s="5" t="s">
        <v>200</v>
      </c>
      <c r="J190" s="5" t="s">
        <v>201</v>
      </c>
      <c r="K190" s="5">
        <v>2133.9809301059663</v>
      </c>
      <c r="L190" s="5">
        <v>4.207159780358924</v>
      </c>
      <c r="M190" s="5">
        <v>52.453193727979574</v>
      </c>
      <c r="N190" s="18">
        <v>0.10341187397245039</v>
      </c>
      <c r="O190" s="5">
        <v>2423.4795637246661</v>
      </c>
      <c r="P190" s="5">
        <v>4.7779085582165486</v>
      </c>
      <c r="Q190" s="5">
        <v>1004.3073912594931</v>
      </c>
      <c r="R190" s="5">
        <v>1.9799997291514315</v>
      </c>
      <c r="S190" s="18">
        <v>0.755</v>
      </c>
      <c r="T190" s="62">
        <v>145.9</v>
      </c>
      <c r="U190" s="18">
        <v>0.28765198957119109</v>
      </c>
      <c r="V190" s="5">
        <v>507.22602456612918</v>
      </c>
      <c r="W190" s="5">
        <v>1075.9257768141215</v>
      </c>
      <c r="X190" s="5">
        <v>2.121195925888161</v>
      </c>
      <c r="Y190" s="5">
        <v>0</v>
      </c>
      <c r="Z190" s="5" t="s">
        <v>724</v>
      </c>
      <c r="AA190" s="5">
        <v>2007</v>
      </c>
      <c r="AB190" s="5">
        <v>0.755</v>
      </c>
      <c r="AC190" s="5">
        <v>0.14019999999999999</v>
      </c>
      <c r="AD190" s="5">
        <v>621617</v>
      </c>
      <c r="AE190" s="5">
        <v>29241428</v>
      </c>
      <c r="AF190" s="5">
        <v>3618258</v>
      </c>
      <c r="AG190" s="5">
        <v>22070768</v>
      </c>
      <c r="AH190" s="5">
        <v>43.869999</v>
      </c>
      <c r="AI190" s="10"/>
    </row>
    <row r="191" spans="1:35" x14ac:dyDescent="0.25">
      <c r="A191" s="5" t="s">
        <v>1460</v>
      </c>
      <c r="B191" s="5">
        <v>108</v>
      </c>
      <c r="C191" s="5">
        <v>51</v>
      </c>
      <c r="D191" s="5">
        <v>0.02</v>
      </c>
      <c r="E191" s="5">
        <v>850.00001000000009</v>
      </c>
      <c r="F191" s="5">
        <v>650.00002000000006</v>
      </c>
      <c r="G191" s="5">
        <v>30</v>
      </c>
      <c r="H191" s="5">
        <v>70.099997999999999</v>
      </c>
      <c r="I191" s="5" t="s">
        <v>200</v>
      </c>
      <c r="J191" s="5" t="s">
        <v>201</v>
      </c>
      <c r="K191" s="5">
        <v>2133.9809301059663</v>
      </c>
      <c r="L191" s="5">
        <v>4.207159780358924</v>
      </c>
      <c r="M191" s="5">
        <v>52.453193727979574</v>
      </c>
      <c r="N191" s="18">
        <v>0.10341187397245039</v>
      </c>
      <c r="O191" s="5">
        <v>2250.1445373528472</v>
      </c>
      <c r="P191" s="5">
        <v>4.4361772235120922</v>
      </c>
      <c r="Q191" s="5">
        <v>1235.6371020056542</v>
      </c>
      <c r="R191" s="5">
        <v>2.4360680291643022</v>
      </c>
      <c r="S191" s="18">
        <v>0.70099997999999997</v>
      </c>
      <c r="T191" s="62">
        <v>167.43</v>
      </c>
      <c r="U191" s="18">
        <v>0.33008940765674988</v>
      </c>
      <c r="V191" s="5">
        <v>507.22602456612918</v>
      </c>
      <c r="W191" s="5">
        <v>1075.9257768141215</v>
      </c>
      <c r="X191" s="5">
        <v>2.121195925888161</v>
      </c>
      <c r="Y191" s="5">
        <v>0</v>
      </c>
      <c r="Z191" s="5" t="s">
        <v>724</v>
      </c>
      <c r="AA191" s="5">
        <v>2008</v>
      </c>
      <c r="AB191" s="5">
        <v>0.70099997999999997</v>
      </c>
      <c r="AC191" s="5">
        <v>0.13800000000000001</v>
      </c>
      <c r="AD191" s="5">
        <v>630096</v>
      </c>
      <c r="AE191" s="5">
        <v>31000202</v>
      </c>
      <c r="AF191" s="5">
        <v>3804927</v>
      </c>
      <c r="AG191" s="5">
        <v>21733328</v>
      </c>
      <c r="AH191" s="5">
        <v>43.990001999999997</v>
      </c>
      <c r="AI191" s="10"/>
    </row>
    <row r="192" spans="1:35" x14ac:dyDescent="0.25">
      <c r="A192" s="5" t="s">
        <v>1460</v>
      </c>
      <c r="B192" s="5">
        <v>108</v>
      </c>
      <c r="C192" s="5">
        <v>51</v>
      </c>
      <c r="D192" s="5">
        <v>0.02</v>
      </c>
      <c r="E192" s="5">
        <v>799.99998000000005</v>
      </c>
      <c r="F192" s="5">
        <v>650.00002000000006</v>
      </c>
      <c r="G192" s="5">
        <v>30</v>
      </c>
      <c r="H192" s="5">
        <v>69.199996999999996</v>
      </c>
      <c r="I192" s="5" t="s">
        <v>200</v>
      </c>
      <c r="J192" s="5" t="s">
        <v>201</v>
      </c>
      <c r="K192" s="5">
        <v>2245.7764892184132</v>
      </c>
      <c r="L192" s="5">
        <v>4.4275655830936609</v>
      </c>
      <c r="M192" s="5">
        <v>59.412258414083908</v>
      </c>
      <c r="N192" s="18">
        <v>0.11713172340655026</v>
      </c>
      <c r="O192" s="5">
        <v>2341.404593264635</v>
      </c>
      <c r="P192" s="5">
        <v>4.6160971240926072</v>
      </c>
      <c r="Q192" s="5">
        <v>1211.3843373872487</v>
      </c>
      <c r="R192" s="5">
        <v>2.3882535175978838</v>
      </c>
      <c r="S192" s="18">
        <v>0.69199996999999991</v>
      </c>
      <c r="T192" s="62">
        <v>167.02</v>
      </c>
      <c r="U192" s="18">
        <v>0.32927414964980173</v>
      </c>
      <c r="V192" s="5">
        <v>507.22602456612918</v>
      </c>
      <c r="W192" s="5">
        <v>1137.756306692886</v>
      </c>
      <c r="X192" s="5">
        <v>2.2430952900456944</v>
      </c>
      <c r="Y192" s="5">
        <v>0</v>
      </c>
      <c r="Z192" s="5" t="s">
        <v>724</v>
      </c>
      <c r="AA192" s="5">
        <v>2009</v>
      </c>
      <c r="AB192" s="5">
        <v>0.69199997000000002</v>
      </c>
      <c r="AC192" s="5">
        <v>0.11749999999999999</v>
      </c>
      <c r="AD192" s="5">
        <v>735408</v>
      </c>
      <c r="AE192" s="5">
        <v>30412816</v>
      </c>
      <c r="AF192" s="5">
        <v>3922175</v>
      </c>
      <c r="AG192" s="5">
        <v>21054910</v>
      </c>
      <c r="AH192" s="5">
        <v>44.209999000000003</v>
      </c>
      <c r="AI192" s="10"/>
    </row>
    <row r="193" spans="1:35" x14ac:dyDescent="0.25">
      <c r="A193" s="5" t="s">
        <v>1460</v>
      </c>
      <c r="B193" s="5">
        <v>108</v>
      </c>
      <c r="C193" s="5">
        <v>51</v>
      </c>
      <c r="D193" s="5">
        <v>0.02</v>
      </c>
      <c r="E193" s="5">
        <v>799.99998000000005</v>
      </c>
      <c r="F193" s="5">
        <v>650.00002000000006</v>
      </c>
      <c r="G193" s="5">
        <v>30</v>
      </c>
      <c r="H193" s="5">
        <v>64.8</v>
      </c>
      <c r="I193" s="5" t="s">
        <v>200</v>
      </c>
      <c r="J193" s="5" t="s">
        <v>201</v>
      </c>
      <c r="K193" s="5">
        <v>2245.7764892184132</v>
      </c>
      <c r="L193" s="5">
        <v>4.4275655830936609</v>
      </c>
      <c r="M193" s="5">
        <v>59.412258414083908</v>
      </c>
      <c r="N193" s="18">
        <v>0.11713172340655026</v>
      </c>
      <c r="O193" s="5">
        <v>2192.5292517505218</v>
      </c>
      <c r="P193" s="5">
        <v>4.3225882457943019</v>
      </c>
      <c r="Q193" s="5">
        <v>1434.5029815374305</v>
      </c>
      <c r="R193" s="5">
        <v>2.8281336368031886</v>
      </c>
      <c r="S193" s="18">
        <v>0.64800000000000002</v>
      </c>
      <c r="T193" s="62">
        <v>186.84</v>
      </c>
      <c r="U193" s="18">
        <v>0.3683475708995872</v>
      </c>
      <c r="V193" s="5">
        <v>507.22602456612918</v>
      </c>
      <c r="W193" s="5">
        <v>1137.756306692886</v>
      </c>
      <c r="X193" s="5">
        <v>2.2430952900456944</v>
      </c>
      <c r="Y193" s="5">
        <v>0</v>
      </c>
      <c r="Z193" s="5" t="s">
        <v>724</v>
      </c>
      <c r="AA193" s="5">
        <v>2010</v>
      </c>
      <c r="AB193" s="5">
        <v>0.64800000000000002</v>
      </c>
      <c r="AC193" s="5">
        <v>0.1142</v>
      </c>
      <c r="AD193" s="5">
        <v>731374</v>
      </c>
      <c r="AE193" s="5">
        <v>31339754</v>
      </c>
      <c r="AF193" s="5">
        <v>3900662</v>
      </c>
      <c r="AG193" s="5">
        <v>20321736</v>
      </c>
      <c r="AH193" s="5">
        <v>44.459999000000003</v>
      </c>
      <c r="AI193" s="10"/>
    </row>
    <row r="194" spans="1:35" x14ac:dyDescent="0.25">
      <c r="A194" s="5" t="s">
        <v>1460</v>
      </c>
      <c r="B194" s="5">
        <v>108</v>
      </c>
      <c r="C194" s="5">
        <v>51</v>
      </c>
      <c r="D194" s="5">
        <v>0.02</v>
      </c>
      <c r="E194" s="5">
        <v>799.99998000000005</v>
      </c>
      <c r="F194" s="5">
        <v>650.00002000000006</v>
      </c>
      <c r="G194" s="5">
        <v>30</v>
      </c>
      <c r="H194" s="5">
        <v>60.199999999999996</v>
      </c>
      <c r="I194" s="5" t="s">
        <v>200</v>
      </c>
      <c r="J194" s="5" t="s">
        <v>201</v>
      </c>
      <c r="K194" s="5">
        <v>2245.7764892184132</v>
      </c>
      <c r="L194" s="5">
        <v>4.4275655830936609</v>
      </c>
      <c r="M194" s="5">
        <v>59.412258414083908</v>
      </c>
      <c r="N194" s="18">
        <v>0.11713172340655026</v>
      </c>
      <c r="O194" s="5">
        <v>2036.886743138602</v>
      </c>
      <c r="P194" s="5">
        <v>4.0157378456298911</v>
      </c>
      <c r="Q194" s="5">
        <v>1689.6691677960519</v>
      </c>
      <c r="R194" s="5">
        <v>3.3311957312154092</v>
      </c>
      <c r="S194" s="18">
        <v>0.60199999999999998</v>
      </c>
      <c r="T194" s="62">
        <v>209.5</v>
      </c>
      <c r="U194" s="18">
        <v>0.41303328473743822</v>
      </c>
      <c r="V194" s="5">
        <v>507.22602456612918</v>
      </c>
      <c r="W194" s="5">
        <v>1137.756306692886</v>
      </c>
      <c r="X194" s="5">
        <v>2.2430952900456944</v>
      </c>
      <c r="Y194" s="5">
        <v>0</v>
      </c>
      <c r="Z194" s="5" t="s">
        <v>724</v>
      </c>
      <c r="AA194" s="5">
        <v>2011</v>
      </c>
      <c r="AB194" s="5">
        <v>0.60199999999999998</v>
      </c>
      <c r="AC194" s="5">
        <v>0.1108</v>
      </c>
      <c r="AD194" s="5">
        <v>601138</v>
      </c>
      <c r="AE194" s="5">
        <v>31986200</v>
      </c>
      <c r="AF194" s="5">
        <v>3821603</v>
      </c>
      <c r="AG194" s="5">
        <v>19266110</v>
      </c>
      <c r="AH194" s="5">
        <v>44.599997999999999</v>
      </c>
      <c r="AI194" s="10"/>
    </row>
    <row r="195" spans="1:35" x14ac:dyDescent="0.25">
      <c r="A195" s="5" t="s">
        <v>1460</v>
      </c>
      <c r="B195" s="5">
        <v>108</v>
      </c>
      <c r="C195" s="5">
        <v>51</v>
      </c>
      <c r="D195" s="5">
        <v>0.02</v>
      </c>
      <c r="E195" s="5">
        <v>799.99998000000005</v>
      </c>
      <c r="F195" s="5">
        <v>625</v>
      </c>
      <c r="G195" s="5">
        <v>30</v>
      </c>
      <c r="H195" s="5">
        <v>62.099998999999997</v>
      </c>
      <c r="I195" s="5" t="s">
        <v>200</v>
      </c>
      <c r="J195" s="5" t="s">
        <v>201</v>
      </c>
      <c r="K195" s="5">
        <v>2088.0182331229003</v>
      </c>
      <c r="L195" s="5">
        <v>4.381746186784647</v>
      </c>
      <c r="M195" s="5">
        <v>53.782004986673996</v>
      </c>
      <c r="N195" s="18">
        <v>0.11286256581942444</v>
      </c>
      <c r="O195" s="5">
        <v>1950.2905303248817</v>
      </c>
      <c r="P195" s="5">
        <v>4.0927219689993297</v>
      </c>
      <c r="Q195" s="5">
        <v>1542.5533589118143</v>
      </c>
      <c r="R195" s="5">
        <v>3.2370777185286457</v>
      </c>
      <c r="S195" s="18">
        <v>0.62099998999999995</v>
      </c>
      <c r="T195" s="62">
        <v>190.8</v>
      </c>
      <c r="U195" s="18">
        <v>0.40040386580559323</v>
      </c>
      <c r="V195" s="5">
        <v>476.5265134298208</v>
      </c>
      <c r="W195" s="5">
        <v>1052.5462785204604</v>
      </c>
      <c r="X195" s="5">
        <v>2.2087884910006617</v>
      </c>
      <c r="Y195" s="5">
        <v>0</v>
      </c>
      <c r="Z195" s="5" t="s">
        <v>724</v>
      </c>
      <c r="AA195" s="5">
        <v>2012</v>
      </c>
      <c r="AB195" s="5">
        <v>0.62099998999999995</v>
      </c>
      <c r="AC195" s="5">
        <v>0.10879999999999999</v>
      </c>
      <c r="AD195" s="5">
        <v>672156</v>
      </c>
      <c r="AE195" s="5">
        <v>32619032</v>
      </c>
      <c r="AF195" s="5">
        <v>3819066</v>
      </c>
      <c r="AG195" s="5">
        <v>20266574</v>
      </c>
      <c r="AH195" s="5">
        <v>44.599997999999999</v>
      </c>
      <c r="AI195" s="10"/>
    </row>
    <row r="196" spans="1:35" x14ac:dyDescent="0.25">
      <c r="A196" s="5" t="s">
        <v>1460</v>
      </c>
      <c r="B196" s="5">
        <v>108</v>
      </c>
      <c r="C196" s="5">
        <v>51</v>
      </c>
      <c r="D196" s="5">
        <v>0.02</v>
      </c>
      <c r="E196" s="5">
        <v>750.00002999999992</v>
      </c>
      <c r="F196" s="5">
        <v>479.99999000000003</v>
      </c>
      <c r="G196" s="5">
        <v>30</v>
      </c>
      <c r="H196" s="5">
        <v>60.299999000000007</v>
      </c>
      <c r="I196" s="5" t="s">
        <v>200</v>
      </c>
      <c r="J196" s="5" t="s">
        <v>201</v>
      </c>
      <c r="K196" s="5">
        <v>1437.7575456166737</v>
      </c>
      <c r="L196" s="5">
        <v>4.3184781241447254</v>
      </c>
      <c r="M196" s="5">
        <v>34.257243228574239</v>
      </c>
      <c r="N196" s="18">
        <v>0.10289576008634319</v>
      </c>
      <c r="O196" s="5">
        <v>1293.3040122384632</v>
      </c>
      <c r="P196" s="5">
        <v>3.8845945213418291</v>
      </c>
      <c r="Q196" s="5">
        <v>1189.2107644595321</v>
      </c>
      <c r="R196" s="5">
        <v>3.5719379021677784</v>
      </c>
      <c r="S196" s="18">
        <v>0.60299999000000004</v>
      </c>
      <c r="T196" s="62">
        <v>134.94999999999999</v>
      </c>
      <c r="U196" s="18">
        <v>0.40533616518069038</v>
      </c>
      <c r="V196" s="5">
        <v>332.93153381468653</v>
      </c>
      <c r="W196" s="5">
        <v>707.0252631499784</v>
      </c>
      <c r="X196" s="5">
        <v>2.123635616755716</v>
      </c>
      <c r="Y196" s="5">
        <v>0</v>
      </c>
      <c r="Z196" s="5" t="s">
        <v>724</v>
      </c>
      <c r="AA196" s="5">
        <v>2013</v>
      </c>
      <c r="AB196" s="5">
        <v>0.60299999000000004</v>
      </c>
      <c r="AC196" s="5">
        <v>0.11650000000000001</v>
      </c>
      <c r="AD196" s="5">
        <v>779459</v>
      </c>
      <c r="AE196" s="5">
        <v>35437312</v>
      </c>
      <c r="AF196" s="5">
        <v>3938650</v>
      </c>
      <c r="AG196" s="5">
        <v>21369380</v>
      </c>
      <c r="AI196" s="10"/>
    </row>
    <row r="197" spans="1:35" x14ac:dyDescent="0.25">
      <c r="A197" s="5" t="s">
        <v>1460</v>
      </c>
      <c r="B197" s="5">
        <v>108</v>
      </c>
      <c r="C197" s="5">
        <v>51</v>
      </c>
      <c r="D197" s="5">
        <v>0.02</v>
      </c>
      <c r="E197" s="5">
        <v>0</v>
      </c>
      <c r="F197" s="5">
        <v>200</v>
      </c>
      <c r="H197" s="5">
        <v>0</v>
      </c>
      <c r="I197" s="5" t="s">
        <v>200</v>
      </c>
      <c r="K197" s="5" t="s">
        <v>1456</v>
      </c>
      <c r="L197" s="5" t="e">
        <v>#VALUE!</v>
      </c>
      <c r="M197" s="5" t="s">
        <v>1456</v>
      </c>
      <c r="N197" s="18" t="e">
        <v>#VALUE!</v>
      </c>
      <c r="O197" s="5" t="e">
        <v>#VALUE!</v>
      </c>
      <c r="P197" s="5" t="e">
        <v>#VALUE!</v>
      </c>
      <c r="Q197" s="5" t="e">
        <v>#DIV/0!</v>
      </c>
      <c r="R197" s="5" t="e">
        <v>#DIV/0!</v>
      </c>
      <c r="S197" s="18" t="e">
        <v>#VALUE!</v>
      </c>
      <c r="T197" s="62" t="e">
        <v>#VALUE!</v>
      </c>
      <c r="U197" s="18" t="e">
        <v>#VALUE!</v>
      </c>
      <c r="V197" s="5">
        <v>170.27101100293106</v>
      </c>
      <c r="W197" s="5">
        <v>796.4215644807316</v>
      </c>
      <c r="X197" s="5">
        <v>4.6773761416558566</v>
      </c>
      <c r="Y197" s="5">
        <v>0</v>
      </c>
      <c r="Z197" s="5" t="s">
        <v>724</v>
      </c>
      <c r="AA197" s="5">
        <v>2014</v>
      </c>
      <c r="AI197" s="10"/>
    </row>
    <row r="198" spans="1:35" x14ac:dyDescent="0.25">
      <c r="A198" s="5" t="s">
        <v>1460</v>
      </c>
      <c r="B198" s="5">
        <v>108</v>
      </c>
      <c r="C198" s="5">
        <v>51</v>
      </c>
      <c r="D198" s="5">
        <v>0.02</v>
      </c>
      <c r="E198" s="5">
        <v>874.99998999999991</v>
      </c>
      <c r="F198" s="5">
        <v>650.00002000000006</v>
      </c>
      <c r="G198" s="5">
        <v>11</v>
      </c>
      <c r="H198" s="5">
        <v>98.199999000000005</v>
      </c>
      <c r="I198" s="5" t="s">
        <v>200</v>
      </c>
      <c r="J198" s="5" t="s">
        <v>201</v>
      </c>
      <c r="K198" s="5">
        <v>2080.8678599138025</v>
      </c>
      <c r="L198" s="5">
        <v>4.102446954873292</v>
      </c>
      <c r="M198" s="5">
        <v>49.272850388385116</v>
      </c>
      <c r="N198" s="18">
        <v>9.7141802671761784E-2</v>
      </c>
      <c r="O198" s="5">
        <v>3071.2961793261729</v>
      </c>
      <c r="P198" s="5">
        <v>6.0550839873669675</v>
      </c>
      <c r="Q198" s="5">
        <v>54.304972340285453</v>
      </c>
      <c r="R198" s="5">
        <v>0.10706266971758166</v>
      </c>
      <c r="S198" s="18">
        <v>0.98199999000000004</v>
      </c>
      <c r="T198" s="62">
        <v>57.16</v>
      </c>
      <c r="U198" s="18">
        <v>0.11268892842386002</v>
      </c>
      <c r="V198" s="5">
        <v>507.22602456612918</v>
      </c>
      <c r="W198" s="5">
        <v>1046.7250225730625</v>
      </c>
      <c r="X198" s="5">
        <v>2.0636264148086836</v>
      </c>
      <c r="Y198" s="5">
        <v>0</v>
      </c>
      <c r="Z198" s="5" t="s">
        <v>728</v>
      </c>
      <c r="AA198" s="5">
        <v>2001</v>
      </c>
      <c r="AB198" s="5">
        <v>0.98199999000000004</v>
      </c>
      <c r="AC198" s="5">
        <v>0.15817164</v>
      </c>
      <c r="AD198" s="5">
        <v>314649</v>
      </c>
      <c r="AE198" s="5">
        <v>29469608</v>
      </c>
      <c r="AF198" s="5">
        <v>4954605</v>
      </c>
      <c r="AG198" s="5">
        <v>28947936</v>
      </c>
      <c r="AI198" s="10"/>
    </row>
    <row r="199" spans="1:35" x14ac:dyDescent="0.25">
      <c r="A199" s="5" t="s">
        <v>1460</v>
      </c>
      <c r="B199" s="5">
        <v>108</v>
      </c>
      <c r="C199" s="5">
        <v>51</v>
      </c>
      <c r="D199" s="5">
        <v>0.02</v>
      </c>
      <c r="E199" s="5">
        <v>874.99998999999991</v>
      </c>
      <c r="F199" s="5">
        <v>650.00002000000006</v>
      </c>
      <c r="G199" s="5">
        <v>30</v>
      </c>
      <c r="H199" s="5">
        <v>87.900001000000003</v>
      </c>
      <c r="I199" s="5" t="s">
        <v>200</v>
      </c>
      <c r="J199" s="5" t="s">
        <v>201</v>
      </c>
      <c r="K199" s="5">
        <v>2080.8678599138025</v>
      </c>
      <c r="L199" s="5">
        <v>4.102446954873292</v>
      </c>
      <c r="M199" s="5">
        <v>49.272850388385116</v>
      </c>
      <c r="N199" s="18">
        <v>9.7141802671761784E-2</v>
      </c>
      <c r="O199" s="5">
        <v>2749.1541749818834</v>
      </c>
      <c r="P199" s="5">
        <v>5.4199785536111911</v>
      </c>
      <c r="Q199" s="5">
        <v>377.45935515329973</v>
      </c>
      <c r="R199" s="5">
        <v>0.74416401539367139</v>
      </c>
      <c r="S199" s="18">
        <v>0.87900001000000005</v>
      </c>
      <c r="T199" s="62">
        <v>85.2</v>
      </c>
      <c r="U199" s="18">
        <v>0.1679757224715937</v>
      </c>
      <c r="V199" s="5">
        <v>507.22602456612918</v>
      </c>
      <c r="W199" s="5">
        <v>1046.7250225730625</v>
      </c>
      <c r="X199" s="5">
        <v>2.0636264148086836</v>
      </c>
      <c r="Y199" s="5">
        <v>0</v>
      </c>
      <c r="Z199" s="5" t="s">
        <v>728</v>
      </c>
      <c r="AA199" s="5">
        <v>2002</v>
      </c>
      <c r="AB199" s="5">
        <v>0.87900001000000005</v>
      </c>
      <c r="AC199" s="5">
        <v>0.15847164</v>
      </c>
      <c r="AD199" s="5">
        <v>315825</v>
      </c>
      <c r="AE199" s="5">
        <v>32463918</v>
      </c>
      <c r="AF199" s="5">
        <v>5278586</v>
      </c>
      <c r="AG199" s="5">
        <v>28551608</v>
      </c>
      <c r="AI199" s="10"/>
    </row>
    <row r="200" spans="1:35" x14ac:dyDescent="0.25">
      <c r="A200" s="5" t="s">
        <v>1460</v>
      </c>
      <c r="B200" s="5">
        <v>108</v>
      </c>
      <c r="C200" s="5">
        <v>51</v>
      </c>
      <c r="D200" s="5">
        <v>0.02</v>
      </c>
      <c r="E200" s="5">
        <v>850.00001000000009</v>
      </c>
      <c r="F200" s="5">
        <v>575.00000999999997</v>
      </c>
      <c r="G200" s="5">
        <v>40</v>
      </c>
      <c r="H200" s="5">
        <v>75.199996999999996</v>
      </c>
      <c r="I200" s="5" t="s">
        <v>200</v>
      </c>
      <c r="J200" s="5" t="s">
        <v>201</v>
      </c>
      <c r="K200" s="5">
        <v>1712.3841105118031</v>
      </c>
      <c r="L200" s="5">
        <v>4.0693312062380267</v>
      </c>
      <c r="M200" s="5">
        <v>38.753513816972358</v>
      </c>
      <c r="N200" s="18">
        <v>9.2094339207368592E-2</v>
      </c>
      <c r="O200" s="5">
        <v>1927.9651139635366</v>
      </c>
      <c r="P200" s="5">
        <v>4.5816406229354545</v>
      </c>
      <c r="Q200" s="5">
        <v>769.65232551518341</v>
      </c>
      <c r="R200" s="5">
        <v>1.8290114974475613</v>
      </c>
      <c r="S200" s="18">
        <v>0.75199996999999996</v>
      </c>
      <c r="T200" s="62">
        <v>106.78</v>
      </c>
      <c r="U200" s="18">
        <v>0.25374604532284917</v>
      </c>
      <c r="V200" s="5">
        <v>420.80234410185807</v>
      </c>
      <c r="W200" s="5">
        <v>851.39938799490108</v>
      </c>
      <c r="X200" s="5">
        <v>2.023276248168461</v>
      </c>
      <c r="Y200" s="5">
        <v>0</v>
      </c>
      <c r="Z200" s="5" t="s">
        <v>728</v>
      </c>
      <c r="AA200" s="5">
        <v>2003</v>
      </c>
      <c r="AB200" s="5">
        <v>0.75199996999999996</v>
      </c>
      <c r="AC200" s="5">
        <v>0.16527164</v>
      </c>
      <c r="AD200" s="5">
        <v>571156</v>
      </c>
      <c r="AE200" s="5">
        <v>37914504</v>
      </c>
      <c r="AF200" s="5">
        <v>5140918</v>
      </c>
      <c r="AG200" s="5">
        <v>28522222</v>
      </c>
      <c r="AI200" s="10"/>
    </row>
    <row r="201" spans="1:35" x14ac:dyDescent="0.25">
      <c r="A201" s="5" t="s">
        <v>1460</v>
      </c>
      <c r="B201" s="5">
        <v>108</v>
      </c>
      <c r="C201" s="5">
        <v>51</v>
      </c>
      <c r="D201" s="5">
        <v>0.02</v>
      </c>
      <c r="E201" s="5">
        <v>850.00001000000009</v>
      </c>
      <c r="F201" s="5">
        <v>575.00000999999997</v>
      </c>
      <c r="G201" s="5">
        <v>40</v>
      </c>
      <c r="H201" s="5">
        <v>70.099997999999999</v>
      </c>
      <c r="I201" s="5" t="s">
        <v>200</v>
      </c>
      <c r="J201" s="5" t="s">
        <v>201</v>
      </c>
      <c r="K201" s="5">
        <v>1712.3841105118031</v>
      </c>
      <c r="L201" s="5">
        <v>4.0693312062380267</v>
      </c>
      <c r="M201" s="5">
        <v>38.753513816972358</v>
      </c>
      <c r="N201" s="18">
        <v>9.2094339207368592E-2</v>
      </c>
      <c r="O201" s="5">
        <v>1797.2121811775296</v>
      </c>
      <c r="P201" s="5">
        <v>4.2709177036867985</v>
      </c>
      <c r="Q201" s="5">
        <v>967.55714495362463</v>
      </c>
      <c r="R201" s="5">
        <v>2.2993150074264341</v>
      </c>
      <c r="S201" s="18">
        <v>0.70099997999999997</v>
      </c>
      <c r="T201" s="62">
        <v>124.27</v>
      </c>
      <c r="U201" s="18">
        <v>0.29531241321407309</v>
      </c>
      <c r="V201" s="5">
        <v>420.80234410185807</v>
      </c>
      <c r="W201" s="5">
        <v>851.39938799490108</v>
      </c>
      <c r="X201" s="5">
        <v>2.023276248168461</v>
      </c>
      <c r="Y201" s="5">
        <v>0</v>
      </c>
      <c r="Z201" s="5" t="s">
        <v>728</v>
      </c>
      <c r="AA201" s="5">
        <v>2004</v>
      </c>
      <c r="AB201" s="5">
        <v>0.70099997999999997</v>
      </c>
      <c r="AC201" s="5">
        <v>0.16267164000000001</v>
      </c>
      <c r="AD201" s="5">
        <v>918025</v>
      </c>
      <c r="AE201" s="5">
        <v>40783532</v>
      </c>
      <c r="AF201" s="5">
        <v>5303439</v>
      </c>
      <c r="AG201" s="5">
        <v>28594700</v>
      </c>
      <c r="AI201" s="10"/>
    </row>
    <row r="202" spans="1:35" x14ac:dyDescent="0.25">
      <c r="A202" s="5" t="s">
        <v>1460</v>
      </c>
      <c r="B202" s="5">
        <v>108</v>
      </c>
      <c r="C202" s="5">
        <v>51</v>
      </c>
      <c r="D202" s="5">
        <v>0.02</v>
      </c>
      <c r="E202" s="5">
        <v>850.00001000000009</v>
      </c>
      <c r="F202" s="5">
        <v>575.00000999999997</v>
      </c>
      <c r="G202" s="5">
        <v>40</v>
      </c>
      <c r="H202" s="5">
        <v>71.499997000000008</v>
      </c>
      <c r="I202" s="5" t="s">
        <v>200</v>
      </c>
      <c r="J202" s="5" t="s">
        <v>201</v>
      </c>
      <c r="K202" s="5">
        <v>1712.3841105118031</v>
      </c>
      <c r="L202" s="5">
        <v>4.0693312062380267</v>
      </c>
      <c r="M202" s="5">
        <v>38.753513816972358</v>
      </c>
      <c r="N202" s="18">
        <v>9.2094339207368592E-2</v>
      </c>
      <c r="O202" s="5">
        <v>1833.1051245187887</v>
      </c>
      <c r="P202" s="5">
        <v>4.3562141471224152</v>
      </c>
      <c r="Q202" s="5">
        <v>1018.8855554320494</v>
      </c>
      <c r="R202" s="5">
        <v>2.4212924897239194</v>
      </c>
      <c r="S202" s="18">
        <v>0.71499997000000004</v>
      </c>
      <c r="T202" s="62">
        <v>128.80000000000001</v>
      </c>
      <c r="U202" s="18">
        <v>0.30609302785131082</v>
      </c>
      <c r="V202" s="5">
        <v>420.80234410185807</v>
      </c>
      <c r="W202" s="5">
        <v>851.39938799490108</v>
      </c>
      <c r="X202" s="5">
        <v>2.023276248168461</v>
      </c>
      <c r="Y202" s="5">
        <v>0</v>
      </c>
      <c r="Z202" s="5" t="s">
        <v>728</v>
      </c>
      <c r="AA202" s="5">
        <v>2005</v>
      </c>
      <c r="AB202" s="5">
        <v>0.71499997000000004</v>
      </c>
      <c r="AC202" s="5">
        <v>0.14187164999999999</v>
      </c>
      <c r="AD202" s="5">
        <v>398919</v>
      </c>
      <c r="AE202" s="5">
        <v>17541744</v>
      </c>
      <c r="AF202" s="5">
        <v>2064764</v>
      </c>
      <c r="AG202" s="5">
        <v>12536916</v>
      </c>
      <c r="AH202" s="5">
        <v>45</v>
      </c>
      <c r="AI202" s="10"/>
    </row>
    <row r="203" spans="1:35" x14ac:dyDescent="0.25">
      <c r="A203" s="5" t="s">
        <v>1460</v>
      </c>
      <c r="B203" s="5">
        <v>108</v>
      </c>
      <c r="C203" s="5">
        <v>51</v>
      </c>
      <c r="D203" s="5">
        <v>0.02</v>
      </c>
      <c r="E203" s="5">
        <v>850.00001000000009</v>
      </c>
      <c r="F203" s="5">
        <v>650.00002000000006</v>
      </c>
      <c r="G203" s="5">
        <v>30</v>
      </c>
      <c r="H203" s="5">
        <v>73.000001999999995</v>
      </c>
      <c r="I203" s="5" t="s">
        <v>200</v>
      </c>
      <c r="J203" s="5" t="s">
        <v>201</v>
      </c>
      <c r="K203" s="5">
        <v>2133.9809301059663</v>
      </c>
      <c r="L203" s="5">
        <v>4.207159780358924</v>
      </c>
      <c r="M203" s="5">
        <v>52.453193727979574</v>
      </c>
      <c r="N203" s="18">
        <v>0.10341187397245039</v>
      </c>
      <c r="O203" s="5">
        <v>2343.2319602497982</v>
      </c>
      <c r="P203" s="5">
        <v>4.619699792127486</v>
      </c>
      <c r="Q203" s="5">
        <v>1190.291934958291</v>
      </c>
      <c r="R203" s="5">
        <v>2.3466696843413004</v>
      </c>
      <c r="S203" s="18">
        <v>0.73000001999999997</v>
      </c>
      <c r="T203" s="62">
        <v>163.21</v>
      </c>
      <c r="U203" s="18">
        <v>0.32177084016301349</v>
      </c>
      <c r="V203" s="5">
        <v>507.22602456612918</v>
      </c>
      <c r="W203" s="5">
        <v>1075.9257768141215</v>
      </c>
      <c r="X203" s="5">
        <v>2.121195925888161</v>
      </c>
      <c r="Y203" s="5">
        <v>0</v>
      </c>
      <c r="Z203" s="5" t="s">
        <v>728</v>
      </c>
      <c r="AA203" s="5">
        <v>2006</v>
      </c>
      <c r="AB203" s="5">
        <v>0.73000001999999997</v>
      </c>
      <c r="AC203" s="5">
        <v>0.14037163999999999</v>
      </c>
      <c r="AD203" s="5">
        <v>361714</v>
      </c>
      <c r="AE203" s="5">
        <v>18246010</v>
      </c>
      <c r="AF203" s="5">
        <v>2099325</v>
      </c>
      <c r="AG203" s="5">
        <v>13327290</v>
      </c>
      <c r="AH203" s="5">
        <v>45.32</v>
      </c>
      <c r="AI203" s="10"/>
    </row>
    <row r="204" spans="1:35" x14ac:dyDescent="0.25">
      <c r="A204" s="5" t="s">
        <v>1460</v>
      </c>
      <c r="B204" s="5">
        <v>108</v>
      </c>
      <c r="C204" s="5">
        <v>51</v>
      </c>
      <c r="D204" s="5">
        <v>0.02</v>
      </c>
      <c r="E204" s="5">
        <v>850.00001000000009</v>
      </c>
      <c r="F204" s="5">
        <v>650.00002000000006</v>
      </c>
      <c r="G204" s="5">
        <v>30</v>
      </c>
      <c r="H204" s="5">
        <v>73.300004000000001</v>
      </c>
      <c r="I204" s="5" t="s">
        <v>200</v>
      </c>
      <c r="J204" s="5" t="s">
        <v>201</v>
      </c>
      <c r="K204" s="5">
        <v>2133.9809301059663</v>
      </c>
      <c r="L204" s="5">
        <v>4.207159780358924</v>
      </c>
      <c r="M204" s="5">
        <v>52.453193727979574</v>
      </c>
      <c r="N204" s="18">
        <v>0.10341187397245039</v>
      </c>
      <c r="O204" s="5">
        <v>2352.8617445686923</v>
      </c>
      <c r="P204" s="5">
        <v>4.6386849858133408</v>
      </c>
      <c r="Q204" s="5">
        <v>1174.1531980689215</v>
      </c>
      <c r="R204" s="5">
        <v>2.3148520407115707</v>
      </c>
      <c r="S204" s="18">
        <v>0.73300003999999985</v>
      </c>
      <c r="T204" s="62">
        <v>161.71</v>
      </c>
      <c r="U204" s="18">
        <v>0.31881019009114042</v>
      </c>
      <c r="V204" s="5">
        <v>507.22602456612918</v>
      </c>
      <c r="W204" s="5">
        <v>1075.9257768141215</v>
      </c>
      <c r="X204" s="5">
        <v>2.121195925888161</v>
      </c>
      <c r="Y204" s="5">
        <v>0</v>
      </c>
      <c r="Z204" s="5" t="s">
        <v>728</v>
      </c>
      <c r="AA204" s="5">
        <v>2007</v>
      </c>
      <c r="AB204" s="5">
        <v>0.73300003999999996</v>
      </c>
      <c r="AC204" s="5">
        <v>0.13667162999999999</v>
      </c>
      <c r="AD204" s="5">
        <v>385352</v>
      </c>
      <c r="AE204" s="5">
        <v>19390296</v>
      </c>
      <c r="AF204" s="5">
        <v>2236518</v>
      </c>
      <c r="AG204" s="5">
        <v>14220681</v>
      </c>
      <c r="AH204" s="5">
        <v>45.52</v>
      </c>
      <c r="AI204" s="10"/>
    </row>
    <row r="205" spans="1:35" x14ac:dyDescent="0.25">
      <c r="A205" s="5" t="s">
        <v>1460</v>
      </c>
      <c r="B205" s="5">
        <v>108</v>
      </c>
      <c r="C205" s="5">
        <v>51</v>
      </c>
      <c r="D205" s="5">
        <v>0.02</v>
      </c>
      <c r="E205" s="5">
        <v>850.00001000000009</v>
      </c>
      <c r="F205" s="5">
        <v>650.00002000000006</v>
      </c>
      <c r="G205" s="5">
        <v>30</v>
      </c>
      <c r="H205" s="5">
        <v>67.900002000000001</v>
      </c>
      <c r="I205" s="5" t="s">
        <v>200</v>
      </c>
      <c r="J205" s="5" t="s">
        <v>201</v>
      </c>
      <c r="K205" s="5">
        <v>2133.9809301059663</v>
      </c>
      <c r="L205" s="5">
        <v>4.207159780358924</v>
      </c>
      <c r="M205" s="5">
        <v>52.453193727979574</v>
      </c>
      <c r="N205" s="18">
        <v>0.10341187397245039</v>
      </c>
      <c r="O205" s="5">
        <v>2179.5267181968738</v>
      </c>
      <c r="P205" s="5">
        <v>4.2969536511088853</v>
      </c>
      <c r="Q205" s="5">
        <v>1407.2899674286343</v>
      </c>
      <c r="R205" s="5">
        <v>2.7744829706488376</v>
      </c>
      <c r="S205" s="18">
        <v>0.67900002000000004</v>
      </c>
      <c r="T205" s="62">
        <v>183.4</v>
      </c>
      <c r="U205" s="18">
        <v>0.36157911294381728</v>
      </c>
      <c r="V205" s="5">
        <v>507.22602456612918</v>
      </c>
      <c r="W205" s="5">
        <v>1075.9257768141215</v>
      </c>
      <c r="X205" s="5">
        <v>2.121195925888161</v>
      </c>
      <c r="Y205" s="5">
        <v>0</v>
      </c>
      <c r="Z205" s="5" t="s">
        <v>728</v>
      </c>
      <c r="AA205" s="5">
        <v>2008</v>
      </c>
      <c r="AB205" s="5">
        <v>0.67900002000000004</v>
      </c>
      <c r="AC205" s="5">
        <v>0.13447164</v>
      </c>
      <c r="AD205" s="5">
        <v>437567</v>
      </c>
      <c r="AE205" s="5">
        <v>20498668</v>
      </c>
      <c r="AF205" s="5">
        <v>2371639</v>
      </c>
      <c r="AG205" s="5">
        <v>13914371</v>
      </c>
      <c r="AH205" s="5">
        <v>45.48</v>
      </c>
      <c r="AI205" s="10"/>
    </row>
    <row r="206" spans="1:35" x14ac:dyDescent="0.25">
      <c r="A206" s="5" t="s">
        <v>1460</v>
      </c>
      <c r="B206" s="5">
        <v>108</v>
      </c>
      <c r="C206" s="5">
        <v>51</v>
      </c>
      <c r="D206" s="5">
        <v>0.02</v>
      </c>
      <c r="E206" s="5">
        <v>799.99998000000005</v>
      </c>
      <c r="F206" s="5">
        <v>650.00002000000006</v>
      </c>
      <c r="G206" s="5">
        <v>30</v>
      </c>
      <c r="H206" s="5">
        <v>67.000002000000009</v>
      </c>
      <c r="I206" s="5" t="s">
        <v>200</v>
      </c>
      <c r="J206" s="5" t="s">
        <v>201</v>
      </c>
      <c r="K206" s="5">
        <v>2245.7764892184132</v>
      </c>
      <c r="L206" s="5">
        <v>4.4275655830936609</v>
      </c>
      <c r="M206" s="5">
        <v>59.412258414083908</v>
      </c>
      <c r="N206" s="18">
        <v>0.11713172340655026</v>
      </c>
      <c r="O206" s="5">
        <v>2266.9670409312271</v>
      </c>
      <c r="P206" s="5">
        <v>4.4693429184165865</v>
      </c>
      <c r="Q206" s="5">
        <v>1402.5527346044917</v>
      </c>
      <c r="R206" s="5">
        <v>2.7651434797814383</v>
      </c>
      <c r="S206" s="18">
        <v>0.67000002000000025</v>
      </c>
      <c r="T206" s="62">
        <v>184</v>
      </c>
      <c r="U206" s="18">
        <v>0.36275231702826538</v>
      </c>
      <c r="V206" s="5">
        <v>507.22602456612918</v>
      </c>
      <c r="W206" s="5">
        <v>1137.756306692886</v>
      </c>
      <c r="X206" s="5">
        <v>2.2430952900456944</v>
      </c>
      <c r="Y206" s="5">
        <v>0</v>
      </c>
      <c r="Z206" s="5" t="s">
        <v>728</v>
      </c>
      <c r="AA206" s="5">
        <v>2009</v>
      </c>
      <c r="AB206" s="5">
        <v>0.67000002000000003</v>
      </c>
      <c r="AC206" s="5">
        <v>0.10247162999999999</v>
      </c>
      <c r="AD206" s="5">
        <v>426999</v>
      </c>
      <c r="AE206" s="5">
        <v>19977216</v>
      </c>
      <c r="AF206" s="5">
        <v>2384137</v>
      </c>
      <c r="AG206" s="5">
        <v>13382736</v>
      </c>
      <c r="AH206" s="5">
        <v>45.91</v>
      </c>
      <c r="AI206" s="10"/>
    </row>
    <row r="207" spans="1:35" x14ac:dyDescent="0.25">
      <c r="A207" s="5" t="s">
        <v>1460</v>
      </c>
      <c r="B207" s="5">
        <v>108</v>
      </c>
      <c r="C207" s="5">
        <v>51</v>
      </c>
      <c r="D207" s="5">
        <v>0.02</v>
      </c>
      <c r="E207" s="5">
        <v>799.99998000000005</v>
      </c>
      <c r="F207" s="5">
        <v>650.00002000000006</v>
      </c>
      <c r="G207" s="5">
        <v>30</v>
      </c>
      <c r="H207" s="5">
        <v>62.800001999999999</v>
      </c>
      <c r="I207" s="5" t="s">
        <v>200</v>
      </c>
      <c r="J207" s="5" t="s">
        <v>201</v>
      </c>
      <c r="K207" s="5">
        <v>2245.7764892184132</v>
      </c>
      <c r="L207" s="5">
        <v>4.4275655830936609</v>
      </c>
      <c r="M207" s="5">
        <v>59.412258414083908</v>
      </c>
      <c r="N207" s="18">
        <v>0.11713172340655026</v>
      </c>
      <c r="O207" s="5">
        <v>2124.8586635029519</v>
      </c>
      <c r="P207" s="5">
        <v>4.1891751617447328</v>
      </c>
      <c r="Q207" s="5">
        <v>1605.7019757934429</v>
      </c>
      <c r="R207" s="5">
        <v>3.1656537677989367</v>
      </c>
      <c r="S207" s="18">
        <v>0.62800001999999999</v>
      </c>
      <c r="T207" s="62">
        <v>202.04</v>
      </c>
      <c r="U207" s="18">
        <v>0.39832861728673791</v>
      </c>
      <c r="V207" s="5">
        <v>507.22602456612918</v>
      </c>
      <c r="W207" s="5">
        <v>1137.756306692886</v>
      </c>
      <c r="X207" s="5">
        <v>2.2430952900456944</v>
      </c>
      <c r="Y207" s="5">
        <v>0</v>
      </c>
      <c r="Z207" s="5" t="s">
        <v>728</v>
      </c>
      <c r="AA207" s="5">
        <v>2010</v>
      </c>
      <c r="AB207" s="5">
        <v>0.62800001999999999</v>
      </c>
      <c r="AC207" s="5">
        <v>9.9371641999999996E-2</v>
      </c>
      <c r="AD207" s="5">
        <v>452821</v>
      </c>
      <c r="AE207" s="5">
        <v>20356176</v>
      </c>
      <c r="AF207" s="5">
        <v>2392080</v>
      </c>
      <c r="AG207" s="5">
        <v>12791946</v>
      </c>
      <c r="AH207" s="5">
        <v>45.919998</v>
      </c>
      <c r="AI207" s="10"/>
    </row>
    <row r="208" spans="1:35" x14ac:dyDescent="0.25">
      <c r="A208" s="5" t="s">
        <v>1460</v>
      </c>
      <c r="B208" s="5">
        <v>108</v>
      </c>
      <c r="C208" s="5">
        <v>51</v>
      </c>
      <c r="D208" s="5">
        <v>0.02</v>
      </c>
      <c r="E208" s="5">
        <v>799.99998000000005</v>
      </c>
      <c r="F208" s="5">
        <v>650.00002000000006</v>
      </c>
      <c r="G208" s="5">
        <v>30</v>
      </c>
      <c r="H208" s="5">
        <v>57.700001999999998</v>
      </c>
      <c r="I208" s="5" t="s">
        <v>200</v>
      </c>
      <c r="J208" s="5" t="s">
        <v>201</v>
      </c>
      <c r="K208" s="5">
        <v>2245.7764892184132</v>
      </c>
      <c r="L208" s="5">
        <v>4.4275655830936609</v>
      </c>
      <c r="M208" s="5">
        <v>59.412258414083908</v>
      </c>
      <c r="N208" s="18">
        <v>0.11713172340655026</v>
      </c>
      <c r="O208" s="5">
        <v>1952.2984909114755</v>
      </c>
      <c r="P208" s="5">
        <v>3.848971457214625</v>
      </c>
      <c r="Q208" s="5">
        <v>1866.6928039584375</v>
      </c>
      <c r="R208" s="5">
        <v>3.6801991884291989</v>
      </c>
      <c r="S208" s="18">
        <v>0.57700001999999995</v>
      </c>
      <c r="T208" s="62">
        <v>225.23</v>
      </c>
      <c r="U208" s="18">
        <v>0.4440343655000385</v>
      </c>
      <c r="V208" s="5">
        <v>507.22602456612918</v>
      </c>
      <c r="W208" s="5">
        <v>1137.756306692886</v>
      </c>
      <c r="X208" s="5">
        <v>2.2430952900456944</v>
      </c>
      <c r="Y208" s="5">
        <v>0</v>
      </c>
      <c r="Z208" s="5" t="s">
        <v>728</v>
      </c>
      <c r="AA208" s="5">
        <v>2011</v>
      </c>
      <c r="AB208" s="5">
        <v>0.57700001999999995</v>
      </c>
      <c r="AC208" s="5">
        <v>9.5681340000000004E-2</v>
      </c>
      <c r="AD208" s="5">
        <v>326274</v>
      </c>
      <c r="AE208" s="5">
        <v>20826544</v>
      </c>
      <c r="AF208" s="5">
        <v>2393791</v>
      </c>
      <c r="AG208" s="5">
        <v>12010045</v>
      </c>
      <c r="AH208" s="5">
        <v>46.07</v>
      </c>
      <c r="AI208" s="10"/>
    </row>
    <row r="209" spans="1:35" x14ac:dyDescent="0.25">
      <c r="A209" s="5" t="s">
        <v>1460</v>
      </c>
      <c r="B209" s="5">
        <v>108</v>
      </c>
      <c r="C209" s="5">
        <v>51</v>
      </c>
      <c r="D209" s="5">
        <v>0.02</v>
      </c>
      <c r="E209" s="5">
        <v>799.99998000000005</v>
      </c>
      <c r="F209" s="5">
        <v>625</v>
      </c>
      <c r="G209" s="5">
        <v>30</v>
      </c>
      <c r="H209" s="5">
        <v>59.160000000000004</v>
      </c>
      <c r="I209" s="5" t="s">
        <v>200</v>
      </c>
      <c r="J209" s="5" t="s">
        <v>201</v>
      </c>
      <c r="K209" s="5">
        <v>2088.0182331229003</v>
      </c>
      <c r="L209" s="5">
        <v>4.381746186784647</v>
      </c>
      <c r="M209" s="5">
        <v>53.782004986673996</v>
      </c>
      <c r="N209" s="18">
        <v>0.11286256581942444</v>
      </c>
      <c r="O209" s="5">
        <v>1857.9579650882122</v>
      </c>
      <c r="P209" s="5">
        <v>3.8989603153777885</v>
      </c>
      <c r="Q209" s="5">
        <v>1729.2510747903423</v>
      </c>
      <c r="R209" s="5">
        <v>3.628866445109173</v>
      </c>
      <c r="S209" s="18">
        <v>0.59160000000000001</v>
      </c>
      <c r="T209" s="62">
        <v>207.39</v>
      </c>
      <c r="U209" s="18">
        <v>0.43520545216110895</v>
      </c>
      <c r="V209" s="5">
        <v>476.5265134298208</v>
      </c>
      <c r="W209" s="5">
        <v>1052.5462785204604</v>
      </c>
      <c r="X209" s="5">
        <v>2.2087884910006617</v>
      </c>
      <c r="Y209" s="5">
        <v>0</v>
      </c>
      <c r="Z209" s="5" t="s">
        <v>728</v>
      </c>
      <c r="AA209" s="5">
        <v>2012</v>
      </c>
      <c r="AB209" s="5">
        <v>0.59160000000000001</v>
      </c>
      <c r="AC209" s="5">
        <v>9.6899994000000003E-2</v>
      </c>
      <c r="AD209" s="5">
        <v>393991</v>
      </c>
      <c r="AE209" s="5">
        <v>21191496</v>
      </c>
      <c r="AF209" s="5">
        <v>2384934</v>
      </c>
      <c r="AG209" s="5">
        <v>12538675</v>
      </c>
      <c r="AH209" s="5">
        <v>46.299999</v>
      </c>
      <c r="AI209" s="10"/>
    </row>
    <row r="210" spans="1:35" x14ac:dyDescent="0.25">
      <c r="A210" s="5" t="s">
        <v>1460</v>
      </c>
      <c r="B210" s="5">
        <v>108</v>
      </c>
      <c r="C210" s="5">
        <v>51</v>
      </c>
      <c r="D210" s="5">
        <v>0.02</v>
      </c>
      <c r="E210" s="5">
        <v>750.00002999999992</v>
      </c>
      <c r="F210" s="5">
        <v>479.99999000000003</v>
      </c>
      <c r="G210" s="5">
        <v>30</v>
      </c>
      <c r="H210" s="5">
        <v>57.499999000000003</v>
      </c>
      <c r="I210" s="5" t="s">
        <v>200</v>
      </c>
      <c r="J210" s="5" t="s">
        <v>201</v>
      </c>
      <c r="K210" s="5">
        <v>1437.7575456166737</v>
      </c>
      <c r="L210" s="5">
        <v>4.3184781241447254</v>
      </c>
      <c r="M210" s="5">
        <v>34.257243228574239</v>
      </c>
      <c r="N210" s="18">
        <v>0.10289576008634319</v>
      </c>
      <c r="O210" s="5">
        <v>1233.250093592997</v>
      </c>
      <c r="P210" s="5">
        <v>3.7042153365966168</v>
      </c>
      <c r="Q210" s="5">
        <v>1305.9956021728353</v>
      </c>
      <c r="R210" s="5">
        <v>3.9227152418063449</v>
      </c>
      <c r="S210" s="18">
        <v>0.57499999000000002</v>
      </c>
      <c r="T210" s="62">
        <v>144.84</v>
      </c>
      <c r="U210" s="18">
        <v>0.43503691687455959</v>
      </c>
      <c r="V210" s="5">
        <v>332.93153381468653</v>
      </c>
      <c r="W210" s="5">
        <v>707.0252631499784</v>
      </c>
      <c r="X210" s="5">
        <v>2.123635616755716</v>
      </c>
      <c r="Y210" s="5">
        <v>0</v>
      </c>
      <c r="Z210" s="5" t="s">
        <v>728</v>
      </c>
      <c r="AA210" s="5">
        <v>2013</v>
      </c>
      <c r="AB210" s="5">
        <v>0.57499999000000002</v>
      </c>
      <c r="AC210" s="5">
        <v>0.10299999999999999</v>
      </c>
      <c r="AD210" s="5">
        <v>495241</v>
      </c>
      <c r="AE210" s="5">
        <v>22843724</v>
      </c>
      <c r="AF210" s="5">
        <v>2474965</v>
      </c>
      <c r="AG210" s="5">
        <v>13129460</v>
      </c>
      <c r="AI210" s="10"/>
    </row>
    <row r="211" spans="1:35" x14ac:dyDescent="0.25">
      <c r="A211" s="5" t="s">
        <v>1460</v>
      </c>
      <c r="B211" s="5">
        <v>108</v>
      </c>
      <c r="C211" s="5">
        <v>51</v>
      </c>
      <c r="D211" s="5">
        <v>0.02</v>
      </c>
      <c r="E211" s="5">
        <v>0</v>
      </c>
      <c r="F211" s="5">
        <v>200</v>
      </c>
      <c r="H211" s="5">
        <v>0</v>
      </c>
      <c r="I211" s="5" t="s">
        <v>200</v>
      </c>
      <c r="K211" s="5" t="s">
        <v>1456</v>
      </c>
      <c r="L211" s="5" t="e">
        <v>#VALUE!</v>
      </c>
      <c r="M211" s="5" t="s">
        <v>1456</v>
      </c>
      <c r="N211" s="18" t="e">
        <v>#VALUE!</v>
      </c>
      <c r="O211" s="5" t="e">
        <v>#VALUE!</v>
      </c>
      <c r="P211" s="5" t="e">
        <v>#VALUE!</v>
      </c>
      <c r="Q211" s="5" t="e">
        <v>#DIV/0!</v>
      </c>
      <c r="R211" s="5" t="e">
        <v>#DIV/0!</v>
      </c>
      <c r="S211" s="18" t="e">
        <v>#VALUE!</v>
      </c>
      <c r="T211" s="62" t="e">
        <v>#VALUE!</v>
      </c>
      <c r="U211" s="18" t="e">
        <v>#VALUE!</v>
      </c>
      <c r="V211" s="5">
        <v>170.27101100293106</v>
      </c>
      <c r="W211" s="5">
        <v>796.4215644807316</v>
      </c>
      <c r="X211" s="5">
        <v>4.6773761416558566</v>
      </c>
      <c r="Y211" s="5">
        <v>0</v>
      </c>
      <c r="Z211" s="5" t="s">
        <v>728</v>
      </c>
      <c r="AA211" s="5">
        <v>2014</v>
      </c>
      <c r="AI211" s="10"/>
    </row>
    <row r="212" spans="1:35" x14ac:dyDescent="0.25">
      <c r="A212" s="5" t="s">
        <v>1460</v>
      </c>
      <c r="B212" s="5">
        <v>108</v>
      </c>
      <c r="C212" s="5">
        <v>51</v>
      </c>
      <c r="D212" s="5">
        <v>0.02</v>
      </c>
      <c r="E212" s="5">
        <v>0</v>
      </c>
      <c r="F212" s="5">
        <v>200</v>
      </c>
      <c r="H212" s="5">
        <v>63.099997999999999</v>
      </c>
      <c r="I212" s="5" t="s">
        <v>200</v>
      </c>
      <c r="K212" s="5" t="s">
        <v>1456</v>
      </c>
      <c r="L212" s="5" t="e">
        <v>#VALUE!</v>
      </c>
      <c r="M212" s="5" t="s">
        <v>1456</v>
      </c>
      <c r="N212" s="18" t="e">
        <v>#VALUE!</v>
      </c>
      <c r="O212" s="5" t="e">
        <v>#VALUE!</v>
      </c>
      <c r="P212" s="5" t="e">
        <v>#VALUE!</v>
      </c>
      <c r="Q212" s="5">
        <v>273.14825521288788</v>
      </c>
      <c r="R212" s="5">
        <v>1.6041970597577875</v>
      </c>
      <c r="S212" s="18" t="e">
        <v>#VALUE!</v>
      </c>
      <c r="T212" s="62" t="e">
        <v>#VALUE!</v>
      </c>
      <c r="U212" s="18" t="e">
        <v>#VALUE!</v>
      </c>
      <c r="V212" s="5">
        <v>170.27101100293106</v>
      </c>
      <c r="W212" s="5">
        <v>796.4215644807316</v>
      </c>
      <c r="X212" s="5">
        <v>4.6773761416558566</v>
      </c>
      <c r="Y212" s="5">
        <v>0</v>
      </c>
      <c r="Z212" s="5" t="s">
        <v>733</v>
      </c>
      <c r="AA212" s="5">
        <v>2001</v>
      </c>
      <c r="AB212" s="5">
        <v>0.63099998000000002</v>
      </c>
      <c r="AC212" s="5">
        <v>0.10745193</v>
      </c>
      <c r="AD212" s="5">
        <v>354208</v>
      </c>
      <c r="AE212" s="5">
        <v>12105366</v>
      </c>
      <c r="AF212" s="5">
        <v>2784496</v>
      </c>
      <c r="AG212" s="5">
        <v>7638854</v>
      </c>
      <c r="AH212" s="5">
        <v>44.200001</v>
      </c>
      <c r="AI212" s="10"/>
    </row>
    <row r="213" spans="1:35" x14ac:dyDescent="0.25">
      <c r="A213" s="5" t="s">
        <v>1460</v>
      </c>
      <c r="B213" s="5">
        <v>108</v>
      </c>
      <c r="C213" s="5">
        <v>51</v>
      </c>
      <c r="D213" s="5">
        <v>0.02</v>
      </c>
      <c r="E213" s="5">
        <v>850.00001000000009</v>
      </c>
      <c r="F213" s="5">
        <v>700.00001000000009</v>
      </c>
      <c r="G213" s="5">
        <v>29</v>
      </c>
      <c r="H213" s="5">
        <v>61.639999999999993</v>
      </c>
      <c r="I213" s="5" t="s">
        <v>200</v>
      </c>
      <c r="J213" s="5" t="s">
        <v>324</v>
      </c>
      <c r="K213" s="5">
        <v>2322.9554980432331</v>
      </c>
      <c r="L213" s="5">
        <v>4.040237592455358</v>
      </c>
      <c r="M213" s="5">
        <v>83.859476088249352</v>
      </c>
      <c r="N213" s="18">
        <v>0.14585393825269508</v>
      </c>
      <c r="O213" s="5">
        <v>2206.3989341174793</v>
      </c>
      <c r="P213" s="5">
        <v>3.8375147199694504</v>
      </c>
      <c r="Q213" s="5">
        <v>990.27355668758219</v>
      </c>
      <c r="R213" s="5">
        <v>1.722349159901633</v>
      </c>
      <c r="S213" s="18">
        <v>0.61639999999999995</v>
      </c>
      <c r="T213" s="62">
        <v>176.75</v>
      </c>
      <c r="U213" s="18">
        <v>0.30742022144069581</v>
      </c>
      <c r="V213" s="5">
        <v>574.95517154264985</v>
      </c>
      <c r="W213" s="5">
        <v>1256.5366079228272</v>
      </c>
      <c r="X213" s="5">
        <v>2.1854514405904739</v>
      </c>
      <c r="Y213" s="5">
        <v>0</v>
      </c>
      <c r="Z213" s="5" t="s">
        <v>733</v>
      </c>
      <c r="AA213" s="5">
        <v>2002</v>
      </c>
      <c r="AB213" s="5">
        <v>0.61639999999999995</v>
      </c>
      <c r="AC213" s="5">
        <v>0.10818236000000001</v>
      </c>
      <c r="AD213" s="5">
        <v>415493</v>
      </c>
      <c r="AE213" s="5">
        <v>12806115</v>
      </c>
      <c r="AF213" s="5">
        <v>2852166</v>
      </c>
      <c r="AG213" s="5">
        <v>7893684</v>
      </c>
      <c r="AH213" s="5">
        <v>44.599997999999999</v>
      </c>
      <c r="AI213" s="10"/>
    </row>
    <row r="214" spans="1:35" x14ac:dyDescent="0.25">
      <c r="A214" s="5" t="s">
        <v>1460</v>
      </c>
      <c r="B214" s="5">
        <v>108</v>
      </c>
      <c r="C214" s="5">
        <v>51</v>
      </c>
      <c r="D214" s="5">
        <v>0.02</v>
      </c>
      <c r="E214" s="5">
        <v>0</v>
      </c>
      <c r="F214" s="5">
        <v>200</v>
      </c>
      <c r="H214" s="5">
        <v>56.660001999999999</v>
      </c>
      <c r="I214" s="5" t="s">
        <v>200</v>
      </c>
      <c r="K214" s="5" t="s">
        <v>1456</v>
      </c>
      <c r="L214" s="5" t="e">
        <v>#VALUE!</v>
      </c>
      <c r="M214" s="5" t="s">
        <v>1456</v>
      </c>
      <c r="N214" s="18" t="e">
        <v>#VALUE!</v>
      </c>
      <c r="O214" s="5" t="e">
        <v>#VALUE!</v>
      </c>
      <c r="P214" s="5" t="e">
        <v>#VALUE!</v>
      </c>
      <c r="Q214" s="5">
        <v>395.46008739094037</v>
      </c>
      <c r="R214" s="5">
        <v>2.3225332665942346</v>
      </c>
      <c r="S214" s="18" t="e">
        <v>#VALUE!</v>
      </c>
      <c r="T214" s="62" t="e">
        <v>#VALUE!</v>
      </c>
      <c r="U214" s="18" t="e">
        <v>#VALUE!</v>
      </c>
      <c r="V214" s="5">
        <v>170.27101100293106</v>
      </c>
      <c r="W214" s="5">
        <v>796.4215644807316</v>
      </c>
      <c r="X214" s="5">
        <v>4.6773761416558566</v>
      </c>
      <c r="Y214" s="5">
        <v>0</v>
      </c>
      <c r="Z214" s="5" t="s">
        <v>733</v>
      </c>
      <c r="AA214" s="5">
        <v>2003</v>
      </c>
      <c r="AB214" s="5">
        <v>0.56660001999999998</v>
      </c>
      <c r="AC214" s="5">
        <v>0.10849689</v>
      </c>
      <c r="AD214" s="5">
        <v>425902</v>
      </c>
      <c r="AE214" s="5">
        <v>14223786</v>
      </c>
      <c r="AF214" s="5">
        <v>2654252</v>
      </c>
      <c r="AG214" s="5">
        <v>8058587</v>
      </c>
      <c r="AH214" s="5">
        <v>44.299999</v>
      </c>
      <c r="AI214" s="10"/>
    </row>
    <row r="215" spans="1:35" x14ac:dyDescent="0.25">
      <c r="A215" s="5" t="s">
        <v>1460</v>
      </c>
      <c r="B215" s="5">
        <v>108</v>
      </c>
      <c r="C215" s="5">
        <v>51</v>
      </c>
      <c r="D215" s="5">
        <v>0.02</v>
      </c>
      <c r="E215" s="5">
        <v>850.00001000000009</v>
      </c>
      <c r="F215" s="5">
        <v>700.00001000000009</v>
      </c>
      <c r="G215" s="5">
        <v>27</v>
      </c>
      <c r="H215" s="5">
        <v>54.460001000000005</v>
      </c>
      <c r="I215" s="5" t="s">
        <v>200</v>
      </c>
      <c r="J215" s="5" t="s">
        <v>324</v>
      </c>
      <c r="K215" s="5">
        <v>2322.9554980432331</v>
      </c>
      <c r="L215" s="5">
        <v>4.040237592455358</v>
      </c>
      <c r="M215" s="5">
        <v>83.859476088249352</v>
      </c>
      <c r="N215" s="18">
        <v>0.14585393825269508</v>
      </c>
      <c r="O215" s="5">
        <v>1949.3914367040375</v>
      </c>
      <c r="P215" s="5">
        <v>3.3905103096536506</v>
      </c>
      <c r="Q215" s="5">
        <v>1406.2996325464371</v>
      </c>
      <c r="R215" s="5">
        <v>2.4459291822234155</v>
      </c>
      <c r="S215" s="18">
        <v>0.54460001000000002</v>
      </c>
      <c r="T215" s="62">
        <v>218.25</v>
      </c>
      <c r="U215" s="18">
        <v>0.37958755421819546</v>
      </c>
      <c r="V215" s="5">
        <v>574.95517154264985</v>
      </c>
      <c r="W215" s="5">
        <v>1256.5366079228272</v>
      </c>
      <c r="X215" s="5">
        <v>2.1854514405904739</v>
      </c>
      <c r="Y215" s="5">
        <v>0</v>
      </c>
      <c r="Z215" s="5" t="s">
        <v>733</v>
      </c>
      <c r="AA215" s="5">
        <v>2004</v>
      </c>
      <c r="AB215" s="5">
        <v>0.54460001000000002</v>
      </c>
      <c r="AC215" s="5">
        <v>0.11131039</v>
      </c>
      <c r="AD215" s="5">
        <v>473998</v>
      </c>
      <c r="AE215" s="5">
        <v>15128502</v>
      </c>
      <c r="AF215" s="5">
        <v>2816729</v>
      </c>
      <c r="AG215" s="5">
        <v>8238418</v>
      </c>
      <c r="AH215" s="5">
        <v>44.799999</v>
      </c>
      <c r="AI215" s="10"/>
    </row>
    <row r="216" spans="1:35" x14ac:dyDescent="0.25">
      <c r="A216" s="5" t="s">
        <v>1460</v>
      </c>
      <c r="B216" s="5">
        <v>108</v>
      </c>
      <c r="C216" s="5">
        <v>51</v>
      </c>
      <c r="D216" s="5">
        <v>0.02</v>
      </c>
      <c r="E216" s="5">
        <v>0</v>
      </c>
      <c r="F216" s="5">
        <v>200</v>
      </c>
      <c r="H216" s="5">
        <v>53.279995999999997</v>
      </c>
      <c r="I216" s="5" t="s">
        <v>200</v>
      </c>
      <c r="K216" s="5" t="s">
        <v>1456</v>
      </c>
      <c r="L216" s="5" t="e">
        <v>#VALUE!</v>
      </c>
      <c r="M216" s="5" t="s">
        <v>1456</v>
      </c>
      <c r="N216" s="18" t="e">
        <v>#VALUE!</v>
      </c>
      <c r="O216" s="5" t="e">
        <v>#VALUE!</v>
      </c>
      <c r="P216" s="5" t="e">
        <v>#VALUE!</v>
      </c>
      <c r="Q216" s="5">
        <v>426.77011490620896</v>
      </c>
      <c r="R216" s="5">
        <v>2.5064167552212542</v>
      </c>
      <c r="S216" s="18" t="e">
        <v>#VALUE!</v>
      </c>
      <c r="T216" s="62" t="e">
        <v>#VALUE!</v>
      </c>
      <c r="U216" s="18" t="e">
        <v>#VALUE!</v>
      </c>
      <c r="V216" s="5">
        <v>170.27101100293106</v>
      </c>
      <c r="W216" s="5">
        <v>796.4215644807316</v>
      </c>
      <c r="X216" s="5">
        <v>4.6773761416558566</v>
      </c>
      <c r="Y216" s="5">
        <v>0</v>
      </c>
      <c r="Z216" s="5" t="s">
        <v>733</v>
      </c>
      <c r="AA216" s="5">
        <v>2005</v>
      </c>
      <c r="AB216" s="5">
        <v>0.53279995999999996</v>
      </c>
      <c r="AC216" s="5">
        <v>0.11105577</v>
      </c>
      <c r="AD216" s="5">
        <v>516298</v>
      </c>
      <c r="AE216" s="5">
        <v>15987547</v>
      </c>
      <c r="AF216" s="5">
        <v>2980104</v>
      </c>
      <c r="AG216" s="5">
        <v>8517677</v>
      </c>
      <c r="AH216" s="5">
        <v>45.400002000000001</v>
      </c>
      <c r="AI216" s="10"/>
    </row>
    <row r="217" spans="1:35" x14ac:dyDescent="0.25">
      <c r="A217" s="5" t="s">
        <v>1460</v>
      </c>
      <c r="B217" s="5">
        <v>108</v>
      </c>
      <c r="C217" s="5">
        <v>51</v>
      </c>
      <c r="D217" s="5">
        <v>0.02</v>
      </c>
      <c r="E217" s="5">
        <v>850.00001000000009</v>
      </c>
      <c r="F217" s="5">
        <v>700.00001000000009</v>
      </c>
      <c r="G217" s="5">
        <v>25</v>
      </c>
      <c r="H217" s="5">
        <v>53.189999</v>
      </c>
      <c r="I217" s="5" t="s">
        <v>200</v>
      </c>
      <c r="J217" s="5" t="s">
        <v>324</v>
      </c>
      <c r="K217" s="5">
        <v>2322.9554980432331</v>
      </c>
      <c r="L217" s="5">
        <v>4.040237592455358</v>
      </c>
      <c r="M217" s="5">
        <v>83.859476088249352</v>
      </c>
      <c r="N217" s="18">
        <v>0.14585393825269508</v>
      </c>
      <c r="O217" s="5">
        <v>1903.9318153684262</v>
      </c>
      <c r="P217" s="5">
        <v>3.3114439344201876</v>
      </c>
      <c r="Q217" s="5">
        <v>1457.4537496279031</v>
      </c>
      <c r="R217" s="5">
        <v>2.5348998004791232</v>
      </c>
      <c r="S217" s="18">
        <v>0.53189998999999999</v>
      </c>
      <c r="T217" s="62">
        <v>226.27</v>
      </c>
      <c r="U217" s="18">
        <v>0.39354326477942542</v>
      </c>
      <c r="V217" s="5">
        <v>574.95517154264985</v>
      </c>
      <c r="W217" s="5">
        <v>1256.5366079228272</v>
      </c>
      <c r="X217" s="5">
        <v>2.1854514405904739</v>
      </c>
      <c r="Y217" s="5">
        <v>0</v>
      </c>
      <c r="Z217" s="5" t="s">
        <v>733</v>
      </c>
      <c r="AA217" s="5">
        <v>2006</v>
      </c>
      <c r="AB217" s="5">
        <v>0.53189998999999999</v>
      </c>
      <c r="AC217" s="5">
        <v>0.11347226000000001</v>
      </c>
      <c r="AD217" s="5">
        <v>623063</v>
      </c>
      <c r="AE217" s="5">
        <v>16830348</v>
      </c>
      <c r="AF217" s="5">
        <v>3107928</v>
      </c>
      <c r="AG217" s="5">
        <v>8951393</v>
      </c>
      <c r="AH217" s="5">
        <v>45.700001</v>
      </c>
      <c r="AI217" s="10"/>
    </row>
    <row r="218" spans="1:35" x14ac:dyDescent="0.25">
      <c r="A218" s="5" t="s">
        <v>1460</v>
      </c>
      <c r="B218" s="5">
        <v>108</v>
      </c>
      <c r="C218" s="5">
        <v>51</v>
      </c>
      <c r="D218" s="5">
        <v>0.02</v>
      </c>
      <c r="E218" s="5">
        <v>850.00001000000009</v>
      </c>
      <c r="F218" s="5">
        <v>700.00001000000009</v>
      </c>
      <c r="G218" s="5">
        <v>24</v>
      </c>
      <c r="H218" s="5">
        <v>53.580004000000002</v>
      </c>
      <c r="I218" s="5" t="s">
        <v>200</v>
      </c>
      <c r="J218" s="5" t="s">
        <v>324</v>
      </c>
      <c r="K218" s="5">
        <v>2322.9554980432331</v>
      </c>
      <c r="L218" s="5">
        <v>4.040237592455358</v>
      </c>
      <c r="M218" s="5">
        <v>83.859476088249352</v>
      </c>
      <c r="N218" s="18">
        <v>0.14585393825269508</v>
      </c>
      <c r="O218" s="5">
        <v>1917.8920135562994</v>
      </c>
      <c r="P218" s="5">
        <v>3.3357244329335183</v>
      </c>
      <c r="Q218" s="5">
        <v>1442.2095879941426</v>
      </c>
      <c r="R218" s="5">
        <v>2.5083861479575549</v>
      </c>
      <c r="S218" s="18">
        <v>0.53580004000000003</v>
      </c>
      <c r="T218" s="62">
        <v>226.59</v>
      </c>
      <c r="U218" s="18">
        <v>0.39410830176182238</v>
      </c>
      <c r="V218" s="5">
        <v>574.95517154264985</v>
      </c>
      <c r="W218" s="5">
        <v>1256.5366079228272</v>
      </c>
      <c r="X218" s="5">
        <v>2.1854514405904739</v>
      </c>
      <c r="Y218" s="5">
        <v>0</v>
      </c>
      <c r="Z218" s="5" t="s">
        <v>733</v>
      </c>
      <c r="AA218" s="5">
        <v>2007</v>
      </c>
      <c r="AB218" s="5">
        <v>0.53580004000000003</v>
      </c>
      <c r="AC218" s="5">
        <v>0.11236712</v>
      </c>
      <c r="AD218" s="5">
        <v>663926</v>
      </c>
      <c r="AE218" s="5">
        <v>17888064</v>
      </c>
      <c r="AF218" s="5">
        <v>3310351</v>
      </c>
      <c r="AG218" s="5">
        <v>9584970</v>
      </c>
      <c r="AH218" s="5">
        <v>46</v>
      </c>
      <c r="AI218" s="10"/>
    </row>
    <row r="219" spans="1:35" x14ac:dyDescent="0.25">
      <c r="A219" s="5" t="s">
        <v>1460</v>
      </c>
      <c r="B219" s="5">
        <v>108</v>
      </c>
      <c r="C219" s="5">
        <v>51</v>
      </c>
      <c r="D219" s="5">
        <v>0.02</v>
      </c>
      <c r="E219" s="5">
        <v>825.00003000000004</v>
      </c>
      <c r="F219" s="5">
        <v>599.99999000000003</v>
      </c>
      <c r="G219" s="5">
        <v>23</v>
      </c>
      <c r="H219" s="5">
        <v>51.919996999999995</v>
      </c>
      <c r="I219" s="5" t="s">
        <v>200</v>
      </c>
      <c r="J219" s="5" t="s">
        <v>324</v>
      </c>
      <c r="K219" s="5">
        <v>1754.975303059485</v>
      </c>
      <c r="L219" s="5">
        <v>3.919459564155602</v>
      </c>
      <c r="M219" s="5">
        <v>63.660523450338509</v>
      </c>
      <c r="N219" s="18">
        <v>0.14217570302077573</v>
      </c>
      <c r="O219" s="5">
        <v>1402.6539307969488</v>
      </c>
      <c r="P219" s="5">
        <v>3.1326055441796763</v>
      </c>
      <c r="Q219" s="5">
        <v>1184.5123382143354</v>
      </c>
      <c r="R219" s="5">
        <v>2.6454208243163686</v>
      </c>
      <c r="S219" s="18">
        <v>0.51919996999999996</v>
      </c>
      <c r="T219" s="62">
        <v>180.2</v>
      </c>
      <c r="U219" s="18">
        <v>0.40245696133619013</v>
      </c>
      <c r="V219" s="5">
        <v>447.75951233408688</v>
      </c>
      <c r="W219" s="5">
        <v>946.59251636267095</v>
      </c>
      <c r="X219" s="5">
        <v>2.1140645598532584</v>
      </c>
      <c r="Y219" s="5">
        <v>0</v>
      </c>
      <c r="Z219" s="5" t="s">
        <v>733</v>
      </c>
      <c r="AA219" s="5">
        <v>2008</v>
      </c>
      <c r="AB219" s="5">
        <v>0.51919996999999996</v>
      </c>
      <c r="AC219" s="5">
        <v>0.11146824</v>
      </c>
      <c r="AD219" s="5">
        <v>716944.25</v>
      </c>
      <c r="AE219" s="5">
        <v>19243372</v>
      </c>
      <c r="AF219" s="5">
        <v>3497445</v>
      </c>
      <c r="AG219" s="5">
        <v>9990247</v>
      </c>
      <c r="AH219" s="5">
        <v>46.200001</v>
      </c>
      <c r="AI219" s="10"/>
    </row>
    <row r="220" spans="1:35" x14ac:dyDescent="0.25">
      <c r="A220" s="5" t="s">
        <v>1460</v>
      </c>
      <c r="B220" s="5">
        <v>108</v>
      </c>
      <c r="C220" s="5">
        <v>51</v>
      </c>
      <c r="D220" s="5">
        <v>0.02</v>
      </c>
      <c r="E220" s="5">
        <v>0</v>
      </c>
      <c r="F220" s="5">
        <v>200</v>
      </c>
      <c r="H220" s="5">
        <v>43.611366000000004</v>
      </c>
      <c r="I220" s="5" t="s">
        <v>200</v>
      </c>
      <c r="K220" s="5" t="s">
        <v>1456</v>
      </c>
      <c r="L220" s="5" t="e">
        <v>#VALUE!</v>
      </c>
      <c r="M220" s="5" t="s">
        <v>1456</v>
      </c>
      <c r="N220" s="18" t="e">
        <v>#VALUE!</v>
      </c>
      <c r="O220" s="5" t="e">
        <v>#VALUE!</v>
      </c>
      <c r="P220" s="5" t="e">
        <v>#VALUE!</v>
      </c>
      <c r="Q220" s="5">
        <v>569.56384673197124</v>
      </c>
      <c r="R220" s="5">
        <v>3.3450429604964684</v>
      </c>
      <c r="S220" s="18" t="e">
        <v>#VALUE!</v>
      </c>
      <c r="T220" s="62" t="e">
        <v>#VALUE!</v>
      </c>
      <c r="U220" s="18" t="e">
        <v>#VALUE!</v>
      </c>
      <c r="V220" s="5">
        <v>170.27101100293106</v>
      </c>
      <c r="W220" s="5">
        <v>796.4215644807316</v>
      </c>
      <c r="X220" s="5">
        <v>4.6773761416558566</v>
      </c>
      <c r="Y220" s="5">
        <v>0</v>
      </c>
      <c r="Z220" s="5" t="s">
        <v>733</v>
      </c>
      <c r="AA220" s="5">
        <v>2009</v>
      </c>
      <c r="AB220" s="5">
        <v>0.43611366000000001</v>
      </c>
      <c r="AC220" s="5">
        <v>0.1118584</v>
      </c>
      <c r="AD220" s="5">
        <v>753698</v>
      </c>
      <c r="AE220" s="5">
        <v>20148784</v>
      </c>
      <c r="AF220" s="5">
        <v>3396555.5</v>
      </c>
      <c r="AG220" s="5">
        <v>8787160</v>
      </c>
      <c r="AI220" s="10"/>
    </row>
    <row r="221" spans="1:35" x14ac:dyDescent="0.25">
      <c r="A221" s="5" t="s">
        <v>1460</v>
      </c>
      <c r="B221" s="5">
        <v>108</v>
      </c>
      <c r="C221" s="5">
        <v>51</v>
      </c>
      <c r="D221" s="5">
        <v>0.02</v>
      </c>
      <c r="E221" s="5">
        <v>825.00003000000004</v>
      </c>
      <c r="F221" s="5">
        <v>599.99999000000003</v>
      </c>
      <c r="G221" s="5">
        <v>21</v>
      </c>
      <c r="H221" s="5">
        <v>44.400001000000003</v>
      </c>
      <c r="I221" s="5" t="s">
        <v>200</v>
      </c>
      <c r="J221" s="5" t="s">
        <v>324</v>
      </c>
      <c r="K221" s="5">
        <v>1754.975303059485</v>
      </c>
      <c r="L221" s="5">
        <v>3.919459564155602</v>
      </c>
      <c r="M221" s="5">
        <v>63.660523450338509</v>
      </c>
      <c r="N221" s="18">
        <v>0.14217570302077573</v>
      </c>
      <c r="O221" s="5">
        <v>1199.4961388391155</v>
      </c>
      <c r="P221" s="5">
        <v>2.6788847713951753</v>
      </c>
      <c r="Q221" s="5">
        <v>1590.431887933901</v>
      </c>
      <c r="R221" s="5">
        <v>3.5519778901921613</v>
      </c>
      <c r="S221" s="18">
        <v>0.44400001</v>
      </c>
      <c r="T221" s="62">
        <v>225.5</v>
      </c>
      <c r="U221" s="18">
        <v>0.50361231655055128</v>
      </c>
      <c r="V221" s="5">
        <v>447.75951233408688</v>
      </c>
      <c r="W221" s="5">
        <v>946.59251636267095</v>
      </c>
      <c r="X221" s="5">
        <v>2.1140645598532584</v>
      </c>
      <c r="Y221" s="5">
        <v>0</v>
      </c>
      <c r="Z221" s="5" t="s">
        <v>733</v>
      </c>
      <c r="AA221" s="5">
        <v>2010</v>
      </c>
      <c r="AB221" s="5">
        <v>0.44400001</v>
      </c>
      <c r="AC221" s="5">
        <v>0.10920000000000001</v>
      </c>
      <c r="AD221" s="5">
        <v>897428</v>
      </c>
      <c r="AE221" s="5">
        <v>21054196</v>
      </c>
      <c r="AF221" s="5">
        <v>3295666</v>
      </c>
      <c r="AG221" s="5">
        <v>9349605</v>
      </c>
      <c r="AH221" s="5">
        <v>46.5</v>
      </c>
      <c r="AI221" s="10"/>
    </row>
    <row r="222" spans="1:35" x14ac:dyDescent="0.25">
      <c r="A222" s="5" t="s">
        <v>1460</v>
      </c>
      <c r="B222" s="5">
        <v>108</v>
      </c>
      <c r="C222" s="5">
        <v>51</v>
      </c>
      <c r="D222" s="5">
        <v>0.02</v>
      </c>
      <c r="E222" s="5">
        <v>825.00003000000004</v>
      </c>
      <c r="F222" s="5">
        <v>599.99999000000003</v>
      </c>
      <c r="G222" s="5">
        <v>20</v>
      </c>
      <c r="H222" s="5">
        <v>47.9</v>
      </c>
      <c r="I222" s="5" t="s">
        <v>200</v>
      </c>
      <c r="J222" s="5" t="s">
        <v>324</v>
      </c>
      <c r="K222" s="5">
        <v>1754.975303059485</v>
      </c>
      <c r="L222" s="5">
        <v>3.919459564155602</v>
      </c>
      <c r="M222" s="5">
        <v>63.660523450338509</v>
      </c>
      <c r="N222" s="18">
        <v>0.14217570302077573</v>
      </c>
      <c r="O222" s="5">
        <v>1294.0509855032126</v>
      </c>
      <c r="P222" s="5">
        <v>2.8900580554002437</v>
      </c>
      <c r="Q222" s="5">
        <v>1535.039565645576</v>
      </c>
      <c r="R222" s="5">
        <v>3.4282679057865257</v>
      </c>
      <c r="S222" s="18">
        <v>0.47899999999999998</v>
      </c>
      <c r="T222" s="62">
        <v>222.93</v>
      </c>
      <c r="U222" s="18">
        <v>0.49787350041823109</v>
      </c>
      <c r="V222" s="5">
        <v>447.75951233408688</v>
      </c>
      <c r="W222" s="5">
        <v>946.59251636267095</v>
      </c>
      <c r="X222" s="5">
        <v>2.1140645598532584</v>
      </c>
      <c r="Y222" s="5">
        <v>0</v>
      </c>
      <c r="Z222" s="5" t="s">
        <v>733</v>
      </c>
      <c r="AA222" s="5">
        <v>2011</v>
      </c>
      <c r="AB222" s="5">
        <v>0.47899999999999998</v>
      </c>
      <c r="AC222" s="5">
        <v>9.0800002000000005E-2</v>
      </c>
      <c r="AD222" s="5">
        <v>944077</v>
      </c>
      <c r="AE222" s="5">
        <v>21126724</v>
      </c>
      <c r="AF222" s="5">
        <v>3210666</v>
      </c>
      <c r="AG222" s="5">
        <v>10122765</v>
      </c>
      <c r="AH222" s="5">
        <v>46.5</v>
      </c>
      <c r="AI222" s="10"/>
    </row>
    <row r="223" spans="1:35" x14ac:dyDescent="0.25">
      <c r="A223" s="5" t="s">
        <v>1460</v>
      </c>
      <c r="B223" s="5">
        <v>108</v>
      </c>
      <c r="C223" s="5">
        <v>51</v>
      </c>
      <c r="D223" s="5">
        <v>0.02</v>
      </c>
      <c r="E223" s="5">
        <v>799.99998000000005</v>
      </c>
      <c r="F223" s="5">
        <v>575.00000999999997</v>
      </c>
      <c r="G223" s="5">
        <v>19</v>
      </c>
      <c r="H223" s="5">
        <v>42.299998000000002</v>
      </c>
      <c r="I223" s="5" t="s">
        <v>200</v>
      </c>
      <c r="J223" s="5" t="s">
        <v>324</v>
      </c>
      <c r="K223" s="5">
        <v>1672.8473911930841</v>
      </c>
      <c r="L223" s="5">
        <v>3.9753756475942064</v>
      </c>
      <c r="M223" s="5">
        <v>60.942218754387554</v>
      </c>
      <c r="N223" s="18">
        <v>0.14482385758677255</v>
      </c>
      <c r="O223" s="5">
        <v>1088.4527145738055</v>
      </c>
      <c r="P223" s="5">
        <v>2.5866127644724766</v>
      </c>
      <c r="Q223" s="5">
        <v>1666.0360485043923</v>
      </c>
      <c r="R223" s="5">
        <v>3.9591890868866382</v>
      </c>
      <c r="S223" s="18">
        <v>0.42299998</v>
      </c>
      <c r="T223" s="62">
        <v>234.42</v>
      </c>
      <c r="U223" s="18">
        <v>0.55708481802980547</v>
      </c>
      <c r="V223" s="5">
        <v>420.80234410185807</v>
      </c>
      <c r="W223" s="5">
        <v>900.32699660193509</v>
      </c>
      <c r="X223" s="5">
        <v>2.13954843460664</v>
      </c>
      <c r="Y223" s="5">
        <v>0</v>
      </c>
      <c r="Z223" s="5" t="s">
        <v>733</v>
      </c>
      <c r="AA223" s="5">
        <v>2012</v>
      </c>
      <c r="AB223" s="5">
        <v>0.42299998</v>
      </c>
      <c r="AC223" s="5">
        <v>9.3999997000000002E-2</v>
      </c>
      <c r="AD223" s="5">
        <v>926372</v>
      </c>
      <c r="AE223" s="5">
        <v>23018752</v>
      </c>
      <c r="AF223" s="5">
        <v>3354682</v>
      </c>
      <c r="AG223" s="5">
        <v>9744986</v>
      </c>
      <c r="AH223" s="5">
        <v>47.099997999999999</v>
      </c>
      <c r="AI223" s="10"/>
    </row>
    <row r="224" spans="1:35" x14ac:dyDescent="0.25">
      <c r="A224" s="5" t="s">
        <v>1460</v>
      </c>
      <c r="B224" s="5">
        <v>108</v>
      </c>
      <c r="C224" s="5">
        <v>51</v>
      </c>
      <c r="D224" s="5">
        <v>0.02</v>
      </c>
      <c r="E224" s="5">
        <v>799.99998000000005</v>
      </c>
      <c r="F224" s="5">
        <v>575.00000999999997</v>
      </c>
      <c r="G224" s="5">
        <v>18</v>
      </c>
      <c r="H224" s="5">
        <v>41.199999999999996</v>
      </c>
      <c r="I224" s="5" t="s">
        <v>200</v>
      </c>
      <c r="J224" s="5" t="s">
        <v>324</v>
      </c>
      <c r="K224" s="5">
        <v>1672.8473911930841</v>
      </c>
      <c r="L224" s="5">
        <v>3.9753756475942064</v>
      </c>
      <c r="M224" s="5">
        <v>60.942218754387554</v>
      </c>
      <c r="N224" s="18">
        <v>0.14482385758677255</v>
      </c>
      <c r="O224" s="5">
        <v>1060.147847771548</v>
      </c>
      <c r="P224" s="5">
        <v>2.519348721866749</v>
      </c>
      <c r="Q224" s="5">
        <v>1873.5225482855622</v>
      </c>
      <c r="R224" s="5">
        <v>4.4522626229288855</v>
      </c>
      <c r="S224" s="18">
        <v>0.41199999999999998</v>
      </c>
      <c r="T224" s="62">
        <v>260.85000000000002</v>
      </c>
      <c r="U224" s="18">
        <v>0.61988960438093266</v>
      </c>
      <c r="V224" s="5">
        <v>420.80234410185807</v>
      </c>
      <c r="W224" s="5">
        <v>900.32699660193509</v>
      </c>
      <c r="X224" s="5">
        <v>2.13954843460664</v>
      </c>
      <c r="Y224" s="5">
        <v>0</v>
      </c>
      <c r="Z224" s="5" t="s">
        <v>733</v>
      </c>
      <c r="AA224" s="5">
        <v>2013</v>
      </c>
      <c r="AB224" s="5">
        <v>0.41199999999999998</v>
      </c>
      <c r="AC224" s="5">
        <v>0.10305797</v>
      </c>
      <c r="AD224" s="5">
        <v>1059652</v>
      </c>
      <c r="AE224" s="5">
        <v>23768192</v>
      </c>
      <c r="AF224" s="5">
        <v>3139010</v>
      </c>
      <c r="AG224" s="5">
        <v>9784500</v>
      </c>
      <c r="AI224" s="10"/>
    </row>
    <row r="225" spans="1:35" x14ac:dyDescent="0.25">
      <c r="A225" s="5" t="s">
        <v>1460</v>
      </c>
      <c r="B225" s="5">
        <v>108</v>
      </c>
      <c r="C225" s="5">
        <v>51</v>
      </c>
      <c r="D225" s="5">
        <v>0.02</v>
      </c>
      <c r="E225" s="5">
        <v>799.99998000000005</v>
      </c>
      <c r="F225" s="5">
        <v>575.00000999999997</v>
      </c>
      <c r="G225" s="5">
        <v>17</v>
      </c>
      <c r="H225" s="5">
        <v>41.499998999999995</v>
      </c>
      <c r="I225" s="5" t="s">
        <v>200</v>
      </c>
      <c r="J225" s="5" t="s">
        <v>324</v>
      </c>
      <c r="K225" s="5">
        <v>1672.8473911930841</v>
      </c>
      <c r="L225" s="5">
        <v>3.9753756475942064</v>
      </c>
      <c r="M225" s="5">
        <v>60.942218754387554</v>
      </c>
      <c r="N225" s="18">
        <v>0.14482385758677255</v>
      </c>
      <c r="O225" s="5">
        <v>1067.867345203189</v>
      </c>
      <c r="P225" s="5">
        <v>2.5376934329641103</v>
      </c>
      <c r="Q225" s="5">
        <v>1800.304361922522</v>
      </c>
      <c r="R225" s="5">
        <v>4.278266001024809</v>
      </c>
      <c r="S225" s="18">
        <v>0.41499998999999993</v>
      </c>
      <c r="T225" s="62">
        <v>258.31</v>
      </c>
      <c r="U225" s="18">
        <v>0.61384772082247319</v>
      </c>
      <c r="V225" s="5">
        <v>420.80234410185807</v>
      </c>
      <c r="W225" s="5">
        <v>900.32699660193509</v>
      </c>
      <c r="X225" s="5">
        <v>2.13954843460664</v>
      </c>
      <c r="Y225" s="5">
        <v>0</v>
      </c>
      <c r="Z225" s="5" t="s">
        <v>733</v>
      </c>
      <c r="AA225" s="5">
        <v>2014</v>
      </c>
      <c r="AB225" s="5">
        <v>0.41499998999999999</v>
      </c>
      <c r="AC225" s="5">
        <v>0.10199999999999999</v>
      </c>
      <c r="AD225" s="5">
        <v>1268935</v>
      </c>
      <c r="AE225" s="5">
        <v>25505610</v>
      </c>
      <c r="AF225" s="5">
        <v>3487577</v>
      </c>
      <c r="AG225" s="5">
        <v>10584795</v>
      </c>
      <c r="AH225" s="5">
        <v>47.299999</v>
      </c>
      <c r="AI225" s="10"/>
    </row>
    <row r="226" spans="1:35" x14ac:dyDescent="0.25">
      <c r="A226" s="5" t="s">
        <v>1460</v>
      </c>
      <c r="B226" s="5">
        <v>108</v>
      </c>
      <c r="C226" s="5">
        <v>51</v>
      </c>
      <c r="D226" s="5">
        <v>0.02</v>
      </c>
      <c r="E226" s="5">
        <v>0</v>
      </c>
      <c r="F226" s="5">
        <v>200</v>
      </c>
      <c r="H226" s="5">
        <v>0</v>
      </c>
      <c r="I226" s="5" t="s">
        <v>200</v>
      </c>
      <c r="K226" s="5" t="s">
        <v>1456</v>
      </c>
      <c r="L226" s="5" t="e">
        <v>#VALUE!</v>
      </c>
      <c r="M226" s="5" t="s">
        <v>1456</v>
      </c>
      <c r="N226" s="18" t="e">
        <v>#VALUE!</v>
      </c>
      <c r="O226" s="5" t="e">
        <v>#VALUE!</v>
      </c>
      <c r="P226" s="5" t="e">
        <v>#VALUE!</v>
      </c>
      <c r="Q226" s="5" t="e">
        <v>#DIV/0!</v>
      </c>
      <c r="R226" s="5" t="e">
        <v>#DIV/0!</v>
      </c>
      <c r="S226" s="18" t="e">
        <v>#VALUE!</v>
      </c>
      <c r="T226" s="62" t="e">
        <v>#VALUE!</v>
      </c>
      <c r="U226" s="18" t="e">
        <v>#VALUE!</v>
      </c>
      <c r="V226" s="5">
        <v>170.27101100293106</v>
      </c>
      <c r="W226" s="5">
        <v>796.4215644807316</v>
      </c>
      <c r="X226" s="5">
        <v>4.6773761416558566</v>
      </c>
      <c r="Y226" s="5">
        <v>0</v>
      </c>
      <c r="Z226" s="5" t="s">
        <v>742</v>
      </c>
      <c r="AA226" s="5">
        <v>2001</v>
      </c>
      <c r="AD226" s="5">
        <v>252547.88</v>
      </c>
      <c r="AI226" s="10"/>
    </row>
    <row r="227" spans="1:35" x14ac:dyDescent="0.25">
      <c r="A227" s="5" t="s">
        <v>1460</v>
      </c>
      <c r="B227" s="5">
        <v>108</v>
      </c>
      <c r="C227" s="5">
        <v>51</v>
      </c>
      <c r="D227" s="5">
        <v>0.02</v>
      </c>
      <c r="E227" s="5">
        <v>850.00001000000009</v>
      </c>
      <c r="F227" s="5">
        <v>599.99999000000003</v>
      </c>
      <c r="G227" s="5">
        <v>29</v>
      </c>
      <c r="H227" s="5">
        <v>75.900000000000006</v>
      </c>
      <c r="I227" s="5" t="s">
        <v>200</v>
      </c>
      <c r="J227" s="5" t="s">
        <v>201</v>
      </c>
      <c r="K227" s="5">
        <v>1843.1806343715612</v>
      </c>
      <c r="L227" s="5">
        <v>4.1164522106150336</v>
      </c>
      <c r="M227" s="5">
        <v>42.878809729951769</v>
      </c>
      <c r="N227" s="18">
        <v>9.5763034729139593E-2</v>
      </c>
      <c r="O227" s="5">
        <v>2097.7423267062936</v>
      </c>
      <c r="P227" s="5">
        <v>4.6849754587482773</v>
      </c>
      <c r="Q227" s="5">
        <v>547.08467924980812</v>
      </c>
      <c r="R227" s="5">
        <v>1.2218270392469335</v>
      </c>
      <c r="S227" s="18">
        <v>0.75900000000000001</v>
      </c>
      <c r="T227" s="62">
        <v>94.2</v>
      </c>
      <c r="U227" s="18">
        <v>0.21037745672067165</v>
      </c>
      <c r="V227" s="5">
        <v>447.75951233408688</v>
      </c>
      <c r="W227" s="5">
        <v>920.6432479819216</v>
      </c>
      <c r="X227" s="5">
        <v>2.0561109761415897</v>
      </c>
      <c r="Y227" s="5">
        <v>0</v>
      </c>
      <c r="Z227" s="5" t="s">
        <v>742</v>
      </c>
      <c r="AA227" s="5">
        <v>2002</v>
      </c>
      <c r="AB227" s="5">
        <v>0.75900000000000001</v>
      </c>
      <c r="AC227" s="5">
        <v>9.0000003999999995E-2</v>
      </c>
      <c r="AD227" s="5">
        <v>210701.42</v>
      </c>
      <c r="AE227" s="5">
        <v>13679900</v>
      </c>
      <c r="AF227" s="5">
        <v>2698300</v>
      </c>
      <c r="AG227" s="5">
        <v>10387300</v>
      </c>
      <c r="AH227" s="5">
        <v>45.299999</v>
      </c>
      <c r="AI227" s="10"/>
    </row>
    <row r="228" spans="1:35" x14ac:dyDescent="0.25">
      <c r="A228" s="5" t="s">
        <v>1460</v>
      </c>
      <c r="B228" s="5">
        <v>108</v>
      </c>
      <c r="C228" s="5">
        <v>51</v>
      </c>
      <c r="D228" s="5">
        <v>0.02</v>
      </c>
      <c r="E228" s="5">
        <v>0</v>
      </c>
      <c r="F228" s="5">
        <v>200</v>
      </c>
      <c r="H228" s="5">
        <v>70.378149000000008</v>
      </c>
      <c r="I228" s="5" t="s">
        <v>200</v>
      </c>
      <c r="K228" s="5" t="s">
        <v>1456</v>
      </c>
      <c r="L228" s="5" t="e">
        <v>#VALUE!</v>
      </c>
      <c r="M228" s="5" t="s">
        <v>1456</v>
      </c>
      <c r="N228" s="18" t="e">
        <v>#VALUE!</v>
      </c>
      <c r="O228" s="5" t="e">
        <v>#VALUE!</v>
      </c>
      <c r="P228" s="5" t="e">
        <v>#VALUE!</v>
      </c>
      <c r="Q228" s="5">
        <v>257.60710393582866</v>
      </c>
      <c r="R228" s="5">
        <v>1.5129240286909096</v>
      </c>
      <c r="S228" s="18" t="e">
        <v>#VALUE!</v>
      </c>
      <c r="T228" s="62" t="e">
        <v>#VALUE!</v>
      </c>
      <c r="U228" s="18" t="e">
        <v>#VALUE!</v>
      </c>
      <c r="V228" s="5">
        <v>170.27101100293106</v>
      </c>
      <c r="W228" s="5">
        <v>796.4215644807316</v>
      </c>
      <c r="X228" s="5">
        <v>4.6773761416558566</v>
      </c>
      <c r="Y228" s="5">
        <v>0</v>
      </c>
      <c r="Z228" s="5" t="s">
        <v>742</v>
      </c>
      <c r="AA228" s="5">
        <v>2003</v>
      </c>
      <c r="AB228" s="5">
        <v>0.70378149000000001</v>
      </c>
      <c r="AC228" s="5">
        <v>9.0000003999999995E-2</v>
      </c>
      <c r="AD228" s="5">
        <v>221236.48000000001</v>
      </c>
      <c r="AE228" s="5">
        <v>14375200</v>
      </c>
      <c r="AF228" s="5">
        <v>2814550</v>
      </c>
      <c r="AG228" s="5">
        <v>10117000</v>
      </c>
      <c r="AI228" s="10"/>
    </row>
    <row r="229" spans="1:35" x14ac:dyDescent="0.25">
      <c r="A229" s="5" t="s">
        <v>1460</v>
      </c>
      <c r="B229" s="5">
        <v>108</v>
      </c>
      <c r="C229" s="5">
        <v>51</v>
      </c>
      <c r="D229" s="5">
        <v>0.02</v>
      </c>
      <c r="E229" s="5">
        <v>850.00001000000009</v>
      </c>
      <c r="F229" s="5">
        <v>599.99999000000003</v>
      </c>
      <c r="G229" s="5">
        <v>27</v>
      </c>
      <c r="H229" s="5">
        <v>65.300005999999996</v>
      </c>
      <c r="I229" s="5" t="s">
        <v>200</v>
      </c>
      <c r="J229" s="5" t="s">
        <v>201</v>
      </c>
      <c r="K229" s="5">
        <v>1843.1806343715612</v>
      </c>
      <c r="L229" s="5">
        <v>4.1164522106150336</v>
      </c>
      <c r="M229" s="5">
        <v>42.878809729951769</v>
      </c>
      <c r="N229" s="18">
        <v>9.5763034729139593E-2</v>
      </c>
      <c r="O229" s="5">
        <v>1804.7771610062573</v>
      </c>
      <c r="P229" s="5">
        <v>4.0306841313058666</v>
      </c>
      <c r="Q229" s="5">
        <v>798.94282163618243</v>
      </c>
      <c r="R229" s="5">
        <v>1.7843123364849189</v>
      </c>
      <c r="S229" s="18">
        <v>0.65300005999999999</v>
      </c>
      <c r="T229" s="62">
        <v>119.23</v>
      </c>
      <c r="U229" s="18">
        <v>0.26627237631169415</v>
      </c>
      <c r="V229" s="5">
        <v>447.75951233408688</v>
      </c>
      <c r="W229" s="5">
        <v>920.6432479819216</v>
      </c>
      <c r="X229" s="5">
        <v>2.0561109761415897</v>
      </c>
      <c r="Y229" s="5">
        <v>0</v>
      </c>
      <c r="Z229" s="5" t="s">
        <v>742</v>
      </c>
      <c r="AA229" s="5">
        <v>2004</v>
      </c>
      <c r="AB229" s="5">
        <v>0.65300005999999999</v>
      </c>
      <c r="AC229" s="5">
        <v>9.0100004999999997E-2</v>
      </c>
      <c r="AD229" s="5">
        <v>270544.5</v>
      </c>
      <c r="AE229" s="5">
        <v>15070500</v>
      </c>
      <c r="AF229" s="5">
        <v>2930800</v>
      </c>
      <c r="AG229" s="5">
        <v>9846700</v>
      </c>
      <c r="AH229" s="5">
        <v>45.299999</v>
      </c>
      <c r="AI229" s="10"/>
    </row>
    <row r="230" spans="1:35" x14ac:dyDescent="0.25">
      <c r="A230" s="5" t="s">
        <v>1460</v>
      </c>
      <c r="B230" s="5">
        <v>108</v>
      </c>
      <c r="C230" s="5">
        <v>51</v>
      </c>
      <c r="D230" s="5">
        <v>0.02</v>
      </c>
      <c r="E230" s="5">
        <v>0</v>
      </c>
      <c r="F230" s="5">
        <v>200</v>
      </c>
      <c r="H230" s="5">
        <v>62.259001000000005</v>
      </c>
      <c r="I230" s="5" t="s">
        <v>200</v>
      </c>
      <c r="K230" s="5" t="s">
        <v>1456</v>
      </c>
      <c r="L230" s="5" t="e">
        <v>#VALUE!</v>
      </c>
      <c r="M230" s="5" t="s">
        <v>1456</v>
      </c>
      <c r="N230" s="18" t="e">
        <v>#VALUE!</v>
      </c>
      <c r="O230" s="5" t="e">
        <v>#VALUE!</v>
      </c>
      <c r="P230" s="5" t="e">
        <v>#VALUE!</v>
      </c>
      <c r="Q230" s="5">
        <v>340.80293300710656</v>
      </c>
      <c r="R230" s="5">
        <v>2.0015323277856143</v>
      </c>
      <c r="S230" s="18" t="e">
        <v>#VALUE!</v>
      </c>
      <c r="T230" s="62" t="e">
        <v>#VALUE!</v>
      </c>
      <c r="U230" s="18" t="e">
        <v>#VALUE!</v>
      </c>
      <c r="V230" s="5">
        <v>170.27101100293106</v>
      </c>
      <c r="W230" s="5">
        <v>796.4215644807316</v>
      </c>
      <c r="X230" s="5">
        <v>4.6773761416558566</v>
      </c>
      <c r="Y230" s="5">
        <v>0</v>
      </c>
      <c r="Z230" s="5" t="s">
        <v>742</v>
      </c>
      <c r="AA230" s="5">
        <v>2005</v>
      </c>
      <c r="AB230" s="5">
        <v>0.62259001000000003</v>
      </c>
      <c r="AC230" s="5">
        <v>9.0100004999999997E-2</v>
      </c>
      <c r="AD230" s="5">
        <v>281366.28000000003</v>
      </c>
      <c r="AE230" s="5">
        <v>16091650</v>
      </c>
      <c r="AF230" s="5">
        <v>3034250</v>
      </c>
      <c r="AG230" s="5">
        <v>10018500</v>
      </c>
      <c r="AI230" s="10"/>
    </row>
    <row r="231" spans="1:35" x14ac:dyDescent="0.25">
      <c r="A231" s="5" t="s">
        <v>1460</v>
      </c>
      <c r="B231" s="5">
        <v>108</v>
      </c>
      <c r="C231" s="5">
        <v>51</v>
      </c>
      <c r="D231" s="5">
        <v>0.02</v>
      </c>
      <c r="E231" s="5">
        <v>850.00001000000009</v>
      </c>
      <c r="F231" s="5">
        <v>599.99999000000003</v>
      </c>
      <c r="G231" s="5">
        <v>25</v>
      </c>
      <c r="H231" s="5">
        <v>59.500003</v>
      </c>
      <c r="I231" s="5" t="s">
        <v>200</v>
      </c>
      <c r="J231" s="5" t="s">
        <v>201</v>
      </c>
      <c r="K231" s="5">
        <v>1843.1806343715612</v>
      </c>
      <c r="L231" s="5">
        <v>4.1164522106150336</v>
      </c>
      <c r="M231" s="5">
        <v>42.878809729951769</v>
      </c>
      <c r="N231" s="18">
        <v>9.5763034729139593E-2</v>
      </c>
      <c r="O231" s="5">
        <v>1644.4752929150388</v>
      </c>
      <c r="P231" s="5">
        <v>3.6726752812970864</v>
      </c>
      <c r="Q231" s="5">
        <v>989.03000863979628</v>
      </c>
      <c r="R231" s="5">
        <v>2.2088419819026672</v>
      </c>
      <c r="S231" s="18">
        <v>0.59500003000000001</v>
      </c>
      <c r="T231" s="62">
        <v>139.52000000000001</v>
      </c>
      <c r="U231" s="18">
        <v>0.31159270294641234</v>
      </c>
      <c r="V231" s="5">
        <v>447.75951233408688</v>
      </c>
      <c r="W231" s="5">
        <v>920.6432479819216</v>
      </c>
      <c r="X231" s="5">
        <v>2.0561109761415897</v>
      </c>
      <c r="Y231" s="5">
        <v>0</v>
      </c>
      <c r="Z231" s="5" t="s">
        <v>742</v>
      </c>
      <c r="AA231" s="5">
        <v>2006</v>
      </c>
      <c r="AB231" s="5">
        <v>0.59500003000000001</v>
      </c>
      <c r="AC231" s="5">
        <v>8.8900000000000007E-2</v>
      </c>
      <c r="AD231" s="5">
        <v>396248.63</v>
      </c>
      <c r="AE231" s="5">
        <v>17112800</v>
      </c>
      <c r="AF231" s="5">
        <v>3137700</v>
      </c>
      <c r="AG231" s="5">
        <v>10190300</v>
      </c>
      <c r="AH231" s="5">
        <v>45</v>
      </c>
      <c r="AI231" s="10"/>
    </row>
    <row r="232" spans="1:35" x14ac:dyDescent="0.25">
      <c r="A232" s="5" t="s">
        <v>1460</v>
      </c>
      <c r="B232" s="5">
        <v>108</v>
      </c>
      <c r="C232" s="5">
        <v>51</v>
      </c>
      <c r="D232" s="5">
        <v>0.02</v>
      </c>
      <c r="E232" s="5">
        <v>0</v>
      </c>
      <c r="F232" s="5">
        <v>200</v>
      </c>
      <c r="H232" s="5">
        <v>65.429997</v>
      </c>
      <c r="I232" s="5" t="s">
        <v>200</v>
      </c>
      <c r="K232" s="5" t="s">
        <v>1456</v>
      </c>
      <c r="L232" s="5" t="e">
        <v>#VALUE!</v>
      </c>
      <c r="M232" s="5" t="s">
        <v>1456</v>
      </c>
      <c r="N232" s="18" t="e">
        <v>#VALUE!</v>
      </c>
      <c r="O232" s="5" t="e">
        <v>#VALUE!</v>
      </c>
      <c r="P232" s="5" t="e">
        <v>#VALUE!</v>
      </c>
      <c r="Q232" s="5">
        <v>350.40096170606694</v>
      </c>
      <c r="R232" s="5">
        <v>2.0579014574596912</v>
      </c>
      <c r="S232" s="18" t="e">
        <v>#VALUE!</v>
      </c>
      <c r="T232" s="62" t="e">
        <v>#VALUE!</v>
      </c>
      <c r="U232" s="18" t="e">
        <v>#VALUE!</v>
      </c>
      <c r="V232" s="5">
        <v>170.27101100293106</v>
      </c>
      <c r="W232" s="5">
        <v>796.4215644807316</v>
      </c>
      <c r="X232" s="5">
        <v>4.6773761416558566</v>
      </c>
      <c r="Y232" s="5">
        <v>0</v>
      </c>
      <c r="Z232" s="5" t="s">
        <v>742</v>
      </c>
      <c r="AA232" s="5">
        <v>2007</v>
      </c>
      <c r="AB232" s="5">
        <v>0.65429996999999995</v>
      </c>
      <c r="AC232" s="5">
        <v>8.8900000000000007E-2</v>
      </c>
      <c r="AD232" s="5">
        <v>425285.72</v>
      </c>
      <c r="AE232" s="5">
        <v>19456900</v>
      </c>
      <c r="AF232" s="5">
        <v>3268500</v>
      </c>
      <c r="AG232" s="5">
        <v>12730650</v>
      </c>
      <c r="AI232" s="10"/>
    </row>
    <row r="233" spans="1:35" x14ac:dyDescent="0.25">
      <c r="A233" s="5" t="s">
        <v>1460</v>
      </c>
      <c r="B233" s="5">
        <v>108</v>
      </c>
      <c r="C233" s="5">
        <v>51</v>
      </c>
      <c r="D233" s="5">
        <v>0.02</v>
      </c>
      <c r="E233" s="5">
        <v>850.00001000000009</v>
      </c>
      <c r="F233" s="5">
        <v>599.99999000000003</v>
      </c>
      <c r="G233" s="5">
        <v>29.200001</v>
      </c>
      <c r="H233" s="5">
        <v>69.999999000000003</v>
      </c>
      <c r="I233" s="5" t="s">
        <v>200</v>
      </c>
      <c r="J233" s="5" t="s">
        <v>201</v>
      </c>
      <c r="K233" s="5">
        <v>1843.1806343715612</v>
      </c>
      <c r="L233" s="5">
        <v>4.1164522106150336</v>
      </c>
      <c r="M233" s="5">
        <v>42.878809729951769</v>
      </c>
      <c r="N233" s="18">
        <v>9.5763034729139593E-2</v>
      </c>
      <c r="O233" s="5">
        <v>1934.6766900091993</v>
      </c>
      <c r="P233" s="5">
        <v>4.3207941690040048</v>
      </c>
      <c r="Q233" s="5">
        <v>861.49549499446346</v>
      </c>
      <c r="R233" s="5">
        <v>1.9240138316741682</v>
      </c>
      <c r="S233" s="18">
        <v>0.69999999000000002</v>
      </c>
      <c r="T233" s="62">
        <v>123.56</v>
      </c>
      <c r="U233" s="18">
        <v>0.27594453726467894</v>
      </c>
      <c r="V233" s="5">
        <v>447.75951233408688</v>
      </c>
      <c r="W233" s="5">
        <v>920.6432479819216</v>
      </c>
      <c r="X233" s="5">
        <v>2.0561109761415897</v>
      </c>
      <c r="Y233" s="5">
        <v>0</v>
      </c>
      <c r="Z233" s="5" t="s">
        <v>742</v>
      </c>
      <c r="AA233" s="5">
        <v>2008</v>
      </c>
      <c r="AB233" s="5">
        <v>0.69999999000000002</v>
      </c>
      <c r="AC233" s="5">
        <v>0.10399999</v>
      </c>
      <c r="AD233" s="5">
        <v>518560.25</v>
      </c>
      <c r="AE233" s="5">
        <v>21801000</v>
      </c>
      <c r="AF233" s="5">
        <v>3399300</v>
      </c>
      <c r="AG233" s="5">
        <v>15271000</v>
      </c>
      <c r="AH233" s="5">
        <v>44.799999</v>
      </c>
      <c r="AI233" s="10"/>
    </row>
    <row r="234" spans="1:35" x14ac:dyDescent="0.25">
      <c r="A234" s="5" t="s">
        <v>1460</v>
      </c>
      <c r="B234" s="5">
        <v>108</v>
      </c>
      <c r="C234" s="5">
        <v>51</v>
      </c>
      <c r="D234" s="5">
        <v>0.02</v>
      </c>
      <c r="E234" s="5">
        <v>0</v>
      </c>
      <c r="F234" s="5">
        <v>200</v>
      </c>
      <c r="H234" s="5">
        <v>65.570050000000009</v>
      </c>
      <c r="I234" s="5" t="s">
        <v>200</v>
      </c>
      <c r="K234" s="5" t="s">
        <v>1456</v>
      </c>
      <c r="L234" s="5" t="e">
        <v>#VALUE!</v>
      </c>
      <c r="M234" s="5" t="s">
        <v>1456</v>
      </c>
      <c r="N234" s="18" t="e">
        <v>#VALUE!</v>
      </c>
      <c r="O234" s="5" t="e">
        <v>#VALUE!</v>
      </c>
      <c r="P234" s="5" t="e">
        <v>#VALUE!</v>
      </c>
      <c r="Q234" s="5">
        <v>376.91732218184495</v>
      </c>
      <c r="R234" s="5">
        <v>2.2136317859494983</v>
      </c>
      <c r="S234" s="18" t="e">
        <v>#VALUE!</v>
      </c>
      <c r="T234" s="62" t="e">
        <v>#VALUE!</v>
      </c>
      <c r="U234" s="18" t="e">
        <v>#VALUE!</v>
      </c>
      <c r="V234" s="5">
        <v>170.27101100293106</v>
      </c>
      <c r="W234" s="5">
        <v>796.4215644807316</v>
      </c>
      <c r="X234" s="5">
        <v>4.6773761416558566</v>
      </c>
      <c r="Y234" s="5">
        <v>0</v>
      </c>
      <c r="Z234" s="5" t="s">
        <v>742</v>
      </c>
      <c r="AA234" s="5">
        <v>2009</v>
      </c>
      <c r="AB234" s="5">
        <v>0.65570050000000002</v>
      </c>
      <c r="AC234" s="5">
        <v>0.10399999</v>
      </c>
      <c r="AD234" s="5">
        <v>539302.68999999994</v>
      </c>
      <c r="AE234" s="5">
        <v>22648450</v>
      </c>
      <c r="AF234" s="5">
        <v>3522650</v>
      </c>
      <c r="AG234" s="5">
        <v>14850600</v>
      </c>
      <c r="AI234" s="10"/>
    </row>
    <row r="235" spans="1:35" x14ac:dyDescent="0.25">
      <c r="A235" s="5" t="s">
        <v>1460</v>
      </c>
      <c r="B235" s="5">
        <v>108</v>
      </c>
      <c r="C235" s="5">
        <v>51</v>
      </c>
      <c r="D235" s="5">
        <v>0.02</v>
      </c>
      <c r="E235" s="5">
        <v>850.00001000000009</v>
      </c>
      <c r="F235" s="5">
        <v>599.99999000000003</v>
      </c>
      <c r="G235" s="5">
        <v>25.299999</v>
      </c>
      <c r="H235" s="5">
        <v>61.400002000000001</v>
      </c>
      <c r="I235" s="5" t="s">
        <v>200</v>
      </c>
      <c r="J235" s="5" t="s">
        <v>201</v>
      </c>
      <c r="K235" s="5">
        <v>1843.1806343715612</v>
      </c>
      <c r="L235" s="5">
        <v>4.1164522106150336</v>
      </c>
      <c r="M235" s="5">
        <v>42.878809729951769</v>
      </c>
      <c r="N235" s="18">
        <v>9.5763034729139593E-2</v>
      </c>
      <c r="O235" s="5">
        <v>1696.9879190415161</v>
      </c>
      <c r="P235" s="5">
        <v>3.7899539201198302</v>
      </c>
      <c r="Q235" s="5">
        <v>1113.8007958771332</v>
      </c>
      <c r="R235" s="5">
        <v>2.4874977866379595</v>
      </c>
      <c r="S235" s="18">
        <v>0.61400001999999998</v>
      </c>
      <c r="T235" s="62">
        <v>151.32</v>
      </c>
      <c r="U235" s="18">
        <v>0.33794499043181314</v>
      </c>
      <c r="V235" s="5">
        <v>447.75951233408688</v>
      </c>
      <c r="W235" s="5">
        <v>920.6432479819216</v>
      </c>
      <c r="X235" s="5">
        <v>2.0561109761415897</v>
      </c>
      <c r="Y235" s="5">
        <v>0</v>
      </c>
      <c r="Z235" s="5" t="s">
        <v>742</v>
      </c>
      <c r="AA235" s="5">
        <v>2010</v>
      </c>
      <c r="AB235" s="5">
        <v>0.61400001999999998</v>
      </c>
      <c r="AC235" s="5">
        <v>0.1011</v>
      </c>
      <c r="AD235" s="5">
        <v>559224.25</v>
      </c>
      <c r="AE235" s="5">
        <v>23495900</v>
      </c>
      <c r="AF235" s="5">
        <v>3646000</v>
      </c>
      <c r="AG235" s="5">
        <v>14430200</v>
      </c>
      <c r="AH235" s="5">
        <v>45</v>
      </c>
      <c r="AI235" s="10"/>
    </row>
    <row r="236" spans="1:35" x14ac:dyDescent="0.25">
      <c r="A236" s="5" t="s">
        <v>1460</v>
      </c>
      <c r="B236" s="5">
        <v>108</v>
      </c>
      <c r="C236" s="5">
        <v>51</v>
      </c>
      <c r="D236" s="5">
        <v>0.02</v>
      </c>
      <c r="E236" s="5">
        <v>0</v>
      </c>
      <c r="F236" s="5">
        <v>200</v>
      </c>
      <c r="H236" s="5">
        <v>58.242570999999998</v>
      </c>
      <c r="I236" s="5" t="s">
        <v>200</v>
      </c>
      <c r="K236" s="5" t="s">
        <v>1456</v>
      </c>
      <c r="L236" s="5" t="e">
        <v>#VALUE!</v>
      </c>
      <c r="M236" s="5" t="s">
        <v>1456</v>
      </c>
      <c r="N236" s="18" t="e">
        <v>#VALUE!</v>
      </c>
      <c r="O236" s="5" t="e">
        <v>#VALUE!</v>
      </c>
      <c r="P236" s="5" t="e">
        <v>#VALUE!</v>
      </c>
      <c r="Q236" s="5">
        <v>471.09672241401103</v>
      </c>
      <c r="R236" s="5">
        <v>2.7667464921900389</v>
      </c>
      <c r="S236" s="18" t="e">
        <v>#VALUE!</v>
      </c>
      <c r="T236" s="62" t="e">
        <v>#VALUE!</v>
      </c>
      <c r="U236" s="18" t="e">
        <v>#VALUE!</v>
      </c>
      <c r="V236" s="5">
        <v>170.27101100293106</v>
      </c>
      <c r="W236" s="5">
        <v>796.4215644807316</v>
      </c>
      <c r="X236" s="5">
        <v>4.6773761416558566</v>
      </c>
      <c r="Y236" s="5">
        <v>0</v>
      </c>
      <c r="Z236" s="5" t="s">
        <v>742</v>
      </c>
      <c r="AA236" s="5">
        <v>2011</v>
      </c>
      <c r="AB236" s="5">
        <v>0.58242570999999999</v>
      </c>
      <c r="AC236" s="5">
        <v>0.1011</v>
      </c>
      <c r="AD236" s="5">
        <v>581593.18999999994</v>
      </c>
      <c r="AE236" s="5">
        <v>24179050</v>
      </c>
      <c r="AF236" s="5">
        <v>3649250</v>
      </c>
      <c r="AG236" s="5">
        <v>14082500</v>
      </c>
      <c r="AI236" s="10"/>
    </row>
    <row r="237" spans="1:35" x14ac:dyDescent="0.25">
      <c r="A237" s="5" t="s">
        <v>1460</v>
      </c>
      <c r="B237" s="5">
        <v>108</v>
      </c>
      <c r="C237" s="5">
        <v>51</v>
      </c>
      <c r="D237" s="5">
        <v>0.02</v>
      </c>
      <c r="E237" s="5">
        <v>850.00001000000009</v>
      </c>
      <c r="F237" s="5">
        <v>499.99999000000003</v>
      </c>
      <c r="G237" s="5">
        <v>22.4</v>
      </c>
      <c r="H237" s="5">
        <v>55.199998999999998</v>
      </c>
      <c r="I237" s="5" t="s">
        <v>200</v>
      </c>
      <c r="J237" s="5" t="s">
        <v>201</v>
      </c>
      <c r="K237" s="5">
        <v>1371.1137209241997</v>
      </c>
      <c r="L237" s="5">
        <v>3.9210967452643897</v>
      </c>
      <c r="M237" s="5">
        <v>28.571796725571645</v>
      </c>
      <c r="N237" s="18">
        <v>8.1709326832116444E-2</v>
      </c>
      <c r="O237" s="5">
        <v>1128.1706996397477</v>
      </c>
      <c r="P237" s="5">
        <v>3.2263308221277884</v>
      </c>
      <c r="Q237" s="5">
        <v>1066.3340419090844</v>
      </c>
      <c r="R237" s="5">
        <v>3.0494909920936344</v>
      </c>
      <c r="S237" s="18">
        <v>0.55199999</v>
      </c>
      <c r="T237" s="62">
        <v>136.58000000000001</v>
      </c>
      <c r="U237" s="18">
        <v>0.39059490961920795</v>
      </c>
      <c r="V237" s="5">
        <v>349.67607534298389</v>
      </c>
      <c r="W237" s="5">
        <v>672.67381544830607</v>
      </c>
      <c r="X237" s="5">
        <v>1.9237055746193275</v>
      </c>
      <c r="Y237" s="5">
        <v>0</v>
      </c>
      <c r="Z237" s="5" t="s">
        <v>742</v>
      </c>
      <c r="AA237" s="5">
        <v>2012</v>
      </c>
      <c r="AB237" s="5">
        <v>0.55199999</v>
      </c>
      <c r="AC237" s="5">
        <v>9.7299993000000001E-2</v>
      </c>
      <c r="AD237" s="5">
        <v>757246</v>
      </c>
      <c r="AE237" s="5">
        <v>24862200</v>
      </c>
      <c r="AF237" s="5">
        <v>3652500</v>
      </c>
      <c r="AG237" s="5">
        <v>13734800</v>
      </c>
      <c r="AH237" s="5">
        <v>45.200001</v>
      </c>
      <c r="AI237" s="10"/>
    </row>
    <row r="238" spans="1:35" x14ac:dyDescent="0.25">
      <c r="A238" s="5" t="s">
        <v>1460</v>
      </c>
      <c r="B238" s="5">
        <v>108</v>
      </c>
      <c r="C238" s="5">
        <v>51</v>
      </c>
      <c r="D238" s="5">
        <v>0.02</v>
      </c>
      <c r="E238" s="5">
        <v>850.00001000000009</v>
      </c>
      <c r="F238" s="5">
        <v>499.99999000000003</v>
      </c>
      <c r="G238" s="5">
        <v>20.399999999999999</v>
      </c>
      <c r="H238" s="5">
        <v>57.177305000000004</v>
      </c>
      <c r="I238" s="5" t="s">
        <v>200</v>
      </c>
      <c r="J238" s="5" t="s">
        <v>201</v>
      </c>
      <c r="K238" s="5">
        <v>1371.1137209241997</v>
      </c>
      <c r="L238" s="5">
        <v>3.9210967452643897</v>
      </c>
      <c r="M238" s="5">
        <v>28.571796725571645</v>
      </c>
      <c r="N238" s="18">
        <v>8.1709326832116444E-2</v>
      </c>
      <c r="O238" s="5">
        <v>1168.5826332236934</v>
      </c>
      <c r="P238" s="5">
        <v>3.3419004490869884</v>
      </c>
      <c r="Q238" s="5">
        <v>1024.6297976887763</v>
      </c>
      <c r="R238" s="5">
        <v>2.930225628630029</v>
      </c>
      <c r="S238" s="18">
        <v>0.57177305</v>
      </c>
      <c r="T238" s="62">
        <v>136.01</v>
      </c>
      <c r="U238" s="18">
        <v>0.38895030393176144</v>
      </c>
      <c r="V238" s="5">
        <v>349.67607534298389</v>
      </c>
      <c r="W238" s="5">
        <v>672.67381544830607</v>
      </c>
      <c r="X238" s="5">
        <v>1.9237055746193275</v>
      </c>
      <c r="Y238" s="5">
        <v>0</v>
      </c>
      <c r="Z238" s="5" t="s">
        <v>742</v>
      </c>
      <c r="AA238" s="5">
        <v>2013</v>
      </c>
      <c r="AB238" s="5">
        <v>0.57177305</v>
      </c>
      <c r="AD238" s="5">
        <v>787536</v>
      </c>
      <c r="AE238" s="5">
        <v>25605700</v>
      </c>
      <c r="AF238" s="5">
        <v>3742050</v>
      </c>
      <c r="AG238" s="5">
        <v>14640650</v>
      </c>
      <c r="AH238" s="5">
        <v>44.700001</v>
      </c>
      <c r="AI238" s="10"/>
    </row>
    <row r="239" spans="1:35" x14ac:dyDescent="0.25">
      <c r="A239" s="5" t="s">
        <v>1460</v>
      </c>
      <c r="B239" s="5">
        <v>108</v>
      </c>
      <c r="C239" s="5">
        <v>51</v>
      </c>
      <c r="D239" s="5">
        <v>0.02</v>
      </c>
      <c r="E239" s="5">
        <v>850.00001000000009</v>
      </c>
      <c r="F239" s="5">
        <v>499.99999000000003</v>
      </c>
      <c r="G239" s="5">
        <v>20.399999999999999</v>
      </c>
      <c r="H239" s="5">
        <v>58.999997000000008</v>
      </c>
      <c r="I239" s="5" t="s">
        <v>200</v>
      </c>
      <c r="J239" s="5" t="s">
        <v>201</v>
      </c>
      <c r="K239" s="5">
        <v>1371.1137209241997</v>
      </c>
      <c r="L239" s="5">
        <v>3.9210967452643897</v>
      </c>
      <c r="M239" s="5">
        <v>28.571796725571645</v>
      </c>
      <c r="N239" s="18">
        <v>8.1709326832116444E-2</v>
      </c>
      <c r="O239" s="5">
        <v>1205.8345851461522</v>
      </c>
      <c r="P239" s="5">
        <v>3.4484331933873231</v>
      </c>
      <c r="Q239" s="5">
        <v>985.90955805035992</v>
      </c>
      <c r="R239" s="5">
        <v>2.8194938904050524</v>
      </c>
      <c r="S239" s="18">
        <v>0.58999997000000004</v>
      </c>
      <c r="T239" s="62">
        <v>131.94999999999999</v>
      </c>
      <c r="U239" s="18">
        <v>0.37733982345688771</v>
      </c>
      <c r="V239" s="5">
        <v>349.67607534298389</v>
      </c>
      <c r="W239" s="5">
        <v>672.67381544830607</v>
      </c>
      <c r="X239" s="5">
        <v>1.9237055746193275</v>
      </c>
      <c r="Y239" s="5">
        <v>0</v>
      </c>
      <c r="Z239" s="5" t="s">
        <v>742</v>
      </c>
      <c r="AA239" s="5">
        <v>2014</v>
      </c>
      <c r="AB239" s="5">
        <v>0.58999997000000004</v>
      </c>
      <c r="AC239" s="5">
        <v>9.7299993000000001E-2</v>
      </c>
      <c r="AD239" s="5">
        <v>948540</v>
      </c>
      <c r="AE239" s="5">
        <v>26349200</v>
      </c>
      <c r="AF239" s="5">
        <v>3831600</v>
      </c>
      <c r="AG239" s="5">
        <v>15546500</v>
      </c>
      <c r="AI239" s="10"/>
    </row>
    <row r="240" spans="1:35" x14ac:dyDescent="0.25">
      <c r="A240" s="5" t="s">
        <v>1460</v>
      </c>
      <c r="B240" s="5">
        <v>108</v>
      </c>
      <c r="C240" s="5">
        <v>51</v>
      </c>
      <c r="D240" s="5">
        <v>0.02</v>
      </c>
      <c r="E240" s="5">
        <v>835.00004999999999</v>
      </c>
      <c r="F240" s="5">
        <v>625</v>
      </c>
      <c r="G240" s="5">
        <v>16</v>
      </c>
      <c r="H240" s="5">
        <v>87.599998999999997</v>
      </c>
      <c r="I240" s="5" t="s">
        <v>200</v>
      </c>
      <c r="J240" s="5" t="s">
        <v>201</v>
      </c>
      <c r="K240" s="5">
        <v>2014.1025985496492</v>
      </c>
      <c r="L240" s="5">
        <v>4.2266328143067131</v>
      </c>
      <c r="M240" s="5">
        <v>49.25695393325509</v>
      </c>
      <c r="N240" s="18">
        <v>0.10336665966123473</v>
      </c>
      <c r="O240" s="5">
        <v>2650.9107865804622</v>
      </c>
      <c r="P240" s="5">
        <v>5.562986973170525</v>
      </c>
      <c r="Q240" s="5">
        <v>336.68610983993858</v>
      </c>
      <c r="R240" s="5">
        <v>0.70654223920643011</v>
      </c>
      <c r="S240" s="18">
        <v>0.87599998999999995</v>
      </c>
      <c r="T240" s="62">
        <v>88.15</v>
      </c>
      <c r="U240" s="18">
        <v>0.18498449053366112</v>
      </c>
      <c r="V240" s="5">
        <v>476.5265134298208</v>
      </c>
      <c r="W240" s="5">
        <v>1012.0513019549185</v>
      </c>
      <c r="X240" s="5">
        <v>2.1238090083815782</v>
      </c>
      <c r="Y240" s="5">
        <v>0</v>
      </c>
      <c r="Z240" s="5" t="s">
        <v>748</v>
      </c>
      <c r="AA240" s="5">
        <v>2001</v>
      </c>
      <c r="AB240" s="5">
        <v>0.87599998999999995</v>
      </c>
      <c r="AC240" s="5">
        <v>0.18170001</v>
      </c>
      <c r="AD240" s="5">
        <v>58642.406000000003</v>
      </c>
      <c r="AE240" s="5">
        <v>2983551</v>
      </c>
      <c r="AF240" s="5">
        <v>523621</v>
      </c>
      <c r="AG240" s="5">
        <v>2613220</v>
      </c>
      <c r="AH240" s="5">
        <v>44.400002000000001</v>
      </c>
      <c r="AI240" s="10"/>
    </row>
    <row r="241" spans="1:35" x14ac:dyDescent="0.25">
      <c r="A241" s="5" t="s">
        <v>1460</v>
      </c>
      <c r="B241" s="5">
        <v>108</v>
      </c>
      <c r="C241" s="5">
        <v>51</v>
      </c>
      <c r="D241" s="5">
        <v>0.02</v>
      </c>
      <c r="E241" s="5">
        <v>799.99998000000005</v>
      </c>
      <c r="F241" s="5">
        <v>625</v>
      </c>
      <c r="G241" s="5">
        <v>20</v>
      </c>
      <c r="H241" s="5">
        <v>89.599997000000002</v>
      </c>
      <c r="I241" s="5" t="s">
        <v>200</v>
      </c>
      <c r="J241" s="5" t="s">
        <v>201</v>
      </c>
      <c r="K241" s="5">
        <v>2088.0182331229003</v>
      </c>
      <c r="L241" s="5">
        <v>4.381746186784647</v>
      </c>
      <c r="M241" s="5">
        <v>53.782004986673996</v>
      </c>
      <c r="N241" s="18">
        <v>0.11286256581942444</v>
      </c>
      <c r="O241" s="5">
        <v>2813.9457082155159</v>
      </c>
      <c r="P241" s="5">
        <v>5.905118873579597</v>
      </c>
      <c r="Q241" s="5">
        <v>314.01415915654616</v>
      </c>
      <c r="R241" s="5">
        <v>0.65896471719152683</v>
      </c>
      <c r="S241" s="18">
        <v>0.89599996999999998</v>
      </c>
      <c r="T241" s="62">
        <v>85.77</v>
      </c>
      <c r="U241" s="18">
        <v>0.17997957680298587</v>
      </c>
      <c r="V241" s="5">
        <v>476.5265134298208</v>
      </c>
      <c r="W241" s="5">
        <v>1052.5462785204604</v>
      </c>
      <c r="X241" s="5">
        <v>2.2087884910006617</v>
      </c>
      <c r="Y241" s="5">
        <v>0</v>
      </c>
      <c r="Z241" s="5" t="s">
        <v>748</v>
      </c>
      <c r="AA241" s="5">
        <v>2002</v>
      </c>
      <c r="AB241" s="5">
        <v>0.89599996999999998</v>
      </c>
      <c r="AC241" s="5">
        <v>0.18509999999999999</v>
      </c>
      <c r="AD241" s="5">
        <v>58319.68</v>
      </c>
      <c r="AE241" s="5">
        <v>3677624</v>
      </c>
      <c r="AF241" s="5">
        <v>580415</v>
      </c>
      <c r="AG241" s="5">
        <v>3296736</v>
      </c>
      <c r="AH241" s="5">
        <v>44.900002000000001</v>
      </c>
      <c r="AI241" s="10"/>
    </row>
    <row r="242" spans="1:35" x14ac:dyDescent="0.25">
      <c r="A242" s="5" t="s">
        <v>1460</v>
      </c>
      <c r="B242" s="5">
        <v>108</v>
      </c>
      <c r="C242" s="5">
        <v>51</v>
      </c>
      <c r="D242" s="5">
        <v>0.02</v>
      </c>
      <c r="E242" s="5">
        <v>790.00004000000001</v>
      </c>
      <c r="F242" s="5">
        <v>599.99999000000003</v>
      </c>
      <c r="G242" s="5">
        <v>19</v>
      </c>
      <c r="H242" s="5">
        <v>85.400002999999998</v>
      </c>
      <c r="I242" s="5" t="s">
        <v>200</v>
      </c>
      <c r="J242" s="5" t="s">
        <v>201</v>
      </c>
      <c r="K242" s="5">
        <v>1961.2478507466515</v>
      </c>
      <c r="L242" s="5">
        <v>4.380136650862049</v>
      </c>
      <c r="M242" s="5">
        <v>49.917563786855936</v>
      </c>
      <c r="N242" s="18">
        <v>0.11148297783032007</v>
      </c>
      <c r="O242" s="5">
        <v>2515.7763577485762</v>
      </c>
      <c r="P242" s="5">
        <v>5.6185883011938778</v>
      </c>
      <c r="Q242" s="5">
        <v>451.01832216661978</v>
      </c>
      <c r="R242" s="5">
        <v>1.0072780359607445</v>
      </c>
      <c r="S242" s="18">
        <v>0.85400003000000013</v>
      </c>
      <c r="T242" s="62">
        <v>96.54</v>
      </c>
      <c r="U242" s="18">
        <v>0.21561504215892033</v>
      </c>
      <c r="V242" s="5">
        <v>447.75951233408688</v>
      </c>
      <c r="W242" s="5">
        <v>984.62600097742404</v>
      </c>
      <c r="X242" s="5">
        <v>2.1990063278494123</v>
      </c>
      <c r="Y242" s="5">
        <v>0</v>
      </c>
      <c r="Z242" s="5" t="s">
        <v>748</v>
      </c>
      <c r="AA242" s="5">
        <v>2003</v>
      </c>
      <c r="AB242" s="5">
        <v>0.85400003000000002</v>
      </c>
      <c r="AC242" s="5">
        <v>0.21700000999999999</v>
      </c>
      <c r="AD242" s="5">
        <v>108728.05</v>
      </c>
      <c r="AE242" s="5">
        <v>4141390</v>
      </c>
      <c r="AF242" s="5">
        <v>600274</v>
      </c>
      <c r="AG242" s="5">
        <v>3538722</v>
      </c>
      <c r="AH242" s="5">
        <v>45.099997999999999</v>
      </c>
      <c r="AI242" s="10"/>
    </row>
    <row r="243" spans="1:35" x14ac:dyDescent="0.25">
      <c r="A243" s="5" t="s">
        <v>1460</v>
      </c>
      <c r="B243" s="5">
        <v>108</v>
      </c>
      <c r="C243" s="5">
        <v>51</v>
      </c>
      <c r="D243" s="5">
        <v>0.02</v>
      </c>
      <c r="E243" s="5">
        <v>790.00004000000001</v>
      </c>
      <c r="F243" s="5">
        <v>599.99999000000003</v>
      </c>
      <c r="G243" s="5">
        <v>18</v>
      </c>
      <c r="H243" s="5">
        <v>81.999999000000003</v>
      </c>
      <c r="I243" s="5" t="s">
        <v>200</v>
      </c>
      <c r="J243" s="5" t="s">
        <v>201</v>
      </c>
      <c r="K243" s="5">
        <v>1961.2478507466515</v>
      </c>
      <c r="L243" s="5">
        <v>4.380136650862049</v>
      </c>
      <c r="M243" s="5">
        <v>49.917563786855936</v>
      </c>
      <c r="N243" s="18">
        <v>0.11148297783032007</v>
      </c>
      <c r="O243" s="5">
        <v>2415.6165289550036</v>
      </c>
      <c r="P243" s="5">
        <v>5.3948971767519689</v>
      </c>
      <c r="Q243" s="5">
        <v>583.35455528819227</v>
      </c>
      <c r="R243" s="5">
        <v>1.3028300666294585</v>
      </c>
      <c r="S243" s="18">
        <v>0.81999999000000012</v>
      </c>
      <c r="T243" s="62">
        <v>111.73</v>
      </c>
      <c r="U243" s="18">
        <v>0.24953476722046977</v>
      </c>
      <c r="V243" s="5">
        <v>447.75951233408688</v>
      </c>
      <c r="W243" s="5">
        <v>984.62600097742404</v>
      </c>
      <c r="X243" s="5">
        <v>2.1990063278494123</v>
      </c>
      <c r="Y243" s="5">
        <v>0</v>
      </c>
      <c r="Z243" s="5" t="s">
        <v>748</v>
      </c>
      <c r="AA243" s="5">
        <v>2004</v>
      </c>
      <c r="AB243" s="5">
        <v>0.81999999000000001</v>
      </c>
      <c r="AC243" s="5">
        <v>0.26520001999999998</v>
      </c>
      <c r="AD243" s="5">
        <v>118245.42</v>
      </c>
      <c r="AE243" s="5">
        <v>4481243</v>
      </c>
      <c r="AF243" s="5">
        <v>619132</v>
      </c>
      <c r="AG243" s="5">
        <v>3673858</v>
      </c>
      <c r="AH243" s="5">
        <v>45.5</v>
      </c>
      <c r="AI243" s="10"/>
    </row>
    <row r="244" spans="1:35" x14ac:dyDescent="0.25">
      <c r="A244" s="5" t="s">
        <v>1460</v>
      </c>
      <c r="B244" s="5">
        <v>108</v>
      </c>
      <c r="C244" s="5">
        <v>51</v>
      </c>
      <c r="D244" s="5">
        <v>0.02</v>
      </c>
      <c r="E244" s="5">
        <v>790.00004000000001</v>
      </c>
      <c r="F244" s="5">
        <v>575.00000999999997</v>
      </c>
      <c r="G244" s="5">
        <v>17</v>
      </c>
      <c r="H244" s="5">
        <v>84.800004999999999</v>
      </c>
      <c r="I244" s="5" t="s">
        <v>200</v>
      </c>
      <c r="J244" s="5" t="s">
        <v>201</v>
      </c>
      <c r="K244" s="5">
        <v>1822.7228804656452</v>
      </c>
      <c r="L244" s="5">
        <v>4.3315416513564919</v>
      </c>
      <c r="M244" s="5">
        <v>45.173072799502776</v>
      </c>
      <c r="N244" s="18">
        <v>0.10734986017228157</v>
      </c>
      <c r="O244" s="5">
        <v>2317.8323632732331</v>
      </c>
      <c r="P244" s="5">
        <v>5.5081260733475998</v>
      </c>
      <c r="Q244" s="5">
        <v>488.46294851746143</v>
      </c>
      <c r="R244" s="5">
        <v>1.1607895140413611</v>
      </c>
      <c r="S244" s="18">
        <v>0.84800005000000012</v>
      </c>
      <c r="T244" s="62">
        <v>98.37</v>
      </c>
      <c r="U244" s="18">
        <v>0.23375897485770006</v>
      </c>
      <c r="V244" s="5">
        <v>420.80234410185807</v>
      </c>
      <c r="W244" s="5">
        <v>910.56983959166257</v>
      </c>
      <c r="X244" s="5">
        <v>2.163889655926567</v>
      </c>
      <c r="Y244" s="5">
        <v>0</v>
      </c>
      <c r="Z244" s="5" t="s">
        <v>748</v>
      </c>
      <c r="AA244" s="5">
        <v>2005</v>
      </c>
      <c r="AB244" s="5">
        <v>0.84800005000000001</v>
      </c>
      <c r="AC244" s="5">
        <v>0.26540002000000001</v>
      </c>
      <c r="AD244" s="5">
        <v>147165.10999999999</v>
      </c>
      <c r="AE244" s="5">
        <v>4792428</v>
      </c>
      <c r="AF244" s="5">
        <v>627546</v>
      </c>
      <c r="AG244" s="5">
        <v>4062057</v>
      </c>
      <c r="AH244" s="5">
        <v>45.5</v>
      </c>
      <c r="AI244" s="10"/>
    </row>
    <row r="245" spans="1:35" x14ac:dyDescent="0.25">
      <c r="A245" s="5" t="s">
        <v>1460</v>
      </c>
      <c r="B245" s="5">
        <v>108</v>
      </c>
      <c r="C245" s="5">
        <v>51</v>
      </c>
      <c r="D245" s="5">
        <v>0.02</v>
      </c>
      <c r="E245" s="5">
        <v>780.00001999999995</v>
      </c>
      <c r="F245" s="5">
        <v>575.00000999999997</v>
      </c>
      <c r="G245" s="5">
        <v>16</v>
      </c>
      <c r="H245" s="5">
        <v>84.300004999999999</v>
      </c>
      <c r="I245" s="5" t="s">
        <v>200</v>
      </c>
      <c r="J245" s="5" t="s">
        <v>201</v>
      </c>
      <c r="K245" s="5">
        <v>1842.025058923917</v>
      </c>
      <c r="L245" s="5">
        <v>4.3774115917900929</v>
      </c>
      <c r="M245" s="5">
        <v>46.337791691315267</v>
      </c>
      <c r="N245" s="18">
        <v>0.11011771284263305</v>
      </c>
      <c r="O245" s="5">
        <v>2329.2066072410157</v>
      </c>
      <c r="P245" s="5">
        <v>5.5351559702272368</v>
      </c>
      <c r="Q245" s="5">
        <v>534.82682060614604</v>
      </c>
      <c r="R245" s="5">
        <v>1.2709692046693721</v>
      </c>
      <c r="S245" s="18">
        <v>0.84300005</v>
      </c>
      <c r="T245" s="62">
        <v>105.99</v>
      </c>
      <c r="U245" s="18">
        <v>0.25187704543365097</v>
      </c>
      <c r="V245" s="5">
        <v>420.80234410185807</v>
      </c>
      <c r="W245" s="5">
        <v>920.97193881174849</v>
      </c>
      <c r="X245" s="5">
        <v>2.1886093357617344</v>
      </c>
      <c r="Y245" s="5">
        <v>0</v>
      </c>
      <c r="Z245" s="5" t="s">
        <v>748</v>
      </c>
      <c r="AA245" s="5">
        <v>2006</v>
      </c>
      <c r="AB245" s="5">
        <v>0.84300005</v>
      </c>
      <c r="AC245" s="5">
        <v>0.24309998999999999</v>
      </c>
      <c r="AD245" s="5">
        <v>179755.31</v>
      </c>
      <c r="AE245" s="5">
        <v>5293977</v>
      </c>
      <c r="AF245" s="5">
        <v>653953</v>
      </c>
      <c r="AG245" s="5">
        <v>4460871</v>
      </c>
      <c r="AH245" s="5">
        <v>45.700001</v>
      </c>
      <c r="AI245" s="10"/>
    </row>
    <row r="246" spans="1:35" x14ac:dyDescent="0.25">
      <c r="A246" s="5" t="s">
        <v>1460</v>
      </c>
      <c r="B246" s="5">
        <v>108</v>
      </c>
      <c r="C246" s="5">
        <v>51</v>
      </c>
      <c r="D246" s="5">
        <v>0.02</v>
      </c>
      <c r="E246" s="5">
        <v>780.00001999999995</v>
      </c>
      <c r="F246" s="5">
        <v>575.00000999999997</v>
      </c>
      <c r="G246" s="5">
        <v>15</v>
      </c>
      <c r="H246" s="5">
        <v>89.879995999999991</v>
      </c>
      <c r="I246" s="5" t="s">
        <v>200</v>
      </c>
      <c r="J246" s="5" t="s">
        <v>201</v>
      </c>
      <c r="K246" s="5">
        <v>1842.025058923917</v>
      </c>
      <c r="L246" s="5">
        <v>4.3774115917900929</v>
      </c>
      <c r="M246" s="5">
        <v>46.337791691315267</v>
      </c>
      <c r="N246" s="18">
        <v>0.11011771284263305</v>
      </c>
      <c r="O246" s="5">
        <v>2483.3815910449362</v>
      </c>
      <c r="P246" s="5">
        <v>5.9015393470427453</v>
      </c>
      <c r="Q246" s="5">
        <v>353.87697316774484</v>
      </c>
      <c r="R246" s="5">
        <v>0.84095770408086534</v>
      </c>
      <c r="S246" s="18">
        <v>0.89879995999999995</v>
      </c>
      <c r="T246" s="62">
        <v>87.18</v>
      </c>
      <c r="U246" s="18">
        <v>0.20716989036802133</v>
      </c>
      <c r="V246" s="5">
        <v>420.80234410185807</v>
      </c>
      <c r="W246" s="5">
        <v>920.97193881174849</v>
      </c>
      <c r="X246" s="5">
        <v>2.1886093357617344</v>
      </c>
      <c r="Y246" s="5">
        <v>0</v>
      </c>
      <c r="Z246" s="5" t="s">
        <v>748</v>
      </c>
      <c r="AA246" s="5">
        <v>2007</v>
      </c>
      <c r="AB246" s="5">
        <v>0.89879995999999995</v>
      </c>
      <c r="AC246" s="5">
        <v>0.24079998999999999</v>
      </c>
      <c r="AD246" s="5">
        <v>196929.56</v>
      </c>
      <c r="AE246" s="5">
        <v>5581048</v>
      </c>
      <c r="AF246" s="5">
        <v>671617.94</v>
      </c>
      <c r="AG246" s="5">
        <v>5016136.5</v>
      </c>
      <c r="AH246" s="5">
        <v>45.599997999999999</v>
      </c>
      <c r="AI246" s="10"/>
    </row>
    <row r="247" spans="1:35" x14ac:dyDescent="0.25">
      <c r="A247" s="5" t="s">
        <v>1460</v>
      </c>
      <c r="B247" s="5">
        <v>108</v>
      </c>
      <c r="C247" s="5">
        <v>51</v>
      </c>
      <c r="D247" s="5">
        <v>0.02</v>
      </c>
      <c r="E247" s="5">
        <v>780.00001999999995</v>
      </c>
      <c r="F247" s="5">
        <v>575.00000999999997</v>
      </c>
      <c r="G247" s="5">
        <v>14</v>
      </c>
      <c r="H247" s="5">
        <v>88.449996999999996</v>
      </c>
      <c r="I247" s="5" t="s">
        <v>200</v>
      </c>
      <c r="J247" s="5" t="s">
        <v>201</v>
      </c>
      <c r="K247" s="5">
        <v>1842.025058923917</v>
      </c>
      <c r="L247" s="5">
        <v>4.3774115917900929</v>
      </c>
      <c r="M247" s="5">
        <v>46.337791691315267</v>
      </c>
      <c r="N247" s="18">
        <v>0.11011771284263305</v>
      </c>
      <c r="O247" s="5">
        <v>2443.8707616072861</v>
      </c>
      <c r="P247" s="5">
        <v>5.8076453134389636</v>
      </c>
      <c r="Q247" s="5">
        <v>411.77256277919912</v>
      </c>
      <c r="R247" s="5">
        <v>0.97854151373150799</v>
      </c>
      <c r="S247" s="18">
        <v>0.88449997000000002</v>
      </c>
      <c r="T247" s="62">
        <v>95.71</v>
      </c>
      <c r="U247" s="18">
        <v>0.22743649952869088</v>
      </c>
      <c r="V247" s="5">
        <v>420.80234410185807</v>
      </c>
      <c r="W247" s="5">
        <v>920.97193881174849</v>
      </c>
      <c r="X247" s="5">
        <v>2.1886093357617344</v>
      </c>
      <c r="Y247" s="5">
        <v>0</v>
      </c>
      <c r="Z247" s="5" t="s">
        <v>748</v>
      </c>
      <c r="AA247" s="5">
        <v>2008</v>
      </c>
      <c r="AB247" s="5">
        <v>0.88449997000000002</v>
      </c>
      <c r="AC247" s="5">
        <v>0.23979998999999999</v>
      </c>
      <c r="AD247" s="5">
        <v>206518.69</v>
      </c>
      <c r="AE247" s="5">
        <v>5972471</v>
      </c>
      <c r="AF247" s="5">
        <v>704947.69</v>
      </c>
      <c r="AG247" s="5">
        <v>5282505</v>
      </c>
      <c r="AH247" s="5">
        <v>45.900002000000001</v>
      </c>
      <c r="AI247" s="10"/>
    </row>
    <row r="248" spans="1:35" x14ac:dyDescent="0.25">
      <c r="A248" s="5" t="s">
        <v>1460</v>
      </c>
      <c r="B248" s="5">
        <v>108</v>
      </c>
      <c r="C248" s="5">
        <v>51</v>
      </c>
      <c r="D248" s="5">
        <v>0.02</v>
      </c>
      <c r="E248" s="5">
        <v>775.00000999999997</v>
      </c>
      <c r="F248" s="5">
        <v>550.00000000000011</v>
      </c>
      <c r="G248" s="5">
        <v>18</v>
      </c>
      <c r="H248" s="5">
        <v>83.769994999999994</v>
      </c>
      <c r="I248" s="5" t="s">
        <v>200</v>
      </c>
      <c r="J248" s="5" t="s">
        <v>201</v>
      </c>
      <c r="K248" s="5">
        <v>1720.7306753812647</v>
      </c>
      <c r="L248" s="5">
        <v>4.3503328424359546</v>
      </c>
      <c r="M248" s="5">
        <v>42.473858434220169</v>
      </c>
      <c r="N248" s="18">
        <v>0.10738195345440821</v>
      </c>
      <c r="O248" s="5">
        <v>2158.8791968551554</v>
      </c>
      <c r="P248" s="5">
        <v>5.4580552362442045</v>
      </c>
      <c r="Q248" s="5">
        <v>583.75490785513057</v>
      </c>
      <c r="R248" s="5">
        <v>1.4758428985481193</v>
      </c>
      <c r="S248" s="18">
        <v>0.83769995000000008</v>
      </c>
      <c r="T248" s="62">
        <v>103.69</v>
      </c>
      <c r="U248" s="18">
        <v>0.26213666981741296</v>
      </c>
      <c r="V248" s="5">
        <v>395.54000526032104</v>
      </c>
      <c r="W248" s="5">
        <v>856.42024465299744</v>
      </c>
      <c r="X248" s="5">
        <v>2.1651924793027</v>
      </c>
      <c r="Y248" s="5">
        <v>0</v>
      </c>
      <c r="Z248" s="5" t="s">
        <v>748</v>
      </c>
      <c r="AA248" s="5">
        <v>2009</v>
      </c>
      <c r="AB248" s="5">
        <v>0.83769994999999997</v>
      </c>
      <c r="AC248" s="5">
        <v>0.28589999999999999</v>
      </c>
      <c r="AD248" s="5">
        <v>195613.67</v>
      </c>
      <c r="AE248" s="5">
        <v>6314787</v>
      </c>
      <c r="AF248" s="5">
        <v>694444</v>
      </c>
      <c r="AG248" s="5">
        <v>5290114</v>
      </c>
      <c r="AH248" s="5">
        <v>46.400002000000001</v>
      </c>
      <c r="AI248" s="10"/>
    </row>
    <row r="249" spans="1:35" x14ac:dyDescent="0.25">
      <c r="A249" s="5" t="s">
        <v>1460</v>
      </c>
      <c r="B249" s="5">
        <v>108</v>
      </c>
      <c r="C249" s="5">
        <v>51</v>
      </c>
      <c r="D249" s="5">
        <v>0.02</v>
      </c>
      <c r="E249" s="5">
        <v>775.00000999999997</v>
      </c>
      <c r="F249" s="5">
        <v>550.00000000000011</v>
      </c>
      <c r="G249" s="5">
        <v>12</v>
      </c>
      <c r="H249" s="5">
        <v>80.28</v>
      </c>
      <c r="I249" s="5" t="s">
        <v>200</v>
      </c>
      <c r="J249" s="5" t="s">
        <v>201</v>
      </c>
      <c r="K249" s="5">
        <v>1720.7306753812647</v>
      </c>
      <c r="L249" s="5">
        <v>4.3503328424359546</v>
      </c>
      <c r="M249" s="5">
        <v>42.473858434220169</v>
      </c>
      <c r="N249" s="18">
        <v>0.10738195345440821</v>
      </c>
      <c r="O249" s="5">
        <v>2068.9367586035055</v>
      </c>
      <c r="P249" s="5">
        <v>5.2306637282917912</v>
      </c>
      <c r="Q249" s="5">
        <v>754.99786400171297</v>
      </c>
      <c r="R249" s="5">
        <v>1.9087775040727373</v>
      </c>
      <c r="S249" s="18">
        <v>0.80279999999999996</v>
      </c>
      <c r="T249" s="62">
        <v>141.36000000000001</v>
      </c>
      <c r="U249" s="18">
        <v>0.35739611173461566</v>
      </c>
      <c r="V249" s="5">
        <v>395.54000526032104</v>
      </c>
      <c r="W249" s="5">
        <v>856.42024465299744</v>
      </c>
      <c r="X249" s="5">
        <v>2.1651924793027</v>
      </c>
      <c r="Y249" s="5">
        <v>0</v>
      </c>
      <c r="Z249" s="5" t="s">
        <v>748</v>
      </c>
      <c r="AA249" s="5">
        <v>2010</v>
      </c>
      <c r="AB249" s="5">
        <v>0.80279999999999996</v>
      </c>
      <c r="AC249" s="5">
        <v>0.28600001000000003</v>
      </c>
      <c r="AD249" s="5">
        <v>183950.94</v>
      </c>
      <c r="AE249" s="5">
        <v>6654037</v>
      </c>
      <c r="AF249" s="5">
        <v>687443.19</v>
      </c>
      <c r="AG249" s="5">
        <v>5341821.5</v>
      </c>
      <c r="AH249" s="5">
        <v>46.599997999999999</v>
      </c>
      <c r="AI249" s="10"/>
    </row>
    <row r="250" spans="1:35" x14ac:dyDescent="0.25">
      <c r="A250" s="5" t="s">
        <v>1460</v>
      </c>
      <c r="B250" s="5">
        <v>108</v>
      </c>
      <c r="C250" s="5">
        <v>51</v>
      </c>
      <c r="D250" s="5">
        <v>0.02</v>
      </c>
      <c r="E250" s="5">
        <v>775.00000999999997</v>
      </c>
      <c r="F250" s="5">
        <v>550.00000000000011</v>
      </c>
      <c r="G250" s="5">
        <v>11</v>
      </c>
      <c r="H250" s="5">
        <v>78.470004000000003</v>
      </c>
      <c r="I250" s="5" t="s">
        <v>200</v>
      </c>
      <c r="J250" s="5" t="s">
        <v>201</v>
      </c>
      <c r="K250" s="5">
        <v>1720.7306753812647</v>
      </c>
      <c r="L250" s="5">
        <v>4.3503328424359546</v>
      </c>
      <c r="M250" s="5">
        <v>42.473858434220169</v>
      </c>
      <c r="N250" s="18">
        <v>0.10738195345440821</v>
      </c>
      <c r="O250" s="5">
        <v>2022.2904300369223</v>
      </c>
      <c r="P250" s="5">
        <v>5.1127329805893345</v>
      </c>
      <c r="Q250" s="5">
        <v>883.7205392497757</v>
      </c>
      <c r="R250" s="5">
        <v>2.2342127913664842</v>
      </c>
      <c r="S250" s="18">
        <v>0.78470004000000004</v>
      </c>
      <c r="T250" s="62">
        <v>164.77</v>
      </c>
      <c r="U250" s="18">
        <v>0.41655713907145525</v>
      </c>
      <c r="V250" s="5">
        <v>395.54000526032104</v>
      </c>
      <c r="W250" s="5">
        <v>856.42024465299744</v>
      </c>
      <c r="X250" s="5">
        <v>2.1651924793027</v>
      </c>
      <c r="Y250" s="5">
        <v>0</v>
      </c>
      <c r="Z250" s="5" t="s">
        <v>748</v>
      </c>
      <c r="AA250" s="5">
        <v>2011</v>
      </c>
      <c r="AB250" s="5">
        <v>0.78470004000000004</v>
      </c>
      <c r="AC250" s="5">
        <v>0.28589999999999999</v>
      </c>
      <c r="AD250" s="5">
        <v>200389</v>
      </c>
      <c r="AE250" s="5">
        <v>6915311.5</v>
      </c>
      <c r="AF250" s="5">
        <v>666394.13</v>
      </c>
      <c r="AG250" s="5">
        <v>5426719</v>
      </c>
      <c r="AH250" s="5">
        <v>46.220001000000003</v>
      </c>
      <c r="AI250" s="10"/>
    </row>
    <row r="251" spans="1:35" x14ac:dyDescent="0.25">
      <c r="A251" s="5" t="s">
        <v>1460</v>
      </c>
      <c r="B251" s="5">
        <v>108</v>
      </c>
      <c r="C251" s="5">
        <v>51</v>
      </c>
      <c r="D251" s="5">
        <v>0.02</v>
      </c>
      <c r="E251" s="5">
        <v>724.99997999999994</v>
      </c>
      <c r="F251" s="5">
        <v>524.99999000000003</v>
      </c>
      <c r="G251" s="5">
        <v>10</v>
      </c>
      <c r="H251" s="5">
        <v>70.639998000000006</v>
      </c>
      <c r="I251" s="5" t="s">
        <v>200</v>
      </c>
      <c r="J251" s="5" t="s">
        <v>201</v>
      </c>
      <c r="K251" s="5">
        <v>1687.1550360813096</v>
      </c>
      <c r="L251" s="5">
        <v>4.5370111722920594</v>
      </c>
      <c r="M251" s="5">
        <v>43.723440543170014</v>
      </c>
      <c r="N251" s="18">
        <v>0.11757884367056451</v>
      </c>
      <c r="O251" s="5">
        <v>1784.2541137793587</v>
      </c>
      <c r="P251" s="5">
        <v>4.7981250538939113</v>
      </c>
      <c r="Q251" s="5">
        <v>1299.0356456838279</v>
      </c>
      <c r="R251" s="5">
        <v>3.4933003260698072</v>
      </c>
      <c r="S251" s="18">
        <v>0.70639998000000004</v>
      </c>
      <c r="T251" s="62">
        <v>230.82</v>
      </c>
      <c r="U251" s="18">
        <v>0.62070942914155969</v>
      </c>
      <c r="V251" s="5">
        <v>371.86486257404857</v>
      </c>
      <c r="W251" s="5">
        <v>838.68607985326139</v>
      </c>
      <c r="X251" s="5">
        <v>2.2553517803426661</v>
      </c>
      <c r="Y251" s="5">
        <v>0</v>
      </c>
      <c r="Z251" s="5" t="s">
        <v>748</v>
      </c>
      <c r="AA251" s="5">
        <v>2012</v>
      </c>
      <c r="AB251" s="5">
        <v>0.70639998000000004</v>
      </c>
      <c r="AC251" s="5">
        <v>0.29799998</v>
      </c>
      <c r="AD251" s="5">
        <v>212321.33</v>
      </c>
      <c r="AE251" s="5">
        <v>7761315.5</v>
      </c>
      <c r="AF251" s="5">
        <v>652312.18999999994</v>
      </c>
      <c r="AG251" s="5">
        <v>5482257</v>
      </c>
      <c r="AH251" s="5">
        <v>45.900002000000001</v>
      </c>
      <c r="AI251" s="10"/>
    </row>
    <row r="252" spans="1:35" x14ac:dyDescent="0.25">
      <c r="A252" s="5" t="s">
        <v>1460</v>
      </c>
      <c r="B252" s="5">
        <v>108</v>
      </c>
      <c r="C252" s="5">
        <v>51</v>
      </c>
      <c r="D252" s="5">
        <v>0.02</v>
      </c>
      <c r="E252" s="5">
        <v>724.99997999999994</v>
      </c>
      <c r="F252" s="5">
        <v>524.99999000000003</v>
      </c>
      <c r="G252" s="5">
        <v>9</v>
      </c>
      <c r="H252" s="5">
        <v>76.410002000000006</v>
      </c>
      <c r="I252" s="5" t="s">
        <v>200</v>
      </c>
      <c r="J252" s="5" t="s">
        <v>201</v>
      </c>
      <c r="K252" s="5">
        <v>1687.1550360813096</v>
      </c>
      <c r="L252" s="5">
        <v>4.5370111722920594</v>
      </c>
      <c r="M252" s="5">
        <v>43.723440543170014</v>
      </c>
      <c r="N252" s="18">
        <v>0.11757884367056451</v>
      </c>
      <c r="O252" s="5">
        <v>1929.9952472024283</v>
      </c>
      <c r="P252" s="5">
        <v>5.1900446679554539</v>
      </c>
      <c r="Q252" s="5">
        <v>998.18297166622324</v>
      </c>
      <c r="R252" s="5">
        <v>2.6842626774597651</v>
      </c>
      <c r="S252" s="18">
        <v>0.7641000200000001</v>
      </c>
      <c r="T252" s="62">
        <v>198.56</v>
      </c>
      <c r="U252" s="18">
        <v>0.53396920322420327</v>
      </c>
      <c r="V252" s="5">
        <v>371.86486257404857</v>
      </c>
      <c r="W252" s="5">
        <v>838.68607985326139</v>
      </c>
      <c r="X252" s="5">
        <v>2.2553517803426661</v>
      </c>
      <c r="Y252" s="5">
        <v>0</v>
      </c>
      <c r="Z252" s="5" t="s">
        <v>748</v>
      </c>
      <c r="AA252" s="5">
        <v>2013</v>
      </c>
      <c r="AB252" s="5">
        <v>0.76410001999999999</v>
      </c>
      <c r="AC252" s="5">
        <v>0.29459997999999998</v>
      </c>
      <c r="AD252" s="5">
        <v>228017.45</v>
      </c>
      <c r="AE252" s="5">
        <v>7731097.5</v>
      </c>
      <c r="AF252" s="5">
        <v>679428.94</v>
      </c>
      <c r="AG252" s="5">
        <v>5907416.5</v>
      </c>
      <c r="AI252" s="10"/>
    </row>
    <row r="253" spans="1:35" x14ac:dyDescent="0.25">
      <c r="A253" s="5" t="s">
        <v>1460</v>
      </c>
      <c r="B253" s="5">
        <v>108</v>
      </c>
      <c r="C253" s="5">
        <v>51</v>
      </c>
      <c r="D253" s="5">
        <v>0.02</v>
      </c>
      <c r="E253" s="5">
        <v>0</v>
      </c>
      <c r="F253" s="5">
        <v>200</v>
      </c>
      <c r="H253" s="5">
        <v>0</v>
      </c>
      <c r="I253" s="5" t="s">
        <v>200</v>
      </c>
      <c r="K253" s="5" t="s">
        <v>1456</v>
      </c>
      <c r="L253" s="5" t="e">
        <v>#VALUE!</v>
      </c>
      <c r="M253" s="5" t="s">
        <v>1456</v>
      </c>
      <c r="N253" s="18" t="e">
        <v>#VALUE!</v>
      </c>
      <c r="O253" s="5" t="e">
        <v>#VALUE!</v>
      </c>
      <c r="P253" s="5" t="e">
        <v>#VALUE!</v>
      </c>
      <c r="Q253" s="5" t="e">
        <v>#DIV/0!</v>
      </c>
      <c r="R253" s="5" t="e">
        <v>#DIV/0!</v>
      </c>
      <c r="S253" s="18" t="e">
        <v>#VALUE!</v>
      </c>
      <c r="T253" s="62" t="e">
        <v>#VALUE!</v>
      </c>
      <c r="U253" s="18" t="e">
        <v>#VALUE!</v>
      </c>
      <c r="V253" s="5">
        <v>170.27101100293106</v>
      </c>
      <c r="W253" s="5">
        <v>796.4215644807316</v>
      </c>
      <c r="X253" s="5">
        <v>4.6773761416558566</v>
      </c>
      <c r="Y253" s="5">
        <v>0</v>
      </c>
      <c r="Z253" s="5" t="s">
        <v>748</v>
      </c>
      <c r="AA253" s="5">
        <v>2014</v>
      </c>
      <c r="AI253" s="10"/>
    </row>
    <row r="254" spans="1:35" x14ac:dyDescent="0.25">
      <c r="A254" s="5" t="s">
        <v>1460</v>
      </c>
      <c r="B254" s="5">
        <v>108</v>
      </c>
      <c r="C254" s="5">
        <v>51</v>
      </c>
      <c r="D254" s="5">
        <v>0.02</v>
      </c>
      <c r="E254" s="5">
        <v>724.99997999999994</v>
      </c>
      <c r="F254" s="5">
        <v>700.00001000000009</v>
      </c>
      <c r="H254" s="5">
        <v>0</v>
      </c>
      <c r="I254" s="5" t="s">
        <v>200</v>
      </c>
      <c r="J254" s="5" t="s">
        <v>759</v>
      </c>
      <c r="K254" s="5" t="s">
        <v>1456</v>
      </c>
      <c r="L254" s="5" t="e">
        <v>#VALUE!</v>
      </c>
      <c r="M254" s="5" t="s">
        <v>1456</v>
      </c>
      <c r="N254" s="18" t="e">
        <v>#VALUE!</v>
      </c>
      <c r="O254" s="5" t="e">
        <v>#VALUE!</v>
      </c>
      <c r="P254" s="5" t="e">
        <v>#VALUE!</v>
      </c>
      <c r="Q254" s="5">
        <v>0</v>
      </c>
      <c r="R254" s="5">
        <v>0</v>
      </c>
      <c r="S254" s="18" t="e">
        <v>#VALUE!</v>
      </c>
      <c r="T254" s="62" t="e">
        <v>#VALUE!</v>
      </c>
      <c r="U254" s="18" t="e">
        <v>#VALUE!</v>
      </c>
      <c r="V254" s="5">
        <v>574.95517154264985</v>
      </c>
      <c r="W254" s="5">
        <v>1448.0526495215004</v>
      </c>
      <c r="X254" s="5">
        <v>2.5185487863971403</v>
      </c>
      <c r="Y254" s="5">
        <v>0</v>
      </c>
      <c r="Z254" s="5" t="s">
        <v>755</v>
      </c>
      <c r="AA254" s="5">
        <v>2001</v>
      </c>
      <c r="AD254" s="5">
        <v>47000</v>
      </c>
      <c r="AF254" s="5">
        <v>234100</v>
      </c>
      <c r="AG254" s="5">
        <v>1193400</v>
      </c>
      <c r="AH254" s="5">
        <v>37.400936000000002</v>
      </c>
      <c r="AI254" s="10"/>
    </row>
    <row r="255" spans="1:35" x14ac:dyDescent="0.25">
      <c r="A255" s="5" t="s">
        <v>1460</v>
      </c>
      <c r="B255" s="5">
        <v>108</v>
      </c>
      <c r="C255" s="5">
        <v>51</v>
      </c>
      <c r="D255" s="5">
        <v>0.02</v>
      </c>
      <c r="E255" s="5">
        <v>724.99997999999994</v>
      </c>
      <c r="F255" s="5">
        <v>700.00001000000009</v>
      </c>
      <c r="H255" s="5">
        <v>0</v>
      </c>
      <c r="I255" s="5" t="s">
        <v>200</v>
      </c>
      <c r="J255" s="5" t="s">
        <v>759</v>
      </c>
      <c r="K255" s="5" t="s">
        <v>1456</v>
      </c>
      <c r="L255" s="5" t="e">
        <v>#VALUE!</v>
      </c>
      <c r="M255" s="5" t="s">
        <v>1456</v>
      </c>
      <c r="N255" s="18" t="e">
        <v>#VALUE!</v>
      </c>
      <c r="O255" s="5" t="e">
        <v>#VALUE!</v>
      </c>
      <c r="P255" s="5" t="e">
        <v>#VALUE!</v>
      </c>
      <c r="Q255" s="5">
        <v>0</v>
      </c>
      <c r="R255" s="5">
        <v>0</v>
      </c>
      <c r="S255" s="18" t="e">
        <v>#VALUE!</v>
      </c>
      <c r="T255" s="62" t="e">
        <v>#VALUE!</v>
      </c>
      <c r="U255" s="18" t="e">
        <v>#VALUE!</v>
      </c>
      <c r="V255" s="5">
        <v>574.95517154264985</v>
      </c>
      <c r="W255" s="5">
        <v>1448.0526495215004</v>
      </c>
      <c r="X255" s="5">
        <v>2.5185487863971403</v>
      </c>
      <c r="Y255" s="5">
        <v>0</v>
      </c>
      <c r="Z255" s="5" t="s">
        <v>755</v>
      </c>
      <c r="AA255" s="5">
        <v>2002</v>
      </c>
      <c r="AD255" s="5">
        <v>61400</v>
      </c>
      <c r="AF255" s="5">
        <v>255800</v>
      </c>
      <c r="AG255" s="5">
        <v>1278900</v>
      </c>
      <c r="AI255" s="10"/>
    </row>
    <row r="256" spans="1:35" x14ac:dyDescent="0.25">
      <c r="A256" s="5" t="s">
        <v>1460</v>
      </c>
      <c r="B256" s="5">
        <v>108</v>
      </c>
      <c r="C256" s="5">
        <v>51</v>
      </c>
      <c r="D256" s="5">
        <v>0.02</v>
      </c>
      <c r="E256" s="5">
        <v>724.99997999999994</v>
      </c>
      <c r="F256" s="5">
        <v>700.00001000000009</v>
      </c>
      <c r="H256" s="5">
        <v>0</v>
      </c>
      <c r="I256" s="5" t="s">
        <v>200</v>
      </c>
      <c r="J256" s="5" t="s">
        <v>759</v>
      </c>
      <c r="K256" s="5" t="s">
        <v>1456</v>
      </c>
      <c r="L256" s="5" t="e">
        <v>#VALUE!</v>
      </c>
      <c r="M256" s="5" t="s">
        <v>1456</v>
      </c>
      <c r="N256" s="18" t="e">
        <v>#VALUE!</v>
      </c>
      <c r="O256" s="5" t="e">
        <v>#VALUE!</v>
      </c>
      <c r="P256" s="5" t="e">
        <v>#VALUE!</v>
      </c>
      <c r="Q256" s="5">
        <v>0</v>
      </c>
      <c r="R256" s="5">
        <v>0</v>
      </c>
      <c r="S256" s="18" t="e">
        <v>#VALUE!</v>
      </c>
      <c r="T256" s="62" t="e">
        <v>#VALUE!</v>
      </c>
      <c r="U256" s="18" t="e">
        <v>#VALUE!</v>
      </c>
      <c r="V256" s="5">
        <v>574.95517154264985</v>
      </c>
      <c r="W256" s="5">
        <v>1448.0526495215004</v>
      </c>
      <c r="X256" s="5">
        <v>2.5185487863971403</v>
      </c>
      <c r="Y256" s="5">
        <v>0</v>
      </c>
      <c r="Z256" s="5" t="s">
        <v>755</v>
      </c>
      <c r="AA256" s="5">
        <v>2003</v>
      </c>
      <c r="AD256" s="5">
        <v>69800</v>
      </c>
      <c r="AF256" s="5">
        <v>269400</v>
      </c>
      <c r="AG256" s="5">
        <v>1427800</v>
      </c>
      <c r="AI256" s="10"/>
    </row>
    <row r="257" spans="1:35" x14ac:dyDescent="0.25">
      <c r="A257" s="5" t="s">
        <v>1460</v>
      </c>
      <c r="B257" s="5">
        <v>108</v>
      </c>
      <c r="C257" s="5">
        <v>51</v>
      </c>
      <c r="D257" s="5">
        <v>0.02</v>
      </c>
      <c r="E257" s="5">
        <v>724.99997999999994</v>
      </c>
      <c r="F257" s="5">
        <v>700.00001000000009</v>
      </c>
      <c r="H257" s="5">
        <v>0</v>
      </c>
      <c r="I257" s="5" t="s">
        <v>200</v>
      </c>
      <c r="J257" s="5" t="s">
        <v>759</v>
      </c>
      <c r="K257" s="5" t="s">
        <v>1456</v>
      </c>
      <c r="L257" s="5" t="e">
        <v>#VALUE!</v>
      </c>
      <c r="M257" s="5" t="s">
        <v>1456</v>
      </c>
      <c r="N257" s="18" t="e">
        <v>#VALUE!</v>
      </c>
      <c r="O257" s="5" t="e">
        <v>#VALUE!</v>
      </c>
      <c r="P257" s="5" t="e">
        <v>#VALUE!</v>
      </c>
      <c r="Q257" s="5">
        <v>0</v>
      </c>
      <c r="R257" s="5">
        <v>0</v>
      </c>
      <c r="S257" s="18" t="e">
        <v>#VALUE!</v>
      </c>
      <c r="T257" s="62" t="e">
        <v>#VALUE!</v>
      </c>
      <c r="U257" s="18" t="e">
        <v>#VALUE!</v>
      </c>
      <c r="V257" s="5">
        <v>574.95517154264985</v>
      </c>
      <c r="W257" s="5">
        <v>1448.0526495215004</v>
      </c>
      <c r="X257" s="5">
        <v>2.5185487863971403</v>
      </c>
      <c r="Y257" s="5">
        <v>0</v>
      </c>
      <c r="Z257" s="5" t="s">
        <v>755</v>
      </c>
      <c r="AA257" s="5">
        <v>2004</v>
      </c>
      <c r="AD257" s="5">
        <v>95500</v>
      </c>
      <c r="AF257" s="5">
        <v>282700</v>
      </c>
      <c r="AG257" s="5">
        <v>1645400</v>
      </c>
      <c r="AI257" s="10"/>
    </row>
    <row r="258" spans="1:35" x14ac:dyDescent="0.25">
      <c r="A258" s="5" t="s">
        <v>1460</v>
      </c>
      <c r="B258" s="5">
        <v>108</v>
      </c>
      <c r="C258" s="5">
        <v>51</v>
      </c>
      <c r="D258" s="5">
        <v>0.02</v>
      </c>
      <c r="E258" s="5">
        <v>724.99997999999994</v>
      </c>
      <c r="F258" s="5">
        <v>700.00001000000009</v>
      </c>
      <c r="H258" s="5">
        <v>0</v>
      </c>
      <c r="I258" s="5" t="s">
        <v>200</v>
      </c>
      <c r="J258" s="5" t="s">
        <v>759</v>
      </c>
      <c r="K258" s="5" t="s">
        <v>1456</v>
      </c>
      <c r="L258" s="5" t="e">
        <v>#VALUE!</v>
      </c>
      <c r="M258" s="5" t="s">
        <v>1456</v>
      </c>
      <c r="N258" s="18" t="e">
        <v>#VALUE!</v>
      </c>
      <c r="O258" s="5" t="e">
        <v>#VALUE!</v>
      </c>
      <c r="P258" s="5" t="e">
        <v>#VALUE!</v>
      </c>
      <c r="Q258" s="5">
        <v>0</v>
      </c>
      <c r="R258" s="5">
        <v>0</v>
      </c>
      <c r="S258" s="18" t="e">
        <v>#VALUE!</v>
      </c>
      <c r="T258" s="62" t="e">
        <v>#VALUE!</v>
      </c>
      <c r="U258" s="18" t="e">
        <v>#VALUE!</v>
      </c>
      <c r="V258" s="5">
        <v>574.95517154264985</v>
      </c>
      <c r="W258" s="5">
        <v>1448.0526495215004</v>
      </c>
      <c r="X258" s="5">
        <v>2.5185487863971403</v>
      </c>
      <c r="Y258" s="5">
        <v>0</v>
      </c>
      <c r="Z258" s="5" t="s">
        <v>755</v>
      </c>
      <c r="AA258" s="5">
        <v>2005</v>
      </c>
      <c r="AD258" s="5">
        <v>106200</v>
      </c>
      <c r="AF258" s="5">
        <v>330900</v>
      </c>
      <c r="AG258" s="5">
        <v>1933600</v>
      </c>
      <c r="AI258" s="10"/>
    </row>
    <row r="259" spans="1:35" x14ac:dyDescent="0.25">
      <c r="A259" s="5" t="s">
        <v>1460</v>
      </c>
      <c r="B259" s="5">
        <v>108</v>
      </c>
      <c r="C259" s="5">
        <v>51</v>
      </c>
      <c r="D259" s="5">
        <v>0.02</v>
      </c>
      <c r="E259" s="5">
        <v>724.99997999999994</v>
      </c>
      <c r="F259" s="5">
        <v>700.00001000000009</v>
      </c>
      <c r="H259" s="5">
        <v>91.606348999999994</v>
      </c>
      <c r="I259" s="5" t="s">
        <v>200</v>
      </c>
      <c r="J259" s="5" t="s">
        <v>759</v>
      </c>
      <c r="K259" s="5" t="s">
        <v>1456</v>
      </c>
      <c r="L259" s="5" t="e">
        <v>#VALUE!</v>
      </c>
      <c r="M259" s="5" t="s">
        <v>1456</v>
      </c>
      <c r="N259" s="18" t="e">
        <v>#VALUE!</v>
      </c>
      <c r="O259" s="5" t="e">
        <v>#VALUE!</v>
      </c>
      <c r="P259" s="5" t="e">
        <v>#VALUE!</v>
      </c>
      <c r="Q259" s="5">
        <v>338.09309775959542</v>
      </c>
      <c r="R259" s="5">
        <v>0.58803384071225084</v>
      </c>
      <c r="S259" s="18" t="e">
        <v>#VALUE!</v>
      </c>
      <c r="T259" s="62" t="e">
        <v>#VALUE!</v>
      </c>
      <c r="U259" s="18" t="e">
        <v>#VALUE!</v>
      </c>
      <c r="V259" s="5">
        <v>574.95517154264985</v>
      </c>
      <c r="W259" s="5">
        <v>1448.0526495215004</v>
      </c>
      <c r="X259" s="5">
        <v>2.5185487863971403</v>
      </c>
      <c r="Y259" s="5">
        <v>0</v>
      </c>
      <c r="Z259" s="5" t="s">
        <v>755</v>
      </c>
      <c r="AA259" s="5">
        <v>2006</v>
      </c>
      <c r="AB259" s="5">
        <v>0.91606348999999998</v>
      </c>
      <c r="AD259" s="5">
        <v>116700</v>
      </c>
      <c r="AE259" s="5">
        <v>2459000</v>
      </c>
      <c r="AF259" s="5">
        <v>351000</v>
      </c>
      <c r="AG259" s="5">
        <v>2252600</v>
      </c>
      <c r="AI259" s="10"/>
    </row>
    <row r="260" spans="1:35" x14ac:dyDescent="0.25">
      <c r="A260" s="5" t="s">
        <v>1460</v>
      </c>
      <c r="B260" s="5">
        <v>108</v>
      </c>
      <c r="C260" s="5">
        <v>51</v>
      </c>
      <c r="D260" s="5">
        <v>0.02</v>
      </c>
      <c r="E260" s="5">
        <v>750.00002999999992</v>
      </c>
      <c r="F260" s="5">
        <v>700.00001000000009</v>
      </c>
      <c r="H260" s="5">
        <v>100.96703000000001</v>
      </c>
      <c r="I260" s="5" t="s">
        <v>200</v>
      </c>
      <c r="J260" s="5" t="s">
        <v>759</v>
      </c>
      <c r="K260" s="5" t="s">
        <v>1456</v>
      </c>
      <c r="L260" s="5" t="e">
        <v>#VALUE!</v>
      </c>
      <c r="M260" s="5" t="s">
        <v>1456</v>
      </c>
      <c r="N260" s="18" t="e">
        <v>#VALUE!</v>
      </c>
      <c r="O260" s="5" t="e">
        <v>#VALUE!</v>
      </c>
      <c r="P260" s="5" t="e">
        <v>#VALUE!</v>
      </c>
      <c r="Q260" s="5">
        <v>-39.641688304444074</v>
      </c>
      <c r="R260" s="5">
        <v>-6.8947441933746439E-2</v>
      </c>
      <c r="S260" s="18" t="e">
        <v>#VALUE!</v>
      </c>
      <c r="T260" s="62" t="e">
        <v>#VALUE!</v>
      </c>
      <c r="U260" s="18" t="e">
        <v>#VALUE!</v>
      </c>
      <c r="V260" s="5">
        <v>574.95517154264985</v>
      </c>
      <c r="W260" s="5">
        <v>1406.7251053657099</v>
      </c>
      <c r="X260" s="5">
        <v>2.4466691926456736</v>
      </c>
      <c r="Y260" s="5">
        <v>0</v>
      </c>
      <c r="Z260" s="5" t="s">
        <v>755</v>
      </c>
      <c r="AA260" s="5">
        <v>2007</v>
      </c>
      <c r="AB260" s="5">
        <v>1.0096703</v>
      </c>
      <c r="AD260" s="5">
        <v>130300</v>
      </c>
      <c r="AE260" s="5">
        <v>2647300</v>
      </c>
      <c r="AF260" s="5">
        <v>371300</v>
      </c>
      <c r="AG260" s="5">
        <v>2672900</v>
      </c>
      <c r="AI260" s="10"/>
    </row>
    <row r="261" spans="1:35" x14ac:dyDescent="0.25">
      <c r="A261" s="5" t="s">
        <v>1460</v>
      </c>
      <c r="B261" s="5">
        <v>108</v>
      </c>
      <c r="C261" s="5">
        <v>51</v>
      </c>
      <c r="D261" s="5">
        <v>0.02</v>
      </c>
      <c r="E261" s="5">
        <v>700.00000000000011</v>
      </c>
      <c r="F261" s="5">
        <v>625</v>
      </c>
      <c r="H261" s="5">
        <v>99.772018000000003</v>
      </c>
      <c r="I261" s="5" t="s">
        <v>200</v>
      </c>
      <c r="J261" s="5" t="s">
        <v>759</v>
      </c>
      <c r="K261" s="5" t="s">
        <v>1456</v>
      </c>
      <c r="L261" s="5" t="e">
        <v>#VALUE!</v>
      </c>
      <c r="M261" s="5" t="s">
        <v>1456</v>
      </c>
      <c r="N261" s="18" t="e">
        <v>#VALUE!</v>
      </c>
      <c r="O261" s="5" t="e">
        <v>#VALUE!</v>
      </c>
      <c r="P261" s="5" t="e">
        <v>#VALUE!</v>
      </c>
      <c r="Q261" s="5">
        <v>7.5692192351372958</v>
      </c>
      <c r="R261" s="5">
        <v>1.5884151294452649E-2</v>
      </c>
      <c r="S261" s="18" t="e">
        <v>#VALUE!</v>
      </c>
      <c r="T261" s="62" t="e">
        <v>#VALUE!</v>
      </c>
      <c r="U261" s="18" t="e">
        <v>#VALUE!</v>
      </c>
      <c r="V261" s="5">
        <v>476.5265134298208</v>
      </c>
      <c r="W261" s="5">
        <v>1181.1045060500628</v>
      </c>
      <c r="X261" s="5">
        <v>2.4785703896075173</v>
      </c>
      <c r="Y261" s="5">
        <v>0</v>
      </c>
      <c r="Z261" s="5" t="s">
        <v>755</v>
      </c>
      <c r="AA261" s="5">
        <v>2008</v>
      </c>
      <c r="AB261" s="5">
        <v>0.99772017999999996</v>
      </c>
      <c r="AC261" s="5">
        <v>0.41582522</v>
      </c>
      <c r="AD261" s="5">
        <v>137000</v>
      </c>
      <c r="AE261" s="5">
        <v>2938800</v>
      </c>
      <c r="AF261" s="5">
        <v>421800</v>
      </c>
      <c r="AG261" s="5">
        <v>2932100</v>
      </c>
      <c r="AI261" s="10"/>
    </row>
    <row r="262" spans="1:35" x14ac:dyDescent="0.25">
      <c r="A262" s="5" t="s">
        <v>1460</v>
      </c>
      <c r="B262" s="5">
        <v>108</v>
      </c>
      <c r="C262" s="5">
        <v>51</v>
      </c>
      <c r="D262" s="5">
        <v>0.02</v>
      </c>
      <c r="E262" s="5">
        <v>700.00000000000011</v>
      </c>
      <c r="F262" s="5">
        <v>625</v>
      </c>
      <c r="H262" s="5">
        <v>100.67703999999999</v>
      </c>
      <c r="I262" s="5" t="s">
        <v>200</v>
      </c>
      <c r="J262" s="5" t="s">
        <v>759</v>
      </c>
      <c r="K262" s="5" t="s">
        <v>1456</v>
      </c>
      <c r="L262" s="5" t="e">
        <v>#VALUE!</v>
      </c>
      <c r="M262" s="5" t="s">
        <v>1456</v>
      </c>
      <c r="N262" s="18" t="e">
        <v>#VALUE!</v>
      </c>
      <c r="O262" s="5" t="e">
        <v>#VALUE!</v>
      </c>
      <c r="P262" s="5" t="e">
        <v>#VALUE!</v>
      </c>
      <c r="Q262" s="5">
        <v>-22.400454930171442</v>
      </c>
      <c r="R262" s="5">
        <v>-4.7007782985553456E-2</v>
      </c>
      <c r="S262" s="18" t="e">
        <v>#VALUE!</v>
      </c>
      <c r="T262" s="62" t="e">
        <v>#VALUE!</v>
      </c>
      <c r="U262" s="18" t="e">
        <v>#VALUE!</v>
      </c>
      <c r="V262" s="5">
        <v>476.5265134298208</v>
      </c>
      <c r="W262" s="5">
        <v>1181.1045060500628</v>
      </c>
      <c r="X262" s="5">
        <v>2.4785703896075173</v>
      </c>
      <c r="Y262" s="5">
        <v>0</v>
      </c>
      <c r="Z262" s="5" t="s">
        <v>755</v>
      </c>
      <c r="AA262" s="5">
        <v>2009</v>
      </c>
      <c r="AB262" s="5">
        <v>1.0067704</v>
      </c>
      <c r="AC262" s="5">
        <v>0.36076224000000001</v>
      </c>
      <c r="AD262" s="5">
        <v>106000</v>
      </c>
      <c r="AE262" s="5">
        <v>3027900</v>
      </c>
      <c r="AF262" s="5">
        <v>436100</v>
      </c>
      <c r="AG262" s="5">
        <v>3048400</v>
      </c>
      <c r="AI262" s="10"/>
    </row>
    <row r="263" spans="1:35" x14ac:dyDescent="0.25">
      <c r="A263" s="5" t="s">
        <v>1460</v>
      </c>
      <c r="B263" s="5">
        <v>108</v>
      </c>
      <c r="C263" s="5">
        <v>51</v>
      </c>
      <c r="D263" s="5">
        <v>0.02</v>
      </c>
      <c r="E263" s="5">
        <v>700.00000000000011</v>
      </c>
      <c r="F263" s="5">
        <v>625</v>
      </c>
      <c r="H263" s="5">
        <v>107.95641000000001</v>
      </c>
      <c r="I263" s="5" t="s">
        <v>200</v>
      </c>
      <c r="J263" s="5" t="s">
        <v>759</v>
      </c>
      <c r="K263" s="5" t="s">
        <v>1456</v>
      </c>
      <c r="L263" s="5" t="e">
        <v>#VALUE!</v>
      </c>
      <c r="M263" s="5" t="s">
        <v>1456</v>
      </c>
      <c r="N263" s="18" t="e">
        <v>#VALUE!</v>
      </c>
      <c r="O263" s="5" t="e">
        <v>#VALUE!</v>
      </c>
      <c r="P263" s="5" t="e">
        <v>#VALUE!</v>
      </c>
      <c r="Q263" s="5">
        <v>-283.27789611971519</v>
      </c>
      <c r="R263" s="5">
        <v>-0.59446408150683983</v>
      </c>
      <c r="S263" s="18" t="e">
        <v>#VALUE!</v>
      </c>
      <c r="T263" s="62" t="e">
        <v>#VALUE!</v>
      </c>
      <c r="U263" s="18" t="e">
        <v>#VALUE!</v>
      </c>
      <c r="V263" s="5">
        <v>476.5265134298208</v>
      </c>
      <c r="W263" s="5">
        <v>1181.1045060500628</v>
      </c>
      <c r="X263" s="5">
        <v>2.4785703896075173</v>
      </c>
      <c r="Y263" s="5">
        <v>0</v>
      </c>
      <c r="Z263" s="5" t="s">
        <v>755</v>
      </c>
      <c r="AA263" s="5">
        <v>2010</v>
      </c>
      <c r="AB263" s="5">
        <v>1.0795641</v>
      </c>
      <c r="AC263" s="5">
        <v>0.39757049</v>
      </c>
      <c r="AD263" s="5">
        <v>132300</v>
      </c>
      <c r="AE263" s="5">
        <v>3166830</v>
      </c>
      <c r="AF263" s="5">
        <v>423854</v>
      </c>
      <c r="AG263" s="5">
        <v>3418796</v>
      </c>
      <c r="AI263" s="10"/>
    </row>
    <row r="264" spans="1:35" x14ac:dyDescent="0.25">
      <c r="A264" s="5" t="s">
        <v>1460</v>
      </c>
      <c r="B264" s="5">
        <v>108</v>
      </c>
      <c r="C264" s="5">
        <v>51</v>
      </c>
      <c r="D264" s="5">
        <v>0.02</v>
      </c>
      <c r="E264" s="5">
        <v>700.00000000000011</v>
      </c>
      <c r="F264" s="5">
        <v>625</v>
      </c>
      <c r="H264" s="5">
        <v>108.57722000000001</v>
      </c>
      <c r="I264" s="5" t="s">
        <v>200</v>
      </c>
      <c r="J264" s="5" t="s">
        <v>759</v>
      </c>
      <c r="K264" s="5" t="s">
        <v>1456</v>
      </c>
      <c r="L264" s="5" t="e">
        <v>#VALUE!</v>
      </c>
      <c r="M264" s="5" t="s">
        <v>1456</v>
      </c>
      <c r="N264" s="18" t="e">
        <v>#VALUE!</v>
      </c>
      <c r="O264" s="5" t="e">
        <v>#VALUE!</v>
      </c>
      <c r="P264" s="5" t="e">
        <v>#VALUE!</v>
      </c>
      <c r="Q264" s="5">
        <v>-321.16531468524101</v>
      </c>
      <c r="R264" s="5">
        <v>-0.67397155380429807</v>
      </c>
      <c r="S264" s="18" t="e">
        <v>#VALUE!</v>
      </c>
      <c r="T264" s="62" t="e">
        <v>#VALUE!</v>
      </c>
      <c r="U264" s="18" t="e">
        <v>#VALUE!</v>
      </c>
      <c r="V264" s="5">
        <v>476.5265134298208</v>
      </c>
      <c r="W264" s="5">
        <v>1181.1045060500628</v>
      </c>
      <c r="X264" s="5">
        <v>2.4785703896075173</v>
      </c>
      <c r="Y264" s="5">
        <v>0</v>
      </c>
      <c r="Z264" s="5" t="s">
        <v>755</v>
      </c>
      <c r="AA264" s="5">
        <v>2011</v>
      </c>
      <c r="AB264" s="5">
        <v>1.0857722000000001</v>
      </c>
      <c r="AC264" s="5">
        <v>0.34564679999999998</v>
      </c>
      <c r="AD264" s="5">
        <v>127200</v>
      </c>
      <c r="AE264" s="5">
        <v>3309825</v>
      </c>
      <c r="AF264" s="5">
        <v>421221</v>
      </c>
      <c r="AG264" s="5">
        <v>3593716</v>
      </c>
      <c r="AI264" s="10"/>
    </row>
    <row r="265" spans="1:35" x14ac:dyDescent="0.25">
      <c r="A265" s="5" t="s">
        <v>1460</v>
      </c>
      <c r="B265" s="5">
        <v>108</v>
      </c>
      <c r="C265" s="5">
        <v>51</v>
      </c>
      <c r="D265" s="5">
        <v>0.02</v>
      </c>
      <c r="E265" s="5">
        <v>649.99998000000005</v>
      </c>
      <c r="F265" s="5">
        <v>550.00000000000011</v>
      </c>
      <c r="G265" s="5">
        <v>20</v>
      </c>
      <c r="H265" s="5">
        <v>110.1</v>
      </c>
      <c r="I265" s="5" t="s">
        <v>200</v>
      </c>
      <c r="J265" s="5" t="s">
        <v>201</v>
      </c>
      <c r="K265" s="5">
        <v>1971.090144442323</v>
      </c>
      <c r="L265" s="5">
        <v>4.98328896755985</v>
      </c>
      <c r="M265" s="5">
        <v>58.410315945100287</v>
      </c>
      <c r="N265" s="18">
        <v>0.14767233444985689</v>
      </c>
      <c r="O265" s="5">
        <v>3261.6272224268537</v>
      </c>
      <c r="P265" s="5">
        <v>8.2460109699403059</v>
      </c>
      <c r="Q265" s="5">
        <v>-332.88083655566624</v>
      </c>
      <c r="R265" s="5">
        <v>-0.84158576156306553</v>
      </c>
      <c r="S265" s="18">
        <v>1.101</v>
      </c>
      <c r="T265" s="62">
        <v>28.2</v>
      </c>
      <c r="U265" s="18">
        <v>7.1293045558920465E-2</v>
      </c>
      <c r="V265" s="5">
        <v>395.54000526032104</v>
      </c>
      <c r="W265" s="5">
        <v>991.33240090450113</v>
      </c>
      <c r="X265" s="5">
        <v>2.506275946100736</v>
      </c>
      <c r="Y265" s="5">
        <v>0</v>
      </c>
      <c r="Z265" s="5" t="s">
        <v>755</v>
      </c>
      <c r="AA265" s="5">
        <v>2012</v>
      </c>
      <c r="AB265" s="5">
        <v>1.101</v>
      </c>
      <c r="AC265" s="5">
        <v>0.40666991000000002</v>
      </c>
      <c r="AD265" s="5">
        <v>116700</v>
      </c>
      <c r="AE265" s="5">
        <v>3456976</v>
      </c>
      <c r="AF265" s="5">
        <v>414877</v>
      </c>
      <c r="AG265" s="5">
        <v>3804853</v>
      </c>
      <c r="AI265" s="10"/>
    </row>
    <row r="266" spans="1:35" x14ac:dyDescent="0.25">
      <c r="A266" s="5" t="s">
        <v>1460</v>
      </c>
      <c r="B266" s="5">
        <v>108</v>
      </c>
      <c r="C266" s="5">
        <v>51</v>
      </c>
      <c r="D266" s="5">
        <v>0.02</v>
      </c>
      <c r="E266" s="5">
        <v>649.99998000000005</v>
      </c>
      <c r="F266" s="5">
        <v>550.00000000000011</v>
      </c>
      <c r="G266" s="5">
        <v>19</v>
      </c>
      <c r="H266" s="5">
        <v>110.1</v>
      </c>
      <c r="I266" s="5" t="s">
        <v>200</v>
      </c>
      <c r="J266" s="5" t="s">
        <v>201</v>
      </c>
      <c r="K266" s="5">
        <v>1971.090144442323</v>
      </c>
      <c r="L266" s="5">
        <v>4.98328896755985</v>
      </c>
      <c r="M266" s="5">
        <v>58.410315945100287</v>
      </c>
      <c r="N266" s="18">
        <v>0.14767233444985689</v>
      </c>
      <c r="O266" s="5">
        <v>3261.6272224268537</v>
      </c>
      <c r="P266" s="5">
        <v>8.2460109699403059</v>
      </c>
      <c r="Q266" s="5">
        <v>-352.16875854413547</v>
      </c>
      <c r="R266" s="5">
        <v>-0.89034927911364825</v>
      </c>
      <c r="S266" s="18">
        <v>1.101</v>
      </c>
      <c r="T266" s="62">
        <v>25.6</v>
      </c>
      <c r="U266" s="18">
        <v>6.4731179322103163E-2</v>
      </c>
      <c r="V266" s="5">
        <v>395.54000526032104</v>
      </c>
      <c r="W266" s="5">
        <v>991.33240090450113</v>
      </c>
      <c r="X266" s="5">
        <v>2.506275946100736</v>
      </c>
      <c r="Y266" s="5">
        <v>0</v>
      </c>
      <c r="Z266" s="5" t="s">
        <v>755</v>
      </c>
      <c r="AA266" s="5">
        <v>2013</v>
      </c>
      <c r="AB266" s="5">
        <v>1.101</v>
      </c>
      <c r="AC266" s="5">
        <v>0.41087794</v>
      </c>
      <c r="AD266" s="5">
        <v>96300</v>
      </c>
      <c r="AE266" s="5">
        <v>3644085</v>
      </c>
      <c r="AF266" s="5">
        <v>413380</v>
      </c>
      <c r="AG266" s="5">
        <v>4013534</v>
      </c>
      <c r="AI266" s="10"/>
    </row>
    <row r="267" spans="1:35" x14ac:dyDescent="0.25">
      <c r="A267" s="5" t="s">
        <v>1460</v>
      </c>
      <c r="B267" s="5">
        <v>108</v>
      </c>
      <c r="C267" s="5">
        <v>51</v>
      </c>
      <c r="D267" s="5">
        <v>0.02</v>
      </c>
      <c r="E267" s="5">
        <v>649.99998000000005</v>
      </c>
      <c r="F267" s="5">
        <v>550.00000000000011</v>
      </c>
      <c r="G267" s="5">
        <v>18</v>
      </c>
      <c r="H267" s="5">
        <v>107.25740999999999</v>
      </c>
      <c r="I267" s="5" t="s">
        <v>200</v>
      </c>
      <c r="J267" s="5" t="s">
        <v>201</v>
      </c>
      <c r="K267" s="5">
        <v>1971.090144442323</v>
      </c>
      <c r="L267" s="5">
        <v>4.98328896755985</v>
      </c>
      <c r="M267" s="5">
        <v>58.410315945100287</v>
      </c>
      <c r="N267" s="18">
        <v>0.14767233444985689</v>
      </c>
      <c r="O267" s="5">
        <v>3177.4176953950791</v>
      </c>
      <c r="P267" s="5">
        <v>8.0331133466610805</v>
      </c>
      <c r="Q267" s="5">
        <v>-261.81093886779581</v>
      </c>
      <c r="R267" s="5">
        <v>-0.66190760829738915</v>
      </c>
      <c r="S267" s="18">
        <v>1.0725741</v>
      </c>
      <c r="T267" s="62">
        <v>33.31</v>
      </c>
      <c r="U267" s="18">
        <v>8.4225439509152344E-2</v>
      </c>
      <c r="V267" s="5">
        <v>395.54000526032104</v>
      </c>
      <c r="W267" s="5">
        <v>991.33240090450113</v>
      </c>
      <c r="X267" s="5">
        <v>2.506275946100736</v>
      </c>
      <c r="Y267" s="5">
        <v>0</v>
      </c>
      <c r="Z267" s="5" t="s">
        <v>755</v>
      </c>
      <c r="AA267" s="5">
        <v>2014</v>
      </c>
      <c r="AB267" s="5">
        <v>1.0725741</v>
      </c>
      <c r="AD267" s="5">
        <v>110800</v>
      </c>
      <c r="AE267" s="5">
        <v>3998537</v>
      </c>
      <c r="AF267" s="5">
        <v>438415</v>
      </c>
      <c r="AG267" s="5">
        <v>4288727</v>
      </c>
      <c r="AI267" s="10"/>
    </row>
    <row r="268" spans="1:35" x14ac:dyDescent="0.25">
      <c r="A268" s="5" t="s">
        <v>1460</v>
      </c>
      <c r="B268" s="5">
        <v>108</v>
      </c>
      <c r="C268" s="5">
        <v>51</v>
      </c>
      <c r="D268" s="5">
        <v>0.02</v>
      </c>
      <c r="E268" s="5">
        <v>724.99997999999994</v>
      </c>
      <c r="F268" s="5">
        <v>700.00001000000009</v>
      </c>
      <c r="H268" s="5">
        <v>0</v>
      </c>
      <c r="I268" s="5" t="s">
        <v>200</v>
      </c>
      <c r="J268" s="5" t="s">
        <v>759</v>
      </c>
      <c r="K268" s="5" t="s">
        <v>1456</v>
      </c>
      <c r="L268" s="5" t="e">
        <v>#VALUE!</v>
      </c>
      <c r="M268" s="5" t="s">
        <v>1456</v>
      </c>
      <c r="N268" s="18" t="e">
        <v>#VALUE!</v>
      </c>
      <c r="O268" s="5" t="e">
        <v>#VALUE!</v>
      </c>
      <c r="P268" s="5" t="e">
        <v>#VALUE!</v>
      </c>
      <c r="Q268" s="5">
        <v>0</v>
      </c>
      <c r="R268" s="5">
        <v>0</v>
      </c>
      <c r="S268" s="18" t="e">
        <v>#VALUE!</v>
      </c>
      <c r="T268" s="62" t="e">
        <v>#VALUE!</v>
      </c>
      <c r="U268" s="18" t="e">
        <v>#VALUE!</v>
      </c>
      <c r="V268" s="5">
        <v>574.95517154264985</v>
      </c>
      <c r="W268" s="5">
        <v>1448.0526495215004</v>
      </c>
      <c r="X268" s="5">
        <v>2.5185487863971403</v>
      </c>
      <c r="Y268" s="5">
        <v>0</v>
      </c>
      <c r="Z268" s="5" t="s">
        <v>765</v>
      </c>
      <c r="AA268" s="5">
        <v>2001</v>
      </c>
      <c r="AD268" s="5">
        <v>6600</v>
      </c>
      <c r="AF268" s="5">
        <v>314600</v>
      </c>
      <c r="AG268" s="5">
        <v>846500</v>
      </c>
      <c r="AH268" s="5">
        <v>45.200001</v>
      </c>
      <c r="AI268" s="10"/>
    </row>
    <row r="269" spans="1:35" x14ac:dyDescent="0.25">
      <c r="A269" s="5" t="s">
        <v>1460</v>
      </c>
      <c r="B269" s="5">
        <v>108</v>
      </c>
      <c r="C269" s="5">
        <v>51</v>
      </c>
      <c r="D269" s="5">
        <v>0.02</v>
      </c>
      <c r="E269" s="5">
        <v>724.99997999999994</v>
      </c>
      <c r="F269" s="5">
        <v>700.00001000000009</v>
      </c>
      <c r="H269" s="5">
        <v>0</v>
      </c>
      <c r="I269" s="5" t="s">
        <v>200</v>
      </c>
      <c r="J269" s="5" t="s">
        <v>759</v>
      </c>
      <c r="K269" s="5" t="s">
        <v>1456</v>
      </c>
      <c r="L269" s="5" t="e">
        <v>#VALUE!</v>
      </c>
      <c r="M269" s="5" t="s">
        <v>1456</v>
      </c>
      <c r="N269" s="18" t="e">
        <v>#VALUE!</v>
      </c>
      <c r="O269" s="5" t="e">
        <v>#VALUE!</v>
      </c>
      <c r="P269" s="5" t="e">
        <v>#VALUE!</v>
      </c>
      <c r="Q269" s="5">
        <v>0</v>
      </c>
      <c r="R269" s="5">
        <v>0</v>
      </c>
      <c r="S269" s="18" t="e">
        <v>#VALUE!</v>
      </c>
      <c r="T269" s="62" t="e">
        <v>#VALUE!</v>
      </c>
      <c r="U269" s="18" t="e">
        <v>#VALUE!</v>
      </c>
      <c r="V269" s="5">
        <v>574.95517154264985</v>
      </c>
      <c r="W269" s="5">
        <v>1448.0526495215004</v>
      </c>
      <c r="X269" s="5">
        <v>2.5185487863971403</v>
      </c>
      <c r="Y269" s="5">
        <v>0</v>
      </c>
      <c r="Z269" s="5" t="s">
        <v>765</v>
      </c>
      <c r="AA269" s="5">
        <v>2002</v>
      </c>
      <c r="AD269" s="5">
        <v>1000</v>
      </c>
      <c r="AF269" s="5">
        <v>324900</v>
      </c>
      <c r="AG269" s="5">
        <v>860900</v>
      </c>
      <c r="AH269" s="5">
        <v>45.400002000000001</v>
      </c>
      <c r="AI269" s="10"/>
    </row>
    <row r="270" spans="1:35" x14ac:dyDescent="0.25">
      <c r="A270" s="5" t="s">
        <v>1460</v>
      </c>
      <c r="B270" s="5">
        <v>108</v>
      </c>
      <c r="C270" s="5">
        <v>51</v>
      </c>
      <c r="D270" s="5">
        <v>0.02</v>
      </c>
      <c r="E270" s="5">
        <v>724.99997999999994</v>
      </c>
      <c r="F270" s="5">
        <v>700.00001000000009</v>
      </c>
      <c r="H270" s="5">
        <v>0</v>
      </c>
      <c r="I270" s="5" t="s">
        <v>200</v>
      </c>
      <c r="J270" s="5" t="s">
        <v>759</v>
      </c>
      <c r="K270" s="5" t="s">
        <v>1456</v>
      </c>
      <c r="L270" s="5" t="e">
        <v>#VALUE!</v>
      </c>
      <c r="M270" s="5" t="s">
        <v>1456</v>
      </c>
      <c r="N270" s="18" t="e">
        <v>#VALUE!</v>
      </c>
      <c r="O270" s="5" t="e">
        <v>#VALUE!</v>
      </c>
      <c r="P270" s="5" t="e">
        <v>#VALUE!</v>
      </c>
      <c r="Q270" s="5">
        <v>0</v>
      </c>
      <c r="R270" s="5">
        <v>0</v>
      </c>
      <c r="S270" s="18" t="e">
        <v>#VALUE!</v>
      </c>
      <c r="T270" s="62" t="e">
        <v>#VALUE!</v>
      </c>
      <c r="U270" s="18" t="e">
        <v>#VALUE!</v>
      </c>
      <c r="V270" s="5">
        <v>574.95517154264985</v>
      </c>
      <c r="W270" s="5">
        <v>1448.0526495215004</v>
      </c>
      <c r="X270" s="5">
        <v>2.5185487863971403</v>
      </c>
      <c r="Y270" s="5">
        <v>0</v>
      </c>
      <c r="Z270" s="5" t="s">
        <v>765</v>
      </c>
      <c r="AA270" s="5">
        <v>2003</v>
      </c>
      <c r="AD270" s="5">
        <v>0</v>
      </c>
      <c r="AF270" s="5">
        <v>329600</v>
      </c>
      <c r="AG270" s="5">
        <v>917800</v>
      </c>
      <c r="AH270" s="5">
        <v>45.389999000000003</v>
      </c>
      <c r="AI270" s="10"/>
    </row>
    <row r="271" spans="1:35" x14ac:dyDescent="0.25">
      <c r="A271" s="5" t="s">
        <v>1460</v>
      </c>
      <c r="B271" s="5">
        <v>108</v>
      </c>
      <c r="C271" s="5">
        <v>51</v>
      </c>
      <c r="D271" s="5">
        <v>0.02</v>
      </c>
      <c r="E271" s="5">
        <v>724.99997999999994</v>
      </c>
      <c r="F271" s="5">
        <v>700.00001000000009</v>
      </c>
      <c r="H271" s="5">
        <v>0</v>
      </c>
      <c r="I271" s="5" t="s">
        <v>200</v>
      </c>
      <c r="J271" s="5" t="s">
        <v>759</v>
      </c>
      <c r="K271" s="5" t="s">
        <v>1456</v>
      </c>
      <c r="L271" s="5" t="e">
        <v>#VALUE!</v>
      </c>
      <c r="M271" s="5" t="s">
        <v>1456</v>
      </c>
      <c r="N271" s="18" t="e">
        <v>#VALUE!</v>
      </c>
      <c r="O271" s="5" t="e">
        <v>#VALUE!</v>
      </c>
      <c r="P271" s="5" t="e">
        <v>#VALUE!</v>
      </c>
      <c r="Q271" s="5">
        <v>0</v>
      </c>
      <c r="R271" s="5">
        <v>0</v>
      </c>
      <c r="S271" s="18" t="e">
        <v>#VALUE!</v>
      </c>
      <c r="T271" s="62" t="e">
        <v>#VALUE!</v>
      </c>
      <c r="U271" s="18" t="e">
        <v>#VALUE!</v>
      </c>
      <c r="V271" s="5">
        <v>574.95517154264985</v>
      </c>
      <c r="W271" s="5">
        <v>1448.0526495215004</v>
      </c>
      <c r="X271" s="5">
        <v>2.5185487863971403</v>
      </c>
      <c r="Y271" s="5">
        <v>0</v>
      </c>
      <c r="Z271" s="5" t="s">
        <v>765</v>
      </c>
      <c r="AA271" s="5">
        <v>2004</v>
      </c>
      <c r="AD271" s="5">
        <v>2900</v>
      </c>
      <c r="AF271" s="5">
        <v>334000</v>
      </c>
      <c r="AG271" s="5">
        <v>998700</v>
      </c>
      <c r="AH271" s="5">
        <v>45.529998999999997</v>
      </c>
      <c r="AI271" s="10"/>
    </row>
    <row r="272" spans="1:35" x14ac:dyDescent="0.25">
      <c r="A272" s="5" t="s">
        <v>1460</v>
      </c>
      <c r="B272" s="5">
        <v>108</v>
      </c>
      <c r="C272" s="5">
        <v>51</v>
      </c>
      <c r="D272" s="5">
        <v>0.02</v>
      </c>
      <c r="E272" s="5">
        <v>724.99997999999994</v>
      </c>
      <c r="F272" s="5">
        <v>700.00001000000009</v>
      </c>
      <c r="H272" s="5">
        <v>0</v>
      </c>
      <c r="I272" s="5" t="s">
        <v>200</v>
      </c>
      <c r="J272" s="5" t="s">
        <v>759</v>
      </c>
      <c r="K272" s="5" t="s">
        <v>1456</v>
      </c>
      <c r="L272" s="5" t="e">
        <v>#VALUE!</v>
      </c>
      <c r="M272" s="5" t="s">
        <v>1456</v>
      </c>
      <c r="N272" s="18" t="e">
        <v>#VALUE!</v>
      </c>
      <c r="O272" s="5" t="e">
        <v>#VALUE!</v>
      </c>
      <c r="P272" s="5" t="e">
        <v>#VALUE!</v>
      </c>
      <c r="Q272" s="5">
        <v>0</v>
      </c>
      <c r="R272" s="5">
        <v>0</v>
      </c>
      <c r="S272" s="18" t="e">
        <v>#VALUE!</v>
      </c>
      <c r="T272" s="62" t="e">
        <v>#VALUE!</v>
      </c>
      <c r="U272" s="18" t="e">
        <v>#VALUE!</v>
      </c>
      <c r="V272" s="5">
        <v>574.95517154264985</v>
      </c>
      <c r="W272" s="5">
        <v>1448.0526495215004</v>
      </c>
      <c r="X272" s="5">
        <v>2.5185487863971403</v>
      </c>
      <c r="Y272" s="5">
        <v>0</v>
      </c>
      <c r="Z272" s="5" t="s">
        <v>765</v>
      </c>
      <c r="AA272" s="5">
        <v>2005</v>
      </c>
      <c r="AD272" s="5">
        <v>9200</v>
      </c>
      <c r="AF272" s="5">
        <v>324600</v>
      </c>
      <c r="AG272" s="5">
        <v>1104600</v>
      </c>
      <c r="AH272" s="5">
        <v>45.290000999999997</v>
      </c>
      <c r="AI272" s="10"/>
    </row>
    <row r="273" spans="1:35" x14ac:dyDescent="0.25">
      <c r="A273" s="5" t="s">
        <v>1460</v>
      </c>
      <c r="B273" s="5">
        <v>108</v>
      </c>
      <c r="C273" s="5">
        <v>51</v>
      </c>
      <c r="D273" s="5">
        <v>0.02</v>
      </c>
      <c r="E273" s="5">
        <v>724.99997999999994</v>
      </c>
      <c r="F273" s="5">
        <v>700.00001000000009</v>
      </c>
      <c r="H273" s="5">
        <v>111.21156999999999</v>
      </c>
      <c r="I273" s="5" t="s">
        <v>200</v>
      </c>
      <c r="J273" s="5" t="s">
        <v>759</v>
      </c>
      <c r="K273" s="5" t="s">
        <v>1456</v>
      </c>
      <c r="L273" s="5" t="e">
        <v>#VALUE!</v>
      </c>
      <c r="M273" s="5" t="s">
        <v>1456</v>
      </c>
      <c r="N273" s="18" t="e">
        <v>#VALUE!</v>
      </c>
      <c r="O273" s="5" t="e">
        <v>#VALUE!</v>
      </c>
      <c r="P273" s="5" t="e">
        <v>#VALUE!</v>
      </c>
      <c r="Q273" s="5">
        <v>-221.20515261524477</v>
      </c>
      <c r="R273" s="5">
        <v>-0.38473460812907201</v>
      </c>
      <c r="S273" s="18" t="e">
        <v>#VALUE!</v>
      </c>
      <c r="T273" s="62" t="e">
        <v>#VALUE!</v>
      </c>
      <c r="U273" s="18" t="e">
        <v>#VALUE!</v>
      </c>
      <c r="V273" s="5">
        <v>574.95517154264985</v>
      </c>
      <c r="W273" s="5">
        <v>1448.0526495215004</v>
      </c>
      <c r="X273" s="5">
        <v>2.5185487863971403</v>
      </c>
      <c r="Y273" s="5">
        <v>0</v>
      </c>
      <c r="Z273" s="5" t="s">
        <v>765</v>
      </c>
      <c r="AA273" s="5">
        <v>2006</v>
      </c>
      <c r="AB273" s="5">
        <v>1.1121156999999999</v>
      </c>
      <c r="AD273" s="5">
        <v>15700</v>
      </c>
      <c r="AE273" s="5">
        <v>1106000</v>
      </c>
      <c r="AF273" s="5">
        <v>322300</v>
      </c>
      <c r="AG273" s="5">
        <v>1230000</v>
      </c>
      <c r="AH273" s="5">
        <v>45.900002000000001</v>
      </c>
      <c r="AI273" s="10"/>
    </row>
    <row r="274" spans="1:35" x14ac:dyDescent="0.25">
      <c r="A274" s="5" t="s">
        <v>1460</v>
      </c>
      <c r="B274" s="5">
        <v>108</v>
      </c>
      <c r="C274" s="5">
        <v>51</v>
      </c>
      <c r="D274" s="5">
        <v>0.02</v>
      </c>
      <c r="E274" s="5">
        <v>750.00002999999992</v>
      </c>
      <c r="F274" s="5">
        <v>700.00001000000009</v>
      </c>
      <c r="H274" s="5">
        <v>111.56397</v>
      </c>
      <c r="I274" s="5" t="s">
        <v>200</v>
      </c>
      <c r="J274" s="5" t="s">
        <v>759</v>
      </c>
      <c r="K274" s="5" t="s">
        <v>1456</v>
      </c>
      <c r="L274" s="5" t="e">
        <v>#VALUE!</v>
      </c>
      <c r="M274" s="5" t="s">
        <v>1456</v>
      </c>
      <c r="N274" s="18" t="e">
        <v>#VALUE!</v>
      </c>
      <c r="O274" s="5" t="e">
        <v>#VALUE!</v>
      </c>
      <c r="P274" s="5" t="e">
        <v>#VALUE!</v>
      </c>
      <c r="Q274" s="5">
        <v>-237.77075843074181</v>
      </c>
      <c r="R274" s="5">
        <v>-0.41354660362960854</v>
      </c>
      <c r="S274" s="18" t="e">
        <v>#VALUE!</v>
      </c>
      <c r="T274" s="62" t="e">
        <v>#VALUE!</v>
      </c>
      <c r="U274" s="18" t="e">
        <v>#VALUE!</v>
      </c>
      <c r="V274" s="5">
        <v>574.95517154264985</v>
      </c>
      <c r="W274" s="5">
        <v>1406.7251053657099</v>
      </c>
      <c r="X274" s="5">
        <v>2.4466691926456736</v>
      </c>
      <c r="Y274" s="5">
        <v>0</v>
      </c>
      <c r="Z274" s="5" t="s">
        <v>765</v>
      </c>
      <c r="AA274" s="5">
        <v>2007</v>
      </c>
      <c r="AB274" s="5">
        <v>1.1156397</v>
      </c>
      <c r="AD274" s="5">
        <v>15700</v>
      </c>
      <c r="AE274" s="5">
        <v>1251300</v>
      </c>
      <c r="AF274" s="5">
        <v>349900</v>
      </c>
      <c r="AG274" s="5">
        <v>1396000</v>
      </c>
      <c r="AH274" s="5">
        <v>45.599997999999999</v>
      </c>
      <c r="AI274" s="10"/>
    </row>
    <row r="275" spans="1:35" x14ac:dyDescent="0.25">
      <c r="A275" s="5" t="s">
        <v>1460</v>
      </c>
      <c r="B275" s="5">
        <v>108</v>
      </c>
      <c r="C275" s="5">
        <v>51</v>
      </c>
      <c r="D275" s="5">
        <v>0.02</v>
      </c>
      <c r="E275" s="5">
        <v>700.00000000000011</v>
      </c>
      <c r="F275" s="5">
        <v>625</v>
      </c>
      <c r="H275" s="5">
        <v>108.19134</v>
      </c>
      <c r="I275" s="5" t="s">
        <v>200</v>
      </c>
      <c r="J275" s="5" t="s">
        <v>759</v>
      </c>
      <c r="K275" s="5" t="s">
        <v>1456</v>
      </c>
      <c r="L275" s="5" t="e">
        <v>#VALUE!</v>
      </c>
      <c r="M275" s="5" t="s">
        <v>1456</v>
      </c>
      <c r="N275" s="18" t="e">
        <v>#VALUE!</v>
      </c>
      <c r="O275" s="5" t="e">
        <v>#VALUE!</v>
      </c>
      <c r="P275" s="5" t="e">
        <v>#VALUE!</v>
      </c>
      <c r="Q275" s="5">
        <v>-145.43961971354454</v>
      </c>
      <c r="R275" s="5">
        <v>-0.30520782289055948</v>
      </c>
      <c r="S275" s="18" t="e">
        <v>#VALUE!</v>
      </c>
      <c r="T275" s="62" t="e">
        <v>#VALUE!</v>
      </c>
      <c r="U275" s="18" t="e">
        <v>#VALUE!</v>
      </c>
      <c r="V275" s="5">
        <v>476.5265134298208</v>
      </c>
      <c r="W275" s="5">
        <v>1181.1045060500628</v>
      </c>
      <c r="X275" s="5">
        <v>2.4785703896075173</v>
      </c>
      <c r="Y275" s="5">
        <v>0</v>
      </c>
      <c r="Z275" s="5" t="s">
        <v>765</v>
      </c>
      <c r="AA275" s="5">
        <v>2008</v>
      </c>
      <c r="AB275" s="5">
        <v>1.0819133999999999</v>
      </c>
      <c r="AC275" s="5">
        <v>0.11617766</v>
      </c>
      <c r="AD275" s="5">
        <v>6000</v>
      </c>
      <c r="AE275" s="5">
        <v>1338000</v>
      </c>
      <c r="AF275" s="5">
        <v>359100</v>
      </c>
      <c r="AG275" s="5">
        <v>1447600</v>
      </c>
      <c r="AH275" s="5">
        <v>46.900002000000001</v>
      </c>
      <c r="AI275" s="10"/>
    </row>
    <row r="276" spans="1:35" x14ac:dyDescent="0.25">
      <c r="A276" s="5" t="s">
        <v>1460</v>
      </c>
      <c r="B276" s="5">
        <v>108</v>
      </c>
      <c r="C276" s="5">
        <v>51</v>
      </c>
      <c r="D276" s="5">
        <v>0.02</v>
      </c>
      <c r="E276" s="5">
        <v>700.00000000000011</v>
      </c>
      <c r="F276" s="5">
        <v>625</v>
      </c>
      <c r="H276" s="5">
        <v>110.7704</v>
      </c>
      <c r="I276" s="5" t="s">
        <v>200</v>
      </c>
      <c r="J276" s="5" t="s">
        <v>759</v>
      </c>
      <c r="K276" s="5" t="s">
        <v>1456</v>
      </c>
      <c r="L276" s="5" t="e">
        <v>#VALUE!</v>
      </c>
      <c r="M276" s="5" t="s">
        <v>1456</v>
      </c>
      <c r="N276" s="18" t="e">
        <v>#VALUE!</v>
      </c>
      <c r="O276" s="5" t="e">
        <v>#VALUE!</v>
      </c>
      <c r="P276" s="5" t="e">
        <v>#VALUE!</v>
      </c>
      <c r="Q276" s="5">
        <v>-198.90645346224019</v>
      </c>
      <c r="R276" s="5">
        <v>-0.41740899584076052</v>
      </c>
      <c r="S276" s="18" t="e">
        <v>#VALUE!</v>
      </c>
      <c r="T276" s="62" t="e">
        <v>#VALUE!</v>
      </c>
      <c r="U276" s="18" t="e">
        <v>#VALUE!</v>
      </c>
      <c r="V276" s="5">
        <v>476.5265134298208</v>
      </c>
      <c r="W276" s="5">
        <v>1181.1045060500628</v>
      </c>
      <c r="X276" s="5">
        <v>2.4785703896075173</v>
      </c>
      <c r="Y276" s="5">
        <v>0</v>
      </c>
      <c r="Z276" s="5" t="s">
        <v>765</v>
      </c>
      <c r="AA276" s="5">
        <v>2009</v>
      </c>
      <c r="AB276" s="5">
        <v>1.107704</v>
      </c>
      <c r="AC276" s="5">
        <v>0.10099585</v>
      </c>
      <c r="AD276" s="5">
        <v>0</v>
      </c>
      <c r="AE276" s="5">
        <v>1304500</v>
      </c>
      <c r="AF276" s="5">
        <v>336600</v>
      </c>
      <c r="AG276" s="5">
        <v>1445000</v>
      </c>
      <c r="AH276" s="5">
        <v>45.5</v>
      </c>
      <c r="AI276" s="10"/>
    </row>
    <row r="277" spans="1:35" x14ac:dyDescent="0.25">
      <c r="A277" s="5" t="s">
        <v>1460</v>
      </c>
      <c r="B277" s="5">
        <v>108</v>
      </c>
      <c r="C277" s="5">
        <v>51</v>
      </c>
      <c r="D277" s="5">
        <v>0.02</v>
      </c>
      <c r="E277" s="5">
        <v>700.00000000000011</v>
      </c>
      <c r="F277" s="5">
        <v>625</v>
      </c>
      <c r="H277" s="5">
        <v>118.26916</v>
      </c>
      <c r="I277" s="5" t="s">
        <v>200</v>
      </c>
      <c r="J277" s="5" t="s">
        <v>759</v>
      </c>
      <c r="K277" s="5" t="s">
        <v>1456</v>
      </c>
      <c r="L277" s="5" t="e">
        <v>#VALUE!</v>
      </c>
      <c r="M277" s="5" t="s">
        <v>1456</v>
      </c>
      <c r="N277" s="18" t="e">
        <v>#VALUE!</v>
      </c>
      <c r="O277" s="5" t="e">
        <v>#VALUE!</v>
      </c>
      <c r="P277" s="5" t="e">
        <v>#VALUE!</v>
      </c>
      <c r="Q277" s="5">
        <v>-342.61559644052085</v>
      </c>
      <c r="R277" s="5">
        <v>-0.7189853802142715</v>
      </c>
      <c r="S277" s="18" t="e">
        <v>#VALUE!</v>
      </c>
      <c r="T277" s="62" t="e">
        <v>#VALUE!</v>
      </c>
      <c r="U277" s="18" t="e">
        <v>#VALUE!</v>
      </c>
      <c r="V277" s="5">
        <v>476.5265134298208</v>
      </c>
      <c r="W277" s="5">
        <v>1181.1045060500628</v>
      </c>
      <c r="X277" s="5">
        <v>2.4785703896075173</v>
      </c>
      <c r="Y277" s="5">
        <v>0</v>
      </c>
      <c r="Z277" s="5" t="s">
        <v>765</v>
      </c>
      <c r="AA277" s="5">
        <v>2010</v>
      </c>
      <c r="AB277" s="5">
        <v>1.1826916000000001</v>
      </c>
      <c r="AC277" s="5">
        <v>0.12890691000000001</v>
      </c>
      <c r="AD277" s="5">
        <v>0</v>
      </c>
      <c r="AE277" s="5">
        <v>1328299</v>
      </c>
      <c r="AF277" s="5">
        <v>337516</v>
      </c>
      <c r="AG277" s="5">
        <v>1570968</v>
      </c>
      <c r="AH277" s="5">
        <v>43.810001</v>
      </c>
      <c r="AI277" s="10"/>
    </row>
    <row r="278" spans="1:35" x14ac:dyDescent="0.25">
      <c r="A278" s="5" t="s">
        <v>1460</v>
      </c>
      <c r="B278" s="5">
        <v>108</v>
      </c>
      <c r="C278" s="5">
        <v>51</v>
      </c>
      <c r="D278" s="5">
        <v>0.02</v>
      </c>
      <c r="E278" s="5">
        <v>700.00000000000011</v>
      </c>
      <c r="F278" s="5">
        <v>625</v>
      </c>
      <c r="H278" s="5">
        <v>101.86360000000001</v>
      </c>
      <c r="I278" s="5" t="s">
        <v>200</v>
      </c>
      <c r="J278" s="5" t="s">
        <v>759</v>
      </c>
      <c r="K278" s="5" t="s">
        <v>1456</v>
      </c>
      <c r="L278" s="5" t="e">
        <v>#VALUE!</v>
      </c>
      <c r="M278" s="5" t="s">
        <v>1456</v>
      </c>
      <c r="N278" s="18" t="e">
        <v>#VALUE!</v>
      </c>
      <c r="O278" s="5" t="e">
        <v>#VALUE!</v>
      </c>
      <c r="P278" s="5" t="e">
        <v>#VALUE!</v>
      </c>
      <c r="Q278" s="5">
        <v>-35.684902177283732</v>
      </c>
      <c r="R278" s="5">
        <v>-7.4885449542859764E-2</v>
      </c>
      <c r="S278" s="18" t="e">
        <v>#VALUE!</v>
      </c>
      <c r="T278" s="62" t="e">
        <v>#VALUE!</v>
      </c>
      <c r="U278" s="18" t="e">
        <v>#VALUE!</v>
      </c>
      <c r="V278" s="5">
        <v>476.5265134298208</v>
      </c>
      <c r="W278" s="5">
        <v>1181.1045060500628</v>
      </c>
      <c r="X278" s="5">
        <v>2.4785703896075173</v>
      </c>
      <c r="Y278" s="5">
        <v>0</v>
      </c>
      <c r="Z278" s="5" t="s">
        <v>765</v>
      </c>
      <c r="AA278" s="5">
        <v>2011</v>
      </c>
      <c r="AB278" s="5">
        <v>1.0186360000000001</v>
      </c>
      <c r="AC278" s="5">
        <v>9.4751492000000007E-2</v>
      </c>
      <c r="AD278" s="5">
        <v>0</v>
      </c>
      <c r="AE278" s="5">
        <v>1544864</v>
      </c>
      <c r="AF278" s="5">
        <v>384455</v>
      </c>
      <c r="AG278" s="5">
        <v>1573654</v>
      </c>
      <c r="AH278" s="5">
        <v>42.950001</v>
      </c>
      <c r="AI278" s="10"/>
    </row>
    <row r="279" spans="1:35" x14ac:dyDescent="0.25">
      <c r="A279" s="5" t="s">
        <v>1460</v>
      </c>
      <c r="B279" s="5">
        <v>108</v>
      </c>
      <c r="C279" s="5">
        <v>51</v>
      </c>
      <c r="D279" s="5">
        <v>0.02</v>
      </c>
      <c r="E279" s="5">
        <v>649.99998000000005</v>
      </c>
      <c r="F279" s="5">
        <v>550.00000000000011</v>
      </c>
      <c r="G279" s="5">
        <v>20</v>
      </c>
      <c r="H279" s="5">
        <v>94.400001000000003</v>
      </c>
      <c r="I279" s="5" t="s">
        <v>200</v>
      </c>
      <c r="J279" s="5" t="s">
        <v>201</v>
      </c>
      <c r="K279" s="5">
        <v>1971.090144442323</v>
      </c>
      <c r="L279" s="5">
        <v>4.98328896755985</v>
      </c>
      <c r="M279" s="5">
        <v>58.410315945100287</v>
      </c>
      <c r="N279" s="18">
        <v>0.14767233444985689</v>
      </c>
      <c r="O279" s="5">
        <v>2796.5269124316278</v>
      </c>
      <c r="P279" s="5">
        <v>7.0701493533912432</v>
      </c>
      <c r="Q279" s="5">
        <v>97.641967236305121</v>
      </c>
      <c r="R279" s="5">
        <v>0.24685737457085524</v>
      </c>
      <c r="S279" s="18">
        <v>0.94400001000000011</v>
      </c>
      <c r="T279" s="62">
        <v>67.27</v>
      </c>
      <c r="U279" s="18">
        <v>0.17007621957760277</v>
      </c>
      <c r="V279" s="5">
        <v>395.54000526032104</v>
      </c>
      <c r="W279" s="5">
        <v>991.33240090450113</v>
      </c>
      <c r="X279" s="5">
        <v>2.506275946100736</v>
      </c>
      <c r="Y279" s="5">
        <v>0</v>
      </c>
      <c r="Z279" s="5" t="s">
        <v>765</v>
      </c>
      <c r="AA279" s="5">
        <v>2012</v>
      </c>
      <c r="AB279" s="5">
        <v>0.94400001</v>
      </c>
      <c r="AC279" s="5">
        <v>0.13352164999999999</v>
      </c>
      <c r="AD279" s="5">
        <v>0</v>
      </c>
      <c r="AE279" s="5">
        <v>1680548</v>
      </c>
      <c r="AF279" s="5">
        <v>381235</v>
      </c>
      <c r="AG279" s="5">
        <v>1585626</v>
      </c>
      <c r="AH279" s="5">
        <v>42.25</v>
      </c>
      <c r="AI279" s="10"/>
    </row>
    <row r="280" spans="1:35" x14ac:dyDescent="0.25">
      <c r="A280" s="5" t="s">
        <v>1460</v>
      </c>
      <c r="B280" s="5">
        <v>108</v>
      </c>
      <c r="C280" s="5">
        <v>51</v>
      </c>
      <c r="D280" s="5">
        <v>0.02</v>
      </c>
      <c r="E280" s="5">
        <v>649.99998000000005</v>
      </c>
      <c r="F280" s="5">
        <v>550.00000000000011</v>
      </c>
      <c r="G280" s="5">
        <v>19</v>
      </c>
      <c r="H280" s="5">
        <v>90.099996000000004</v>
      </c>
      <c r="I280" s="5" t="s">
        <v>200</v>
      </c>
      <c r="J280" s="5" t="s">
        <v>201</v>
      </c>
      <c r="K280" s="5">
        <v>1971.090144442323</v>
      </c>
      <c r="L280" s="5">
        <v>4.98328896755985</v>
      </c>
      <c r="M280" s="5">
        <v>58.410315945100287</v>
      </c>
      <c r="N280" s="18">
        <v>0.14767233444985689</v>
      </c>
      <c r="O280" s="5">
        <v>2669.142594860587</v>
      </c>
      <c r="P280" s="5">
        <v>6.7480976876255925</v>
      </c>
      <c r="Q280" s="5">
        <v>186.63466839907505</v>
      </c>
      <c r="R280" s="5">
        <v>0.47184776739900974</v>
      </c>
      <c r="S280" s="18">
        <v>0.90099996000000004</v>
      </c>
      <c r="T280" s="62">
        <v>75.8</v>
      </c>
      <c r="U280" s="18">
        <v>0.19162766725080602</v>
      </c>
      <c r="V280" s="5">
        <v>395.54000526032104</v>
      </c>
      <c r="W280" s="5">
        <v>991.33240090450113</v>
      </c>
      <c r="X280" s="5">
        <v>2.506275946100736</v>
      </c>
      <c r="Y280" s="5">
        <v>0</v>
      </c>
      <c r="Z280" s="5" t="s">
        <v>765</v>
      </c>
      <c r="AA280" s="5">
        <v>2013</v>
      </c>
      <c r="AB280" s="5">
        <v>0.90099996000000004</v>
      </c>
      <c r="AC280" s="5">
        <v>0.13911568999999999</v>
      </c>
      <c r="AD280" s="5">
        <v>6400</v>
      </c>
      <c r="AE280" s="5">
        <v>1759043</v>
      </c>
      <c r="AF280" s="5">
        <v>369071</v>
      </c>
      <c r="AG280" s="5">
        <v>1585775</v>
      </c>
      <c r="AI280" s="10"/>
    </row>
    <row r="281" spans="1:35" x14ac:dyDescent="0.25">
      <c r="A281" s="5" t="s">
        <v>1460</v>
      </c>
      <c r="B281" s="5">
        <v>108</v>
      </c>
      <c r="C281" s="5">
        <v>51</v>
      </c>
      <c r="D281" s="5">
        <v>0.02</v>
      </c>
      <c r="E281" s="5">
        <v>649.99998000000005</v>
      </c>
      <c r="F281" s="5">
        <v>550.00000000000011</v>
      </c>
      <c r="G281" s="5">
        <v>18</v>
      </c>
      <c r="H281" s="5">
        <v>88.599997999999999</v>
      </c>
      <c r="I281" s="5" t="s">
        <v>200</v>
      </c>
      <c r="J281" s="5" t="s">
        <v>201</v>
      </c>
      <c r="K281" s="5">
        <v>1971.090144442323</v>
      </c>
      <c r="L281" s="5">
        <v>4.98328896755985</v>
      </c>
      <c r="M281" s="5">
        <v>58.410315945100287</v>
      </c>
      <c r="N281" s="18">
        <v>0.14767233444985689</v>
      </c>
      <c r="O281" s="5">
        <v>2624.7063159288355</v>
      </c>
      <c r="P281" s="5">
        <v>6.6357543637119818</v>
      </c>
      <c r="Q281" s="5">
        <v>220.05531749372918</v>
      </c>
      <c r="R281" s="5">
        <v>0.55634149407694367</v>
      </c>
      <c r="S281" s="18">
        <v>0.88599998000000002</v>
      </c>
      <c r="T281" s="62">
        <v>79.5</v>
      </c>
      <c r="U281" s="18">
        <v>0.20100023079577006</v>
      </c>
      <c r="V281" s="5">
        <v>395.54000526032104</v>
      </c>
      <c r="W281" s="5">
        <v>991.33240090450113</v>
      </c>
      <c r="X281" s="5">
        <v>2.506275946100736</v>
      </c>
      <c r="Y281" s="5">
        <v>0</v>
      </c>
      <c r="Z281" s="5" t="s">
        <v>765</v>
      </c>
      <c r="AA281" s="5">
        <v>2014</v>
      </c>
      <c r="AB281" s="5">
        <v>0.88599998000000002</v>
      </c>
      <c r="AD281" s="5">
        <v>31600</v>
      </c>
      <c r="AE281" s="5">
        <v>1849230</v>
      </c>
      <c r="AF281" s="5">
        <v>378926</v>
      </c>
      <c r="AG281" s="5">
        <v>1638583</v>
      </c>
      <c r="AI281" s="10"/>
    </row>
    <row r="282" spans="1:35" x14ac:dyDescent="0.25">
      <c r="A282" s="5" t="s">
        <v>1460</v>
      </c>
      <c r="B282" s="5">
        <v>108</v>
      </c>
      <c r="C282" s="5">
        <v>51</v>
      </c>
      <c r="D282" s="5">
        <v>0.02</v>
      </c>
      <c r="E282" s="5">
        <v>850.00001000000009</v>
      </c>
      <c r="F282" s="5">
        <v>700.00001000000009</v>
      </c>
      <c r="G282" s="5">
        <v>13.62</v>
      </c>
      <c r="H282" s="5">
        <v>112.40000999999999</v>
      </c>
      <c r="I282" s="5" t="s">
        <v>200</v>
      </c>
      <c r="J282" s="5" t="s">
        <v>201</v>
      </c>
      <c r="K282" s="5">
        <v>2468.3271529526332</v>
      </c>
      <c r="L282" s="5">
        <v>4.2930775739087936</v>
      </c>
      <c r="M282" s="5">
        <v>64.093024317436758</v>
      </c>
      <c r="N282" s="18">
        <v>0.11147482010722705</v>
      </c>
      <c r="O282" s="5">
        <v>4186.7472397103938</v>
      </c>
      <c r="P282" s="5">
        <v>7.2818672601500785</v>
      </c>
      <c r="Q282" s="5">
        <v>-237.46900332969801</v>
      </c>
      <c r="R282" s="5">
        <v>-0.41302177123226846</v>
      </c>
      <c r="S282" s="18">
        <v>1.1240000999999999</v>
      </c>
      <c r="T282" s="62">
        <v>34</v>
      </c>
      <c r="U282" s="18">
        <v>5.9139786458353126E-2</v>
      </c>
      <c r="V282" s="5">
        <v>574.95517154264985</v>
      </c>
      <c r="W282" s="5">
        <v>1256.5366079228272</v>
      </c>
      <c r="X282" s="5">
        <v>2.1854514405904739</v>
      </c>
      <c r="Y282" s="5">
        <v>0</v>
      </c>
      <c r="Z282" s="5" t="s">
        <v>769</v>
      </c>
      <c r="AA282" s="5">
        <v>2001</v>
      </c>
      <c r="AB282" s="5">
        <v>1.1240000999999999</v>
      </c>
      <c r="AC282" s="5">
        <v>9.9300004999999997E-2</v>
      </c>
      <c r="AD282" s="5">
        <v>20542</v>
      </c>
      <c r="AE282" s="5">
        <v>4232244</v>
      </c>
      <c r="AF282" s="5">
        <v>1270632</v>
      </c>
      <c r="AG282" s="5">
        <v>4759031</v>
      </c>
      <c r="AI282" s="10"/>
    </row>
    <row r="283" spans="1:35" x14ac:dyDescent="0.25">
      <c r="A283" s="5" t="s">
        <v>1460</v>
      </c>
      <c r="B283" s="5">
        <v>108</v>
      </c>
      <c r="C283" s="5">
        <v>51</v>
      </c>
      <c r="D283" s="5">
        <v>0.02</v>
      </c>
      <c r="E283" s="5">
        <v>850.00001000000009</v>
      </c>
      <c r="F283" s="5">
        <v>700.00001000000009</v>
      </c>
      <c r="G283" s="5">
        <v>13.95</v>
      </c>
      <c r="H283" s="5">
        <v>109.60000000000001</v>
      </c>
      <c r="I283" s="5" t="s">
        <v>200</v>
      </c>
      <c r="J283" s="5" t="s">
        <v>201</v>
      </c>
      <c r="K283" s="5">
        <v>2468.3271529526332</v>
      </c>
      <c r="L283" s="5">
        <v>4.2930775739087936</v>
      </c>
      <c r="M283" s="5">
        <v>64.093024317436758</v>
      </c>
      <c r="N283" s="18">
        <v>0.11147482010722705</v>
      </c>
      <c r="O283" s="5">
        <v>4082.4506819195053</v>
      </c>
      <c r="P283" s="5">
        <v>7.1004677998911978</v>
      </c>
      <c r="Q283" s="5">
        <v>-184.72202673210629</v>
      </c>
      <c r="R283" s="5">
        <v>-0.32128074652582495</v>
      </c>
      <c r="S283" s="18">
        <v>1.0960000000000001</v>
      </c>
      <c r="T283" s="62">
        <v>40.99</v>
      </c>
      <c r="U283" s="18">
        <v>7.1288355997361691E-2</v>
      </c>
      <c r="V283" s="5">
        <v>574.95517154264985</v>
      </c>
      <c r="W283" s="5">
        <v>1256.5366079228272</v>
      </c>
      <c r="X283" s="5">
        <v>2.1854514405904739</v>
      </c>
      <c r="Y283" s="5">
        <v>0</v>
      </c>
      <c r="Z283" s="5" t="s">
        <v>769</v>
      </c>
      <c r="AA283" s="5">
        <v>2002</v>
      </c>
      <c r="AB283" s="5">
        <v>1.0960000000000001</v>
      </c>
      <c r="AC283" s="5">
        <v>9.9500000000000005E-2</v>
      </c>
      <c r="AD283" s="5">
        <v>18148</v>
      </c>
      <c r="AE283" s="5">
        <v>4521732</v>
      </c>
      <c r="AF283" s="5">
        <v>1351112</v>
      </c>
      <c r="AG283" s="5">
        <v>4956156</v>
      </c>
      <c r="AI283" s="10"/>
    </row>
    <row r="284" spans="1:35" x14ac:dyDescent="0.25">
      <c r="A284" s="5" t="s">
        <v>1460</v>
      </c>
      <c r="B284" s="5">
        <v>108</v>
      </c>
      <c r="C284" s="5">
        <v>51</v>
      </c>
      <c r="D284" s="5">
        <v>0.02</v>
      </c>
      <c r="E284" s="5">
        <v>799.99998000000005</v>
      </c>
      <c r="F284" s="5">
        <v>575.00000999999997</v>
      </c>
      <c r="G284" s="5">
        <v>14.43</v>
      </c>
      <c r="H284" s="5">
        <v>106.89999999999999</v>
      </c>
      <c r="I284" s="5" t="s">
        <v>200</v>
      </c>
      <c r="J284" s="5" t="s">
        <v>201</v>
      </c>
      <c r="K284" s="5">
        <v>1803.6888217659653</v>
      </c>
      <c r="L284" s="5">
        <v>4.2863088741002118</v>
      </c>
      <c r="M284" s="5">
        <v>44.036500005579242</v>
      </c>
      <c r="N284" s="18">
        <v>0.10464889424408698</v>
      </c>
      <c r="O284" s="5">
        <v>2890.5929098352854</v>
      </c>
      <c r="P284" s="5">
        <v>6.8692414630076248</v>
      </c>
      <c r="Q284" s="5">
        <v>-102.68692548868752</v>
      </c>
      <c r="R284" s="5">
        <v>-0.24402650538427478</v>
      </c>
      <c r="S284" s="18">
        <v>1.069</v>
      </c>
      <c r="T284" s="62">
        <v>31.79</v>
      </c>
      <c r="U284" s="18">
        <v>7.5538405934958128E-2</v>
      </c>
      <c r="V284" s="5">
        <v>420.80234410185807</v>
      </c>
      <c r="W284" s="5">
        <v>900.32699660193509</v>
      </c>
      <c r="X284" s="5">
        <v>2.13954843460664</v>
      </c>
      <c r="Y284" s="5">
        <v>0</v>
      </c>
      <c r="Z284" s="5" t="s">
        <v>769</v>
      </c>
      <c r="AA284" s="5">
        <v>2003</v>
      </c>
      <c r="AB284" s="5">
        <v>1.069</v>
      </c>
      <c r="AC284" s="5">
        <v>9.9500000000000005E-2</v>
      </c>
      <c r="AD284" s="5">
        <v>40175</v>
      </c>
      <c r="AE284" s="5">
        <v>4794944</v>
      </c>
      <c r="AF284" s="5">
        <v>1355800</v>
      </c>
      <c r="AG284" s="5">
        <v>5125442</v>
      </c>
      <c r="AI284" s="10"/>
    </row>
    <row r="285" spans="1:35" x14ac:dyDescent="0.25">
      <c r="A285" s="5" t="s">
        <v>1460</v>
      </c>
      <c r="B285" s="5">
        <v>108</v>
      </c>
      <c r="C285" s="5">
        <v>51</v>
      </c>
      <c r="D285" s="5">
        <v>0.02</v>
      </c>
      <c r="E285" s="5">
        <v>799.99998000000005</v>
      </c>
      <c r="F285" s="5">
        <v>575.00000999999997</v>
      </c>
      <c r="G285" s="5">
        <v>16.100000000000001</v>
      </c>
      <c r="H285" s="5">
        <v>103</v>
      </c>
      <c r="I285" s="5" t="s">
        <v>200</v>
      </c>
      <c r="J285" s="5" t="s">
        <v>201</v>
      </c>
      <c r="K285" s="5">
        <v>1803.6888217659653</v>
      </c>
      <c r="L285" s="5">
        <v>4.2863088741002118</v>
      </c>
      <c r="M285" s="5">
        <v>44.036500005579242</v>
      </c>
      <c r="N285" s="18">
        <v>0.10464889424408698</v>
      </c>
      <c r="O285" s="5">
        <v>2785.1362929189377</v>
      </c>
      <c r="P285" s="5">
        <v>6.6186330279680581</v>
      </c>
      <c r="Q285" s="5">
        <v>-47.183561128586945</v>
      </c>
      <c r="R285" s="5">
        <v>-0.1121276100048669</v>
      </c>
      <c r="S285" s="18">
        <v>1.03</v>
      </c>
      <c r="T285" s="62">
        <v>38.72</v>
      </c>
      <c r="U285" s="18">
        <v>9.2020975040867897E-2</v>
      </c>
      <c r="V285" s="5">
        <v>420.80234410185807</v>
      </c>
      <c r="W285" s="5">
        <v>900.32699660193509</v>
      </c>
      <c r="X285" s="5">
        <v>2.13954843460664</v>
      </c>
      <c r="Y285" s="5">
        <v>0</v>
      </c>
      <c r="Z285" s="5" t="s">
        <v>769</v>
      </c>
      <c r="AA285" s="5">
        <v>2004</v>
      </c>
      <c r="AB285" s="5">
        <v>1.03</v>
      </c>
      <c r="AC285" s="5">
        <v>9.8400003999999999E-2</v>
      </c>
      <c r="AD285" s="5">
        <v>57459</v>
      </c>
      <c r="AE285" s="5">
        <v>5229927</v>
      </c>
      <c r="AF285" s="5">
        <v>1399279</v>
      </c>
      <c r="AG285" s="5">
        <v>5387560</v>
      </c>
      <c r="AI285" s="10"/>
    </row>
    <row r="286" spans="1:35" x14ac:dyDescent="0.25">
      <c r="A286" s="5" t="s">
        <v>1460</v>
      </c>
      <c r="B286" s="5">
        <v>108</v>
      </c>
      <c r="C286" s="5">
        <v>51</v>
      </c>
      <c r="D286" s="5">
        <v>0.02</v>
      </c>
      <c r="E286" s="5">
        <v>799.99998000000005</v>
      </c>
      <c r="F286" s="5">
        <v>575.00000999999997</v>
      </c>
      <c r="G286" s="5">
        <v>21.200001</v>
      </c>
      <c r="H286" s="5">
        <v>101.6</v>
      </c>
      <c r="I286" s="5" t="s">
        <v>200</v>
      </c>
      <c r="J286" s="5" t="s">
        <v>201</v>
      </c>
      <c r="K286" s="5">
        <v>1803.6888217659653</v>
      </c>
      <c r="L286" s="5">
        <v>4.2863088741002118</v>
      </c>
      <c r="M286" s="5">
        <v>44.036500005579242</v>
      </c>
      <c r="N286" s="18">
        <v>0.10464889424408698</v>
      </c>
      <c r="O286" s="5">
        <v>2747.280071461787</v>
      </c>
      <c r="P286" s="5">
        <v>6.5286710256461618</v>
      </c>
      <c r="Q286" s="5">
        <v>-25.490468976830726</v>
      </c>
      <c r="R286" s="5">
        <v>-6.0575872102700518E-2</v>
      </c>
      <c r="S286" s="18">
        <v>1.016</v>
      </c>
      <c r="T286" s="62">
        <v>41.5</v>
      </c>
      <c r="U286" s="18">
        <v>9.8624281381951368E-2</v>
      </c>
      <c r="V286" s="5">
        <v>420.80234410185807</v>
      </c>
      <c r="W286" s="5">
        <v>900.32699660193509</v>
      </c>
      <c r="X286" s="5">
        <v>2.13954843460664</v>
      </c>
      <c r="Y286" s="5">
        <v>0</v>
      </c>
      <c r="Z286" s="5" t="s">
        <v>769</v>
      </c>
      <c r="AA286" s="5">
        <v>2005</v>
      </c>
      <c r="AB286" s="5">
        <v>1.016</v>
      </c>
      <c r="AC286" s="5">
        <v>9.8500006000000001E-2</v>
      </c>
      <c r="AD286" s="5">
        <v>70638</v>
      </c>
      <c r="AE286" s="5">
        <v>5572719</v>
      </c>
      <c r="AF286" s="5">
        <v>1471931</v>
      </c>
      <c r="AG286" s="5">
        <v>5660057</v>
      </c>
      <c r="AI286" s="10"/>
    </row>
    <row r="287" spans="1:35" x14ac:dyDescent="0.25">
      <c r="A287" s="5" t="s">
        <v>1460</v>
      </c>
      <c r="B287" s="5">
        <v>108</v>
      </c>
      <c r="C287" s="5">
        <v>51</v>
      </c>
      <c r="D287" s="5">
        <v>0.02</v>
      </c>
      <c r="E287" s="5">
        <v>799.99998000000005</v>
      </c>
      <c r="F287" s="5">
        <v>575.00000999999997</v>
      </c>
      <c r="G287" s="5">
        <v>21.200001</v>
      </c>
      <c r="H287" s="5">
        <v>101.69999999999999</v>
      </c>
      <c r="I287" s="5" t="s">
        <v>200</v>
      </c>
      <c r="J287" s="5" t="s">
        <v>201</v>
      </c>
      <c r="K287" s="5">
        <v>1803.6888217659653</v>
      </c>
      <c r="L287" s="5">
        <v>4.2863088741002118</v>
      </c>
      <c r="M287" s="5">
        <v>44.036500005579242</v>
      </c>
      <c r="N287" s="18">
        <v>0.10464889424408698</v>
      </c>
      <c r="O287" s="5">
        <v>2749.9840872801547</v>
      </c>
      <c r="P287" s="5">
        <v>6.5350968829548686</v>
      </c>
      <c r="Q287" s="5">
        <v>-26.563391811107604</v>
      </c>
      <c r="R287" s="5">
        <v>-6.3125579463687007E-2</v>
      </c>
      <c r="S287" s="18">
        <v>1.0169999999999999</v>
      </c>
      <c r="T287" s="62">
        <v>41.39</v>
      </c>
      <c r="U287" s="18">
        <v>9.837069857367356E-2</v>
      </c>
      <c r="V287" s="5">
        <v>420.80234410185807</v>
      </c>
      <c r="W287" s="5">
        <v>900.32699660193509</v>
      </c>
      <c r="X287" s="5">
        <v>2.13954843460664</v>
      </c>
      <c r="Y287" s="5">
        <v>0</v>
      </c>
      <c r="Z287" s="5" t="s">
        <v>769</v>
      </c>
      <c r="AA287" s="5">
        <v>2006</v>
      </c>
      <c r="AB287" s="5">
        <v>1.0169999999999999</v>
      </c>
      <c r="AC287" s="5">
        <v>9.3500002999999998E-2</v>
      </c>
      <c r="AD287" s="5">
        <v>91013</v>
      </c>
      <c r="AE287" s="5">
        <v>5901072</v>
      </c>
      <c r="AF287" s="5">
        <v>1589185</v>
      </c>
      <c r="AG287" s="5">
        <v>5998746</v>
      </c>
      <c r="AI287" s="10"/>
    </row>
    <row r="288" spans="1:35" x14ac:dyDescent="0.25">
      <c r="A288" s="5" t="s">
        <v>1460</v>
      </c>
      <c r="B288" s="5">
        <v>108</v>
      </c>
      <c r="C288" s="5">
        <v>51</v>
      </c>
      <c r="D288" s="5">
        <v>0.02</v>
      </c>
      <c r="E288" s="5">
        <v>799.99998000000005</v>
      </c>
      <c r="F288" s="5">
        <v>575.00000999999997</v>
      </c>
      <c r="G288" s="5">
        <v>16.5</v>
      </c>
      <c r="H288" s="5">
        <v>103.69999000000001</v>
      </c>
      <c r="I288" s="5" t="s">
        <v>200</v>
      </c>
      <c r="J288" s="5" t="s">
        <v>201</v>
      </c>
      <c r="K288" s="5">
        <v>1803.6888217659653</v>
      </c>
      <c r="L288" s="5">
        <v>4.2863088741002118</v>
      </c>
      <c r="M288" s="5">
        <v>44.036500005579242</v>
      </c>
      <c r="N288" s="18">
        <v>0.10464889424408698</v>
      </c>
      <c r="O288" s="5">
        <v>2804.0641332459313</v>
      </c>
      <c r="P288" s="5">
        <v>6.6636133865432754</v>
      </c>
      <c r="Q288" s="5">
        <v>-58.416667162962177</v>
      </c>
      <c r="R288" s="5">
        <v>-0.13882210491874547</v>
      </c>
      <c r="S288" s="18">
        <v>1.0369999000000001</v>
      </c>
      <c r="T288" s="62">
        <v>37.54</v>
      </c>
      <c r="U288" s="18">
        <v>8.9205518196039002E-2</v>
      </c>
      <c r="V288" s="5">
        <v>420.80234410185807</v>
      </c>
      <c r="W288" s="5">
        <v>900.32699660193509</v>
      </c>
      <c r="X288" s="5">
        <v>2.13954843460664</v>
      </c>
      <c r="Y288" s="5">
        <v>0</v>
      </c>
      <c r="Z288" s="5" t="s">
        <v>769</v>
      </c>
      <c r="AA288" s="5">
        <v>2007</v>
      </c>
      <c r="AB288" s="5">
        <v>1.0369999000000001</v>
      </c>
      <c r="AC288" s="5">
        <v>9.5500000000000002E-2</v>
      </c>
      <c r="AD288" s="5">
        <v>97000</v>
      </c>
      <c r="AE288" s="5">
        <v>6208025</v>
      </c>
      <c r="AF288" s="5">
        <v>1654609</v>
      </c>
      <c r="AG288" s="5">
        <v>6437916</v>
      </c>
      <c r="AI288" s="10"/>
    </row>
    <row r="289" spans="1:35" x14ac:dyDescent="0.25">
      <c r="A289" s="5" t="s">
        <v>1460</v>
      </c>
      <c r="B289" s="5">
        <v>108</v>
      </c>
      <c r="C289" s="5">
        <v>51</v>
      </c>
      <c r="D289" s="5">
        <v>0.02</v>
      </c>
      <c r="E289" s="5">
        <v>799.99998000000005</v>
      </c>
      <c r="F289" s="5">
        <v>575.00000999999997</v>
      </c>
      <c r="G289" s="5">
        <v>20</v>
      </c>
      <c r="H289" s="5">
        <v>103.1</v>
      </c>
      <c r="I289" s="5" t="s">
        <v>200</v>
      </c>
      <c r="J289" s="5" t="s">
        <v>201</v>
      </c>
      <c r="K289" s="5">
        <v>1803.6888217659653</v>
      </c>
      <c r="L289" s="5">
        <v>4.2863088741002118</v>
      </c>
      <c r="M289" s="5">
        <v>44.036500005579242</v>
      </c>
      <c r="N289" s="18">
        <v>0.10464889424408698</v>
      </c>
      <c r="O289" s="5">
        <v>2787.8403087373053</v>
      </c>
      <c r="P289" s="5">
        <v>6.6250588852767649</v>
      </c>
      <c r="Q289" s="5">
        <v>-49.923099872576415</v>
      </c>
      <c r="R289" s="5">
        <v>-0.1186378844422316</v>
      </c>
      <c r="S289" s="18">
        <v>1.0309999999999999</v>
      </c>
      <c r="T289" s="62">
        <v>38.950000000000003</v>
      </c>
      <c r="U289" s="18">
        <v>9.2565363843382029E-2</v>
      </c>
      <c r="V289" s="5">
        <v>420.80234410185807</v>
      </c>
      <c r="W289" s="5">
        <v>900.32699660193509</v>
      </c>
      <c r="X289" s="5">
        <v>2.13954843460664</v>
      </c>
      <c r="Y289" s="5">
        <v>0</v>
      </c>
      <c r="Z289" s="5" t="s">
        <v>769</v>
      </c>
      <c r="AA289" s="5">
        <v>2008</v>
      </c>
      <c r="AB289" s="5">
        <v>1.0309999999999999</v>
      </c>
      <c r="AC289" s="5">
        <v>9.5500000000000002E-2</v>
      </c>
      <c r="AD289" s="5">
        <v>101660</v>
      </c>
      <c r="AE289" s="5">
        <v>6549856</v>
      </c>
      <c r="AF289" s="5">
        <v>1711473</v>
      </c>
      <c r="AG289" s="5">
        <v>6751949</v>
      </c>
      <c r="AI289" s="10"/>
    </row>
    <row r="290" spans="1:35" x14ac:dyDescent="0.25">
      <c r="A290" s="5" t="s">
        <v>1460</v>
      </c>
      <c r="B290" s="5">
        <v>108</v>
      </c>
      <c r="C290" s="5">
        <v>51</v>
      </c>
      <c r="D290" s="5">
        <v>0.02</v>
      </c>
      <c r="E290" s="5">
        <v>799.99998000000005</v>
      </c>
      <c r="F290" s="5">
        <v>575.00000999999997</v>
      </c>
      <c r="G290" s="5">
        <v>20</v>
      </c>
      <c r="H290" s="5">
        <v>98.800004000000001</v>
      </c>
      <c r="I290" s="5" t="s">
        <v>200</v>
      </c>
      <c r="J290" s="5" t="s">
        <v>201</v>
      </c>
      <c r="K290" s="5">
        <v>1803.6888217659653</v>
      </c>
      <c r="L290" s="5">
        <v>4.2863088741002118</v>
      </c>
      <c r="M290" s="5">
        <v>44.036500005579242</v>
      </c>
      <c r="N290" s="18">
        <v>0.10464889424408698</v>
      </c>
      <c r="O290" s="5">
        <v>2671.5677367081184</v>
      </c>
      <c r="P290" s="5">
        <v>6.3487472780366625</v>
      </c>
      <c r="Q290" s="5">
        <v>19.664112922189048</v>
      </c>
      <c r="R290" s="5">
        <v>4.673004606036419E-2</v>
      </c>
      <c r="S290" s="18">
        <v>0.98800003999999997</v>
      </c>
      <c r="T290" s="62">
        <v>46.04</v>
      </c>
      <c r="U290" s="18">
        <v>0.10940845258290501</v>
      </c>
      <c r="V290" s="5">
        <v>420.80234410185807</v>
      </c>
      <c r="W290" s="5">
        <v>900.32699660193509</v>
      </c>
      <c r="X290" s="5">
        <v>2.13954843460664</v>
      </c>
      <c r="Y290" s="5">
        <v>0</v>
      </c>
      <c r="Z290" s="5" t="s">
        <v>769</v>
      </c>
      <c r="AA290" s="5">
        <v>2009</v>
      </c>
      <c r="AB290" s="5">
        <v>0.98800003999999997</v>
      </c>
      <c r="AC290" s="5">
        <v>9.5500000000000002E-2</v>
      </c>
      <c r="AD290" s="5">
        <v>96576</v>
      </c>
      <c r="AE290" s="5">
        <v>6827006</v>
      </c>
      <c r="AF290" s="5">
        <v>1753129</v>
      </c>
      <c r="AG290" s="5">
        <v>6744050</v>
      </c>
      <c r="AI290" s="10"/>
    </row>
    <row r="291" spans="1:35" x14ac:dyDescent="0.25">
      <c r="A291" s="5" t="s">
        <v>1460</v>
      </c>
      <c r="B291" s="5">
        <v>108</v>
      </c>
      <c r="C291" s="5">
        <v>51</v>
      </c>
      <c r="D291" s="5">
        <v>0.02</v>
      </c>
      <c r="E291" s="5">
        <v>799.99998000000005</v>
      </c>
      <c r="F291" s="5">
        <v>575.00000999999997</v>
      </c>
      <c r="G291" s="5">
        <v>20</v>
      </c>
      <c r="H291" s="5">
        <v>95.999997999999991</v>
      </c>
      <c r="I291" s="5" t="s">
        <v>200</v>
      </c>
      <c r="J291" s="5" t="s">
        <v>201</v>
      </c>
      <c r="K291" s="5">
        <v>1803.6888217659653</v>
      </c>
      <c r="L291" s="5">
        <v>4.2863088741002118</v>
      </c>
      <c r="M291" s="5">
        <v>44.036500005579242</v>
      </c>
      <c r="N291" s="18">
        <v>0.10464889424408698</v>
      </c>
      <c r="O291" s="5">
        <v>2595.8551315528675</v>
      </c>
      <c r="P291" s="5">
        <v>6.1688228878414311</v>
      </c>
      <c r="Q291" s="5">
        <v>68.622644282015784</v>
      </c>
      <c r="R291" s="5">
        <v>0.16307571771844789</v>
      </c>
      <c r="S291" s="18">
        <v>0.95999997999999975</v>
      </c>
      <c r="T291" s="62">
        <v>51.03</v>
      </c>
      <c r="U291" s="18">
        <v>0.12125851605192656</v>
      </c>
      <c r="V291" s="5">
        <v>420.80234410185807</v>
      </c>
      <c r="W291" s="5">
        <v>900.32699660193509</v>
      </c>
      <c r="X291" s="5">
        <v>2.13954843460664</v>
      </c>
      <c r="Y291" s="5">
        <v>0</v>
      </c>
      <c r="Z291" s="5" t="s">
        <v>769</v>
      </c>
      <c r="AA291" s="5">
        <v>2010</v>
      </c>
      <c r="AB291" s="5">
        <v>0.95999997999999997</v>
      </c>
      <c r="AC291" s="5">
        <v>9.5899999E-2</v>
      </c>
      <c r="AD291" s="5">
        <v>101457</v>
      </c>
      <c r="AE291" s="5">
        <v>7096326</v>
      </c>
      <c r="AF291" s="5">
        <v>1740622</v>
      </c>
      <c r="AG291" s="5">
        <v>6808957</v>
      </c>
      <c r="AI291" s="10"/>
    </row>
    <row r="292" spans="1:35" x14ac:dyDescent="0.25">
      <c r="A292" s="5" t="s">
        <v>1460</v>
      </c>
      <c r="B292" s="5">
        <v>108</v>
      </c>
      <c r="C292" s="5">
        <v>51</v>
      </c>
      <c r="D292" s="5">
        <v>0.02</v>
      </c>
      <c r="E292" s="5">
        <v>750.00002999999992</v>
      </c>
      <c r="F292" s="5">
        <v>524.99999000000003</v>
      </c>
      <c r="G292" s="5">
        <v>20</v>
      </c>
      <c r="H292" s="5">
        <v>94</v>
      </c>
      <c r="I292" s="5" t="s">
        <v>200</v>
      </c>
      <c r="J292" s="5" t="s">
        <v>201</v>
      </c>
      <c r="K292" s="5">
        <v>1642.074534382514</v>
      </c>
      <c r="L292" s="5">
        <v>4.4157829890570302</v>
      </c>
      <c r="M292" s="5">
        <v>40.995310706228018</v>
      </c>
      <c r="N292" s="18">
        <v>0.11024249621881045</v>
      </c>
      <c r="O292" s="5">
        <v>2309.4149765364455</v>
      </c>
      <c r="P292" s="5">
        <v>6.2103608298742587</v>
      </c>
      <c r="Q292" s="5">
        <v>94.420712277249649</v>
      </c>
      <c r="R292" s="5">
        <v>0.2539113580768817</v>
      </c>
      <c r="S292" s="18">
        <v>0.94</v>
      </c>
      <c r="T292" s="62">
        <v>50.26</v>
      </c>
      <c r="U292" s="18">
        <v>0.13514921838116312</v>
      </c>
      <c r="V292" s="5">
        <v>371.86486257404857</v>
      </c>
      <c r="W292" s="5">
        <v>814.74990874136438</v>
      </c>
      <c r="X292" s="5">
        <v>2.1909838512347348</v>
      </c>
      <c r="Y292" s="5">
        <v>0</v>
      </c>
      <c r="Z292" s="5" t="s">
        <v>769</v>
      </c>
      <c r="AA292" s="5">
        <v>2011</v>
      </c>
      <c r="AB292" s="5">
        <v>0.94</v>
      </c>
      <c r="AC292" s="5">
        <v>9.7399995000000003E-2</v>
      </c>
      <c r="AD292" s="5">
        <v>128019</v>
      </c>
      <c r="AE292" s="5">
        <v>7547951</v>
      </c>
      <c r="AF292" s="5">
        <v>1783603</v>
      </c>
      <c r="AG292" s="5">
        <v>7091821</v>
      </c>
      <c r="AI292" s="10"/>
    </row>
    <row r="293" spans="1:35" x14ac:dyDescent="0.25">
      <c r="A293" s="5" t="s">
        <v>1460</v>
      </c>
      <c r="B293" s="5">
        <v>108</v>
      </c>
      <c r="C293" s="5">
        <v>51</v>
      </c>
      <c r="D293" s="5">
        <v>0.02</v>
      </c>
      <c r="E293" s="5">
        <v>750.00002999999992</v>
      </c>
      <c r="F293" s="5">
        <v>524.99999000000003</v>
      </c>
      <c r="G293" s="5">
        <v>20</v>
      </c>
      <c r="H293" s="5">
        <v>91.500002000000009</v>
      </c>
      <c r="I293" s="5" t="s">
        <v>200</v>
      </c>
      <c r="J293" s="5" t="s">
        <v>201</v>
      </c>
      <c r="K293" s="5">
        <v>1642.074534382514</v>
      </c>
      <c r="L293" s="5">
        <v>4.4157829890570302</v>
      </c>
      <c r="M293" s="5">
        <v>40.995310706228018</v>
      </c>
      <c r="N293" s="18">
        <v>0.11024249621881045</v>
      </c>
      <c r="O293" s="5">
        <v>2247.9944145948375</v>
      </c>
      <c r="P293" s="5">
        <v>6.0451917910023019</v>
      </c>
      <c r="Q293" s="5">
        <v>133.5832434608887</v>
      </c>
      <c r="R293" s="5">
        <v>0.35922523719026717</v>
      </c>
      <c r="S293" s="18">
        <v>0.91500002000000003</v>
      </c>
      <c r="T293" s="62">
        <v>54.1</v>
      </c>
      <c r="U293" s="18">
        <v>0.14547968782838835</v>
      </c>
      <c r="V293" s="5">
        <v>371.86486257404857</v>
      </c>
      <c r="W293" s="5">
        <v>814.74990874136438</v>
      </c>
      <c r="X293" s="5">
        <v>2.1909838512347348</v>
      </c>
      <c r="Y293" s="5">
        <v>0</v>
      </c>
      <c r="Z293" s="5" t="s">
        <v>769</v>
      </c>
      <c r="AA293" s="5">
        <v>2012</v>
      </c>
      <c r="AB293" s="5">
        <v>0.91500002000000003</v>
      </c>
      <c r="AC293" s="5">
        <v>0.1007</v>
      </c>
      <c r="AD293" s="5">
        <v>147454</v>
      </c>
      <c r="AE293" s="5">
        <v>7949855</v>
      </c>
      <c r="AF293" s="5">
        <v>1881097</v>
      </c>
      <c r="AG293" s="5">
        <v>7270430</v>
      </c>
      <c r="AI293" s="10"/>
    </row>
    <row r="294" spans="1:35" x14ac:dyDescent="0.25">
      <c r="A294" s="5" t="s">
        <v>1460</v>
      </c>
      <c r="B294" s="5">
        <v>108</v>
      </c>
      <c r="C294" s="5">
        <v>51</v>
      </c>
      <c r="D294" s="5">
        <v>0.02</v>
      </c>
      <c r="E294" s="5">
        <v>750.00002999999992</v>
      </c>
      <c r="F294" s="5">
        <v>524.99999000000003</v>
      </c>
      <c r="G294" s="5">
        <v>20</v>
      </c>
      <c r="H294" s="5">
        <v>91.100000999999992</v>
      </c>
      <c r="I294" s="5" t="s">
        <v>200</v>
      </c>
      <c r="J294" s="5" t="s">
        <v>201</v>
      </c>
      <c r="K294" s="5">
        <v>1642.074534382514</v>
      </c>
      <c r="L294" s="5">
        <v>4.4157829890570302</v>
      </c>
      <c r="M294" s="5">
        <v>40.995310706228018</v>
      </c>
      <c r="N294" s="18">
        <v>0.11024249621881045</v>
      </c>
      <c r="O294" s="5">
        <v>2238.1670922540975</v>
      </c>
      <c r="P294" s="5">
        <v>6.0187646575734659</v>
      </c>
      <c r="Q294" s="5">
        <v>145.58714209441712</v>
      </c>
      <c r="R294" s="5">
        <v>0.39150550844374732</v>
      </c>
      <c r="S294" s="18">
        <v>0.91100001000000008</v>
      </c>
      <c r="T294" s="62">
        <v>55.28</v>
      </c>
      <c r="U294" s="18">
        <v>0.14864613045437108</v>
      </c>
      <c r="V294" s="5">
        <v>371.86486257404857</v>
      </c>
      <c r="W294" s="5">
        <v>814.74990874136438</v>
      </c>
      <c r="X294" s="5">
        <v>2.1909838512347348</v>
      </c>
      <c r="Y294" s="5">
        <v>0</v>
      </c>
      <c r="Z294" s="5" t="s">
        <v>769</v>
      </c>
      <c r="AA294" s="5">
        <v>2013</v>
      </c>
      <c r="AB294" s="5">
        <v>0.91100000999999997</v>
      </c>
      <c r="AC294" s="5">
        <v>9.7700007000000005E-2</v>
      </c>
      <c r="AD294" s="5">
        <v>160651</v>
      </c>
      <c r="AE294" s="5">
        <v>8257270</v>
      </c>
      <c r="AF294" s="5">
        <v>1877105</v>
      </c>
      <c r="AG294" s="5">
        <v>7519770</v>
      </c>
      <c r="AI294" s="10"/>
    </row>
    <row r="295" spans="1:35" x14ac:dyDescent="0.25">
      <c r="A295" s="5" t="s">
        <v>1460</v>
      </c>
      <c r="B295" s="5">
        <v>108</v>
      </c>
      <c r="C295" s="5">
        <v>51</v>
      </c>
      <c r="D295" s="5">
        <v>0.02</v>
      </c>
      <c r="E295" s="5">
        <v>719.99996999999996</v>
      </c>
      <c r="F295" s="5">
        <v>499.99999000000003</v>
      </c>
      <c r="G295" s="5">
        <v>20</v>
      </c>
      <c r="H295" s="5">
        <v>92.300004000000001</v>
      </c>
      <c r="I295" s="5" t="s">
        <v>200</v>
      </c>
      <c r="J295" s="5" t="s">
        <v>201</v>
      </c>
      <c r="K295" s="5">
        <v>1576.0992588393663</v>
      </c>
      <c r="L295" s="5">
        <v>4.5073122526138816</v>
      </c>
      <c r="M295" s="5">
        <v>40.114013664112768</v>
      </c>
      <c r="N295" s="18">
        <v>0.11471763867392548</v>
      </c>
      <c r="O295" s="5">
        <v>2174.4305512121159</v>
      </c>
      <c r="P295" s="5">
        <v>6.2184138536767213</v>
      </c>
      <c r="Q295" s="5">
        <v>123.70691298116331</v>
      </c>
      <c r="R295" s="5">
        <v>0.3537757419057736</v>
      </c>
      <c r="S295" s="18">
        <v>0.92300004000000002</v>
      </c>
      <c r="T295" s="62">
        <v>51.97</v>
      </c>
      <c r="U295" s="18">
        <v>0.14863242524842754</v>
      </c>
      <c r="V295" s="5">
        <v>349.67607534298389</v>
      </c>
      <c r="W295" s="5">
        <v>779.73005533066964</v>
      </c>
      <c r="X295" s="5">
        <v>2.2298638949372278</v>
      </c>
      <c r="Y295" s="5">
        <v>0</v>
      </c>
      <c r="Z295" s="5" t="s">
        <v>769</v>
      </c>
      <c r="AA295" s="5">
        <v>2014</v>
      </c>
      <c r="AB295" s="5">
        <v>0.92300004000000002</v>
      </c>
      <c r="AC295" s="5">
        <v>0.10100000000000001</v>
      </c>
      <c r="AE295" s="5">
        <v>8740071</v>
      </c>
      <c r="AF295" s="5">
        <v>1902293</v>
      </c>
      <c r="AG295" s="5">
        <v>8067032</v>
      </c>
      <c r="AI295" s="10"/>
    </row>
    <row r="296" spans="1:35" x14ac:dyDescent="0.25">
      <c r="A296" s="5" t="s">
        <v>1460</v>
      </c>
      <c r="B296" s="5">
        <v>108</v>
      </c>
      <c r="C296" s="5">
        <v>51</v>
      </c>
      <c r="D296" s="5">
        <v>0.02</v>
      </c>
      <c r="E296" s="5">
        <v>775.00000999999997</v>
      </c>
      <c r="F296" s="5">
        <v>599.99999000000003</v>
      </c>
      <c r="G296" s="5">
        <v>15</v>
      </c>
      <c r="H296" s="5">
        <v>99.5</v>
      </c>
      <c r="I296" s="5" t="s">
        <v>200</v>
      </c>
      <c r="J296" s="5" t="s">
        <v>201</v>
      </c>
      <c r="K296" s="5">
        <v>1992.3308466803906</v>
      </c>
      <c r="L296" s="5">
        <v>4.4495556025035432</v>
      </c>
      <c r="M296" s="5">
        <v>51.843162073827258</v>
      </c>
      <c r="N296" s="18">
        <v>0.11578349682305691</v>
      </c>
      <c r="O296" s="5">
        <v>2978.9250761990911</v>
      </c>
      <c r="P296" s="5">
        <v>6.6529576572712212</v>
      </c>
      <c r="Q296" s="5">
        <v>6.5498955100442853</v>
      </c>
      <c r="R296" s="5">
        <v>1.4628154912669306E-2</v>
      </c>
      <c r="S296" s="18">
        <v>0.995</v>
      </c>
      <c r="T296" s="62">
        <v>52.6</v>
      </c>
      <c r="U296" s="18">
        <v>0.11746649891364859</v>
      </c>
      <c r="V296" s="5">
        <v>447.75951233408688</v>
      </c>
      <c r="W296" s="5">
        <v>1001.5637022634194</v>
      </c>
      <c r="X296" s="5">
        <v>2.2368340027941662</v>
      </c>
      <c r="Y296" s="5">
        <v>0</v>
      </c>
      <c r="Z296" s="5" t="s">
        <v>776</v>
      </c>
      <c r="AA296" s="5">
        <v>2001</v>
      </c>
      <c r="AB296" s="5">
        <v>0.995</v>
      </c>
      <c r="AD296" s="5">
        <v>43724.718999999997</v>
      </c>
      <c r="AE296" s="5">
        <v>1466105.1</v>
      </c>
      <c r="AF296" s="5">
        <v>501124.41</v>
      </c>
      <c r="AG296" s="5">
        <v>1459257.8</v>
      </c>
      <c r="AI296" s="10"/>
    </row>
    <row r="297" spans="1:35" x14ac:dyDescent="0.25">
      <c r="A297" s="5" t="s">
        <v>1460</v>
      </c>
      <c r="B297" s="5">
        <v>108</v>
      </c>
      <c r="C297" s="5">
        <v>51</v>
      </c>
      <c r="D297" s="5">
        <v>0.02</v>
      </c>
      <c r="E297" s="5">
        <v>799.99998000000005</v>
      </c>
      <c r="F297" s="5">
        <v>599.99999000000003</v>
      </c>
      <c r="G297" s="5">
        <v>7</v>
      </c>
      <c r="H297" s="5">
        <v>101.67999999999999</v>
      </c>
      <c r="I297" s="5" t="s">
        <v>200</v>
      </c>
      <c r="J297" s="5" t="s">
        <v>324</v>
      </c>
      <c r="K297" s="5">
        <v>1808.3001395249803</v>
      </c>
      <c r="L297" s="5">
        <v>4.0385521462149372</v>
      </c>
      <c r="M297" s="5">
        <v>65.859849170454481</v>
      </c>
      <c r="N297" s="18">
        <v>0.14708754891021603</v>
      </c>
      <c r="O297" s="5">
        <v>2828.5853367755772</v>
      </c>
      <c r="P297" s="5">
        <v>6.3171976448488811</v>
      </c>
      <c r="Q297" s="5">
        <v>-21.308212003431422</v>
      </c>
      <c r="R297" s="5">
        <v>-4.7588518873347176E-2</v>
      </c>
      <c r="S297" s="18">
        <v>1.0167999999999999</v>
      </c>
      <c r="T297" s="62">
        <v>61.77</v>
      </c>
      <c r="U297" s="18">
        <v>0.13794710787231274</v>
      </c>
      <c r="V297" s="5">
        <v>447.75951233408688</v>
      </c>
      <c r="W297" s="5">
        <v>973.55011300804244</v>
      </c>
      <c r="X297" s="5">
        <v>2.1742700851470631</v>
      </c>
      <c r="Y297" s="5">
        <v>0</v>
      </c>
      <c r="Z297" s="5" t="s">
        <v>776</v>
      </c>
      <c r="AA297" s="5">
        <v>2002</v>
      </c>
      <c r="AB297" s="5">
        <v>1.0167999999999999</v>
      </c>
      <c r="AD297" s="5">
        <v>49066.953000000001</v>
      </c>
      <c r="AE297" s="5">
        <v>1478360</v>
      </c>
      <c r="AF297" s="5">
        <v>521900</v>
      </c>
      <c r="AG297" s="5">
        <v>1503220</v>
      </c>
      <c r="AI297" s="10"/>
    </row>
    <row r="298" spans="1:35" x14ac:dyDescent="0.25">
      <c r="A298" s="5" t="s">
        <v>1460</v>
      </c>
      <c r="B298" s="5">
        <v>108</v>
      </c>
      <c r="C298" s="5">
        <v>51</v>
      </c>
      <c r="D298" s="5">
        <v>0.02</v>
      </c>
      <c r="E298" s="5">
        <v>799.99998000000005</v>
      </c>
      <c r="F298" s="5">
        <v>599.99999000000003</v>
      </c>
      <c r="G298" s="5">
        <v>30</v>
      </c>
      <c r="H298" s="5">
        <v>98.030000999999999</v>
      </c>
      <c r="I298" s="5" t="s">
        <v>200</v>
      </c>
      <c r="J298" s="5" t="s">
        <v>324</v>
      </c>
      <c r="K298" s="5">
        <v>1808.3001395249803</v>
      </c>
      <c r="L298" s="5">
        <v>4.0385521462149372</v>
      </c>
      <c r="M298" s="5">
        <v>65.859849170454481</v>
      </c>
      <c r="N298" s="18">
        <v>0.14708754891021603</v>
      </c>
      <c r="O298" s="5">
        <v>2727.0478303766249</v>
      </c>
      <c r="P298" s="5">
        <v>6.090429695532392</v>
      </c>
      <c r="Q298" s="5">
        <v>27.942294778044147</v>
      </c>
      <c r="R298" s="5">
        <v>6.2404692716378427E-2</v>
      </c>
      <c r="S298" s="18">
        <v>0.98030001000000011</v>
      </c>
      <c r="T298" s="62">
        <v>68.34</v>
      </c>
      <c r="U298" s="18">
        <v>0.15263079749093314</v>
      </c>
      <c r="V298" s="5">
        <v>447.75951233408688</v>
      </c>
      <c r="W298" s="5">
        <v>973.55011300804244</v>
      </c>
      <c r="X298" s="5">
        <v>2.1742700851470631</v>
      </c>
      <c r="Y298" s="5">
        <v>0</v>
      </c>
      <c r="Z298" s="5" t="s">
        <v>776</v>
      </c>
      <c r="AA298" s="5">
        <v>2003</v>
      </c>
      <c r="AB298" s="5">
        <v>0.98030001</v>
      </c>
      <c r="AD298" s="5">
        <v>47435.945</v>
      </c>
      <c r="AE298" s="5">
        <v>1604530</v>
      </c>
      <c r="AF298" s="5">
        <v>506520</v>
      </c>
      <c r="AG298" s="5">
        <v>1572940</v>
      </c>
      <c r="AI298" s="10"/>
    </row>
    <row r="299" spans="1:35" x14ac:dyDescent="0.25">
      <c r="A299" s="5" t="s">
        <v>1460</v>
      </c>
      <c r="B299" s="5">
        <v>108</v>
      </c>
      <c r="C299" s="5">
        <v>51</v>
      </c>
      <c r="D299" s="5">
        <v>0.02</v>
      </c>
      <c r="E299" s="5">
        <v>799.99998000000005</v>
      </c>
      <c r="F299" s="5">
        <v>599.99999000000003</v>
      </c>
      <c r="G299" s="5">
        <v>29</v>
      </c>
      <c r="H299" s="5">
        <v>99.129998999999998</v>
      </c>
      <c r="I299" s="5" t="s">
        <v>200</v>
      </c>
      <c r="J299" s="5" t="s">
        <v>324</v>
      </c>
      <c r="K299" s="5">
        <v>1808.3001395249803</v>
      </c>
      <c r="L299" s="5">
        <v>4.0385521462149372</v>
      </c>
      <c r="M299" s="5">
        <v>65.859849170454481</v>
      </c>
      <c r="N299" s="18">
        <v>0.14708754891021603</v>
      </c>
      <c r="O299" s="5">
        <v>2757.6481275174829</v>
      </c>
      <c r="P299" s="5">
        <v>6.1587706158209281</v>
      </c>
      <c r="Q299" s="5">
        <v>13.102836294036649</v>
      </c>
      <c r="R299" s="5">
        <v>2.9263110962699609E-2</v>
      </c>
      <c r="S299" s="18">
        <v>0.99129999000000002</v>
      </c>
      <c r="T299" s="62">
        <v>67.03</v>
      </c>
      <c r="U299" s="18">
        <v>0.14971006599664669</v>
      </c>
      <c r="V299" s="5">
        <v>447.75951233408688</v>
      </c>
      <c r="W299" s="5">
        <v>973.55011300804244</v>
      </c>
      <c r="X299" s="5">
        <v>2.1742700851470631</v>
      </c>
      <c r="Y299" s="5">
        <v>0</v>
      </c>
      <c r="Z299" s="5" t="s">
        <v>776</v>
      </c>
      <c r="AA299" s="5">
        <v>2004</v>
      </c>
      <c r="AB299" s="5">
        <v>0.99129999000000002</v>
      </c>
      <c r="AD299" s="5">
        <v>51480.163999999997</v>
      </c>
      <c r="AE299" s="5">
        <v>1665540</v>
      </c>
      <c r="AF299" s="5">
        <v>495170</v>
      </c>
      <c r="AG299" s="5">
        <v>1651090</v>
      </c>
      <c r="AI299" s="10"/>
    </row>
    <row r="300" spans="1:35" x14ac:dyDescent="0.25">
      <c r="A300" s="5" t="s">
        <v>1460</v>
      </c>
      <c r="B300" s="5">
        <v>108</v>
      </c>
      <c r="C300" s="5">
        <v>51</v>
      </c>
      <c r="D300" s="5">
        <v>0.02</v>
      </c>
      <c r="E300" s="5">
        <v>799.99998000000005</v>
      </c>
      <c r="F300" s="5">
        <v>499.99999000000003</v>
      </c>
      <c r="G300" s="5">
        <v>28</v>
      </c>
      <c r="H300" s="5">
        <v>97.350000999999992</v>
      </c>
      <c r="I300" s="5" t="s">
        <v>200</v>
      </c>
      <c r="J300" s="5" t="s">
        <v>324</v>
      </c>
      <c r="K300" s="5">
        <v>1323.0850317356169</v>
      </c>
      <c r="L300" s="5">
        <v>3.7837447999204787</v>
      </c>
      <c r="M300" s="5">
        <v>48.240573944771199</v>
      </c>
      <c r="N300" s="18">
        <v>0.13795789116385462</v>
      </c>
      <c r="O300" s="5">
        <v>1980.503590333788</v>
      </c>
      <c r="P300" s="5">
        <v>5.6638235498130314</v>
      </c>
      <c r="Q300" s="5">
        <v>33.348907268355909</v>
      </c>
      <c r="R300" s="5">
        <v>9.5370857830765918E-2</v>
      </c>
      <c r="S300" s="18">
        <v>0.97350000999999997</v>
      </c>
      <c r="T300" s="62">
        <v>51.26</v>
      </c>
      <c r="U300" s="18">
        <v>0.14658789557191959</v>
      </c>
      <c r="V300" s="5">
        <v>349.67607534298389</v>
      </c>
      <c r="W300" s="5">
        <v>711.33055120185861</v>
      </c>
      <c r="X300" s="5">
        <v>2.0342557050954708</v>
      </c>
      <c r="Y300" s="5">
        <v>0</v>
      </c>
      <c r="Z300" s="5" t="s">
        <v>776</v>
      </c>
      <c r="AA300" s="5">
        <v>2005</v>
      </c>
      <c r="AB300" s="5">
        <v>0.97350000999999997</v>
      </c>
      <c r="AD300" s="5">
        <v>38039.016000000003</v>
      </c>
      <c r="AE300" s="5">
        <v>1782500</v>
      </c>
      <c r="AF300" s="5">
        <v>495290</v>
      </c>
      <c r="AG300" s="5">
        <v>1735210</v>
      </c>
      <c r="AI300" s="10"/>
    </row>
    <row r="301" spans="1:35" x14ac:dyDescent="0.25">
      <c r="A301" s="5" t="s">
        <v>1460</v>
      </c>
      <c r="B301" s="5">
        <v>108</v>
      </c>
      <c r="C301" s="5">
        <v>51</v>
      </c>
      <c r="D301" s="5">
        <v>0.02</v>
      </c>
      <c r="E301" s="5">
        <v>799.99998000000005</v>
      </c>
      <c r="F301" s="5">
        <v>499.99999000000003</v>
      </c>
      <c r="G301" s="5">
        <v>27</v>
      </c>
      <c r="H301" s="5">
        <v>98.640000999999998</v>
      </c>
      <c r="I301" s="5" t="s">
        <v>200</v>
      </c>
      <c r="J301" s="5" t="s">
        <v>324</v>
      </c>
      <c r="K301" s="5">
        <v>1323.0850317356169</v>
      </c>
      <c r="L301" s="5">
        <v>3.7837447999204787</v>
      </c>
      <c r="M301" s="5">
        <v>48.240573944771199</v>
      </c>
      <c r="N301" s="18">
        <v>0.13795789116385462</v>
      </c>
      <c r="O301" s="5">
        <v>2006.7475513536815</v>
      </c>
      <c r="P301" s="5">
        <v>5.7388757563277375</v>
      </c>
      <c r="Q301" s="5">
        <v>17.736300174839659</v>
      </c>
      <c r="R301" s="5">
        <v>5.0722086598125993E-2</v>
      </c>
      <c r="S301" s="18">
        <v>0.98640000999999999</v>
      </c>
      <c r="T301" s="62">
        <v>49.86</v>
      </c>
      <c r="U301" s="18">
        <v>0.14259632933615582</v>
      </c>
      <c r="V301" s="5">
        <v>349.67607534298389</v>
      </c>
      <c r="W301" s="5">
        <v>711.33055120185861</v>
      </c>
      <c r="X301" s="5">
        <v>2.0342557050954708</v>
      </c>
      <c r="Y301" s="5">
        <v>0</v>
      </c>
      <c r="Z301" s="5" t="s">
        <v>776</v>
      </c>
      <c r="AA301" s="5">
        <v>2006</v>
      </c>
      <c r="AB301" s="5">
        <v>0.98640000999999999</v>
      </c>
      <c r="AD301" s="5">
        <v>42277.065999999999</v>
      </c>
      <c r="AE301" s="5">
        <v>1862770</v>
      </c>
      <c r="AF301" s="5">
        <v>499460</v>
      </c>
      <c r="AG301" s="5">
        <v>1837480</v>
      </c>
      <c r="AI301" s="10"/>
    </row>
    <row r="302" spans="1:35" x14ac:dyDescent="0.25">
      <c r="A302" s="5" t="s">
        <v>1460</v>
      </c>
      <c r="B302" s="5">
        <v>108</v>
      </c>
      <c r="C302" s="5">
        <v>51</v>
      </c>
      <c r="D302" s="5">
        <v>0.02</v>
      </c>
      <c r="E302" s="5">
        <v>799.99998000000005</v>
      </c>
      <c r="F302" s="5">
        <v>499.99999000000003</v>
      </c>
      <c r="G302" s="5">
        <v>27</v>
      </c>
      <c r="H302" s="5">
        <v>98.210001000000005</v>
      </c>
      <c r="I302" s="5" t="s">
        <v>200</v>
      </c>
      <c r="J302" s="5" t="s">
        <v>324</v>
      </c>
      <c r="K302" s="5">
        <v>1323.0850317356169</v>
      </c>
      <c r="L302" s="5">
        <v>3.7837447999204787</v>
      </c>
      <c r="M302" s="5">
        <v>48.240573944771199</v>
      </c>
      <c r="N302" s="18">
        <v>0.13795789116385462</v>
      </c>
      <c r="O302" s="5">
        <v>1997.9995643470504</v>
      </c>
      <c r="P302" s="5">
        <v>5.7138583541561685</v>
      </c>
      <c r="Q302" s="5">
        <v>22.769633974869635</v>
      </c>
      <c r="R302" s="5">
        <v>6.5116362200461589E-2</v>
      </c>
      <c r="S302" s="18">
        <v>0.98210001000000002</v>
      </c>
      <c r="T302" s="62">
        <v>50.32</v>
      </c>
      <c r="U302" s="18">
        <v>0.14391265841278658</v>
      </c>
      <c r="V302" s="5">
        <v>349.67607534298389</v>
      </c>
      <c r="W302" s="5">
        <v>711.33055120185861</v>
      </c>
      <c r="X302" s="5">
        <v>2.0342557050954708</v>
      </c>
      <c r="Y302" s="5">
        <v>0</v>
      </c>
      <c r="Z302" s="5" t="s">
        <v>776</v>
      </c>
      <c r="AA302" s="5">
        <v>2007</v>
      </c>
      <c r="AB302" s="5">
        <v>0.98210001000000002</v>
      </c>
      <c r="AC302" s="5">
        <v>9.6899994000000003E-2</v>
      </c>
      <c r="AD302" s="5">
        <v>39623.828000000001</v>
      </c>
      <c r="AE302" s="5">
        <v>1985650</v>
      </c>
      <c r="AF302" s="5">
        <v>545840</v>
      </c>
      <c r="AG302" s="5">
        <v>1950010</v>
      </c>
      <c r="AH302" s="5">
        <v>45.400002000000001</v>
      </c>
      <c r="AI302" s="10"/>
    </row>
    <row r="303" spans="1:35" x14ac:dyDescent="0.25">
      <c r="A303" s="5" t="s">
        <v>1460</v>
      </c>
      <c r="B303" s="5">
        <v>108</v>
      </c>
      <c r="C303" s="5">
        <v>51</v>
      </c>
      <c r="D303" s="5">
        <v>0.02</v>
      </c>
      <c r="E303" s="5">
        <v>799.99998000000005</v>
      </c>
      <c r="F303" s="5">
        <v>499.99999000000003</v>
      </c>
      <c r="G303" s="5">
        <v>30</v>
      </c>
      <c r="H303" s="5">
        <v>91.850001000000006</v>
      </c>
      <c r="I303" s="5" t="s">
        <v>200</v>
      </c>
      <c r="J303" s="5" t="s">
        <v>324</v>
      </c>
      <c r="K303" s="5">
        <v>1323.0850317356169</v>
      </c>
      <c r="L303" s="5">
        <v>3.7837447999204787</v>
      </c>
      <c r="M303" s="5">
        <v>48.240573944771199</v>
      </c>
      <c r="N303" s="18">
        <v>0.13795789116385462</v>
      </c>
      <c r="O303" s="5">
        <v>1868.610733272227</v>
      </c>
      <c r="P303" s="5">
        <v>5.343833522037154</v>
      </c>
      <c r="Q303" s="5">
        <v>105.718550274427</v>
      </c>
      <c r="R303" s="5">
        <v>0.30233280950299996</v>
      </c>
      <c r="S303" s="18">
        <v>0.91850001000000003</v>
      </c>
      <c r="T303" s="62">
        <v>57.63</v>
      </c>
      <c r="U303" s="18">
        <v>0.16481333815401128</v>
      </c>
      <c r="V303" s="5">
        <v>349.67607534298389</v>
      </c>
      <c r="W303" s="5">
        <v>711.33055120185861</v>
      </c>
      <c r="X303" s="5">
        <v>2.0342557050954708</v>
      </c>
      <c r="Y303" s="5">
        <v>0</v>
      </c>
      <c r="Z303" s="5" t="s">
        <v>776</v>
      </c>
      <c r="AA303" s="5">
        <v>2008</v>
      </c>
      <c r="AB303" s="5">
        <v>0.91850001000000003</v>
      </c>
      <c r="AC303" s="5">
        <v>9.4799994999999998E-2</v>
      </c>
      <c r="AD303" s="5">
        <v>41699.684000000001</v>
      </c>
      <c r="AE303" s="5">
        <v>2095890</v>
      </c>
      <c r="AF303" s="5">
        <v>564990</v>
      </c>
      <c r="AG303" s="5">
        <v>1924990</v>
      </c>
      <c r="AH303" s="5">
        <v>45.5</v>
      </c>
      <c r="AI303" s="10"/>
    </row>
    <row r="304" spans="1:35" x14ac:dyDescent="0.25">
      <c r="A304" s="5" t="s">
        <v>1460</v>
      </c>
      <c r="B304" s="5">
        <v>108</v>
      </c>
      <c r="C304" s="5">
        <v>51</v>
      </c>
      <c r="D304" s="5">
        <v>0.02</v>
      </c>
      <c r="E304" s="5">
        <v>799.99998000000005</v>
      </c>
      <c r="F304" s="5">
        <v>499.99999000000003</v>
      </c>
      <c r="G304" s="5">
        <v>30</v>
      </c>
      <c r="H304" s="5">
        <v>88.389999000000003</v>
      </c>
      <c r="I304" s="5" t="s">
        <v>200</v>
      </c>
      <c r="J304" s="5" t="s">
        <v>324</v>
      </c>
      <c r="K304" s="5">
        <v>1323.0850317356169</v>
      </c>
      <c r="L304" s="5">
        <v>3.7837447999204787</v>
      </c>
      <c r="M304" s="5">
        <v>48.240573944771199</v>
      </c>
      <c r="N304" s="18">
        <v>0.13795789116385462</v>
      </c>
      <c r="O304" s="5">
        <v>1798.2199134142788</v>
      </c>
      <c r="P304" s="5">
        <v>5.1425305882035932</v>
      </c>
      <c r="Q304" s="5">
        <v>174.58685254762031</v>
      </c>
      <c r="R304" s="5">
        <v>0.49928166339768809</v>
      </c>
      <c r="S304" s="18">
        <v>0.88389999000000008</v>
      </c>
      <c r="T304" s="62">
        <v>63.75</v>
      </c>
      <c r="U304" s="18">
        <v>0.18230779902392366</v>
      </c>
      <c r="V304" s="5">
        <v>349.67607534298389</v>
      </c>
      <c r="W304" s="5">
        <v>711.33055120185861</v>
      </c>
      <c r="X304" s="5">
        <v>2.0342557050954708</v>
      </c>
      <c r="Y304" s="5">
        <v>0</v>
      </c>
      <c r="Z304" s="5" t="s">
        <v>776</v>
      </c>
      <c r="AA304" s="5">
        <v>2009</v>
      </c>
      <c r="AB304" s="5">
        <v>0.88389998999999997</v>
      </c>
      <c r="AC304" s="5">
        <v>9.4999999000000002E-2</v>
      </c>
      <c r="AD304" s="5">
        <v>54392.608999999997</v>
      </c>
      <c r="AE304" s="5">
        <v>2176240</v>
      </c>
      <c r="AF304" s="5">
        <v>506050</v>
      </c>
      <c r="AG304" s="5">
        <v>1923560</v>
      </c>
      <c r="AH304" s="5">
        <v>45.700001</v>
      </c>
      <c r="AI304" s="10"/>
    </row>
    <row r="305" spans="1:35" x14ac:dyDescent="0.25">
      <c r="A305" s="5" t="s">
        <v>1460</v>
      </c>
      <c r="B305" s="5">
        <v>108</v>
      </c>
      <c r="C305" s="5">
        <v>51</v>
      </c>
      <c r="D305" s="5">
        <v>0.02</v>
      </c>
      <c r="E305" s="5">
        <v>799.99998000000005</v>
      </c>
      <c r="F305" s="5">
        <v>499.99999000000003</v>
      </c>
      <c r="G305" s="5">
        <v>30</v>
      </c>
      <c r="H305" s="5">
        <v>85.040002999999999</v>
      </c>
      <c r="I305" s="5" t="s">
        <v>200</v>
      </c>
      <c r="J305" s="5" t="s">
        <v>324</v>
      </c>
      <c r="K305" s="5">
        <v>1323.0850317356169</v>
      </c>
      <c r="L305" s="5">
        <v>3.7837447999204787</v>
      </c>
      <c r="M305" s="5">
        <v>48.240573944771199</v>
      </c>
      <c r="N305" s="18">
        <v>0.13795789116385462</v>
      </c>
      <c r="O305" s="5">
        <v>1730.0670727624965</v>
      </c>
      <c r="P305" s="5">
        <v>4.9476278040055783</v>
      </c>
      <c r="Q305" s="5">
        <v>230.99979156041331</v>
      </c>
      <c r="R305" s="5">
        <v>0.66061079910552778</v>
      </c>
      <c r="S305" s="18">
        <v>0.85040002999999997</v>
      </c>
      <c r="T305" s="62">
        <v>68.760000000000005</v>
      </c>
      <c r="U305" s="18">
        <v>0.19663825180902469</v>
      </c>
      <c r="V305" s="5">
        <v>349.67607534298389</v>
      </c>
      <c r="W305" s="5">
        <v>711.33055120185861</v>
      </c>
      <c r="X305" s="5">
        <v>2.0342557050954708</v>
      </c>
      <c r="Y305" s="5">
        <v>0</v>
      </c>
      <c r="Z305" s="5" t="s">
        <v>776</v>
      </c>
      <c r="AA305" s="5">
        <v>2010</v>
      </c>
      <c r="AB305" s="5">
        <v>0.85040002999999997</v>
      </c>
      <c r="AC305" s="5">
        <v>9.6099994999999994E-2</v>
      </c>
      <c r="AD305" s="5">
        <v>48995.847999999998</v>
      </c>
      <c r="AE305" s="5">
        <v>2284760</v>
      </c>
      <c r="AF305" s="5">
        <v>517400</v>
      </c>
      <c r="AG305" s="5">
        <v>1942870</v>
      </c>
      <c r="AH305" s="5">
        <v>46.200001</v>
      </c>
      <c r="AI305" s="10"/>
    </row>
    <row r="306" spans="1:35" x14ac:dyDescent="0.25">
      <c r="A306" s="5" t="s">
        <v>1460</v>
      </c>
      <c r="B306" s="5">
        <v>108</v>
      </c>
      <c r="C306" s="5">
        <v>51</v>
      </c>
      <c r="D306" s="5">
        <v>0.02</v>
      </c>
      <c r="E306" s="5">
        <v>799.99998000000005</v>
      </c>
      <c r="F306" s="5">
        <v>499.99999000000003</v>
      </c>
      <c r="G306" s="5">
        <v>30</v>
      </c>
      <c r="H306" s="5">
        <v>81.580000999999996</v>
      </c>
      <c r="I306" s="5" t="s">
        <v>200</v>
      </c>
      <c r="J306" s="5" t="s">
        <v>324</v>
      </c>
      <c r="K306" s="5">
        <v>1323.0850317356169</v>
      </c>
      <c r="L306" s="5">
        <v>3.7837447999204787</v>
      </c>
      <c r="M306" s="5">
        <v>48.240573944771199</v>
      </c>
      <c r="N306" s="18">
        <v>0.13795789116385462</v>
      </c>
      <c r="O306" s="5">
        <v>1659.6762529045482</v>
      </c>
      <c r="P306" s="5">
        <v>4.7463248701720158</v>
      </c>
      <c r="Q306" s="5">
        <v>297.09544618465173</v>
      </c>
      <c r="R306" s="5">
        <v>0.8496304641180904</v>
      </c>
      <c r="S306" s="18">
        <v>0.81580000999999991</v>
      </c>
      <c r="T306" s="62">
        <v>74.63</v>
      </c>
      <c r="U306" s="18">
        <v>0.21342838319498555</v>
      </c>
      <c r="V306" s="5">
        <v>349.67607534298389</v>
      </c>
      <c r="W306" s="5">
        <v>711.33055120185861</v>
      </c>
      <c r="X306" s="5">
        <v>2.0342557050954708</v>
      </c>
      <c r="Y306" s="5">
        <v>0</v>
      </c>
      <c r="Z306" s="5" t="s">
        <v>776</v>
      </c>
      <c r="AA306" s="5">
        <v>2011</v>
      </c>
      <c r="AB306" s="5">
        <v>0.81580001000000002</v>
      </c>
      <c r="AC306" s="5">
        <v>9.6899994000000003E-2</v>
      </c>
      <c r="AD306" s="5">
        <v>52000.472999999998</v>
      </c>
      <c r="AE306" s="5">
        <v>2386530</v>
      </c>
      <c r="AF306" s="5">
        <v>517400</v>
      </c>
      <c r="AG306" s="5">
        <v>1946840</v>
      </c>
      <c r="AH306" s="5">
        <v>46.299999</v>
      </c>
      <c r="AI306" s="10"/>
    </row>
    <row r="307" spans="1:35" x14ac:dyDescent="0.25">
      <c r="A307" s="5" t="s">
        <v>1460</v>
      </c>
      <c r="B307" s="5">
        <v>108</v>
      </c>
      <c r="C307" s="5">
        <v>51</v>
      </c>
      <c r="D307" s="5">
        <v>0.02</v>
      </c>
      <c r="E307" s="5">
        <v>799.99998000000005</v>
      </c>
      <c r="F307" s="5">
        <v>499.99999000000003</v>
      </c>
      <c r="G307" s="5">
        <v>30</v>
      </c>
      <c r="H307" s="5">
        <v>76.359999000000002</v>
      </c>
      <c r="I307" s="5" t="s">
        <v>200</v>
      </c>
      <c r="J307" s="5" t="s">
        <v>324</v>
      </c>
      <c r="K307" s="5">
        <v>1323.0850317356169</v>
      </c>
      <c r="L307" s="5">
        <v>3.7837447999204787</v>
      </c>
      <c r="M307" s="5">
        <v>48.240573944771199</v>
      </c>
      <c r="N307" s="18">
        <v>0.13795789116385462</v>
      </c>
      <c r="O307" s="5">
        <v>1553.4797187869003</v>
      </c>
      <c r="P307" s="5">
        <v>4.4426251274501736</v>
      </c>
      <c r="Q307" s="5">
        <v>403.26957276262169</v>
      </c>
      <c r="R307" s="5">
        <v>1.1532661259912333</v>
      </c>
      <c r="S307" s="18">
        <v>0.76359999000000001</v>
      </c>
      <c r="T307" s="62">
        <v>84.06</v>
      </c>
      <c r="U307" s="18">
        <v>0.2403995592150808</v>
      </c>
      <c r="V307" s="5">
        <v>349.67607534298389</v>
      </c>
      <c r="W307" s="5">
        <v>711.33055120185861</v>
      </c>
      <c r="X307" s="5">
        <v>2.0342557050954708</v>
      </c>
      <c r="Y307" s="5">
        <v>0</v>
      </c>
      <c r="Z307" s="5" t="s">
        <v>776</v>
      </c>
      <c r="AA307" s="5">
        <v>2012</v>
      </c>
      <c r="AB307" s="5">
        <v>0.76359999000000001</v>
      </c>
      <c r="AC307" s="5">
        <v>9.6699997999999995E-2</v>
      </c>
      <c r="AD307" s="5">
        <v>56054.792999999998</v>
      </c>
      <c r="AE307" s="5">
        <v>2593190</v>
      </c>
      <c r="AF307" s="5">
        <v>531560</v>
      </c>
      <c r="AG307" s="5">
        <v>1980200</v>
      </c>
      <c r="AH307" s="5">
        <v>46.400002000000001</v>
      </c>
      <c r="AI307" s="10"/>
    </row>
    <row r="308" spans="1:35" x14ac:dyDescent="0.25">
      <c r="A308" s="5" t="s">
        <v>1460</v>
      </c>
      <c r="B308" s="5">
        <v>108</v>
      </c>
      <c r="C308" s="5">
        <v>51</v>
      </c>
      <c r="D308" s="5">
        <v>0.02</v>
      </c>
      <c r="E308" s="5">
        <v>799.99998000000005</v>
      </c>
      <c r="F308" s="5">
        <v>475</v>
      </c>
      <c r="G308" s="5">
        <v>30</v>
      </c>
      <c r="H308" s="5">
        <v>76.410002000000006</v>
      </c>
      <c r="I308" s="5" t="s">
        <v>200</v>
      </c>
      <c r="J308" s="5" t="s">
        <v>324</v>
      </c>
      <c r="K308" s="5">
        <v>1223.1764175620126</v>
      </c>
      <c r="L308" s="5">
        <v>3.7192272433121691</v>
      </c>
      <c r="M308" s="5">
        <v>44.61127607522959</v>
      </c>
      <c r="N308" s="18">
        <v>0.13564639650968621</v>
      </c>
      <c r="O308" s="5">
        <v>1436.9247600887045</v>
      </c>
      <c r="P308" s="5">
        <v>4.3691569242020396</v>
      </c>
      <c r="Q308" s="5">
        <v>387.60420143793232</v>
      </c>
      <c r="R308" s="5">
        <v>1.1785610684708365</v>
      </c>
      <c r="S308" s="18">
        <v>0.7641000200000001</v>
      </c>
      <c r="T308" s="62">
        <v>79.040000000000006</v>
      </c>
      <c r="U308" s="18">
        <v>0.24033494933665583</v>
      </c>
      <c r="V308" s="5">
        <v>328.87918310490466</v>
      </c>
      <c r="W308" s="5">
        <v>657.36895932294578</v>
      </c>
      <c r="X308" s="5">
        <v>1.9988159576316531</v>
      </c>
      <c r="Y308" s="5">
        <v>0</v>
      </c>
      <c r="Z308" s="5" t="s">
        <v>776</v>
      </c>
      <c r="AA308" s="5">
        <v>2013</v>
      </c>
      <c r="AB308" s="5">
        <v>0.76410001999999999</v>
      </c>
      <c r="AC308" s="5">
        <v>0.1021</v>
      </c>
      <c r="AD308" s="5">
        <v>55397.563000000002</v>
      </c>
      <c r="AE308" s="5">
        <v>2699000</v>
      </c>
      <c r="AF308" s="5">
        <v>540230</v>
      </c>
      <c r="AG308" s="5">
        <v>2062320</v>
      </c>
      <c r="AH308" s="5">
        <v>45.900002000000001</v>
      </c>
      <c r="AI308" s="10"/>
    </row>
    <row r="309" spans="1:35" x14ac:dyDescent="0.25">
      <c r="A309" s="5" t="s">
        <v>1460</v>
      </c>
      <c r="B309" s="5">
        <v>108</v>
      </c>
      <c r="C309" s="5">
        <v>51</v>
      </c>
      <c r="D309" s="5">
        <v>0.02</v>
      </c>
      <c r="E309" s="5">
        <v>0</v>
      </c>
      <c r="F309" s="5">
        <v>200</v>
      </c>
      <c r="H309" s="5">
        <v>0</v>
      </c>
      <c r="I309" s="5" t="s">
        <v>200</v>
      </c>
      <c r="K309" s="5" t="s">
        <v>1456</v>
      </c>
      <c r="L309" s="5" t="e">
        <v>#VALUE!</v>
      </c>
      <c r="M309" s="5" t="s">
        <v>1456</v>
      </c>
      <c r="N309" s="18" t="e">
        <v>#VALUE!</v>
      </c>
      <c r="O309" s="5" t="e">
        <v>#VALUE!</v>
      </c>
      <c r="P309" s="5" t="e">
        <v>#VALUE!</v>
      </c>
      <c r="Q309" s="5" t="e">
        <v>#DIV/0!</v>
      </c>
      <c r="R309" s="5" t="e">
        <v>#DIV/0!</v>
      </c>
      <c r="S309" s="18" t="e">
        <v>#VALUE!</v>
      </c>
      <c r="T309" s="62" t="e">
        <v>#VALUE!</v>
      </c>
      <c r="U309" s="18" t="e">
        <v>#VALUE!</v>
      </c>
      <c r="V309" s="5">
        <v>170.27101100293106</v>
      </c>
      <c r="W309" s="5">
        <v>796.4215644807316</v>
      </c>
      <c r="X309" s="5">
        <v>4.6773761416558566</v>
      </c>
      <c r="Y309" s="5">
        <v>0</v>
      </c>
      <c r="Z309" s="5" t="s">
        <v>776</v>
      </c>
      <c r="AA309" s="5">
        <v>2014</v>
      </c>
      <c r="AC309" s="5">
        <v>0.10050000000000001</v>
      </c>
      <c r="AI309" s="10"/>
    </row>
    <row r="310" spans="1:35" x14ac:dyDescent="0.25">
      <c r="A310" s="5" t="s">
        <v>1460</v>
      </c>
      <c r="B310" s="5">
        <v>108</v>
      </c>
      <c r="C310" s="5">
        <v>51</v>
      </c>
      <c r="D310" s="5">
        <v>0.02</v>
      </c>
      <c r="E310" s="5">
        <v>874.99998999999991</v>
      </c>
      <c r="F310" s="5">
        <v>599.99999000000003</v>
      </c>
      <c r="G310" s="5">
        <v>30</v>
      </c>
      <c r="H310" s="5">
        <v>97.000003000000007</v>
      </c>
      <c r="I310" s="5" t="s">
        <v>200</v>
      </c>
      <c r="J310" s="5" t="s">
        <v>201</v>
      </c>
      <c r="K310" s="5">
        <v>1796.7846502026268</v>
      </c>
      <c r="L310" s="5">
        <v>4.0128341234702605</v>
      </c>
      <c r="M310" s="5">
        <v>40.236250448577678</v>
      </c>
      <c r="N310" s="18">
        <v>8.9861296835065774E-2</v>
      </c>
      <c r="O310" s="5">
        <v>2611.6683652074626</v>
      </c>
      <c r="P310" s="5">
        <v>5.8327479221900216</v>
      </c>
      <c r="Q310" s="5">
        <v>111.29711812584718</v>
      </c>
      <c r="R310" s="5">
        <v>0.24856449736975111</v>
      </c>
      <c r="S310" s="18">
        <v>0.97000003000000012</v>
      </c>
      <c r="T310" s="62">
        <v>50.83</v>
      </c>
      <c r="U310" s="18">
        <v>0.11352113163970932</v>
      </c>
      <c r="V310" s="5">
        <v>447.75951233408688</v>
      </c>
      <c r="W310" s="5">
        <v>895.65688014192631</v>
      </c>
      <c r="X310" s="5">
        <v>2.0003078783810397</v>
      </c>
      <c r="Y310" s="5">
        <v>0</v>
      </c>
      <c r="Z310" s="5" t="s">
        <v>780</v>
      </c>
      <c r="AA310" s="5">
        <v>2001</v>
      </c>
      <c r="AB310" s="5">
        <v>0.97000003000000001</v>
      </c>
      <c r="AC310" s="5">
        <v>0.14749999</v>
      </c>
      <c r="AD310" s="5">
        <v>8735.0146000000004</v>
      </c>
      <c r="AE310" s="5">
        <v>2550556</v>
      </c>
      <c r="AF310" s="5">
        <v>307834</v>
      </c>
      <c r="AG310" s="5">
        <v>2462548</v>
      </c>
      <c r="AH310" s="5">
        <v>44</v>
      </c>
      <c r="AI310" s="10"/>
    </row>
    <row r="311" spans="1:35" x14ac:dyDescent="0.25">
      <c r="A311" s="5" t="s">
        <v>1460</v>
      </c>
      <c r="B311" s="5">
        <v>108</v>
      </c>
      <c r="C311" s="5">
        <v>51</v>
      </c>
      <c r="D311" s="5">
        <v>0.02</v>
      </c>
      <c r="E311" s="5">
        <v>874.99998999999991</v>
      </c>
      <c r="F311" s="5">
        <v>599.99999000000003</v>
      </c>
      <c r="G311" s="5">
        <v>30</v>
      </c>
      <c r="H311" s="5">
        <v>91.000002999999992</v>
      </c>
      <c r="I311" s="5" t="s">
        <v>200</v>
      </c>
      <c r="J311" s="5" t="s">
        <v>201</v>
      </c>
      <c r="K311" s="5">
        <v>1796.7846502026268</v>
      </c>
      <c r="L311" s="5">
        <v>4.0128341234702605</v>
      </c>
      <c r="M311" s="5">
        <v>40.236250448577678</v>
      </c>
      <c r="N311" s="18">
        <v>8.9861296835065774E-2</v>
      </c>
      <c r="O311" s="5">
        <v>2450.121873386789</v>
      </c>
      <c r="P311" s="5">
        <v>5.4719594020789426</v>
      </c>
      <c r="Q311" s="5">
        <v>329.60978735429137</v>
      </c>
      <c r="R311" s="5">
        <v>0.736131289843731</v>
      </c>
      <c r="S311" s="18">
        <v>0.91000002999999996</v>
      </c>
      <c r="T311" s="62">
        <v>71.61</v>
      </c>
      <c r="U311" s="18">
        <v>0.15993061444289633</v>
      </c>
      <c r="V311" s="5">
        <v>447.75951233408688</v>
      </c>
      <c r="W311" s="5">
        <v>895.65688014192631</v>
      </c>
      <c r="X311" s="5">
        <v>2.0003078783810397</v>
      </c>
      <c r="Y311" s="5">
        <v>0</v>
      </c>
      <c r="Z311" s="5" t="s">
        <v>780</v>
      </c>
      <c r="AA311" s="5">
        <v>2002</v>
      </c>
      <c r="AB311" s="5">
        <v>0.91000002999999996</v>
      </c>
      <c r="AC311" s="5">
        <v>0.1542</v>
      </c>
      <c r="AD311" s="5">
        <v>18949.592000000001</v>
      </c>
      <c r="AE311" s="5">
        <v>2712293</v>
      </c>
      <c r="AF311" s="5">
        <v>331607</v>
      </c>
      <c r="AG311" s="5">
        <v>2465049</v>
      </c>
      <c r="AH311" s="5">
        <v>44</v>
      </c>
      <c r="AI311" s="10"/>
    </row>
    <row r="312" spans="1:35" x14ac:dyDescent="0.25">
      <c r="A312" s="5" t="s">
        <v>1460</v>
      </c>
      <c r="B312" s="5">
        <v>108</v>
      </c>
      <c r="C312" s="5">
        <v>51</v>
      </c>
      <c r="D312" s="5">
        <v>0.02</v>
      </c>
      <c r="E312" s="5">
        <v>874.99998999999991</v>
      </c>
      <c r="F312" s="5">
        <v>599.99999000000003</v>
      </c>
      <c r="G312" s="5">
        <v>30</v>
      </c>
      <c r="H312" s="5">
        <v>90.599996000000004</v>
      </c>
      <c r="I312" s="5" t="s">
        <v>200</v>
      </c>
      <c r="J312" s="5" t="s">
        <v>201</v>
      </c>
      <c r="K312" s="5">
        <v>1796.7846502026268</v>
      </c>
      <c r="L312" s="5">
        <v>4.0128341234702605</v>
      </c>
      <c r="M312" s="5">
        <v>40.236250448577678</v>
      </c>
      <c r="N312" s="18">
        <v>8.9861296835065774E-2</v>
      </c>
      <c r="O312" s="5">
        <v>2439.3519187945039</v>
      </c>
      <c r="P312" s="5">
        <v>5.447906413151598</v>
      </c>
      <c r="Q312" s="5">
        <v>369.63458788646966</v>
      </c>
      <c r="R312" s="5">
        <v>0.82552034675853891</v>
      </c>
      <c r="S312" s="18">
        <v>0.90599996000000005</v>
      </c>
      <c r="T312" s="62">
        <v>75.42</v>
      </c>
      <c r="U312" s="18">
        <v>0.16843919206490959</v>
      </c>
      <c r="V312" s="5">
        <v>447.75951233408688</v>
      </c>
      <c r="W312" s="5">
        <v>895.65688014192631</v>
      </c>
      <c r="X312" s="5">
        <v>2.0003078783810397</v>
      </c>
      <c r="Y312" s="5">
        <v>0</v>
      </c>
      <c r="Z312" s="5" t="s">
        <v>780</v>
      </c>
      <c r="AA312" s="5">
        <v>2003</v>
      </c>
      <c r="AB312" s="5">
        <v>0.90599996000000005</v>
      </c>
      <c r="AC312" s="5">
        <v>0.15790001000000001</v>
      </c>
      <c r="AD312" s="5">
        <v>28709.754000000001</v>
      </c>
      <c r="AE312" s="5">
        <v>2793788</v>
      </c>
      <c r="AF312" s="5">
        <v>318122</v>
      </c>
      <c r="AG312" s="5">
        <v>2531746</v>
      </c>
      <c r="AH312" s="5">
        <v>44.599997999999999</v>
      </c>
      <c r="AI312" s="10"/>
    </row>
    <row r="313" spans="1:35" x14ac:dyDescent="0.25">
      <c r="A313" s="5" t="s">
        <v>1460</v>
      </c>
      <c r="B313" s="5">
        <v>108</v>
      </c>
      <c r="C313" s="5">
        <v>51</v>
      </c>
      <c r="D313" s="5">
        <v>0.02</v>
      </c>
      <c r="E313" s="5">
        <v>850.00001000000009</v>
      </c>
      <c r="F313" s="5">
        <v>650.00002000000006</v>
      </c>
      <c r="G313" s="5">
        <v>30</v>
      </c>
      <c r="H313" s="5">
        <v>88.199996999999996</v>
      </c>
      <c r="I313" s="5" t="s">
        <v>200</v>
      </c>
      <c r="J313" s="5" t="s">
        <v>201</v>
      </c>
      <c r="K313" s="5">
        <v>2133.9809301059663</v>
      </c>
      <c r="L313" s="5">
        <v>4.207159780358924</v>
      </c>
      <c r="M313" s="5">
        <v>52.453193727979574</v>
      </c>
      <c r="N313" s="18">
        <v>0.10341187397245039</v>
      </c>
      <c r="O313" s="5">
        <v>2831.1376192063162</v>
      </c>
      <c r="P313" s="5">
        <v>5.5816095430592583</v>
      </c>
      <c r="Q313" s="5">
        <v>562.33307545567141</v>
      </c>
      <c r="R313" s="5">
        <v>1.1086439737327747</v>
      </c>
      <c r="S313" s="18">
        <v>0.88199996999999997</v>
      </c>
      <c r="T313" s="62">
        <v>104.78</v>
      </c>
      <c r="U313" s="18">
        <v>0.206571834487148</v>
      </c>
      <c r="V313" s="5">
        <v>507.22602456612918</v>
      </c>
      <c r="W313" s="5">
        <v>1075.9257768141215</v>
      </c>
      <c r="X313" s="5">
        <v>2.121195925888161</v>
      </c>
      <c r="Y313" s="5">
        <v>0</v>
      </c>
      <c r="Z313" s="5" t="s">
        <v>780</v>
      </c>
      <c r="AA313" s="5">
        <v>2004</v>
      </c>
      <c r="AB313" s="5">
        <v>0.88199996999999997</v>
      </c>
      <c r="AC313" s="5">
        <v>0.15350000999999999</v>
      </c>
      <c r="AD313" s="5">
        <v>34637.300999999999</v>
      </c>
      <c r="AE313" s="5">
        <v>2960990</v>
      </c>
      <c r="AF313" s="5">
        <v>315157</v>
      </c>
      <c r="AG313" s="5">
        <v>2611524</v>
      </c>
      <c r="AH313" s="5">
        <v>44.599997999999999</v>
      </c>
      <c r="AI313" s="10"/>
    </row>
    <row r="314" spans="1:35" x14ac:dyDescent="0.25">
      <c r="A314" s="5" t="s">
        <v>1460</v>
      </c>
      <c r="B314" s="5">
        <v>108</v>
      </c>
      <c r="C314" s="5">
        <v>51</v>
      </c>
      <c r="D314" s="5">
        <v>0.02</v>
      </c>
      <c r="E314" s="5">
        <v>850.00001000000009</v>
      </c>
      <c r="F314" s="5">
        <v>650.00002000000006</v>
      </c>
      <c r="G314" s="5">
        <v>30</v>
      </c>
      <c r="H314" s="5">
        <v>87.900001000000003</v>
      </c>
      <c r="I314" s="5" t="s">
        <v>200</v>
      </c>
      <c r="J314" s="5" t="s">
        <v>201</v>
      </c>
      <c r="K314" s="5">
        <v>2133.9809301059663</v>
      </c>
      <c r="L314" s="5">
        <v>4.207159780358924</v>
      </c>
      <c r="M314" s="5">
        <v>52.453193727979574</v>
      </c>
      <c r="N314" s="18">
        <v>0.10341187397245039</v>
      </c>
      <c r="O314" s="5">
        <v>2821.5080274818242</v>
      </c>
      <c r="P314" s="5">
        <v>5.562624729074745</v>
      </c>
      <c r="Q314" s="5">
        <v>590.96069194351378</v>
      </c>
      <c r="R314" s="5">
        <v>1.1650835393333958</v>
      </c>
      <c r="S314" s="18">
        <v>0.87900000999999994</v>
      </c>
      <c r="T314" s="62">
        <v>107.44</v>
      </c>
      <c r="U314" s="18">
        <v>0.21182356858463577</v>
      </c>
      <c r="V314" s="5">
        <v>507.22602456612918</v>
      </c>
      <c r="W314" s="5">
        <v>1075.9257768141215</v>
      </c>
      <c r="X314" s="5">
        <v>2.121195925888161</v>
      </c>
      <c r="Y314" s="5">
        <v>0</v>
      </c>
      <c r="Z314" s="5" t="s">
        <v>780</v>
      </c>
      <c r="AA314" s="5">
        <v>2005</v>
      </c>
      <c r="AB314" s="5">
        <v>0.87900001000000005</v>
      </c>
      <c r="AC314" s="5">
        <v>0.1583</v>
      </c>
      <c r="AD314" s="5">
        <v>42308.046999999999</v>
      </c>
      <c r="AE314" s="5">
        <v>3065855</v>
      </c>
      <c r="AF314" s="5">
        <v>318405</v>
      </c>
      <c r="AG314" s="5">
        <v>2693686</v>
      </c>
      <c r="AH314" s="5">
        <v>44.700001</v>
      </c>
      <c r="AI314" s="10"/>
    </row>
    <row r="315" spans="1:35" x14ac:dyDescent="0.25">
      <c r="A315" s="5" t="s">
        <v>1460</v>
      </c>
      <c r="B315" s="5">
        <v>108</v>
      </c>
      <c r="C315" s="5">
        <v>51</v>
      </c>
      <c r="D315" s="5">
        <v>0.02</v>
      </c>
      <c r="E315" s="5">
        <v>850.00001000000009</v>
      </c>
      <c r="F315" s="5">
        <v>650.00002000000006</v>
      </c>
      <c r="G315" s="5">
        <v>30</v>
      </c>
      <c r="H315" s="5">
        <v>88.300002000000006</v>
      </c>
      <c r="I315" s="5" t="s">
        <v>200</v>
      </c>
      <c r="J315" s="5" t="s">
        <v>201</v>
      </c>
      <c r="K315" s="5">
        <v>2133.9809301059663</v>
      </c>
      <c r="L315" s="5">
        <v>4.207159780358924</v>
      </c>
      <c r="M315" s="5">
        <v>52.453193727979574</v>
      </c>
      <c r="N315" s="18">
        <v>0.10341187397245039</v>
      </c>
      <c r="O315" s="5">
        <v>2834.3476864085719</v>
      </c>
      <c r="P315" s="5">
        <v>5.587938215183291</v>
      </c>
      <c r="Q315" s="5">
        <v>583.99527638054997</v>
      </c>
      <c r="R315" s="5">
        <v>1.1513511690968294</v>
      </c>
      <c r="S315" s="18">
        <v>0.88300002000000011</v>
      </c>
      <c r="T315" s="62">
        <v>106.79</v>
      </c>
      <c r="U315" s="18">
        <v>0.21054576362204927</v>
      </c>
      <c r="V315" s="5">
        <v>507.22602456612918</v>
      </c>
      <c r="W315" s="5">
        <v>1075.9257768141215</v>
      </c>
      <c r="X315" s="5">
        <v>2.121195925888161</v>
      </c>
      <c r="Y315" s="5">
        <v>0</v>
      </c>
      <c r="Z315" s="5" t="s">
        <v>780</v>
      </c>
      <c r="AA315" s="5">
        <v>2006</v>
      </c>
      <c r="AB315" s="5">
        <v>0.88300002</v>
      </c>
      <c r="AC315" s="5">
        <v>0.15820000000000001</v>
      </c>
      <c r="AD315" s="5">
        <v>45974.858999999997</v>
      </c>
      <c r="AE315" s="5">
        <v>3233713</v>
      </c>
      <c r="AF315" s="5">
        <v>328609</v>
      </c>
      <c r="AG315" s="5">
        <v>2854304</v>
      </c>
      <c r="AH315" s="5">
        <v>44.799999</v>
      </c>
      <c r="AI315" s="10"/>
    </row>
    <row r="316" spans="1:35" x14ac:dyDescent="0.25">
      <c r="A316" s="5" t="s">
        <v>1460</v>
      </c>
      <c r="B316" s="5">
        <v>108</v>
      </c>
      <c r="C316" s="5">
        <v>51</v>
      </c>
      <c r="D316" s="5">
        <v>0.02</v>
      </c>
      <c r="E316" s="5">
        <v>850.00001000000009</v>
      </c>
      <c r="F316" s="5">
        <v>575.00000999999997</v>
      </c>
      <c r="G316" s="5">
        <v>30</v>
      </c>
      <c r="H316" s="5">
        <v>87.699996999999996</v>
      </c>
      <c r="I316" s="5" t="s">
        <v>200</v>
      </c>
      <c r="J316" s="5" t="s">
        <v>201</v>
      </c>
      <c r="K316" s="5">
        <v>1712.3841105118031</v>
      </c>
      <c r="L316" s="5">
        <v>4.0693312062380267</v>
      </c>
      <c r="M316" s="5">
        <v>38.753513816972358</v>
      </c>
      <c r="N316" s="18">
        <v>9.2094339207368592E-2</v>
      </c>
      <c r="O316" s="5">
        <v>2248.4380512768748</v>
      </c>
      <c r="P316" s="5">
        <v>5.3432165547362658</v>
      </c>
      <c r="Q316" s="5">
        <v>490.44539840177328</v>
      </c>
      <c r="R316" s="5">
        <v>1.1655006329600142</v>
      </c>
      <c r="S316" s="18">
        <v>0.87699997000000007</v>
      </c>
      <c r="T316" s="62">
        <v>84.39</v>
      </c>
      <c r="U316" s="18">
        <v>0.20054484462182443</v>
      </c>
      <c r="V316" s="5">
        <v>420.80234410185807</v>
      </c>
      <c r="W316" s="5">
        <v>851.39938799490108</v>
      </c>
      <c r="X316" s="5">
        <v>2.023276248168461</v>
      </c>
      <c r="Y316" s="5">
        <v>0</v>
      </c>
      <c r="Z316" s="5" t="s">
        <v>780</v>
      </c>
      <c r="AA316" s="5">
        <v>2007</v>
      </c>
      <c r="AB316" s="5">
        <v>0.87699996999999996</v>
      </c>
      <c r="AC316" s="5">
        <v>0.15570000000000001</v>
      </c>
      <c r="AD316" s="5">
        <v>48967.383000000002</v>
      </c>
      <c r="AE316" s="5">
        <v>3383258</v>
      </c>
      <c r="AF316" s="5">
        <v>357049</v>
      </c>
      <c r="AG316" s="5">
        <v>2968794</v>
      </c>
      <c r="AH316" s="5">
        <v>44.5</v>
      </c>
      <c r="AI316" s="10"/>
    </row>
    <row r="317" spans="1:35" x14ac:dyDescent="0.25">
      <c r="A317" s="5" t="s">
        <v>1460</v>
      </c>
      <c r="B317" s="5">
        <v>108</v>
      </c>
      <c r="C317" s="5">
        <v>51</v>
      </c>
      <c r="D317" s="5">
        <v>0.02</v>
      </c>
      <c r="E317" s="5">
        <v>850.00001000000009</v>
      </c>
      <c r="F317" s="5">
        <v>650.00002000000006</v>
      </c>
      <c r="G317" s="5">
        <v>30</v>
      </c>
      <c r="H317" s="5">
        <v>84.300004999999999</v>
      </c>
      <c r="I317" s="5" t="s">
        <v>200</v>
      </c>
      <c r="J317" s="5" t="s">
        <v>201</v>
      </c>
      <c r="K317" s="5">
        <v>2133.9809301059663</v>
      </c>
      <c r="L317" s="5">
        <v>4.207159780358924</v>
      </c>
      <c r="M317" s="5">
        <v>52.453193727979574</v>
      </c>
      <c r="N317" s="18">
        <v>0.10341187397245039</v>
      </c>
      <c r="O317" s="5">
        <v>2705.9515144289694</v>
      </c>
      <c r="P317" s="5">
        <v>5.3348041767840781</v>
      </c>
      <c r="Q317" s="5">
        <v>715.71494933804547</v>
      </c>
      <c r="R317" s="5">
        <v>1.4110375151792605</v>
      </c>
      <c r="S317" s="18">
        <v>0.84300005</v>
      </c>
      <c r="T317" s="62">
        <v>119.05</v>
      </c>
      <c r="U317" s="18">
        <v>0.23470972774650217</v>
      </c>
      <c r="V317" s="5">
        <v>507.22602456612918</v>
      </c>
      <c r="W317" s="5">
        <v>1075.9257768141215</v>
      </c>
      <c r="X317" s="5">
        <v>2.121195925888161</v>
      </c>
      <c r="Y317" s="5">
        <v>0</v>
      </c>
      <c r="Z317" s="5" t="s">
        <v>780</v>
      </c>
      <c r="AA317" s="5">
        <v>2008</v>
      </c>
      <c r="AB317" s="5">
        <v>0.84300005</v>
      </c>
      <c r="AC317" s="5">
        <v>0.1532</v>
      </c>
      <c r="AD317" s="5">
        <v>52341.226999999999</v>
      </c>
      <c r="AE317" s="5">
        <v>3493011</v>
      </c>
      <c r="AF317" s="5">
        <v>388652</v>
      </c>
      <c r="AG317" s="5">
        <v>2944292</v>
      </c>
      <c r="AH317" s="5">
        <v>44.200001</v>
      </c>
      <c r="AI317" s="10"/>
    </row>
    <row r="318" spans="1:35" x14ac:dyDescent="0.25">
      <c r="A318" s="5" t="s">
        <v>1460</v>
      </c>
      <c r="B318" s="5">
        <v>108</v>
      </c>
      <c r="C318" s="5">
        <v>51</v>
      </c>
      <c r="D318" s="5">
        <v>0.02</v>
      </c>
      <c r="E318" s="5">
        <v>799.99998000000005</v>
      </c>
      <c r="F318" s="5">
        <v>650.00002000000006</v>
      </c>
      <c r="G318" s="5">
        <v>30</v>
      </c>
      <c r="H318" s="5">
        <v>88.300002000000006</v>
      </c>
      <c r="I318" s="5" t="s">
        <v>200</v>
      </c>
      <c r="J318" s="5" t="s">
        <v>201</v>
      </c>
      <c r="K318" s="5">
        <v>2245.7764892184132</v>
      </c>
      <c r="L318" s="5">
        <v>4.4275655830936609</v>
      </c>
      <c r="M318" s="5">
        <v>59.412258414083908</v>
      </c>
      <c r="N318" s="18">
        <v>0.11713172340655026</v>
      </c>
      <c r="O318" s="5">
        <v>2987.6595264603334</v>
      </c>
      <c r="P318" s="5">
        <v>5.8901936843952685</v>
      </c>
      <c r="Q318" s="5">
        <v>398.82618190134559</v>
      </c>
      <c r="R318" s="5">
        <v>0.78628887830133198</v>
      </c>
      <c r="S318" s="18">
        <v>0.88300002000000011</v>
      </c>
      <c r="T318" s="62">
        <v>94.84</v>
      </c>
      <c r="U318" s="18">
        <v>0.1869757450490695</v>
      </c>
      <c r="V318" s="5">
        <v>507.22602456612918</v>
      </c>
      <c r="W318" s="5">
        <v>1137.756306692886</v>
      </c>
      <c r="X318" s="5">
        <v>2.2430952900456944</v>
      </c>
      <c r="Y318" s="5">
        <v>0</v>
      </c>
      <c r="Z318" s="5" t="s">
        <v>780</v>
      </c>
      <c r="AA318" s="5">
        <v>2009</v>
      </c>
      <c r="AB318" s="5">
        <v>0.88300002</v>
      </c>
      <c r="AC318" s="5">
        <v>0.15029999999999999</v>
      </c>
      <c r="AD318" s="5">
        <v>58671.050999999999</v>
      </c>
      <c r="AE318" s="5">
        <v>3304766</v>
      </c>
      <c r="AF318" s="5">
        <v>491750</v>
      </c>
      <c r="AG318" s="5">
        <v>2917927</v>
      </c>
      <c r="AH318" s="5">
        <v>43.799999</v>
      </c>
      <c r="AI318" s="10"/>
    </row>
    <row r="319" spans="1:35" x14ac:dyDescent="0.25">
      <c r="A319" s="5" t="s">
        <v>1460</v>
      </c>
      <c r="B319" s="5">
        <v>108</v>
      </c>
      <c r="C319" s="5">
        <v>51</v>
      </c>
      <c r="D319" s="5">
        <v>0.02</v>
      </c>
      <c r="E319" s="5">
        <v>799.99998000000005</v>
      </c>
      <c r="F319" s="5">
        <v>650.00002000000006</v>
      </c>
      <c r="G319" s="5">
        <v>30</v>
      </c>
      <c r="H319" s="5">
        <v>88.9</v>
      </c>
      <c r="I319" s="5" t="s">
        <v>200</v>
      </c>
      <c r="J319" s="5" t="s">
        <v>201</v>
      </c>
      <c r="K319" s="5">
        <v>2245.7764892184132</v>
      </c>
      <c r="L319" s="5">
        <v>4.4275655830936609</v>
      </c>
      <c r="M319" s="5">
        <v>59.412258414083908</v>
      </c>
      <c r="N319" s="18">
        <v>0.11713172340655026</v>
      </c>
      <c r="O319" s="5">
        <v>3007.9606555651449</v>
      </c>
      <c r="P319" s="5">
        <v>5.9302175162208863</v>
      </c>
      <c r="Q319" s="5">
        <v>398.58698555582004</v>
      </c>
      <c r="R319" s="5">
        <v>0.78581730087048118</v>
      </c>
      <c r="S319" s="18">
        <v>0.88900000000000001</v>
      </c>
      <c r="T319" s="62">
        <v>94.82</v>
      </c>
      <c r="U319" s="18">
        <v>0.18693385603703408</v>
      </c>
      <c r="V319" s="5">
        <v>507.22602456612918</v>
      </c>
      <c r="W319" s="5">
        <v>1137.756306692886</v>
      </c>
      <c r="X319" s="5">
        <v>2.2430952900456944</v>
      </c>
      <c r="Y319" s="5">
        <v>0</v>
      </c>
      <c r="Z319" s="5" t="s">
        <v>780</v>
      </c>
      <c r="AA319" s="5">
        <v>2010</v>
      </c>
      <c r="AB319" s="5">
        <v>0.88900000000000001</v>
      </c>
      <c r="AC319" s="5">
        <v>0.13639999999999999</v>
      </c>
      <c r="AD319" s="5">
        <v>68780</v>
      </c>
      <c r="AE319" s="5">
        <v>3332814</v>
      </c>
      <c r="AF319" s="5">
        <v>470774</v>
      </c>
      <c r="AG319" s="5">
        <v>2961720</v>
      </c>
      <c r="AH319" s="5">
        <v>43.52</v>
      </c>
      <c r="AI319" s="10"/>
    </row>
    <row r="320" spans="1:35" x14ac:dyDescent="0.25">
      <c r="A320" s="5" t="s">
        <v>1460</v>
      </c>
      <c r="B320" s="5">
        <v>108</v>
      </c>
      <c r="C320" s="5">
        <v>51</v>
      </c>
      <c r="D320" s="5">
        <v>0.02</v>
      </c>
      <c r="E320" s="5">
        <v>799.99998000000005</v>
      </c>
      <c r="F320" s="5">
        <v>650.00002000000006</v>
      </c>
      <c r="G320" s="5">
        <v>30</v>
      </c>
      <c r="H320" s="5">
        <v>81.5</v>
      </c>
      <c r="I320" s="5" t="s">
        <v>200</v>
      </c>
      <c r="J320" s="5" t="s">
        <v>201</v>
      </c>
      <c r="K320" s="5">
        <v>2245.7764892184132</v>
      </c>
      <c r="L320" s="5">
        <v>4.4275655830936609</v>
      </c>
      <c r="M320" s="5">
        <v>59.412258414083908</v>
      </c>
      <c r="N320" s="18">
        <v>0.11713172340655026</v>
      </c>
      <c r="O320" s="5">
        <v>2757.5792286677088</v>
      </c>
      <c r="P320" s="5">
        <v>5.436588611608574</v>
      </c>
      <c r="Q320" s="5">
        <v>657.04951868669582</v>
      </c>
      <c r="R320" s="5">
        <v>1.295378168438267</v>
      </c>
      <c r="S320" s="18">
        <v>0.81499999999999995</v>
      </c>
      <c r="T320" s="62">
        <v>117.78</v>
      </c>
      <c r="U320" s="18">
        <v>0.2321968392035671</v>
      </c>
      <c r="V320" s="5">
        <v>507.22602456612918</v>
      </c>
      <c r="W320" s="5">
        <v>1137.756306692886</v>
      </c>
      <c r="X320" s="5">
        <v>2.2430952900456944</v>
      </c>
      <c r="Y320" s="5">
        <v>0</v>
      </c>
      <c r="Z320" s="5" t="s">
        <v>780</v>
      </c>
      <c r="AA320" s="5">
        <v>2011</v>
      </c>
      <c r="AB320" s="5">
        <v>0.81499999999999995</v>
      </c>
      <c r="AC320" s="5">
        <v>0.13020000000000001</v>
      </c>
      <c r="AD320" s="5">
        <v>58620</v>
      </c>
      <c r="AE320" s="5">
        <v>3442527</v>
      </c>
      <c r="AF320" s="5">
        <v>491646</v>
      </c>
      <c r="AG320" s="5">
        <v>2804706</v>
      </c>
      <c r="AH320" s="5">
        <v>42.349997999999999</v>
      </c>
      <c r="AI320" s="10"/>
    </row>
    <row r="321" spans="1:35" x14ac:dyDescent="0.25">
      <c r="A321" s="5" t="s">
        <v>1460</v>
      </c>
      <c r="B321" s="5">
        <v>108</v>
      </c>
      <c r="C321" s="5">
        <v>51</v>
      </c>
      <c r="D321" s="5">
        <v>0.02</v>
      </c>
      <c r="E321" s="5">
        <v>799.99998000000005</v>
      </c>
      <c r="F321" s="5">
        <v>625</v>
      </c>
      <c r="G321" s="5">
        <v>30</v>
      </c>
      <c r="H321" s="5">
        <v>83.999997000000008</v>
      </c>
      <c r="I321" s="5" t="s">
        <v>200</v>
      </c>
      <c r="J321" s="5" t="s">
        <v>201</v>
      </c>
      <c r="K321" s="5">
        <v>2088.0182331229003</v>
      </c>
      <c r="L321" s="5">
        <v>4.381746186784647</v>
      </c>
      <c r="M321" s="5">
        <v>53.782004986673996</v>
      </c>
      <c r="N321" s="18">
        <v>0.11286256581942444</v>
      </c>
      <c r="O321" s="5">
        <v>2638.0740955634878</v>
      </c>
      <c r="P321" s="5">
        <v>5.5360489316236192</v>
      </c>
      <c r="Q321" s="5">
        <v>521.68749583173224</v>
      </c>
      <c r="R321" s="5">
        <v>1.094771185084463</v>
      </c>
      <c r="S321" s="18">
        <v>0.83999997000000004</v>
      </c>
      <c r="T321" s="62">
        <v>100.12</v>
      </c>
      <c r="U321" s="18">
        <v>0.21010827850180888</v>
      </c>
      <c r="V321" s="5">
        <v>476.5265134298208</v>
      </c>
      <c r="W321" s="5">
        <v>1052.5462785204604</v>
      </c>
      <c r="X321" s="5">
        <v>2.2087884910006617</v>
      </c>
      <c r="Y321" s="5">
        <v>0</v>
      </c>
      <c r="Z321" s="5" t="s">
        <v>780</v>
      </c>
      <c r="AA321" s="5">
        <v>2012</v>
      </c>
      <c r="AB321" s="5">
        <v>0.83999997000000004</v>
      </c>
      <c r="AC321" s="5">
        <v>0.12</v>
      </c>
      <c r="AD321" s="5">
        <v>49044</v>
      </c>
      <c r="AE321" s="5">
        <v>3495549</v>
      </c>
      <c r="AF321" s="5">
        <v>510872</v>
      </c>
      <c r="AG321" s="5">
        <v>2936695</v>
      </c>
      <c r="AI321" s="10"/>
    </row>
    <row r="322" spans="1:35" x14ac:dyDescent="0.25">
      <c r="A322" s="5" t="s">
        <v>1460</v>
      </c>
      <c r="B322" s="5">
        <v>108</v>
      </c>
      <c r="C322" s="5">
        <v>51</v>
      </c>
      <c r="D322" s="5">
        <v>0.02</v>
      </c>
      <c r="E322" s="5">
        <v>750.00002999999992</v>
      </c>
      <c r="F322" s="5">
        <v>479.99999000000003</v>
      </c>
      <c r="G322" s="5">
        <v>30</v>
      </c>
      <c r="H322" s="5">
        <v>81.199997999999994</v>
      </c>
      <c r="I322" s="5" t="s">
        <v>200</v>
      </c>
      <c r="J322" s="5" t="s">
        <v>201</v>
      </c>
      <c r="K322" s="5">
        <v>1437.7575456166737</v>
      </c>
      <c r="L322" s="5">
        <v>4.3184781241447254</v>
      </c>
      <c r="M322" s="5">
        <v>34.257243228574239</v>
      </c>
      <c r="N322" s="18">
        <v>0.10289576008634319</v>
      </c>
      <c r="O322" s="5">
        <v>1741.5635978228652</v>
      </c>
      <c r="P322" s="5">
        <v>5.2309962287688831</v>
      </c>
      <c r="Q322" s="5">
        <v>432.68090695779421</v>
      </c>
      <c r="R322" s="5">
        <v>1.2996092680083267</v>
      </c>
      <c r="S322" s="18">
        <v>0.81199997999999995</v>
      </c>
      <c r="T322" s="62">
        <v>70.89</v>
      </c>
      <c r="U322" s="18">
        <v>0.21293528603730244</v>
      </c>
      <c r="V322" s="5">
        <v>332.93153381468653</v>
      </c>
      <c r="W322" s="5">
        <v>707.0252631499784</v>
      </c>
      <c r="X322" s="5">
        <v>2.123635616755716</v>
      </c>
      <c r="Y322" s="5">
        <v>0</v>
      </c>
      <c r="Z322" s="5" t="s">
        <v>780</v>
      </c>
      <c r="AA322" s="5">
        <v>2013</v>
      </c>
      <c r="AB322" s="5">
        <v>0.81199997999999995</v>
      </c>
      <c r="AC322" s="5">
        <v>0.1242</v>
      </c>
      <c r="AD322" s="5">
        <v>63145</v>
      </c>
      <c r="AE322" s="5">
        <v>3785872</v>
      </c>
      <c r="AF322" s="5">
        <v>547660</v>
      </c>
      <c r="AG322" s="5">
        <v>3075895</v>
      </c>
      <c r="AI322" s="10"/>
    </row>
    <row r="323" spans="1:35" x14ac:dyDescent="0.25">
      <c r="A323" s="5" t="s">
        <v>1460</v>
      </c>
      <c r="B323" s="5">
        <v>108</v>
      </c>
      <c r="C323" s="5">
        <v>51</v>
      </c>
      <c r="D323" s="5">
        <v>0.02</v>
      </c>
      <c r="E323" s="5">
        <v>0</v>
      </c>
      <c r="F323" s="5">
        <v>200</v>
      </c>
      <c r="H323" s="5">
        <v>0</v>
      </c>
      <c r="I323" s="5" t="s">
        <v>200</v>
      </c>
      <c r="K323" s="5" t="s">
        <v>1456</v>
      </c>
      <c r="L323" s="5" t="e">
        <v>#VALUE!</v>
      </c>
      <c r="M323" s="5" t="s">
        <v>1456</v>
      </c>
      <c r="N323" s="18" t="e">
        <v>#VALUE!</v>
      </c>
      <c r="O323" s="5" t="e">
        <v>#VALUE!</v>
      </c>
      <c r="P323" s="5" t="e">
        <v>#VALUE!</v>
      </c>
      <c r="Q323" s="5" t="e">
        <v>#DIV/0!</v>
      </c>
      <c r="R323" s="5" t="e">
        <v>#DIV/0!</v>
      </c>
      <c r="S323" s="18" t="e">
        <v>#VALUE!</v>
      </c>
      <c r="T323" s="62" t="e">
        <v>#VALUE!</v>
      </c>
      <c r="U323" s="18" t="e">
        <v>#VALUE!</v>
      </c>
      <c r="V323" s="5">
        <v>170.27101100293106</v>
      </c>
      <c r="W323" s="5">
        <v>796.4215644807316</v>
      </c>
      <c r="X323" s="5">
        <v>4.6773761416558566</v>
      </c>
      <c r="Y323" s="5">
        <v>0</v>
      </c>
      <c r="Z323" s="5" t="s">
        <v>780</v>
      </c>
      <c r="AA323" s="5">
        <v>2014</v>
      </c>
      <c r="AI323" s="10"/>
    </row>
    <row r="324" spans="1:35" x14ac:dyDescent="0.25">
      <c r="A324" s="5" t="s">
        <v>1460</v>
      </c>
      <c r="B324" s="5">
        <v>108</v>
      </c>
      <c r="C324" s="5">
        <v>51</v>
      </c>
      <c r="D324" s="5">
        <v>0.02</v>
      </c>
      <c r="E324" s="5">
        <v>850.00001000000009</v>
      </c>
      <c r="F324" s="5">
        <v>700.00001000000009</v>
      </c>
      <c r="G324" s="5">
        <v>19</v>
      </c>
      <c r="H324" s="5">
        <v>107.62</v>
      </c>
      <c r="I324" s="5" t="s">
        <v>200</v>
      </c>
      <c r="J324" s="5" t="s">
        <v>201</v>
      </c>
      <c r="K324" s="5">
        <v>2468.3271529526332</v>
      </c>
      <c r="L324" s="5">
        <v>4.2930775739087936</v>
      </c>
      <c r="M324" s="5">
        <v>64.093024317436758</v>
      </c>
      <c r="N324" s="18">
        <v>0.11147482010722705</v>
      </c>
      <c r="O324" s="5">
        <v>4008.6983794541711</v>
      </c>
      <c r="P324" s="5">
        <v>6.9721929254041122</v>
      </c>
      <c r="Q324" s="5">
        <v>-214.23406239156725</v>
      </c>
      <c r="R324" s="5">
        <v>-0.37261002769443824</v>
      </c>
      <c r="S324" s="18">
        <v>1.0762</v>
      </c>
      <c r="T324" s="62">
        <v>40.98</v>
      </c>
      <c r="U324" s="18">
        <v>7.1269675637450028E-2</v>
      </c>
      <c r="V324" s="5">
        <v>574.95517154264985</v>
      </c>
      <c r="W324" s="5">
        <v>1256.5366079228272</v>
      </c>
      <c r="X324" s="5">
        <v>2.1854514405904739</v>
      </c>
      <c r="Y324" s="5">
        <v>0</v>
      </c>
      <c r="Z324" s="5" t="s">
        <v>789</v>
      </c>
      <c r="AA324" s="5">
        <v>2001</v>
      </c>
      <c r="AB324" s="5">
        <v>1.0762</v>
      </c>
      <c r="AD324" s="5">
        <v>1284</v>
      </c>
      <c r="AE324" s="5">
        <v>254255</v>
      </c>
      <c r="AF324" s="5">
        <v>51996</v>
      </c>
      <c r="AG324" s="5">
        <v>273618</v>
      </c>
      <c r="AI324" s="10"/>
    </row>
    <row r="325" spans="1:35" x14ac:dyDescent="0.25">
      <c r="A325" s="5" t="s">
        <v>1460</v>
      </c>
      <c r="B325" s="5">
        <v>108</v>
      </c>
      <c r="C325" s="5">
        <v>51</v>
      </c>
      <c r="D325" s="5">
        <v>0.02</v>
      </c>
      <c r="E325" s="5">
        <v>850.00001000000009</v>
      </c>
      <c r="F325" s="5">
        <v>700.00001000000009</v>
      </c>
      <c r="G325" s="5">
        <v>18</v>
      </c>
      <c r="H325" s="5">
        <v>100.39001</v>
      </c>
      <c r="I325" s="5" t="s">
        <v>200</v>
      </c>
      <c r="J325" s="5" t="s">
        <v>201</v>
      </c>
      <c r="K325" s="5">
        <v>2468.3271529526332</v>
      </c>
      <c r="L325" s="5">
        <v>4.2930775739087936</v>
      </c>
      <c r="M325" s="5">
        <v>64.093024317436758</v>
      </c>
      <c r="N325" s="18">
        <v>0.11147482010722705</v>
      </c>
      <c r="O325" s="5">
        <v>3739.3911020292512</v>
      </c>
      <c r="P325" s="5">
        <v>6.5037959255087161</v>
      </c>
      <c r="Q325" s="5">
        <v>-12.272975735207336</v>
      </c>
      <c r="R325" s="5">
        <v>-2.1345969812355942E-2</v>
      </c>
      <c r="S325" s="18">
        <v>1.0039001000000001</v>
      </c>
      <c r="T325" s="62">
        <v>62.74</v>
      </c>
      <c r="U325" s="18">
        <v>0.10911757583587632</v>
      </c>
      <c r="V325" s="5">
        <v>574.95517154264985</v>
      </c>
      <c r="W325" s="5">
        <v>1256.5366079228272</v>
      </c>
      <c r="X325" s="5">
        <v>2.1854514405904739</v>
      </c>
      <c r="Y325" s="5">
        <v>0</v>
      </c>
      <c r="Z325" s="5" t="s">
        <v>789</v>
      </c>
      <c r="AA325" s="5">
        <v>2002</v>
      </c>
      <c r="AB325" s="5">
        <v>1.0039001000000001</v>
      </c>
      <c r="AD325" s="5">
        <v>549</v>
      </c>
      <c r="AE325" s="5">
        <v>279428</v>
      </c>
      <c r="AF325" s="5">
        <v>51054</v>
      </c>
      <c r="AG325" s="5">
        <v>280515</v>
      </c>
      <c r="AI325" s="10"/>
    </row>
    <row r="326" spans="1:35" x14ac:dyDescent="0.25">
      <c r="A326" s="5" t="s">
        <v>1460</v>
      </c>
      <c r="B326" s="5">
        <v>108</v>
      </c>
      <c r="C326" s="5">
        <v>51</v>
      </c>
      <c r="D326" s="5">
        <v>0.02</v>
      </c>
      <c r="E326" s="5">
        <v>850.00001000000009</v>
      </c>
      <c r="F326" s="5">
        <v>700.00001000000009</v>
      </c>
      <c r="G326" s="5">
        <v>29</v>
      </c>
      <c r="H326" s="5">
        <v>95.660000999999994</v>
      </c>
      <c r="I326" s="5" t="s">
        <v>200</v>
      </c>
      <c r="J326" s="5" t="s">
        <v>201</v>
      </c>
      <c r="K326" s="5">
        <v>2468.3271529526332</v>
      </c>
      <c r="L326" s="5">
        <v>4.2930775739087936</v>
      </c>
      <c r="M326" s="5">
        <v>64.093024317436758</v>
      </c>
      <c r="N326" s="18">
        <v>0.11147482010722705</v>
      </c>
      <c r="O326" s="5">
        <v>3563.2047109021032</v>
      </c>
      <c r="P326" s="5">
        <v>6.1973609200552895</v>
      </c>
      <c r="Q326" s="5">
        <v>143.39973651036402</v>
      </c>
      <c r="R326" s="5">
        <v>0.2494102907633847</v>
      </c>
      <c r="S326" s="18">
        <v>0.95660000999999995</v>
      </c>
      <c r="T326" s="62">
        <v>77.540000000000006</v>
      </c>
      <c r="U326" s="18">
        <v>0.13487094361436774</v>
      </c>
      <c r="V326" s="5">
        <v>574.95517154264985</v>
      </c>
      <c r="W326" s="5">
        <v>1256.5366079228272</v>
      </c>
      <c r="X326" s="5">
        <v>2.1854514405904739</v>
      </c>
      <c r="Y326" s="5">
        <v>0</v>
      </c>
      <c r="Z326" s="5" t="s">
        <v>789</v>
      </c>
      <c r="AA326" s="5">
        <v>2003</v>
      </c>
      <c r="AB326" s="5">
        <v>0.95660000999999995</v>
      </c>
      <c r="AD326" s="5">
        <v>1691</v>
      </c>
      <c r="AE326" s="5">
        <v>291109</v>
      </c>
      <c r="AF326" s="5">
        <v>50656</v>
      </c>
      <c r="AG326" s="5">
        <v>278467</v>
      </c>
      <c r="AH326" s="5">
        <v>44.5</v>
      </c>
      <c r="AI326" s="10"/>
    </row>
    <row r="327" spans="1:35" x14ac:dyDescent="0.25">
      <c r="A327" s="5" t="s">
        <v>1460</v>
      </c>
      <c r="B327" s="5">
        <v>108</v>
      </c>
      <c r="C327" s="5">
        <v>51</v>
      </c>
      <c r="D327" s="5">
        <v>0.02</v>
      </c>
      <c r="E327" s="5">
        <v>850.00001000000009</v>
      </c>
      <c r="F327" s="5">
        <v>700.00001000000009</v>
      </c>
      <c r="G327" s="5">
        <v>28</v>
      </c>
      <c r="H327" s="5">
        <v>91.790002999999999</v>
      </c>
      <c r="I327" s="5" t="s">
        <v>200</v>
      </c>
      <c r="J327" s="5" t="s">
        <v>201</v>
      </c>
      <c r="K327" s="5">
        <v>2468.3271529526332</v>
      </c>
      <c r="L327" s="5">
        <v>4.2930775739087936</v>
      </c>
      <c r="M327" s="5">
        <v>64.093024317436758</v>
      </c>
      <c r="N327" s="18">
        <v>0.11147482010722705</v>
      </c>
      <c r="O327" s="5">
        <v>3419.052557853498</v>
      </c>
      <c r="P327" s="5">
        <v>5.9466419767647478</v>
      </c>
      <c r="Q327" s="5">
        <v>291.71004239318648</v>
      </c>
      <c r="R327" s="5">
        <v>0.50736136803588627</v>
      </c>
      <c r="S327" s="18">
        <v>0.91790002999999998</v>
      </c>
      <c r="T327" s="62">
        <v>91.7</v>
      </c>
      <c r="U327" s="18">
        <v>0.1594910619141138</v>
      </c>
      <c r="V327" s="5">
        <v>574.95517154264985</v>
      </c>
      <c r="W327" s="5">
        <v>1256.5366079228272</v>
      </c>
      <c r="X327" s="5">
        <v>2.1854514405904739</v>
      </c>
      <c r="Y327" s="5">
        <v>0</v>
      </c>
      <c r="Z327" s="5" t="s">
        <v>789</v>
      </c>
      <c r="AA327" s="5">
        <v>2004</v>
      </c>
      <c r="AB327" s="5">
        <v>0.91790002999999998</v>
      </c>
      <c r="AC327" s="5">
        <v>8.7700001999999999E-2</v>
      </c>
      <c r="AD327" s="5">
        <v>2510</v>
      </c>
      <c r="AE327" s="5">
        <v>301704</v>
      </c>
      <c r="AF327" s="5">
        <v>48821</v>
      </c>
      <c r="AG327" s="5">
        <v>276949</v>
      </c>
      <c r="AH327" s="5">
        <v>46.099997999999999</v>
      </c>
      <c r="AI327" s="10"/>
    </row>
    <row r="328" spans="1:35" x14ac:dyDescent="0.25">
      <c r="A328" s="5" t="s">
        <v>1460</v>
      </c>
      <c r="B328" s="5">
        <v>108</v>
      </c>
      <c r="C328" s="5">
        <v>51</v>
      </c>
      <c r="D328" s="5">
        <v>0.02</v>
      </c>
      <c r="E328" s="5">
        <v>850.00001000000009</v>
      </c>
      <c r="F328" s="5">
        <v>700.00001000000009</v>
      </c>
      <c r="G328" s="5">
        <v>27</v>
      </c>
      <c r="H328" s="5">
        <v>86.350000000000009</v>
      </c>
      <c r="I328" s="5" t="s">
        <v>200</v>
      </c>
      <c r="J328" s="5" t="s">
        <v>201</v>
      </c>
      <c r="K328" s="5">
        <v>2468.3271529526332</v>
      </c>
      <c r="L328" s="5">
        <v>4.2930775739087936</v>
      </c>
      <c r="M328" s="5">
        <v>64.093024317436758</v>
      </c>
      <c r="N328" s="18">
        <v>0.11147482010722705</v>
      </c>
      <c r="O328" s="5">
        <v>3216.4198575159603</v>
      </c>
      <c r="P328" s="5">
        <v>5.5942098040201174</v>
      </c>
      <c r="Q328" s="5">
        <v>496.49517538441467</v>
      </c>
      <c r="R328" s="5">
        <v>0.86353719378204585</v>
      </c>
      <c r="S328" s="18">
        <v>0.86350000000000005</v>
      </c>
      <c r="T328" s="62">
        <v>111.54</v>
      </c>
      <c r="U328" s="18">
        <v>0.1939946544059056</v>
      </c>
      <c r="V328" s="5">
        <v>574.95517154264985</v>
      </c>
      <c r="W328" s="5">
        <v>1256.5366079228272</v>
      </c>
      <c r="X328" s="5">
        <v>2.1854514405904739</v>
      </c>
      <c r="Y328" s="5">
        <v>0</v>
      </c>
      <c r="Z328" s="5" t="s">
        <v>789</v>
      </c>
      <c r="AA328" s="5">
        <v>2005</v>
      </c>
      <c r="AB328" s="5">
        <v>0.86350000000000005</v>
      </c>
      <c r="AC328" s="5">
        <v>9.0500004999999994E-2</v>
      </c>
      <c r="AD328" s="5">
        <v>3028</v>
      </c>
      <c r="AE328" s="5">
        <v>310924</v>
      </c>
      <c r="AF328" s="5">
        <v>49148</v>
      </c>
      <c r="AG328" s="5">
        <v>268481</v>
      </c>
      <c r="AH328" s="5">
        <v>46.400002000000001</v>
      </c>
      <c r="AI328" s="10"/>
    </row>
    <row r="329" spans="1:35" x14ac:dyDescent="0.25">
      <c r="A329" s="5" t="s">
        <v>1460</v>
      </c>
      <c r="B329" s="5">
        <v>108</v>
      </c>
      <c r="C329" s="5">
        <v>51</v>
      </c>
      <c r="D329" s="5">
        <v>0.02</v>
      </c>
      <c r="E329" s="5">
        <v>850.00001000000009</v>
      </c>
      <c r="F329" s="5">
        <v>700.00001000000009</v>
      </c>
      <c r="G329" s="5">
        <v>26</v>
      </c>
      <c r="H329" s="5">
        <v>84.080005</v>
      </c>
      <c r="I329" s="5" t="s">
        <v>200</v>
      </c>
      <c r="J329" s="5" t="s">
        <v>201</v>
      </c>
      <c r="K329" s="5">
        <v>2468.3271529526332</v>
      </c>
      <c r="L329" s="5">
        <v>4.2930775739087936</v>
      </c>
      <c r="M329" s="5">
        <v>64.093024317436758</v>
      </c>
      <c r="N329" s="18">
        <v>0.11147482010722705</v>
      </c>
      <c r="O329" s="5">
        <v>3131.8656363872756</v>
      </c>
      <c r="P329" s="5">
        <v>5.4471475193174355</v>
      </c>
      <c r="Q329" s="5">
        <v>595.58446242123352</v>
      </c>
      <c r="R329" s="5">
        <v>1.0358798248970154</v>
      </c>
      <c r="S329" s="18">
        <v>0.84080005000000002</v>
      </c>
      <c r="T329" s="62">
        <v>121.61</v>
      </c>
      <c r="U329" s="18">
        <v>0.21152026545249888</v>
      </c>
      <c r="V329" s="5">
        <v>574.95517154264985</v>
      </c>
      <c r="W329" s="5">
        <v>1256.5366079228272</v>
      </c>
      <c r="X329" s="5">
        <v>2.1854514405904739</v>
      </c>
      <c r="Y329" s="5">
        <v>0</v>
      </c>
      <c r="Z329" s="5" t="s">
        <v>789</v>
      </c>
      <c r="AA329" s="5">
        <v>2006</v>
      </c>
      <c r="AB329" s="5">
        <v>0.84080005000000002</v>
      </c>
      <c r="AC329" s="5">
        <v>9.1899997999999997E-2</v>
      </c>
      <c r="AD329" s="5">
        <v>3982</v>
      </c>
      <c r="AE329" s="5">
        <v>322229</v>
      </c>
      <c r="AF329" s="5">
        <v>49522</v>
      </c>
      <c r="AG329" s="5">
        <v>270926</v>
      </c>
      <c r="AH329" s="5">
        <v>46.299999</v>
      </c>
      <c r="AI329" s="10"/>
    </row>
    <row r="330" spans="1:35" x14ac:dyDescent="0.25">
      <c r="A330" s="5" t="s">
        <v>1460</v>
      </c>
      <c r="B330" s="5">
        <v>108</v>
      </c>
      <c r="C330" s="5">
        <v>51</v>
      </c>
      <c r="D330" s="5">
        <v>0.02</v>
      </c>
      <c r="E330" s="5">
        <v>850.00001000000009</v>
      </c>
      <c r="F330" s="5">
        <v>700.00001000000009</v>
      </c>
      <c r="G330" s="5">
        <v>25</v>
      </c>
      <c r="H330" s="5">
        <v>86.769998000000001</v>
      </c>
      <c r="I330" s="5" t="s">
        <v>200</v>
      </c>
      <c r="J330" s="5" t="s">
        <v>201</v>
      </c>
      <c r="K330" s="5">
        <v>2468.3271529526332</v>
      </c>
      <c r="L330" s="5">
        <v>4.2930775739087936</v>
      </c>
      <c r="M330" s="5">
        <v>64.093024317436758</v>
      </c>
      <c r="N330" s="18">
        <v>0.11147482010722705</v>
      </c>
      <c r="O330" s="5">
        <v>3232.064210814362</v>
      </c>
      <c r="P330" s="5">
        <v>5.621419496310434</v>
      </c>
      <c r="Q330" s="5">
        <v>497.5583401445457</v>
      </c>
      <c r="R330" s="5">
        <v>0.86538632013615535</v>
      </c>
      <c r="S330" s="18">
        <v>0.86769998000000004</v>
      </c>
      <c r="T330" s="62">
        <v>112.71</v>
      </c>
      <c r="U330" s="18">
        <v>0.19603317416108587</v>
      </c>
      <c r="V330" s="5">
        <v>574.95517154264985</v>
      </c>
      <c r="W330" s="5">
        <v>1256.5366079228272</v>
      </c>
      <c r="X330" s="5">
        <v>2.1854514405904739</v>
      </c>
      <c r="Y330" s="5">
        <v>0</v>
      </c>
      <c r="Z330" s="5" t="s">
        <v>789</v>
      </c>
      <c r="AA330" s="5">
        <v>2007</v>
      </c>
      <c r="AB330" s="5">
        <v>0.86769998000000004</v>
      </c>
      <c r="AC330" s="5">
        <v>9.2299997999999994E-2</v>
      </c>
      <c r="AD330" s="5">
        <v>4736.4512000000004</v>
      </c>
      <c r="AE330" s="5">
        <v>332216.96999999997</v>
      </c>
      <c r="AF330" s="5">
        <v>50789.237999999998</v>
      </c>
      <c r="AG330" s="5">
        <v>288264.75</v>
      </c>
      <c r="AH330" s="5">
        <v>46.200001</v>
      </c>
      <c r="AI330" s="10"/>
    </row>
    <row r="331" spans="1:35" x14ac:dyDescent="0.25">
      <c r="A331" s="5" t="s">
        <v>1460</v>
      </c>
      <c r="B331" s="5">
        <v>108</v>
      </c>
      <c r="C331" s="5">
        <v>51</v>
      </c>
      <c r="D331" s="5">
        <v>0.02</v>
      </c>
      <c r="E331" s="5">
        <v>850.00001000000009</v>
      </c>
      <c r="F331" s="5">
        <v>550.00000000000011</v>
      </c>
      <c r="G331" s="5">
        <v>27</v>
      </c>
      <c r="H331" s="5">
        <v>82.099997999999999</v>
      </c>
      <c r="I331" s="5" t="s">
        <v>200</v>
      </c>
      <c r="J331" s="5" t="s">
        <v>201</v>
      </c>
      <c r="K331" s="5">
        <v>1590.4870349750495</v>
      </c>
      <c r="L331" s="5">
        <v>4.0210522673383817</v>
      </c>
      <c r="M331" s="5">
        <v>35.016902747412146</v>
      </c>
      <c r="N331" s="18">
        <v>8.8529358046516918E-2</v>
      </c>
      <c r="O331" s="5">
        <v>1952.1027874606518</v>
      </c>
      <c r="P331" s="5">
        <v>4.9352853352365535</v>
      </c>
      <c r="Q331" s="5">
        <v>497.06982754952855</v>
      </c>
      <c r="R331" s="5">
        <v>1.2566866080268837</v>
      </c>
      <c r="S331" s="18">
        <v>0.82099997999999996</v>
      </c>
      <c r="T331" s="62">
        <v>82.52</v>
      </c>
      <c r="U331" s="18">
        <v>0.20861865055928483</v>
      </c>
      <c r="V331" s="5">
        <v>395.54000526032104</v>
      </c>
      <c r="W331" s="5">
        <v>787.22652777150745</v>
      </c>
      <c r="X331" s="5">
        <v>1.9902576662337896</v>
      </c>
      <c r="Y331" s="5">
        <v>0</v>
      </c>
      <c r="Z331" s="5" t="s">
        <v>789</v>
      </c>
      <c r="AA331" s="5">
        <v>2008</v>
      </c>
      <c r="AB331" s="5">
        <v>0.82099997999999996</v>
      </c>
      <c r="AC331" s="5">
        <v>8.4399998000000004E-2</v>
      </c>
      <c r="AD331" s="5">
        <v>4559.5941999999995</v>
      </c>
      <c r="AE331" s="5">
        <v>363044.28</v>
      </c>
      <c r="AF331" s="5">
        <v>51711.328000000001</v>
      </c>
      <c r="AG331" s="5">
        <v>298067.09000000003</v>
      </c>
      <c r="AH331" s="5">
        <v>46.599997999999999</v>
      </c>
      <c r="AI331" s="10"/>
    </row>
    <row r="332" spans="1:35" x14ac:dyDescent="0.25">
      <c r="A332" s="5" t="s">
        <v>1460</v>
      </c>
      <c r="B332" s="5">
        <v>108</v>
      </c>
      <c r="C332" s="5">
        <v>51</v>
      </c>
      <c r="D332" s="5">
        <v>0.02</v>
      </c>
      <c r="E332" s="5">
        <v>850.00001000000009</v>
      </c>
      <c r="F332" s="5">
        <v>550.00000000000011</v>
      </c>
      <c r="G332" s="5">
        <v>26</v>
      </c>
      <c r="H332" s="5">
        <v>76.550000999999995</v>
      </c>
      <c r="I332" s="5" t="s">
        <v>200</v>
      </c>
      <c r="J332" s="5" t="s">
        <v>201</v>
      </c>
      <c r="K332" s="5">
        <v>1590.4870349750495</v>
      </c>
      <c r="L332" s="5">
        <v>4.0210522673383817</v>
      </c>
      <c r="M332" s="5">
        <v>35.016902747412146</v>
      </c>
      <c r="N332" s="18">
        <v>8.8529358046516918E-2</v>
      </c>
      <c r="O332" s="5">
        <v>1820.1397560596247</v>
      </c>
      <c r="P332" s="5">
        <v>4.6016578142625963</v>
      </c>
      <c r="Q332" s="5">
        <v>663.23274857818308</v>
      </c>
      <c r="R332" s="5">
        <v>1.6767779232385924</v>
      </c>
      <c r="S332" s="18">
        <v>0.7655000099999999</v>
      </c>
      <c r="T332" s="62">
        <v>99.07</v>
      </c>
      <c r="U332" s="18">
        <v>0.25047284805724546</v>
      </c>
      <c r="V332" s="5">
        <v>395.54000526032104</v>
      </c>
      <c r="W332" s="5">
        <v>787.22652777150745</v>
      </c>
      <c r="X332" s="5">
        <v>1.9902576662337896</v>
      </c>
      <c r="Y332" s="5">
        <v>0</v>
      </c>
      <c r="Z332" s="5" t="s">
        <v>789</v>
      </c>
      <c r="AA332" s="5">
        <v>2009</v>
      </c>
      <c r="AB332" s="5">
        <v>0.76550001000000001</v>
      </c>
      <c r="AC332" s="5">
        <v>7.4200004E-2</v>
      </c>
      <c r="AD332" s="5">
        <v>5169.5258999999996</v>
      </c>
      <c r="AE332" s="5">
        <v>364811.44</v>
      </c>
      <c r="AF332" s="5">
        <v>51019.445</v>
      </c>
      <c r="AG332" s="5">
        <v>279255.56</v>
      </c>
      <c r="AH332" s="5">
        <v>47.599997999999999</v>
      </c>
      <c r="AI332" s="10"/>
    </row>
    <row r="333" spans="1:35" x14ac:dyDescent="0.25">
      <c r="A333" s="5" t="s">
        <v>1460</v>
      </c>
      <c r="B333" s="5">
        <v>108</v>
      </c>
      <c r="C333" s="5">
        <v>51</v>
      </c>
      <c r="D333" s="5">
        <v>0.02</v>
      </c>
      <c r="E333" s="5">
        <v>850.00001000000009</v>
      </c>
      <c r="F333" s="5">
        <v>550.00000000000011</v>
      </c>
      <c r="G333" s="5">
        <v>25</v>
      </c>
      <c r="H333" s="5">
        <v>81.660001999999992</v>
      </c>
      <c r="I333" s="5" t="s">
        <v>200</v>
      </c>
      <c r="J333" s="5" t="s">
        <v>201</v>
      </c>
      <c r="K333" s="5">
        <v>1590.4870349750495</v>
      </c>
      <c r="L333" s="5">
        <v>4.0210522673383817</v>
      </c>
      <c r="M333" s="5">
        <v>35.016902747412146</v>
      </c>
      <c r="N333" s="18">
        <v>8.8529358046516918E-2</v>
      </c>
      <c r="O333" s="5">
        <v>1941.6409428931092</v>
      </c>
      <c r="P333" s="5">
        <v>4.9088358119812332</v>
      </c>
      <c r="Q333" s="5">
        <v>458.17054958956135</v>
      </c>
      <c r="R333" s="5">
        <v>1.1583418705979451</v>
      </c>
      <c r="S333" s="18">
        <v>0.81660001999999987</v>
      </c>
      <c r="T333" s="62">
        <v>79.790000000000006</v>
      </c>
      <c r="U333" s="18">
        <v>0.2017128920709739</v>
      </c>
      <c r="V333" s="5">
        <v>395.54000526032104</v>
      </c>
      <c r="W333" s="5">
        <v>787.22652777150745</v>
      </c>
      <c r="X333" s="5">
        <v>1.9902576662337896</v>
      </c>
      <c r="Y333" s="5">
        <v>0</v>
      </c>
      <c r="Z333" s="5" t="s">
        <v>789</v>
      </c>
      <c r="AA333" s="5">
        <v>2010</v>
      </c>
      <c r="AB333" s="5">
        <v>0.81660001999999998</v>
      </c>
      <c r="AC333" s="5">
        <v>5.79E-2</v>
      </c>
      <c r="AD333" s="5">
        <v>5922.1372000000001</v>
      </c>
      <c r="AE333" s="5">
        <v>312649.56</v>
      </c>
      <c r="AF333" s="5">
        <v>49501.726999999999</v>
      </c>
      <c r="AG333" s="5">
        <v>255308.91</v>
      </c>
      <c r="AH333" s="5">
        <v>47.200001</v>
      </c>
      <c r="AI333" s="10"/>
    </row>
    <row r="334" spans="1:35" x14ac:dyDescent="0.25">
      <c r="A334" s="5" t="s">
        <v>1460</v>
      </c>
      <c r="B334" s="5">
        <v>108</v>
      </c>
      <c r="C334" s="5">
        <v>51</v>
      </c>
      <c r="D334" s="5">
        <v>0.02</v>
      </c>
      <c r="E334" s="5">
        <v>850.00001000000009</v>
      </c>
      <c r="F334" s="5">
        <v>550.00000000000011</v>
      </c>
      <c r="G334" s="5">
        <v>24</v>
      </c>
      <c r="H334" s="5">
        <v>73.220003000000005</v>
      </c>
      <c r="I334" s="5" t="s">
        <v>200</v>
      </c>
      <c r="J334" s="5" t="s">
        <v>201</v>
      </c>
      <c r="K334" s="5">
        <v>1590.4870349750495</v>
      </c>
      <c r="L334" s="5">
        <v>4.0210522673383817</v>
      </c>
      <c r="M334" s="5">
        <v>35.016902747412146</v>
      </c>
      <c r="N334" s="18">
        <v>8.8529358046516918E-2</v>
      </c>
      <c r="O334" s="5">
        <v>1740.9619419744358</v>
      </c>
      <c r="P334" s="5">
        <v>4.4014813137008417</v>
      </c>
      <c r="Q334" s="5">
        <v>703.75349909308534</v>
      </c>
      <c r="R334" s="5">
        <v>1.7792220501941804</v>
      </c>
      <c r="S334" s="18">
        <v>0.73220003</v>
      </c>
      <c r="T334" s="62">
        <v>104.67</v>
      </c>
      <c r="U334" s="18">
        <v>0.2646185291544077</v>
      </c>
      <c r="V334" s="5">
        <v>395.54000526032104</v>
      </c>
      <c r="W334" s="5">
        <v>787.22652777150745</v>
      </c>
      <c r="X334" s="5">
        <v>1.9902576662337896</v>
      </c>
      <c r="Y334" s="5">
        <v>0</v>
      </c>
      <c r="Z334" s="5" t="s">
        <v>789</v>
      </c>
      <c r="AA334" s="5">
        <v>2011</v>
      </c>
      <c r="AB334" s="5">
        <v>0.73220003</v>
      </c>
      <c r="AC334" s="5">
        <v>6.2899998999999998E-2</v>
      </c>
      <c r="AD334" s="5">
        <v>3608.884</v>
      </c>
      <c r="AE334" s="5">
        <v>321065</v>
      </c>
      <c r="AF334" s="5">
        <v>48325.163999999997</v>
      </c>
      <c r="AG334" s="5">
        <v>235071.97</v>
      </c>
      <c r="AH334" s="5">
        <v>47.5</v>
      </c>
      <c r="AI334" s="10"/>
    </row>
    <row r="335" spans="1:35" x14ac:dyDescent="0.25">
      <c r="A335" s="5" t="s">
        <v>1460</v>
      </c>
      <c r="B335" s="5">
        <v>108</v>
      </c>
      <c r="C335" s="5">
        <v>51</v>
      </c>
      <c r="D335" s="5">
        <v>0.02</v>
      </c>
      <c r="E335" s="5">
        <v>799.99998000000005</v>
      </c>
      <c r="F335" s="5">
        <v>524.99999000000003</v>
      </c>
      <c r="G335" s="5">
        <v>27</v>
      </c>
      <c r="H335" s="5">
        <v>63.4</v>
      </c>
      <c r="I335" s="5" t="s">
        <v>200</v>
      </c>
      <c r="J335" s="5" t="s">
        <v>201</v>
      </c>
      <c r="K335" s="5">
        <v>1556.5878923653158</v>
      </c>
      <c r="L335" s="5">
        <v>4.1858966765254841</v>
      </c>
      <c r="M335" s="5">
        <v>36.022487892154508</v>
      </c>
      <c r="N335" s="18">
        <v>9.6869835033100052E-2</v>
      </c>
      <c r="O335" s="5">
        <v>1474.7942574751414</v>
      </c>
      <c r="P335" s="5">
        <v>3.965941410184914</v>
      </c>
      <c r="Q335" s="5">
        <v>970.25440317673417</v>
      </c>
      <c r="R335" s="5">
        <v>2.6091585971867124</v>
      </c>
      <c r="S335" s="18">
        <v>0.63400000000000001</v>
      </c>
      <c r="T335" s="62">
        <v>124.75</v>
      </c>
      <c r="U335" s="18">
        <v>0.33547241719157556</v>
      </c>
      <c r="V335" s="5">
        <v>371.86486257404857</v>
      </c>
      <c r="W335" s="5">
        <v>769.58601532418129</v>
      </c>
      <c r="X335" s="5">
        <v>2.0695314152488269</v>
      </c>
      <c r="Y335" s="5">
        <v>0</v>
      </c>
      <c r="Z335" s="5" t="s">
        <v>789</v>
      </c>
      <c r="AA335" s="5">
        <v>2012</v>
      </c>
      <c r="AB335" s="5">
        <v>0.63400000000000001</v>
      </c>
      <c r="AC335" s="5">
        <v>6.7900002000000001E-2</v>
      </c>
      <c r="AD335" s="5">
        <v>4996.8770000000004</v>
      </c>
      <c r="AE335" s="5">
        <v>326243.88</v>
      </c>
      <c r="AF335" s="5">
        <v>45763.894999999997</v>
      </c>
      <c r="AG335" s="5">
        <v>206833.42</v>
      </c>
      <c r="AH335" s="5">
        <v>47.799999</v>
      </c>
      <c r="AI335" s="10"/>
    </row>
    <row r="336" spans="1:35" x14ac:dyDescent="0.25">
      <c r="A336" s="5" t="s">
        <v>1460</v>
      </c>
      <c r="B336" s="5">
        <v>108</v>
      </c>
      <c r="C336" s="5">
        <v>51</v>
      </c>
      <c r="D336" s="5">
        <v>0.02</v>
      </c>
      <c r="E336" s="5">
        <v>799.99998000000005</v>
      </c>
      <c r="F336" s="5">
        <v>524.99999000000003</v>
      </c>
      <c r="G336" s="5">
        <v>27</v>
      </c>
      <c r="H336" s="5">
        <v>53.99</v>
      </c>
      <c r="I336" s="5" t="s">
        <v>200</v>
      </c>
      <c r="J336" s="5" t="s">
        <v>201</v>
      </c>
      <c r="K336" s="5">
        <v>1556.5878923653158</v>
      </c>
      <c r="L336" s="5">
        <v>4.1858966765254841</v>
      </c>
      <c r="M336" s="5">
        <v>36.022487892154508</v>
      </c>
      <c r="N336" s="18">
        <v>9.6869835033100052E-2</v>
      </c>
      <c r="O336" s="5">
        <v>1255.9012927615597</v>
      </c>
      <c r="P336" s="5">
        <v>3.3773056267489512</v>
      </c>
      <c r="Q336" s="5">
        <v>1357.451216704439</v>
      </c>
      <c r="R336" s="5">
        <v>3.6503884968000517</v>
      </c>
      <c r="S336" s="18">
        <v>0.53990000000000005</v>
      </c>
      <c r="T336" s="62">
        <v>160.16</v>
      </c>
      <c r="U336" s="18">
        <v>0.43069090752644063</v>
      </c>
      <c r="V336" s="5">
        <v>371.86486257404857</v>
      </c>
      <c r="W336" s="5">
        <v>769.58601532418129</v>
      </c>
      <c r="X336" s="5">
        <v>2.0695314152488269</v>
      </c>
      <c r="Y336" s="5">
        <v>0</v>
      </c>
      <c r="Z336" s="5" t="s">
        <v>789</v>
      </c>
      <c r="AA336" s="5">
        <v>2013</v>
      </c>
      <c r="AB336" s="5">
        <v>0.53990000000000005</v>
      </c>
      <c r="AC336" s="5">
        <v>7.2899996999999994E-2</v>
      </c>
      <c r="AD336" s="5">
        <v>7161.915</v>
      </c>
      <c r="AE336" s="5">
        <v>352143.41</v>
      </c>
      <c r="AF336" s="5">
        <v>44384.641000000003</v>
      </c>
      <c r="AG336" s="5">
        <v>190116.72</v>
      </c>
      <c r="AH336" s="5">
        <v>47.799999</v>
      </c>
      <c r="AI336" s="10"/>
    </row>
    <row r="337" spans="1:35" x14ac:dyDescent="0.25">
      <c r="A337" s="5" t="s">
        <v>1460</v>
      </c>
      <c r="B337" s="5">
        <v>108</v>
      </c>
      <c r="C337" s="5">
        <v>51</v>
      </c>
      <c r="D337" s="5">
        <v>0.02</v>
      </c>
      <c r="E337" s="5">
        <v>799.99998000000005</v>
      </c>
      <c r="F337" s="5">
        <v>524.99999000000003</v>
      </c>
      <c r="G337" s="5">
        <v>30</v>
      </c>
      <c r="H337" s="5">
        <v>56.910002000000006</v>
      </c>
      <c r="I337" s="5" t="s">
        <v>200</v>
      </c>
      <c r="J337" s="5" t="s">
        <v>201</v>
      </c>
      <c r="K337" s="5">
        <v>1556.5878923653158</v>
      </c>
      <c r="L337" s="5">
        <v>4.1858966765254841</v>
      </c>
      <c r="M337" s="5">
        <v>36.022487892154508</v>
      </c>
      <c r="N337" s="18">
        <v>9.6869835033100052E-2</v>
      </c>
      <c r="O337" s="5">
        <v>1323.8256173895711</v>
      </c>
      <c r="P337" s="5">
        <v>3.5599642521373225</v>
      </c>
      <c r="Q337" s="5">
        <v>1329.0048912085224</v>
      </c>
      <c r="R337" s="5">
        <v>3.5738920908233989</v>
      </c>
      <c r="S337" s="18">
        <v>0.56910002000000004</v>
      </c>
      <c r="T337" s="62">
        <v>154.07</v>
      </c>
      <c r="U337" s="18">
        <v>0.41432949067360247</v>
      </c>
      <c r="V337" s="5">
        <v>371.86486257404857</v>
      </c>
      <c r="W337" s="5">
        <v>769.58601532418129</v>
      </c>
      <c r="X337" s="5">
        <v>2.0695314152488269</v>
      </c>
      <c r="Y337" s="5">
        <v>0</v>
      </c>
      <c r="Z337" s="5" t="s">
        <v>789</v>
      </c>
      <c r="AA337" s="5">
        <v>2014</v>
      </c>
      <c r="AB337" s="5">
        <v>0.56910002000000004</v>
      </c>
      <c r="AC337" s="5">
        <v>7.8699999000000007E-2</v>
      </c>
      <c r="AE337" s="5">
        <v>356482.59</v>
      </c>
      <c r="AF337" s="5">
        <v>42980.688000000002</v>
      </c>
      <c r="AG337" s="5">
        <v>202874.58</v>
      </c>
      <c r="AH337" s="5">
        <v>47.599997999999999</v>
      </c>
      <c r="AI337" s="10"/>
    </row>
    <row r="338" spans="1:35" x14ac:dyDescent="0.25">
      <c r="A338" s="5" t="s">
        <v>1460</v>
      </c>
      <c r="B338" s="5">
        <v>108</v>
      </c>
      <c r="C338" s="5">
        <v>51</v>
      </c>
      <c r="D338" s="5">
        <v>0.02</v>
      </c>
      <c r="E338" s="5">
        <v>750.00002999999992</v>
      </c>
      <c r="F338" s="5">
        <v>599.99999000000003</v>
      </c>
      <c r="G338" s="5">
        <v>30</v>
      </c>
      <c r="H338" s="5">
        <v>103</v>
      </c>
      <c r="I338" s="5" t="s">
        <v>200</v>
      </c>
      <c r="J338" s="5" t="s">
        <v>201</v>
      </c>
      <c r="K338" s="5">
        <v>2045.6080589639237</v>
      </c>
      <c r="L338" s="5">
        <v>4.5685418234903601</v>
      </c>
      <c r="M338" s="5">
        <v>55.211611746348964</v>
      </c>
      <c r="N338" s="18">
        <v>0.12330639601276391</v>
      </c>
      <c r="O338" s="5">
        <v>3168.5806509056406</v>
      </c>
      <c r="P338" s="5">
        <v>7.076523364938514</v>
      </c>
      <c r="Q338" s="5">
        <v>-27.444418636662398</v>
      </c>
      <c r="R338" s="5">
        <v>-6.1292765157795887E-2</v>
      </c>
      <c r="S338" s="18">
        <v>1.03</v>
      </c>
      <c r="T338" s="62">
        <v>52.89</v>
      </c>
      <c r="U338" s="18">
        <v>0.11811666169167556</v>
      </c>
      <c r="V338" s="5">
        <v>447.75951233408688</v>
      </c>
      <c r="W338" s="5">
        <v>1030.6838351192221</v>
      </c>
      <c r="X338" s="5">
        <v>2.3018692104305263</v>
      </c>
      <c r="Y338" s="5">
        <v>0</v>
      </c>
      <c r="Z338" s="5" t="s">
        <v>800</v>
      </c>
      <c r="AA338" s="5">
        <v>2001</v>
      </c>
      <c r="AB338" s="5">
        <v>1.03</v>
      </c>
      <c r="AC338" s="5">
        <v>5.7399999E-2</v>
      </c>
      <c r="AD338" s="5">
        <v>29145.883000000002</v>
      </c>
      <c r="AE338" s="5">
        <v>1552558</v>
      </c>
      <c r="AF338" s="5">
        <v>759906</v>
      </c>
      <c r="AG338" s="5">
        <v>1599219</v>
      </c>
      <c r="AI338" s="10"/>
    </row>
    <row r="339" spans="1:35" x14ac:dyDescent="0.25">
      <c r="A339" s="5" t="s">
        <v>1460</v>
      </c>
      <c r="B339" s="5">
        <v>108</v>
      </c>
      <c r="C339" s="5">
        <v>51</v>
      </c>
      <c r="D339" s="5">
        <v>0.02</v>
      </c>
      <c r="E339" s="5">
        <v>750.00002999999992</v>
      </c>
      <c r="F339" s="5">
        <v>599.99999000000003</v>
      </c>
      <c r="G339" s="5">
        <v>30</v>
      </c>
      <c r="H339" s="5">
        <v>95.629995999999991</v>
      </c>
      <c r="I339" s="5" t="s">
        <v>200</v>
      </c>
      <c r="J339" s="5" t="s">
        <v>201</v>
      </c>
      <c r="K339" s="5">
        <v>2045.6080589639237</v>
      </c>
      <c r="L339" s="5">
        <v>4.5685418234903601</v>
      </c>
      <c r="M339" s="5">
        <v>55.211611746348964</v>
      </c>
      <c r="N339" s="18">
        <v>0.12330639601276391</v>
      </c>
      <c r="O339" s="5">
        <v>2941.8578152600367</v>
      </c>
      <c r="P339" s="5">
        <v>6.570173796922103</v>
      </c>
      <c r="Q339" s="5">
        <v>42.399189791407466</v>
      </c>
      <c r="R339" s="5">
        <v>9.469187951002625E-2</v>
      </c>
      <c r="S339" s="18">
        <v>0.95629995999999995</v>
      </c>
      <c r="T339" s="62">
        <v>58.8</v>
      </c>
      <c r="U339" s="18">
        <v>0.13132407470218818</v>
      </c>
      <c r="V339" s="5">
        <v>447.75951233408688</v>
      </c>
      <c r="W339" s="5">
        <v>1030.6838351192221</v>
      </c>
      <c r="X339" s="5">
        <v>2.3018692104305263</v>
      </c>
      <c r="Y339" s="5">
        <v>0</v>
      </c>
      <c r="Z339" s="5" t="s">
        <v>800</v>
      </c>
      <c r="AA339" s="5">
        <v>2002</v>
      </c>
      <c r="AB339" s="5">
        <v>0.95629995999999995</v>
      </c>
      <c r="AC339" s="5">
        <v>5.7500001000000002E-2</v>
      </c>
      <c r="AD339" s="5">
        <v>30849.065999999999</v>
      </c>
      <c r="AE339" s="5">
        <v>1693956</v>
      </c>
      <c r="AF339" s="5">
        <v>781756</v>
      </c>
      <c r="AG339" s="5">
        <v>1619889</v>
      </c>
      <c r="AI339" s="10"/>
    </row>
    <row r="340" spans="1:35" x14ac:dyDescent="0.25">
      <c r="A340" s="5" t="s">
        <v>1460</v>
      </c>
      <c r="B340" s="5">
        <v>108</v>
      </c>
      <c r="C340" s="5">
        <v>51</v>
      </c>
      <c r="D340" s="5">
        <v>0.02</v>
      </c>
      <c r="E340" s="5">
        <v>750.00002999999992</v>
      </c>
      <c r="F340" s="5">
        <v>599.99999000000003</v>
      </c>
      <c r="G340" s="5">
        <v>30</v>
      </c>
      <c r="H340" s="5">
        <v>90.129994999999994</v>
      </c>
      <c r="I340" s="5" t="s">
        <v>200</v>
      </c>
      <c r="J340" s="5" t="s">
        <v>201</v>
      </c>
      <c r="K340" s="5">
        <v>2045.6080589639237</v>
      </c>
      <c r="L340" s="5">
        <v>4.5685418234903601</v>
      </c>
      <c r="M340" s="5">
        <v>55.211611746348964</v>
      </c>
      <c r="N340" s="18">
        <v>0.12330639601276391</v>
      </c>
      <c r="O340" s="5">
        <v>2772.6617303225448</v>
      </c>
      <c r="P340" s="5">
        <v>6.1923011213523438</v>
      </c>
      <c r="Q340" s="5">
        <v>90.397990413103443</v>
      </c>
      <c r="R340" s="5">
        <v>0.2018896035103209</v>
      </c>
      <c r="S340" s="18">
        <v>0.90129995000000007</v>
      </c>
      <c r="T340" s="62">
        <v>62.87</v>
      </c>
      <c r="U340" s="18">
        <v>0.14040063872984532</v>
      </c>
      <c r="V340" s="5">
        <v>447.75951233408688</v>
      </c>
      <c r="W340" s="5">
        <v>1030.6838351192221</v>
      </c>
      <c r="X340" s="5">
        <v>2.3018692104305263</v>
      </c>
      <c r="Y340" s="5">
        <v>0</v>
      </c>
      <c r="Z340" s="5" t="s">
        <v>800</v>
      </c>
      <c r="AA340" s="5">
        <v>2003</v>
      </c>
      <c r="AB340" s="5">
        <v>0.90129994999999996</v>
      </c>
      <c r="AC340" s="5">
        <v>5.7500001000000002E-2</v>
      </c>
      <c r="AD340" s="5">
        <v>34506.629000000001</v>
      </c>
      <c r="AE340" s="5">
        <v>1772418</v>
      </c>
      <c r="AF340" s="5">
        <v>866502</v>
      </c>
      <c r="AG340" s="5">
        <v>1597459</v>
      </c>
      <c r="AI340" s="10"/>
    </row>
    <row r="341" spans="1:35" x14ac:dyDescent="0.25">
      <c r="A341" s="5" t="s">
        <v>1460</v>
      </c>
      <c r="B341" s="5">
        <v>108</v>
      </c>
      <c r="C341" s="5">
        <v>51</v>
      </c>
      <c r="D341" s="5">
        <v>0.02</v>
      </c>
      <c r="E341" s="5">
        <v>0</v>
      </c>
      <c r="F341" s="5">
        <v>200</v>
      </c>
      <c r="H341" s="5">
        <v>87.391554999999997</v>
      </c>
      <c r="I341" s="5" t="s">
        <v>200</v>
      </c>
      <c r="K341" s="5" t="s">
        <v>1456</v>
      </c>
      <c r="L341" s="5" t="e">
        <v>#VALUE!</v>
      </c>
      <c r="M341" s="5" t="s">
        <v>1456</v>
      </c>
      <c r="N341" s="18" t="e">
        <v>#VALUE!</v>
      </c>
      <c r="O341" s="5" t="e">
        <v>#VALUE!</v>
      </c>
      <c r="P341" s="5" t="e">
        <v>#VALUE!</v>
      </c>
      <c r="Q341" s="5">
        <v>43.1624340882491</v>
      </c>
      <c r="R341" s="5">
        <v>0.25349255774082469</v>
      </c>
      <c r="S341" s="18" t="e">
        <v>#VALUE!</v>
      </c>
      <c r="T341" s="62" t="e">
        <v>#VALUE!</v>
      </c>
      <c r="U341" s="18" t="e">
        <v>#VALUE!</v>
      </c>
      <c r="V341" s="5">
        <v>170.27101100293106</v>
      </c>
      <c r="W341" s="5">
        <v>796.4215644807316</v>
      </c>
      <c r="X341" s="5">
        <v>4.6773761416558566</v>
      </c>
      <c r="Y341" s="5">
        <v>0</v>
      </c>
      <c r="Z341" s="5" t="s">
        <v>800</v>
      </c>
      <c r="AA341" s="5">
        <v>2004</v>
      </c>
      <c r="AB341" s="5">
        <v>0.87391554999999999</v>
      </c>
      <c r="AD341" s="5">
        <v>37331.203000000001</v>
      </c>
      <c r="AE341" s="5">
        <v>1854000</v>
      </c>
      <c r="AF341" s="5">
        <v>922159.5</v>
      </c>
      <c r="AG341" s="5">
        <v>1620239.5</v>
      </c>
      <c r="AI341" s="10"/>
    </row>
    <row r="342" spans="1:35" x14ac:dyDescent="0.25">
      <c r="A342" s="5" t="s">
        <v>1460</v>
      </c>
      <c r="B342" s="5">
        <v>108</v>
      </c>
      <c r="C342" s="5">
        <v>51</v>
      </c>
      <c r="D342" s="5">
        <v>0.02</v>
      </c>
      <c r="E342" s="5">
        <v>750.00002999999992</v>
      </c>
      <c r="F342" s="5">
        <v>599.99999000000003</v>
      </c>
      <c r="G342" s="5">
        <v>30</v>
      </c>
      <c r="H342" s="5">
        <v>84.890001999999996</v>
      </c>
      <c r="I342" s="5" t="s">
        <v>200</v>
      </c>
      <c r="J342" s="5" t="s">
        <v>201</v>
      </c>
      <c r="K342" s="5">
        <v>2045.6080589639237</v>
      </c>
      <c r="L342" s="5">
        <v>4.5685418234903601</v>
      </c>
      <c r="M342" s="5">
        <v>55.211611746348964</v>
      </c>
      <c r="N342" s="18">
        <v>0.12330639601276391</v>
      </c>
      <c r="O342" s="5">
        <v>2611.4642504130206</v>
      </c>
      <c r="P342" s="5">
        <v>5.8322920641036617</v>
      </c>
      <c r="Q342" s="5">
        <v>133.92548227790408</v>
      </c>
      <c r="R342" s="5">
        <v>0.29910136711507368</v>
      </c>
      <c r="S342" s="18">
        <v>0.84890002000000009</v>
      </c>
      <c r="T342" s="62">
        <v>66.55</v>
      </c>
      <c r="U342" s="18">
        <v>0.14863167912579237</v>
      </c>
      <c r="V342" s="5">
        <v>447.75951233408688</v>
      </c>
      <c r="W342" s="5">
        <v>1030.6838351192221</v>
      </c>
      <c r="X342" s="5">
        <v>2.3018692104305263</v>
      </c>
      <c r="Y342" s="5">
        <v>0</v>
      </c>
      <c r="Z342" s="5" t="s">
        <v>800</v>
      </c>
      <c r="AA342" s="5">
        <v>2005</v>
      </c>
      <c r="AB342" s="5">
        <v>0.84890001999999998</v>
      </c>
      <c r="AC342" s="5">
        <v>5.6199998000000001E-2</v>
      </c>
      <c r="AD342" s="5">
        <v>32198.596000000001</v>
      </c>
      <c r="AE342" s="5">
        <v>1935582</v>
      </c>
      <c r="AF342" s="5">
        <v>977817</v>
      </c>
      <c r="AG342" s="5">
        <v>1643020</v>
      </c>
      <c r="AI342" s="10"/>
    </row>
    <row r="343" spans="1:35" x14ac:dyDescent="0.25">
      <c r="A343" s="5" t="s">
        <v>1460</v>
      </c>
      <c r="B343" s="5">
        <v>108</v>
      </c>
      <c r="C343" s="5">
        <v>51</v>
      </c>
      <c r="D343" s="5">
        <v>0.02</v>
      </c>
      <c r="E343" s="5">
        <v>750.00002999999992</v>
      </c>
      <c r="F343" s="5">
        <v>575.00000999999997</v>
      </c>
      <c r="G343" s="5">
        <v>27</v>
      </c>
      <c r="H343" s="5">
        <v>84.940004000000002</v>
      </c>
      <c r="I343" s="5" t="s">
        <v>200</v>
      </c>
      <c r="J343" s="5" t="s">
        <v>201</v>
      </c>
      <c r="K343" s="5">
        <v>1901.5854629777832</v>
      </c>
      <c r="L343" s="5">
        <v>4.5189516874874904</v>
      </c>
      <c r="M343" s="5">
        <v>50.007450166532585</v>
      </c>
      <c r="N343" s="18">
        <v>0.11883833554507943</v>
      </c>
      <c r="O343" s="5">
        <v>2424.8239257272694</v>
      </c>
      <c r="P343" s="5">
        <v>5.7623821723301152</v>
      </c>
      <c r="Q343" s="5">
        <v>122.07077107363408</v>
      </c>
      <c r="R343" s="5">
        <v>0.29009052060814094</v>
      </c>
      <c r="S343" s="18">
        <v>0.84940004000000013</v>
      </c>
      <c r="T343" s="62">
        <v>60.68</v>
      </c>
      <c r="U343" s="18">
        <v>0.14419283862980778</v>
      </c>
      <c r="V343" s="5">
        <v>420.80234410185807</v>
      </c>
      <c r="W343" s="5">
        <v>953.16354989872798</v>
      </c>
      <c r="X343" s="5">
        <v>2.2651098865266972</v>
      </c>
      <c r="Y343" s="5">
        <v>0</v>
      </c>
      <c r="Z343" s="5" t="s">
        <v>800</v>
      </c>
      <c r="AA343" s="5">
        <v>2006</v>
      </c>
      <c r="AB343" s="5">
        <v>0.84940004000000002</v>
      </c>
      <c r="AC343" s="5">
        <v>5.6700001999999999E-2</v>
      </c>
      <c r="AD343" s="5">
        <v>34648.917999999998</v>
      </c>
      <c r="AE343" s="5">
        <v>2022962</v>
      </c>
      <c r="AF343" s="5">
        <v>1050217</v>
      </c>
      <c r="AG343" s="5">
        <v>1718399</v>
      </c>
      <c r="AI343" s="10"/>
    </row>
    <row r="344" spans="1:35" x14ac:dyDescent="0.25">
      <c r="A344" s="5" t="s">
        <v>1460</v>
      </c>
      <c r="B344" s="5">
        <v>108</v>
      </c>
      <c r="C344" s="5">
        <v>51</v>
      </c>
      <c r="D344" s="5">
        <v>0.02</v>
      </c>
      <c r="E344" s="5">
        <v>750.00002999999992</v>
      </c>
      <c r="F344" s="5">
        <v>575.00000999999997</v>
      </c>
      <c r="G344" s="5">
        <v>26</v>
      </c>
      <c r="H344" s="5">
        <v>86.390001000000012</v>
      </c>
      <c r="I344" s="5" t="s">
        <v>200</v>
      </c>
      <c r="J344" s="5" t="s">
        <v>201</v>
      </c>
      <c r="K344" s="5">
        <v>1901.5854629777832</v>
      </c>
      <c r="L344" s="5">
        <v>4.5189516874874904</v>
      </c>
      <c r="M344" s="5">
        <v>50.007450166532585</v>
      </c>
      <c r="N344" s="18">
        <v>0.11883833554507943</v>
      </c>
      <c r="O344" s="5">
        <v>2466.2177007715086</v>
      </c>
      <c r="P344" s="5">
        <v>5.8607508616314741</v>
      </c>
      <c r="Q344" s="5">
        <v>108.45875333645758</v>
      </c>
      <c r="R344" s="5">
        <v>0.25774274990779139</v>
      </c>
      <c r="S344" s="18">
        <v>0.86390001000000016</v>
      </c>
      <c r="T344" s="62">
        <v>59.61</v>
      </c>
      <c r="U344" s="18">
        <v>0.1416484696144597</v>
      </c>
      <c r="V344" s="5">
        <v>420.80234410185807</v>
      </c>
      <c r="W344" s="5">
        <v>953.16354989872798</v>
      </c>
      <c r="X344" s="5">
        <v>2.2651098865266972</v>
      </c>
      <c r="Y344" s="5">
        <v>0</v>
      </c>
      <c r="Z344" s="5" t="s">
        <v>800</v>
      </c>
      <c r="AA344" s="5">
        <v>2007</v>
      </c>
      <c r="AB344" s="5">
        <v>0.86390001000000005</v>
      </c>
      <c r="AC344" s="5">
        <v>5.6799996999999998E-2</v>
      </c>
      <c r="AD344" s="5">
        <v>36644</v>
      </c>
      <c r="AE344" s="5">
        <v>2105552</v>
      </c>
      <c r="AF344" s="5">
        <v>1111828</v>
      </c>
      <c r="AG344" s="5">
        <v>1818930</v>
      </c>
      <c r="AI344" s="10"/>
    </row>
    <row r="345" spans="1:35" x14ac:dyDescent="0.25">
      <c r="A345" s="5" t="s">
        <v>1460</v>
      </c>
      <c r="B345" s="5">
        <v>108</v>
      </c>
      <c r="C345" s="5">
        <v>51</v>
      </c>
      <c r="D345" s="5">
        <v>0.02</v>
      </c>
      <c r="E345" s="5">
        <v>750.00002999999992</v>
      </c>
      <c r="F345" s="5">
        <v>575.00000999999997</v>
      </c>
      <c r="G345" s="5">
        <v>25</v>
      </c>
      <c r="H345" s="5">
        <v>88.019997000000004</v>
      </c>
      <c r="I345" s="5" t="s">
        <v>200</v>
      </c>
      <c r="J345" s="5" t="s">
        <v>201</v>
      </c>
      <c r="K345" s="5">
        <v>1901.5854629777832</v>
      </c>
      <c r="L345" s="5">
        <v>4.5189516874874904</v>
      </c>
      <c r="M345" s="5">
        <v>50.007450166532585</v>
      </c>
      <c r="N345" s="18">
        <v>0.11883833554507943</v>
      </c>
      <c r="O345" s="5">
        <v>2512.7499954914351</v>
      </c>
      <c r="P345" s="5">
        <v>5.9713307939254419</v>
      </c>
      <c r="Q345" s="5">
        <v>94.918431587098681</v>
      </c>
      <c r="R345" s="5">
        <v>0.22556535845751616</v>
      </c>
      <c r="S345" s="18">
        <v>0.88019997000000016</v>
      </c>
      <c r="T345" s="62">
        <v>58.52</v>
      </c>
      <c r="U345" s="18">
        <v>0.13907395588566437</v>
      </c>
      <c r="V345" s="5">
        <v>420.80234410185807</v>
      </c>
      <c r="W345" s="5">
        <v>953.16354989872798</v>
      </c>
      <c r="X345" s="5">
        <v>2.2651098865266972</v>
      </c>
      <c r="Y345" s="5">
        <v>0</v>
      </c>
      <c r="Z345" s="5" t="s">
        <v>800</v>
      </c>
      <c r="AA345" s="5">
        <v>2008</v>
      </c>
      <c r="AB345" s="5">
        <v>0.88019997000000005</v>
      </c>
      <c r="AC345" s="5">
        <v>5.6799996999999998E-2</v>
      </c>
      <c r="AD345" s="5">
        <v>38334.141000000003</v>
      </c>
      <c r="AE345" s="5">
        <v>2186801</v>
      </c>
      <c r="AF345" s="5">
        <v>1161432</v>
      </c>
      <c r="AG345" s="5">
        <v>1924886</v>
      </c>
      <c r="AI345" s="10"/>
    </row>
    <row r="346" spans="1:35" x14ac:dyDescent="0.25">
      <c r="A346" s="5" t="s">
        <v>1460</v>
      </c>
      <c r="B346" s="5">
        <v>108</v>
      </c>
      <c r="C346" s="5">
        <v>51</v>
      </c>
      <c r="D346" s="5">
        <v>0.02</v>
      </c>
      <c r="E346" s="5">
        <v>750.00002999999992</v>
      </c>
      <c r="F346" s="5">
        <v>575.00000999999997</v>
      </c>
      <c r="G346" s="5">
        <v>30</v>
      </c>
      <c r="H346" s="5">
        <v>76.879995999999991</v>
      </c>
      <c r="I346" s="5" t="s">
        <v>200</v>
      </c>
      <c r="J346" s="5" t="s">
        <v>201</v>
      </c>
      <c r="K346" s="5">
        <v>1901.5854629777832</v>
      </c>
      <c r="L346" s="5">
        <v>4.5189516874874904</v>
      </c>
      <c r="M346" s="5">
        <v>50.007450166532585</v>
      </c>
      <c r="N346" s="18">
        <v>0.11883833554507943</v>
      </c>
      <c r="O346" s="5">
        <v>2194.7309269095012</v>
      </c>
      <c r="P346" s="5">
        <v>5.2155862667396446</v>
      </c>
      <c r="Q346" s="5">
        <v>181.16556066560327</v>
      </c>
      <c r="R346" s="5">
        <v>0.43052412422339292</v>
      </c>
      <c r="S346" s="18">
        <v>0.76879995999999995</v>
      </c>
      <c r="T346" s="62">
        <v>65.349999999999994</v>
      </c>
      <c r="U346" s="18">
        <v>0.15529134623543606</v>
      </c>
      <c r="V346" s="5">
        <v>420.80234410185807</v>
      </c>
      <c r="W346" s="5">
        <v>953.16354989872798</v>
      </c>
      <c r="X346" s="5">
        <v>2.2651098865266972</v>
      </c>
      <c r="Y346" s="5">
        <v>0</v>
      </c>
      <c r="Z346" s="5" t="s">
        <v>800</v>
      </c>
      <c r="AA346" s="5">
        <v>2009</v>
      </c>
      <c r="AB346" s="5">
        <v>0.76879995999999995</v>
      </c>
      <c r="AC346" s="5">
        <v>5.6900001999999998E-2</v>
      </c>
      <c r="AD346" s="5">
        <v>37281.656000000003</v>
      </c>
      <c r="AE346" s="5">
        <v>2255298</v>
      </c>
      <c r="AF346" s="5">
        <v>1211140</v>
      </c>
      <c r="AG346" s="5">
        <v>1733946</v>
      </c>
      <c r="AI346" s="10"/>
    </row>
    <row r="347" spans="1:35" x14ac:dyDescent="0.25">
      <c r="A347" s="5" t="s">
        <v>1460</v>
      </c>
      <c r="B347" s="5">
        <v>108</v>
      </c>
      <c r="C347" s="5">
        <v>51</v>
      </c>
      <c r="D347" s="5">
        <v>0.02</v>
      </c>
      <c r="E347" s="5">
        <v>750.00002999999992</v>
      </c>
      <c r="F347" s="5">
        <v>575.00000999999997</v>
      </c>
      <c r="G347" s="5">
        <v>29</v>
      </c>
      <c r="H347" s="5">
        <v>75.629997000000003</v>
      </c>
      <c r="I347" s="5" t="s">
        <v>200</v>
      </c>
      <c r="J347" s="5" t="s">
        <v>201</v>
      </c>
      <c r="K347" s="5">
        <v>1901.5854629777832</v>
      </c>
      <c r="L347" s="5">
        <v>4.5189516874874904</v>
      </c>
      <c r="M347" s="5">
        <v>50.007450166532585</v>
      </c>
      <c r="N347" s="18">
        <v>0.11883833554507943</v>
      </c>
      <c r="O347" s="5">
        <v>2159.0465927960349</v>
      </c>
      <c r="P347" s="5">
        <v>5.1307855649050831</v>
      </c>
      <c r="Q347" s="5">
        <v>198.62088323739431</v>
      </c>
      <c r="R347" s="5">
        <v>0.47200517302564449</v>
      </c>
      <c r="S347" s="18">
        <v>0.75629996999999993</v>
      </c>
      <c r="T347" s="62">
        <v>66.989999999999995</v>
      </c>
      <c r="U347" s="18">
        <v>0.1591938860229602</v>
      </c>
      <c r="V347" s="5">
        <v>420.80234410185807</v>
      </c>
      <c r="W347" s="5">
        <v>953.16354989872798</v>
      </c>
      <c r="X347" s="5">
        <v>2.2651098865266972</v>
      </c>
      <c r="Y347" s="5">
        <v>0</v>
      </c>
      <c r="Z347" s="5" t="s">
        <v>800</v>
      </c>
      <c r="AA347" s="5">
        <v>2010</v>
      </c>
      <c r="AB347" s="5">
        <v>0.75629997000000004</v>
      </c>
      <c r="AC347" s="5">
        <v>5.6900001999999998E-2</v>
      </c>
      <c r="AD347" s="5">
        <v>35146.815999999999</v>
      </c>
      <c r="AE347" s="5">
        <v>2339869</v>
      </c>
      <c r="AF347" s="5">
        <v>1208093</v>
      </c>
      <c r="AG347" s="5">
        <v>1769540</v>
      </c>
      <c r="AI347" s="10"/>
    </row>
    <row r="348" spans="1:35" x14ac:dyDescent="0.25">
      <c r="A348" s="5" t="s">
        <v>1460</v>
      </c>
      <c r="B348" s="5">
        <v>108</v>
      </c>
      <c r="C348" s="5">
        <v>51</v>
      </c>
      <c r="D348" s="5">
        <v>0.02</v>
      </c>
      <c r="E348" s="5">
        <v>750.00002999999992</v>
      </c>
      <c r="F348" s="5">
        <v>575.00000999999997</v>
      </c>
      <c r="G348" s="5">
        <v>28</v>
      </c>
      <c r="H348" s="5">
        <v>76.449995999999999</v>
      </c>
      <c r="I348" s="5" t="s">
        <v>200</v>
      </c>
      <c r="J348" s="5" t="s">
        <v>201</v>
      </c>
      <c r="K348" s="5">
        <v>1901.5854629777832</v>
      </c>
      <c r="L348" s="5">
        <v>4.5189516874874904</v>
      </c>
      <c r="M348" s="5">
        <v>50.007450166532585</v>
      </c>
      <c r="N348" s="18">
        <v>0.11883833554507943</v>
      </c>
      <c r="O348" s="5">
        <v>2182.4555061541323</v>
      </c>
      <c r="P348" s="5">
        <v>5.1864148019713836</v>
      </c>
      <c r="Q348" s="5">
        <v>198.32113659865095</v>
      </c>
      <c r="R348" s="5">
        <v>0.47129285133127957</v>
      </c>
      <c r="S348" s="18">
        <v>0.76449995999999998</v>
      </c>
      <c r="T348" s="62">
        <v>67.14</v>
      </c>
      <c r="U348" s="18">
        <v>0.15956048941621248</v>
      </c>
      <c r="V348" s="5">
        <v>420.80234410185807</v>
      </c>
      <c r="W348" s="5">
        <v>953.16354989872798</v>
      </c>
      <c r="X348" s="5">
        <v>2.2651098865266972</v>
      </c>
      <c r="Y348" s="5">
        <v>0</v>
      </c>
      <c r="Z348" s="5" t="s">
        <v>800</v>
      </c>
      <c r="AA348" s="5">
        <v>2011</v>
      </c>
      <c r="AB348" s="5">
        <v>0.76449995999999998</v>
      </c>
      <c r="AC348" s="5">
        <v>5.9099998000000001E-2</v>
      </c>
      <c r="AD348" s="5">
        <v>47118.108999999997</v>
      </c>
      <c r="AE348" s="5">
        <v>2384061</v>
      </c>
      <c r="AF348" s="5">
        <v>1191290</v>
      </c>
      <c r="AG348" s="5">
        <v>1822603</v>
      </c>
      <c r="AI348" s="10"/>
    </row>
    <row r="349" spans="1:35" x14ac:dyDescent="0.25">
      <c r="A349" s="5" t="s">
        <v>1460</v>
      </c>
      <c r="B349" s="5">
        <v>108</v>
      </c>
      <c r="C349" s="5">
        <v>51</v>
      </c>
      <c r="D349" s="5">
        <v>0.02</v>
      </c>
      <c r="E349" s="5">
        <v>750.00002999999992</v>
      </c>
      <c r="F349" s="5">
        <v>575.00000999999997</v>
      </c>
      <c r="G349" s="5">
        <v>27</v>
      </c>
      <c r="H349" s="5">
        <v>75.559997999999993</v>
      </c>
      <c r="I349" s="5" t="s">
        <v>200</v>
      </c>
      <c r="J349" s="5" t="s">
        <v>201</v>
      </c>
      <c r="K349" s="5">
        <v>1901.5854629777832</v>
      </c>
      <c r="L349" s="5">
        <v>4.5189516874874904</v>
      </c>
      <c r="M349" s="5">
        <v>50.007450166532585</v>
      </c>
      <c r="N349" s="18">
        <v>0.11883833554507943</v>
      </c>
      <c r="O349" s="5">
        <v>2157.0482970345115</v>
      </c>
      <c r="P349" s="5">
        <v>5.126036789643889</v>
      </c>
      <c r="Q349" s="5">
        <v>203.79276212121954</v>
      </c>
      <c r="R349" s="5">
        <v>0.48429569126138261</v>
      </c>
      <c r="S349" s="18">
        <v>0.75559997999999995</v>
      </c>
      <c r="T349" s="62">
        <v>67.819999999999993</v>
      </c>
      <c r="U349" s="18">
        <v>0.16116676658882989</v>
      </c>
      <c r="V349" s="5">
        <v>420.80234410185807</v>
      </c>
      <c r="W349" s="5">
        <v>953.16354989872798</v>
      </c>
      <c r="X349" s="5">
        <v>2.2651098865266972</v>
      </c>
      <c r="Y349" s="5">
        <v>0</v>
      </c>
      <c r="Z349" s="5" t="s">
        <v>800</v>
      </c>
      <c r="AA349" s="5">
        <v>2012</v>
      </c>
      <c r="AB349" s="5">
        <v>0.75559997999999995</v>
      </c>
      <c r="AC349" s="5">
        <v>5.7600002999999997E-2</v>
      </c>
      <c r="AD349" s="5">
        <v>50738.815999999999</v>
      </c>
      <c r="AE349" s="5">
        <v>2470964</v>
      </c>
      <c r="AF349" s="5">
        <v>1246973</v>
      </c>
      <c r="AG349" s="5">
        <v>1866952</v>
      </c>
      <c r="AI349" s="10"/>
    </row>
    <row r="350" spans="1:35" x14ac:dyDescent="0.25">
      <c r="A350" s="5" t="s">
        <v>1460</v>
      </c>
      <c r="B350" s="5">
        <v>108</v>
      </c>
      <c r="C350" s="5">
        <v>51</v>
      </c>
      <c r="D350" s="5">
        <v>0.02</v>
      </c>
      <c r="E350" s="5">
        <v>750.00002999999992</v>
      </c>
      <c r="F350" s="5">
        <v>575.00000999999997</v>
      </c>
      <c r="G350" s="5">
        <v>26</v>
      </c>
      <c r="H350" s="5">
        <v>75.419997999999993</v>
      </c>
      <c r="I350" s="5" t="s">
        <v>200</v>
      </c>
      <c r="J350" s="5" t="s">
        <v>201</v>
      </c>
      <c r="K350" s="5">
        <v>1901.5854629777832</v>
      </c>
      <c r="L350" s="5">
        <v>4.5189516874874904</v>
      </c>
      <c r="M350" s="5">
        <v>50.007450166532585</v>
      </c>
      <c r="N350" s="18">
        <v>0.11883833554507943</v>
      </c>
      <c r="O350" s="5">
        <v>2153.0516484164841</v>
      </c>
      <c r="P350" s="5">
        <v>5.1165391034402683</v>
      </c>
      <c r="Q350" s="5">
        <v>204.55901740513914</v>
      </c>
      <c r="R350" s="5">
        <v>0.48611662998632021</v>
      </c>
      <c r="S350" s="18">
        <v>0.75419997999999988</v>
      </c>
      <c r="T350" s="62">
        <v>68.11</v>
      </c>
      <c r="U350" s="18">
        <v>0.16185947001854264</v>
      </c>
      <c r="V350" s="5">
        <v>420.80234410185807</v>
      </c>
      <c r="W350" s="5">
        <v>953.16354989872798</v>
      </c>
      <c r="X350" s="5">
        <v>2.2651098865266972</v>
      </c>
      <c r="Y350" s="5">
        <v>0</v>
      </c>
      <c r="Z350" s="5" t="s">
        <v>800</v>
      </c>
      <c r="AA350" s="5">
        <v>2013</v>
      </c>
      <c r="AB350" s="5">
        <v>0.75419997999999999</v>
      </c>
      <c r="AC350" s="5">
        <v>5.7800002000000003E-2</v>
      </c>
      <c r="AD350" s="5">
        <v>67734.633000000002</v>
      </c>
      <c r="AE350" s="5">
        <v>2566128</v>
      </c>
      <c r="AF350" s="5">
        <v>1297537</v>
      </c>
      <c r="AG350" s="5">
        <v>1935292</v>
      </c>
      <c r="AI350" s="10"/>
    </row>
    <row r="351" spans="1:35" x14ac:dyDescent="0.25">
      <c r="A351" s="5" t="s">
        <v>1460</v>
      </c>
      <c r="B351" s="5">
        <v>108</v>
      </c>
      <c r="C351" s="5">
        <v>51</v>
      </c>
      <c r="D351" s="5">
        <v>0.02</v>
      </c>
      <c r="E351" s="5">
        <v>0</v>
      </c>
      <c r="F351" s="5">
        <v>200</v>
      </c>
      <c r="H351" s="5">
        <v>0</v>
      </c>
      <c r="I351" s="5" t="s">
        <v>200</v>
      </c>
      <c r="K351" s="5" t="s">
        <v>1456</v>
      </c>
      <c r="L351" s="5" t="e">
        <v>#VALUE!</v>
      </c>
      <c r="M351" s="5" t="s">
        <v>1456</v>
      </c>
      <c r="N351" s="18" t="e">
        <v>#VALUE!</v>
      </c>
      <c r="O351" s="5" t="e">
        <v>#VALUE!</v>
      </c>
      <c r="P351" s="5" t="e">
        <v>#VALUE!</v>
      </c>
      <c r="Q351" s="5" t="e">
        <v>#DIV/0!</v>
      </c>
      <c r="R351" s="5" t="e">
        <v>#DIV/0!</v>
      </c>
      <c r="S351" s="18" t="e">
        <v>#VALUE!</v>
      </c>
      <c r="T351" s="62" t="e">
        <v>#VALUE!</v>
      </c>
      <c r="U351" s="18" t="e">
        <v>#VALUE!</v>
      </c>
      <c r="V351" s="5">
        <v>170.27101100293106</v>
      </c>
      <c r="W351" s="5">
        <v>796.4215644807316</v>
      </c>
      <c r="X351" s="5">
        <v>4.6773761416558566</v>
      </c>
      <c r="Y351" s="5">
        <v>0</v>
      </c>
      <c r="Z351" s="5" t="s">
        <v>800</v>
      </c>
      <c r="AA351" s="5">
        <v>2014</v>
      </c>
      <c r="AI351" s="10"/>
    </row>
    <row r="352" spans="1:35" x14ac:dyDescent="0.25">
      <c r="A352" s="5" t="s">
        <v>1460</v>
      </c>
      <c r="B352" s="5">
        <v>108</v>
      </c>
      <c r="C352" s="5">
        <v>51</v>
      </c>
      <c r="D352" s="5">
        <v>0.02</v>
      </c>
      <c r="E352" s="5">
        <v>799.99998000000005</v>
      </c>
      <c r="F352" s="5">
        <v>550.00000000000011</v>
      </c>
      <c r="G352" s="5">
        <v>30</v>
      </c>
      <c r="H352" s="5">
        <v>117.93</v>
      </c>
      <c r="I352" s="5" t="s">
        <v>200</v>
      </c>
      <c r="J352" s="5" t="s">
        <v>201</v>
      </c>
      <c r="K352" s="5">
        <v>1675.7908762617278</v>
      </c>
      <c r="L352" s="5">
        <v>4.236716524182734</v>
      </c>
      <c r="M352" s="5">
        <v>39.832852309684242</v>
      </c>
      <c r="N352" s="18">
        <v>0.10070499008935548</v>
      </c>
      <c r="O352" s="5">
        <v>2957.9876838758714</v>
      </c>
      <c r="P352" s="5">
        <v>7.4783527444438871</v>
      </c>
      <c r="Q352" s="5">
        <v>-268.90772379734199</v>
      </c>
      <c r="R352" s="5">
        <v>-0.67984962385881254</v>
      </c>
      <c r="S352" s="18">
        <v>1.1793</v>
      </c>
      <c r="T352" s="62">
        <v>15.95</v>
      </c>
      <c r="U352" s="18">
        <v>4.0315694052210929E-2</v>
      </c>
      <c r="V352" s="5">
        <v>395.54000526032104</v>
      </c>
      <c r="W352" s="5">
        <v>832.46629653219327</v>
      </c>
      <c r="X352" s="5">
        <v>2.1046323645172458</v>
      </c>
      <c r="Y352" s="5">
        <v>0</v>
      </c>
      <c r="Z352" s="5" t="s">
        <v>808</v>
      </c>
      <c r="AA352" s="5">
        <v>2001</v>
      </c>
      <c r="AB352" s="5">
        <v>1.1793</v>
      </c>
      <c r="AC352" s="5">
        <v>0.11559999999999999</v>
      </c>
      <c r="AD352" s="5">
        <v>1869731</v>
      </c>
      <c r="AE352" s="5">
        <v>80993720</v>
      </c>
      <c r="AF352" s="5">
        <v>21360862</v>
      </c>
      <c r="AG352" s="5">
        <v>95517952</v>
      </c>
      <c r="AI352" s="10"/>
    </row>
    <row r="353" spans="1:35" x14ac:dyDescent="0.25">
      <c r="A353" s="5" t="s">
        <v>1460</v>
      </c>
      <c r="B353" s="5">
        <v>108</v>
      </c>
      <c r="C353" s="5">
        <v>51</v>
      </c>
      <c r="D353" s="5">
        <v>0.02</v>
      </c>
      <c r="E353" s="5">
        <v>799.99998000000005</v>
      </c>
      <c r="F353" s="5">
        <v>550.00000000000011</v>
      </c>
      <c r="G353" s="5">
        <v>30</v>
      </c>
      <c r="H353" s="5">
        <v>114.96</v>
      </c>
      <c r="I353" s="5" t="s">
        <v>200</v>
      </c>
      <c r="J353" s="5" t="s">
        <v>201</v>
      </c>
      <c r="K353" s="5">
        <v>1675.7908762617278</v>
      </c>
      <c r="L353" s="5">
        <v>4.236716524182734</v>
      </c>
      <c r="M353" s="5">
        <v>39.832852309684242</v>
      </c>
      <c r="N353" s="18">
        <v>0.10070499008935548</v>
      </c>
      <c r="O353" s="5">
        <v>2883.4924458438918</v>
      </c>
      <c r="P353" s="5">
        <v>7.2900146824494971</v>
      </c>
      <c r="Q353" s="5">
        <v>-230.53007561564959</v>
      </c>
      <c r="R353" s="5">
        <v>-0.58282366524197304</v>
      </c>
      <c r="S353" s="18">
        <v>1.1496</v>
      </c>
      <c r="T353" s="62">
        <v>19.36</v>
      </c>
      <c r="U353" s="18">
        <v>4.8934260765453513E-2</v>
      </c>
      <c r="V353" s="5">
        <v>395.54000526032104</v>
      </c>
      <c r="W353" s="5">
        <v>832.46629653219327</v>
      </c>
      <c r="X353" s="5">
        <v>2.1046323645172458</v>
      </c>
      <c r="Y353" s="5">
        <v>0</v>
      </c>
      <c r="Z353" s="5" t="s">
        <v>808</v>
      </c>
      <c r="AA353" s="5">
        <v>2002</v>
      </c>
      <c r="AB353" s="5">
        <v>1.1496</v>
      </c>
      <c r="AC353" s="5">
        <v>0.1162</v>
      </c>
      <c r="AD353" s="5">
        <v>1825485</v>
      </c>
      <c r="AE353" s="5">
        <v>86469776</v>
      </c>
      <c r="AF353" s="5">
        <v>22195184</v>
      </c>
      <c r="AG353" s="5">
        <v>99405680</v>
      </c>
      <c r="AI353" s="10"/>
    </row>
    <row r="354" spans="1:35" x14ac:dyDescent="0.25">
      <c r="A354" s="5" t="s">
        <v>1460</v>
      </c>
      <c r="B354" s="5">
        <v>108</v>
      </c>
      <c r="C354" s="5">
        <v>51</v>
      </c>
      <c r="D354" s="5">
        <v>0.02</v>
      </c>
      <c r="E354" s="5">
        <v>799.99998000000005</v>
      </c>
      <c r="F354" s="5">
        <v>550.00000000000011</v>
      </c>
      <c r="G354" s="5">
        <v>0</v>
      </c>
      <c r="H354" s="5">
        <v>114.17999999999999</v>
      </c>
      <c r="I354" s="5" t="s">
        <v>200</v>
      </c>
      <c r="J354" s="5" t="s">
        <v>201</v>
      </c>
      <c r="K354" s="5">
        <v>1675.7908762617278</v>
      </c>
      <c r="L354" s="5">
        <v>4.236716524182734</v>
      </c>
      <c r="M354" s="5">
        <v>39.832852309684242</v>
      </c>
      <c r="N354" s="18">
        <v>0.10070499008935548</v>
      </c>
      <c r="O354" s="5">
        <v>2863.9280398960991</v>
      </c>
      <c r="P354" s="5">
        <v>7.2405521611176376</v>
      </c>
      <c r="Q354" s="5">
        <v>-224.77362976095822</v>
      </c>
      <c r="R354" s="5">
        <v>-0.56827028055740025</v>
      </c>
      <c r="S354" s="18">
        <v>1.1417999999999999</v>
      </c>
      <c r="T354" s="62" t="e">
        <v>#NUM!</v>
      </c>
      <c r="U354" s="18" t="e">
        <v>#NUM!</v>
      </c>
      <c r="V354" s="5">
        <v>395.54000526032104</v>
      </c>
      <c r="W354" s="5">
        <v>832.46629653219327</v>
      </c>
      <c r="X354" s="5">
        <v>2.1046323645172458</v>
      </c>
      <c r="Y354" s="5">
        <v>0</v>
      </c>
      <c r="Z354" s="5" t="s">
        <v>808</v>
      </c>
      <c r="AA354" s="5">
        <v>2003</v>
      </c>
      <c r="AB354" s="5">
        <v>1.1417999999999999</v>
      </c>
      <c r="AC354" s="5">
        <v>0.1171</v>
      </c>
      <c r="AD354" s="5">
        <v>1844203</v>
      </c>
      <c r="AE354" s="5">
        <v>89251328</v>
      </c>
      <c r="AF354" s="5">
        <v>22270808</v>
      </c>
      <c r="AG354" s="5">
        <v>101906720</v>
      </c>
      <c r="AI354" s="10"/>
    </row>
    <row r="355" spans="1:35" x14ac:dyDescent="0.25">
      <c r="A355" s="5" t="s">
        <v>1460</v>
      </c>
      <c r="B355" s="5">
        <v>108</v>
      </c>
      <c r="C355" s="5">
        <v>51</v>
      </c>
      <c r="D355" s="5">
        <v>0.02</v>
      </c>
      <c r="E355" s="5">
        <v>775.00000999999997</v>
      </c>
      <c r="F355" s="5">
        <v>550.00000000000011</v>
      </c>
      <c r="G355" s="5">
        <v>30</v>
      </c>
      <c r="H355" s="5">
        <v>112.09998999999999</v>
      </c>
      <c r="I355" s="5" t="s">
        <v>200</v>
      </c>
      <c r="J355" s="5" t="s">
        <v>201</v>
      </c>
      <c r="K355" s="5">
        <v>1720.7306753812647</v>
      </c>
      <c r="L355" s="5">
        <v>4.3503328424359546</v>
      </c>
      <c r="M355" s="5">
        <v>42.473858434220169</v>
      </c>
      <c r="N355" s="18">
        <v>0.10738195345440821</v>
      </c>
      <c r="O355" s="5">
        <v>2888.9859236433158</v>
      </c>
      <c r="P355" s="5">
        <v>7.3039032341164987</v>
      </c>
      <c r="Q355" s="5">
        <v>-197.07934796304775</v>
      </c>
      <c r="R355" s="5">
        <v>-0.49825389427636219</v>
      </c>
      <c r="S355" s="18">
        <v>1.1209998999999999</v>
      </c>
      <c r="T355" s="62">
        <v>25.38</v>
      </c>
      <c r="U355" s="18">
        <v>6.4163065192352986E-2</v>
      </c>
      <c r="V355" s="5">
        <v>395.54000526032104</v>
      </c>
      <c r="W355" s="5">
        <v>856.42024465299744</v>
      </c>
      <c r="X355" s="5">
        <v>2.1651924793027</v>
      </c>
      <c r="Y355" s="5">
        <v>0</v>
      </c>
      <c r="Z355" s="5" t="s">
        <v>808</v>
      </c>
      <c r="AA355" s="5">
        <v>2004</v>
      </c>
      <c r="AB355" s="5">
        <v>1.1209998999999999</v>
      </c>
      <c r="AC355" s="5">
        <v>0.1137</v>
      </c>
      <c r="AD355" s="5">
        <v>2044540</v>
      </c>
      <c r="AE355" s="5">
        <v>95185432</v>
      </c>
      <c r="AF355" s="5">
        <v>23115580</v>
      </c>
      <c r="AG355" s="5">
        <v>106707424</v>
      </c>
      <c r="AI355" s="10"/>
    </row>
    <row r="356" spans="1:35" x14ac:dyDescent="0.25">
      <c r="A356" s="5" t="s">
        <v>1460</v>
      </c>
      <c r="B356" s="5">
        <v>108</v>
      </c>
      <c r="C356" s="5">
        <v>51</v>
      </c>
      <c r="D356" s="5">
        <v>0.02</v>
      </c>
      <c r="E356" s="5">
        <v>775.00000999999997</v>
      </c>
      <c r="F356" s="5">
        <v>499.99999000000003</v>
      </c>
      <c r="G356" s="5">
        <v>30</v>
      </c>
      <c r="H356" s="5">
        <v>107.33</v>
      </c>
      <c r="I356" s="5" t="s">
        <v>200</v>
      </c>
      <c r="J356" s="5" t="s">
        <v>201</v>
      </c>
      <c r="K356" s="5">
        <v>1484.7319442088335</v>
      </c>
      <c r="L356" s="5">
        <v>4.2460209574032675</v>
      </c>
      <c r="M356" s="5">
        <v>34.76666281401274</v>
      </c>
      <c r="N356" s="18">
        <v>9.9425340380840901E-2</v>
      </c>
      <c r="O356" s="5">
        <v>2379.0025094482176</v>
      </c>
      <c r="P356" s="5">
        <v>6.8034466101655511</v>
      </c>
      <c r="Q356" s="5">
        <v>-110.13642366429838</v>
      </c>
      <c r="R356" s="5">
        <v>-0.31496699783154958</v>
      </c>
      <c r="S356" s="18">
        <v>1.0732999999999999</v>
      </c>
      <c r="T356" s="62">
        <v>25.21</v>
      </c>
      <c r="U356" s="18">
        <v>7.2104884601389641E-2</v>
      </c>
      <c r="V356" s="5">
        <v>349.67607534298389</v>
      </c>
      <c r="W356" s="5">
        <v>731.79885747589344</v>
      </c>
      <c r="X356" s="5">
        <v>2.0927907542948141</v>
      </c>
      <c r="Y356" s="5">
        <v>0</v>
      </c>
      <c r="Z356" s="5" t="s">
        <v>808</v>
      </c>
      <c r="AA356" s="5">
        <v>2005</v>
      </c>
      <c r="AB356" s="5">
        <v>1.0732999999999999</v>
      </c>
      <c r="AC356" s="5">
        <v>0.11430000999999999</v>
      </c>
      <c r="AD356" s="5">
        <v>2141862</v>
      </c>
      <c r="AE356" s="5">
        <v>103925952</v>
      </c>
      <c r="AF356" s="5">
        <v>24185938</v>
      </c>
      <c r="AG356" s="5">
        <v>111539880</v>
      </c>
      <c r="AI356" s="10"/>
    </row>
    <row r="357" spans="1:35" x14ac:dyDescent="0.25">
      <c r="A357" s="5" t="s">
        <v>1460</v>
      </c>
      <c r="B357" s="5">
        <v>108</v>
      </c>
      <c r="C357" s="5">
        <v>51</v>
      </c>
      <c r="D357" s="5">
        <v>0.02</v>
      </c>
      <c r="E357" s="5">
        <v>775.00000999999997</v>
      </c>
      <c r="F357" s="5">
        <v>499.99999000000003</v>
      </c>
      <c r="G357" s="5">
        <v>30</v>
      </c>
      <c r="H357" s="5">
        <v>105.56999</v>
      </c>
      <c r="I357" s="5" t="s">
        <v>200</v>
      </c>
      <c r="J357" s="5" t="s">
        <v>201</v>
      </c>
      <c r="K357" s="5">
        <v>1484.7319442088335</v>
      </c>
      <c r="L357" s="5">
        <v>4.2460209574032675</v>
      </c>
      <c r="M357" s="5">
        <v>34.76666281401274</v>
      </c>
      <c r="N357" s="18">
        <v>9.9425340380840901E-2</v>
      </c>
      <c r="O357" s="5">
        <v>2339.9913456854861</v>
      </c>
      <c r="P357" s="5">
        <v>6.6918828901584932</v>
      </c>
      <c r="Q357" s="5">
        <v>-85.340859198880409</v>
      </c>
      <c r="R357" s="5">
        <v>-0.24405690070495337</v>
      </c>
      <c r="S357" s="18">
        <v>1.0556999</v>
      </c>
      <c r="T357" s="62">
        <v>27.36</v>
      </c>
      <c r="U357" s="18">
        <v>7.8255675592831461E-2</v>
      </c>
      <c r="V357" s="5">
        <v>349.67607534298389</v>
      </c>
      <c r="W357" s="5">
        <v>731.79885747589344</v>
      </c>
      <c r="X357" s="5">
        <v>2.0927907542948141</v>
      </c>
      <c r="Y357" s="5">
        <v>0</v>
      </c>
      <c r="Z357" s="5" t="s">
        <v>808</v>
      </c>
      <c r="AA357" s="5">
        <v>2006</v>
      </c>
      <c r="AB357" s="5">
        <v>1.0556999</v>
      </c>
      <c r="AC357" s="5">
        <v>0.11520001000000001</v>
      </c>
      <c r="AD357" s="5">
        <v>2193928</v>
      </c>
      <c r="AE357" s="5">
        <v>110977832</v>
      </c>
      <c r="AF357" s="5">
        <v>25327922</v>
      </c>
      <c r="AG357" s="5">
        <v>117159616</v>
      </c>
      <c r="AI357" s="10"/>
    </row>
    <row r="358" spans="1:35" x14ac:dyDescent="0.25">
      <c r="A358" s="5" t="s">
        <v>1460</v>
      </c>
      <c r="B358" s="5">
        <v>108</v>
      </c>
      <c r="C358" s="5">
        <v>51</v>
      </c>
      <c r="D358" s="5">
        <v>0.02</v>
      </c>
      <c r="E358" s="5">
        <v>775.00000999999997</v>
      </c>
      <c r="F358" s="5">
        <v>499.99999000000003</v>
      </c>
      <c r="G358" s="5">
        <v>30</v>
      </c>
      <c r="H358" s="5">
        <v>105.65</v>
      </c>
      <c r="I358" s="5" t="s">
        <v>200</v>
      </c>
      <c r="J358" s="5" t="s">
        <v>201</v>
      </c>
      <c r="K358" s="5">
        <v>1484.7319442088335</v>
      </c>
      <c r="L358" s="5">
        <v>4.2460209574032675</v>
      </c>
      <c r="M358" s="5">
        <v>34.76666281401274</v>
      </c>
      <c r="N358" s="18">
        <v>9.9425340380840901E-2</v>
      </c>
      <c r="O358" s="5">
        <v>2341.7647919799142</v>
      </c>
      <c r="P358" s="5">
        <v>6.6969545734090232</v>
      </c>
      <c r="Q358" s="5">
        <v>-89.005892768581361</v>
      </c>
      <c r="R358" s="5">
        <v>-0.25453812555313909</v>
      </c>
      <c r="S358" s="18">
        <v>1.0565</v>
      </c>
      <c r="T358" s="62">
        <v>27.05</v>
      </c>
      <c r="U358" s="18">
        <v>7.7346526882170377E-2</v>
      </c>
      <c r="V358" s="5">
        <v>349.67607534298389</v>
      </c>
      <c r="W358" s="5">
        <v>731.79885747589344</v>
      </c>
      <c r="X358" s="5">
        <v>2.0927907542948141</v>
      </c>
      <c r="Y358" s="5">
        <v>0</v>
      </c>
      <c r="Z358" s="5" t="s">
        <v>808</v>
      </c>
      <c r="AA358" s="5">
        <v>2007</v>
      </c>
      <c r="AB358" s="5">
        <v>1.0565</v>
      </c>
      <c r="AC358" s="5">
        <v>0.11520001000000001</v>
      </c>
      <c r="AD358" s="5">
        <v>2455255</v>
      </c>
      <c r="AE358" s="5">
        <v>118870512</v>
      </c>
      <c r="AF358" s="5">
        <v>26385768</v>
      </c>
      <c r="AG358" s="5">
        <v>125584704</v>
      </c>
      <c r="AI358" s="10"/>
    </row>
    <row r="359" spans="1:35" x14ac:dyDescent="0.25">
      <c r="A359" s="5" t="s">
        <v>1460</v>
      </c>
      <c r="B359" s="5">
        <v>108</v>
      </c>
      <c r="C359" s="5">
        <v>51</v>
      </c>
      <c r="D359" s="5">
        <v>0.02</v>
      </c>
      <c r="E359" s="5">
        <v>775.00000999999997</v>
      </c>
      <c r="F359" s="5">
        <v>499.99999000000003</v>
      </c>
      <c r="G359" s="5">
        <v>30</v>
      </c>
      <c r="H359" s="5">
        <v>105.34999000000001</v>
      </c>
      <c r="I359" s="5" t="s">
        <v>200</v>
      </c>
      <c r="J359" s="5" t="s">
        <v>201</v>
      </c>
      <c r="K359" s="5">
        <v>1484.7319442088335</v>
      </c>
      <c r="L359" s="5">
        <v>4.2460209574032675</v>
      </c>
      <c r="M359" s="5">
        <v>34.76666281401274</v>
      </c>
      <c r="N359" s="18">
        <v>9.9425340380840901E-2</v>
      </c>
      <c r="O359" s="5">
        <v>2335.1149779217799</v>
      </c>
      <c r="P359" s="5">
        <v>6.6779375043927578</v>
      </c>
      <c r="Q359" s="5">
        <v>-86.324383721365265</v>
      </c>
      <c r="R359" s="5">
        <v>-0.24686957389547734</v>
      </c>
      <c r="S359" s="18">
        <v>1.0534999</v>
      </c>
      <c r="T359" s="62">
        <v>27.28</v>
      </c>
      <c r="U359" s="18">
        <v>7.8011702370072239E-2</v>
      </c>
      <c r="V359" s="5">
        <v>349.67607534298389</v>
      </c>
      <c r="W359" s="5">
        <v>731.79885747589344</v>
      </c>
      <c r="X359" s="5">
        <v>2.0927907542948141</v>
      </c>
      <c r="Y359" s="5">
        <v>0</v>
      </c>
      <c r="Z359" s="5" t="s">
        <v>808</v>
      </c>
      <c r="AA359" s="5">
        <v>2008</v>
      </c>
      <c r="AB359" s="5">
        <v>1.0534999</v>
      </c>
      <c r="AC359" s="5">
        <v>0.1154</v>
      </c>
      <c r="AD359" s="5">
        <v>2612672</v>
      </c>
      <c r="AE359" s="5">
        <v>124087216</v>
      </c>
      <c r="AF359" s="5">
        <v>26891340</v>
      </c>
      <c r="AG359" s="5">
        <v>130720544</v>
      </c>
      <c r="AI359" s="10"/>
    </row>
    <row r="360" spans="1:35" x14ac:dyDescent="0.25">
      <c r="A360" s="5" t="s">
        <v>1460</v>
      </c>
      <c r="B360" s="5">
        <v>108</v>
      </c>
      <c r="C360" s="5">
        <v>51</v>
      </c>
      <c r="D360" s="5">
        <v>0.02</v>
      </c>
      <c r="E360" s="5">
        <v>775.00000999999997</v>
      </c>
      <c r="F360" s="5">
        <v>499.99999000000003</v>
      </c>
      <c r="G360" s="5">
        <v>30</v>
      </c>
      <c r="H360" s="5">
        <v>87.879997000000003</v>
      </c>
      <c r="I360" s="5" t="s">
        <v>200</v>
      </c>
      <c r="J360" s="5" t="s">
        <v>201</v>
      </c>
      <c r="K360" s="5">
        <v>1484.7319442088335</v>
      </c>
      <c r="L360" s="5">
        <v>4.2460209574032675</v>
      </c>
      <c r="M360" s="5">
        <v>34.76666281401274</v>
      </c>
      <c r="N360" s="18">
        <v>9.9425340380840901E-2</v>
      </c>
      <c r="O360" s="5">
        <v>1947.887202024614</v>
      </c>
      <c r="P360" s="5">
        <v>5.5705475420759223</v>
      </c>
      <c r="Q360" s="5">
        <v>215.53143541249386</v>
      </c>
      <c r="R360" s="5">
        <v>0.6163745552253963</v>
      </c>
      <c r="S360" s="18">
        <v>0.87879996999999999</v>
      </c>
      <c r="T360" s="62">
        <v>53.46</v>
      </c>
      <c r="U360" s="18">
        <v>0.15289009667451625</v>
      </c>
      <c r="V360" s="5">
        <v>349.67607534298389</v>
      </c>
      <c r="W360" s="5">
        <v>731.79885747589344</v>
      </c>
      <c r="X360" s="5">
        <v>2.0927907542948141</v>
      </c>
      <c r="Y360" s="5">
        <v>0</v>
      </c>
      <c r="Z360" s="5" t="s">
        <v>808</v>
      </c>
      <c r="AA360" s="5">
        <v>2009</v>
      </c>
      <c r="AB360" s="5">
        <v>0.87879996999999999</v>
      </c>
      <c r="AC360" s="5">
        <v>0.1195</v>
      </c>
      <c r="AD360" s="5">
        <v>2535854</v>
      </c>
      <c r="AE360" s="5">
        <v>135140576</v>
      </c>
      <c r="AF360" s="5">
        <v>26573196</v>
      </c>
      <c r="AG360" s="5">
        <v>118764688</v>
      </c>
      <c r="AI360" s="10"/>
    </row>
    <row r="361" spans="1:35" x14ac:dyDescent="0.25">
      <c r="A361" s="5" t="s">
        <v>1460</v>
      </c>
      <c r="B361" s="5">
        <v>108</v>
      </c>
      <c r="C361" s="5">
        <v>51</v>
      </c>
      <c r="D361" s="5">
        <v>0.02</v>
      </c>
      <c r="E361" s="5">
        <v>775.00000999999997</v>
      </c>
      <c r="F361" s="5">
        <v>499.99999000000003</v>
      </c>
      <c r="G361" s="5">
        <v>30</v>
      </c>
      <c r="H361" s="5">
        <v>87.989998</v>
      </c>
      <c r="I361" s="5" t="s">
        <v>200</v>
      </c>
      <c r="J361" s="5" t="s">
        <v>201</v>
      </c>
      <c r="K361" s="5">
        <v>1484.7319442088335</v>
      </c>
      <c r="L361" s="5">
        <v>4.2460209574032675</v>
      </c>
      <c r="M361" s="5">
        <v>34.76666281401274</v>
      </c>
      <c r="N361" s="18">
        <v>9.9425340380840901E-2</v>
      </c>
      <c r="O361" s="5">
        <v>1950.3254080717754</v>
      </c>
      <c r="P361" s="5">
        <v>5.5775202983469079</v>
      </c>
      <c r="Q361" s="5">
        <v>224.02350175052581</v>
      </c>
      <c r="R361" s="5">
        <v>0.64066007813313997</v>
      </c>
      <c r="S361" s="18">
        <v>0.87989998000000003</v>
      </c>
      <c r="T361" s="62">
        <v>54.2</v>
      </c>
      <c r="U361" s="18">
        <v>0.1549966397703002</v>
      </c>
      <c r="V361" s="5">
        <v>349.67607534298389</v>
      </c>
      <c r="W361" s="5">
        <v>731.79885747589344</v>
      </c>
      <c r="X361" s="5">
        <v>2.0927907542948141</v>
      </c>
      <c r="Y361" s="5">
        <v>0</v>
      </c>
      <c r="Z361" s="5" t="s">
        <v>808</v>
      </c>
      <c r="AA361" s="5">
        <v>2010</v>
      </c>
      <c r="AB361" s="5">
        <v>0.87989998000000003</v>
      </c>
      <c r="AC361" s="5">
        <v>0.1181</v>
      </c>
      <c r="AD361" s="5">
        <v>2447374</v>
      </c>
      <c r="AE361" s="5">
        <v>137442432</v>
      </c>
      <c r="AF361" s="5">
        <v>25765362</v>
      </c>
      <c r="AG361" s="5">
        <v>120929664</v>
      </c>
      <c r="AI361" s="10"/>
    </row>
    <row r="362" spans="1:35" x14ac:dyDescent="0.25">
      <c r="A362" s="5" t="s">
        <v>1460</v>
      </c>
      <c r="B362" s="5">
        <v>108</v>
      </c>
      <c r="C362" s="5">
        <v>51</v>
      </c>
      <c r="D362" s="5">
        <v>0.02</v>
      </c>
      <c r="E362" s="5">
        <v>775.00000999999997</v>
      </c>
      <c r="F362" s="5">
        <v>499.99999000000003</v>
      </c>
      <c r="G362" s="5">
        <v>30</v>
      </c>
      <c r="H362" s="5">
        <v>86.930001000000004</v>
      </c>
      <c r="I362" s="5" t="s">
        <v>200</v>
      </c>
      <c r="J362" s="5" t="s">
        <v>201</v>
      </c>
      <c r="K362" s="5">
        <v>1484.7319442088335</v>
      </c>
      <c r="L362" s="5">
        <v>4.2460209574032675</v>
      </c>
      <c r="M362" s="5">
        <v>34.76666281401274</v>
      </c>
      <c r="N362" s="18">
        <v>9.9425340380840901E-2</v>
      </c>
      <c r="O362" s="5">
        <v>1926.8302480698412</v>
      </c>
      <c r="P362" s="5">
        <v>5.5103290843672594</v>
      </c>
      <c r="Q362" s="5">
        <v>258.0559779961298</v>
      </c>
      <c r="R362" s="5">
        <v>0.73798579940881726</v>
      </c>
      <c r="S362" s="18">
        <v>0.86930001000000001</v>
      </c>
      <c r="T362" s="62">
        <v>57.15</v>
      </c>
      <c r="U362" s="18">
        <v>0.16343874031614031</v>
      </c>
      <c r="V362" s="5">
        <v>349.67607534298389</v>
      </c>
      <c r="W362" s="5">
        <v>731.79885747589344</v>
      </c>
      <c r="X362" s="5">
        <v>2.0927907542948141</v>
      </c>
      <c r="Y362" s="5">
        <v>0</v>
      </c>
      <c r="Z362" s="5" t="s">
        <v>808</v>
      </c>
      <c r="AA362" s="5">
        <v>2011</v>
      </c>
      <c r="AB362" s="5">
        <v>0.86930001000000001</v>
      </c>
      <c r="AC362" s="5">
        <v>7.6799995999999995E-2</v>
      </c>
      <c r="AD362" s="5">
        <v>3680042</v>
      </c>
      <c r="AE362" s="5">
        <v>145034480</v>
      </c>
      <c r="AF362" s="5">
        <v>25686138</v>
      </c>
      <c r="AG362" s="5">
        <v>126078056</v>
      </c>
      <c r="AI362" s="10"/>
    </row>
    <row r="363" spans="1:35" x14ac:dyDescent="0.25">
      <c r="A363" s="5" t="s">
        <v>1460</v>
      </c>
      <c r="B363" s="5">
        <v>108</v>
      </c>
      <c r="C363" s="5">
        <v>51</v>
      </c>
      <c r="D363" s="5">
        <v>0.02</v>
      </c>
      <c r="E363" s="5">
        <v>775.00000999999997</v>
      </c>
      <c r="F363" s="5">
        <v>499.99999000000003</v>
      </c>
      <c r="G363" s="5">
        <v>30</v>
      </c>
      <c r="H363" s="5">
        <v>86.379998999999998</v>
      </c>
      <c r="I363" s="5" t="s">
        <v>200</v>
      </c>
      <c r="J363" s="5" t="s">
        <v>201</v>
      </c>
      <c r="K363" s="5">
        <v>1484.7319442088335</v>
      </c>
      <c r="L363" s="5">
        <v>4.2460209574032675</v>
      </c>
      <c r="M363" s="5">
        <v>34.76666281401274</v>
      </c>
      <c r="N363" s="18">
        <v>9.9425340380840901E-2</v>
      </c>
      <c r="O363" s="5">
        <v>1914.6392843299591</v>
      </c>
      <c r="P363" s="5">
        <v>5.4754654931766851</v>
      </c>
      <c r="Q363" s="5">
        <v>287.89702829830298</v>
      </c>
      <c r="R363" s="5">
        <v>0.82332492440586846</v>
      </c>
      <c r="S363" s="18">
        <v>0.86379998999999996</v>
      </c>
      <c r="T363" s="62">
        <v>59.74</v>
      </c>
      <c r="U363" s="18">
        <v>0.17084111518966891</v>
      </c>
      <c r="V363" s="5">
        <v>349.67607534298389</v>
      </c>
      <c r="W363" s="5">
        <v>731.79885747589344</v>
      </c>
      <c r="X363" s="5">
        <v>2.0927907542948141</v>
      </c>
      <c r="Y363" s="5">
        <v>0</v>
      </c>
      <c r="Z363" s="5" t="s">
        <v>808</v>
      </c>
      <c r="AA363" s="5">
        <v>2012</v>
      </c>
      <c r="AB363" s="5">
        <v>0.86379998999999996</v>
      </c>
      <c r="AC363" s="5">
        <v>7.1999996999999996E-2</v>
      </c>
      <c r="AD363" s="5">
        <v>1962816</v>
      </c>
      <c r="AE363" s="5">
        <v>148049600</v>
      </c>
      <c r="AF363" s="5">
        <v>24491372</v>
      </c>
      <c r="AG363" s="5">
        <v>127891784</v>
      </c>
      <c r="AI363" s="10"/>
    </row>
    <row r="364" spans="1:35" x14ac:dyDescent="0.25">
      <c r="A364" s="5" t="s">
        <v>1460</v>
      </c>
      <c r="B364" s="5">
        <v>108</v>
      </c>
      <c r="C364" s="5">
        <v>51</v>
      </c>
      <c r="D364" s="5">
        <v>0.02</v>
      </c>
      <c r="E364" s="5">
        <v>775.00000999999997</v>
      </c>
      <c r="F364" s="5">
        <v>499.99999000000003</v>
      </c>
      <c r="G364" s="5">
        <v>30</v>
      </c>
      <c r="H364" s="5">
        <v>85.440004000000002</v>
      </c>
      <c r="I364" s="5" t="s">
        <v>200</v>
      </c>
      <c r="J364" s="5" t="s">
        <v>201</v>
      </c>
      <c r="K364" s="5">
        <v>1484.7319442088335</v>
      </c>
      <c r="L364" s="5">
        <v>4.2460209574032675</v>
      </c>
      <c r="M364" s="5">
        <v>34.76666281401274</v>
      </c>
      <c r="N364" s="18">
        <v>9.9425340380840901E-2</v>
      </c>
      <c r="O364" s="5">
        <v>1893.804005620663</v>
      </c>
      <c r="P364" s="5">
        <v>5.4158809800273096</v>
      </c>
      <c r="Q364" s="5">
        <v>319.39035334536834</v>
      </c>
      <c r="R364" s="5">
        <v>0.9133892075175305</v>
      </c>
      <c r="S364" s="18">
        <v>0.85440004000000003</v>
      </c>
      <c r="T364" s="62">
        <v>62.47</v>
      </c>
      <c r="U364" s="18">
        <v>0.17865335355432488</v>
      </c>
      <c r="V364" s="5">
        <v>349.67607534298389</v>
      </c>
      <c r="W364" s="5">
        <v>731.79885747589344</v>
      </c>
      <c r="X364" s="5">
        <v>2.0927907542948141</v>
      </c>
      <c r="Y364" s="5">
        <v>0</v>
      </c>
      <c r="Z364" s="5" t="s">
        <v>808</v>
      </c>
      <c r="AA364" s="5">
        <v>2013</v>
      </c>
      <c r="AB364" s="5">
        <v>0.85440004000000003</v>
      </c>
      <c r="AC364" s="5">
        <v>7.6499998999999999E-2</v>
      </c>
      <c r="AD364" s="5">
        <v>2091343</v>
      </c>
      <c r="AE364" s="5">
        <v>154125952</v>
      </c>
      <c r="AF364" s="5">
        <v>24568642</v>
      </c>
      <c r="AG364" s="5">
        <v>131680616</v>
      </c>
      <c r="AI364" s="10"/>
    </row>
    <row r="365" spans="1:35" x14ac:dyDescent="0.25">
      <c r="A365" s="5" t="s">
        <v>1460</v>
      </c>
      <c r="B365" s="5">
        <v>108</v>
      </c>
      <c r="C365" s="5">
        <v>51</v>
      </c>
      <c r="D365" s="5">
        <v>0.02</v>
      </c>
      <c r="E365" s="5">
        <v>764.99999000000003</v>
      </c>
      <c r="F365" s="5">
        <v>499.99999000000003</v>
      </c>
      <c r="G365" s="5">
        <v>30</v>
      </c>
      <c r="H365" s="5">
        <v>86.567003</v>
      </c>
      <c r="I365" s="5" t="s">
        <v>200</v>
      </c>
      <c r="J365" s="5" t="s">
        <v>201</v>
      </c>
      <c r="K365" s="5">
        <v>1500.8133115142214</v>
      </c>
      <c r="L365" s="5">
        <v>4.2920102842098391</v>
      </c>
      <c r="M365" s="5">
        <v>35.684800428907415</v>
      </c>
      <c r="N365" s="18">
        <v>0.10205102077374198</v>
      </c>
      <c r="O365" s="5">
        <v>1939.9871102655675</v>
      </c>
      <c r="P365" s="5">
        <v>5.5479549419064726</v>
      </c>
      <c r="Q365" s="5">
        <v>304.22984035632334</v>
      </c>
      <c r="R365" s="5">
        <v>0.87003333029837948</v>
      </c>
      <c r="S365" s="18">
        <v>0.86567002999999998</v>
      </c>
      <c r="T365" s="62">
        <v>61.82</v>
      </c>
      <c r="U365" s="18">
        <v>0.17679628360563621</v>
      </c>
      <c r="V365" s="5">
        <v>349.67607534298389</v>
      </c>
      <c r="W365" s="5">
        <v>740.2104539331832</v>
      </c>
      <c r="X365" s="5">
        <v>2.1168461502753342</v>
      </c>
      <c r="Y365" s="5">
        <v>0</v>
      </c>
      <c r="Z365" s="5" t="s">
        <v>808</v>
      </c>
      <c r="AA365" s="5">
        <v>2014</v>
      </c>
      <c r="AB365" s="5">
        <v>0.86567002999999998</v>
      </c>
      <c r="AC365" s="5">
        <v>7.0600002999999995E-2</v>
      </c>
      <c r="AD365" s="5">
        <v>2172247</v>
      </c>
      <c r="AE365" s="5">
        <v>160130496</v>
      </c>
      <c r="AF365" s="5">
        <v>24723564</v>
      </c>
      <c r="AG365" s="5">
        <v>138621200</v>
      </c>
      <c r="AI365" s="10"/>
    </row>
    <row r="366" spans="1:35" x14ac:dyDescent="0.25">
      <c r="A366" s="5" t="s">
        <v>1460</v>
      </c>
      <c r="B366" s="5">
        <v>108</v>
      </c>
      <c r="C366" s="5">
        <v>51</v>
      </c>
      <c r="D366" s="5">
        <v>0.02</v>
      </c>
      <c r="E366" s="5">
        <v>700.00000000000011</v>
      </c>
      <c r="F366" s="5">
        <v>550.00000000000011</v>
      </c>
      <c r="G366" s="5">
        <v>20</v>
      </c>
      <c r="H366" s="5">
        <v>101.69999999999999</v>
      </c>
      <c r="I366" s="5" t="s">
        <v>200</v>
      </c>
      <c r="J366" s="5" t="s">
        <v>201</v>
      </c>
      <c r="K366" s="5">
        <v>1865.512941717554</v>
      </c>
      <c r="L366" s="5">
        <v>4.7163698157150593</v>
      </c>
      <c r="M366" s="5">
        <v>51.445831922243386</v>
      </c>
      <c r="N366" s="18">
        <v>0.13006480062208822</v>
      </c>
      <c r="O366" s="5">
        <v>2847.2510161637401</v>
      </c>
      <c r="P366" s="5">
        <v>7.1983894885419941</v>
      </c>
      <c r="Q366" s="5">
        <v>-32.41868385558648</v>
      </c>
      <c r="R366" s="5">
        <v>-8.1960568904403036E-2</v>
      </c>
      <c r="S366" s="18">
        <v>1.0169999999999999</v>
      </c>
      <c r="T366" s="62">
        <v>48.39</v>
      </c>
      <c r="U366" s="18">
        <v>0.12232830272761992</v>
      </c>
      <c r="V366" s="5">
        <v>395.54000526032104</v>
      </c>
      <c r="W366" s="5">
        <v>934.14390800097112</v>
      </c>
      <c r="X366" s="5">
        <v>2.3616926115632042</v>
      </c>
      <c r="Y366" s="5">
        <v>0</v>
      </c>
      <c r="Z366" s="5" t="s">
        <v>814</v>
      </c>
      <c r="AA366" s="5">
        <v>2001</v>
      </c>
      <c r="AB366" s="5">
        <v>1.0169999999999999</v>
      </c>
      <c r="AC366" s="5">
        <v>0.12239999999999999</v>
      </c>
      <c r="AD366" s="5">
        <v>315505</v>
      </c>
      <c r="AE366" s="5">
        <v>11557255</v>
      </c>
      <c r="AF366" s="5">
        <v>2397169</v>
      </c>
      <c r="AG366" s="5">
        <v>11750624</v>
      </c>
      <c r="AI366" s="10"/>
    </row>
    <row r="367" spans="1:35" x14ac:dyDescent="0.25">
      <c r="A367" s="5" t="s">
        <v>1460</v>
      </c>
      <c r="B367" s="5">
        <v>108</v>
      </c>
      <c r="C367" s="5">
        <v>51</v>
      </c>
      <c r="D367" s="5">
        <v>0.02</v>
      </c>
      <c r="E367" s="5">
        <v>700.00000000000011</v>
      </c>
      <c r="F367" s="5">
        <v>550.00000000000011</v>
      </c>
      <c r="G367" s="5">
        <v>13</v>
      </c>
      <c r="H367" s="5">
        <v>101.1</v>
      </c>
      <c r="I367" s="5" t="s">
        <v>200</v>
      </c>
      <c r="J367" s="5" t="s">
        <v>201</v>
      </c>
      <c r="K367" s="5">
        <v>1865.512941717554</v>
      </c>
      <c r="L367" s="5">
        <v>4.7163698157150593</v>
      </c>
      <c r="M367" s="5">
        <v>51.445831922243386</v>
      </c>
      <c r="N367" s="18">
        <v>0.13006480062208822</v>
      </c>
      <c r="O367" s="5">
        <v>2830.4530750654289</v>
      </c>
      <c r="P367" s="5">
        <v>7.1559211139783248</v>
      </c>
      <c r="Q367" s="5">
        <v>-21.670366370828248</v>
      </c>
      <c r="R367" s="5">
        <v>-5.478678789157141E-2</v>
      </c>
      <c r="S367" s="18">
        <v>1.0109999999999999</v>
      </c>
      <c r="T367" s="62">
        <v>48.85</v>
      </c>
      <c r="U367" s="18">
        <v>0.12350951498420049</v>
      </c>
      <c r="V367" s="5">
        <v>395.54000526032104</v>
      </c>
      <c r="W367" s="5">
        <v>934.14390800097112</v>
      </c>
      <c r="X367" s="5">
        <v>2.3616926115632042</v>
      </c>
      <c r="Y367" s="5">
        <v>0</v>
      </c>
      <c r="Z367" s="5" t="s">
        <v>814</v>
      </c>
      <c r="AA367" s="5">
        <v>2002</v>
      </c>
      <c r="AB367" s="5">
        <v>1.0109999999999999</v>
      </c>
      <c r="AC367" s="5">
        <v>0.1221</v>
      </c>
      <c r="AD367" s="5">
        <v>233229</v>
      </c>
      <c r="AE367" s="5">
        <v>11994850</v>
      </c>
      <c r="AF367" s="5">
        <v>2408306</v>
      </c>
      <c r="AG367" s="5">
        <v>12124414</v>
      </c>
      <c r="AI367" s="10"/>
    </row>
    <row r="368" spans="1:35" x14ac:dyDescent="0.25">
      <c r="A368" s="5" t="s">
        <v>1460</v>
      </c>
      <c r="B368" s="5">
        <v>108</v>
      </c>
      <c r="C368" s="5">
        <v>51</v>
      </c>
      <c r="D368" s="5">
        <v>0.02</v>
      </c>
      <c r="E368" s="5">
        <v>724.99997999999994</v>
      </c>
      <c r="F368" s="5">
        <v>575.00000999999997</v>
      </c>
      <c r="G368" s="5">
        <v>10</v>
      </c>
      <c r="H368" s="5">
        <v>100.49999999999999</v>
      </c>
      <c r="I368" s="5" t="s">
        <v>200</v>
      </c>
      <c r="J368" s="5" t="s">
        <v>201</v>
      </c>
      <c r="K368" s="5">
        <v>1953.1861560547343</v>
      </c>
      <c r="L368" s="5">
        <v>4.6415762255876416</v>
      </c>
      <c r="M368" s="5">
        <v>53.277003065122756</v>
      </c>
      <c r="N368" s="18">
        <v>0.12660814230689432</v>
      </c>
      <c r="O368" s="5">
        <v>2949.0240305193042</v>
      </c>
      <c r="P368" s="5">
        <v>7.0080979154561769</v>
      </c>
      <c r="Q368" s="5">
        <v>-10.455076960059294</v>
      </c>
      <c r="R368" s="5">
        <v>-2.4845576804887217E-2</v>
      </c>
      <c r="S368" s="18">
        <v>1.0049999999999999</v>
      </c>
      <c r="T368" s="62">
        <v>51.77</v>
      </c>
      <c r="U368" s="18">
        <v>0.1230297011660287</v>
      </c>
      <c r="V368" s="5">
        <v>420.80234410185807</v>
      </c>
      <c r="W368" s="5">
        <v>981.16611311870327</v>
      </c>
      <c r="X368" s="5">
        <v>2.3316555310851723</v>
      </c>
      <c r="Y368" s="5">
        <v>0</v>
      </c>
      <c r="Z368" s="5" t="s">
        <v>814</v>
      </c>
      <c r="AA368" s="5">
        <v>2003</v>
      </c>
      <c r="AB368" s="5">
        <v>1.0049999999999999</v>
      </c>
      <c r="AC368" s="5">
        <v>0.11939999</v>
      </c>
      <c r="AD368" s="5">
        <v>246172</v>
      </c>
      <c r="AE368" s="5">
        <v>12370563</v>
      </c>
      <c r="AF368" s="5">
        <v>2489490</v>
      </c>
      <c r="AG368" s="5">
        <v>12428736</v>
      </c>
      <c r="AI368" s="10"/>
    </row>
    <row r="369" spans="1:35" x14ac:dyDescent="0.25">
      <c r="A369" s="5" t="s">
        <v>1460</v>
      </c>
      <c r="B369" s="5">
        <v>108</v>
      </c>
      <c r="C369" s="5">
        <v>51</v>
      </c>
      <c r="D369" s="5">
        <v>0.02</v>
      </c>
      <c r="E369" s="5">
        <v>750.00002999999992</v>
      </c>
      <c r="F369" s="5">
        <v>599.99999000000003</v>
      </c>
      <c r="G369" s="5">
        <v>12</v>
      </c>
      <c r="H369" s="5">
        <v>97.600001000000006</v>
      </c>
      <c r="I369" s="5" t="s">
        <v>200</v>
      </c>
      <c r="J369" s="5" t="s">
        <v>201</v>
      </c>
      <c r="K369" s="5">
        <v>2045.6080589639237</v>
      </c>
      <c r="L369" s="5">
        <v>4.5685418234903601</v>
      </c>
      <c r="M369" s="5">
        <v>55.211611746348964</v>
      </c>
      <c r="N369" s="18">
        <v>0.12330639601276391</v>
      </c>
      <c r="O369" s="5">
        <v>3002.4609193880697</v>
      </c>
      <c r="P369" s="5">
        <v>6.7055212378108964</v>
      </c>
      <c r="Q369" s="5">
        <v>57.591543456803983</v>
      </c>
      <c r="R369" s="5">
        <v>0.12862159679554322</v>
      </c>
      <c r="S369" s="18">
        <v>0.97600001000000014</v>
      </c>
      <c r="T369" s="62">
        <v>62.66</v>
      </c>
      <c r="U369" s="18">
        <v>0.13993431736977865</v>
      </c>
      <c r="V369" s="5">
        <v>447.75951233408688</v>
      </c>
      <c r="W369" s="5">
        <v>1030.6838351192221</v>
      </c>
      <c r="X369" s="5">
        <v>2.3018692104305263</v>
      </c>
      <c r="Y369" s="5">
        <v>0</v>
      </c>
      <c r="Z369" s="5" t="s">
        <v>814</v>
      </c>
      <c r="AA369" s="5">
        <v>2004</v>
      </c>
      <c r="AB369" s="5">
        <v>0.97600001000000003</v>
      </c>
      <c r="AC369" s="5">
        <v>0.1033</v>
      </c>
      <c r="AD369" s="5">
        <v>245388</v>
      </c>
      <c r="AE369" s="5">
        <v>13106648</v>
      </c>
      <c r="AF369" s="5">
        <v>2445619</v>
      </c>
      <c r="AG369" s="5">
        <v>12797389</v>
      </c>
      <c r="AI369" s="10"/>
    </row>
    <row r="370" spans="1:35" x14ac:dyDescent="0.25">
      <c r="A370" s="5" t="s">
        <v>1460</v>
      </c>
      <c r="B370" s="5">
        <v>108</v>
      </c>
      <c r="C370" s="5">
        <v>51</v>
      </c>
      <c r="D370" s="5">
        <v>0.02</v>
      </c>
      <c r="E370" s="5">
        <v>750.00002999999992</v>
      </c>
      <c r="F370" s="5">
        <v>575.00000999999997</v>
      </c>
      <c r="G370" s="5">
        <v>6</v>
      </c>
      <c r="H370" s="5">
        <v>97.199994000000004</v>
      </c>
      <c r="I370" s="5" t="s">
        <v>200</v>
      </c>
      <c r="J370" s="5" t="s">
        <v>201</v>
      </c>
      <c r="K370" s="5">
        <v>1901.5854629777832</v>
      </c>
      <c r="L370" s="5">
        <v>4.5189516874874904</v>
      </c>
      <c r="M370" s="5">
        <v>50.007450166532585</v>
      </c>
      <c r="N370" s="18">
        <v>0.11883833554507943</v>
      </c>
      <c r="O370" s="5">
        <v>2774.815869231028</v>
      </c>
      <c r="P370" s="5">
        <v>6.5941074428980961</v>
      </c>
      <c r="Q370" s="5">
        <v>63.320165873159915</v>
      </c>
      <c r="R370" s="5">
        <v>0.15047484112358661</v>
      </c>
      <c r="S370" s="18">
        <v>0.97199994000000001</v>
      </c>
      <c r="T370" s="62">
        <v>63.5</v>
      </c>
      <c r="U370" s="18">
        <v>0.15089623199627666</v>
      </c>
      <c r="V370" s="5">
        <v>420.80234410185807</v>
      </c>
      <c r="W370" s="5">
        <v>953.16354989872798</v>
      </c>
      <c r="X370" s="5">
        <v>2.2651098865266972</v>
      </c>
      <c r="Y370" s="5">
        <v>0</v>
      </c>
      <c r="Z370" s="5" t="s">
        <v>814</v>
      </c>
      <c r="AA370" s="5">
        <v>2005</v>
      </c>
      <c r="AB370" s="5">
        <v>0.97199994000000001</v>
      </c>
      <c r="AC370" s="5">
        <v>8.4100000999999994E-2</v>
      </c>
      <c r="AD370" s="5">
        <v>243074</v>
      </c>
      <c r="AE370" s="5">
        <v>13512773</v>
      </c>
      <c r="AF370" s="5">
        <v>2514430</v>
      </c>
      <c r="AG370" s="5">
        <v>13134472</v>
      </c>
      <c r="AH370" s="5">
        <v>43.5</v>
      </c>
      <c r="AI370" s="10"/>
    </row>
    <row r="371" spans="1:35" x14ac:dyDescent="0.25">
      <c r="A371" s="5" t="s">
        <v>1460</v>
      </c>
      <c r="B371" s="5">
        <v>108</v>
      </c>
      <c r="C371" s="5">
        <v>51</v>
      </c>
      <c r="D371" s="5">
        <v>0.02</v>
      </c>
      <c r="E371" s="5">
        <v>750.00002999999992</v>
      </c>
      <c r="F371" s="5">
        <v>575.00000999999997</v>
      </c>
      <c r="G371" s="5">
        <v>10</v>
      </c>
      <c r="H371" s="5">
        <v>94.499999000000003</v>
      </c>
      <c r="I371" s="5" t="s">
        <v>200</v>
      </c>
      <c r="J371" s="5" t="s">
        <v>201</v>
      </c>
      <c r="K371" s="5">
        <v>1901.5854629777832</v>
      </c>
      <c r="L371" s="5">
        <v>4.5189516874874904</v>
      </c>
      <c r="M371" s="5">
        <v>50.007450166532585</v>
      </c>
      <c r="N371" s="18">
        <v>0.11883833554507943</v>
      </c>
      <c r="O371" s="5">
        <v>2697.7377886208128</v>
      </c>
      <c r="P371" s="5">
        <v>6.4109381196027915</v>
      </c>
      <c r="Q371" s="5">
        <v>125.32979878524601</v>
      </c>
      <c r="R371" s="5">
        <v>0.29783531518281914</v>
      </c>
      <c r="S371" s="18">
        <v>0.9449999899999999</v>
      </c>
      <c r="T371" s="62">
        <v>68.27</v>
      </c>
      <c r="U371" s="18">
        <v>0.16222875025211303</v>
      </c>
      <c r="V371" s="5">
        <v>420.80234410185807</v>
      </c>
      <c r="W371" s="5">
        <v>953.16354989872798</v>
      </c>
      <c r="X371" s="5">
        <v>2.2651098865266972</v>
      </c>
      <c r="Y371" s="5">
        <v>0</v>
      </c>
      <c r="Z371" s="5" t="s">
        <v>814</v>
      </c>
      <c r="AA371" s="5">
        <v>2006</v>
      </c>
      <c r="AB371" s="5">
        <v>0.94499999000000001</v>
      </c>
      <c r="AC371" s="5">
        <v>8.0200002000000006E-2</v>
      </c>
      <c r="AD371" s="5">
        <v>258482</v>
      </c>
      <c r="AE371" s="5">
        <v>14242845</v>
      </c>
      <c r="AF371" s="5">
        <v>2630167</v>
      </c>
      <c r="AG371" s="5">
        <v>13461132</v>
      </c>
      <c r="AH371" s="5">
        <v>43.599997999999999</v>
      </c>
      <c r="AI371" s="10"/>
    </row>
    <row r="372" spans="1:35" x14ac:dyDescent="0.25">
      <c r="A372" s="5" t="s">
        <v>1460</v>
      </c>
      <c r="B372" s="5">
        <v>108</v>
      </c>
      <c r="C372" s="5">
        <v>51</v>
      </c>
      <c r="D372" s="5">
        <v>0.02</v>
      </c>
      <c r="E372" s="5">
        <v>750.00002999999992</v>
      </c>
      <c r="F372" s="5">
        <v>575.00000999999997</v>
      </c>
      <c r="G372" s="5">
        <v>15</v>
      </c>
      <c r="H372" s="5">
        <v>93.000000999999997</v>
      </c>
      <c r="I372" s="5" t="s">
        <v>200</v>
      </c>
      <c r="J372" s="5" t="s">
        <v>201</v>
      </c>
      <c r="K372" s="5">
        <v>1901.5854629777832</v>
      </c>
      <c r="L372" s="5">
        <v>4.5189516874874904</v>
      </c>
      <c r="M372" s="5">
        <v>50.007450166532585</v>
      </c>
      <c r="N372" s="18">
        <v>0.11883833554507943</v>
      </c>
      <c r="O372" s="5">
        <v>2654.9166105226454</v>
      </c>
      <c r="P372" s="5">
        <v>6.3091773316738102</v>
      </c>
      <c r="Q372" s="5">
        <v>163.54524122337739</v>
      </c>
      <c r="R372" s="5">
        <v>0.38865097477639088</v>
      </c>
      <c r="S372" s="18">
        <v>0.93000000999999999</v>
      </c>
      <c r="T372" s="62">
        <v>68.540000000000006</v>
      </c>
      <c r="U372" s="18">
        <v>0.16286753116527442</v>
      </c>
      <c r="V372" s="5">
        <v>420.80234410185807</v>
      </c>
      <c r="W372" s="5">
        <v>953.16354989872798</v>
      </c>
      <c r="X372" s="5">
        <v>2.2651098865266972</v>
      </c>
      <c r="Y372" s="5">
        <v>0</v>
      </c>
      <c r="Z372" s="5" t="s">
        <v>814</v>
      </c>
      <c r="AA372" s="5">
        <v>2007</v>
      </c>
      <c r="AB372" s="5">
        <v>0.93000000999999999</v>
      </c>
      <c r="AC372" s="5">
        <v>8.0799996999999998E-2</v>
      </c>
      <c r="AD372" s="5">
        <v>270141</v>
      </c>
      <c r="AE372" s="5">
        <v>14885179</v>
      </c>
      <c r="AF372" s="5">
        <v>2680972</v>
      </c>
      <c r="AG372" s="5">
        <v>13843689</v>
      </c>
      <c r="AH372" s="5">
        <v>43.799999</v>
      </c>
      <c r="AI372" s="10"/>
    </row>
    <row r="373" spans="1:35" x14ac:dyDescent="0.25">
      <c r="A373" s="5" t="s">
        <v>1460</v>
      </c>
      <c r="B373" s="5">
        <v>108</v>
      </c>
      <c r="C373" s="5">
        <v>51</v>
      </c>
      <c r="D373" s="5">
        <v>0.02</v>
      </c>
      <c r="E373" s="5">
        <v>750.00002999999992</v>
      </c>
      <c r="F373" s="5">
        <v>575.00000999999997</v>
      </c>
      <c r="G373" s="5">
        <v>26</v>
      </c>
      <c r="H373" s="5">
        <v>89.399998999999994</v>
      </c>
      <c r="I373" s="5" t="s">
        <v>200</v>
      </c>
      <c r="J373" s="5" t="s">
        <v>201</v>
      </c>
      <c r="K373" s="5">
        <v>1901.5854629777832</v>
      </c>
      <c r="L373" s="5">
        <v>4.5189516874874904</v>
      </c>
      <c r="M373" s="5">
        <v>50.007450166532585</v>
      </c>
      <c r="N373" s="18">
        <v>0.11883833554507943</v>
      </c>
      <c r="O373" s="5">
        <v>2552.1455889641106</v>
      </c>
      <c r="P373" s="5">
        <v>6.064950979328068</v>
      </c>
      <c r="Q373" s="5">
        <v>248.98394616998411</v>
      </c>
      <c r="R373" s="5">
        <v>0.59168859123492867</v>
      </c>
      <c r="S373" s="18">
        <v>0.89399998999999997</v>
      </c>
      <c r="T373" s="62">
        <v>72.040000000000006</v>
      </c>
      <c r="U373" s="18">
        <v>0.17120254791660067</v>
      </c>
      <c r="V373" s="5">
        <v>420.80234410185807</v>
      </c>
      <c r="W373" s="5">
        <v>953.16354989872798</v>
      </c>
      <c r="X373" s="5">
        <v>2.2651098865266972</v>
      </c>
      <c r="Y373" s="5">
        <v>0</v>
      </c>
      <c r="Z373" s="5" t="s">
        <v>814</v>
      </c>
      <c r="AA373" s="5">
        <v>2008</v>
      </c>
      <c r="AB373" s="5">
        <v>0.89399998999999997</v>
      </c>
      <c r="AC373" s="5">
        <v>8.0499999000000003E-2</v>
      </c>
      <c r="AD373" s="5">
        <v>286256</v>
      </c>
      <c r="AE373" s="5">
        <v>15680857</v>
      </c>
      <c r="AF373" s="5">
        <v>2809199</v>
      </c>
      <c r="AG373" s="5">
        <v>14017346</v>
      </c>
      <c r="AH373" s="5">
        <v>43.799999</v>
      </c>
      <c r="AI373" s="10"/>
    </row>
    <row r="374" spans="1:35" x14ac:dyDescent="0.25">
      <c r="A374" s="5" t="s">
        <v>1460</v>
      </c>
      <c r="B374" s="5">
        <v>108</v>
      </c>
      <c r="C374" s="5">
        <v>51</v>
      </c>
      <c r="D374" s="5">
        <v>0.02</v>
      </c>
      <c r="E374" s="5">
        <v>750.00002999999992</v>
      </c>
      <c r="F374" s="5">
        <v>575.00000999999997</v>
      </c>
      <c r="G374" s="5">
        <v>30</v>
      </c>
      <c r="H374" s="5">
        <v>85.699999000000005</v>
      </c>
      <c r="I374" s="5" t="s">
        <v>200</v>
      </c>
      <c r="J374" s="5" t="s">
        <v>201</v>
      </c>
      <c r="K374" s="5">
        <v>1901.5854629777832</v>
      </c>
      <c r="L374" s="5">
        <v>4.5189516874874904</v>
      </c>
      <c r="M374" s="5">
        <v>50.007450166532585</v>
      </c>
      <c r="N374" s="18">
        <v>0.11883833554507943</v>
      </c>
      <c r="O374" s="5">
        <v>2446.5198754876801</v>
      </c>
      <c r="P374" s="5">
        <v>5.8139407010895434</v>
      </c>
      <c r="Q374" s="5">
        <v>357.29261627284632</v>
      </c>
      <c r="R374" s="5">
        <v>0.84907468145272791</v>
      </c>
      <c r="S374" s="18">
        <v>0.85699999000000004</v>
      </c>
      <c r="T374" s="62">
        <v>80.260000000000005</v>
      </c>
      <c r="U374" s="18">
        <v>0.19073054018225144</v>
      </c>
      <c r="V374" s="5">
        <v>420.80234410185807</v>
      </c>
      <c r="W374" s="5">
        <v>953.16354989872798</v>
      </c>
      <c r="X374" s="5">
        <v>2.2651098865266972</v>
      </c>
      <c r="Y374" s="5">
        <v>0</v>
      </c>
      <c r="Z374" s="5" t="s">
        <v>814</v>
      </c>
      <c r="AA374" s="5">
        <v>2009</v>
      </c>
      <c r="AB374" s="5">
        <v>0.85699999000000004</v>
      </c>
      <c r="AC374" s="5">
        <v>8.1095412000000006E-2</v>
      </c>
      <c r="AD374" s="5">
        <v>282103</v>
      </c>
      <c r="AE374" s="5">
        <v>15878022</v>
      </c>
      <c r="AF374" s="5">
        <v>2674155</v>
      </c>
      <c r="AG374" s="5">
        <v>13613606</v>
      </c>
      <c r="AH374" s="5">
        <v>43.799999</v>
      </c>
      <c r="AI374" s="10"/>
    </row>
    <row r="375" spans="1:35" x14ac:dyDescent="0.25">
      <c r="A375" s="5" t="s">
        <v>1460</v>
      </c>
      <c r="B375" s="5">
        <v>108</v>
      </c>
      <c r="C375" s="5">
        <v>51</v>
      </c>
      <c r="D375" s="5">
        <v>0.02</v>
      </c>
      <c r="E375" s="5">
        <v>750.00002999999992</v>
      </c>
      <c r="F375" s="5">
        <v>499.99999000000003</v>
      </c>
      <c r="G375" s="5">
        <v>30</v>
      </c>
      <c r="H375" s="5">
        <v>80.100000000000009</v>
      </c>
      <c r="I375" s="5" t="s">
        <v>200</v>
      </c>
      <c r="J375" s="5" t="s">
        <v>201</v>
      </c>
      <c r="K375" s="5">
        <v>1525.3700924025638</v>
      </c>
      <c r="L375" s="5">
        <v>4.362237510548546</v>
      </c>
      <c r="M375" s="5">
        <v>37.10600796708367</v>
      </c>
      <c r="N375" s="18">
        <v>0.1061153752960874</v>
      </c>
      <c r="O375" s="5">
        <v>1825.0350531487788</v>
      </c>
      <c r="P375" s="5">
        <v>5.2192162456601352</v>
      </c>
      <c r="Q375" s="5">
        <v>441.03552256431288</v>
      </c>
      <c r="R375" s="5">
        <v>1.2612687960756765</v>
      </c>
      <c r="S375" s="18">
        <v>0.80100000000000005</v>
      </c>
      <c r="T375" s="62">
        <v>74.45</v>
      </c>
      <c r="U375" s="18">
        <v>0.21290856601378808</v>
      </c>
      <c r="V375" s="5">
        <v>349.67607534298389</v>
      </c>
      <c r="W375" s="5">
        <v>753.07566683436357</v>
      </c>
      <c r="X375" s="5">
        <v>2.1536379521981894</v>
      </c>
      <c r="Y375" s="5">
        <v>0</v>
      </c>
      <c r="Z375" s="5" t="s">
        <v>814</v>
      </c>
      <c r="AA375" s="5">
        <v>2010</v>
      </c>
      <c r="AB375" s="5">
        <v>0.80100000000000005</v>
      </c>
      <c r="AC375" s="5">
        <v>7.2931318999999994E-2</v>
      </c>
      <c r="AD375" s="5">
        <v>263064</v>
      </c>
      <c r="AE375" s="5">
        <v>16295352</v>
      </c>
      <c r="AF375" s="5">
        <v>2571042</v>
      </c>
      <c r="AG375" s="5">
        <v>13046193</v>
      </c>
      <c r="AH375" s="5">
        <v>44.700001</v>
      </c>
      <c r="AI375" s="10"/>
    </row>
    <row r="376" spans="1:35" x14ac:dyDescent="0.25">
      <c r="A376" s="5" t="s">
        <v>1460</v>
      </c>
      <c r="B376" s="5">
        <v>108</v>
      </c>
      <c r="C376" s="5">
        <v>51</v>
      </c>
      <c r="D376" s="5">
        <v>0.02</v>
      </c>
      <c r="E376" s="5">
        <v>750.00002999999992</v>
      </c>
      <c r="F376" s="5">
        <v>499.99999000000003</v>
      </c>
      <c r="G376" s="5">
        <v>30</v>
      </c>
      <c r="H376" s="5">
        <v>75.999999000000003</v>
      </c>
      <c r="I376" s="5" t="s">
        <v>200</v>
      </c>
      <c r="J376" s="5" t="s">
        <v>201</v>
      </c>
      <c r="K376" s="5">
        <v>1525.3700924025638</v>
      </c>
      <c r="L376" s="5">
        <v>4.362237510548546</v>
      </c>
      <c r="M376" s="5">
        <v>37.10600796708367</v>
      </c>
      <c r="N376" s="18">
        <v>0.1061153752960874</v>
      </c>
      <c r="O376" s="5">
        <v>1731.6187542356072</v>
      </c>
      <c r="P376" s="5">
        <v>4.9520652865287635</v>
      </c>
      <c r="Q376" s="5">
        <v>562.12658076220407</v>
      </c>
      <c r="R376" s="5">
        <v>1.6075637437043286</v>
      </c>
      <c r="S376" s="18">
        <v>0.75999999000000007</v>
      </c>
      <c r="T376" s="62">
        <v>84.7</v>
      </c>
      <c r="U376" s="18">
        <v>0.24222978802589903</v>
      </c>
      <c r="V376" s="5">
        <v>349.67607534298389</v>
      </c>
      <c r="W376" s="5">
        <v>753.07566683436357</v>
      </c>
      <c r="X376" s="5">
        <v>2.1536379521981894</v>
      </c>
      <c r="Y376" s="5">
        <v>0</v>
      </c>
      <c r="Z376" s="5" t="s">
        <v>814</v>
      </c>
      <c r="AA376" s="5">
        <v>2011</v>
      </c>
      <c r="AB376" s="5">
        <v>0.75999998999999996</v>
      </c>
      <c r="AC376" s="5">
        <v>7.0318437999999997E-2</v>
      </c>
      <c r="AD376" s="5">
        <v>261132</v>
      </c>
      <c r="AE376" s="5">
        <v>16656905</v>
      </c>
      <c r="AF376" s="5">
        <v>2486780</v>
      </c>
      <c r="AG376" s="5">
        <v>12667557</v>
      </c>
      <c r="AH376" s="5">
        <v>44.900002000000001</v>
      </c>
      <c r="AI376" s="10"/>
    </row>
    <row r="377" spans="1:35" x14ac:dyDescent="0.25">
      <c r="A377" s="5" t="s">
        <v>1460</v>
      </c>
      <c r="B377" s="5">
        <v>108</v>
      </c>
      <c r="C377" s="5">
        <v>51</v>
      </c>
      <c r="D377" s="5">
        <v>0.02</v>
      </c>
      <c r="E377" s="5">
        <v>750.00002999999992</v>
      </c>
      <c r="F377" s="5">
        <v>499.99999000000003</v>
      </c>
      <c r="G377" s="5">
        <v>30</v>
      </c>
      <c r="H377" s="5">
        <v>73.100001000000006</v>
      </c>
      <c r="I377" s="5" t="s">
        <v>200</v>
      </c>
      <c r="J377" s="5" t="s">
        <v>201</v>
      </c>
      <c r="K377" s="5">
        <v>1525.3700924025638</v>
      </c>
      <c r="L377" s="5">
        <v>4.362237510548546</v>
      </c>
      <c r="M377" s="5">
        <v>37.10600796708367</v>
      </c>
      <c r="N377" s="18">
        <v>0.1061153752960874</v>
      </c>
      <c r="O377" s="5">
        <v>1665.5438727866515</v>
      </c>
      <c r="P377" s="5">
        <v>4.7631050284266179</v>
      </c>
      <c r="Q377" s="5">
        <v>653.52180109037988</v>
      </c>
      <c r="R377" s="5">
        <v>1.8689348433385535</v>
      </c>
      <c r="S377" s="18">
        <v>0.73100001000000003</v>
      </c>
      <c r="T377" s="62">
        <v>92.44</v>
      </c>
      <c r="U377" s="18">
        <v>0.26436040267218269</v>
      </c>
      <c r="V377" s="5">
        <v>349.67607534298389</v>
      </c>
      <c r="W377" s="5">
        <v>753.07566683436357</v>
      </c>
      <c r="X377" s="5">
        <v>2.1536379521981894</v>
      </c>
      <c r="Y377" s="5">
        <v>0</v>
      </c>
      <c r="Z377" s="5" t="s">
        <v>814</v>
      </c>
      <c r="AA377" s="5">
        <v>2012</v>
      </c>
      <c r="AB377" s="5">
        <v>0.73100001000000003</v>
      </c>
      <c r="AC377" s="5">
        <v>6.7557304999999998E-2</v>
      </c>
      <c r="AD377" s="5">
        <v>273623</v>
      </c>
      <c r="AE377" s="5">
        <v>16777922</v>
      </c>
      <c r="AF377" s="5">
        <v>2414884</v>
      </c>
      <c r="AG377" s="5">
        <v>12260595</v>
      </c>
      <c r="AH377" s="5">
        <v>44.900002000000001</v>
      </c>
      <c r="AI377" s="10"/>
    </row>
    <row r="378" spans="1:35" x14ac:dyDescent="0.25">
      <c r="A378" s="5" t="s">
        <v>1460</v>
      </c>
      <c r="B378" s="5">
        <v>108</v>
      </c>
      <c r="C378" s="5">
        <v>51</v>
      </c>
      <c r="D378" s="5">
        <v>0.02</v>
      </c>
      <c r="E378" s="5">
        <v>750.00002999999992</v>
      </c>
      <c r="F378" s="5">
        <v>499.99999000000003</v>
      </c>
      <c r="G378" s="5">
        <v>30</v>
      </c>
      <c r="H378" s="5">
        <v>71.399999000000008</v>
      </c>
      <c r="I378" s="5" t="s">
        <v>200</v>
      </c>
      <c r="J378" s="5" t="s">
        <v>201</v>
      </c>
      <c r="K378" s="5">
        <v>1525.3700924025638</v>
      </c>
      <c r="L378" s="5">
        <v>4.362237510548546</v>
      </c>
      <c r="M378" s="5">
        <v>37.10600796708367</v>
      </c>
      <c r="N378" s="18">
        <v>0.1061153752960874</v>
      </c>
      <c r="O378" s="5">
        <v>1626.8102493107085</v>
      </c>
      <c r="P378" s="5">
        <v>4.6523350152424143</v>
      </c>
      <c r="Q378" s="5">
        <v>727.11252701416674</v>
      </c>
      <c r="R378" s="5">
        <v>2.0793888352269163</v>
      </c>
      <c r="S378" s="18">
        <v>0.71399999000000003</v>
      </c>
      <c r="T378" s="62">
        <v>98.67</v>
      </c>
      <c r="U378" s="18">
        <v>0.28217980275800453</v>
      </c>
      <c r="V378" s="5">
        <v>349.67607534298389</v>
      </c>
      <c r="W378" s="5">
        <v>753.07566683436357</v>
      </c>
      <c r="X378" s="5">
        <v>2.1536379521981894</v>
      </c>
      <c r="Y378" s="5">
        <v>0</v>
      </c>
      <c r="Z378" s="5" t="s">
        <v>814</v>
      </c>
      <c r="AA378" s="5">
        <v>2013</v>
      </c>
      <c r="AB378" s="5">
        <v>0.71399999000000003</v>
      </c>
      <c r="AC378" s="5">
        <v>6.5581970000000003E-2</v>
      </c>
      <c r="AD378" s="5">
        <v>358376</v>
      </c>
      <c r="AE378" s="5">
        <v>16982448</v>
      </c>
      <c r="AF378" s="5">
        <v>2335773</v>
      </c>
      <c r="AG378" s="5">
        <v>12129804</v>
      </c>
      <c r="AI378" s="10"/>
    </row>
    <row r="379" spans="1:35" x14ac:dyDescent="0.25">
      <c r="A379" s="5" t="s">
        <v>1460</v>
      </c>
      <c r="B379" s="5">
        <v>108</v>
      </c>
      <c r="C379" s="5">
        <v>51</v>
      </c>
      <c r="D379" s="5">
        <v>0.02</v>
      </c>
      <c r="E379" s="5">
        <v>750.00002999999992</v>
      </c>
      <c r="F379" s="5">
        <v>499.99999000000003</v>
      </c>
      <c r="G379" s="5">
        <v>30</v>
      </c>
      <c r="H379" s="5">
        <v>0</v>
      </c>
      <c r="I379" s="5" t="s">
        <v>200</v>
      </c>
      <c r="J379" s="5" t="s">
        <v>201</v>
      </c>
      <c r="K379" s="5">
        <v>1525.3700924025638</v>
      </c>
      <c r="L379" s="5">
        <v>4.362237510548546</v>
      </c>
      <c r="M379" s="5">
        <v>37.10600796708367</v>
      </c>
      <c r="N379" s="18">
        <v>0.1061153752960874</v>
      </c>
      <c r="O379" s="5">
        <v>0</v>
      </c>
      <c r="P379" s="5">
        <v>0</v>
      </c>
      <c r="Q379" s="5" t="e">
        <v>#DIV/0!</v>
      </c>
      <c r="R379" s="5" t="e">
        <v>#DIV/0!</v>
      </c>
      <c r="S379" s="18">
        <v>0</v>
      </c>
      <c r="T379" s="62" t="e">
        <v>#DIV/0!</v>
      </c>
      <c r="U379" s="18" t="e">
        <v>#DIV/0!</v>
      </c>
      <c r="V379" s="5">
        <v>349.67607534298389</v>
      </c>
      <c r="W379" s="5">
        <v>753.07566683436357</v>
      </c>
      <c r="X379" s="5">
        <v>2.1536379521981894</v>
      </c>
      <c r="Y379" s="5">
        <v>0</v>
      </c>
      <c r="Z379" s="5" t="s">
        <v>814</v>
      </c>
      <c r="AA379" s="5">
        <v>2014</v>
      </c>
      <c r="AI379" s="10"/>
    </row>
    <row r="380" spans="1:35" x14ac:dyDescent="0.25">
      <c r="A380" s="5" t="s">
        <v>1460</v>
      </c>
      <c r="B380" s="5">
        <v>108</v>
      </c>
      <c r="C380" s="5">
        <v>51</v>
      </c>
      <c r="D380" s="5">
        <v>0.02</v>
      </c>
      <c r="E380" s="5">
        <v>724.99997999999994</v>
      </c>
      <c r="F380" s="5">
        <v>575.00000999999997</v>
      </c>
      <c r="G380" s="5">
        <v>40</v>
      </c>
      <c r="H380" s="5">
        <v>103.89999999999999</v>
      </c>
      <c r="I380" s="5" t="s">
        <v>200</v>
      </c>
      <c r="J380" s="5" t="s">
        <v>201</v>
      </c>
      <c r="K380" s="5">
        <v>1953.1861560547343</v>
      </c>
      <c r="L380" s="5">
        <v>4.6415762255876416</v>
      </c>
      <c r="M380" s="5">
        <v>53.277003065122756</v>
      </c>
      <c r="N380" s="18">
        <v>0.12660814230689432</v>
      </c>
      <c r="O380" s="5">
        <v>3048.7920076712012</v>
      </c>
      <c r="P380" s="5">
        <v>7.2451877951830523</v>
      </c>
      <c r="Q380" s="5">
        <v>-83.447064827293303</v>
      </c>
      <c r="R380" s="5">
        <v>-0.19830465774946912</v>
      </c>
      <c r="S380" s="18">
        <v>1.0389999999999999</v>
      </c>
      <c r="T380" s="62">
        <v>46.84</v>
      </c>
      <c r="U380" s="18">
        <v>0.11129987411448901</v>
      </c>
      <c r="V380" s="5">
        <v>420.80234410185807</v>
      </c>
      <c r="W380" s="5">
        <v>981.16611311870327</v>
      </c>
      <c r="X380" s="5">
        <v>2.3316555310851723</v>
      </c>
      <c r="Y380" s="5">
        <v>0</v>
      </c>
      <c r="Z380" s="5" t="s">
        <v>821</v>
      </c>
      <c r="AA380" s="5">
        <v>2001</v>
      </c>
      <c r="AB380" s="5">
        <v>1.0389999999999999</v>
      </c>
      <c r="AC380" s="5">
        <v>0.1517</v>
      </c>
      <c r="AD380" s="5">
        <v>808480</v>
      </c>
      <c r="AE380" s="5">
        <v>37153420</v>
      </c>
      <c r="AF380" s="5">
        <v>7306855</v>
      </c>
      <c r="AG380" s="5">
        <v>38584832</v>
      </c>
      <c r="AI380" s="10"/>
    </row>
    <row r="381" spans="1:35" x14ac:dyDescent="0.25">
      <c r="A381" s="5" t="s">
        <v>1460</v>
      </c>
      <c r="B381" s="5">
        <v>108</v>
      </c>
      <c r="C381" s="5">
        <v>51</v>
      </c>
      <c r="D381" s="5">
        <v>0.02</v>
      </c>
      <c r="E381" s="5">
        <v>724.99997999999994</v>
      </c>
      <c r="F381" s="5">
        <v>575.00000999999997</v>
      </c>
      <c r="G381" s="5">
        <v>15</v>
      </c>
      <c r="H381" s="5">
        <v>102</v>
      </c>
      <c r="I381" s="5" t="s">
        <v>200</v>
      </c>
      <c r="J381" s="5" t="s">
        <v>201</v>
      </c>
      <c r="K381" s="5">
        <v>1953.1861560547343</v>
      </c>
      <c r="L381" s="5">
        <v>4.6415762255876416</v>
      </c>
      <c r="M381" s="5">
        <v>53.277003065122756</v>
      </c>
      <c r="N381" s="18">
        <v>0.12660814230689432</v>
      </c>
      <c r="O381" s="5">
        <v>2993.0393145569064</v>
      </c>
      <c r="P381" s="5">
        <v>7.1126963918062707</v>
      </c>
      <c r="Q381" s="5">
        <v>-43.866856663816876</v>
      </c>
      <c r="R381" s="5">
        <v>-0.1042457516662469</v>
      </c>
      <c r="S381" s="18">
        <v>1.02</v>
      </c>
      <c r="T381" s="62">
        <v>48.38</v>
      </c>
      <c r="U381" s="18">
        <v>0.11498112893608536</v>
      </c>
      <c r="V381" s="5">
        <v>420.80234410185807</v>
      </c>
      <c r="W381" s="5">
        <v>981.16611311870327</v>
      </c>
      <c r="X381" s="5">
        <v>2.3316555310851723</v>
      </c>
      <c r="Y381" s="5">
        <v>0</v>
      </c>
      <c r="Z381" s="5" t="s">
        <v>821</v>
      </c>
      <c r="AA381" s="5">
        <v>2002</v>
      </c>
      <c r="AB381" s="5">
        <v>1.02</v>
      </c>
      <c r="AC381" s="5">
        <v>0.15180001000000001</v>
      </c>
      <c r="AD381" s="5">
        <v>716917</v>
      </c>
      <c r="AE381" s="5">
        <v>39706524</v>
      </c>
      <c r="AF381" s="5">
        <v>7617869</v>
      </c>
      <c r="AG381" s="5">
        <v>40502332</v>
      </c>
      <c r="AI381" s="10"/>
    </row>
    <row r="382" spans="1:35" x14ac:dyDescent="0.25">
      <c r="A382" s="5" t="s">
        <v>1460</v>
      </c>
      <c r="B382" s="5">
        <v>108</v>
      </c>
      <c r="C382" s="5">
        <v>51</v>
      </c>
      <c r="D382" s="5">
        <v>0.02</v>
      </c>
      <c r="E382" s="5">
        <v>750.00002999999992</v>
      </c>
      <c r="F382" s="5">
        <v>575.00000999999997</v>
      </c>
      <c r="G382" s="5">
        <v>13</v>
      </c>
      <c r="H382" s="5">
        <v>101.1</v>
      </c>
      <c r="I382" s="5" t="s">
        <v>200</v>
      </c>
      <c r="J382" s="5" t="s">
        <v>201</v>
      </c>
      <c r="K382" s="5">
        <v>1901.5854629777832</v>
      </c>
      <c r="L382" s="5">
        <v>4.5189516874874904</v>
      </c>
      <c r="M382" s="5">
        <v>50.007450166532585</v>
      </c>
      <c r="N382" s="18">
        <v>0.11883833554507943</v>
      </c>
      <c r="O382" s="5">
        <v>2886.1512520181527</v>
      </c>
      <c r="P382" s="5">
        <v>6.8586862513283435</v>
      </c>
      <c r="Q382" s="5">
        <v>-23.477970134657006</v>
      </c>
      <c r="R382" s="5">
        <v>-5.5793344461441505E-2</v>
      </c>
      <c r="S382" s="18">
        <v>1.0109999999999999</v>
      </c>
      <c r="T382" s="62">
        <v>47.12</v>
      </c>
      <c r="U382" s="18">
        <v>0.11197217233700874</v>
      </c>
      <c r="V382" s="5">
        <v>420.80234410185807</v>
      </c>
      <c r="W382" s="5">
        <v>953.16354989872798</v>
      </c>
      <c r="X382" s="5">
        <v>2.2651098865266972</v>
      </c>
      <c r="Y382" s="5">
        <v>0</v>
      </c>
      <c r="Z382" s="5" t="s">
        <v>821</v>
      </c>
      <c r="AA382" s="5">
        <v>2003</v>
      </c>
      <c r="AB382" s="5">
        <v>1.0109999999999999</v>
      </c>
      <c r="AC382" s="5">
        <v>0.14799999999999999</v>
      </c>
      <c r="AD382" s="5">
        <v>768673</v>
      </c>
      <c r="AE382" s="5">
        <v>41905676</v>
      </c>
      <c r="AF382" s="5">
        <v>8261961</v>
      </c>
      <c r="AG382" s="5">
        <v>42372660</v>
      </c>
      <c r="AI382" s="10"/>
    </row>
    <row r="383" spans="1:35" x14ac:dyDescent="0.25">
      <c r="A383" s="5" t="s">
        <v>1460</v>
      </c>
      <c r="B383" s="5">
        <v>108</v>
      </c>
      <c r="C383" s="5">
        <v>51</v>
      </c>
      <c r="D383" s="5">
        <v>0.02</v>
      </c>
      <c r="E383" s="5">
        <v>750.00002999999992</v>
      </c>
      <c r="F383" s="5">
        <v>575.00000999999997</v>
      </c>
      <c r="G383" s="5">
        <v>11</v>
      </c>
      <c r="H383" s="5">
        <v>100.90000999999999</v>
      </c>
      <c r="I383" s="5" t="s">
        <v>200</v>
      </c>
      <c r="J383" s="5" t="s">
        <v>201</v>
      </c>
      <c r="K383" s="5">
        <v>1901.5854629777832</v>
      </c>
      <c r="L383" s="5">
        <v>4.5189516874874904</v>
      </c>
      <c r="M383" s="5">
        <v>50.007450166532585</v>
      </c>
      <c r="N383" s="18">
        <v>0.11883833554507943</v>
      </c>
      <c r="O383" s="5">
        <v>2880.4420394673011</v>
      </c>
      <c r="P383" s="5">
        <v>6.8451188065864734</v>
      </c>
      <c r="Q383" s="5">
        <v>-20.83955118820294</v>
      </c>
      <c r="R383" s="5">
        <v>-4.9523372386819656E-2</v>
      </c>
      <c r="S383" s="18">
        <v>1.0090001</v>
      </c>
      <c r="T383" s="62">
        <v>47.16</v>
      </c>
      <c r="U383" s="18">
        <v>0.11206861554868945</v>
      </c>
      <c r="V383" s="5">
        <v>420.80234410185807</v>
      </c>
      <c r="W383" s="5">
        <v>953.16354989872798</v>
      </c>
      <c r="X383" s="5">
        <v>2.2651098865266972</v>
      </c>
      <c r="Y383" s="5">
        <v>0</v>
      </c>
      <c r="Z383" s="5" t="s">
        <v>821</v>
      </c>
      <c r="AA383" s="5">
        <v>2004</v>
      </c>
      <c r="AB383" s="5">
        <v>1.0090001</v>
      </c>
      <c r="AC383" s="5">
        <v>0.14810000000000001</v>
      </c>
      <c r="AD383" s="5">
        <v>782301</v>
      </c>
      <c r="AE383" s="5">
        <v>44230032</v>
      </c>
      <c r="AF383" s="5">
        <v>8038118</v>
      </c>
      <c r="AG383" s="5">
        <v>44617956</v>
      </c>
      <c r="AI383" s="10"/>
    </row>
    <row r="384" spans="1:35" x14ac:dyDescent="0.25">
      <c r="A384" s="5" t="s">
        <v>1460</v>
      </c>
      <c r="B384" s="5">
        <v>108</v>
      </c>
      <c r="C384" s="5">
        <v>51</v>
      </c>
      <c r="D384" s="5">
        <v>0.02</v>
      </c>
      <c r="E384" s="5">
        <v>750.00002999999992</v>
      </c>
      <c r="F384" s="5">
        <v>575.00000999999997</v>
      </c>
      <c r="G384" s="5">
        <v>14</v>
      </c>
      <c r="H384" s="5">
        <v>98.000001999999995</v>
      </c>
      <c r="I384" s="5" t="s">
        <v>200</v>
      </c>
      <c r="J384" s="5" t="s">
        <v>201</v>
      </c>
      <c r="K384" s="5">
        <v>1901.5854629777832</v>
      </c>
      <c r="L384" s="5">
        <v>4.5189516874874904</v>
      </c>
      <c r="M384" s="5">
        <v>50.007450166532585</v>
      </c>
      <c r="N384" s="18">
        <v>0.11883833554507943</v>
      </c>
      <c r="O384" s="5">
        <v>2797.6540897139612</v>
      </c>
      <c r="P384" s="5">
        <v>6.6483804782151354</v>
      </c>
      <c r="Q384" s="5">
        <v>48.758104170561857</v>
      </c>
      <c r="R384" s="5">
        <v>0.11586937395662326</v>
      </c>
      <c r="S384" s="18">
        <v>0.98000001999999997</v>
      </c>
      <c r="T384" s="62">
        <v>55.75</v>
      </c>
      <c r="U384" s="18">
        <v>0.13248744354208103</v>
      </c>
      <c r="V384" s="5">
        <v>420.80234410185807</v>
      </c>
      <c r="W384" s="5">
        <v>953.16354989872798</v>
      </c>
      <c r="X384" s="5">
        <v>2.2651098865266972</v>
      </c>
      <c r="Y384" s="5">
        <v>0</v>
      </c>
      <c r="Z384" s="5" t="s">
        <v>821</v>
      </c>
      <c r="AA384" s="5">
        <v>2005</v>
      </c>
      <c r="AB384" s="5">
        <v>0.98000001999999997</v>
      </c>
      <c r="AC384" s="5">
        <v>0.1313</v>
      </c>
      <c r="AD384" s="5">
        <v>815693</v>
      </c>
      <c r="AE384" s="5">
        <v>47811216</v>
      </c>
      <c r="AF384" s="5">
        <v>8252598</v>
      </c>
      <c r="AG384" s="5">
        <v>46836896</v>
      </c>
      <c r="AI384" s="10"/>
    </row>
    <row r="385" spans="1:35" x14ac:dyDescent="0.25">
      <c r="A385" s="5" t="s">
        <v>1460</v>
      </c>
      <c r="B385" s="5">
        <v>108</v>
      </c>
      <c r="C385" s="5">
        <v>51</v>
      </c>
      <c r="D385" s="5">
        <v>0.02</v>
      </c>
      <c r="E385" s="5">
        <v>750.00002999999992</v>
      </c>
      <c r="F385" s="5">
        <v>575.00000999999997</v>
      </c>
      <c r="G385" s="5">
        <v>30</v>
      </c>
      <c r="H385" s="5">
        <v>96.499997000000008</v>
      </c>
      <c r="I385" s="5" t="s">
        <v>200</v>
      </c>
      <c r="J385" s="5" t="s">
        <v>201</v>
      </c>
      <c r="K385" s="5">
        <v>1901.5854629777832</v>
      </c>
      <c r="L385" s="5">
        <v>4.5189516874874904</v>
      </c>
      <c r="M385" s="5">
        <v>50.007450166532585</v>
      </c>
      <c r="N385" s="18">
        <v>0.11883833554507943</v>
      </c>
      <c r="O385" s="5">
        <v>2754.8327117833628</v>
      </c>
      <c r="P385" s="5">
        <v>6.5466192154018437</v>
      </c>
      <c r="Q385" s="5">
        <v>85.592201755314477</v>
      </c>
      <c r="R385" s="5">
        <v>0.20340238821149795</v>
      </c>
      <c r="S385" s="18">
        <v>0.96499996999999993</v>
      </c>
      <c r="T385" s="62">
        <v>57.25</v>
      </c>
      <c r="U385" s="18">
        <v>0.13606066761600064</v>
      </c>
      <c r="V385" s="5">
        <v>420.80234410185807</v>
      </c>
      <c r="W385" s="5">
        <v>953.16354989872798</v>
      </c>
      <c r="X385" s="5">
        <v>2.2651098865266972</v>
      </c>
      <c r="Y385" s="5">
        <v>0</v>
      </c>
      <c r="Z385" s="5" t="s">
        <v>821</v>
      </c>
      <c r="AA385" s="5">
        <v>2006</v>
      </c>
      <c r="AB385" s="5">
        <v>0.96499997000000004</v>
      </c>
      <c r="AC385" s="5">
        <v>0.13149999000000001</v>
      </c>
      <c r="AD385" s="5">
        <v>855626</v>
      </c>
      <c r="AE385" s="5">
        <v>51059680</v>
      </c>
      <c r="AF385" s="5">
        <v>8785985</v>
      </c>
      <c r="AG385" s="5">
        <v>49263028</v>
      </c>
      <c r="AI385" s="10"/>
    </row>
    <row r="386" spans="1:35" x14ac:dyDescent="0.25">
      <c r="A386" s="5" t="s">
        <v>1460</v>
      </c>
      <c r="B386" s="5">
        <v>108</v>
      </c>
      <c r="C386" s="5">
        <v>51</v>
      </c>
      <c r="D386" s="5">
        <v>0.02</v>
      </c>
      <c r="E386" s="5">
        <v>750.00002999999992</v>
      </c>
      <c r="F386" s="5">
        <v>575.00000999999997</v>
      </c>
      <c r="G386" s="5">
        <v>30</v>
      </c>
      <c r="H386" s="5">
        <v>94.699996999999996</v>
      </c>
      <c r="I386" s="5" t="s">
        <v>200</v>
      </c>
      <c r="J386" s="5" t="s">
        <v>201</v>
      </c>
      <c r="K386" s="5">
        <v>1901.5854629777832</v>
      </c>
      <c r="L386" s="5">
        <v>4.5189516874874904</v>
      </c>
      <c r="M386" s="5">
        <v>50.007450166532585</v>
      </c>
      <c r="N386" s="18">
        <v>0.11883833554507943</v>
      </c>
      <c r="O386" s="5">
        <v>2703.4472295515857</v>
      </c>
      <c r="P386" s="5">
        <v>6.4245061070695888</v>
      </c>
      <c r="Q386" s="5">
        <v>129.35694969451865</v>
      </c>
      <c r="R386" s="5">
        <v>0.3074054874162177</v>
      </c>
      <c r="S386" s="18">
        <v>0.94699997000000002</v>
      </c>
      <c r="T386" s="62">
        <v>60.96</v>
      </c>
      <c r="U386" s="18">
        <v>0.14486673880650297</v>
      </c>
      <c r="V386" s="5">
        <v>420.80234410185807</v>
      </c>
      <c r="W386" s="5">
        <v>953.16354989872798</v>
      </c>
      <c r="X386" s="5">
        <v>2.2651098865266972</v>
      </c>
      <c r="Y386" s="5">
        <v>0</v>
      </c>
      <c r="Z386" s="5" t="s">
        <v>821</v>
      </c>
      <c r="AA386" s="5">
        <v>2007</v>
      </c>
      <c r="AB386" s="5">
        <v>0.94699997000000002</v>
      </c>
      <c r="AC386" s="5">
        <v>0.1321</v>
      </c>
      <c r="AD386" s="5">
        <v>927371</v>
      </c>
      <c r="AE386" s="5">
        <v>54996568</v>
      </c>
      <c r="AF386" s="5">
        <v>9482003</v>
      </c>
      <c r="AG386" s="5">
        <v>52099172</v>
      </c>
      <c r="AI386" s="10"/>
    </row>
    <row r="387" spans="1:35" x14ac:dyDescent="0.25">
      <c r="A387" s="5" t="s">
        <v>1460</v>
      </c>
      <c r="B387" s="5">
        <v>108</v>
      </c>
      <c r="C387" s="5">
        <v>51</v>
      </c>
      <c r="D387" s="5">
        <v>0.02</v>
      </c>
      <c r="E387" s="5">
        <v>750.00002999999992</v>
      </c>
      <c r="F387" s="5">
        <v>575.00000999999997</v>
      </c>
      <c r="G387" s="5">
        <v>30</v>
      </c>
      <c r="H387" s="5">
        <v>91.900002999999998</v>
      </c>
      <c r="I387" s="5" t="s">
        <v>200</v>
      </c>
      <c r="J387" s="5" t="s">
        <v>201</v>
      </c>
      <c r="K387" s="5">
        <v>1901.5854629777832</v>
      </c>
      <c r="L387" s="5">
        <v>4.5189516874874904</v>
      </c>
      <c r="M387" s="5">
        <v>50.007450166532585</v>
      </c>
      <c r="N387" s="18">
        <v>0.11883833554507943</v>
      </c>
      <c r="O387" s="5">
        <v>2623.514428475984</v>
      </c>
      <c r="P387" s="5">
        <v>6.2345527900408859</v>
      </c>
      <c r="Q387" s="5">
        <v>197.65205263903528</v>
      </c>
      <c r="R387" s="5">
        <v>0.46970283176747762</v>
      </c>
      <c r="S387" s="18">
        <v>0.91900002999999997</v>
      </c>
      <c r="T387" s="62">
        <v>66.739999999999995</v>
      </c>
      <c r="U387" s="18">
        <v>0.15860865591585202</v>
      </c>
      <c r="V387" s="5">
        <v>420.80234410185807</v>
      </c>
      <c r="W387" s="5">
        <v>953.16354989872798</v>
      </c>
      <c r="X387" s="5">
        <v>2.2651098865266972</v>
      </c>
      <c r="Y387" s="5">
        <v>0</v>
      </c>
      <c r="Z387" s="5" t="s">
        <v>821</v>
      </c>
      <c r="AA387" s="5">
        <v>2008</v>
      </c>
      <c r="AB387" s="5">
        <v>0.91900002999999997</v>
      </c>
      <c r="AC387" s="5">
        <v>0.13229999000000001</v>
      </c>
      <c r="AD387" s="5">
        <v>986759</v>
      </c>
      <c r="AE387" s="5">
        <v>59133776</v>
      </c>
      <c r="AF387" s="5">
        <v>10197584</v>
      </c>
      <c r="AG387" s="5">
        <v>54354284</v>
      </c>
      <c r="AI387" s="10"/>
    </row>
    <row r="388" spans="1:35" x14ac:dyDescent="0.25">
      <c r="A388" s="5" t="s">
        <v>1460</v>
      </c>
      <c r="B388" s="5">
        <v>108</v>
      </c>
      <c r="C388" s="5">
        <v>51</v>
      </c>
      <c r="D388" s="5">
        <v>0.02</v>
      </c>
      <c r="E388" s="5">
        <v>750.00002999999992</v>
      </c>
      <c r="F388" s="5">
        <v>575.00000999999997</v>
      </c>
      <c r="G388" s="5">
        <v>30</v>
      </c>
      <c r="H388" s="5">
        <v>89.899998999999994</v>
      </c>
      <c r="I388" s="5" t="s">
        <v>200</v>
      </c>
      <c r="J388" s="5" t="s">
        <v>201</v>
      </c>
      <c r="K388" s="5">
        <v>1901.5854629777832</v>
      </c>
      <c r="L388" s="5">
        <v>4.5189516874874904</v>
      </c>
      <c r="M388" s="5">
        <v>50.007450166532585</v>
      </c>
      <c r="N388" s="18">
        <v>0.11883833554507943</v>
      </c>
      <c r="O388" s="5">
        <v>2566.4193340284933</v>
      </c>
      <c r="P388" s="5">
        <v>6.098871287198139</v>
      </c>
      <c r="Q388" s="5">
        <v>237.43660250493255</v>
      </c>
      <c r="R388" s="5">
        <v>0.56424733805061555</v>
      </c>
      <c r="S388" s="18">
        <v>0.89899998999999997</v>
      </c>
      <c r="T388" s="62">
        <v>70.11</v>
      </c>
      <c r="U388" s="18">
        <v>0.16661385633167219</v>
      </c>
      <c r="V388" s="5">
        <v>420.80234410185807</v>
      </c>
      <c r="W388" s="5">
        <v>953.16354989872798</v>
      </c>
      <c r="X388" s="5">
        <v>2.2651098865266972</v>
      </c>
      <c r="Y388" s="5">
        <v>0</v>
      </c>
      <c r="Z388" s="5" t="s">
        <v>821</v>
      </c>
      <c r="AA388" s="5">
        <v>2009</v>
      </c>
      <c r="AB388" s="5">
        <v>0.89899998999999997</v>
      </c>
      <c r="AC388" s="5">
        <v>0.10829999999999999</v>
      </c>
      <c r="AD388" s="5">
        <v>1026287</v>
      </c>
      <c r="AE388" s="5">
        <v>59450116</v>
      </c>
      <c r="AF388" s="5">
        <v>10641543</v>
      </c>
      <c r="AG388" s="5">
        <v>53438604</v>
      </c>
      <c r="AI388" s="10"/>
    </row>
    <row r="389" spans="1:35" x14ac:dyDescent="0.25">
      <c r="A389" s="5" t="s">
        <v>1460</v>
      </c>
      <c r="B389" s="5">
        <v>108</v>
      </c>
      <c r="C389" s="5">
        <v>51</v>
      </c>
      <c r="D389" s="5">
        <v>0.02</v>
      </c>
      <c r="E389" s="5">
        <v>750.00002999999992</v>
      </c>
      <c r="F389" s="5">
        <v>499.99999000000003</v>
      </c>
      <c r="G389" s="5">
        <v>30</v>
      </c>
      <c r="H389" s="5">
        <v>85.699999000000005</v>
      </c>
      <c r="I389" s="5" t="s">
        <v>200</v>
      </c>
      <c r="J389" s="5" t="s">
        <v>201</v>
      </c>
      <c r="K389" s="5">
        <v>1525.3700924025638</v>
      </c>
      <c r="L389" s="5">
        <v>4.362237510548546</v>
      </c>
      <c r="M389" s="5">
        <v>37.10600796708367</v>
      </c>
      <c r="N389" s="18">
        <v>0.1061153752960874</v>
      </c>
      <c r="O389" s="5">
        <v>1952.6279928815891</v>
      </c>
      <c r="P389" s="5">
        <v>5.584105206415197</v>
      </c>
      <c r="Q389" s="5">
        <v>304.6490174224873</v>
      </c>
      <c r="R389" s="5">
        <v>0.87123208850839662</v>
      </c>
      <c r="S389" s="18">
        <v>0.85699999000000004</v>
      </c>
      <c r="T389" s="62">
        <v>62.9</v>
      </c>
      <c r="U389" s="18">
        <v>0.17988367502485936</v>
      </c>
      <c r="V389" s="5">
        <v>349.67607534298389</v>
      </c>
      <c r="W389" s="5">
        <v>753.07566683436357</v>
      </c>
      <c r="X389" s="5">
        <v>2.1536379521981894</v>
      </c>
      <c r="Y389" s="5">
        <v>0</v>
      </c>
      <c r="Z389" s="5" t="s">
        <v>821</v>
      </c>
      <c r="AA389" s="5">
        <v>2010</v>
      </c>
      <c r="AB389" s="5">
        <v>0.85699999000000004</v>
      </c>
      <c r="AC389" s="5">
        <v>0.1236</v>
      </c>
      <c r="AD389" s="5">
        <v>1057416</v>
      </c>
      <c r="AE389" s="5">
        <v>63592036</v>
      </c>
      <c r="AF389" s="5">
        <v>10437703</v>
      </c>
      <c r="AG389" s="5">
        <v>54529416</v>
      </c>
      <c r="AH389" s="5">
        <v>44.220001000000003</v>
      </c>
      <c r="AI389" s="10"/>
    </row>
    <row r="390" spans="1:35" x14ac:dyDescent="0.25">
      <c r="A390" s="5" t="s">
        <v>1460</v>
      </c>
      <c r="B390" s="5">
        <v>108</v>
      </c>
      <c r="C390" s="5">
        <v>51</v>
      </c>
      <c r="D390" s="5">
        <v>0.02</v>
      </c>
      <c r="E390" s="5">
        <v>750.00002999999992</v>
      </c>
      <c r="F390" s="5">
        <v>499.99999000000003</v>
      </c>
      <c r="G390" s="5">
        <v>30</v>
      </c>
      <c r="H390" s="5">
        <v>83.999997000000008</v>
      </c>
      <c r="I390" s="5" t="s">
        <v>200</v>
      </c>
      <c r="J390" s="5" t="s">
        <v>201</v>
      </c>
      <c r="K390" s="5">
        <v>1525.3700924025638</v>
      </c>
      <c r="L390" s="5">
        <v>4.362237510548546</v>
      </c>
      <c r="M390" s="5">
        <v>37.10600796708367</v>
      </c>
      <c r="N390" s="18">
        <v>0.1061153752960874</v>
      </c>
      <c r="O390" s="5">
        <v>1913.8943694056461</v>
      </c>
      <c r="P390" s="5">
        <v>5.4733351932309935</v>
      </c>
      <c r="Q390" s="5">
        <v>365.5097913733411</v>
      </c>
      <c r="R390" s="5">
        <v>1.0452810962683865</v>
      </c>
      <c r="S390" s="18">
        <v>0.83999997000000004</v>
      </c>
      <c r="T390" s="62">
        <v>68.05</v>
      </c>
      <c r="U390" s="18">
        <v>0.1946206200264099</v>
      </c>
      <c r="V390" s="5">
        <v>349.67607534298389</v>
      </c>
      <c r="W390" s="5">
        <v>753.07566683436357</v>
      </c>
      <c r="X390" s="5">
        <v>2.1536379521981894</v>
      </c>
      <c r="Y390" s="5">
        <v>0</v>
      </c>
      <c r="Z390" s="5" t="s">
        <v>821</v>
      </c>
      <c r="AA390" s="5">
        <v>2011</v>
      </c>
      <c r="AB390" s="5">
        <v>0.83999997000000004</v>
      </c>
      <c r="AC390" s="5">
        <v>0.12239999999999999</v>
      </c>
      <c r="AD390" s="5">
        <v>1089912</v>
      </c>
      <c r="AE390" s="5">
        <v>65978640</v>
      </c>
      <c r="AF390" s="5">
        <v>10099278</v>
      </c>
      <c r="AG390" s="5">
        <v>55427716</v>
      </c>
      <c r="AH390" s="5">
        <v>44.509998000000003</v>
      </c>
      <c r="AI390" s="10"/>
    </row>
    <row r="391" spans="1:35" x14ac:dyDescent="0.25">
      <c r="A391" s="5" t="s">
        <v>1460</v>
      </c>
      <c r="B391" s="5">
        <v>108</v>
      </c>
      <c r="C391" s="5">
        <v>51</v>
      </c>
      <c r="D391" s="5">
        <v>0.02</v>
      </c>
      <c r="E391" s="5">
        <v>750.00002999999992</v>
      </c>
      <c r="F391" s="5">
        <v>499.99999000000003</v>
      </c>
      <c r="G391" s="5">
        <v>30</v>
      </c>
      <c r="H391" s="5">
        <v>82.300000999999995</v>
      </c>
      <c r="I391" s="5" t="s">
        <v>200</v>
      </c>
      <c r="J391" s="5" t="s">
        <v>201</v>
      </c>
      <c r="K391" s="5">
        <v>1525.3700924025638</v>
      </c>
      <c r="L391" s="5">
        <v>4.362237510548546</v>
      </c>
      <c r="M391" s="5">
        <v>37.10600796708367</v>
      </c>
      <c r="N391" s="18">
        <v>0.1061153752960874</v>
      </c>
      <c r="O391" s="5">
        <v>1875.1608826364484</v>
      </c>
      <c r="P391" s="5">
        <v>5.3625655709993163</v>
      </c>
      <c r="Q391" s="5">
        <v>421.50976919626703</v>
      </c>
      <c r="R391" s="5">
        <v>1.2054292498645331</v>
      </c>
      <c r="S391" s="18">
        <v>0.82300000999999989</v>
      </c>
      <c r="T391" s="62">
        <v>72.8</v>
      </c>
      <c r="U391" s="18">
        <v>0.20818056249330874</v>
      </c>
      <c r="V391" s="5">
        <v>349.67607534298389</v>
      </c>
      <c r="W391" s="5">
        <v>753.07566683436357</v>
      </c>
      <c r="X391" s="5">
        <v>2.1536379521981894</v>
      </c>
      <c r="Y391" s="5">
        <v>0</v>
      </c>
      <c r="Z391" s="5" t="s">
        <v>821</v>
      </c>
      <c r="AA391" s="5">
        <v>2012</v>
      </c>
      <c r="AB391" s="5">
        <v>0.82300001</v>
      </c>
      <c r="AC391" s="5">
        <v>0.12140001</v>
      </c>
      <c r="AD391" s="5">
        <v>1082224</v>
      </c>
      <c r="AE391" s="5">
        <v>68348680</v>
      </c>
      <c r="AF391" s="5">
        <v>10036023</v>
      </c>
      <c r="AG391" s="5">
        <v>56262332</v>
      </c>
      <c r="AH391" s="5">
        <v>44.619999</v>
      </c>
      <c r="AI391" s="10"/>
    </row>
    <row r="392" spans="1:35" x14ac:dyDescent="0.25">
      <c r="A392" s="5" t="s">
        <v>1460</v>
      </c>
      <c r="B392" s="5">
        <v>108</v>
      </c>
      <c r="C392" s="5">
        <v>51</v>
      </c>
      <c r="D392" s="5">
        <v>0.02</v>
      </c>
      <c r="E392" s="5">
        <v>750.00002999999992</v>
      </c>
      <c r="F392" s="5">
        <v>499.99999000000003</v>
      </c>
      <c r="G392" s="5">
        <v>30</v>
      </c>
      <c r="H392" s="5">
        <v>81.099998999999997</v>
      </c>
      <c r="I392" s="5" t="s">
        <v>200</v>
      </c>
      <c r="J392" s="5" t="s">
        <v>201</v>
      </c>
      <c r="K392" s="5">
        <v>1525.3700924025638</v>
      </c>
      <c r="L392" s="5">
        <v>4.362237510548546</v>
      </c>
      <c r="M392" s="5">
        <v>37.10600796708367</v>
      </c>
      <c r="N392" s="18">
        <v>0.1061153752960874</v>
      </c>
      <c r="O392" s="5">
        <v>1847.8194879566904</v>
      </c>
      <c r="P392" s="5">
        <v>5.2843749351288469</v>
      </c>
      <c r="Q392" s="5">
        <v>480.92109326259197</v>
      </c>
      <c r="R392" s="5">
        <v>1.3753331359340923</v>
      </c>
      <c r="S392" s="18">
        <v>0.81099999</v>
      </c>
      <c r="T392" s="62">
        <v>77.83</v>
      </c>
      <c r="U392" s="18">
        <v>0.22256653490867345</v>
      </c>
      <c r="V392" s="5">
        <v>349.67607534298389</v>
      </c>
      <c r="W392" s="5">
        <v>753.07566683436357</v>
      </c>
      <c r="X392" s="5">
        <v>2.1536379521981894</v>
      </c>
      <c r="Y392" s="5">
        <v>0</v>
      </c>
      <c r="Z392" s="5" t="s">
        <v>821</v>
      </c>
      <c r="AA392" s="5">
        <v>2013</v>
      </c>
      <c r="AB392" s="5">
        <v>0.81099999</v>
      </c>
      <c r="AC392" s="5">
        <v>0.12379999999999999</v>
      </c>
      <c r="AD392" s="5">
        <v>1180469</v>
      </c>
      <c r="AE392" s="5">
        <v>72220864</v>
      </c>
      <c r="AF392" s="5">
        <v>9924682</v>
      </c>
      <c r="AG392" s="5">
        <v>58594836</v>
      </c>
      <c r="AH392" s="5">
        <v>44.650002000000001</v>
      </c>
      <c r="AI392" s="10"/>
    </row>
    <row r="393" spans="1:35" x14ac:dyDescent="0.25">
      <c r="A393" s="5" t="s">
        <v>1460</v>
      </c>
      <c r="B393" s="5">
        <v>108</v>
      </c>
      <c r="C393" s="5">
        <v>51</v>
      </c>
      <c r="D393" s="5">
        <v>0.02</v>
      </c>
      <c r="E393" s="5">
        <v>0</v>
      </c>
      <c r="F393" s="5">
        <v>200</v>
      </c>
      <c r="H393" s="5">
        <v>0</v>
      </c>
      <c r="I393" s="5" t="s">
        <v>200</v>
      </c>
      <c r="K393" s="5" t="s">
        <v>1456</v>
      </c>
      <c r="L393" s="5" t="e">
        <v>#VALUE!</v>
      </c>
      <c r="M393" s="5" t="s">
        <v>1456</v>
      </c>
      <c r="N393" s="18" t="e">
        <v>#VALUE!</v>
      </c>
      <c r="O393" s="5" t="e">
        <v>#VALUE!</v>
      </c>
      <c r="P393" s="5" t="e">
        <v>#VALUE!</v>
      </c>
      <c r="Q393" s="5" t="e">
        <v>#DIV/0!</v>
      </c>
      <c r="R393" s="5" t="e">
        <v>#DIV/0!</v>
      </c>
      <c r="S393" s="18" t="e">
        <v>#VALUE!</v>
      </c>
      <c r="T393" s="62" t="e">
        <v>#VALUE!</v>
      </c>
      <c r="U393" s="18" t="e">
        <v>#VALUE!</v>
      </c>
      <c r="V393" s="5">
        <v>170.27101100293106</v>
      </c>
      <c r="W393" s="5">
        <v>796.4215644807316</v>
      </c>
      <c r="X393" s="5">
        <v>4.6773761416558566</v>
      </c>
      <c r="Y393" s="5">
        <v>0</v>
      </c>
      <c r="Z393" s="5" t="s">
        <v>821</v>
      </c>
      <c r="AA393" s="5">
        <v>2014</v>
      </c>
      <c r="AI393" s="10"/>
    </row>
    <row r="394" spans="1:35" x14ac:dyDescent="0.25">
      <c r="A394" s="5" t="s">
        <v>1460</v>
      </c>
      <c r="B394" s="5">
        <v>108</v>
      </c>
      <c r="C394" s="5">
        <v>51</v>
      </c>
      <c r="D394" s="5">
        <v>0.02</v>
      </c>
      <c r="E394" s="5">
        <v>799.99998000000005</v>
      </c>
      <c r="F394" s="5">
        <v>599.99999000000003</v>
      </c>
      <c r="G394" s="5">
        <v>15</v>
      </c>
      <c r="H394" s="5">
        <v>90.599996000000004</v>
      </c>
      <c r="I394" s="5" t="s">
        <v>200</v>
      </c>
      <c r="J394" s="5" t="s">
        <v>201</v>
      </c>
      <c r="K394" s="5">
        <v>1940.883804944217</v>
      </c>
      <c r="L394" s="5">
        <v>4.3346567777572194</v>
      </c>
      <c r="M394" s="5">
        <v>48.672126354682824</v>
      </c>
      <c r="N394" s="18">
        <v>0.10870149045179209</v>
      </c>
      <c r="O394" s="5">
        <v>2640.4770130873903</v>
      </c>
      <c r="P394" s="5">
        <v>5.897087477434205</v>
      </c>
      <c r="Q394" s="5">
        <v>180.9302801891732</v>
      </c>
      <c r="R394" s="5">
        <v>0.40407914339109713</v>
      </c>
      <c r="S394" s="18">
        <v>0.90599996000000005</v>
      </c>
      <c r="T394" s="62">
        <v>69.81</v>
      </c>
      <c r="U394" s="18">
        <v>0.15590987231580369</v>
      </c>
      <c r="V394" s="5">
        <v>447.75951233408688</v>
      </c>
      <c r="W394" s="5">
        <v>973.55011300804244</v>
      </c>
      <c r="X394" s="5">
        <v>2.1742700851470631</v>
      </c>
      <c r="Y394" s="5">
        <v>0</v>
      </c>
      <c r="Z394" s="5" t="s">
        <v>825</v>
      </c>
      <c r="AA394" s="5">
        <v>2001</v>
      </c>
      <c r="AB394" s="5">
        <v>0.90599996000000005</v>
      </c>
      <c r="AC394" s="5">
        <v>7.3200002E-2</v>
      </c>
      <c r="AD394" s="5">
        <v>164397</v>
      </c>
      <c r="AE394" s="5">
        <v>10506913</v>
      </c>
      <c r="AF394" s="5">
        <v>2444200</v>
      </c>
      <c r="AG394" s="5">
        <v>9515957</v>
      </c>
      <c r="AH394" s="5">
        <v>45.599997999999999</v>
      </c>
      <c r="AI394" s="10"/>
    </row>
    <row r="395" spans="1:35" x14ac:dyDescent="0.25">
      <c r="A395" s="5" t="s">
        <v>1460</v>
      </c>
      <c r="B395" s="5">
        <v>108</v>
      </c>
      <c r="C395" s="5">
        <v>51</v>
      </c>
      <c r="D395" s="5">
        <v>0.02</v>
      </c>
      <c r="E395" s="5">
        <v>799.99998000000005</v>
      </c>
      <c r="F395" s="5">
        <v>599.99999000000003</v>
      </c>
      <c r="G395" s="5">
        <v>27</v>
      </c>
      <c r="H395" s="5">
        <v>83.999997000000008</v>
      </c>
      <c r="I395" s="5" t="s">
        <v>200</v>
      </c>
      <c r="J395" s="5" t="s">
        <v>201</v>
      </c>
      <c r="K395" s="5">
        <v>1940.883804944217</v>
      </c>
      <c r="L395" s="5">
        <v>4.3346567777572194</v>
      </c>
      <c r="M395" s="5">
        <v>48.672126354682824</v>
      </c>
      <c r="N395" s="18">
        <v>0.10870149045179209</v>
      </c>
      <c r="O395" s="5">
        <v>2448.1244036468806</v>
      </c>
      <c r="P395" s="5">
        <v>5.4674983695717918</v>
      </c>
      <c r="Q395" s="5">
        <v>300.6030278565147</v>
      </c>
      <c r="R395" s="5">
        <v>0.67134928365793312</v>
      </c>
      <c r="S395" s="18">
        <v>0.83999997000000004</v>
      </c>
      <c r="T395" s="62">
        <v>76.16</v>
      </c>
      <c r="U395" s="18">
        <v>0.17009510323705687</v>
      </c>
      <c r="V395" s="5">
        <v>447.75951233408688</v>
      </c>
      <c r="W395" s="5">
        <v>973.55011300804244</v>
      </c>
      <c r="X395" s="5">
        <v>2.1742700851470631</v>
      </c>
      <c r="Y395" s="5">
        <v>0</v>
      </c>
      <c r="Z395" s="5" t="s">
        <v>825</v>
      </c>
      <c r="AA395" s="5">
        <v>2002</v>
      </c>
      <c r="AB395" s="5">
        <v>0.83999997000000004</v>
      </c>
      <c r="AC395" s="5">
        <v>7.2300002000000002E-2</v>
      </c>
      <c r="AD395" s="5">
        <v>167459</v>
      </c>
      <c r="AE395" s="5">
        <v>11210226</v>
      </c>
      <c r="AF395" s="5">
        <v>2671689</v>
      </c>
      <c r="AG395" s="5">
        <v>9415160</v>
      </c>
      <c r="AH395" s="5">
        <v>45.799999</v>
      </c>
      <c r="AI395" s="10"/>
    </row>
    <row r="396" spans="1:35" x14ac:dyDescent="0.25">
      <c r="A396" s="5" t="s">
        <v>1460</v>
      </c>
      <c r="B396" s="5">
        <v>108</v>
      </c>
      <c r="C396" s="5">
        <v>51</v>
      </c>
      <c r="D396" s="5">
        <v>0.02</v>
      </c>
      <c r="E396" s="5">
        <v>799.99998000000005</v>
      </c>
      <c r="F396" s="5">
        <v>599.99999000000003</v>
      </c>
      <c r="G396" s="5">
        <v>26</v>
      </c>
      <c r="H396" s="5">
        <v>75.900000000000006</v>
      </c>
      <c r="I396" s="5" t="s">
        <v>200</v>
      </c>
      <c r="J396" s="5" t="s">
        <v>201</v>
      </c>
      <c r="K396" s="5">
        <v>1940.883804944217</v>
      </c>
      <c r="L396" s="5">
        <v>4.3346567777572194</v>
      </c>
      <c r="M396" s="5">
        <v>48.672126354682824</v>
      </c>
      <c r="N396" s="18">
        <v>0.10870149045179209</v>
      </c>
      <c r="O396" s="5">
        <v>2212.0553437257649</v>
      </c>
      <c r="P396" s="5">
        <v>4.9402754889443505</v>
      </c>
      <c r="Q396" s="5">
        <v>456.27593712484082</v>
      </c>
      <c r="R396" s="5">
        <v>1.0190200868014159</v>
      </c>
      <c r="S396" s="18">
        <v>0.75900000000000001</v>
      </c>
      <c r="T396" s="62">
        <v>90.88</v>
      </c>
      <c r="U396" s="18">
        <v>0.20296810907801993</v>
      </c>
      <c r="V396" s="5">
        <v>447.75951233408688</v>
      </c>
      <c r="W396" s="5">
        <v>973.55011300804244</v>
      </c>
      <c r="X396" s="5">
        <v>2.1742700851470631</v>
      </c>
      <c r="Y396" s="5">
        <v>0</v>
      </c>
      <c r="Z396" s="5" t="s">
        <v>825</v>
      </c>
      <c r="AA396" s="5">
        <v>2003</v>
      </c>
      <c r="AB396" s="5">
        <v>0.75900000000000001</v>
      </c>
      <c r="AC396" s="5">
        <v>7.2599999999999998E-2</v>
      </c>
      <c r="AD396" s="5">
        <v>190586</v>
      </c>
      <c r="AE396" s="5">
        <v>11952057</v>
      </c>
      <c r="AF396" s="5">
        <v>2826682</v>
      </c>
      <c r="AG396" s="5">
        <v>9073960</v>
      </c>
      <c r="AH396" s="5">
        <v>46</v>
      </c>
      <c r="AI396" s="10"/>
    </row>
    <row r="397" spans="1:35" x14ac:dyDescent="0.25">
      <c r="A397" s="5" t="s">
        <v>1460</v>
      </c>
      <c r="B397" s="5">
        <v>108</v>
      </c>
      <c r="C397" s="5">
        <v>51</v>
      </c>
      <c r="D397" s="5">
        <v>0.02</v>
      </c>
      <c r="E397" s="5">
        <v>799.99998000000005</v>
      </c>
      <c r="F397" s="5">
        <v>599.99999000000003</v>
      </c>
      <c r="G397" s="5">
        <v>22.6</v>
      </c>
      <c r="H397" s="5">
        <v>71.699995000000001</v>
      </c>
      <c r="I397" s="5" t="s">
        <v>200</v>
      </c>
      <c r="J397" s="5" t="s">
        <v>201</v>
      </c>
      <c r="K397" s="5">
        <v>1940.883804944217</v>
      </c>
      <c r="L397" s="5">
        <v>4.3346567777572194</v>
      </c>
      <c r="M397" s="5">
        <v>48.672126354682824</v>
      </c>
      <c r="N397" s="18">
        <v>0.10870149045179209</v>
      </c>
      <c r="O397" s="5">
        <v>2089.6489734500742</v>
      </c>
      <c r="P397" s="5">
        <v>4.6669002352560272</v>
      </c>
      <c r="Q397" s="5">
        <v>542.72810216203345</v>
      </c>
      <c r="R397" s="5">
        <v>1.2120973138747919</v>
      </c>
      <c r="S397" s="18">
        <v>0.71699995000000005</v>
      </c>
      <c r="T397" s="62">
        <v>101.34</v>
      </c>
      <c r="U397" s="18">
        <v>0.22632943111238524</v>
      </c>
      <c r="V397" s="5">
        <v>447.75951233408688</v>
      </c>
      <c r="W397" s="5">
        <v>973.55011300804244</v>
      </c>
      <c r="X397" s="5">
        <v>2.1742700851470631</v>
      </c>
      <c r="Y397" s="5">
        <v>0</v>
      </c>
      <c r="Z397" s="5" t="s">
        <v>825</v>
      </c>
      <c r="AA397" s="5">
        <v>2004</v>
      </c>
      <c r="AB397" s="5">
        <v>0.71699995000000005</v>
      </c>
      <c r="AC397" s="5">
        <v>7.3200002E-2</v>
      </c>
      <c r="AD397" s="5">
        <v>235686</v>
      </c>
      <c r="AE397" s="5">
        <v>12271331</v>
      </c>
      <c r="AF397" s="5">
        <v>2865106</v>
      </c>
      <c r="AG397" s="5">
        <v>8797133</v>
      </c>
      <c r="AH397" s="5">
        <v>46</v>
      </c>
      <c r="AI397" s="10"/>
    </row>
    <row r="398" spans="1:35" x14ac:dyDescent="0.25">
      <c r="A398" s="5" t="s">
        <v>1460</v>
      </c>
      <c r="B398" s="5">
        <v>108</v>
      </c>
      <c r="C398" s="5">
        <v>51</v>
      </c>
      <c r="D398" s="5">
        <v>0.02</v>
      </c>
      <c r="E398" s="5">
        <v>799.99998000000005</v>
      </c>
      <c r="F398" s="5">
        <v>599.99999000000003</v>
      </c>
      <c r="G398" s="5">
        <v>25.700001</v>
      </c>
      <c r="H398" s="5">
        <v>68.599998999999997</v>
      </c>
      <c r="I398" s="5" t="s">
        <v>200</v>
      </c>
      <c r="J398" s="5" t="s">
        <v>201</v>
      </c>
      <c r="K398" s="5">
        <v>1940.883804944217</v>
      </c>
      <c r="L398" s="5">
        <v>4.3346567777572194</v>
      </c>
      <c r="M398" s="5">
        <v>48.672126354682824</v>
      </c>
      <c r="N398" s="18">
        <v>0.10870149045179209</v>
      </c>
      <c r="O398" s="5">
        <v>1999.3016385709109</v>
      </c>
      <c r="P398" s="5">
        <v>4.4651237628630689</v>
      </c>
      <c r="Q398" s="5">
        <v>600.37312040354288</v>
      </c>
      <c r="R398" s="5">
        <v>1.3408383381380549</v>
      </c>
      <c r="S398" s="18">
        <v>0.68599999</v>
      </c>
      <c r="T398" s="62">
        <v>104.41</v>
      </c>
      <c r="U398" s="18">
        <v>0.23319318240145306</v>
      </c>
      <c r="V398" s="5">
        <v>447.75951233408688</v>
      </c>
      <c r="W398" s="5">
        <v>973.55011300804244</v>
      </c>
      <c r="X398" s="5">
        <v>2.1742700851470631</v>
      </c>
      <c r="Y398" s="5">
        <v>0</v>
      </c>
      <c r="Z398" s="5" t="s">
        <v>825</v>
      </c>
      <c r="AA398" s="5">
        <v>2005</v>
      </c>
      <c r="AB398" s="5">
        <v>0.68599999</v>
      </c>
      <c r="AC398" s="5">
        <v>7.2499997999999996E-2</v>
      </c>
      <c r="AD398" s="5">
        <v>328717</v>
      </c>
      <c r="AE398" s="5">
        <v>12985989</v>
      </c>
      <c r="AF398" s="5">
        <v>3041083</v>
      </c>
      <c r="AG398" s="5">
        <v>8914839</v>
      </c>
      <c r="AH398" s="5">
        <v>46.299999</v>
      </c>
      <c r="AI398" s="10"/>
    </row>
    <row r="399" spans="1:35" x14ac:dyDescent="0.25">
      <c r="A399" s="5" t="s">
        <v>1460</v>
      </c>
      <c r="B399" s="5">
        <v>108</v>
      </c>
      <c r="C399" s="5">
        <v>51</v>
      </c>
      <c r="D399" s="5">
        <v>0.02</v>
      </c>
      <c r="E399" s="5">
        <v>799.99998000000005</v>
      </c>
      <c r="F399" s="5">
        <v>499.99999000000003</v>
      </c>
      <c r="G399" s="5">
        <v>35.200001</v>
      </c>
      <c r="H399" s="5">
        <v>64.999998000000005</v>
      </c>
      <c r="I399" s="5" t="s">
        <v>200</v>
      </c>
      <c r="J399" s="5" t="s">
        <v>201</v>
      </c>
      <c r="K399" s="5">
        <v>1445.5150883647343</v>
      </c>
      <c r="L399" s="5">
        <v>4.1338690013232497</v>
      </c>
      <c r="M399" s="5">
        <v>32.569988384142164</v>
      </c>
      <c r="N399" s="18">
        <v>9.3143313714544262E-2</v>
      </c>
      <c r="O399" s="5">
        <v>1401.9496225813728</v>
      </c>
      <c r="P399" s="5">
        <v>4.0092809358096746</v>
      </c>
      <c r="Q399" s="5">
        <v>554.11096861684075</v>
      </c>
      <c r="R399" s="5">
        <v>1.5846407795367026</v>
      </c>
      <c r="S399" s="18">
        <v>0.64999998000000003</v>
      </c>
      <c r="T399" s="62">
        <v>80.06</v>
      </c>
      <c r="U399" s="18">
        <v>0.22896017526545853</v>
      </c>
      <c r="V399" s="5">
        <v>349.67607534298389</v>
      </c>
      <c r="W399" s="5">
        <v>711.33055120185861</v>
      </c>
      <c r="X399" s="5">
        <v>2.0342557050954708</v>
      </c>
      <c r="Y399" s="5">
        <v>0</v>
      </c>
      <c r="Z399" s="5" t="s">
        <v>825</v>
      </c>
      <c r="AA399" s="5">
        <v>2006</v>
      </c>
      <c r="AB399" s="5">
        <v>0.64999998000000003</v>
      </c>
      <c r="AC399" s="5">
        <v>0.11749999999999999</v>
      </c>
      <c r="AD399" s="5">
        <v>423446</v>
      </c>
      <c r="AE399" s="5">
        <v>14661399</v>
      </c>
      <c r="AF399" s="5">
        <v>3238267</v>
      </c>
      <c r="AG399" s="5">
        <v>9529371</v>
      </c>
      <c r="AH399" s="5">
        <v>46.400002000000001</v>
      </c>
      <c r="AI399" s="10"/>
    </row>
    <row r="400" spans="1:35" x14ac:dyDescent="0.25">
      <c r="A400" s="5" t="s">
        <v>1460</v>
      </c>
      <c r="B400" s="5">
        <v>108</v>
      </c>
      <c r="C400" s="5">
        <v>51</v>
      </c>
      <c r="D400" s="5">
        <v>0.02</v>
      </c>
      <c r="E400" s="5">
        <v>799.99998000000005</v>
      </c>
      <c r="F400" s="5">
        <v>499.99999000000003</v>
      </c>
      <c r="G400" s="5">
        <v>25.5</v>
      </c>
      <c r="H400" s="5">
        <v>67.500000999999997</v>
      </c>
      <c r="I400" s="5" t="s">
        <v>200</v>
      </c>
      <c r="J400" s="5" t="s">
        <v>201</v>
      </c>
      <c r="K400" s="5">
        <v>1445.5150883647343</v>
      </c>
      <c r="L400" s="5">
        <v>4.1338690013232497</v>
      </c>
      <c r="M400" s="5">
        <v>32.569988384142164</v>
      </c>
      <c r="N400" s="18">
        <v>9.3143313714544262E-2</v>
      </c>
      <c r="O400" s="5">
        <v>1455.8708282759067</v>
      </c>
      <c r="P400" s="5">
        <v>4.1634842385138837</v>
      </c>
      <c r="Q400" s="5">
        <v>508.64681009836539</v>
      </c>
      <c r="R400" s="5">
        <v>1.4546228523053892</v>
      </c>
      <c r="S400" s="18">
        <v>0.67500000999999998</v>
      </c>
      <c r="T400" s="62">
        <v>79.91</v>
      </c>
      <c r="U400" s="18">
        <v>0.22853669441525895</v>
      </c>
      <c r="V400" s="5">
        <v>349.67607534298389</v>
      </c>
      <c r="W400" s="5">
        <v>711.33055120185861</v>
      </c>
      <c r="X400" s="5">
        <v>2.0342557050954708</v>
      </c>
      <c r="Y400" s="5">
        <v>0</v>
      </c>
      <c r="Z400" s="5" t="s">
        <v>825</v>
      </c>
      <c r="AA400" s="5">
        <v>2007</v>
      </c>
      <c r="AB400" s="5">
        <v>0.67500000999999998</v>
      </c>
      <c r="AC400" s="5">
        <v>0.1249</v>
      </c>
      <c r="AD400" s="5">
        <v>476754</v>
      </c>
      <c r="AE400" s="5">
        <v>15696500</v>
      </c>
      <c r="AF400" s="5">
        <v>3507000</v>
      </c>
      <c r="AG400" s="5">
        <v>10589800</v>
      </c>
      <c r="AH400" s="5">
        <v>46.5</v>
      </c>
      <c r="AI400" s="10"/>
    </row>
    <row r="401" spans="1:35" x14ac:dyDescent="0.25">
      <c r="A401" s="5" t="s">
        <v>1460</v>
      </c>
      <c r="B401" s="5">
        <v>108</v>
      </c>
      <c r="C401" s="5">
        <v>51</v>
      </c>
      <c r="D401" s="5">
        <v>0.02</v>
      </c>
      <c r="E401" s="5">
        <v>799.99998000000005</v>
      </c>
      <c r="F401" s="5">
        <v>499.99999000000003</v>
      </c>
      <c r="G401" s="5">
        <v>22.6</v>
      </c>
      <c r="H401" s="5">
        <v>68.800002000000006</v>
      </c>
      <c r="I401" s="5" t="s">
        <v>200</v>
      </c>
      <c r="J401" s="5" t="s">
        <v>201</v>
      </c>
      <c r="K401" s="5">
        <v>1445.5150883647343</v>
      </c>
      <c r="L401" s="5">
        <v>4.1338690013232497</v>
      </c>
      <c r="M401" s="5">
        <v>32.569988384142164</v>
      </c>
      <c r="N401" s="18">
        <v>9.3143313714544262E-2</v>
      </c>
      <c r="O401" s="5">
        <v>1483.9098431587288</v>
      </c>
      <c r="P401" s="5">
        <v>4.243669921378574</v>
      </c>
      <c r="Q401" s="5">
        <v>477.37740352253729</v>
      </c>
      <c r="R401" s="5">
        <v>1.3651989289066919</v>
      </c>
      <c r="S401" s="18">
        <v>0.68800002000000005</v>
      </c>
      <c r="T401" s="62">
        <v>78.900000000000006</v>
      </c>
      <c r="U401" s="18">
        <v>0.22562899515375748</v>
      </c>
      <c r="V401" s="5">
        <v>349.67607534298389</v>
      </c>
      <c r="W401" s="5">
        <v>711.33055120185861</v>
      </c>
      <c r="X401" s="5">
        <v>2.0342557050954708</v>
      </c>
      <c r="Y401" s="5">
        <v>0</v>
      </c>
      <c r="Z401" s="5" t="s">
        <v>825</v>
      </c>
      <c r="AA401" s="5">
        <v>2008</v>
      </c>
      <c r="AB401" s="5">
        <v>0.68800002000000005</v>
      </c>
      <c r="AC401" s="5">
        <v>0.12540001000000001</v>
      </c>
      <c r="AD401" s="5">
        <v>510727</v>
      </c>
      <c r="AE401" s="5">
        <v>16549100</v>
      </c>
      <c r="AF401" s="5">
        <v>3782100</v>
      </c>
      <c r="AG401" s="5">
        <v>11381000</v>
      </c>
      <c r="AH401" s="5">
        <v>46.599997999999999</v>
      </c>
      <c r="AI401" s="10"/>
    </row>
    <row r="402" spans="1:35" x14ac:dyDescent="0.25">
      <c r="A402" s="5" t="s">
        <v>1460</v>
      </c>
      <c r="B402" s="5">
        <v>108</v>
      </c>
      <c r="C402" s="5">
        <v>51</v>
      </c>
      <c r="D402" s="5">
        <v>0.02</v>
      </c>
      <c r="E402" s="5">
        <v>799.99998000000005</v>
      </c>
      <c r="F402" s="5">
        <v>499.99999000000003</v>
      </c>
      <c r="G402" s="5">
        <v>28.200001</v>
      </c>
      <c r="H402" s="5">
        <v>64.599997000000002</v>
      </c>
      <c r="I402" s="5" t="s">
        <v>200</v>
      </c>
      <c r="J402" s="5" t="s">
        <v>201</v>
      </c>
      <c r="K402" s="5">
        <v>1445.5150883647343</v>
      </c>
      <c r="L402" s="5">
        <v>4.1338690013232497</v>
      </c>
      <c r="M402" s="5">
        <v>32.569988384142164</v>
      </c>
      <c r="N402" s="18">
        <v>9.3143313714544262E-2</v>
      </c>
      <c r="O402" s="5">
        <v>1393.3222184546498</v>
      </c>
      <c r="P402" s="5">
        <v>3.9846083753027521</v>
      </c>
      <c r="Q402" s="5">
        <v>541.70561297838276</v>
      </c>
      <c r="R402" s="5">
        <v>1.5491640726264857</v>
      </c>
      <c r="S402" s="18">
        <v>0.64599996999999998</v>
      </c>
      <c r="T402" s="62">
        <v>81.489999999999995</v>
      </c>
      <c r="U402" s="18">
        <v>0.23304529810837107</v>
      </c>
      <c r="V402" s="5">
        <v>349.67607534298389</v>
      </c>
      <c r="W402" s="5">
        <v>711.33055120185861</v>
      </c>
      <c r="X402" s="5">
        <v>2.0342557050954708</v>
      </c>
      <c r="Y402" s="5">
        <v>0</v>
      </c>
      <c r="Z402" s="5" t="s">
        <v>825</v>
      </c>
      <c r="AA402" s="5">
        <v>2009</v>
      </c>
      <c r="AB402" s="5">
        <v>0.64599996999999998</v>
      </c>
      <c r="AC402" s="5">
        <v>0.12550001</v>
      </c>
      <c r="AD402" s="5">
        <v>526538</v>
      </c>
      <c r="AE402" s="5">
        <v>17636400</v>
      </c>
      <c r="AF402" s="5">
        <v>4030100</v>
      </c>
      <c r="AG402" s="5">
        <v>11400100</v>
      </c>
      <c r="AH402" s="5">
        <v>46.799999</v>
      </c>
      <c r="AI402" s="10"/>
    </row>
    <row r="403" spans="1:35" x14ac:dyDescent="0.25">
      <c r="A403" s="5" t="s">
        <v>1460</v>
      </c>
      <c r="B403" s="5">
        <v>108</v>
      </c>
      <c r="C403" s="5">
        <v>51</v>
      </c>
      <c r="D403" s="5">
        <v>0.02</v>
      </c>
      <c r="E403" s="5">
        <v>799.99998000000005</v>
      </c>
      <c r="F403" s="5">
        <v>499.99999000000003</v>
      </c>
      <c r="G403" s="5">
        <v>30</v>
      </c>
      <c r="H403" s="5">
        <v>61.400002000000001</v>
      </c>
      <c r="I403" s="5" t="s">
        <v>200</v>
      </c>
      <c r="J403" s="5" t="s">
        <v>201</v>
      </c>
      <c r="K403" s="5">
        <v>1445.5150883647343</v>
      </c>
      <c r="L403" s="5">
        <v>4.1338690013232497</v>
      </c>
      <c r="M403" s="5">
        <v>32.569988384142164</v>
      </c>
      <c r="N403" s="18">
        <v>9.3143313714544262E-2</v>
      </c>
      <c r="O403" s="5">
        <v>1324.3032658308009</v>
      </c>
      <c r="P403" s="5">
        <v>3.7872286931035886</v>
      </c>
      <c r="Q403" s="5">
        <v>640.4077913666996</v>
      </c>
      <c r="R403" s="5">
        <v>1.8314315348527865</v>
      </c>
      <c r="S403" s="18">
        <v>0.61400001999999998</v>
      </c>
      <c r="T403" s="62">
        <v>89.46</v>
      </c>
      <c r="U403" s="18">
        <v>0.25582467331025904</v>
      </c>
      <c r="V403" s="5">
        <v>349.67607534298389</v>
      </c>
      <c r="W403" s="5">
        <v>711.33055120185861</v>
      </c>
      <c r="X403" s="5">
        <v>2.0342557050954708</v>
      </c>
      <c r="Y403" s="5">
        <v>0</v>
      </c>
      <c r="Z403" s="5" t="s">
        <v>825</v>
      </c>
      <c r="AA403" s="5">
        <v>2010</v>
      </c>
      <c r="AB403" s="5">
        <v>0.61400001999999998</v>
      </c>
      <c r="AC403" s="5">
        <v>0.126</v>
      </c>
      <c r="AD403" s="5">
        <v>536237</v>
      </c>
      <c r="AE403" s="5">
        <v>18483700</v>
      </c>
      <c r="AF403" s="5">
        <v>3895700</v>
      </c>
      <c r="AG403" s="5">
        <v>11345600</v>
      </c>
      <c r="AH403" s="5">
        <v>47.099997999999999</v>
      </c>
      <c r="AI403" s="10"/>
    </row>
    <row r="404" spans="1:35" x14ac:dyDescent="0.25">
      <c r="A404" s="5" t="s">
        <v>1460</v>
      </c>
      <c r="B404" s="5">
        <v>108</v>
      </c>
      <c r="C404" s="5">
        <v>51</v>
      </c>
      <c r="D404" s="5">
        <v>0.02</v>
      </c>
      <c r="E404" s="5">
        <v>775.00000999999997</v>
      </c>
      <c r="F404" s="5">
        <v>499.99999000000003</v>
      </c>
      <c r="G404" s="5">
        <v>30</v>
      </c>
      <c r="H404" s="5">
        <v>59.400003999999996</v>
      </c>
      <c r="I404" s="5" t="s">
        <v>200</v>
      </c>
      <c r="J404" s="5" t="s">
        <v>201</v>
      </c>
      <c r="K404" s="5">
        <v>1484.7319442088335</v>
      </c>
      <c r="L404" s="5">
        <v>4.2460209574032675</v>
      </c>
      <c r="M404" s="5">
        <v>34.76666281401274</v>
      </c>
      <c r="N404" s="18">
        <v>9.9425340380840901E-2</v>
      </c>
      <c r="O404" s="5">
        <v>1316.6193848619598</v>
      </c>
      <c r="P404" s="5">
        <v>3.7652544103011287</v>
      </c>
      <c r="Q404" s="5">
        <v>728.58176635324901</v>
      </c>
      <c r="R404" s="5">
        <v>2.0835905505934629</v>
      </c>
      <c r="S404" s="18">
        <v>0.59400003999999995</v>
      </c>
      <c r="T404" s="62">
        <v>97.96</v>
      </c>
      <c r="U404" s="18">
        <v>0.28015742943105804</v>
      </c>
      <c r="V404" s="5">
        <v>349.67607534298389</v>
      </c>
      <c r="W404" s="5">
        <v>731.79885747589344</v>
      </c>
      <c r="X404" s="5">
        <v>2.0927907542948141</v>
      </c>
      <c r="Y404" s="5">
        <v>0</v>
      </c>
      <c r="Z404" s="5" t="s">
        <v>825</v>
      </c>
      <c r="AA404" s="5">
        <v>2011</v>
      </c>
      <c r="AB404" s="5">
        <v>0.59400003999999995</v>
      </c>
      <c r="AC404" s="5">
        <v>0.1106</v>
      </c>
      <c r="AD404" s="5">
        <v>582535</v>
      </c>
      <c r="AE404" s="5">
        <v>20096900</v>
      </c>
      <c r="AF404" s="5">
        <v>3916000</v>
      </c>
      <c r="AG404" s="5">
        <v>11942800</v>
      </c>
      <c r="AH404" s="5">
        <v>47.400002000000001</v>
      </c>
      <c r="AI404" s="10"/>
    </row>
    <row r="405" spans="1:35" x14ac:dyDescent="0.25">
      <c r="A405" s="5" t="s">
        <v>1460</v>
      </c>
      <c r="B405" s="5">
        <v>108</v>
      </c>
      <c r="C405" s="5">
        <v>51</v>
      </c>
      <c r="D405" s="5">
        <v>0.02</v>
      </c>
      <c r="E405" s="5">
        <v>775.00000999999997</v>
      </c>
      <c r="F405" s="5">
        <v>499.99999000000003</v>
      </c>
      <c r="G405" s="5">
        <v>30</v>
      </c>
      <c r="H405" s="5">
        <v>59.200001</v>
      </c>
      <c r="I405" s="5" t="s">
        <v>200</v>
      </c>
      <c r="J405" s="5" t="s">
        <v>201</v>
      </c>
      <c r="K405" s="5">
        <v>1484.7319442088335</v>
      </c>
      <c r="L405" s="5">
        <v>4.2460209574032675</v>
      </c>
      <c r="M405" s="5">
        <v>34.76666281401274</v>
      </c>
      <c r="N405" s="18">
        <v>9.9425340380840901E-2</v>
      </c>
      <c r="O405" s="5">
        <v>1312.1862567626665</v>
      </c>
      <c r="P405" s="5">
        <v>3.7525765967133817</v>
      </c>
      <c r="Q405" s="5">
        <v>758.57478238270448</v>
      </c>
      <c r="R405" s="5">
        <v>2.1693642655953727</v>
      </c>
      <c r="S405" s="18">
        <v>0.59200001000000002</v>
      </c>
      <c r="T405" s="62">
        <v>100.57</v>
      </c>
      <c r="U405" s="18">
        <v>0.28759750094293818</v>
      </c>
      <c r="V405" s="5">
        <v>349.67607534298389</v>
      </c>
      <c r="W405" s="5">
        <v>731.79885747589344</v>
      </c>
      <c r="X405" s="5">
        <v>2.0927907542948141</v>
      </c>
      <c r="Y405" s="5">
        <v>0</v>
      </c>
      <c r="Z405" s="5" t="s">
        <v>825</v>
      </c>
      <c r="AA405" s="5">
        <v>2012</v>
      </c>
      <c r="AB405" s="5">
        <v>0.59200001000000002</v>
      </c>
      <c r="AC405" s="5">
        <v>0.1105</v>
      </c>
      <c r="AD405" s="5">
        <v>654755</v>
      </c>
      <c r="AE405" s="5">
        <v>20683400</v>
      </c>
      <c r="AF405" s="5">
        <v>3890000</v>
      </c>
      <c r="AG405" s="5">
        <v>12242500</v>
      </c>
      <c r="AH405" s="5">
        <v>47.599997999999999</v>
      </c>
      <c r="AI405" s="10"/>
    </row>
    <row r="406" spans="1:35" x14ac:dyDescent="0.25">
      <c r="A406" s="5" t="s">
        <v>1460</v>
      </c>
      <c r="B406" s="5">
        <v>108</v>
      </c>
      <c r="C406" s="5">
        <v>51</v>
      </c>
      <c r="D406" s="5">
        <v>0.02</v>
      </c>
      <c r="E406" s="5">
        <v>775.00000999999997</v>
      </c>
      <c r="F406" s="5">
        <v>499.99999000000003</v>
      </c>
      <c r="G406" s="5">
        <v>30</v>
      </c>
      <c r="H406" s="5">
        <v>60.000001999999995</v>
      </c>
      <c r="I406" s="5" t="s">
        <v>200</v>
      </c>
      <c r="J406" s="5" t="s">
        <v>201</v>
      </c>
      <c r="K406" s="5">
        <v>1484.7319442088335</v>
      </c>
      <c r="L406" s="5">
        <v>4.2460209574032675</v>
      </c>
      <c r="M406" s="5">
        <v>34.76666281401274</v>
      </c>
      <c r="N406" s="18">
        <v>9.9425340380840901E-2</v>
      </c>
      <c r="O406" s="5">
        <v>1329.9185253414521</v>
      </c>
      <c r="P406" s="5">
        <v>3.8032871537950825</v>
      </c>
      <c r="Q406" s="5">
        <v>760.58189984826754</v>
      </c>
      <c r="R406" s="5">
        <v>2.1751041992285054</v>
      </c>
      <c r="S406" s="18">
        <v>0.60000001999999997</v>
      </c>
      <c r="T406" s="62">
        <v>100.74</v>
      </c>
      <c r="U406" s="18">
        <v>0.28809538676615343</v>
      </c>
      <c r="V406" s="5">
        <v>349.67607534298389</v>
      </c>
      <c r="W406" s="5">
        <v>731.79885747589344</v>
      </c>
      <c r="X406" s="5">
        <v>2.0927907542948141</v>
      </c>
      <c r="Y406" s="5">
        <v>0</v>
      </c>
      <c r="Z406" s="5" t="s">
        <v>825</v>
      </c>
      <c r="AA406" s="5">
        <v>2013</v>
      </c>
      <c r="AB406" s="5">
        <v>0.60000001999999997</v>
      </c>
      <c r="AC406" s="5">
        <v>0.11020000000000001</v>
      </c>
      <c r="AD406" s="5">
        <v>667142</v>
      </c>
      <c r="AE406" s="5">
        <v>21243700</v>
      </c>
      <c r="AF406" s="5">
        <v>3906700</v>
      </c>
      <c r="AG406" s="5">
        <v>12748800</v>
      </c>
      <c r="AH406" s="5">
        <v>47.700001</v>
      </c>
      <c r="AI406" s="10"/>
    </row>
    <row r="407" spans="1:35" x14ac:dyDescent="0.25">
      <c r="A407" s="5" t="s">
        <v>1460</v>
      </c>
      <c r="B407" s="5">
        <v>108</v>
      </c>
      <c r="C407" s="5">
        <v>51</v>
      </c>
      <c r="D407" s="5">
        <v>0.02</v>
      </c>
      <c r="E407" s="5">
        <v>775.00000999999997</v>
      </c>
      <c r="F407" s="5">
        <v>499.99999000000003</v>
      </c>
      <c r="G407" s="5">
        <v>30</v>
      </c>
      <c r="H407" s="5">
        <v>61.400002000000001</v>
      </c>
      <c r="I407" s="5" t="s">
        <v>200</v>
      </c>
      <c r="J407" s="5" t="s">
        <v>201</v>
      </c>
      <c r="K407" s="5">
        <v>1484.7319442088335</v>
      </c>
      <c r="L407" s="5">
        <v>4.2460209574032675</v>
      </c>
      <c r="M407" s="5">
        <v>34.76666281401274</v>
      </c>
      <c r="N407" s="18">
        <v>9.9425340380840901E-2</v>
      </c>
      <c r="O407" s="5">
        <v>1360.9499565650385</v>
      </c>
      <c r="P407" s="5">
        <v>3.8920305177588563</v>
      </c>
      <c r="Q407" s="5">
        <v>751.36713754647417</v>
      </c>
      <c r="R407" s="5">
        <v>2.148751917927147</v>
      </c>
      <c r="S407" s="18">
        <v>0.61400001999999998</v>
      </c>
      <c r="T407" s="62">
        <v>99.94</v>
      </c>
      <c r="U407" s="18">
        <v>0.28580957161428644</v>
      </c>
      <c r="V407" s="5">
        <v>349.67607534298389</v>
      </c>
      <c r="W407" s="5">
        <v>731.79885747589344</v>
      </c>
      <c r="X407" s="5">
        <v>2.0927907542948141</v>
      </c>
      <c r="Y407" s="5">
        <v>0</v>
      </c>
      <c r="Z407" s="5" t="s">
        <v>825</v>
      </c>
      <c r="AA407" s="5">
        <v>2014</v>
      </c>
      <c r="AB407" s="5">
        <v>0.61400001999999998</v>
      </c>
      <c r="AC407" s="5">
        <v>0.1096</v>
      </c>
      <c r="AD407" s="5">
        <v>705224</v>
      </c>
      <c r="AE407" s="5">
        <v>22220100</v>
      </c>
      <c r="AF407" s="5">
        <v>3991600</v>
      </c>
      <c r="AG407" s="5">
        <v>13641800</v>
      </c>
      <c r="AH407" s="5">
        <v>47.799999</v>
      </c>
      <c r="AI407" s="10"/>
    </row>
    <row r="408" spans="1:35" x14ac:dyDescent="0.25">
      <c r="A408" s="5" t="s">
        <v>1460</v>
      </c>
      <c r="B408" s="5">
        <v>108</v>
      </c>
      <c r="C408" s="5">
        <v>51</v>
      </c>
      <c r="D408" s="5">
        <v>0.02</v>
      </c>
      <c r="E408" s="5">
        <v>850.00001000000009</v>
      </c>
      <c r="F408" s="5">
        <v>700.00001000000009</v>
      </c>
      <c r="G408" s="5">
        <v>22</v>
      </c>
      <c r="H408" s="5">
        <v>112.99999999999999</v>
      </c>
      <c r="I408" s="5" t="s">
        <v>200</v>
      </c>
      <c r="J408" s="5" t="s">
        <v>201</v>
      </c>
      <c r="K408" s="5">
        <v>2468.3271529526332</v>
      </c>
      <c r="L408" s="5">
        <v>4.2930775739087936</v>
      </c>
      <c r="M408" s="5">
        <v>64.093024317436758</v>
      </c>
      <c r="N408" s="18">
        <v>0.11147482010722705</v>
      </c>
      <c r="O408" s="5">
        <v>4209.0960497892702</v>
      </c>
      <c r="P408" s="5">
        <v>7.3207377863841714</v>
      </c>
      <c r="Q408" s="5">
        <v>-750.99013775860453</v>
      </c>
      <c r="R408" s="5">
        <v>-1.3061716372489338</v>
      </c>
      <c r="S408" s="18">
        <v>1.1299999999999999</v>
      </c>
      <c r="T408" s="62">
        <v>-12.46</v>
      </c>
      <c r="U408" s="18">
        <v>-2.1674911303081232E-2</v>
      </c>
      <c r="V408" s="5">
        <v>574.95517154264985</v>
      </c>
      <c r="W408" s="5">
        <v>1256.5366079228272</v>
      </c>
      <c r="X408" s="5">
        <v>2.1854514405904739</v>
      </c>
      <c r="Y408" s="5">
        <v>0</v>
      </c>
      <c r="Z408" s="5" t="s">
        <v>830</v>
      </c>
      <c r="AA408" s="5">
        <v>2001</v>
      </c>
      <c r="AB408" s="5">
        <v>1.1299999999999999</v>
      </c>
      <c r="AC408" s="5">
        <v>0.30000000999999998</v>
      </c>
      <c r="AD408" s="5">
        <v>24033</v>
      </c>
      <c r="AE408" s="5">
        <v>1650800</v>
      </c>
      <c r="AF408" s="5">
        <v>164300</v>
      </c>
      <c r="AG408" s="5">
        <v>1863100</v>
      </c>
      <c r="AH408" s="5">
        <v>42.099997999999999</v>
      </c>
      <c r="AI408" s="10"/>
    </row>
    <row r="409" spans="1:35" x14ac:dyDescent="0.25">
      <c r="A409" s="5" t="s">
        <v>1460</v>
      </c>
      <c r="B409" s="5">
        <v>108</v>
      </c>
      <c r="C409" s="5">
        <v>51</v>
      </c>
      <c r="D409" s="5">
        <v>0.02</v>
      </c>
      <c r="E409" s="5">
        <v>850.00001000000009</v>
      </c>
      <c r="F409" s="5">
        <v>599.99999000000003</v>
      </c>
      <c r="G409" s="5">
        <v>21</v>
      </c>
      <c r="H409" s="5">
        <v>98.000001999999995</v>
      </c>
      <c r="I409" s="5" t="s">
        <v>200</v>
      </c>
      <c r="J409" s="5" t="s">
        <v>201</v>
      </c>
      <c r="K409" s="5">
        <v>1843.1806343715612</v>
      </c>
      <c r="L409" s="5">
        <v>4.1164522106150336</v>
      </c>
      <c r="M409" s="5">
        <v>42.878809729951769</v>
      </c>
      <c r="N409" s="18">
        <v>9.5763034729139593E-2</v>
      </c>
      <c r="O409" s="5">
        <v>2708.5474599828908</v>
      </c>
      <c r="P409" s="5">
        <v>6.0491120464727546</v>
      </c>
      <c r="Q409" s="5">
        <v>92.563497703921357</v>
      </c>
      <c r="R409" s="5">
        <v>0.20672592129066136</v>
      </c>
      <c r="S409" s="18">
        <v>0.98000001999999997</v>
      </c>
      <c r="T409" s="62">
        <v>52.48</v>
      </c>
      <c r="U409" s="18">
        <v>0.11719956446110831</v>
      </c>
      <c r="V409" s="5">
        <v>447.75951233408688</v>
      </c>
      <c r="W409" s="5">
        <v>920.6432479819216</v>
      </c>
      <c r="X409" s="5">
        <v>2.0561109761415897</v>
      </c>
      <c r="Y409" s="5">
        <v>0</v>
      </c>
      <c r="Z409" s="5" t="s">
        <v>830</v>
      </c>
      <c r="AA409" s="5">
        <v>2002</v>
      </c>
      <c r="AB409" s="5">
        <v>0.98000001999999997</v>
      </c>
      <c r="AC409" s="5">
        <v>0.29799998</v>
      </c>
      <c r="AD409" s="5">
        <v>28451</v>
      </c>
      <c r="AE409" s="5">
        <v>1970100</v>
      </c>
      <c r="AF409" s="5">
        <v>190600</v>
      </c>
      <c r="AG409" s="5">
        <v>1922400</v>
      </c>
      <c r="AH409" s="5">
        <v>41.799999</v>
      </c>
      <c r="AI409" s="10"/>
    </row>
    <row r="410" spans="1:35" x14ac:dyDescent="0.25">
      <c r="A410" s="5" t="s">
        <v>1460</v>
      </c>
      <c r="B410" s="5">
        <v>108</v>
      </c>
      <c r="C410" s="5">
        <v>51</v>
      </c>
      <c r="D410" s="5">
        <v>0.02</v>
      </c>
      <c r="E410" s="5">
        <v>850.00001000000009</v>
      </c>
      <c r="F410" s="5">
        <v>599.99999000000003</v>
      </c>
      <c r="G410" s="5">
        <v>21</v>
      </c>
      <c r="H410" s="5">
        <v>92.584198999999998</v>
      </c>
      <c r="I410" s="5" t="s">
        <v>200</v>
      </c>
      <c r="J410" s="5" t="s">
        <v>201</v>
      </c>
      <c r="K410" s="5">
        <v>1843.1806343715612</v>
      </c>
      <c r="L410" s="5">
        <v>4.1164522106150336</v>
      </c>
      <c r="M410" s="5">
        <v>42.878809729951769</v>
      </c>
      <c r="N410" s="18">
        <v>9.5763034729139593E-2</v>
      </c>
      <c r="O410" s="5">
        <v>2558.8642032476746</v>
      </c>
      <c r="P410" s="5">
        <v>5.7148181842274939</v>
      </c>
      <c r="Q410" s="5">
        <v>378.08672740884214</v>
      </c>
      <c r="R410" s="5">
        <v>0.84439686258801405</v>
      </c>
      <c r="S410" s="18">
        <v>0.92584199</v>
      </c>
      <c r="T410" s="62">
        <v>82.08</v>
      </c>
      <c r="U410" s="18">
        <v>0.1833231159102448</v>
      </c>
      <c r="V410" s="5">
        <v>447.75951233408688</v>
      </c>
      <c r="W410" s="5">
        <v>920.6432479819216</v>
      </c>
      <c r="X410" s="5">
        <v>2.0561109761415897</v>
      </c>
      <c r="Y410" s="5">
        <v>0</v>
      </c>
      <c r="Z410" s="5" t="s">
        <v>830</v>
      </c>
      <c r="AA410" s="5">
        <v>2003</v>
      </c>
      <c r="AB410" s="5">
        <v>0.92584199</v>
      </c>
      <c r="AD410" s="5">
        <v>27989</v>
      </c>
      <c r="AE410" s="5">
        <v>2118450</v>
      </c>
      <c r="AF410" s="5">
        <v>186050</v>
      </c>
      <c r="AG410" s="5">
        <v>1961350</v>
      </c>
      <c r="AI410" s="10"/>
    </row>
    <row r="411" spans="1:35" x14ac:dyDescent="0.25">
      <c r="A411" s="5" t="s">
        <v>1460</v>
      </c>
      <c r="B411" s="5">
        <v>108</v>
      </c>
      <c r="C411" s="5">
        <v>51</v>
      </c>
      <c r="D411" s="5">
        <v>0.02</v>
      </c>
      <c r="E411" s="5">
        <v>850.00001000000009</v>
      </c>
      <c r="F411" s="5">
        <v>599.99999000000003</v>
      </c>
      <c r="G411" s="5">
        <v>21</v>
      </c>
      <c r="H411" s="5">
        <v>88</v>
      </c>
      <c r="I411" s="5" t="s">
        <v>200</v>
      </c>
      <c r="J411" s="5" t="s">
        <v>201</v>
      </c>
      <c r="K411" s="5">
        <v>1843.1806343715612</v>
      </c>
      <c r="L411" s="5">
        <v>4.1164522106150336</v>
      </c>
      <c r="M411" s="5">
        <v>42.878809729951769</v>
      </c>
      <c r="N411" s="18">
        <v>9.5763034729139593E-2</v>
      </c>
      <c r="O411" s="5">
        <v>2432.165016471065</v>
      </c>
      <c r="P411" s="5">
        <v>5.431855604345829</v>
      </c>
      <c r="Q411" s="5">
        <v>671.06199177448468</v>
      </c>
      <c r="R411" s="5">
        <v>1.4987107438016529</v>
      </c>
      <c r="S411" s="18">
        <v>0.88</v>
      </c>
      <c r="T411" s="62">
        <v>112.46</v>
      </c>
      <c r="U411" s="18">
        <v>0.25117246388318154</v>
      </c>
      <c r="V411" s="5">
        <v>447.75951233408688</v>
      </c>
      <c r="W411" s="5">
        <v>920.6432479819216</v>
      </c>
      <c r="X411" s="5">
        <v>2.0561109761415897</v>
      </c>
      <c r="Y411" s="5">
        <v>0</v>
      </c>
      <c r="Z411" s="5" t="s">
        <v>830</v>
      </c>
      <c r="AA411" s="5">
        <v>2004</v>
      </c>
      <c r="AB411" s="5">
        <v>0.88</v>
      </c>
      <c r="AC411" s="5">
        <v>0.29700001999999998</v>
      </c>
      <c r="AD411" s="5">
        <v>28477</v>
      </c>
      <c r="AE411" s="5">
        <v>2266800</v>
      </c>
      <c r="AF411" s="5">
        <v>181500</v>
      </c>
      <c r="AG411" s="5">
        <v>2000300</v>
      </c>
      <c r="AH411" s="5">
        <v>40.400002000000001</v>
      </c>
      <c r="AI411" s="10"/>
    </row>
    <row r="412" spans="1:35" x14ac:dyDescent="0.25">
      <c r="A412" s="5" t="s">
        <v>1460</v>
      </c>
      <c r="B412" s="5">
        <v>108</v>
      </c>
      <c r="C412" s="5">
        <v>51</v>
      </c>
      <c r="D412" s="5">
        <v>0.02</v>
      </c>
      <c r="E412" s="5">
        <v>850.00001000000009</v>
      </c>
      <c r="F412" s="5">
        <v>599.99999000000003</v>
      </c>
      <c r="G412" s="5">
        <v>30</v>
      </c>
      <c r="H412" s="5">
        <v>86.000000999999997</v>
      </c>
      <c r="I412" s="5" t="s">
        <v>200</v>
      </c>
      <c r="J412" s="5" t="s">
        <v>201</v>
      </c>
      <c r="K412" s="5">
        <v>1843.1806343715612</v>
      </c>
      <c r="L412" s="5">
        <v>4.1164522106150336</v>
      </c>
      <c r="M412" s="5">
        <v>42.878809729951769</v>
      </c>
      <c r="N412" s="18">
        <v>9.5763034729139593E-2</v>
      </c>
      <c r="O412" s="5">
        <v>2376.8885664622339</v>
      </c>
      <c r="P412" s="5">
        <v>5.3084044023363273</v>
      </c>
      <c r="Q412" s="5">
        <v>803.10942213924818</v>
      </c>
      <c r="R412" s="5">
        <v>1.7936177792243619</v>
      </c>
      <c r="S412" s="18">
        <v>0.86000000999999993</v>
      </c>
      <c r="T412" s="62">
        <v>117.61</v>
      </c>
      <c r="U412" s="18">
        <v>0.26266020250091332</v>
      </c>
      <c r="V412" s="5">
        <v>447.75951233408688</v>
      </c>
      <c r="W412" s="5">
        <v>920.6432479819216</v>
      </c>
      <c r="X412" s="5">
        <v>2.0561109761415897</v>
      </c>
      <c r="Y412" s="5">
        <v>0</v>
      </c>
      <c r="Z412" s="5" t="s">
        <v>830</v>
      </c>
      <c r="AA412" s="5">
        <v>2005</v>
      </c>
      <c r="AB412" s="5">
        <v>0.86000001000000004</v>
      </c>
      <c r="AC412" s="5">
        <v>0.29899998999999999</v>
      </c>
      <c r="AD412" s="5">
        <v>32689</v>
      </c>
      <c r="AE412" s="5">
        <v>2461100</v>
      </c>
      <c r="AF412" s="5">
        <v>192100</v>
      </c>
      <c r="AG412" s="5">
        <v>2119200</v>
      </c>
      <c r="AH412" s="5">
        <v>39.400002000000001</v>
      </c>
      <c r="AI412" s="10"/>
    </row>
    <row r="413" spans="1:35" x14ac:dyDescent="0.25">
      <c r="A413" s="5" t="s">
        <v>1460</v>
      </c>
      <c r="B413" s="5">
        <v>108</v>
      </c>
      <c r="C413" s="5">
        <v>51</v>
      </c>
      <c r="D413" s="5">
        <v>0.02</v>
      </c>
      <c r="E413" s="5">
        <v>850.00001000000009</v>
      </c>
      <c r="F413" s="5">
        <v>499.99999000000003</v>
      </c>
      <c r="G413" s="5">
        <v>30</v>
      </c>
      <c r="H413" s="5">
        <v>87</v>
      </c>
      <c r="I413" s="5" t="s">
        <v>200</v>
      </c>
      <c r="J413" s="5" t="s">
        <v>201</v>
      </c>
      <c r="K413" s="5">
        <v>1371.1137209241997</v>
      </c>
      <c r="L413" s="5">
        <v>3.9210967452643897</v>
      </c>
      <c r="M413" s="5">
        <v>28.571796725571645</v>
      </c>
      <c r="N413" s="18">
        <v>8.1709326832116444E-2</v>
      </c>
      <c r="O413" s="5">
        <v>1778.0951566440799</v>
      </c>
      <c r="P413" s="5">
        <v>5.084978018298834</v>
      </c>
      <c r="Q413" s="5">
        <v>555.0431909720171</v>
      </c>
      <c r="R413" s="5">
        <v>1.5873067393232336</v>
      </c>
      <c r="S413" s="18">
        <v>0.87</v>
      </c>
      <c r="T413" s="62">
        <v>80.22</v>
      </c>
      <c r="U413" s="18">
        <v>0.22940913347244668</v>
      </c>
      <c r="V413" s="5">
        <v>349.67607534298389</v>
      </c>
      <c r="W413" s="5">
        <v>672.67381544830607</v>
      </c>
      <c r="X413" s="5">
        <v>1.9237055746193275</v>
      </c>
      <c r="Y413" s="5">
        <v>0</v>
      </c>
      <c r="Z413" s="5" t="s">
        <v>830</v>
      </c>
      <c r="AA413" s="5">
        <v>2006</v>
      </c>
      <c r="AB413" s="5">
        <v>0.87</v>
      </c>
      <c r="AC413" s="5">
        <v>0.30500000999999999</v>
      </c>
      <c r="AD413" s="5">
        <v>48780</v>
      </c>
      <c r="AE413" s="5">
        <v>2670900</v>
      </c>
      <c r="AF413" s="5">
        <v>218746</v>
      </c>
      <c r="AG413" s="5">
        <v>2324999</v>
      </c>
      <c r="AH413" s="5">
        <v>41.200001</v>
      </c>
      <c r="AI413" s="10"/>
    </row>
    <row r="414" spans="1:35" x14ac:dyDescent="0.25">
      <c r="A414" s="5" t="s">
        <v>1460</v>
      </c>
      <c r="B414" s="5">
        <v>108</v>
      </c>
      <c r="C414" s="5">
        <v>51</v>
      </c>
      <c r="D414" s="5">
        <v>0.02</v>
      </c>
      <c r="E414" s="5">
        <v>850.00001000000009</v>
      </c>
      <c r="F414" s="5">
        <v>499.99999000000003</v>
      </c>
      <c r="G414" s="5">
        <v>30</v>
      </c>
      <c r="H414" s="5">
        <v>91.000002999999992</v>
      </c>
      <c r="I414" s="5" t="s">
        <v>200</v>
      </c>
      <c r="J414" s="5" t="s">
        <v>201</v>
      </c>
      <c r="K414" s="5">
        <v>1371.1137209241997</v>
      </c>
      <c r="L414" s="5">
        <v>3.9210967452643897</v>
      </c>
      <c r="M414" s="5">
        <v>28.571796725571645</v>
      </c>
      <c r="N414" s="18">
        <v>8.1709326832116444E-2</v>
      </c>
      <c r="O414" s="5">
        <v>1859.8467194126063</v>
      </c>
      <c r="P414" s="5">
        <v>5.3187702864382524</v>
      </c>
      <c r="Q414" s="5">
        <v>391.66963444696984</v>
      </c>
      <c r="R414" s="5">
        <v>1.1200927431560654</v>
      </c>
      <c r="S414" s="18">
        <v>0.91000002999999996</v>
      </c>
      <c r="T414" s="62">
        <v>65.02</v>
      </c>
      <c r="U414" s="18">
        <v>0.1859346019380006</v>
      </c>
      <c r="V414" s="5">
        <v>349.67607534298389</v>
      </c>
      <c r="W414" s="5">
        <v>672.67381544830607</v>
      </c>
      <c r="X414" s="5">
        <v>1.9237055746193275</v>
      </c>
      <c r="Y414" s="5">
        <v>0</v>
      </c>
      <c r="Z414" s="5" t="s">
        <v>830</v>
      </c>
      <c r="AA414" s="5">
        <v>2007</v>
      </c>
      <c r="AB414" s="5">
        <v>0.91000002999999996</v>
      </c>
      <c r="AC414" s="5">
        <v>0.30500000999999999</v>
      </c>
      <c r="AD414" s="5">
        <v>52821</v>
      </c>
      <c r="AE414" s="5">
        <v>2892292</v>
      </c>
      <c r="AF414" s="5">
        <v>232397</v>
      </c>
      <c r="AG414" s="5">
        <v>2633625</v>
      </c>
      <c r="AH414" s="5">
        <v>40.5</v>
      </c>
      <c r="AI414" s="10"/>
    </row>
    <row r="415" spans="1:35" x14ac:dyDescent="0.25">
      <c r="A415" s="5" t="s">
        <v>1460</v>
      </c>
      <c r="B415" s="5">
        <v>108</v>
      </c>
      <c r="C415" s="5">
        <v>51</v>
      </c>
      <c r="D415" s="5">
        <v>0.02</v>
      </c>
      <c r="E415" s="5">
        <v>850.00001000000009</v>
      </c>
      <c r="F415" s="5">
        <v>499.99999000000003</v>
      </c>
      <c r="G415" s="5">
        <v>30</v>
      </c>
      <c r="H415" s="5">
        <v>95.999997999999991</v>
      </c>
      <c r="I415" s="5" t="s">
        <v>200</v>
      </c>
      <c r="J415" s="5" t="s">
        <v>201</v>
      </c>
      <c r="K415" s="5">
        <v>1371.1137209241997</v>
      </c>
      <c r="L415" s="5">
        <v>3.9210967452643897</v>
      </c>
      <c r="M415" s="5">
        <v>28.571796725571645</v>
      </c>
      <c r="N415" s="18">
        <v>8.1709326832116444E-2</v>
      </c>
      <c r="O415" s="5">
        <v>1962.0359940418543</v>
      </c>
      <c r="P415" s="5">
        <v>5.6110101101923204</v>
      </c>
      <c r="Q415" s="5">
        <v>180.15037594557646</v>
      </c>
      <c r="R415" s="5">
        <v>0.51519216969269011</v>
      </c>
      <c r="S415" s="18">
        <v>0.95999997999999986</v>
      </c>
      <c r="T415" s="62">
        <v>45.33</v>
      </c>
      <c r="U415" s="18">
        <v>0.12964825505632724</v>
      </c>
      <c r="V415" s="5">
        <v>349.67607534298389</v>
      </c>
      <c r="W415" s="5">
        <v>672.67381544830607</v>
      </c>
      <c r="X415" s="5">
        <v>1.9237055746193275</v>
      </c>
      <c r="Y415" s="5">
        <v>0</v>
      </c>
      <c r="Z415" s="5" t="s">
        <v>830</v>
      </c>
      <c r="AA415" s="5">
        <v>2008</v>
      </c>
      <c r="AB415" s="5">
        <v>0.95999997999999997</v>
      </c>
      <c r="AC415" s="5">
        <v>0.29100000999999998</v>
      </c>
      <c r="AD415" s="5">
        <v>54051</v>
      </c>
      <c r="AE415" s="5">
        <v>3080487</v>
      </c>
      <c r="AF415" s="5">
        <v>239172</v>
      </c>
      <c r="AG415" s="5">
        <v>2945086</v>
      </c>
      <c r="AH415" s="5">
        <v>40.200001</v>
      </c>
      <c r="AI415" s="10"/>
    </row>
    <row r="416" spans="1:35" x14ac:dyDescent="0.25">
      <c r="A416" s="5" t="s">
        <v>1460</v>
      </c>
      <c r="B416" s="5">
        <v>108</v>
      </c>
      <c r="C416" s="5">
        <v>51</v>
      </c>
      <c r="D416" s="5">
        <v>0.02</v>
      </c>
      <c r="E416" s="5">
        <v>850.00001000000009</v>
      </c>
      <c r="F416" s="5">
        <v>499.99999000000003</v>
      </c>
      <c r="G416" s="5">
        <v>30</v>
      </c>
      <c r="H416" s="5">
        <v>94.999999000000003</v>
      </c>
      <c r="I416" s="5" t="s">
        <v>200</v>
      </c>
      <c r="J416" s="5" t="s">
        <v>201</v>
      </c>
      <c r="K416" s="5">
        <v>1371.1137209241997</v>
      </c>
      <c r="L416" s="5">
        <v>3.9210967452643897</v>
      </c>
      <c r="M416" s="5">
        <v>28.571796725571645</v>
      </c>
      <c r="N416" s="18">
        <v>8.1709326832116444E-2</v>
      </c>
      <c r="O416" s="5">
        <v>1941.5981391160051</v>
      </c>
      <c r="P416" s="5">
        <v>5.5525621454415077</v>
      </c>
      <c r="Q416" s="5">
        <v>216.711598271296</v>
      </c>
      <c r="R416" s="5">
        <v>0.61974957268303776</v>
      </c>
      <c r="S416" s="18">
        <v>0.94999999000000002</v>
      </c>
      <c r="T416" s="62">
        <v>48.74</v>
      </c>
      <c r="U416" s="18">
        <v>0.13937738164661298</v>
      </c>
      <c r="V416" s="5">
        <v>349.67607534298389</v>
      </c>
      <c r="W416" s="5">
        <v>672.67381544830607</v>
      </c>
      <c r="X416" s="5">
        <v>1.9237055746193275</v>
      </c>
      <c r="Y416" s="5">
        <v>0</v>
      </c>
      <c r="Z416" s="5" t="s">
        <v>830</v>
      </c>
      <c r="AA416" s="5">
        <v>2009</v>
      </c>
      <c r="AB416" s="5">
        <v>0.94999999000000002</v>
      </c>
      <c r="AC416" s="5">
        <v>0.28799998999999998</v>
      </c>
      <c r="AD416" s="5">
        <v>71033</v>
      </c>
      <c r="AE416" s="5">
        <v>3209670</v>
      </c>
      <c r="AF416" s="5">
        <v>258949</v>
      </c>
      <c r="AG416" s="5">
        <v>3062174</v>
      </c>
      <c r="AH416" s="5">
        <v>40.299999</v>
      </c>
      <c r="AI416" s="10"/>
    </row>
    <row r="417" spans="1:35" x14ac:dyDescent="0.25">
      <c r="A417" s="5" t="s">
        <v>1460</v>
      </c>
      <c r="B417" s="5">
        <v>108</v>
      </c>
      <c r="C417" s="5">
        <v>51</v>
      </c>
      <c r="D417" s="5">
        <v>0.02</v>
      </c>
      <c r="E417" s="5">
        <v>850.00001000000009</v>
      </c>
      <c r="F417" s="5">
        <v>499.99999000000003</v>
      </c>
      <c r="G417" s="5">
        <v>30</v>
      </c>
      <c r="H417" s="5">
        <v>93.000000999999997</v>
      </c>
      <c r="I417" s="5" t="s">
        <v>200</v>
      </c>
      <c r="J417" s="5" t="s">
        <v>201</v>
      </c>
      <c r="K417" s="5">
        <v>1371.1137209241997</v>
      </c>
      <c r="L417" s="5">
        <v>3.9210967452643897</v>
      </c>
      <c r="M417" s="5">
        <v>28.571796725571645</v>
      </c>
      <c r="N417" s="18">
        <v>8.1709326832116444E-2</v>
      </c>
      <c r="O417" s="5">
        <v>1900.7224292643057</v>
      </c>
      <c r="P417" s="5">
        <v>5.4356662159398805</v>
      </c>
      <c r="Q417" s="5">
        <v>307.30375323085519</v>
      </c>
      <c r="R417" s="5">
        <v>0.87882407433632026</v>
      </c>
      <c r="S417" s="18">
        <v>0.93000000999999999</v>
      </c>
      <c r="T417" s="62">
        <v>57.17</v>
      </c>
      <c r="U417" s="18">
        <v>0.16348441329441193</v>
      </c>
      <c r="V417" s="5">
        <v>349.67607534298389</v>
      </c>
      <c r="W417" s="5">
        <v>672.67381544830607</v>
      </c>
      <c r="X417" s="5">
        <v>1.9237055746193275</v>
      </c>
      <c r="Y417" s="5">
        <v>0</v>
      </c>
      <c r="Z417" s="5" t="s">
        <v>830</v>
      </c>
      <c r="AA417" s="5">
        <v>2010</v>
      </c>
      <c r="AB417" s="5">
        <v>0.93000000999999999</v>
      </c>
      <c r="AC417" s="5">
        <v>0.27000001000000001</v>
      </c>
      <c r="AD417" s="5">
        <v>74227</v>
      </c>
      <c r="AE417" s="5">
        <v>3337473</v>
      </c>
      <c r="AF417" s="5">
        <v>265836</v>
      </c>
      <c r="AG417" s="5">
        <v>3116848</v>
      </c>
      <c r="AH417" s="5">
        <v>40.5</v>
      </c>
      <c r="AI417" s="10"/>
    </row>
    <row r="418" spans="1:35" x14ac:dyDescent="0.25">
      <c r="A418" s="5" t="s">
        <v>1460</v>
      </c>
      <c r="B418" s="5">
        <v>108</v>
      </c>
      <c r="C418" s="5">
        <v>51</v>
      </c>
      <c r="D418" s="5">
        <v>0.02</v>
      </c>
      <c r="E418" s="5">
        <v>850.00001000000009</v>
      </c>
      <c r="F418" s="5">
        <v>499.99999000000003</v>
      </c>
      <c r="G418" s="5">
        <v>30</v>
      </c>
      <c r="H418" s="5">
        <v>91.000002999999992</v>
      </c>
      <c r="I418" s="5" t="s">
        <v>200</v>
      </c>
      <c r="J418" s="5" t="s">
        <v>201</v>
      </c>
      <c r="K418" s="5">
        <v>1371.1137209241997</v>
      </c>
      <c r="L418" s="5">
        <v>3.9210967452643897</v>
      </c>
      <c r="M418" s="5">
        <v>28.571796725571645</v>
      </c>
      <c r="N418" s="18">
        <v>8.1709326832116444E-2</v>
      </c>
      <c r="O418" s="5">
        <v>1859.8467194126063</v>
      </c>
      <c r="P418" s="5">
        <v>5.3187702864382524</v>
      </c>
      <c r="Q418" s="5">
        <v>410.99252151686142</v>
      </c>
      <c r="R418" s="5">
        <v>1.1753521344396656</v>
      </c>
      <c r="S418" s="18">
        <v>0.91000002999999996</v>
      </c>
      <c r="T418" s="62">
        <v>66.81</v>
      </c>
      <c r="U418" s="18">
        <v>0.19107652013531765</v>
      </c>
      <c r="V418" s="5">
        <v>349.67607534298389</v>
      </c>
      <c r="W418" s="5">
        <v>672.67381544830607</v>
      </c>
      <c r="X418" s="5">
        <v>1.9237055746193275</v>
      </c>
      <c r="Y418" s="5">
        <v>0</v>
      </c>
      <c r="Z418" s="5" t="s">
        <v>830</v>
      </c>
      <c r="AA418" s="5">
        <v>2011</v>
      </c>
      <c r="AB418" s="5">
        <v>0.91000002999999996</v>
      </c>
      <c r="AC418" s="5">
        <v>0.27200001000000001</v>
      </c>
      <c r="AD418" s="5">
        <v>75751</v>
      </c>
      <c r="AE418" s="5">
        <v>3558210</v>
      </c>
      <c r="AF418" s="5">
        <v>272462</v>
      </c>
      <c r="AG418" s="5">
        <v>3222288</v>
      </c>
      <c r="AH418" s="5">
        <v>40.5</v>
      </c>
      <c r="AI418" s="10"/>
    </row>
    <row r="419" spans="1:35" x14ac:dyDescent="0.25">
      <c r="A419" s="5" t="s">
        <v>1460</v>
      </c>
      <c r="B419" s="5">
        <v>108</v>
      </c>
      <c r="C419" s="5">
        <v>51</v>
      </c>
      <c r="D419" s="5">
        <v>0.02</v>
      </c>
      <c r="E419" s="5">
        <v>850.00001000000009</v>
      </c>
      <c r="F419" s="5">
        <v>499.99999000000003</v>
      </c>
      <c r="G419" s="5">
        <v>30</v>
      </c>
      <c r="H419" s="5">
        <v>87</v>
      </c>
      <c r="I419" s="5" t="s">
        <v>200</v>
      </c>
      <c r="J419" s="5" t="s">
        <v>201</v>
      </c>
      <c r="K419" s="5">
        <v>1371.1137209241997</v>
      </c>
      <c r="L419" s="5">
        <v>3.9210967452643897</v>
      </c>
      <c r="M419" s="5">
        <v>28.571796725571645</v>
      </c>
      <c r="N419" s="18">
        <v>8.1709326832116444E-2</v>
      </c>
      <c r="O419" s="5">
        <v>1778.0951566440799</v>
      </c>
      <c r="P419" s="5">
        <v>5.084978018298834</v>
      </c>
      <c r="Q419" s="5">
        <v>629.81261630113568</v>
      </c>
      <c r="R419" s="5">
        <v>1.8011315635002383</v>
      </c>
      <c r="S419" s="18">
        <v>0.87</v>
      </c>
      <c r="T419" s="62">
        <v>87.18</v>
      </c>
      <c r="U419" s="18">
        <v>0.24930565655991974</v>
      </c>
      <c r="V419" s="5">
        <v>349.67607534298389</v>
      </c>
      <c r="W419" s="5">
        <v>672.67381544830607</v>
      </c>
      <c r="X419" s="5">
        <v>1.9237055746193275</v>
      </c>
      <c r="Y419" s="5">
        <v>0</v>
      </c>
      <c r="Z419" s="5" t="s">
        <v>830</v>
      </c>
      <c r="AA419" s="5">
        <v>2012</v>
      </c>
      <c r="AB419" s="5">
        <v>0.87</v>
      </c>
      <c r="AC419" s="5">
        <v>0.27300000000000002</v>
      </c>
      <c r="AD419" s="5">
        <v>61320</v>
      </c>
      <c r="AE419" s="5">
        <v>3752907</v>
      </c>
      <c r="AF419" s="5">
        <v>270873</v>
      </c>
      <c r="AG419" s="5">
        <v>3263265</v>
      </c>
      <c r="AH419" s="5">
        <v>40.799999</v>
      </c>
      <c r="AI419" s="10"/>
    </row>
    <row r="420" spans="1:35" x14ac:dyDescent="0.25">
      <c r="A420" s="5" t="s">
        <v>1460</v>
      </c>
      <c r="B420" s="5">
        <v>108</v>
      </c>
      <c r="C420" s="5">
        <v>51</v>
      </c>
      <c r="D420" s="5">
        <v>0.02</v>
      </c>
      <c r="E420" s="5">
        <v>850.00001000000009</v>
      </c>
      <c r="F420" s="5">
        <v>499.99999000000003</v>
      </c>
      <c r="H420" s="5">
        <v>87</v>
      </c>
      <c r="I420" s="5" t="s">
        <v>200</v>
      </c>
      <c r="J420" s="5" t="s">
        <v>201</v>
      </c>
      <c r="K420" s="5">
        <v>1371.1137209241997</v>
      </c>
      <c r="L420" s="5">
        <v>3.9210967452643897</v>
      </c>
      <c r="M420" s="5">
        <v>28.571796725571645</v>
      </c>
      <c r="N420" s="18">
        <v>8.1709326832116444E-2</v>
      </c>
      <c r="O420" s="5">
        <v>1778.0951566440799</v>
      </c>
      <c r="P420" s="5">
        <v>5.084978018298834</v>
      </c>
      <c r="Q420" s="5">
        <v>662.7475639114258</v>
      </c>
      <c r="R420" s="5">
        <v>1.895318583810351</v>
      </c>
      <c r="S420" s="18">
        <v>0.87</v>
      </c>
      <c r="T420" s="62" t="e">
        <v>#NUM!</v>
      </c>
      <c r="U420" s="18" t="e">
        <v>#NUM!</v>
      </c>
      <c r="V420" s="5">
        <v>349.67607534298389</v>
      </c>
      <c r="W420" s="5">
        <v>672.67381544830607</v>
      </c>
      <c r="X420" s="5">
        <v>1.9237055746193275</v>
      </c>
      <c r="Y420" s="5">
        <v>0</v>
      </c>
      <c r="Z420" s="5" t="s">
        <v>830</v>
      </c>
      <c r="AA420" s="5">
        <v>2013</v>
      </c>
      <c r="AB420" s="5">
        <v>0.87</v>
      </c>
      <c r="AC420" s="5">
        <v>0.28400001000000002</v>
      </c>
      <c r="AD420" s="5">
        <v>62128</v>
      </c>
      <c r="AE420" s="5">
        <v>3963082</v>
      </c>
      <c r="AF420" s="5">
        <v>271828</v>
      </c>
      <c r="AG420" s="5">
        <v>3430437</v>
      </c>
      <c r="AH420" s="5">
        <v>40.400002000000001</v>
      </c>
      <c r="AI420" s="10"/>
    </row>
    <row r="421" spans="1:35" x14ac:dyDescent="0.25">
      <c r="A421" s="5" t="s">
        <v>1460</v>
      </c>
      <c r="B421" s="5">
        <v>108</v>
      </c>
      <c r="C421" s="5">
        <v>51</v>
      </c>
      <c r="D421" s="5">
        <v>0.02</v>
      </c>
      <c r="E421" s="5">
        <v>0</v>
      </c>
      <c r="F421" s="5">
        <v>200</v>
      </c>
      <c r="H421" s="5">
        <v>0</v>
      </c>
      <c r="I421" s="5" t="s">
        <v>200</v>
      </c>
      <c r="K421" s="5" t="s">
        <v>1456</v>
      </c>
      <c r="L421" s="5" t="e">
        <v>#VALUE!</v>
      </c>
      <c r="M421" s="5" t="s">
        <v>1456</v>
      </c>
      <c r="N421" s="18" t="e">
        <v>#VALUE!</v>
      </c>
      <c r="O421" s="5" t="e">
        <v>#VALUE!</v>
      </c>
      <c r="P421" s="5" t="e">
        <v>#VALUE!</v>
      </c>
      <c r="Q421" s="5" t="e">
        <v>#DIV/0!</v>
      </c>
      <c r="R421" s="5" t="e">
        <v>#DIV/0!</v>
      </c>
      <c r="S421" s="18" t="e">
        <v>#VALUE!</v>
      </c>
      <c r="T421" s="62" t="e">
        <v>#VALUE!</v>
      </c>
      <c r="U421" s="18" t="e">
        <v>#VALUE!</v>
      </c>
      <c r="V421" s="5">
        <v>170.27101100293106</v>
      </c>
      <c r="W421" s="5">
        <v>796.4215644807316</v>
      </c>
      <c r="X421" s="5">
        <v>4.6773761416558566</v>
      </c>
      <c r="Y421" s="5">
        <v>0</v>
      </c>
      <c r="Z421" s="5" t="s">
        <v>830</v>
      </c>
      <c r="AA421" s="5">
        <v>2014</v>
      </c>
      <c r="AI421" s="10"/>
    </row>
    <row r="422" spans="1:35" x14ac:dyDescent="0.25">
      <c r="A422" s="5" t="s">
        <v>1460</v>
      </c>
      <c r="B422" s="5">
        <v>108</v>
      </c>
      <c r="C422" s="5">
        <v>51</v>
      </c>
      <c r="D422" s="5">
        <v>0.02</v>
      </c>
      <c r="E422" s="5">
        <v>799.99998000000005</v>
      </c>
      <c r="F422" s="5">
        <v>599.99999000000003</v>
      </c>
      <c r="G422" s="5">
        <v>10.199999999999999</v>
      </c>
      <c r="H422" s="5">
        <v>97.199994000000004</v>
      </c>
      <c r="I422" s="5" t="s">
        <v>200</v>
      </c>
      <c r="J422" s="5" t="s">
        <v>201</v>
      </c>
      <c r="K422" s="5">
        <v>1940.883804944217</v>
      </c>
      <c r="L422" s="5">
        <v>4.3346567777572194</v>
      </c>
      <c r="M422" s="5">
        <v>48.672126354682824</v>
      </c>
      <c r="N422" s="18">
        <v>0.10870149045179209</v>
      </c>
      <c r="O422" s="5">
        <v>2832.8295933835611</v>
      </c>
      <c r="P422" s="5">
        <v>6.3266765202073509</v>
      </c>
      <c r="Q422" s="5">
        <v>42.850720222203769</v>
      </c>
      <c r="R422" s="5">
        <v>9.570030125955549E-2</v>
      </c>
      <c r="S422" s="18">
        <v>0.97199994000000001</v>
      </c>
      <c r="T422" s="62">
        <v>54.98</v>
      </c>
      <c r="U422" s="18">
        <v>0.12277813054407684</v>
      </c>
      <c r="V422" s="5">
        <v>447.75951233408688</v>
      </c>
      <c r="W422" s="5">
        <v>973.55011300804244</v>
      </c>
      <c r="X422" s="5">
        <v>2.1742700851470631</v>
      </c>
      <c r="Y422" s="5">
        <v>0</v>
      </c>
      <c r="Z422" s="5" t="s">
        <v>835</v>
      </c>
      <c r="AA422" s="5">
        <v>2001</v>
      </c>
      <c r="AB422" s="5">
        <v>0.97199994000000001</v>
      </c>
      <c r="AC422" s="5">
        <v>0.14739999000000001</v>
      </c>
      <c r="AD422" s="5">
        <v>152200</v>
      </c>
      <c r="AE422" s="5">
        <v>6751300</v>
      </c>
      <c r="AF422" s="5">
        <v>1975300</v>
      </c>
      <c r="AG422" s="5">
        <v>6492800</v>
      </c>
      <c r="AH422" s="5">
        <v>45.099997999999999</v>
      </c>
      <c r="AI422" s="10"/>
    </row>
    <row r="423" spans="1:35" x14ac:dyDescent="0.25">
      <c r="A423" s="5" t="s">
        <v>1460</v>
      </c>
      <c r="B423" s="5">
        <v>108</v>
      </c>
      <c r="C423" s="5">
        <v>51</v>
      </c>
      <c r="D423" s="5">
        <v>0.02</v>
      </c>
      <c r="E423" s="5">
        <v>799.99998000000005</v>
      </c>
      <c r="F423" s="5">
        <v>599.99999000000003</v>
      </c>
      <c r="G423" s="5">
        <v>25</v>
      </c>
      <c r="H423" s="5">
        <v>84.900003999999996</v>
      </c>
      <c r="I423" s="5" t="s">
        <v>200</v>
      </c>
      <c r="J423" s="5" t="s">
        <v>201</v>
      </c>
      <c r="K423" s="5">
        <v>1940.883804944217</v>
      </c>
      <c r="L423" s="5">
        <v>4.3346567777572194</v>
      </c>
      <c r="M423" s="5">
        <v>48.672126354682824</v>
      </c>
      <c r="N423" s="18">
        <v>0.10870149045179209</v>
      </c>
      <c r="O423" s="5">
        <v>2474.3545129188246</v>
      </c>
      <c r="P423" s="5">
        <v>5.5260791669628091</v>
      </c>
      <c r="Q423" s="5">
        <v>238.11554086521153</v>
      </c>
      <c r="R423" s="5">
        <v>0.53179337190171483</v>
      </c>
      <c r="S423" s="18">
        <v>0.84900003999999984</v>
      </c>
      <c r="T423" s="62">
        <v>70.98</v>
      </c>
      <c r="U423" s="18">
        <v>0.15851924338838544</v>
      </c>
      <c r="V423" s="5">
        <v>447.75951233408688</v>
      </c>
      <c r="W423" s="5">
        <v>973.55011300804244</v>
      </c>
      <c r="X423" s="5">
        <v>2.1742700851470631</v>
      </c>
      <c r="Y423" s="5">
        <v>0</v>
      </c>
      <c r="Z423" s="5" t="s">
        <v>835</v>
      </c>
      <c r="AA423" s="5">
        <v>2002</v>
      </c>
      <c r="AB423" s="5">
        <v>0.84900003999999996</v>
      </c>
      <c r="AC423" s="5">
        <v>0.13650000000000001</v>
      </c>
      <c r="AD423" s="5">
        <v>155100</v>
      </c>
      <c r="AE423" s="5">
        <v>7209500</v>
      </c>
      <c r="AF423" s="5">
        <v>2047100</v>
      </c>
      <c r="AG423" s="5">
        <v>6062100</v>
      </c>
      <c r="AH423" s="5">
        <v>45.400002000000001</v>
      </c>
      <c r="AI423" s="10"/>
    </row>
    <row r="424" spans="1:35" x14ac:dyDescent="0.25">
      <c r="A424" s="5" t="s">
        <v>1460</v>
      </c>
      <c r="B424" s="5">
        <v>108</v>
      </c>
      <c r="C424" s="5">
        <v>51</v>
      </c>
      <c r="D424" s="5">
        <v>0.02</v>
      </c>
      <c r="E424" s="5">
        <v>799.99998000000005</v>
      </c>
      <c r="F424" s="5">
        <v>599.99999000000003</v>
      </c>
      <c r="G424" s="5">
        <v>25</v>
      </c>
      <c r="H424" s="5">
        <v>83.80000600000001</v>
      </c>
      <c r="I424" s="5" t="s">
        <v>200</v>
      </c>
      <c r="J424" s="5" t="s">
        <v>201</v>
      </c>
      <c r="K424" s="5">
        <v>1940.883804944217</v>
      </c>
      <c r="L424" s="5">
        <v>4.3346567777572194</v>
      </c>
      <c r="M424" s="5">
        <v>48.672126354682824</v>
      </c>
      <c r="N424" s="18">
        <v>0.10870149045179209</v>
      </c>
      <c r="O424" s="5">
        <v>2442.295798110029</v>
      </c>
      <c r="P424" s="5">
        <v>5.4544811016494013</v>
      </c>
      <c r="Q424" s="5">
        <v>267.16407771190165</v>
      </c>
      <c r="R424" s="5">
        <v>0.59666868118384597</v>
      </c>
      <c r="S424" s="18">
        <v>0.83800006000000016</v>
      </c>
      <c r="T424" s="62">
        <v>73.7</v>
      </c>
      <c r="U424" s="18">
        <v>0.1645966830487271</v>
      </c>
      <c r="V424" s="5">
        <v>447.75951233408688</v>
      </c>
      <c r="W424" s="5">
        <v>973.55011300804244</v>
      </c>
      <c r="X424" s="5">
        <v>2.1742700851470631</v>
      </c>
      <c r="Y424" s="5">
        <v>0</v>
      </c>
      <c r="Z424" s="5" t="s">
        <v>835</v>
      </c>
      <c r="AA424" s="5">
        <v>2003</v>
      </c>
      <c r="AB424" s="5">
        <v>0.83800006000000005</v>
      </c>
      <c r="AC424" s="5">
        <v>0.13779999000000001</v>
      </c>
      <c r="AD424" s="5">
        <v>188300</v>
      </c>
      <c r="AE424" s="5">
        <v>7578800</v>
      </c>
      <c r="AF424" s="5">
        <v>2057700</v>
      </c>
      <c r="AG424" s="5">
        <v>6297800</v>
      </c>
      <c r="AH424" s="5">
        <v>45.700001</v>
      </c>
      <c r="AI424" s="10"/>
    </row>
    <row r="425" spans="1:35" x14ac:dyDescent="0.25">
      <c r="A425" s="5" t="s">
        <v>1460</v>
      </c>
      <c r="B425" s="5">
        <v>108</v>
      </c>
      <c r="C425" s="5">
        <v>51</v>
      </c>
      <c r="D425" s="5">
        <v>0.02</v>
      </c>
      <c r="E425" s="5">
        <v>775.00000999999997</v>
      </c>
      <c r="F425" s="5">
        <v>575.00000999999997</v>
      </c>
      <c r="G425" s="5">
        <v>25</v>
      </c>
      <c r="H425" s="5">
        <v>91.7</v>
      </c>
      <c r="I425" s="5" t="s">
        <v>200</v>
      </c>
      <c r="J425" s="5" t="s">
        <v>201</v>
      </c>
      <c r="K425" s="5">
        <v>1851.778060564538</v>
      </c>
      <c r="L425" s="5">
        <v>4.4005887479474275</v>
      </c>
      <c r="M425" s="5">
        <v>46.930908625380923</v>
      </c>
      <c r="N425" s="18">
        <v>0.11152720340840348</v>
      </c>
      <c r="O425" s="5">
        <v>2547.436705936238</v>
      </c>
      <c r="P425" s="5">
        <v>6.0537607302862684</v>
      </c>
      <c r="Q425" s="5">
        <v>134.64091581809205</v>
      </c>
      <c r="R425" s="5">
        <v>0.31996237118275489</v>
      </c>
      <c r="S425" s="18">
        <v>0.91700000000000004</v>
      </c>
      <c r="T425" s="62">
        <v>59.28</v>
      </c>
      <c r="U425" s="18">
        <v>0.14086341087195428</v>
      </c>
      <c r="V425" s="5">
        <v>420.80234410185807</v>
      </c>
      <c r="W425" s="5">
        <v>926.2336143931916</v>
      </c>
      <c r="X425" s="5">
        <v>2.2011132480027022</v>
      </c>
      <c r="Y425" s="5">
        <v>0</v>
      </c>
      <c r="Z425" s="5" t="s">
        <v>835</v>
      </c>
      <c r="AA425" s="5">
        <v>2004</v>
      </c>
      <c r="AB425" s="5">
        <v>0.91700000000000004</v>
      </c>
      <c r="AC425" s="5">
        <v>0.14029999000000001</v>
      </c>
      <c r="AD425" s="5">
        <v>218800</v>
      </c>
      <c r="AE425" s="5">
        <v>8154800</v>
      </c>
      <c r="AF425" s="5">
        <v>2115400</v>
      </c>
      <c r="AG425" s="5">
        <v>7420200</v>
      </c>
      <c r="AH425" s="5">
        <v>45.900002000000001</v>
      </c>
      <c r="AI425" s="10"/>
    </row>
    <row r="426" spans="1:35" x14ac:dyDescent="0.25">
      <c r="A426" s="5" t="s">
        <v>1460</v>
      </c>
      <c r="B426" s="5">
        <v>108</v>
      </c>
      <c r="C426" s="5">
        <v>51</v>
      </c>
      <c r="D426" s="5">
        <v>0.02</v>
      </c>
      <c r="E426" s="5">
        <v>775.00000999999997</v>
      </c>
      <c r="F426" s="5">
        <v>575.00000999999997</v>
      </c>
      <c r="G426" s="5">
        <v>25</v>
      </c>
      <c r="H426" s="5">
        <v>94.199996999999996</v>
      </c>
      <c r="I426" s="5" t="s">
        <v>200</v>
      </c>
      <c r="J426" s="5" t="s">
        <v>201</v>
      </c>
      <c r="K426" s="5">
        <v>1851.778060564538</v>
      </c>
      <c r="L426" s="5">
        <v>4.4005887479474275</v>
      </c>
      <c r="M426" s="5">
        <v>46.930908625380923</v>
      </c>
      <c r="N426" s="18">
        <v>0.11152720340840348</v>
      </c>
      <c r="O426" s="5">
        <v>2616.8869144698306</v>
      </c>
      <c r="P426" s="5">
        <v>6.2188030821339613</v>
      </c>
      <c r="Q426" s="5">
        <v>97.006278823113604</v>
      </c>
      <c r="R426" s="5">
        <v>0.23052694497260826</v>
      </c>
      <c r="S426" s="18">
        <v>0.9419999699999998</v>
      </c>
      <c r="T426" s="62">
        <v>55.83</v>
      </c>
      <c r="U426" s="18">
        <v>0.13266339595084548</v>
      </c>
      <c r="V426" s="5">
        <v>420.80234410185807</v>
      </c>
      <c r="W426" s="5">
        <v>926.2336143931916</v>
      </c>
      <c r="X426" s="5">
        <v>2.2011132480027022</v>
      </c>
      <c r="Y426" s="5">
        <v>0</v>
      </c>
      <c r="Z426" s="5" t="s">
        <v>835</v>
      </c>
      <c r="AA426" s="5">
        <v>2005</v>
      </c>
      <c r="AB426" s="5">
        <v>0.94199997000000002</v>
      </c>
      <c r="AC426" s="5">
        <v>0.14029999000000001</v>
      </c>
      <c r="AD426" s="5">
        <v>236700</v>
      </c>
      <c r="AE426" s="5">
        <v>8778700</v>
      </c>
      <c r="AF426" s="5">
        <v>2208700</v>
      </c>
      <c r="AG426" s="5">
        <v>8270100</v>
      </c>
      <c r="AH426" s="5">
        <v>46</v>
      </c>
      <c r="AI426" s="10"/>
    </row>
    <row r="427" spans="1:35" x14ac:dyDescent="0.25">
      <c r="A427" s="5" t="s">
        <v>1460</v>
      </c>
      <c r="B427" s="5">
        <v>108</v>
      </c>
      <c r="C427" s="5">
        <v>51</v>
      </c>
      <c r="D427" s="5">
        <v>0.02</v>
      </c>
      <c r="E427" s="5">
        <v>775.00000999999997</v>
      </c>
      <c r="F427" s="5">
        <v>575.00000999999997</v>
      </c>
      <c r="G427" s="5">
        <v>25</v>
      </c>
      <c r="H427" s="5">
        <v>95.199995999999999</v>
      </c>
      <c r="I427" s="5" t="s">
        <v>200</v>
      </c>
      <c r="J427" s="5" t="s">
        <v>201</v>
      </c>
      <c r="K427" s="5">
        <v>1851.778060564538</v>
      </c>
      <c r="L427" s="5">
        <v>4.4005887479474275</v>
      </c>
      <c r="M427" s="5">
        <v>46.930908625380923</v>
      </c>
      <c r="N427" s="18">
        <v>0.11152720340840348</v>
      </c>
      <c r="O427" s="5">
        <v>2644.6670034392914</v>
      </c>
      <c r="P427" s="5">
        <v>6.284820036076443</v>
      </c>
      <c r="Q427" s="5">
        <v>83.595278922887019</v>
      </c>
      <c r="R427" s="5">
        <v>0.19865687559633036</v>
      </c>
      <c r="S427" s="18">
        <v>0.95199995999999998</v>
      </c>
      <c r="T427" s="62">
        <v>54.6</v>
      </c>
      <c r="U427" s="18">
        <v>0.12974134307430196</v>
      </c>
      <c r="V427" s="5">
        <v>420.80234410185807</v>
      </c>
      <c r="W427" s="5">
        <v>926.2336143931916</v>
      </c>
      <c r="X427" s="5">
        <v>2.2011132480027022</v>
      </c>
      <c r="Y427" s="5">
        <v>0</v>
      </c>
      <c r="Z427" s="5" t="s">
        <v>835</v>
      </c>
      <c r="AA427" s="5">
        <v>2006</v>
      </c>
      <c r="AB427" s="5">
        <v>0.95199995999999998</v>
      </c>
      <c r="AC427" s="5">
        <v>0.14560001</v>
      </c>
      <c r="AD427" s="5">
        <v>238100</v>
      </c>
      <c r="AE427" s="5">
        <v>9699000</v>
      </c>
      <c r="AF427" s="5">
        <v>2343500</v>
      </c>
      <c r="AG427" s="5">
        <v>9237300</v>
      </c>
      <c r="AH427" s="5">
        <v>46.200001</v>
      </c>
      <c r="AI427" s="10"/>
    </row>
    <row r="428" spans="1:35" x14ac:dyDescent="0.25">
      <c r="A428" s="5" t="s">
        <v>1460</v>
      </c>
      <c r="B428" s="5">
        <v>108</v>
      </c>
      <c r="C428" s="5">
        <v>51</v>
      </c>
      <c r="D428" s="5">
        <v>0.02</v>
      </c>
      <c r="E428" s="5">
        <v>775.00000999999997</v>
      </c>
      <c r="F428" s="5">
        <v>575.00000999999997</v>
      </c>
      <c r="G428" s="5">
        <v>25</v>
      </c>
      <c r="H428" s="5">
        <v>105.49999000000001</v>
      </c>
      <c r="I428" s="5" t="s">
        <v>200</v>
      </c>
      <c r="J428" s="5" t="s">
        <v>201</v>
      </c>
      <c r="K428" s="5">
        <v>1851.778060564538</v>
      </c>
      <c r="L428" s="5">
        <v>4.4005887479474275</v>
      </c>
      <c r="M428" s="5">
        <v>46.930908625380923</v>
      </c>
      <c r="N428" s="18">
        <v>0.11152720340840348</v>
      </c>
      <c r="O428" s="5">
        <v>2930.8020392792373</v>
      </c>
      <c r="P428" s="5">
        <v>6.9647949455571876</v>
      </c>
      <c r="Q428" s="5">
        <v>-99.726063429241066</v>
      </c>
      <c r="R428" s="5">
        <v>-0.23699027542750972</v>
      </c>
      <c r="S428" s="18">
        <v>1.0549999000000001</v>
      </c>
      <c r="T428" s="62">
        <v>37.79</v>
      </c>
      <c r="U428" s="18">
        <v>8.979841117234888E-2</v>
      </c>
      <c r="V428" s="5">
        <v>420.80234410185807</v>
      </c>
      <c r="W428" s="5">
        <v>926.2336143931916</v>
      </c>
      <c r="X428" s="5">
        <v>2.2011132480027022</v>
      </c>
      <c r="Y428" s="5">
        <v>0</v>
      </c>
      <c r="Z428" s="5" t="s">
        <v>835</v>
      </c>
      <c r="AA428" s="5">
        <v>2007</v>
      </c>
      <c r="AB428" s="5">
        <v>1.0549999000000001</v>
      </c>
      <c r="AC428" s="5">
        <v>0.14560001</v>
      </c>
      <c r="AD428" s="5">
        <v>235400</v>
      </c>
      <c r="AE428" s="5">
        <v>10431900</v>
      </c>
      <c r="AF428" s="5">
        <v>2421000</v>
      </c>
      <c r="AG428" s="5">
        <v>10945800</v>
      </c>
      <c r="AH428" s="5">
        <v>46.200001</v>
      </c>
      <c r="AI428" s="10"/>
    </row>
    <row r="429" spans="1:35" x14ac:dyDescent="0.25">
      <c r="A429" s="5" t="s">
        <v>1460</v>
      </c>
      <c r="B429" s="5">
        <v>108</v>
      </c>
      <c r="C429" s="5">
        <v>51</v>
      </c>
      <c r="D429" s="5">
        <v>0.02</v>
      </c>
      <c r="E429" s="5">
        <v>775.00000999999997</v>
      </c>
      <c r="F429" s="5">
        <v>575.00000999999997</v>
      </c>
      <c r="G429" s="5">
        <v>25</v>
      </c>
      <c r="H429" s="5">
        <v>93.300003000000004</v>
      </c>
      <c r="I429" s="5" t="s">
        <v>200</v>
      </c>
      <c r="J429" s="5" t="s">
        <v>201</v>
      </c>
      <c r="K429" s="5">
        <v>1851.778060564538</v>
      </c>
      <c r="L429" s="5">
        <v>4.4005887479474275</v>
      </c>
      <c r="M429" s="5">
        <v>46.930908625380923</v>
      </c>
      <c r="N429" s="18">
        <v>0.11152720340840348</v>
      </c>
      <c r="O429" s="5">
        <v>2591.8849760759122</v>
      </c>
      <c r="P429" s="5">
        <v>6.1593881602725311</v>
      </c>
      <c r="Q429" s="5">
        <v>122.57265648483062</v>
      </c>
      <c r="R429" s="5">
        <v>0.29128320743185088</v>
      </c>
      <c r="S429" s="18">
        <v>0.93300003000000009</v>
      </c>
      <c r="T429" s="62">
        <v>58.17</v>
      </c>
      <c r="U429" s="18">
        <v>0.13823392073982524</v>
      </c>
      <c r="V429" s="5">
        <v>420.80234410185807</v>
      </c>
      <c r="W429" s="5">
        <v>926.2336143931916</v>
      </c>
      <c r="X429" s="5">
        <v>2.2011132480027022</v>
      </c>
      <c r="Y429" s="5">
        <v>0</v>
      </c>
      <c r="Z429" s="5" t="s">
        <v>835</v>
      </c>
      <c r="AA429" s="5">
        <v>2008</v>
      </c>
      <c r="AB429" s="5">
        <v>0.93300002999999998</v>
      </c>
      <c r="AC429" s="5">
        <v>0.1459</v>
      </c>
      <c r="AD429" s="5">
        <v>251400</v>
      </c>
      <c r="AE429" s="5">
        <v>11211800</v>
      </c>
      <c r="AF429" s="5">
        <v>2578900</v>
      </c>
      <c r="AG429" s="5">
        <v>10402000</v>
      </c>
      <c r="AH429" s="5">
        <v>46.200001</v>
      </c>
      <c r="AI429" s="10"/>
    </row>
    <row r="430" spans="1:35" x14ac:dyDescent="0.25">
      <c r="A430" s="5" t="s">
        <v>1460</v>
      </c>
      <c r="B430" s="5">
        <v>108</v>
      </c>
      <c r="C430" s="5">
        <v>51</v>
      </c>
      <c r="D430" s="5">
        <v>0.02</v>
      </c>
      <c r="E430" s="5">
        <v>775.00000999999997</v>
      </c>
      <c r="F430" s="5">
        <v>575.00000999999997</v>
      </c>
      <c r="G430" s="5">
        <v>25</v>
      </c>
      <c r="H430" s="5">
        <v>74.099999999999994</v>
      </c>
      <c r="I430" s="5" t="s">
        <v>200</v>
      </c>
      <c r="J430" s="5" t="s">
        <v>201</v>
      </c>
      <c r="K430" s="5">
        <v>1851.778060564538</v>
      </c>
      <c r="L430" s="5">
        <v>4.4005887479474275</v>
      </c>
      <c r="M430" s="5">
        <v>46.930908625380923</v>
      </c>
      <c r="N430" s="18">
        <v>0.11152720340840348</v>
      </c>
      <c r="O430" s="5">
        <v>2058.5066511436776</v>
      </c>
      <c r="P430" s="5">
        <v>4.8918611789990454</v>
      </c>
      <c r="Q430" s="5">
        <v>476.49217466785962</v>
      </c>
      <c r="R430" s="5">
        <v>1.1323420160238495</v>
      </c>
      <c r="S430" s="18">
        <v>0.74099999999999999</v>
      </c>
      <c r="T430" s="62">
        <v>90.62</v>
      </c>
      <c r="U430" s="18">
        <v>0.21534760009747955</v>
      </c>
      <c r="V430" s="5">
        <v>420.80234410185807</v>
      </c>
      <c r="W430" s="5">
        <v>926.2336143931916</v>
      </c>
      <c r="X430" s="5">
        <v>2.2011132480027022</v>
      </c>
      <c r="Y430" s="5">
        <v>0</v>
      </c>
      <c r="Z430" s="5" t="s">
        <v>835</v>
      </c>
      <c r="AA430" s="5">
        <v>2009</v>
      </c>
      <c r="AB430" s="5">
        <v>0.74099999999999999</v>
      </c>
      <c r="AC430" s="5">
        <v>0.1462</v>
      </c>
      <c r="AD430" s="5">
        <v>232000</v>
      </c>
      <c r="AE430" s="5">
        <v>11732200</v>
      </c>
      <c r="AF430" s="5">
        <v>2683500</v>
      </c>
      <c r="AG430" s="5">
        <v>8646000</v>
      </c>
      <c r="AH430" s="5">
        <v>46.700001</v>
      </c>
      <c r="AI430" s="10"/>
    </row>
    <row r="431" spans="1:35" x14ac:dyDescent="0.25">
      <c r="A431" s="5" t="s">
        <v>1460</v>
      </c>
      <c r="B431" s="5">
        <v>108</v>
      </c>
      <c r="C431" s="5">
        <v>51</v>
      </c>
      <c r="D431" s="5">
        <v>0.02</v>
      </c>
      <c r="E431" s="5">
        <v>775.00000999999997</v>
      </c>
      <c r="F431" s="5">
        <v>550.00000000000011</v>
      </c>
      <c r="G431" s="5">
        <v>25</v>
      </c>
      <c r="H431" s="5">
        <v>78.900002999999998</v>
      </c>
      <c r="I431" s="5" t="s">
        <v>200</v>
      </c>
      <c r="J431" s="5" t="s">
        <v>201</v>
      </c>
      <c r="K431" s="5">
        <v>1720.7306753812647</v>
      </c>
      <c r="L431" s="5">
        <v>4.3503328424359546</v>
      </c>
      <c r="M431" s="5">
        <v>42.473858434220169</v>
      </c>
      <c r="N431" s="18">
        <v>0.10738195345440821</v>
      </c>
      <c r="O431" s="5">
        <v>2033.3721532215602</v>
      </c>
      <c r="P431" s="5">
        <v>5.1407496743175569</v>
      </c>
      <c r="Q431" s="5">
        <v>378.92604817822519</v>
      </c>
      <c r="R431" s="5">
        <v>0.95799677185330079</v>
      </c>
      <c r="S431" s="18">
        <v>0.78900002999999996</v>
      </c>
      <c r="T431" s="62">
        <v>77.22</v>
      </c>
      <c r="U431" s="18">
        <v>0.19521725716406862</v>
      </c>
      <c r="V431" s="5">
        <v>395.54000526032104</v>
      </c>
      <c r="W431" s="5">
        <v>856.42024465299744</v>
      </c>
      <c r="X431" s="5">
        <v>2.1651924793027</v>
      </c>
      <c r="Y431" s="5">
        <v>0</v>
      </c>
      <c r="Z431" s="5" t="s">
        <v>835</v>
      </c>
      <c r="AA431" s="5">
        <v>2010</v>
      </c>
      <c r="AB431" s="5">
        <v>0.78900002999999996</v>
      </c>
      <c r="AC431" s="5">
        <v>0.13900000000000001</v>
      </c>
      <c r="AD431" s="5">
        <v>260300</v>
      </c>
      <c r="AE431" s="5">
        <v>12187900</v>
      </c>
      <c r="AF431" s="5">
        <v>2684400</v>
      </c>
      <c r="AG431" s="5">
        <v>9579800</v>
      </c>
      <c r="AH431" s="5">
        <v>46.700001</v>
      </c>
      <c r="AI431" s="10"/>
    </row>
    <row r="432" spans="1:35" x14ac:dyDescent="0.25">
      <c r="A432" s="5" t="s">
        <v>1460</v>
      </c>
      <c r="B432" s="5">
        <v>108</v>
      </c>
      <c r="C432" s="5">
        <v>51</v>
      </c>
      <c r="D432" s="5">
        <v>0.02</v>
      </c>
      <c r="E432" s="5">
        <v>775.00000999999997</v>
      </c>
      <c r="F432" s="5">
        <v>550.00000000000011</v>
      </c>
      <c r="G432" s="5">
        <v>25</v>
      </c>
      <c r="H432" s="5">
        <v>90.199995000000001</v>
      </c>
      <c r="I432" s="5" t="s">
        <v>200</v>
      </c>
      <c r="J432" s="5" t="s">
        <v>201</v>
      </c>
      <c r="K432" s="5">
        <v>1720.7306753812647</v>
      </c>
      <c r="L432" s="5">
        <v>4.3503328424359546</v>
      </c>
      <c r="M432" s="5">
        <v>42.473858434220169</v>
      </c>
      <c r="N432" s="18">
        <v>0.10738195345440821</v>
      </c>
      <c r="O432" s="5">
        <v>2324.5900010133582</v>
      </c>
      <c r="P432" s="5">
        <v>5.8770035144319994</v>
      </c>
      <c r="Q432" s="5">
        <v>186.46450809608402</v>
      </c>
      <c r="R432" s="5">
        <v>0.47141756994558393</v>
      </c>
      <c r="S432" s="18">
        <v>0.90199994999999999</v>
      </c>
      <c r="T432" s="62">
        <v>59.57</v>
      </c>
      <c r="U432" s="18">
        <v>0.15060454735745024</v>
      </c>
      <c r="V432" s="5">
        <v>395.54000526032104</v>
      </c>
      <c r="W432" s="5">
        <v>856.42024465299744</v>
      </c>
      <c r="X432" s="5">
        <v>2.1651924793027</v>
      </c>
      <c r="Y432" s="5">
        <v>0</v>
      </c>
      <c r="Z432" s="5" t="s">
        <v>835</v>
      </c>
      <c r="AA432" s="5">
        <v>2011</v>
      </c>
      <c r="AB432" s="5">
        <v>0.90199994999999999</v>
      </c>
      <c r="AC432" s="5">
        <v>0.13930000000000001</v>
      </c>
      <c r="AD432" s="5">
        <v>326500</v>
      </c>
      <c r="AE432" s="5">
        <v>12641200</v>
      </c>
      <c r="AF432" s="5">
        <v>2627900</v>
      </c>
      <c r="AG432" s="5">
        <v>11360100</v>
      </c>
      <c r="AH432" s="5">
        <v>46.900002000000001</v>
      </c>
      <c r="AI432" s="10"/>
    </row>
    <row r="433" spans="1:35" x14ac:dyDescent="0.25">
      <c r="A433" s="5" t="s">
        <v>1460</v>
      </c>
      <c r="B433" s="5">
        <v>108</v>
      </c>
      <c r="C433" s="5">
        <v>51</v>
      </c>
      <c r="D433" s="5">
        <v>0.02</v>
      </c>
      <c r="E433" s="5">
        <v>750.00002999999992</v>
      </c>
      <c r="F433" s="5">
        <v>524.99999000000003</v>
      </c>
      <c r="G433" s="5">
        <v>25</v>
      </c>
      <c r="H433" s="5">
        <v>84.699994000000004</v>
      </c>
      <c r="I433" s="5" t="s">
        <v>200</v>
      </c>
      <c r="J433" s="5" t="s">
        <v>201</v>
      </c>
      <c r="K433" s="5">
        <v>1642.074534382514</v>
      </c>
      <c r="L433" s="5">
        <v>4.4157829890570302</v>
      </c>
      <c r="M433" s="5">
        <v>40.995310706228018</v>
      </c>
      <c r="N433" s="18">
        <v>0.11024249621881045</v>
      </c>
      <c r="O433" s="5">
        <v>2080.9301559164583</v>
      </c>
      <c r="P433" s="5">
        <v>5.5959311173211139</v>
      </c>
      <c r="Q433" s="5">
        <v>290.96422567793593</v>
      </c>
      <c r="R433" s="5">
        <v>0.7824461382661474</v>
      </c>
      <c r="S433" s="18">
        <v>0.84699994000000001</v>
      </c>
      <c r="T433" s="62">
        <v>67.099999999999994</v>
      </c>
      <c r="U433" s="18">
        <v>0.18043626665937523</v>
      </c>
      <c r="V433" s="5">
        <v>371.86486257404857</v>
      </c>
      <c r="W433" s="5">
        <v>814.74990874136438</v>
      </c>
      <c r="X433" s="5">
        <v>2.1909838512347348</v>
      </c>
      <c r="Y433" s="5">
        <v>0</v>
      </c>
      <c r="Z433" s="5" t="s">
        <v>835</v>
      </c>
      <c r="AA433" s="5">
        <v>2012</v>
      </c>
      <c r="AB433" s="5">
        <v>0.84699994000000001</v>
      </c>
      <c r="AC433" s="5">
        <v>0.14300001000000001</v>
      </c>
      <c r="AD433" s="5">
        <v>327900</v>
      </c>
      <c r="AE433" s="5">
        <v>13396700</v>
      </c>
      <c r="AF433" s="5">
        <v>2619600</v>
      </c>
      <c r="AG433" s="5">
        <v>11306200</v>
      </c>
      <c r="AH433" s="5">
        <v>46.900002000000001</v>
      </c>
      <c r="AI433" s="10"/>
    </row>
    <row r="434" spans="1:35" x14ac:dyDescent="0.25">
      <c r="A434" s="5" t="s">
        <v>1460</v>
      </c>
      <c r="B434" s="5">
        <v>108</v>
      </c>
      <c r="C434" s="5">
        <v>51</v>
      </c>
      <c r="D434" s="5">
        <v>0.02</v>
      </c>
      <c r="E434" s="5">
        <v>750.00002999999992</v>
      </c>
      <c r="F434" s="5">
        <v>524.99999000000003</v>
      </c>
      <c r="G434" s="5">
        <v>25</v>
      </c>
      <c r="H434" s="5">
        <v>85.300004000000001</v>
      </c>
      <c r="I434" s="5" t="s">
        <v>200</v>
      </c>
      <c r="J434" s="5" t="s">
        <v>201</v>
      </c>
      <c r="K434" s="5">
        <v>1642.074534382514</v>
      </c>
      <c r="L434" s="5">
        <v>4.4157829890570302</v>
      </c>
      <c r="M434" s="5">
        <v>40.995310706228018</v>
      </c>
      <c r="N434" s="18">
        <v>0.11024249621881045</v>
      </c>
      <c r="O434" s="5">
        <v>2095.6713482576456</v>
      </c>
      <c r="P434" s="5">
        <v>5.635572379039548</v>
      </c>
      <c r="Q434" s="5">
        <v>287.19940141899934</v>
      </c>
      <c r="R434" s="5">
        <v>0.77232196511121032</v>
      </c>
      <c r="S434" s="18">
        <v>0.85300003999999996</v>
      </c>
      <c r="T434" s="62">
        <v>66.760000000000005</v>
      </c>
      <c r="U434" s="18">
        <v>0.17952802026184947</v>
      </c>
      <c r="V434" s="5">
        <v>371.86486257404857</v>
      </c>
      <c r="W434" s="5">
        <v>814.74990874136438</v>
      </c>
      <c r="X434" s="5">
        <v>2.1909838512347348</v>
      </c>
      <c r="Y434" s="5">
        <v>0</v>
      </c>
      <c r="Z434" s="5" t="s">
        <v>835</v>
      </c>
      <c r="AA434" s="5">
        <v>2013</v>
      </c>
      <c r="AB434" s="5">
        <v>0.85300003999999996</v>
      </c>
      <c r="AC434" s="5">
        <v>0.1419</v>
      </c>
      <c r="AD434" s="5">
        <v>295500</v>
      </c>
      <c r="AE434" s="5">
        <v>14172900</v>
      </c>
      <c r="AF434" s="5">
        <v>2697600</v>
      </c>
      <c r="AG434" s="5">
        <v>12053500</v>
      </c>
      <c r="AH434" s="5">
        <v>46.799999</v>
      </c>
      <c r="AI434" s="10"/>
    </row>
    <row r="435" spans="1:35" x14ac:dyDescent="0.25">
      <c r="A435" s="5" t="s">
        <v>1460</v>
      </c>
      <c r="B435" s="5">
        <v>108</v>
      </c>
      <c r="C435" s="5">
        <v>51</v>
      </c>
      <c r="D435" s="5">
        <v>0.02</v>
      </c>
      <c r="E435" s="5">
        <v>750.00002999999992</v>
      </c>
      <c r="F435" s="5">
        <v>200</v>
      </c>
      <c r="G435" s="5">
        <v>25</v>
      </c>
      <c r="H435" s="5">
        <v>0</v>
      </c>
      <c r="I435" s="5" t="s">
        <v>200</v>
      </c>
      <c r="J435" s="5" t="s">
        <v>201</v>
      </c>
      <c r="K435" s="5">
        <v>617.89524157974199</v>
      </c>
      <c r="L435" s="5">
        <v>3.6288927747607342</v>
      </c>
      <c r="M435" s="5">
        <v>11.123080737751001</v>
      </c>
      <c r="N435" s="18">
        <v>6.5325745540792776E-2</v>
      </c>
      <c r="O435" s="5">
        <v>0</v>
      </c>
      <c r="P435" s="5">
        <v>0</v>
      </c>
      <c r="Q435" s="5" t="e">
        <v>#DIV/0!</v>
      </c>
      <c r="R435" s="5" t="e">
        <v>#DIV/0!</v>
      </c>
      <c r="S435" s="18">
        <v>0</v>
      </c>
      <c r="T435" s="62" t="e">
        <v>#DIV/0!</v>
      </c>
      <c r="U435" s="18" t="e">
        <v>#DIV/0!</v>
      </c>
      <c r="V435" s="5">
        <v>170.27101100293106</v>
      </c>
      <c r="W435" s="5">
        <v>288.75826414900456</v>
      </c>
      <c r="X435" s="5">
        <v>1.6958744911900114</v>
      </c>
      <c r="Y435" s="5">
        <v>0</v>
      </c>
      <c r="Z435" s="5" t="s">
        <v>835</v>
      </c>
      <c r="AA435" s="5">
        <v>2014</v>
      </c>
      <c r="AC435" s="5">
        <v>0.1434</v>
      </c>
      <c r="AI435" s="10"/>
    </row>
    <row r="436" spans="1:35" x14ac:dyDescent="0.25">
      <c r="A436" s="5" t="s">
        <v>1460</v>
      </c>
      <c r="B436" s="5">
        <v>108</v>
      </c>
      <c r="C436" s="5">
        <v>51</v>
      </c>
      <c r="D436" s="5">
        <v>0.02</v>
      </c>
      <c r="E436" s="5">
        <v>750.00002999999992</v>
      </c>
      <c r="F436" s="5">
        <v>599.99999000000003</v>
      </c>
      <c r="G436" s="5">
        <v>29</v>
      </c>
      <c r="H436" s="5">
        <v>106.4</v>
      </c>
      <c r="I436" s="5" t="s">
        <v>200</v>
      </c>
      <c r="J436" s="5" t="s">
        <v>201</v>
      </c>
      <c r="K436" s="5">
        <v>2045.6080589639237</v>
      </c>
      <c r="L436" s="5">
        <v>4.5685418234903601</v>
      </c>
      <c r="M436" s="5">
        <v>55.211611746348964</v>
      </c>
      <c r="N436" s="18">
        <v>0.12330639601276391</v>
      </c>
      <c r="O436" s="5">
        <v>3273.1745753044675</v>
      </c>
      <c r="P436" s="5">
        <v>7.310117340091824</v>
      </c>
      <c r="Q436" s="5">
        <v>-97.48340225280738</v>
      </c>
      <c r="R436" s="5">
        <v>-0.21771374938445098</v>
      </c>
      <c r="S436" s="18">
        <v>1.0640000000000001</v>
      </c>
      <c r="T436" s="62">
        <v>46.88</v>
      </c>
      <c r="U436" s="18">
        <v>0.10469228179301246</v>
      </c>
      <c r="V436" s="5">
        <v>447.75951233408688</v>
      </c>
      <c r="W436" s="5">
        <v>1030.6838351192221</v>
      </c>
      <c r="X436" s="5">
        <v>2.3018692104305263</v>
      </c>
      <c r="Y436" s="5">
        <v>0</v>
      </c>
      <c r="Z436" s="5" t="s">
        <v>840</v>
      </c>
      <c r="AA436" s="5">
        <v>2001</v>
      </c>
      <c r="AB436" s="5">
        <v>1.0640000000000001</v>
      </c>
      <c r="AC436" s="5">
        <v>0.1216</v>
      </c>
      <c r="AD436" s="5">
        <v>313007.63</v>
      </c>
      <c r="AE436" s="5">
        <v>15318518</v>
      </c>
      <c r="AF436" s="5">
        <v>4503092.5</v>
      </c>
      <c r="AG436" s="5">
        <v>16305022</v>
      </c>
      <c r="AH436" s="5">
        <v>44.900002000000001</v>
      </c>
      <c r="AI436" s="10"/>
    </row>
    <row r="437" spans="1:35" x14ac:dyDescent="0.25">
      <c r="A437" s="5" t="s">
        <v>1460</v>
      </c>
      <c r="B437" s="5">
        <v>108</v>
      </c>
      <c r="C437" s="5">
        <v>51</v>
      </c>
      <c r="D437" s="5">
        <v>0.02</v>
      </c>
      <c r="E437" s="5">
        <v>750.00002999999992</v>
      </c>
      <c r="F437" s="5">
        <v>599.99999000000003</v>
      </c>
      <c r="G437" s="5">
        <v>28</v>
      </c>
      <c r="H437" s="5">
        <v>101.49999999999999</v>
      </c>
      <c r="I437" s="5" t="s">
        <v>200</v>
      </c>
      <c r="J437" s="5" t="s">
        <v>201</v>
      </c>
      <c r="K437" s="5">
        <v>2045.6080589639237</v>
      </c>
      <c r="L437" s="5">
        <v>4.5685418234903601</v>
      </c>
      <c r="M437" s="5">
        <v>55.211611746348964</v>
      </c>
      <c r="N437" s="18">
        <v>0.12330639601276391</v>
      </c>
      <c r="O437" s="5">
        <v>3122.4362724943931</v>
      </c>
      <c r="P437" s="5">
        <v>6.9734671994296997</v>
      </c>
      <c r="Q437" s="5">
        <v>-23.390200979677154</v>
      </c>
      <c r="R437" s="5">
        <v>-5.2238311717261787E-2</v>
      </c>
      <c r="S437" s="18">
        <v>1.0149999999999999</v>
      </c>
      <c r="T437" s="62">
        <v>53.19</v>
      </c>
      <c r="U437" s="18">
        <v>0.11879273415324365</v>
      </c>
      <c r="V437" s="5">
        <v>447.75951233408688</v>
      </c>
      <c r="W437" s="5">
        <v>1030.6838351192221</v>
      </c>
      <c r="X437" s="5">
        <v>2.3018692104305263</v>
      </c>
      <c r="Y437" s="5">
        <v>0</v>
      </c>
      <c r="Z437" s="5" t="s">
        <v>840</v>
      </c>
      <c r="AA437" s="5">
        <v>2002</v>
      </c>
      <c r="AB437" s="5">
        <v>1.0149999999999999</v>
      </c>
      <c r="AC437" s="5">
        <v>0.12100001000000001</v>
      </c>
      <c r="AD437" s="5">
        <v>294935.44</v>
      </c>
      <c r="AE437" s="5">
        <v>16559907</v>
      </c>
      <c r="AF437" s="5">
        <v>4755104</v>
      </c>
      <c r="AG437" s="5">
        <v>16800196</v>
      </c>
      <c r="AH437" s="5">
        <v>45.299999</v>
      </c>
      <c r="AI437" s="10"/>
    </row>
    <row r="438" spans="1:35" x14ac:dyDescent="0.25">
      <c r="A438" s="5" t="s">
        <v>1460</v>
      </c>
      <c r="B438" s="5">
        <v>108</v>
      </c>
      <c r="C438" s="5">
        <v>51</v>
      </c>
      <c r="D438" s="5">
        <v>0.02</v>
      </c>
      <c r="E438" s="5">
        <v>750.00002999999992</v>
      </c>
      <c r="F438" s="5">
        <v>599.99999000000003</v>
      </c>
      <c r="G438" s="5">
        <v>27</v>
      </c>
      <c r="H438" s="5">
        <v>97.600001000000006</v>
      </c>
      <c r="I438" s="5" t="s">
        <v>200</v>
      </c>
      <c r="J438" s="5" t="s">
        <v>201</v>
      </c>
      <c r="K438" s="5">
        <v>2045.6080589639237</v>
      </c>
      <c r="L438" s="5">
        <v>4.5685418234903601</v>
      </c>
      <c r="M438" s="5">
        <v>55.211611746348964</v>
      </c>
      <c r="N438" s="18">
        <v>0.12330639601276391</v>
      </c>
      <c r="O438" s="5">
        <v>3002.4609193880697</v>
      </c>
      <c r="P438" s="5">
        <v>6.7055212378108964</v>
      </c>
      <c r="Q438" s="5">
        <v>39.044864036390756</v>
      </c>
      <c r="R438" s="5">
        <v>8.7200523854551196E-2</v>
      </c>
      <c r="S438" s="18">
        <v>0.97600001000000014</v>
      </c>
      <c r="T438" s="62">
        <v>58.62</v>
      </c>
      <c r="U438" s="18">
        <v>0.1309278996262746</v>
      </c>
      <c r="V438" s="5">
        <v>447.75951233408688</v>
      </c>
      <c r="W438" s="5">
        <v>1030.6838351192221</v>
      </c>
      <c r="X438" s="5">
        <v>2.3018692104305263</v>
      </c>
      <c r="Y438" s="5">
        <v>0</v>
      </c>
      <c r="Z438" s="5" t="s">
        <v>840</v>
      </c>
      <c r="AA438" s="5">
        <v>2003</v>
      </c>
      <c r="AB438" s="5">
        <v>0.97600001000000003</v>
      </c>
      <c r="AC438" s="5">
        <v>0.12109999</v>
      </c>
      <c r="AD438" s="5">
        <v>321049.84000000003</v>
      </c>
      <c r="AE438" s="5">
        <v>17966104</v>
      </c>
      <c r="AF438" s="5">
        <v>4944767.5</v>
      </c>
      <c r="AG438" s="5">
        <v>17529890</v>
      </c>
      <c r="AH438" s="5">
        <v>45.700001</v>
      </c>
      <c r="AI438" s="10"/>
    </row>
    <row r="439" spans="1:35" x14ac:dyDescent="0.25">
      <c r="A439" s="5" t="s">
        <v>1460</v>
      </c>
      <c r="B439" s="5">
        <v>108</v>
      </c>
      <c r="C439" s="5">
        <v>51</v>
      </c>
      <c r="D439" s="5">
        <v>0.02</v>
      </c>
      <c r="E439" s="5">
        <v>750.00002999999992</v>
      </c>
      <c r="F439" s="5">
        <v>599.99999000000003</v>
      </c>
      <c r="G439" s="5">
        <v>26</v>
      </c>
      <c r="H439" s="5">
        <v>94.300002000000006</v>
      </c>
      <c r="I439" s="5" t="s">
        <v>200</v>
      </c>
      <c r="J439" s="5" t="s">
        <v>201</v>
      </c>
      <c r="K439" s="5">
        <v>2045.6080589639237</v>
      </c>
      <c r="L439" s="5">
        <v>4.5685418234903601</v>
      </c>
      <c r="M439" s="5">
        <v>55.211611746348964</v>
      </c>
      <c r="N439" s="18">
        <v>0.12330639601276391</v>
      </c>
      <c r="O439" s="5">
        <v>2900.9433176462449</v>
      </c>
      <c r="P439" s="5">
        <v>6.478797742395618</v>
      </c>
      <c r="Q439" s="5">
        <v>96.056894291315231</v>
      </c>
      <c r="R439" s="5">
        <v>0.21452786963829878</v>
      </c>
      <c r="S439" s="18">
        <v>0.94300002000000016</v>
      </c>
      <c r="T439" s="62">
        <v>63.71</v>
      </c>
      <c r="U439" s="18">
        <v>0.14229202982717293</v>
      </c>
      <c r="V439" s="5">
        <v>447.75951233408688</v>
      </c>
      <c r="W439" s="5">
        <v>1030.6838351192221</v>
      </c>
      <c r="X439" s="5">
        <v>2.3018692104305263</v>
      </c>
      <c r="Y439" s="5">
        <v>0</v>
      </c>
      <c r="Z439" s="5" t="s">
        <v>840</v>
      </c>
      <c r="AA439" s="5">
        <v>2004</v>
      </c>
      <c r="AB439" s="5">
        <v>0.94300002000000005</v>
      </c>
      <c r="AC439" s="5">
        <v>0.12140001</v>
      </c>
      <c r="AD439" s="5">
        <v>456198.09</v>
      </c>
      <c r="AE439" s="5">
        <v>19424668</v>
      </c>
      <c r="AF439" s="5">
        <v>5161127.5</v>
      </c>
      <c r="AG439" s="5">
        <v>18315988</v>
      </c>
      <c r="AH439" s="5">
        <v>46</v>
      </c>
      <c r="AI439" s="10"/>
    </row>
    <row r="440" spans="1:35" x14ac:dyDescent="0.25">
      <c r="A440" s="5" t="s">
        <v>1460</v>
      </c>
      <c r="B440" s="5">
        <v>108</v>
      </c>
      <c r="C440" s="5">
        <v>51</v>
      </c>
      <c r="D440" s="5">
        <v>0.02</v>
      </c>
      <c r="E440" s="5">
        <v>750.00002999999992</v>
      </c>
      <c r="F440" s="5">
        <v>599.99999000000003</v>
      </c>
      <c r="G440" s="5">
        <v>25</v>
      </c>
      <c r="H440" s="5">
        <v>94.599997999999999</v>
      </c>
      <c r="I440" s="5" t="s">
        <v>200</v>
      </c>
      <c r="J440" s="5" t="s">
        <v>201</v>
      </c>
      <c r="K440" s="5">
        <v>2045.6080589639237</v>
      </c>
      <c r="L440" s="5">
        <v>4.5685418234903601</v>
      </c>
      <c r="M440" s="5">
        <v>55.211611746348964</v>
      </c>
      <c r="N440" s="18">
        <v>0.12330639601276391</v>
      </c>
      <c r="O440" s="5">
        <v>2910.172070276818</v>
      </c>
      <c r="P440" s="5">
        <v>6.499408700680938</v>
      </c>
      <c r="Q440" s="5">
        <v>93.642153386750095</v>
      </c>
      <c r="R440" s="5">
        <v>0.20913492803002889</v>
      </c>
      <c r="S440" s="18">
        <v>0.94599997999999996</v>
      </c>
      <c r="T440" s="62">
        <v>63.61</v>
      </c>
      <c r="U440" s="18">
        <v>0.14206803136542065</v>
      </c>
      <c r="V440" s="5">
        <v>447.75951233408688</v>
      </c>
      <c r="W440" s="5">
        <v>1030.6838351192221</v>
      </c>
      <c r="X440" s="5">
        <v>2.3018692104305263</v>
      </c>
      <c r="Y440" s="5">
        <v>0</v>
      </c>
      <c r="Z440" s="5" t="s">
        <v>840</v>
      </c>
      <c r="AA440" s="5">
        <v>2005</v>
      </c>
      <c r="AB440" s="5">
        <v>0.94599997999999996</v>
      </c>
      <c r="AC440" s="5">
        <v>0.1193</v>
      </c>
      <c r="AD440" s="5">
        <v>543263.5</v>
      </c>
      <c r="AE440" s="5">
        <v>20815060</v>
      </c>
      <c r="AF440" s="5">
        <v>5374586</v>
      </c>
      <c r="AG440" s="5">
        <v>19698402</v>
      </c>
      <c r="AH440" s="5">
        <v>46.299999</v>
      </c>
      <c r="AI440" s="10"/>
    </row>
    <row r="441" spans="1:35" x14ac:dyDescent="0.25">
      <c r="A441" s="5" t="s">
        <v>1460</v>
      </c>
      <c r="B441" s="5">
        <v>108</v>
      </c>
      <c r="C441" s="5">
        <v>51</v>
      </c>
      <c r="D441" s="5">
        <v>0.02</v>
      </c>
      <c r="E441" s="5">
        <v>750.00002999999992</v>
      </c>
      <c r="F441" s="5">
        <v>599.99999000000003</v>
      </c>
      <c r="G441" s="5">
        <v>24</v>
      </c>
      <c r="H441" s="5">
        <v>95.300000999999995</v>
      </c>
      <c r="I441" s="5" t="s">
        <v>200</v>
      </c>
      <c r="J441" s="5" t="s">
        <v>201</v>
      </c>
      <c r="K441" s="5">
        <v>2045.6080589639237</v>
      </c>
      <c r="L441" s="5">
        <v>4.5685418234903601</v>
      </c>
      <c r="M441" s="5">
        <v>55.211611746348964</v>
      </c>
      <c r="N441" s="18">
        <v>0.12330639601276391</v>
      </c>
      <c r="O441" s="5">
        <v>2931.7062058241568</v>
      </c>
      <c r="P441" s="5">
        <v>6.5475017840307146</v>
      </c>
      <c r="Q441" s="5">
        <v>84.049654642075438</v>
      </c>
      <c r="R441" s="5">
        <v>0.18771160037212889</v>
      </c>
      <c r="S441" s="18">
        <v>0.9530000099999999</v>
      </c>
      <c r="T441" s="62">
        <v>62.86</v>
      </c>
      <c r="U441" s="18">
        <v>0.1403975525831801</v>
      </c>
      <c r="V441" s="5">
        <v>447.75951233408688</v>
      </c>
      <c r="W441" s="5">
        <v>1030.6838351192221</v>
      </c>
      <c r="X441" s="5">
        <v>2.3018692104305263</v>
      </c>
      <c r="Y441" s="5">
        <v>0</v>
      </c>
      <c r="Z441" s="5" t="s">
        <v>840</v>
      </c>
      <c r="AA441" s="5">
        <v>2006</v>
      </c>
      <c r="AB441" s="5">
        <v>0.95300001000000001</v>
      </c>
      <c r="AC441" s="5">
        <v>0.1192</v>
      </c>
      <c r="AD441" s="5">
        <v>602775.81000000006</v>
      </c>
      <c r="AE441" s="5">
        <v>22488186</v>
      </c>
      <c r="AF441" s="5">
        <v>5630683</v>
      </c>
      <c r="AG441" s="5">
        <v>21427140</v>
      </c>
      <c r="AH441" s="5">
        <v>46.5</v>
      </c>
      <c r="AI441" s="10"/>
    </row>
    <row r="442" spans="1:35" x14ac:dyDescent="0.25">
      <c r="A442" s="5" t="s">
        <v>1460</v>
      </c>
      <c r="B442" s="5">
        <v>108</v>
      </c>
      <c r="C442" s="5">
        <v>51</v>
      </c>
      <c r="D442" s="5">
        <v>0.02</v>
      </c>
      <c r="E442" s="5">
        <v>750.00002999999992</v>
      </c>
      <c r="F442" s="5">
        <v>599.99999000000003</v>
      </c>
      <c r="G442" s="5">
        <v>23</v>
      </c>
      <c r="H442" s="5">
        <v>96.099997000000002</v>
      </c>
      <c r="I442" s="5" t="s">
        <v>200</v>
      </c>
      <c r="J442" s="5" t="s">
        <v>201</v>
      </c>
      <c r="K442" s="5">
        <v>2045.6080589639237</v>
      </c>
      <c r="L442" s="5">
        <v>4.5685418234903601</v>
      </c>
      <c r="M442" s="5">
        <v>55.211611746348964</v>
      </c>
      <c r="N442" s="18">
        <v>0.12330639601276391</v>
      </c>
      <c r="O442" s="5">
        <v>2956.3164179251467</v>
      </c>
      <c r="P442" s="5">
        <v>6.6024647974856414</v>
      </c>
      <c r="Q442" s="5">
        <v>71.31012939180701</v>
      </c>
      <c r="R442" s="5">
        <v>0.15925988712128214</v>
      </c>
      <c r="S442" s="18">
        <v>0.96099997000000004</v>
      </c>
      <c r="T442" s="62">
        <v>61.81</v>
      </c>
      <c r="U442" s="18">
        <v>0.13804355431627374</v>
      </c>
      <c r="V442" s="5">
        <v>447.75951233408688</v>
      </c>
      <c r="W442" s="5">
        <v>1030.6838351192221</v>
      </c>
      <c r="X442" s="5">
        <v>2.3018692104305263</v>
      </c>
      <c r="Y442" s="5">
        <v>0</v>
      </c>
      <c r="Z442" s="5" t="s">
        <v>840</v>
      </c>
      <c r="AA442" s="5">
        <v>2007</v>
      </c>
      <c r="AB442" s="5">
        <v>0.96099997000000004</v>
      </c>
      <c r="AC442" s="5">
        <v>0.1192</v>
      </c>
      <c r="AD442" s="5">
        <v>600822.13</v>
      </c>
      <c r="AE442" s="5">
        <v>24221544</v>
      </c>
      <c r="AF442" s="5">
        <v>5931443</v>
      </c>
      <c r="AG442" s="5">
        <v>23274362</v>
      </c>
      <c r="AH442" s="5">
        <v>46.700001</v>
      </c>
      <c r="AI442" s="10"/>
    </row>
    <row r="443" spans="1:35" x14ac:dyDescent="0.25">
      <c r="A443" s="5" t="s">
        <v>1460</v>
      </c>
      <c r="B443" s="5">
        <v>108</v>
      </c>
      <c r="C443" s="5">
        <v>51</v>
      </c>
      <c r="D443" s="5">
        <v>0.02</v>
      </c>
      <c r="E443" s="5">
        <v>750.00002999999992</v>
      </c>
      <c r="F443" s="5">
        <v>599.99999000000003</v>
      </c>
      <c r="G443" s="5">
        <v>30</v>
      </c>
      <c r="H443" s="5">
        <v>84.300004999999999</v>
      </c>
      <c r="I443" s="5" t="s">
        <v>200</v>
      </c>
      <c r="J443" s="5" t="s">
        <v>201</v>
      </c>
      <c r="K443" s="5">
        <v>2045.6080589639237</v>
      </c>
      <c r="L443" s="5">
        <v>4.5685418234903601</v>
      </c>
      <c r="M443" s="5">
        <v>55.211611746348964</v>
      </c>
      <c r="N443" s="18">
        <v>0.12330639601276391</v>
      </c>
      <c r="O443" s="5">
        <v>2593.3142205266868</v>
      </c>
      <c r="P443" s="5">
        <v>5.7917568451158594</v>
      </c>
      <c r="Q443" s="5">
        <v>287.64026149907733</v>
      </c>
      <c r="R443" s="5">
        <v>0.64239899672853906</v>
      </c>
      <c r="S443" s="18">
        <v>0.84300005</v>
      </c>
      <c r="T443" s="62">
        <v>79.569999999999993</v>
      </c>
      <c r="U443" s="18">
        <v>0.17769911451015721</v>
      </c>
      <c r="V443" s="5">
        <v>447.75951233408688</v>
      </c>
      <c r="W443" s="5">
        <v>1030.6838351192221</v>
      </c>
      <c r="X443" s="5">
        <v>2.3018692104305263</v>
      </c>
      <c r="Y443" s="5">
        <v>0</v>
      </c>
      <c r="Z443" s="5" t="s">
        <v>840</v>
      </c>
      <c r="AA443" s="5">
        <v>2008</v>
      </c>
      <c r="AB443" s="5">
        <v>0.84300005</v>
      </c>
      <c r="AC443" s="5">
        <v>0.1208</v>
      </c>
      <c r="AD443" s="5">
        <v>631147.5</v>
      </c>
      <c r="AE443" s="5">
        <v>25611200</v>
      </c>
      <c r="AF443" s="5">
        <v>6259283</v>
      </c>
      <c r="AG443" s="5">
        <v>21601054</v>
      </c>
      <c r="AH443" s="5">
        <v>46.799999</v>
      </c>
      <c r="AI443" s="10"/>
    </row>
    <row r="444" spans="1:35" x14ac:dyDescent="0.25">
      <c r="A444" s="5" t="s">
        <v>1460</v>
      </c>
      <c r="B444" s="5">
        <v>108</v>
      </c>
      <c r="C444" s="5">
        <v>51</v>
      </c>
      <c r="D444" s="5">
        <v>0.02</v>
      </c>
      <c r="E444" s="5">
        <v>750.00002999999992</v>
      </c>
      <c r="F444" s="5">
        <v>599.99999000000003</v>
      </c>
      <c r="G444" s="5">
        <v>30</v>
      </c>
      <c r="H444" s="5">
        <v>83.199995999999999</v>
      </c>
      <c r="I444" s="5" t="s">
        <v>200</v>
      </c>
      <c r="J444" s="5" t="s">
        <v>201</v>
      </c>
      <c r="K444" s="5">
        <v>2045.6080589639237</v>
      </c>
      <c r="L444" s="5">
        <v>4.5685418234903601</v>
      </c>
      <c r="M444" s="5">
        <v>55.211611746348964</v>
      </c>
      <c r="N444" s="18">
        <v>0.12330639601276391</v>
      </c>
      <c r="O444" s="5">
        <v>2559.4747328255016</v>
      </c>
      <c r="P444" s="5">
        <v>5.7161817054057362</v>
      </c>
      <c r="Q444" s="5">
        <v>318.33719744247946</v>
      </c>
      <c r="R444" s="5">
        <v>0.7109557444866933</v>
      </c>
      <c r="S444" s="18">
        <v>0.83199995999999998</v>
      </c>
      <c r="T444" s="62">
        <v>82.17</v>
      </c>
      <c r="U444" s="18">
        <v>0.1835038992325746</v>
      </c>
      <c r="V444" s="5">
        <v>447.75951233408688</v>
      </c>
      <c r="W444" s="5">
        <v>1030.6838351192221</v>
      </c>
      <c r="X444" s="5">
        <v>2.3018692104305263</v>
      </c>
      <c r="Y444" s="5">
        <v>0</v>
      </c>
      <c r="Z444" s="5" t="s">
        <v>840</v>
      </c>
      <c r="AA444" s="5">
        <v>2009</v>
      </c>
      <c r="AB444" s="5">
        <v>0.83199995999999998</v>
      </c>
      <c r="AC444" s="5">
        <v>0.1208</v>
      </c>
      <c r="AD444" s="5">
        <v>660399.43999999994</v>
      </c>
      <c r="AE444" s="5">
        <v>27345114</v>
      </c>
      <c r="AF444" s="5">
        <v>6461696.5</v>
      </c>
      <c r="AG444" s="5">
        <v>22754804</v>
      </c>
      <c r="AH444" s="5">
        <v>47.099997999999999</v>
      </c>
      <c r="AI444" s="10"/>
    </row>
    <row r="445" spans="1:35" x14ac:dyDescent="0.25">
      <c r="A445" s="5" t="s">
        <v>1460</v>
      </c>
      <c r="B445" s="5">
        <v>108</v>
      </c>
      <c r="C445" s="5">
        <v>51</v>
      </c>
      <c r="D445" s="5">
        <v>0.02</v>
      </c>
      <c r="E445" s="5">
        <v>750.00002999999992</v>
      </c>
      <c r="F445" s="5">
        <v>599.99999000000003</v>
      </c>
      <c r="G445" s="5">
        <v>30</v>
      </c>
      <c r="H445" s="5">
        <v>83.3</v>
      </c>
      <c r="I445" s="5" t="s">
        <v>200</v>
      </c>
      <c r="J445" s="5" t="s">
        <v>201</v>
      </c>
      <c r="K445" s="5">
        <v>2045.6080589639237</v>
      </c>
      <c r="L445" s="5">
        <v>4.5685418234903601</v>
      </c>
      <c r="M445" s="5">
        <v>55.211611746348964</v>
      </c>
      <c r="N445" s="18">
        <v>0.12330639601276391</v>
      </c>
      <c r="O445" s="5">
        <v>2562.5511477712603</v>
      </c>
      <c r="P445" s="5">
        <v>5.7230523912560978</v>
      </c>
      <c r="Q445" s="5">
        <v>340.80838480990252</v>
      </c>
      <c r="R445" s="5">
        <v>0.76114158476127491</v>
      </c>
      <c r="S445" s="18">
        <v>0.83299999999999985</v>
      </c>
      <c r="T445" s="62">
        <v>84.07</v>
      </c>
      <c r="U445" s="18">
        <v>0.18775319647075817</v>
      </c>
      <c r="V445" s="5">
        <v>447.75951233408688</v>
      </c>
      <c r="W445" s="5">
        <v>1030.6838351192221</v>
      </c>
      <c r="X445" s="5">
        <v>2.3018692104305263</v>
      </c>
      <c r="Y445" s="5">
        <v>0</v>
      </c>
      <c r="Z445" s="5" t="s">
        <v>840</v>
      </c>
      <c r="AA445" s="5">
        <v>2010</v>
      </c>
      <c r="AB445" s="5">
        <v>0.83299999999999996</v>
      </c>
      <c r="AC445" s="5">
        <v>0.1208</v>
      </c>
      <c r="AD445" s="5">
        <v>770142.25</v>
      </c>
      <c r="AE445" s="5">
        <v>29129228</v>
      </c>
      <c r="AF445" s="5">
        <v>6391164.5</v>
      </c>
      <c r="AG445" s="5">
        <v>24251136</v>
      </c>
      <c r="AH445" s="5">
        <v>47.5</v>
      </c>
      <c r="AI445" s="10"/>
    </row>
    <row r="446" spans="1:35" x14ac:dyDescent="0.25">
      <c r="A446" s="5" t="s">
        <v>1460</v>
      </c>
      <c r="B446" s="5">
        <v>108</v>
      </c>
      <c r="C446" s="5">
        <v>51</v>
      </c>
      <c r="D446" s="5">
        <v>0.02</v>
      </c>
      <c r="E446" s="5">
        <v>750.00002999999992</v>
      </c>
      <c r="F446" s="5">
        <v>599.99999000000003</v>
      </c>
      <c r="G446" s="5">
        <v>30</v>
      </c>
      <c r="H446" s="5">
        <v>82.999997999999991</v>
      </c>
      <c r="I446" s="5" t="s">
        <v>200</v>
      </c>
      <c r="J446" s="5" t="s">
        <v>201</v>
      </c>
      <c r="K446" s="5">
        <v>2045.6080589639237</v>
      </c>
      <c r="L446" s="5">
        <v>4.5685418234903601</v>
      </c>
      <c r="M446" s="5">
        <v>55.211611746348964</v>
      </c>
      <c r="N446" s="18">
        <v>0.12330639601276391</v>
      </c>
      <c r="O446" s="5">
        <v>2553.322210563173</v>
      </c>
      <c r="P446" s="5">
        <v>5.7024410207461154</v>
      </c>
      <c r="Q446" s="5">
        <v>366.46773745578167</v>
      </c>
      <c r="R446" s="5">
        <v>0.81844768756659947</v>
      </c>
      <c r="S446" s="18">
        <v>0.82999997999999997</v>
      </c>
      <c r="T446" s="62">
        <v>86.24</v>
      </c>
      <c r="U446" s="18">
        <v>0.19260537515401641</v>
      </c>
      <c r="V446" s="5">
        <v>447.75951233408688</v>
      </c>
      <c r="W446" s="5">
        <v>1030.6838351192221</v>
      </c>
      <c r="X446" s="5">
        <v>2.3018692104305263</v>
      </c>
      <c r="Y446" s="5">
        <v>0</v>
      </c>
      <c r="Z446" s="5" t="s">
        <v>840</v>
      </c>
      <c r="AA446" s="5">
        <v>2011</v>
      </c>
      <c r="AB446" s="5">
        <v>0.82999997999999997</v>
      </c>
      <c r="AC446" s="5">
        <v>0.12270001</v>
      </c>
      <c r="AD446" s="5">
        <v>800804.25</v>
      </c>
      <c r="AE446" s="5">
        <v>30962816</v>
      </c>
      <c r="AF446" s="5">
        <v>6431296</v>
      </c>
      <c r="AG446" s="5">
        <v>25711288</v>
      </c>
      <c r="AH446" s="5">
        <v>47.700001</v>
      </c>
      <c r="AI446" s="10"/>
    </row>
    <row r="447" spans="1:35" x14ac:dyDescent="0.25">
      <c r="A447" s="5" t="s">
        <v>1460</v>
      </c>
      <c r="B447" s="5">
        <v>108</v>
      </c>
      <c r="C447" s="5">
        <v>51</v>
      </c>
      <c r="D447" s="5">
        <v>0.02</v>
      </c>
      <c r="E447" s="5">
        <v>750.00002999999992</v>
      </c>
      <c r="F447" s="5">
        <v>599.99999000000003</v>
      </c>
      <c r="G447" s="5">
        <v>29</v>
      </c>
      <c r="H447" s="5">
        <v>84.300004999999999</v>
      </c>
      <c r="I447" s="5" t="s">
        <v>200</v>
      </c>
      <c r="J447" s="5" t="s">
        <v>201</v>
      </c>
      <c r="K447" s="5">
        <v>2045.6080589639237</v>
      </c>
      <c r="L447" s="5">
        <v>4.5685418234903601</v>
      </c>
      <c r="M447" s="5">
        <v>55.211611746348964</v>
      </c>
      <c r="N447" s="18">
        <v>0.12330639601276391</v>
      </c>
      <c r="O447" s="5">
        <v>2593.3142205266868</v>
      </c>
      <c r="P447" s="5">
        <v>5.7917568451158594</v>
      </c>
      <c r="Q447" s="5">
        <v>352.82066853883259</v>
      </c>
      <c r="R447" s="5">
        <v>0.7879691191810626</v>
      </c>
      <c r="S447" s="18">
        <v>0.84300005</v>
      </c>
      <c r="T447" s="62">
        <v>85.38</v>
      </c>
      <c r="U447" s="18">
        <v>0.19067626689846914</v>
      </c>
      <c r="V447" s="5">
        <v>447.75951233408688</v>
      </c>
      <c r="W447" s="5">
        <v>1030.6838351192221</v>
      </c>
      <c r="X447" s="5">
        <v>2.3018692104305263</v>
      </c>
      <c r="Y447" s="5">
        <v>0</v>
      </c>
      <c r="Z447" s="5" t="s">
        <v>840</v>
      </c>
      <c r="AA447" s="5">
        <v>2012</v>
      </c>
      <c r="AB447" s="5">
        <v>0.84300005</v>
      </c>
      <c r="AC447" s="5">
        <v>0.12140001</v>
      </c>
      <c r="AD447" s="5">
        <v>883216.25</v>
      </c>
      <c r="AE447" s="5">
        <v>32603244</v>
      </c>
      <c r="AF447" s="5">
        <v>6496076.5</v>
      </c>
      <c r="AG447" s="5">
        <v>27491810</v>
      </c>
      <c r="AH447" s="5">
        <v>47.799999</v>
      </c>
      <c r="AI447" s="10"/>
    </row>
    <row r="448" spans="1:35" x14ac:dyDescent="0.25">
      <c r="A448" s="5" t="s">
        <v>1460</v>
      </c>
      <c r="B448" s="5">
        <v>108</v>
      </c>
      <c r="C448" s="5">
        <v>51</v>
      </c>
      <c r="D448" s="5">
        <v>0.02</v>
      </c>
      <c r="E448" s="5">
        <v>750.00002999999992</v>
      </c>
      <c r="F448" s="5">
        <v>550.00000000000011</v>
      </c>
      <c r="H448" s="5">
        <v>87.599998999999997</v>
      </c>
      <c r="I448" s="5" t="s">
        <v>200</v>
      </c>
      <c r="J448" s="5" t="s">
        <v>842</v>
      </c>
      <c r="K448" s="5" t="s">
        <v>1456</v>
      </c>
      <c r="L448" s="5" t="e">
        <v>#VALUE!</v>
      </c>
      <c r="M448" s="5" t="s">
        <v>1456</v>
      </c>
      <c r="N448" s="18" t="e">
        <v>#VALUE!</v>
      </c>
      <c r="O448" s="5" t="e">
        <v>#VALUE!</v>
      </c>
      <c r="P448" s="5" t="e">
        <v>#VALUE!</v>
      </c>
      <c r="Q448" s="5">
        <v>255.22014375251965</v>
      </c>
      <c r="R448" s="5">
        <v>0.64524483075877204</v>
      </c>
      <c r="S448" s="18" t="e">
        <v>#VALUE!</v>
      </c>
      <c r="T448" s="62" t="e">
        <v>#VALUE!</v>
      </c>
      <c r="U448" s="18" t="e">
        <v>#VALUE!</v>
      </c>
      <c r="V448" s="5">
        <v>395.54000526032104</v>
      </c>
      <c r="W448" s="5">
        <v>881.32037956037777</v>
      </c>
      <c r="X448" s="5">
        <v>2.2281447333761975</v>
      </c>
      <c r="Y448" s="5">
        <v>0</v>
      </c>
      <c r="Z448" s="5" t="s">
        <v>840</v>
      </c>
      <c r="AA448" s="5">
        <v>2013</v>
      </c>
      <c r="AB448" s="5">
        <v>0.87599998999999995</v>
      </c>
      <c r="AC448" s="5">
        <v>0.1201</v>
      </c>
      <c r="AD448" s="5">
        <v>930969.06</v>
      </c>
      <c r="AE448" s="5">
        <v>34356576</v>
      </c>
      <c r="AF448" s="5">
        <v>6602479.5</v>
      </c>
      <c r="AG448" s="5">
        <v>30083042</v>
      </c>
      <c r="AH448" s="5">
        <v>47.900002000000001</v>
      </c>
      <c r="AI448" s="10"/>
    </row>
    <row r="449" spans="1:35" x14ac:dyDescent="0.25">
      <c r="A449" s="5" t="s">
        <v>1460</v>
      </c>
      <c r="B449" s="5">
        <v>108</v>
      </c>
      <c r="C449" s="5">
        <v>51</v>
      </c>
      <c r="D449" s="5">
        <v>0.02</v>
      </c>
      <c r="E449" s="5">
        <v>0</v>
      </c>
      <c r="F449" s="5">
        <v>200</v>
      </c>
      <c r="H449" s="5">
        <v>0</v>
      </c>
      <c r="I449" s="5" t="s">
        <v>200</v>
      </c>
      <c r="K449" s="5" t="s">
        <v>1456</v>
      </c>
      <c r="L449" s="5" t="e">
        <v>#VALUE!</v>
      </c>
      <c r="M449" s="5" t="s">
        <v>1456</v>
      </c>
      <c r="N449" s="18" t="e">
        <v>#VALUE!</v>
      </c>
      <c r="O449" s="5" t="e">
        <v>#VALUE!</v>
      </c>
      <c r="P449" s="5" t="e">
        <v>#VALUE!</v>
      </c>
      <c r="Q449" s="5" t="e">
        <v>#DIV/0!</v>
      </c>
      <c r="R449" s="5" t="e">
        <v>#DIV/0!</v>
      </c>
      <c r="S449" s="18" t="e">
        <v>#VALUE!</v>
      </c>
      <c r="T449" s="62" t="e">
        <v>#VALUE!</v>
      </c>
      <c r="U449" s="18" t="e">
        <v>#VALUE!</v>
      </c>
      <c r="V449" s="5">
        <v>170.27101100293106</v>
      </c>
      <c r="W449" s="5">
        <v>796.4215644807316</v>
      </c>
      <c r="X449" s="5">
        <v>4.6773761416558566</v>
      </c>
      <c r="Y449" s="5">
        <v>0</v>
      </c>
      <c r="Z449" s="5" t="s">
        <v>840</v>
      </c>
      <c r="AA449" s="5">
        <v>2014</v>
      </c>
      <c r="AI449" s="10"/>
    </row>
    <row r="450" spans="1:35" x14ac:dyDescent="0.25">
      <c r="A450" s="5" t="s">
        <v>1460</v>
      </c>
      <c r="B450" s="5">
        <v>108</v>
      </c>
      <c r="C450" s="5">
        <v>51</v>
      </c>
      <c r="D450" s="5">
        <v>0.02</v>
      </c>
      <c r="E450" s="5">
        <v>850.00001000000009</v>
      </c>
      <c r="F450" s="5">
        <v>550.00000000000011</v>
      </c>
      <c r="G450" s="5">
        <v>40</v>
      </c>
      <c r="H450" s="5">
        <v>65.800004999999999</v>
      </c>
      <c r="I450" s="5" t="s">
        <v>200</v>
      </c>
      <c r="J450" s="5" t="s">
        <v>324</v>
      </c>
      <c r="K450" s="5">
        <v>1457.9746155602529</v>
      </c>
      <c r="L450" s="5">
        <v>3.6860357894789941</v>
      </c>
      <c r="M450" s="5">
        <v>52.705607039884377</v>
      </c>
      <c r="N450" s="18">
        <v>0.13324975056618271</v>
      </c>
      <c r="O450" s="5">
        <v>1477.3424645723553</v>
      </c>
      <c r="P450" s="5">
        <v>3.7350013776736839</v>
      </c>
      <c r="Q450" s="5">
        <v>477.13106118458433</v>
      </c>
      <c r="R450" s="5">
        <v>1.2062776327025755</v>
      </c>
      <c r="S450" s="18">
        <v>0.65800004999999995</v>
      </c>
      <c r="T450" s="62">
        <v>94.88</v>
      </c>
      <c r="U450" s="18">
        <v>0.23986298817974505</v>
      </c>
      <c r="V450" s="5">
        <v>395.54000526032104</v>
      </c>
      <c r="W450" s="5">
        <v>787.22652777150745</v>
      </c>
      <c r="X450" s="5">
        <v>1.9902576662337896</v>
      </c>
      <c r="Y450" s="5">
        <v>0</v>
      </c>
      <c r="Z450" s="5" t="s">
        <v>845</v>
      </c>
      <c r="AA450" s="5">
        <v>2001</v>
      </c>
      <c r="AB450" s="5">
        <v>0.65800004999999995</v>
      </c>
      <c r="AC450" s="5">
        <v>0.10333776</v>
      </c>
      <c r="AD450" s="5">
        <v>294352</v>
      </c>
      <c r="AE450" s="5">
        <v>12572240</v>
      </c>
      <c r="AF450" s="5">
        <v>3564441</v>
      </c>
      <c r="AG450" s="5">
        <v>8276661</v>
      </c>
      <c r="AI450" s="10"/>
    </row>
    <row r="451" spans="1:35" x14ac:dyDescent="0.25">
      <c r="A451" s="5" t="s">
        <v>1460</v>
      </c>
      <c r="B451" s="5">
        <v>108</v>
      </c>
      <c r="C451" s="5">
        <v>51</v>
      </c>
      <c r="D451" s="5">
        <v>0.02</v>
      </c>
      <c r="E451" s="5">
        <v>850.00001000000009</v>
      </c>
      <c r="F451" s="5">
        <v>499.99999000000003</v>
      </c>
      <c r="G451" s="5">
        <v>40</v>
      </c>
      <c r="H451" s="5">
        <v>53.7</v>
      </c>
      <c r="I451" s="5" t="s">
        <v>200</v>
      </c>
      <c r="J451" s="5" t="s">
        <v>324</v>
      </c>
      <c r="K451" s="5">
        <v>1246.6689738444416</v>
      </c>
      <c r="L451" s="5">
        <v>3.5652109530845988</v>
      </c>
      <c r="M451" s="5">
        <v>45.090965664850337</v>
      </c>
      <c r="N451" s="18">
        <v>0.12895067419360143</v>
      </c>
      <c r="O451" s="5">
        <v>1030.6870778502055</v>
      </c>
      <c r="P451" s="5">
        <v>2.9475481753770083</v>
      </c>
      <c r="Q451" s="5">
        <v>623.13705572106119</v>
      </c>
      <c r="R451" s="5">
        <v>1.7820408648485599</v>
      </c>
      <c r="S451" s="18">
        <v>0.53700000000000003</v>
      </c>
      <c r="T451" s="62">
        <v>100.17</v>
      </c>
      <c r="U451" s="18">
        <v>0.28645102155188001</v>
      </c>
      <c r="V451" s="5">
        <v>349.67607534298389</v>
      </c>
      <c r="W451" s="5">
        <v>672.67381544830607</v>
      </c>
      <c r="X451" s="5">
        <v>1.9237055746193275</v>
      </c>
      <c r="Y451" s="5">
        <v>0</v>
      </c>
      <c r="Z451" s="5" t="s">
        <v>845</v>
      </c>
      <c r="AA451" s="5">
        <v>2002</v>
      </c>
      <c r="AB451" s="5">
        <v>0.53700000000000003</v>
      </c>
      <c r="AC451" s="5">
        <v>0.11846634</v>
      </c>
      <c r="AD451" s="5">
        <v>306510</v>
      </c>
      <c r="AE451" s="5">
        <v>14291044</v>
      </c>
      <c r="AF451" s="5">
        <v>3713020</v>
      </c>
      <c r="AG451" s="5">
        <v>7673893</v>
      </c>
      <c r="AI451" s="10"/>
    </row>
    <row r="452" spans="1:35" x14ac:dyDescent="0.25">
      <c r="A452" s="5" t="s">
        <v>1460</v>
      </c>
      <c r="B452" s="5">
        <v>108</v>
      </c>
      <c r="C452" s="5">
        <v>51</v>
      </c>
      <c r="D452" s="5">
        <v>0.02</v>
      </c>
      <c r="E452" s="5">
        <v>850.00001000000009</v>
      </c>
      <c r="F452" s="5">
        <v>499.99999000000003</v>
      </c>
      <c r="G452" s="5">
        <v>40</v>
      </c>
      <c r="H452" s="5">
        <v>42.6</v>
      </c>
      <c r="I452" s="5" t="s">
        <v>200</v>
      </c>
      <c r="J452" s="5" t="s">
        <v>324</v>
      </c>
      <c r="K452" s="5">
        <v>1246.6689738444416</v>
      </c>
      <c r="L452" s="5">
        <v>3.5652109530845988</v>
      </c>
      <c r="M452" s="5">
        <v>45.090965664850337</v>
      </c>
      <c r="N452" s="18">
        <v>0.12895067419360143</v>
      </c>
      <c r="O452" s="5">
        <v>817.64002823871044</v>
      </c>
      <c r="P452" s="5">
        <v>2.3382784408018726</v>
      </c>
      <c r="Q452" s="5">
        <v>970.33118830536989</v>
      </c>
      <c r="R452" s="5">
        <v>2.7749430307853036</v>
      </c>
      <c r="S452" s="18">
        <v>0.42599999999999999</v>
      </c>
      <c r="T452" s="62">
        <v>130.85</v>
      </c>
      <c r="U452" s="18">
        <v>0.37420570726786329</v>
      </c>
      <c r="V452" s="5">
        <v>349.67607534298389</v>
      </c>
      <c r="W452" s="5">
        <v>672.67381544830607</v>
      </c>
      <c r="X452" s="5">
        <v>1.9237055746193275</v>
      </c>
      <c r="Y452" s="5">
        <v>0</v>
      </c>
      <c r="Z452" s="5" t="s">
        <v>845</v>
      </c>
      <c r="AA452" s="5">
        <v>2003</v>
      </c>
      <c r="AB452" s="5">
        <v>0.42599999999999999</v>
      </c>
      <c r="AC452" s="5">
        <v>0.11210857</v>
      </c>
      <c r="AD452" s="5">
        <v>449349</v>
      </c>
      <c r="AE452" s="5">
        <v>17593980</v>
      </c>
      <c r="AF452" s="5">
        <v>3639334</v>
      </c>
      <c r="AG452" s="5">
        <v>7502111</v>
      </c>
      <c r="AI452" s="10"/>
    </row>
    <row r="453" spans="1:35" x14ac:dyDescent="0.25">
      <c r="A453" s="5" t="s">
        <v>1460</v>
      </c>
      <c r="B453" s="5">
        <v>108</v>
      </c>
      <c r="C453" s="5">
        <v>51</v>
      </c>
      <c r="D453" s="5">
        <v>0.02</v>
      </c>
      <c r="E453" s="5">
        <v>850.00001000000009</v>
      </c>
      <c r="F453" s="5">
        <v>499.99999000000003</v>
      </c>
      <c r="G453" s="5">
        <v>40</v>
      </c>
      <c r="H453" s="5">
        <v>54.2</v>
      </c>
      <c r="I453" s="5" t="s">
        <v>200</v>
      </c>
      <c r="J453" s="5" t="s">
        <v>324</v>
      </c>
      <c r="K453" s="5">
        <v>1246.6689738444416</v>
      </c>
      <c r="L453" s="5">
        <v>3.5652109530845988</v>
      </c>
      <c r="M453" s="5">
        <v>45.090965664850337</v>
      </c>
      <c r="N453" s="18">
        <v>0.12895067419360143</v>
      </c>
      <c r="O453" s="5">
        <v>1040.2837917966692</v>
      </c>
      <c r="P453" s="5">
        <v>2.974992758015528</v>
      </c>
      <c r="Q453" s="5">
        <v>858.79830573759125</v>
      </c>
      <c r="R453" s="5">
        <v>2.455982454319269</v>
      </c>
      <c r="S453" s="18">
        <v>0.54200000000000004</v>
      </c>
      <c r="T453" s="62">
        <v>120.99</v>
      </c>
      <c r="U453" s="18">
        <v>0.34601533151502306</v>
      </c>
      <c r="V453" s="5">
        <v>349.67607534298389</v>
      </c>
      <c r="W453" s="5">
        <v>672.67381544830607</v>
      </c>
      <c r="X453" s="5">
        <v>1.9237055746193275</v>
      </c>
      <c r="Y453" s="5">
        <v>0</v>
      </c>
      <c r="Z453" s="5" t="s">
        <v>845</v>
      </c>
      <c r="AA453" s="5">
        <v>2004</v>
      </c>
      <c r="AB453" s="5">
        <v>0.54200000000000004</v>
      </c>
      <c r="AC453" s="5">
        <v>0.12015267</v>
      </c>
      <c r="AD453" s="5">
        <v>576220</v>
      </c>
      <c r="AE453" s="5">
        <v>18442664</v>
      </c>
      <c r="AF453" s="5">
        <v>3439251</v>
      </c>
      <c r="AG453" s="5">
        <v>9990187</v>
      </c>
      <c r="AI453" s="10"/>
    </row>
    <row r="454" spans="1:35" x14ac:dyDescent="0.25">
      <c r="A454" s="5" t="s">
        <v>1460</v>
      </c>
      <c r="B454" s="5">
        <v>108</v>
      </c>
      <c r="C454" s="5">
        <v>51</v>
      </c>
      <c r="D454" s="5">
        <v>0.02</v>
      </c>
      <c r="E454" s="5">
        <v>850.00001000000009</v>
      </c>
      <c r="F454" s="5">
        <v>499.99999000000003</v>
      </c>
      <c r="G454" s="5">
        <v>40</v>
      </c>
      <c r="H454" s="5">
        <v>54.400002999999998</v>
      </c>
      <c r="I454" s="5" t="s">
        <v>200</v>
      </c>
      <c r="J454" s="5" t="s">
        <v>324</v>
      </c>
      <c r="K454" s="5">
        <v>1246.6689738444416</v>
      </c>
      <c r="L454" s="5">
        <v>3.5652109530845988</v>
      </c>
      <c r="M454" s="5">
        <v>45.090965664850337</v>
      </c>
      <c r="N454" s="18">
        <v>0.12895067419360143</v>
      </c>
      <c r="O454" s="5">
        <v>1044.1225349555382</v>
      </c>
      <c r="P454" s="5">
        <v>2.985970755738431</v>
      </c>
      <c r="Q454" s="5">
        <v>885.66978473857876</v>
      </c>
      <c r="R454" s="5">
        <v>2.532829230223598</v>
      </c>
      <c r="S454" s="18">
        <v>0.54400002999999997</v>
      </c>
      <c r="T454" s="62">
        <v>123.37</v>
      </c>
      <c r="U454" s="18">
        <v>0.35280720376500319</v>
      </c>
      <c r="V454" s="5">
        <v>349.67607534298389</v>
      </c>
      <c r="W454" s="5">
        <v>672.67381544830607</v>
      </c>
      <c r="X454" s="5">
        <v>1.9237055746193275</v>
      </c>
      <c r="Y454" s="5">
        <v>0</v>
      </c>
      <c r="Z454" s="5" t="s">
        <v>845</v>
      </c>
      <c r="AA454" s="5">
        <v>2005</v>
      </c>
      <c r="AB454" s="5">
        <v>0.54400002999999997</v>
      </c>
      <c r="AC454" s="5">
        <v>0.12340848</v>
      </c>
      <c r="AD454" s="5">
        <v>727428</v>
      </c>
      <c r="AE454" s="5">
        <v>19304648</v>
      </c>
      <c r="AF454" s="5">
        <v>3475528</v>
      </c>
      <c r="AG454" s="5">
        <v>10494147</v>
      </c>
      <c r="AI454" s="10"/>
    </row>
    <row r="455" spans="1:35" x14ac:dyDescent="0.25">
      <c r="A455" s="5" t="s">
        <v>1460</v>
      </c>
      <c r="B455" s="5">
        <v>108</v>
      </c>
      <c r="C455" s="5">
        <v>51</v>
      </c>
      <c r="D455" s="5">
        <v>0.02</v>
      </c>
      <c r="E455" s="5">
        <v>850.00001000000009</v>
      </c>
      <c r="F455" s="5">
        <v>499.99999000000003</v>
      </c>
      <c r="G455" s="5">
        <v>40</v>
      </c>
      <c r="H455" s="5">
        <v>52.200000999999993</v>
      </c>
      <c r="I455" s="5" t="s">
        <v>200</v>
      </c>
      <c r="J455" s="5" t="s">
        <v>324</v>
      </c>
      <c r="K455" s="5">
        <v>1246.6689738444416</v>
      </c>
      <c r="L455" s="5">
        <v>3.5652109530845988</v>
      </c>
      <c r="M455" s="5">
        <v>45.090965664850337</v>
      </c>
      <c r="N455" s="18">
        <v>0.12895067419360143</v>
      </c>
      <c r="O455" s="5">
        <v>1001.896955204242</v>
      </c>
      <c r="P455" s="5">
        <v>2.865214482350614</v>
      </c>
      <c r="Q455" s="5">
        <v>976.63782537771624</v>
      </c>
      <c r="R455" s="5">
        <v>2.7929786858302204</v>
      </c>
      <c r="S455" s="18">
        <v>0.52200000999999996</v>
      </c>
      <c r="T455" s="62">
        <v>131.41</v>
      </c>
      <c r="U455" s="18">
        <v>0.37579973464986149</v>
      </c>
      <c r="V455" s="5">
        <v>349.67607534298389</v>
      </c>
      <c r="W455" s="5">
        <v>672.67381544830607</v>
      </c>
      <c r="X455" s="5">
        <v>1.9237055746193275</v>
      </c>
      <c r="Y455" s="5">
        <v>0</v>
      </c>
      <c r="Z455" s="5" t="s">
        <v>845</v>
      </c>
      <c r="AA455" s="5">
        <v>2006</v>
      </c>
      <c r="AB455" s="5">
        <v>0.52200000999999996</v>
      </c>
      <c r="AC455" s="5">
        <v>0.14876996000000001</v>
      </c>
      <c r="AD455" s="5">
        <v>672556</v>
      </c>
      <c r="AE455" s="5">
        <v>20874542</v>
      </c>
      <c r="AF455" s="5">
        <v>3572541</v>
      </c>
      <c r="AG455" s="5">
        <v>10899853</v>
      </c>
      <c r="AI455" s="10"/>
    </row>
    <row r="456" spans="1:35" x14ac:dyDescent="0.25">
      <c r="A456" s="5" t="s">
        <v>1460</v>
      </c>
      <c r="B456" s="5">
        <v>108</v>
      </c>
      <c r="C456" s="5">
        <v>51</v>
      </c>
      <c r="D456" s="5">
        <v>0.02</v>
      </c>
      <c r="E456" s="5">
        <v>850.00001000000009</v>
      </c>
      <c r="F456" s="5">
        <v>499.99999000000003</v>
      </c>
      <c r="G456" s="5">
        <v>30</v>
      </c>
      <c r="H456" s="5">
        <v>54.210000999999998</v>
      </c>
      <c r="I456" s="5" t="s">
        <v>200</v>
      </c>
      <c r="J456" s="5" t="s">
        <v>324</v>
      </c>
      <c r="K456" s="5">
        <v>1246.6689738444416</v>
      </c>
      <c r="L456" s="5">
        <v>3.5652109530845988</v>
      </c>
      <c r="M456" s="5">
        <v>45.090965664850337</v>
      </c>
      <c r="N456" s="18">
        <v>0.12895067419360143</v>
      </c>
      <c r="O456" s="5">
        <v>1040.4757452690262</v>
      </c>
      <c r="P456" s="5">
        <v>2.9755417045574633</v>
      </c>
      <c r="Q456" s="5">
        <v>948.31103288814495</v>
      </c>
      <c r="R456" s="5">
        <v>2.711970019561627</v>
      </c>
      <c r="S456" s="18">
        <v>0.54210000999999997</v>
      </c>
      <c r="T456" s="62">
        <v>133.33000000000001</v>
      </c>
      <c r="U456" s="18">
        <v>0.38130104704869766</v>
      </c>
      <c r="V456" s="5">
        <v>349.67607534298389</v>
      </c>
      <c r="W456" s="5">
        <v>672.67381544830607</v>
      </c>
      <c r="X456" s="5">
        <v>1.9237055746193275</v>
      </c>
      <c r="Y456" s="5">
        <v>0</v>
      </c>
      <c r="Z456" s="5" t="s">
        <v>845</v>
      </c>
      <c r="AA456" s="5">
        <v>2007</v>
      </c>
      <c r="AB456" s="5">
        <v>0.54210000999999997</v>
      </c>
      <c r="AC456" s="5">
        <v>0.15101883999999999</v>
      </c>
      <c r="AD456" s="5">
        <v>823802.75</v>
      </c>
      <c r="AE456" s="5">
        <v>22280916</v>
      </c>
      <c r="AF456" s="5">
        <v>3762000</v>
      </c>
      <c r="AG456" s="5">
        <v>12078909</v>
      </c>
      <c r="AI456" s="10"/>
    </row>
    <row r="457" spans="1:35" x14ac:dyDescent="0.25">
      <c r="A457" s="5" t="s">
        <v>1460</v>
      </c>
      <c r="B457" s="5">
        <v>108</v>
      </c>
      <c r="C457" s="5">
        <v>51</v>
      </c>
      <c r="D457" s="5">
        <v>0.02</v>
      </c>
      <c r="E457" s="5">
        <v>850.00001000000009</v>
      </c>
      <c r="F457" s="5">
        <v>499.99999000000003</v>
      </c>
      <c r="G457" s="5">
        <v>30</v>
      </c>
      <c r="H457" s="5">
        <v>46.12</v>
      </c>
      <c r="I457" s="5" t="s">
        <v>200</v>
      </c>
      <c r="J457" s="5" t="s">
        <v>324</v>
      </c>
      <c r="K457" s="5">
        <v>1246.6689738444416</v>
      </c>
      <c r="L457" s="5">
        <v>3.5652109530845988</v>
      </c>
      <c r="M457" s="5">
        <v>45.090965664850337</v>
      </c>
      <c r="N457" s="18">
        <v>0.12895067419360143</v>
      </c>
      <c r="O457" s="5">
        <v>885.20089442181518</v>
      </c>
      <c r="P457" s="5">
        <v>2.5314883025770505</v>
      </c>
      <c r="Q457" s="5">
        <v>1132.0974420906525</v>
      </c>
      <c r="R457" s="5">
        <v>3.2375604793099484</v>
      </c>
      <c r="S457" s="18">
        <v>0.4612</v>
      </c>
      <c r="T457" s="62">
        <v>150.43</v>
      </c>
      <c r="U457" s="18">
        <v>0.43020754215368762</v>
      </c>
      <c r="V457" s="5">
        <v>349.67607534298389</v>
      </c>
      <c r="W457" s="5">
        <v>672.67381544830607</v>
      </c>
      <c r="X457" s="5">
        <v>1.9237055746193275</v>
      </c>
      <c r="Y457" s="5">
        <v>0</v>
      </c>
      <c r="Z457" s="5" t="s">
        <v>845</v>
      </c>
      <c r="AA457" s="5">
        <v>2008</v>
      </c>
      <c r="AB457" s="5">
        <v>0.4612</v>
      </c>
      <c r="AC457" s="5">
        <v>0.15200027999999999</v>
      </c>
      <c r="AD457" s="5">
        <v>986410.88</v>
      </c>
      <c r="AE457" s="5">
        <v>23841280</v>
      </c>
      <c r="AF457" s="5">
        <v>3967704</v>
      </c>
      <c r="AG457" s="5">
        <v>10995366</v>
      </c>
      <c r="AI457" s="10"/>
    </row>
    <row r="458" spans="1:35" x14ac:dyDescent="0.25">
      <c r="A458" s="5" t="s">
        <v>1460</v>
      </c>
      <c r="B458" s="5">
        <v>108</v>
      </c>
      <c r="C458" s="5">
        <v>51</v>
      </c>
      <c r="D458" s="5">
        <v>0.02</v>
      </c>
      <c r="E458" s="5">
        <v>850.00001000000009</v>
      </c>
      <c r="F458" s="5">
        <v>499.99999000000003</v>
      </c>
      <c r="G458" s="5">
        <v>30</v>
      </c>
      <c r="H458" s="5">
        <v>43.480000000000004</v>
      </c>
      <c r="I458" s="5" t="s">
        <v>200</v>
      </c>
      <c r="J458" s="5" t="s">
        <v>324</v>
      </c>
      <c r="K458" s="5">
        <v>1246.6689738444416</v>
      </c>
      <c r="L458" s="5">
        <v>3.5652109530845988</v>
      </c>
      <c r="M458" s="5">
        <v>45.090965664850337</v>
      </c>
      <c r="N458" s="18">
        <v>0.12895067419360143</v>
      </c>
      <c r="O458" s="5">
        <v>834.53024478448663</v>
      </c>
      <c r="P458" s="5">
        <v>2.3865809062456669</v>
      </c>
      <c r="Q458" s="5">
        <v>1241.5099606033932</v>
      </c>
      <c r="R458" s="5">
        <v>3.5504572607252114</v>
      </c>
      <c r="S458" s="18">
        <v>0.43480000000000002</v>
      </c>
      <c r="T458" s="62">
        <v>160.61000000000001</v>
      </c>
      <c r="U458" s="18">
        <v>0.45932276794370741</v>
      </c>
      <c r="V458" s="5">
        <v>349.67607534298389</v>
      </c>
      <c r="W458" s="5">
        <v>672.67381544830607</v>
      </c>
      <c r="X458" s="5">
        <v>1.9237055746193275</v>
      </c>
      <c r="Y458" s="5">
        <v>0</v>
      </c>
      <c r="Z458" s="5" t="s">
        <v>845</v>
      </c>
      <c r="AA458" s="5">
        <v>2009</v>
      </c>
      <c r="AB458" s="5">
        <v>0.43480000000000002</v>
      </c>
      <c r="AC458" s="5">
        <v>0.13026615999999999</v>
      </c>
      <c r="AD458" s="5">
        <v>1003432.9</v>
      </c>
      <c r="AE458" s="5">
        <v>25298346</v>
      </c>
      <c r="AF458" s="5">
        <v>4027263</v>
      </c>
      <c r="AG458" s="5">
        <v>10999954</v>
      </c>
      <c r="AI458" s="10"/>
    </row>
    <row r="459" spans="1:35" x14ac:dyDescent="0.25">
      <c r="A459" s="5" t="s">
        <v>1460</v>
      </c>
      <c r="B459" s="5">
        <v>108</v>
      </c>
      <c r="C459" s="5">
        <v>51</v>
      </c>
      <c r="D459" s="5">
        <v>0.02</v>
      </c>
      <c r="E459" s="5">
        <v>775.00000999999997</v>
      </c>
      <c r="F459" s="5">
        <v>499.99999000000003</v>
      </c>
      <c r="G459" s="5">
        <v>30</v>
      </c>
      <c r="H459" s="5">
        <v>37.400000999999996</v>
      </c>
      <c r="I459" s="5" t="s">
        <v>200</v>
      </c>
      <c r="J459" s="5" t="s">
        <v>324</v>
      </c>
      <c r="K459" s="5">
        <v>1363.9505595531677</v>
      </c>
      <c r="L459" s="5">
        <v>3.9006116109468478</v>
      </c>
      <c r="M459" s="5">
        <v>49.938489834308008</v>
      </c>
      <c r="N459" s="18">
        <v>0.14281357334877787</v>
      </c>
      <c r="O459" s="5">
        <v>783.81030292636285</v>
      </c>
      <c r="P459" s="5">
        <v>2.2415325445344045</v>
      </c>
      <c r="Q459" s="5">
        <v>1557.4649028229837</v>
      </c>
      <c r="R459" s="5">
        <v>4.4540219152692275</v>
      </c>
      <c r="S459" s="18">
        <v>0.37400000999999994</v>
      </c>
      <c r="T459" s="62">
        <v>185.03</v>
      </c>
      <c r="U459" s="18">
        <v>0.52915852254850204</v>
      </c>
      <c r="V459" s="5">
        <v>349.67607534298389</v>
      </c>
      <c r="W459" s="5">
        <v>731.79885747589344</v>
      </c>
      <c r="X459" s="5">
        <v>2.0927907542948141</v>
      </c>
      <c r="Y459" s="5">
        <v>0</v>
      </c>
      <c r="Z459" s="5" t="s">
        <v>845</v>
      </c>
      <c r="AA459" s="5">
        <v>2010</v>
      </c>
      <c r="AB459" s="5">
        <v>0.37400000999999999</v>
      </c>
      <c r="AC459" s="5">
        <v>0.17453489</v>
      </c>
      <c r="AD459" s="5">
        <v>1177313.3999999999</v>
      </c>
      <c r="AE459" s="5">
        <v>29309464</v>
      </c>
      <c r="AF459" s="5">
        <v>4119361</v>
      </c>
      <c r="AG459" s="5">
        <v>10961540</v>
      </c>
      <c r="AI459" s="10"/>
    </row>
    <row r="460" spans="1:35" x14ac:dyDescent="0.25">
      <c r="A460" s="5" t="s">
        <v>1460</v>
      </c>
      <c r="B460" s="5">
        <v>108</v>
      </c>
      <c r="C460" s="5">
        <v>51</v>
      </c>
      <c r="D460" s="5">
        <v>0.02</v>
      </c>
      <c r="E460" s="5">
        <v>775.00000999999997</v>
      </c>
      <c r="F460" s="5">
        <v>499.99999000000003</v>
      </c>
      <c r="G460" s="5">
        <v>30</v>
      </c>
      <c r="H460" s="5">
        <v>35.549998000000002</v>
      </c>
      <c r="I460" s="5" t="s">
        <v>200</v>
      </c>
      <c r="J460" s="5" t="s">
        <v>324</v>
      </c>
      <c r="K460" s="5">
        <v>1363.9505595531677</v>
      </c>
      <c r="L460" s="5">
        <v>3.9006116109468478</v>
      </c>
      <c r="M460" s="5">
        <v>49.938489834308008</v>
      </c>
      <c r="N460" s="18">
        <v>0.14281357334877787</v>
      </c>
      <c r="O460" s="5">
        <v>745.03887583884296</v>
      </c>
      <c r="P460" s="5">
        <v>2.1306544209753637</v>
      </c>
      <c r="Q460" s="5">
        <v>1680.1380871821473</v>
      </c>
      <c r="R460" s="5">
        <v>4.8048414108233288</v>
      </c>
      <c r="S460" s="18">
        <v>0.35549998000000005</v>
      </c>
      <c r="T460" s="62">
        <v>195.67</v>
      </c>
      <c r="U460" s="18">
        <v>0.5595888488393258</v>
      </c>
      <c r="V460" s="5">
        <v>349.67607534298389</v>
      </c>
      <c r="W460" s="5">
        <v>731.79885747589344</v>
      </c>
      <c r="X460" s="5">
        <v>2.0927907542948141</v>
      </c>
      <c r="Y460" s="5">
        <v>0</v>
      </c>
      <c r="Z460" s="5" t="s">
        <v>845</v>
      </c>
      <c r="AA460" s="5">
        <v>2011</v>
      </c>
      <c r="AB460" s="5">
        <v>0.35549997999999999</v>
      </c>
      <c r="AC460" s="5">
        <v>0.19243808000000001</v>
      </c>
      <c r="AD460" s="5">
        <v>1289002</v>
      </c>
      <c r="AE460" s="5">
        <v>31395008</v>
      </c>
      <c r="AF460" s="5">
        <v>4211186.5</v>
      </c>
      <c r="AG460" s="5">
        <v>11159837</v>
      </c>
      <c r="AI460" s="10"/>
    </row>
    <row r="461" spans="1:35" x14ac:dyDescent="0.25">
      <c r="A461" s="5" t="s">
        <v>1460</v>
      </c>
      <c r="B461" s="5">
        <v>108</v>
      </c>
      <c r="C461" s="5">
        <v>51</v>
      </c>
      <c r="D461" s="5">
        <v>0.02</v>
      </c>
      <c r="E461" s="5">
        <v>775.00000999999997</v>
      </c>
      <c r="F461" s="5">
        <v>499.99999000000003</v>
      </c>
      <c r="G461" s="5">
        <v>30</v>
      </c>
      <c r="H461" s="5">
        <v>34.68</v>
      </c>
      <c r="I461" s="5" t="s">
        <v>200</v>
      </c>
      <c r="J461" s="5" t="s">
        <v>324</v>
      </c>
      <c r="K461" s="5">
        <v>1363.9505595531677</v>
      </c>
      <c r="L461" s="5">
        <v>3.9006116109468478</v>
      </c>
      <c r="M461" s="5">
        <v>49.938489834308008</v>
      </c>
      <c r="N461" s="18">
        <v>0.14281357334877787</v>
      </c>
      <c r="O461" s="5">
        <v>726.80589782567836</v>
      </c>
      <c r="P461" s="5">
        <v>2.0785119402658081</v>
      </c>
      <c r="Q461" s="5">
        <v>1745.9365843041858</v>
      </c>
      <c r="R461" s="5">
        <v>4.9930112679046266</v>
      </c>
      <c r="S461" s="18">
        <v>0.3468</v>
      </c>
      <c r="T461" s="62">
        <v>201.38</v>
      </c>
      <c r="U461" s="18">
        <v>0.57591083271321941</v>
      </c>
      <c r="V461" s="5">
        <v>349.67607534298389</v>
      </c>
      <c r="W461" s="5">
        <v>731.79885747589344</v>
      </c>
      <c r="X461" s="5">
        <v>2.0927907542948141</v>
      </c>
      <c r="Y461" s="5">
        <v>0</v>
      </c>
      <c r="Z461" s="5" t="s">
        <v>845</v>
      </c>
      <c r="AA461" s="5">
        <v>2012</v>
      </c>
      <c r="AB461" s="5">
        <v>0.3468</v>
      </c>
      <c r="AC461" s="5">
        <v>0.18468216000000001</v>
      </c>
      <c r="AD461" s="5">
        <v>1614834.8</v>
      </c>
      <c r="AE461" s="5">
        <v>33091186</v>
      </c>
      <c r="AF461" s="5">
        <v>4329083.5</v>
      </c>
      <c r="AG461" s="5">
        <v>11477264</v>
      </c>
      <c r="AI461" s="10"/>
    </row>
    <row r="462" spans="1:35" x14ac:dyDescent="0.25">
      <c r="A462" s="5" t="s">
        <v>1460</v>
      </c>
      <c r="B462" s="5">
        <v>108</v>
      </c>
      <c r="C462" s="5">
        <v>51</v>
      </c>
      <c r="D462" s="5">
        <v>0.02</v>
      </c>
      <c r="E462" s="5">
        <v>775.00000999999997</v>
      </c>
      <c r="F462" s="5">
        <v>499.99999000000003</v>
      </c>
      <c r="G462" s="5">
        <v>30</v>
      </c>
      <c r="H462" s="5">
        <v>34.209999000000003</v>
      </c>
      <c r="I462" s="5" t="s">
        <v>200</v>
      </c>
      <c r="J462" s="5" t="s">
        <v>324</v>
      </c>
      <c r="K462" s="5">
        <v>1363.9505595531677</v>
      </c>
      <c r="L462" s="5">
        <v>3.9006116109468478</v>
      </c>
      <c r="M462" s="5">
        <v>49.938489834308008</v>
      </c>
      <c r="N462" s="18">
        <v>0.14281357334877787</v>
      </c>
      <c r="O462" s="5">
        <v>716.95585460814766</v>
      </c>
      <c r="P462" s="5">
        <v>2.0503428892151487</v>
      </c>
      <c r="Q462" s="5">
        <v>1885.5562834560894</v>
      </c>
      <c r="R462" s="5">
        <v>5.3922942300431034</v>
      </c>
      <c r="S462" s="18">
        <v>0.34209999000000002</v>
      </c>
      <c r="T462" s="62">
        <v>213.49</v>
      </c>
      <c r="U462" s="18">
        <v>0.6105449136985126</v>
      </c>
      <c r="V462" s="5">
        <v>349.67607534298389</v>
      </c>
      <c r="W462" s="5">
        <v>731.79885747589344</v>
      </c>
      <c r="X462" s="5">
        <v>2.0927907542948141</v>
      </c>
      <c r="Y462" s="5">
        <v>0</v>
      </c>
      <c r="Z462" s="5" t="s">
        <v>845</v>
      </c>
      <c r="AA462" s="5">
        <v>2013</v>
      </c>
      <c r="AB462" s="5">
        <v>0.34209999000000002</v>
      </c>
      <c r="AC462" s="5">
        <v>0.18702418000000001</v>
      </c>
      <c r="AD462" s="5">
        <v>1741286.3999999999</v>
      </c>
      <c r="AE462" s="5">
        <v>34720764</v>
      </c>
      <c r="AF462" s="5">
        <v>4236191.5</v>
      </c>
      <c r="AG462" s="5">
        <v>11877419</v>
      </c>
      <c r="AI462" s="10"/>
    </row>
    <row r="463" spans="1:35" x14ac:dyDescent="0.25">
      <c r="A463" s="5" t="s">
        <v>1460</v>
      </c>
      <c r="B463" s="5">
        <v>108</v>
      </c>
      <c r="C463" s="5">
        <v>51</v>
      </c>
      <c r="D463" s="5">
        <v>0.02</v>
      </c>
      <c r="E463" s="5">
        <v>724.99997999999994</v>
      </c>
      <c r="F463" s="5">
        <v>499.99999000000003</v>
      </c>
      <c r="G463" s="5">
        <v>30</v>
      </c>
      <c r="H463" s="5">
        <v>33.96</v>
      </c>
      <c r="I463" s="5" t="s">
        <v>200</v>
      </c>
      <c r="J463" s="5" t="s">
        <v>324</v>
      </c>
      <c r="K463" s="5">
        <v>1451.5294333503484</v>
      </c>
      <c r="L463" s="5">
        <v>4.1510687625014056</v>
      </c>
      <c r="M463" s="5">
        <v>53.608210906185818</v>
      </c>
      <c r="N463" s="18">
        <v>0.15330820346689025</v>
      </c>
      <c r="O463" s="5">
        <v>756.1972945557535</v>
      </c>
      <c r="P463" s="5">
        <v>2.1625651506584442</v>
      </c>
      <c r="Q463" s="5">
        <v>2066.9075956678871</v>
      </c>
      <c r="R463" s="5">
        <v>5.9109208247677127</v>
      </c>
      <c r="S463" s="18">
        <v>0.33960000000000001</v>
      </c>
      <c r="T463" s="62">
        <v>224.38</v>
      </c>
      <c r="U463" s="18">
        <v>0.64166622035486476</v>
      </c>
      <c r="V463" s="5">
        <v>349.67607534298389</v>
      </c>
      <c r="W463" s="5">
        <v>775.19993813302472</v>
      </c>
      <c r="X463" s="5">
        <v>2.2169087129357097</v>
      </c>
      <c r="Y463" s="5">
        <v>0</v>
      </c>
      <c r="Z463" s="5" t="s">
        <v>845</v>
      </c>
      <c r="AA463" s="5">
        <v>2014</v>
      </c>
      <c r="AB463" s="5">
        <v>0.33960000000000001</v>
      </c>
      <c r="AC463" s="5">
        <v>0.20937898999999999</v>
      </c>
      <c r="AD463" s="5">
        <v>1956841.4</v>
      </c>
      <c r="AE463" s="5">
        <v>39526844</v>
      </c>
      <c r="AF463" s="5">
        <v>4416152.5</v>
      </c>
      <c r="AG463" s="5">
        <v>13315613</v>
      </c>
      <c r="AI463" s="10"/>
    </row>
    <row r="464" spans="1:35" x14ac:dyDescent="0.25">
      <c r="A464" s="5" t="s">
        <v>1460</v>
      </c>
      <c r="B464" s="5">
        <v>108</v>
      </c>
      <c r="C464" s="5">
        <v>51</v>
      </c>
      <c r="D464" s="5">
        <v>0.02</v>
      </c>
      <c r="E464" s="5">
        <v>850.00001000000009</v>
      </c>
      <c r="F464" s="5">
        <v>599.99999000000003</v>
      </c>
      <c r="G464" s="5">
        <v>40</v>
      </c>
      <c r="H464" s="5">
        <v>59.500003</v>
      </c>
      <c r="I464" s="5" t="s">
        <v>200</v>
      </c>
      <c r="J464" s="5" t="s">
        <v>324</v>
      </c>
      <c r="K464" s="5">
        <v>1703.9762705229896</v>
      </c>
      <c r="L464" s="5">
        <v>3.8055612970464412</v>
      </c>
      <c r="M464" s="5">
        <v>61.568182213873797</v>
      </c>
      <c r="N464" s="18">
        <v>0.13750279004220445</v>
      </c>
      <c r="O464" s="5">
        <v>1561.6486922490076</v>
      </c>
      <c r="P464" s="5">
        <v>3.4876951783970465</v>
      </c>
      <c r="Q464" s="5">
        <v>1104.4967504904102</v>
      </c>
      <c r="R464" s="5">
        <v>2.466718673899019</v>
      </c>
      <c r="S464" s="18">
        <v>0.59500003000000001</v>
      </c>
      <c r="T464" s="62">
        <v>159.19</v>
      </c>
      <c r="U464" s="18">
        <v>0.35551633599265819</v>
      </c>
      <c r="V464" s="5">
        <v>447.75951233408688</v>
      </c>
      <c r="W464" s="5">
        <v>920.6432479819216</v>
      </c>
      <c r="X464" s="5">
        <v>2.0561109761415897</v>
      </c>
      <c r="Y464" s="5">
        <v>0</v>
      </c>
      <c r="Z464" s="5" t="s">
        <v>851</v>
      </c>
      <c r="AA464" s="5">
        <v>2001</v>
      </c>
      <c r="AB464" s="5">
        <v>0.59500003000000001</v>
      </c>
      <c r="AC464" s="5">
        <v>0.18049999</v>
      </c>
      <c r="AD464" s="5">
        <v>1102441</v>
      </c>
      <c r="AE464" s="5">
        <v>39166696</v>
      </c>
      <c r="AF464" s="5">
        <v>6430612</v>
      </c>
      <c r="AG464" s="5">
        <v>23315646</v>
      </c>
      <c r="AI464" s="10"/>
    </row>
    <row r="465" spans="1:35" x14ac:dyDescent="0.25">
      <c r="A465" s="5" t="s">
        <v>1460</v>
      </c>
      <c r="B465" s="5">
        <v>108</v>
      </c>
      <c r="C465" s="5">
        <v>51</v>
      </c>
      <c r="D465" s="5">
        <v>0.02</v>
      </c>
      <c r="E465" s="5">
        <v>850.00001000000009</v>
      </c>
      <c r="F465" s="5">
        <v>550.00000000000011</v>
      </c>
      <c r="G465" s="5">
        <v>40</v>
      </c>
      <c r="H465" s="5">
        <v>51.999998000000005</v>
      </c>
      <c r="I465" s="5" t="s">
        <v>200</v>
      </c>
      <c r="J465" s="5" t="s">
        <v>324</v>
      </c>
      <c r="K465" s="5">
        <v>1457.9746155602529</v>
      </c>
      <c r="L465" s="5">
        <v>3.6860357894789941</v>
      </c>
      <c r="M465" s="5">
        <v>52.705607039884377</v>
      </c>
      <c r="N465" s="18">
        <v>0.13324975056618271</v>
      </c>
      <c r="O465" s="5">
        <v>1167.5045496284924</v>
      </c>
      <c r="P465" s="5">
        <v>2.9516724834447783</v>
      </c>
      <c r="Q465" s="5">
        <v>1204.5265657697571</v>
      </c>
      <c r="R465" s="5">
        <v>3.0452711476731893</v>
      </c>
      <c r="S465" s="18">
        <v>0.51999998000000003</v>
      </c>
      <c r="T465" s="62">
        <v>159.16</v>
      </c>
      <c r="U465" s="18">
        <v>0.40239692503315583</v>
      </c>
      <c r="V465" s="5">
        <v>395.54000526032104</v>
      </c>
      <c r="W465" s="5">
        <v>787.22652777150745</v>
      </c>
      <c r="X465" s="5">
        <v>1.9902576662337896</v>
      </c>
      <c r="Y465" s="5">
        <v>0</v>
      </c>
      <c r="Z465" s="5" t="s">
        <v>851</v>
      </c>
      <c r="AA465" s="5">
        <v>2002</v>
      </c>
      <c r="AB465" s="5">
        <v>0.51999998000000003</v>
      </c>
      <c r="AC465" s="5">
        <v>0.18240000000000001</v>
      </c>
      <c r="AD465" s="5">
        <v>1163262</v>
      </c>
      <c r="AE465" s="5">
        <v>43047672</v>
      </c>
      <c r="AF465" s="5">
        <v>6785236</v>
      </c>
      <c r="AG465" s="5">
        <v>22366284</v>
      </c>
      <c r="AI465" s="10"/>
    </row>
    <row r="466" spans="1:35" x14ac:dyDescent="0.25">
      <c r="A466" s="5" t="s">
        <v>1460</v>
      </c>
      <c r="B466" s="5">
        <v>108</v>
      </c>
      <c r="C466" s="5">
        <v>51</v>
      </c>
      <c r="D466" s="5">
        <v>0.02</v>
      </c>
      <c r="E466" s="5">
        <v>850.00001000000009</v>
      </c>
      <c r="F466" s="5">
        <v>550.00000000000011</v>
      </c>
      <c r="G466" s="5">
        <v>40</v>
      </c>
      <c r="H466" s="5">
        <v>49.3</v>
      </c>
      <c r="I466" s="5" t="s">
        <v>200</v>
      </c>
      <c r="J466" s="5" t="s">
        <v>324</v>
      </c>
      <c r="K466" s="5">
        <v>1457.9746155602529</v>
      </c>
      <c r="L466" s="5">
        <v>3.6860357894789941</v>
      </c>
      <c r="M466" s="5">
        <v>52.705607039884377</v>
      </c>
      <c r="N466" s="18">
        <v>0.13324975056618271</v>
      </c>
      <c r="O466" s="5">
        <v>1106.8841636625577</v>
      </c>
      <c r="P466" s="5">
        <v>2.7984126736664021</v>
      </c>
      <c r="Q466" s="5">
        <v>1333.3235094646991</v>
      </c>
      <c r="R466" s="5">
        <v>3.37089419965797</v>
      </c>
      <c r="S466" s="18">
        <v>0.49299999999999999</v>
      </c>
      <c r="T466" s="62">
        <v>170.55</v>
      </c>
      <c r="U466" s="18">
        <v>0.43117614374081664</v>
      </c>
      <c r="V466" s="5">
        <v>395.54000526032104</v>
      </c>
      <c r="W466" s="5">
        <v>787.22652777150745</v>
      </c>
      <c r="X466" s="5">
        <v>1.9902576662337896</v>
      </c>
      <c r="Y466" s="5">
        <v>0</v>
      </c>
      <c r="Z466" s="5" t="s">
        <v>851</v>
      </c>
      <c r="AA466" s="5">
        <v>2003</v>
      </c>
      <c r="AB466" s="5">
        <v>0.49299999999999999</v>
      </c>
      <c r="AC466" s="5">
        <v>0.18229999999999999</v>
      </c>
      <c r="AD466" s="5">
        <v>1427519</v>
      </c>
      <c r="AE466" s="5">
        <v>46933432</v>
      </c>
      <c r="AF466" s="5">
        <v>7059032</v>
      </c>
      <c r="AG466" s="5">
        <v>23124824</v>
      </c>
      <c r="AI466" s="10"/>
    </row>
    <row r="467" spans="1:35" x14ac:dyDescent="0.25">
      <c r="A467" s="5" t="s">
        <v>1460</v>
      </c>
      <c r="B467" s="5">
        <v>108</v>
      </c>
      <c r="C467" s="5">
        <v>51</v>
      </c>
      <c r="D467" s="5">
        <v>0.02</v>
      </c>
      <c r="E467" s="5">
        <v>850.00001000000009</v>
      </c>
      <c r="F467" s="5">
        <v>550.00000000000011</v>
      </c>
      <c r="G467" s="5">
        <v>40</v>
      </c>
      <c r="H467" s="5">
        <v>61.900002000000001</v>
      </c>
      <c r="I467" s="5" t="s">
        <v>200</v>
      </c>
      <c r="J467" s="5" t="s">
        <v>324</v>
      </c>
      <c r="K467" s="5">
        <v>1457.9746155602529</v>
      </c>
      <c r="L467" s="5">
        <v>3.6860357894789941</v>
      </c>
      <c r="M467" s="5">
        <v>52.705607039884377</v>
      </c>
      <c r="N467" s="18">
        <v>0.13324975056618271</v>
      </c>
      <c r="O467" s="5">
        <v>1389.7795526263824</v>
      </c>
      <c r="P467" s="5">
        <v>3.5136257626120817</v>
      </c>
      <c r="Q467" s="5">
        <v>1054.5302287164182</v>
      </c>
      <c r="R467" s="5">
        <v>2.666052016716713</v>
      </c>
      <c r="S467" s="18">
        <v>0.61900001999999998</v>
      </c>
      <c r="T467" s="62">
        <v>145.91</v>
      </c>
      <c r="U467" s="18">
        <v>0.36888077732370067</v>
      </c>
      <c r="V467" s="5">
        <v>395.54000526032104</v>
      </c>
      <c r="W467" s="5">
        <v>787.22652777150745</v>
      </c>
      <c r="X467" s="5">
        <v>1.9902576662337896</v>
      </c>
      <c r="Y467" s="5">
        <v>0</v>
      </c>
      <c r="Z467" s="5" t="s">
        <v>851</v>
      </c>
      <c r="AA467" s="5">
        <v>2004</v>
      </c>
      <c r="AB467" s="5">
        <v>0.61900001999999998</v>
      </c>
      <c r="AC467" s="5">
        <v>0.17549998999999999</v>
      </c>
      <c r="AD467" s="5">
        <v>1716977</v>
      </c>
      <c r="AE467" s="5">
        <v>50947452</v>
      </c>
      <c r="AF467" s="5">
        <v>7280795</v>
      </c>
      <c r="AG467" s="5">
        <v>31544728</v>
      </c>
      <c r="AI467" s="10"/>
    </row>
    <row r="468" spans="1:35" x14ac:dyDescent="0.25">
      <c r="A468" s="5" t="s">
        <v>1460</v>
      </c>
      <c r="B468" s="5">
        <v>108</v>
      </c>
      <c r="C468" s="5">
        <v>51</v>
      </c>
      <c r="D468" s="5">
        <v>0.02</v>
      </c>
      <c r="E468" s="5">
        <v>850.00001000000009</v>
      </c>
      <c r="F468" s="5">
        <v>550.00000000000011</v>
      </c>
      <c r="G468" s="5">
        <v>40</v>
      </c>
      <c r="H468" s="5">
        <v>60.799998000000002</v>
      </c>
      <c r="I468" s="5" t="s">
        <v>200</v>
      </c>
      <c r="J468" s="5" t="s">
        <v>324</v>
      </c>
      <c r="K468" s="5">
        <v>1457.9746155602529</v>
      </c>
      <c r="L468" s="5">
        <v>3.6860357894789941</v>
      </c>
      <c r="M468" s="5">
        <v>52.705607039884377</v>
      </c>
      <c r="N468" s="18">
        <v>0.13324975056618271</v>
      </c>
      <c r="O468" s="5">
        <v>1365.0822502416875</v>
      </c>
      <c r="P468" s="5">
        <v>3.4511863075475033</v>
      </c>
      <c r="Q468" s="5">
        <v>1151.5153091214574</v>
      </c>
      <c r="R468" s="5">
        <v>2.9112486570444327</v>
      </c>
      <c r="S468" s="18">
        <v>0.60799998</v>
      </c>
      <c r="T468" s="62">
        <v>154.47999999999999</v>
      </c>
      <c r="U468" s="18">
        <v>0.39055174839089929</v>
      </c>
      <c r="V468" s="5">
        <v>395.54000526032104</v>
      </c>
      <c r="W468" s="5">
        <v>787.22652777150745</v>
      </c>
      <c r="X468" s="5">
        <v>1.9902576662337896</v>
      </c>
      <c r="Y468" s="5">
        <v>0</v>
      </c>
      <c r="Z468" s="5" t="s">
        <v>851</v>
      </c>
      <c r="AA468" s="5">
        <v>2005</v>
      </c>
      <c r="AB468" s="5">
        <v>0.60799998</v>
      </c>
      <c r="AC468" s="5">
        <v>0.17719999</v>
      </c>
      <c r="AD468" s="5">
        <v>1683212</v>
      </c>
      <c r="AE468" s="5">
        <v>56075028</v>
      </c>
      <c r="AF468" s="5">
        <v>7550510</v>
      </c>
      <c r="AG468" s="5">
        <v>34085216</v>
      </c>
      <c r="AH468" s="5">
        <v>42</v>
      </c>
      <c r="AI468" s="10"/>
    </row>
    <row r="469" spans="1:35" x14ac:dyDescent="0.25">
      <c r="A469" s="5" t="s">
        <v>1460</v>
      </c>
      <c r="B469" s="5">
        <v>108</v>
      </c>
      <c r="C469" s="5">
        <v>51</v>
      </c>
      <c r="D469" s="5">
        <v>0.02</v>
      </c>
      <c r="E469" s="5">
        <v>850.00001000000009</v>
      </c>
      <c r="F469" s="5">
        <v>550.00000000000011</v>
      </c>
      <c r="G469" s="5">
        <v>40</v>
      </c>
      <c r="H469" s="5">
        <v>62</v>
      </c>
      <c r="I469" s="5" t="s">
        <v>200</v>
      </c>
      <c r="J469" s="5" t="s">
        <v>324</v>
      </c>
      <c r="K469" s="5">
        <v>1457.9746155602529</v>
      </c>
      <c r="L469" s="5">
        <v>3.6860357894789941</v>
      </c>
      <c r="M469" s="5">
        <v>52.705607039884377</v>
      </c>
      <c r="N469" s="18">
        <v>0.13324975056618271</v>
      </c>
      <c r="O469" s="5">
        <v>1392.0247088656913</v>
      </c>
      <c r="P469" s="5">
        <v>3.5193019425419254</v>
      </c>
      <c r="Q469" s="5">
        <v>1141.8781819806536</v>
      </c>
      <c r="R469" s="5">
        <v>2.886884175544107</v>
      </c>
      <c r="S469" s="18">
        <v>0.62</v>
      </c>
      <c r="T469" s="62">
        <v>153.63</v>
      </c>
      <c r="U469" s="18">
        <v>0.38839836662777588</v>
      </c>
      <c r="V469" s="5">
        <v>395.54000526032104</v>
      </c>
      <c r="W469" s="5">
        <v>787.22652777150745</v>
      </c>
      <c r="X469" s="5">
        <v>1.9902576662337896</v>
      </c>
      <c r="Y469" s="5">
        <v>0</v>
      </c>
      <c r="Z469" s="5" t="s">
        <v>851</v>
      </c>
      <c r="AA469" s="5">
        <v>2006</v>
      </c>
      <c r="AB469" s="5">
        <v>0.62</v>
      </c>
      <c r="AC469" s="5">
        <v>0.17599999999999999</v>
      </c>
      <c r="AD469" s="5">
        <v>1679524</v>
      </c>
      <c r="AE469" s="5">
        <v>58996912</v>
      </c>
      <c r="AF469" s="5">
        <v>7765752</v>
      </c>
      <c r="AG469" s="5">
        <v>36584888</v>
      </c>
      <c r="AH469" s="5">
        <v>42</v>
      </c>
      <c r="AI469" s="10"/>
    </row>
    <row r="470" spans="1:35" x14ac:dyDescent="0.25">
      <c r="A470" s="5" t="s">
        <v>1460</v>
      </c>
      <c r="B470" s="5">
        <v>108</v>
      </c>
      <c r="C470" s="5">
        <v>51</v>
      </c>
      <c r="D470" s="5">
        <v>0.02</v>
      </c>
      <c r="E470" s="5">
        <v>850.00001000000009</v>
      </c>
      <c r="F470" s="5">
        <v>550.00000000000011</v>
      </c>
      <c r="G470" s="5">
        <v>30</v>
      </c>
      <c r="H470" s="5">
        <v>63.800000999999995</v>
      </c>
      <c r="I470" s="5" t="s">
        <v>200</v>
      </c>
      <c r="J470" s="5" t="s">
        <v>324</v>
      </c>
      <c r="K470" s="5">
        <v>1457.9746155602529</v>
      </c>
      <c r="L470" s="5">
        <v>3.6860357894789941</v>
      </c>
      <c r="M470" s="5">
        <v>52.705607039884377</v>
      </c>
      <c r="N470" s="18">
        <v>0.13324975056618271</v>
      </c>
      <c r="O470" s="5">
        <v>1432.4383518976745</v>
      </c>
      <c r="P470" s="5">
        <v>3.6214752815076903</v>
      </c>
      <c r="Q470" s="5">
        <v>1153.3829593449479</v>
      </c>
      <c r="R470" s="5">
        <v>2.9159704303130085</v>
      </c>
      <c r="S470" s="18">
        <v>0.63800000999999995</v>
      </c>
      <c r="T470" s="62">
        <v>160.03</v>
      </c>
      <c r="U470" s="18">
        <v>0.40458247917904105</v>
      </c>
      <c r="V470" s="5">
        <v>395.54000526032104</v>
      </c>
      <c r="W470" s="5">
        <v>787.22652777150745</v>
      </c>
      <c r="X470" s="5">
        <v>1.9902576662337896</v>
      </c>
      <c r="Y470" s="5">
        <v>0</v>
      </c>
      <c r="Z470" s="5" t="s">
        <v>851</v>
      </c>
      <c r="AA470" s="5">
        <v>2007</v>
      </c>
      <c r="AB470" s="5">
        <v>0.63800000999999995</v>
      </c>
      <c r="AC470" s="5">
        <v>0.17599999999999999</v>
      </c>
      <c r="AD470" s="5">
        <v>2052396</v>
      </c>
      <c r="AE470" s="5">
        <v>65648396</v>
      </c>
      <c r="AF470" s="5">
        <v>8149849</v>
      </c>
      <c r="AG470" s="5">
        <v>41909320</v>
      </c>
      <c r="AH470" s="5">
        <v>41.700001</v>
      </c>
      <c r="AI470" s="10"/>
    </row>
    <row r="471" spans="1:35" x14ac:dyDescent="0.25">
      <c r="A471" s="5" t="s">
        <v>1460</v>
      </c>
      <c r="B471" s="5">
        <v>108</v>
      </c>
      <c r="C471" s="5">
        <v>51</v>
      </c>
      <c r="D471" s="5">
        <v>0.02</v>
      </c>
      <c r="E471" s="5">
        <v>850.00001000000009</v>
      </c>
      <c r="F471" s="5">
        <v>550.00000000000011</v>
      </c>
      <c r="G471" s="5">
        <v>30</v>
      </c>
      <c r="H471" s="5">
        <v>56.000000000000007</v>
      </c>
      <c r="I471" s="5" t="s">
        <v>200</v>
      </c>
      <c r="J471" s="5" t="s">
        <v>324</v>
      </c>
      <c r="K471" s="5">
        <v>1457.9746155602529</v>
      </c>
      <c r="L471" s="5">
        <v>3.6860357894789941</v>
      </c>
      <c r="M471" s="5">
        <v>52.705607039884377</v>
      </c>
      <c r="N471" s="18">
        <v>0.13324975056618271</v>
      </c>
      <c r="O471" s="5">
        <v>1257.3126402657858</v>
      </c>
      <c r="P471" s="5">
        <v>3.178724335199159</v>
      </c>
      <c r="Q471" s="5">
        <v>1401.6673832150545</v>
      </c>
      <c r="R471" s="5">
        <v>3.5436804484354494</v>
      </c>
      <c r="S471" s="18">
        <v>0.56000000000000005</v>
      </c>
      <c r="T471" s="62">
        <v>183.13</v>
      </c>
      <c r="U471" s="18">
        <v>0.46299125802818258</v>
      </c>
      <c r="V471" s="5">
        <v>395.54000526032104</v>
      </c>
      <c r="W471" s="5">
        <v>787.22652777150745</v>
      </c>
      <c r="X471" s="5">
        <v>1.9902576662337896</v>
      </c>
      <c r="Y471" s="5">
        <v>0</v>
      </c>
      <c r="Z471" s="5" t="s">
        <v>851</v>
      </c>
      <c r="AA471" s="5">
        <v>2008</v>
      </c>
      <c r="AB471" s="5">
        <v>0.56000000000000005</v>
      </c>
      <c r="AC471" s="5">
        <v>0.1762</v>
      </c>
      <c r="AD471" s="5">
        <v>1949463</v>
      </c>
      <c r="AE471" s="5">
        <v>68632368</v>
      </c>
      <c r="AF471" s="5">
        <v>8521717</v>
      </c>
      <c r="AG471" s="5">
        <v>38430724</v>
      </c>
      <c r="AH471" s="5">
        <v>41.799999</v>
      </c>
      <c r="AI471" s="10"/>
    </row>
    <row r="472" spans="1:35" x14ac:dyDescent="0.25">
      <c r="A472" s="5" t="s">
        <v>1460</v>
      </c>
      <c r="B472" s="5">
        <v>108</v>
      </c>
      <c r="C472" s="5">
        <v>51</v>
      </c>
      <c r="D472" s="5">
        <v>0.02</v>
      </c>
      <c r="E472" s="5">
        <v>850.00001000000009</v>
      </c>
      <c r="F472" s="5">
        <v>550.00000000000011</v>
      </c>
      <c r="G472" s="5">
        <v>30</v>
      </c>
      <c r="H472" s="5">
        <v>52.099996999999995</v>
      </c>
      <c r="I472" s="5" t="s">
        <v>200</v>
      </c>
      <c r="J472" s="5" t="s">
        <v>324</v>
      </c>
      <c r="K472" s="5">
        <v>1457.9746155602529</v>
      </c>
      <c r="L472" s="5">
        <v>3.6860357894789941</v>
      </c>
      <c r="M472" s="5">
        <v>52.705607039884377</v>
      </c>
      <c r="N472" s="18">
        <v>0.13324975056618271</v>
      </c>
      <c r="O472" s="5">
        <v>1169.7497283198127</v>
      </c>
      <c r="P472" s="5">
        <v>2.9573487201375563</v>
      </c>
      <c r="Q472" s="5">
        <v>1546.7824661466479</v>
      </c>
      <c r="R472" s="5">
        <v>3.9105588450620745</v>
      </c>
      <c r="S472" s="18">
        <v>0.52099996999999998</v>
      </c>
      <c r="T472" s="62">
        <v>196.63</v>
      </c>
      <c r="U472" s="18">
        <v>0.49712950421579122</v>
      </c>
      <c r="V472" s="5">
        <v>395.54000526032104</v>
      </c>
      <c r="W472" s="5">
        <v>787.22652777150745</v>
      </c>
      <c r="X472" s="5">
        <v>1.9902576662337896</v>
      </c>
      <c r="Y472" s="5">
        <v>0</v>
      </c>
      <c r="Z472" s="5" t="s">
        <v>851</v>
      </c>
      <c r="AA472" s="5">
        <v>2009</v>
      </c>
      <c r="AB472" s="5">
        <v>0.52099996999999998</v>
      </c>
      <c r="AC472" s="5">
        <v>0.19206182999999999</v>
      </c>
      <c r="AD472" s="5">
        <v>2109480</v>
      </c>
      <c r="AE472" s="5">
        <v>73027200</v>
      </c>
      <c r="AF472" s="5">
        <v>8945021</v>
      </c>
      <c r="AG472" s="5">
        <v>38026044</v>
      </c>
      <c r="AH472" s="5">
        <v>41.799999</v>
      </c>
      <c r="AI472" s="10"/>
    </row>
    <row r="473" spans="1:35" x14ac:dyDescent="0.25">
      <c r="A473" s="5" t="s">
        <v>1460</v>
      </c>
      <c r="B473" s="5">
        <v>108</v>
      </c>
      <c r="C473" s="5">
        <v>51</v>
      </c>
      <c r="D473" s="5">
        <v>0.02</v>
      </c>
      <c r="E473" s="5">
        <v>850.00001000000009</v>
      </c>
      <c r="F473" s="5">
        <v>550.00000000000011</v>
      </c>
      <c r="G473" s="5">
        <v>30</v>
      </c>
      <c r="H473" s="5">
        <v>48.400003000000005</v>
      </c>
      <c r="I473" s="5" t="s">
        <v>200</v>
      </c>
      <c r="J473" s="5" t="s">
        <v>324</v>
      </c>
      <c r="K473" s="5">
        <v>1457.9746155602529</v>
      </c>
      <c r="L473" s="5">
        <v>3.6860357894789941</v>
      </c>
      <c r="M473" s="5">
        <v>52.705607039884377</v>
      </c>
      <c r="N473" s="18">
        <v>0.13324975056618271</v>
      </c>
      <c r="O473" s="5">
        <v>1086.6774207286064</v>
      </c>
      <c r="P473" s="5">
        <v>2.7473262028537913</v>
      </c>
      <c r="Q473" s="5">
        <v>1705.2425970326826</v>
      </c>
      <c r="R473" s="5">
        <v>4.3111760488307445</v>
      </c>
      <c r="S473" s="18">
        <v>0.48400003000000008</v>
      </c>
      <c r="T473" s="62">
        <v>211.38</v>
      </c>
      <c r="U473" s="18">
        <v>0.53440716584699588</v>
      </c>
      <c r="V473" s="5">
        <v>395.54000526032104</v>
      </c>
      <c r="W473" s="5">
        <v>787.22652777150745</v>
      </c>
      <c r="X473" s="5">
        <v>1.9902576662337896</v>
      </c>
      <c r="Y473" s="5">
        <v>0</v>
      </c>
      <c r="Z473" s="5" t="s">
        <v>851</v>
      </c>
      <c r="AA473" s="5">
        <v>2010</v>
      </c>
      <c r="AB473" s="5">
        <v>0.48400003000000003</v>
      </c>
      <c r="AC473" s="5">
        <v>0.18980995000000001</v>
      </c>
      <c r="AD473" s="5">
        <v>2481914</v>
      </c>
      <c r="AE473" s="5">
        <v>77293200</v>
      </c>
      <c r="AF473" s="5">
        <v>9251139</v>
      </c>
      <c r="AG473" s="5">
        <v>37439092</v>
      </c>
      <c r="AH473" s="5">
        <v>41.700001</v>
      </c>
      <c r="AI473" s="10"/>
    </row>
    <row r="474" spans="1:35" x14ac:dyDescent="0.25">
      <c r="A474" s="5" t="s">
        <v>1460</v>
      </c>
      <c r="B474" s="5">
        <v>108</v>
      </c>
      <c r="C474" s="5">
        <v>51</v>
      </c>
      <c r="D474" s="5">
        <v>0.02</v>
      </c>
      <c r="E474" s="5">
        <v>850.00001000000009</v>
      </c>
      <c r="F474" s="5">
        <v>550.00000000000011</v>
      </c>
      <c r="G474" s="5">
        <v>30</v>
      </c>
      <c r="H474" s="5">
        <v>46.5</v>
      </c>
      <c r="I474" s="5" t="s">
        <v>200</v>
      </c>
      <c r="J474" s="5" t="s">
        <v>324</v>
      </c>
      <c r="K474" s="5">
        <v>1457.9746155602529</v>
      </c>
      <c r="L474" s="5">
        <v>3.6860357894789941</v>
      </c>
      <c r="M474" s="5">
        <v>52.705607039884377</v>
      </c>
      <c r="N474" s="18">
        <v>0.13324975056618271</v>
      </c>
      <c r="O474" s="5">
        <v>1044.0185316492687</v>
      </c>
      <c r="P474" s="5">
        <v>2.6394764569064448</v>
      </c>
      <c r="Q474" s="5">
        <v>1868.8787823721239</v>
      </c>
      <c r="R474" s="5">
        <v>4.7248792979666829</v>
      </c>
      <c r="S474" s="18">
        <v>0.46500000000000008</v>
      </c>
      <c r="T474" s="62">
        <v>226.61</v>
      </c>
      <c r="U474" s="18">
        <v>0.57290249153931094</v>
      </c>
      <c r="V474" s="5">
        <v>395.54000526032104</v>
      </c>
      <c r="W474" s="5">
        <v>787.22652777150745</v>
      </c>
      <c r="X474" s="5">
        <v>1.9902576662337896</v>
      </c>
      <c r="Y474" s="5">
        <v>0</v>
      </c>
      <c r="Z474" s="5" t="s">
        <v>851</v>
      </c>
      <c r="AA474" s="5">
        <v>2011</v>
      </c>
      <c r="AB474" s="5">
        <v>0.46500000000000002</v>
      </c>
      <c r="AC474" s="5">
        <v>0.18561609000000001</v>
      </c>
      <c r="AD474" s="5">
        <v>2743221</v>
      </c>
      <c r="AE474" s="5">
        <v>81299744</v>
      </c>
      <c r="AF474" s="5">
        <v>9205603</v>
      </c>
      <c r="AG474" s="5">
        <v>37769752</v>
      </c>
      <c r="AH474" s="5">
        <v>41.700001</v>
      </c>
      <c r="AI474" s="10"/>
    </row>
    <row r="475" spans="1:35" x14ac:dyDescent="0.25">
      <c r="A475" s="5" t="s">
        <v>1460</v>
      </c>
      <c r="B475" s="5">
        <v>108</v>
      </c>
      <c r="C475" s="5">
        <v>51</v>
      </c>
      <c r="D475" s="5">
        <v>0.02</v>
      </c>
      <c r="E475" s="5">
        <v>799.99998000000005</v>
      </c>
      <c r="F475" s="5">
        <v>524.99999000000003</v>
      </c>
      <c r="G475" s="5">
        <v>30</v>
      </c>
      <c r="H475" s="5">
        <v>42.099997000000002</v>
      </c>
      <c r="I475" s="5" t="s">
        <v>200</v>
      </c>
      <c r="J475" s="5" t="s">
        <v>324</v>
      </c>
      <c r="K475" s="5">
        <v>1430.9190921569448</v>
      </c>
      <c r="L475" s="5">
        <v>3.8479545559968287</v>
      </c>
      <c r="M475" s="5">
        <v>52.157174402201576</v>
      </c>
      <c r="N475" s="18">
        <v>0.14025841011481863</v>
      </c>
      <c r="O475" s="5">
        <v>926.41258423440092</v>
      </c>
      <c r="P475" s="5">
        <v>2.4912614163698419</v>
      </c>
      <c r="Q475" s="5">
        <v>2079.5028310598741</v>
      </c>
      <c r="R475" s="5">
        <v>5.5920928281998883</v>
      </c>
      <c r="S475" s="18">
        <v>0.42099997</v>
      </c>
      <c r="T475" s="62">
        <v>236.87</v>
      </c>
      <c r="U475" s="18">
        <v>0.63698965393394902</v>
      </c>
      <c r="V475" s="5">
        <v>371.86486257404857</v>
      </c>
      <c r="W475" s="5">
        <v>769.58601532418129</v>
      </c>
      <c r="X475" s="5">
        <v>2.0695314152488269</v>
      </c>
      <c r="Y475" s="5">
        <v>0</v>
      </c>
      <c r="Z475" s="5" t="s">
        <v>851</v>
      </c>
      <c r="AA475" s="5">
        <v>2012</v>
      </c>
      <c r="AB475" s="5">
        <v>0.42099997</v>
      </c>
      <c r="AC475" s="5">
        <v>0.18197616999999999</v>
      </c>
      <c r="AD475" s="5">
        <v>3429945</v>
      </c>
      <c r="AE475" s="5">
        <v>90024944</v>
      </c>
      <c r="AF475" s="5">
        <v>9321098</v>
      </c>
      <c r="AG475" s="5">
        <v>37945396</v>
      </c>
      <c r="AH475" s="5">
        <v>41.700001</v>
      </c>
      <c r="AI475" s="10"/>
    </row>
    <row r="476" spans="1:35" x14ac:dyDescent="0.25">
      <c r="A476" s="5" t="s">
        <v>1460</v>
      </c>
      <c r="B476" s="5">
        <v>108</v>
      </c>
      <c r="C476" s="5">
        <v>51</v>
      </c>
      <c r="D476" s="5">
        <v>0.02</v>
      </c>
      <c r="E476" s="5">
        <v>799.99998000000005</v>
      </c>
      <c r="F476" s="5">
        <v>524.99999000000003</v>
      </c>
      <c r="G476" s="5">
        <v>30</v>
      </c>
      <c r="H476" s="5">
        <v>40.599998999999997</v>
      </c>
      <c r="I476" s="5" t="s">
        <v>200</v>
      </c>
      <c r="J476" s="5" t="s">
        <v>324</v>
      </c>
      <c r="K476" s="5">
        <v>1430.9190921569448</v>
      </c>
      <c r="L476" s="5">
        <v>3.8479545559968287</v>
      </c>
      <c r="M476" s="5">
        <v>52.157174402201576</v>
      </c>
      <c r="N476" s="18">
        <v>0.14025841011481863</v>
      </c>
      <c r="O476" s="5">
        <v>893.40505163228613</v>
      </c>
      <c r="P476" s="5">
        <v>2.4024992451508767</v>
      </c>
      <c r="Q476" s="5">
        <v>2207.4567819815138</v>
      </c>
      <c r="R476" s="5">
        <v>5.9361800593406375</v>
      </c>
      <c r="S476" s="18">
        <v>0.40599998999999998</v>
      </c>
      <c r="T476" s="62">
        <v>248.24</v>
      </c>
      <c r="U476" s="18">
        <v>0.66755403896077004</v>
      </c>
      <c r="V476" s="5">
        <v>371.86486257404857</v>
      </c>
      <c r="W476" s="5">
        <v>769.58601532418129</v>
      </c>
      <c r="X476" s="5">
        <v>2.0695314152488269</v>
      </c>
      <c r="Y476" s="5">
        <v>0</v>
      </c>
      <c r="Z476" s="5" t="s">
        <v>851</v>
      </c>
      <c r="AA476" s="5">
        <v>2013</v>
      </c>
      <c r="AB476" s="5">
        <v>0.40599998999999998</v>
      </c>
      <c r="AC476" s="5">
        <v>0.17974623000000001</v>
      </c>
      <c r="AD476" s="5">
        <v>3582033</v>
      </c>
      <c r="AE476" s="5">
        <v>93886992</v>
      </c>
      <c r="AF476" s="5">
        <v>9394741</v>
      </c>
      <c r="AG476" s="5">
        <v>38155192</v>
      </c>
      <c r="AH476" s="5">
        <v>41.799999</v>
      </c>
      <c r="AI476" s="10"/>
    </row>
    <row r="477" spans="1:35" x14ac:dyDescent="0.25">
      <c r="A477" s="5" t="s">
        <v>1460</v>
      </c>
      <c r="B477" s="5">
        <v>108</v>
      </c>
      <c r="C477" s="5">
        <v>51</v>
      </c>
      <c r="D477" s="5">
        <v>0.02</v>
      </c>
      <c r="E477" s="5">
        <v>750.00002999999992</v>
      </c>
      <c r="F477" s="5">
        <v>499.99999000000003</v>
      </c>
      <c r="G477" s="5">
        <v>30</v>
      </c>
      <c r="H477" s="5">
        <v>40.599998999999997</v>
      </c>
      <c r="I477" s="5" t="s">
        <v>200</v>
      </c>
      <c r="J477" s="5" t="s">
        <v>324</v>
      </c>
      <c r="K477" s="5">
        <v>1406.727366005141</v>
      </c>
      <c r="L477" s="5">
        <v>4.0229442767147736</v>
      </c>
      <c r="M477" s="5">
        <v>51.725715177001881</v>
      </c>
      <c r="N477" s="18">
        <v>0.14792466177809308</v>
      </c>
      <c r="O477" s="5">
        <v>876.88000973480837</v>
      </c>
      <c r="P477" s="5">
        <v>2.5076923231728401</v>
      </c>
      <c r="Q477" s="5">
        <v>2265.1207916610178</v>
      </c>
      <c r="R477" s="5">
        <v>6.4777688591913174</v>
      </c>
      <c r="S477" s="18">
        <v>0.40599998999999998</v>
      </c>
      <c r="T477" s="62">
        <v>243.52</v>
      </c>
      <c r="U477" s="18">
        <v>0.69640537212089737</v>
      </c>
      <c r="V477" s="5">
        <v>349.67607534298389</v>
      </c>
      <c r="W477" s="5">
        <v>753.07566683436357</v>
      </c>
      <c r="X477" s="5">
        <v>2.1536379521981894</v>
      </c>
      <c r="Y477" s="5">
        <v>0</v>
      </c>
      <c r="Z477" s="5" t="s">
        <v>851</v>
      </c>
      <c r="AA477" s="5">
        <v>2014</v>
      </c>
      <c r="AB477" s="5">
        <v>0.40599998999999998</v>
      </c>
      <c r="AC477" s="5">
        <v>0.17951687999999999</v>
      </c>
      <c r="AD477" s="5">
        <v>4091978</v>
      </c>
      <c r="AE477" s="5">
        <v>103740376</v>
      </c>
      <c r="AF477" s="5">
        <v>9512810</v>
      </c>
      <c r="AG477" s="5">
        <v>42150764</v>
      </c>
      <c r="AI477" s="10"/>
    </row>
    <row r="478" spans="1:35" x14ac:dyDescent="0.25">
      <c r="A478" s="5" t="s">
        <v>1460</v>
      </c>
      <c r="B478" s="5">
        <v>108</v>
      </c>
      <c r="C478" s="5">
        <v>51</v>
      </c>
      <c r="D478" s="5">
        <v>0.02</v>
      </c>
      <c r="E478" s="5">
        <v>850.00001000000009</v>
      </c>
      <c r="F478" s="5">
        <v>350.00000000000006</v>
      </c>
      <c r="G478" s="5">
        <v>34</v>
      </c>
      <c r="H478" s="5">
        <v>72.099996000000004</v>
      </c>
      <c r="I478" s="5" t="s">
        <v>200</v>
      </c>
      <c r="J478" s="5" t="s">
        <v>324</v>
      </c>
      <c r="K478" s="5">
        <v>776.30183615772921</v>
      </c>
      <c r="L478" s="5">
        <v>3.1964229784935103</v>
      </c>
      <c r="M478" s="5">
        <v>28.131022297767213</v>
      </c>
      <c r="N478" s="18">
        <v>0.11582949040304309</v>
      </c>
      <c r="O478" s="5">
        <v>861.01765839176403</v>
      </c>
      <c r="P478" s="5">
        <v>3.5452403948880034</v>
      </c>
      <c r="Q478" s="5">
        <v>408.40652659116137</v>
      </c>
      <c r="R478" s="5">
        <v>1.6816139616826429</v>
      </c>
      <c r="S478" s="18">
        <v>0.72099996</v>
      </c>
      <c r="T478" s="62">
        <v>65.16</v>
      </c>
      <c r="U478" s="18">
        <v>0.26828433747708763</v>
      </c>
      <c r="V478" s="5">
        <v>242.86580386291806</v>
      </c>
      <c r="W478" s="5">
        <v>417.89747890431886</v>
      </c>
      <c r="X478" s="5">
        <v>1.7206929598874068</v>
      </c>
      <c r="Y478" s="5">
        <v>0</v>
      </c>
      <c r="Z478" s="5" t="s">
        <v>854</v>
      </c>
      <c r="AA478" s="5">
        <v>2001</v>
      </c>
      <c r="AB478" s="5">
        <v>0.72099996</v>
      </c>
      <c r="AC478" s="5">
        <v>0.18463268999999999</v>
      </c>
      <c r="AD478" s="5">
        <v>326500</v>
      </c>
      <c r="AE478" s="5">
        <v>14915317</v>
      </c>
      <c r="AF478" s="5">
        <v>2474631</v>
      </c>
      <c r="AG478" s="5">
        <v>10753297</v>
      </c>
      <c r="AI478" s="10"/>
    </row>
    <row r="479" spans="1:35" x14ac:dyDescent="0.25">
      <c r="A479" s="5" t="s">
        <v>1460</v>
      </c>
      <c r="B479" s="5">
        <v>108</v>
      </c>
      <c r="C479" s="5">
        <v>51</v>
      </c>
      <c r="D479" s="5">
        <v>0.02</v>
      </c>
      <c r="E479" s="5">
        <v>850.00001000000009</v>
      </c>
      <c r="F479" s="5">
        <v>350.00000000000006</v>
      </c>
      <c r="G479" s="5">
        <v>34</v>
      </c>
      <c r="H479" s="5">
        <v>58.929997999999998</v>
      </c>
      <c r="I479" s="5" t="s">
        <v>200</v>
      </c>
      <c r="J479" s="5" t="s">
        <v>324</v>
      </c>
      <c r="K479" s="5">
        <v>776.30183615772921</v>
      </c>
      <c r="L479" s="5">
        <v>3.1964229784935103</v>
      </c>
      <c r="M479" s="5">
        <v>28.131022297767213</v>
      </c>
      <c r="N479" s="18">
        <v>0.11582949040304309</v>
      </c>
      <c r="O479" s="5">
        <v>703.74163248207856</v>
      </c>
      <c r="P479" s="5">
        <v>2.8976563241455553</v>
      </c>
      <c r="Q479" s="5">
        <v>637.15320393117065</v>
      </c>
      <c r="R479" s="5">
        <v>2.6234784551669619</v>
      </c>
      <c r="S479" s="18">
        <v>0.58929997999999995</v>
      </c>
      <c r="T479" s="62">
        <v>85.9</v>
      </c>
      <c r="U479" s="18">
        <v>0.35367361860255153</v>
      </c>
      <c r="V479" s="5">
        <v>242.86580386291806</v>
      </c>
      <c r="W479" s="5">
        <v>417.89747890431886</v>
      </c>
      <c r="X479" s="5">
        <v>1.7206929598874068</v>
      </c>
      <c r="Y479" s="5">
        <v>0</v>
      </c>
      <c r="Z479" s="5" t="s">
        <v>854</v>
      </c>
      <c r="AA479" s="5">
        <v>2002</v>
      </c>
      <c r="AB479" s="5">
        <v>0.58929997999999995</v>
      </c>
      <c r="AC479" s="5">
        <v>0.18122382000000001</v>
      </c>
      <c r="AD479" s="5">
        <v>436900</v>
      </c>
      <c r="AE479" s="5">
        <v>16654041</v>
      </c>
      <c r="AF479" s="5">
        <v>2607155</v>
      </c>
      <c r="AG479" s="5">
        <v>9814677</v>
      </c>
      <c r="AI479" s="10"/>
    </row>
    <row r="480" spans="1:35" x14ac:dyDescent="0.25">
      <c r="A480" s="5" t="s">
        <v>1460</v>
      </c>
      <c r="B480" s="5">
        <v>108</v>
      </c>
      <c r="C480" s="5">
        <v>51</v>
      </c>
      <c r="D480" s="5">
        <v>0.02</v>
      </c>
      <c r="E480" s="5">
        <v>850.00001000000009</v>
      </c>
      <c r="F480" s="5">
        <v>350.00000000000006</v>
      </c>
      <c r="G480" s="5">
        <v>33</v>
      </c>
      <c r="H480" s="5">
        <v>53.890002000000003</v>
      </c>
      <c r="I480" s="5" t="s">
        <v>200</v>
      </c>
      <c r="J480" s="5" t="s">
        <v>324</v>
      </c>
      <c r="K480" s="5">
        <v>776.30183615772921</v>
      </c>
      <c r="L480" s="5">
        <v>3.1964229784935103</v>
      </c>
      <c r="M480" s="5">
        <v>28.131022297767213</v>
      </c>
      <c r="N480" s="18">
        <v>0.11582949040304309</v>
      </c>
      <c r="O480" s="5">
        <v>643.55403477092409</v>
      </c>
      <c r="P480" s="5">
        <v>2.6498338775357952</v>
      </c>
      <c r="Q480" s="5">
        <v>730.44809940252048</v>
      </c>
      <c r="R480" s="5">
        <v>3.0076202074739631</v>
      </c>
      <c r="S480" s="18">
        <v>0.53890002000000004</v>
      </c>
      <c r="T480" s="62">
        <v>94.73</v>
      </c>
      <c r="U480" s="18">
        <v>0.39005190089188135</v>
      </c>
      <c r="V480" s="5">
        <v>242.86580386291806</v>
      </c>
      <c r="W480" s="5">
        <v>417.89747890431886</v>
      </c>
      <c r="X480" s="5">
        <v>1.7206929598874068</v>
      </c>
      <c r="Y480" s="5">
        <v>0</v>
      </c>
      <c r="Z480" s="5" t="s">
        <v>854</v>
      </c>
      <c r="AA480" s="5">
        <v>2003</v>
      </c>
      <c r="AB480" s="5">
        <v>0.53890002000000004</v>
      </c>
      <c r="AC480" s="5">
        <v>0.18161874</v>
      </c>
      <c r="AD480" s="5">
        <v>597500</v>
      </c>
      <c r="AE480" s="5">
        <v>18025032</v>
      </c>
      <c r="AF480" s="5">
        <v>2763428</v>
      </c>
      <c r="AG480" s="5">
        <v>9714547</v>
      </c>
      <c r="AI480" s="10"/>
    </row>
    <row r="481" spans="1:35" x14ac:dyDescent="0.25">
      <c r="A481" s="5" t="s">
        <v>1460</v>
      </c>
      <c r="B481" s="5">
        <v>108</v>
      </c>
      <c r="C481" s="5">
        <v>51</v>
      </c>
      <c r="D481" s="5">
        <v>0.02</v>
      </c>
      <c r="E481" s="5">
        <v>850.00001000000009</v>
      </c>
      <c r="F481" s="5">
        <v>350.00000000000006</v>
      </c>
      <c r="G481" s="5">
        <v>40</v>
      </c>
      <c r="H481" s="5">
        <v>65.970004000000003</v>
      </c>
      <c r="I481" s="5" t="s">
        <v>200</v>
      </c>
      <c r="J481" s="5" t="s">
        <v>324</v>
      </c>
      <c r="K481" s="5">
        <v>776.30183615772921</v>
      </c>
      <c r="L481" s="5">
        <v>3.1964229784935103</v>
      </c>
      <c r="M481" s="5">
        <v>28.131022297767213</v>
      </c>
      <c r="N481" s="18">
        <v>0.11582949040304309</v>
      </c>
      <c r="O481" s="5">
        <v>787.8133359144058</v>
      </c>
      <c r="P481" s="5">
        <v>3.243821581234529</v>
      </c>
      <c r="Q481" s="5">
        <v>560.32416838715233</v>
      </c>
      <c r="R481" s="5">
        <v>2.3071348846765551</v>
      </c>
      <c r="S481" s="18">
        <v>0.65970004000000004</v>
      </c>
      <c r="T481" s="62">
        <v>77.650000000000006</v>
      </c>
      <c r="U481" s="18">
        <v>0.31973870085195139</v>
      </c>
      <c r="V481" s="5">
        <v>242.86580386291806</v>
      </c>
      <c r="W481" s="5">
        <v>417.89747890431886</v>
      </c>
      <c r="X481" s="5">
        <v>1.7206929598874068</v>
      </c>
      <c r="Y481" s="5">
        <v>0</v>
      </c>
      <c r="Z481" s="5" t="s">
        <v>854</v>
      </c>
      <c r="AA481" s="5">
        <v>2004</v>
      </c>
      <c r="AB481" s="5">
        <v>0.65970004000000004</v>
      </c>
      <c r="AC481" s="5">
        <v>0.17792073999999999</v>
      </c>
      <c r="AD481" s="5">
        <v>691000</v>
      </c>
      <c r="AE481" s="5">
        <v>19078584</v>
      </c>
      <c r="AF481" s="5">
        <v>2814071</v>
      </c>
      <c r="AG481" s="5">
        <v>12586305</v>
      </c>
      <c r="AI481" s="10"/>
    </row>
    <row r="482" spans="1:35" x14ac:dyDescent="0.25">
      <c r="A482" s="5" t="s">
        <v>1460</v>
      </c>
      <c r="B482" s="5">
        <v>108</v>
      </c>
      <c r="C482" s="5">
        <v>51</v>
      </c>
      <c r="D482" s="5">
        <v>0.02</v>
      </c>
      <c r="E482" s="5">
        <v>850.00001000000009</v>
      </c>
      <c r="F482" s="5">
        <v>350.00000000000006</v>
      </c>
      <c r="G482" s="5">
        <v>40</v>
      </c>
      <c r="H482" s="5">
        <v>65.599996000000004</v>
      </c>
      <c r="I482" s="5" t="s">
        <v>200</v>
      </c>
      <c r="J482" s="5" t="s">
        <v>324</v>
      </c>
      <c r="K482" s="5">
        <v>776.30183615772921</v>
      </c>
      <c r="L482" s="5">
        <v>3.1964229784935103</v>
      </c>
      <c r="M482" s="5">
        <v>28.131022297767213</v>
      </c>
      <c r="N482" s="18">
        <v>0.11582949040304309</v>
      </c>
      <c r="O482" s="5">
        <v>783.39470291273096</v>
      </c>
      <c r="P482" s="5">
        <v>3.2256278588932443</v>
      </c>
      <c r="Q482" s="5">
        <v>578.44315838531043</v>
      </c>
      <c r="R482" s="5">
        <v>2.3817398299177763</v>
      </c>
      <c r="S482" s="18">
        <v>0.65599996000000005</v>
      </c>
      <c r="T482" s="62">
        <v>79.260000000000005</v>
      </c>
      <c r="U482" s="18">
        <v>0.32633243560961989</v>
      </c>
      <c r="V482" s="5">
        <v>242.86580386291806</v>
      </c>
      <c r="W482" s="5">
        <v>417.89747890431886</v>
      </c>
      <c r="X482" s="5">
        <v>1.7206929598874068</v>
      </c>
      <c r="Y482" s="5">
        <v>0</v>
      </c>
      <c r="Z482" s="5" t="s">
        <v>854</v>
      </c>
      <c r="AA482" s="5">
        <v>2005</v>
      </c>
      <c r="AB482" s="5">
        <v>0.65599996000000005</v>
      </c>
      <c r="AC482" s="5">
        <v>0.17852755000000001</v>
      </c>
      <c r="AD482" s="5">
        <v>607800</v>
      </c>
      <c r="AE482" s="5">
        <v>20349922</v>
      </c>
      <c r="AF482" s="5">
        <v>2939185</v>
      </c>
      <c r="AG482" s="5">
        <v>13350278</v>
      </c>
      <c r="AI482" s="10"/>
    </row>
    <row r="483" spans="1:35" x14ac:dyDescent="0.25">
      <c r="A483" s="5" t="s">
        <v>1460</v>
      </c>
      <c r="B483" s="5">
        <v>108</v>
      </c>
      <c r="C483" s="5">
        <v>51</v>
      </c>
      <c r="D483" s="5">
        <v>0.02</v>
      </c>
      <c r="E483" s="5">
        <v>850.00001000000009</v>
      </c>
      <c r="F483" s="5">
        <v>350.00000000000006</v>
      </c>
      <c r="G483" s="5">
        <v>40</v>
      </c>
      <c r="H483" s="5">
        <v>65.35999799999999</v>
      </c>
      <c r="I483" s="5" t="s">
        <v>200</v>
      </c>
      <c r="J483" s="5" t="s">
        <v>324</v>
      </c>
      <c r="K483" s="5">
        <v>776.30183615772921</v>
      </c>
      <c r="L483" s="5">
        <v>3.1964229784935103</v>
      </c>
      <c r="M483" s="5">
        <v>28.131022297767213</v>
      </c>
      <c r="N483" s="18">
        <v>0.11582949040304309</v>
      </c>
      <c r="O483" s="5">
        <v>780.52864844056819</v>
      </c>
      <c r="P483" s="5">
        <v>3.2138268789834479</v>
      </c>
      <c r="Q483" s="5">
        <v>597.44684489517192</v>
      </c>
      <c r="R483" s="5">
        <v>2.4599875132375235</v>
      </c>
      <c r="S483" s="18">
        <v>0.65359997999999986</v>
      </c>
      <c r="T483" s="62">
        <v>80.930000000000007</v>
      </c>
      <c r="U483" s="18">
        <v>0.33324812286794109</v>
      </c>
      <c r="V483" s="5">
        <v>242.86580386291806</v>
      </c>
      <c r="W483" s="5">
        <v>417.89747890431886</v>
      </c>
      <c r="X483" s="5">
        <v>1.7206929598874068</v>
      </c>
      <c r="Y483" s="5">
        <v>0</v>
      </c>
      <c r="Z483" s="5" t="s">
        <v>854</v>
      </c>
      <c r="AA483" s="5">
        <v>2006</v>
      </c>
      <c r="AB483" s="5">
        <v>0.65359997999999997</v>
      </c>
      <c r="AC483" s="5">
        <v>0.17724384000000001</v>
      </c>
      <c r="AD483" s="5">
        <v>662000</v>
      </c>
      <c r="AE483" s="5">
        <v>21688936</v>
      </c>
      <c r="AF483" s="5">
        <v>3054100</v>
      </c>
      <c r="AG483" s="5">
        <v>14175147</v>
      </c>
      <c r="AI483" s="10"/>
    </row>
    <row r="484" spans="1:35" x14ac:dyDescent="0.25">
      <c r="A484" s="5" t="s">
        <v>1460</v>
      </c>
      <c r="B484" s="5">
        <v>108</v>
      </c>
      <c r="C484" s="5">
        <v>51</v>
      </c>
      <c r="D484" s="5">
        <v>0.02</v>
      </c>
      <c r="E484" s="5">
        <v>850.00001000000009</v>
      </c>
      <c r="F484" s="5">
        <v>325</v>
      </c>
      <c r="G484" s="5">
        <v>30</v>
      </c>
      <c r="H484" s="5">
        <v>68.43000099999999</v>
      </c>
      <c r="I484" s="5" t="s">
        <v>200</v>
      </c>
      <c r="J484" s="5" t="s">
        <v>324</v>
      </c>
      <c r="K484" s="5">
        <v>716.95334824693259</v>
      </c>
      <c r="L484" s="5">
        <v>3.1342638055481795</v>
      </c>
      <c r="M484" s="5">
        <v>25.989758964852165</v>
      </c>
      <c r="N484" s="18">
        <v>0.11361793767702928</v>
      </c>
      <c r="O484" s="5">
        <v>754.60092779285242</v>
      </c>
      <c r="P484" s="5">
        <v>3.2988455684003868</v>
      </c>
      <c r="Q484" s="5">
        <v>530.37104169495285</v>
      </c>
      <c r="R484" s="5">
        <v>2.3185926442215861</v>
      </c>
      <c r="S484" s="18">
        <v>0.68430000999999985</v>
      </c>
      <c r="T484" s="62">
        <v>75.34</v>
      </c>
      <c r="U484" s="18">
        <v>0.32936431910752095</v>
      </c>
      <c r="V484" s="5">
        <v>228.74696985550588</v>
      </c>
      <c r="W484" s="5">
        <v>385.78071103337118</v>
      </c>
      <c r="X484" s="5">
        <v>1.6864953939152061</v>
      </c>
      <c r="Y484" s="5">
        <v>0</v>
      </c>
      <c r="Z484" s="5" t="s">
        <v>854</v>
      </c>
      <c r="AA484" s="5">
        <v>2007</v>
      </c>
      <c r="AB484" s="5">
        <v>0.68430000999999996</v>
      </c>
      <c r="AC484" s="5">
        <v>0.17939846000000001</v>
      </c>
      <c r="AD484" s="5">
        <v>705900</v>
      </c>
      <c r="AE484" s="5">
        <v>23362080</v>
      </c>
      <c r="AF484" s="5">
        <v>3180985</v>
      </c>
      <c r="AG484" s="5">
        <v>15985730</v>
      </c>
      <c r="AI484" s="10"/>
    </row>
    <row r="485" spans="1:35" x14ac:dyDescent="0.25">
      <c r="A485" s="5" t="s">
        <v>1460</v>
      </c>
      <c r="B485" s="5">
        <v>108</v>
      </c>
      <c r="C485" s="5">
        <v>51</v>
      </c>
      <c r="D485" s="5">
        <v>0.02</v>
      </c>
      <c r="E485" s="5">
        <v>850.00001000000009</v>
      </c>
      <c r="F485" s="5">
        <v>325</v>
      </c>
      <c r="G485" s="5">
        <v>30</v>
      </c>
      <c r="H485" s="5">
        <v>58.539998999999995</v>
      </c>
      <c r="I485" s="5" t="s">
        <v>200</v>
      </c>
      <c r="J485" s="5" t="s">
        <v>324</v>
      </c>
      <c r="K485" s="5">
        <v>716.95334824693259</v>
      </c>
      <c r="L485" s="5">
        <v>3.1342638055481795</v>
      </c>
      <c r="M485" s="5">
        <v>25.989758964852165</v>
      </c>
      <c r="N485" s="18">
        <v>0.11361793767702928</v>
      </c>
      <c r="O485" s="5">
        <v>645.54050727534923</v>
      </c>
      <c r="P485" s="5">
        <v>2.8220723871582738</v>
      </c>
      <c r="Q485" s="5">
        <v>715.40954131792864</v>
      </c>
      <c r="R485" s="5">
        <v>3.1275148333979512</v>
      </c>
      <c r="S485" s="18">
        <v>0.58539998999999998</v>
      </c>
      <c r="T485" s="62">
        <v>92.56</v>
      </c>
      <c r="U485" s="18">
        <v>0.40463499488085153</v>
      </c>
      <c r="V485" s="5">
        <v>228.74696985550588</v>
      </c>
      <c r="W485" s="5">
        <v>385.78071103337118</v>
      </c>
      <c r="X485" s="5">
        <v>1.6864953939152061</v>
      </c>
      <c r="Y485" s="5">
        <v>0</v>
      </c>
      <c r="Z485" s="5" t="s">
        <v>854</v>
      </c>
      <c r="AA485" s="5">
        <v>2008</v>
      </c>
      <c r="AB485" s="5">
        <v>0.58539998999999998</v>
      </c>
      <c r="AC485" s="5">
        <v>0.17064932999999999</v>
      </c>
      <c r="AD485" s="5">
        <v>707500</v>
      </c>
      <c r="AE485" s="5">
        <v>24917678</v>
      </c>
      <c r="AF485" s="5">
        <v>3303220</v>
      </c>
      <c r="AG485" s="5">
        <v>14586325</v>
      </c>
      <c r="AI485" s="10"/>
    </row>
    <row r="486" spans="1:35" x14ac:dyDescent="0.25">
      <c r="A486" s="5" t="s">
        <v>1460</v>
      </c>
      <c r="B486" s="5">
        <v>108</v>
      </c>
      <c r="C486" s="5">
        <v>51</v>
      </c>
      <c r="D486" s="5">
        <v>0.02</v>
      </c>
      <c r="E486" s="5">
        <v>850.00001000000009</v>
      </c>
      <c r="F486" s="5">
        <v>325</v>
      </c>
      <c r="G486" s="5">
        <v>30</v>
      </c>
      <c r="H486" s="5">
        <v>54.269998999999999</v>
      </c>
      <c r="I486" s="5" t="s">
        <v>200</v>
      </c>
      <c r="J486" s="5" t="s">
        <v>324</v>
      </c>
      <c r="K486" s="5">
        <v>716.95334824693259</v>
      </c>
      <c r="L486" s="5">
        <v>3.1342638055481795</v>
      </c>
      <c r="M486" s="5">
        <v>25.989758964852165</v>
      </c>
      <c r="N486" s="18">
        <v>0.11361793767702928</v>
      </c>
      <c r="O486" s="5">
        <v>598.45376294408038</v>
      </c>
      <c r="P486" s="5">
        <v>2.6162259693411878</v>
      </c>
      <c r="Q486" s="5">
        <v>794.71637744689792</v>
      </c>
      <c r="R486" s="5">
        <v>3.474215977369675</v>
      </c>
      <c r="S486" s="18">
        <v>0.54269999000000002</v>
      </c>
      <c r="T486" s="62">
        <v>99.94</v>
      </c>
      <c r="U486" s="18">
        <v>0.43689573608354937</v>
      </c>
      <c r="V486" s="5">
        <v>228.74696985550588</v>
      </c>
      <c r="W486" s="5">
        <v>385.78071103337118</v>
      </c>
      <c r="X486" s="5">
        <v>1.6864953939152061</v>
      </c>
      <c r="Y486" s="5">
        <v>0</v>
      </c>
      <c r="Z486" s="5" t="s">
        <v>854</v>
      </c>
      <c r="AA486" s="5">
        <v>2009</v>
      </c>
      <c r="AB486" s="5">
        <v>0.54269999000000002</v>
      </c>
      <c r="AC486" s="5">
        <v>0.18058526999999999</v>
      </c>
      <c r="AD486" s="5">
        <v>874000</v>
      </c>
      <c r="AE486" s="5">
        <v>26316232</v>
      </c>
      <c r="AF486" s="5">
        <v>3463922</v>
      </c>
      <c r="AG486" s="5">
        <v>14281998</v>
      </c>
      <c r="AI486" s="10"/>
    </row>
    <row r="487" spans="1:35" x14ac:dyDescent="0.25">
      <c r="A487" s="5" t="s">
        <v>1460</v>
      </c>
      <c r="B487" s="5">
        <v>108</v>
      </c>
      <c r="C487" s="5">
        <v>51</v>
      </c>
      <c r="D487" s="5">
        <v>0.02</v>
      </c>
      <c r="E487" s="5">
        <v>775.00000999999997</v>
      </c>
      <c r="F487" s="5">
        <v>325</v>
      </c>
      <c r="G487" s="5">
        <v>30</v>
      </c>
      <c r="H487" s="5">
        <v>46.37</v>
      </c>
      <c r="I487" s="5" t="s">
        <v>200</v>
      </c>
      <c r="J487" s="5" t="s">
        <v>324</v>
      </c>
      <c r="K487" s="5">
        <v>784.57601365331232</v>
      </c>
      <c r="L487" s="5">
        <v>3.429885930943307</v>
      </c>
      <c r="M487" s="5">
        <v>28.796687525969347</v>
      </c>
      <c r="N487" s="18">
        <v>0.12588882617400152</v>
      </c>
      <c r="O487" s="5">
        <v>558.4177437971349</v>
      </c>
      <c r="P487" s="5">
        <v>2.441202802161158</v>
      </c>
      <c r="Q487" s="5">
        <v>1058.4384401672801</v>
      </c>
      <c r="R487" s="5">
        <v>4.6271145835762146</v>
      </c>
      <c r="S487" s="18">
        <v>0.4637</v>
      </c>
      <c r="T487" s="62">
        <v>120.61</v>
      </c>
      <c r="U487" s="18">
        <v>0.52724795343931929</v>
      </c>
      <c r="V487" s="5">
        <v>228.74696985550588</v>
      </c>
      <c r="W487" s="5">
        <v>419.68912285118392</v>
      </c>
      <c r="X487" s="5">
        <v>1.8347308518066567</v>
      </c>
      <c r="Y487" s="5">
        <v>0</v>
      </c>
      <c r="Z487" s="5" t="s">
        <v>854</v>
      </c>
      <c r="AA487" s="5">
        <v>2010</v>
      </c>
      <c r="AB487" s="5">
        <v>0.4637</v>
      </c>
      <c r="AC487" s="5">
        <v>0.20913952999999999</v>
      </c>
      <c r="AD487" s="5">
        <v>1003300</v>
      </c>
      <c r="AE487" s="5">
        <v>30120428</v>
      </c>
      <c r="AF487" s="5">
        <v>3491071</v>
      </c>
      <c r="AG487" s="5">
        <v>13966643</v>
      </c>
      <c r="AI487" s="10"/>
    </row>
    <row r="488" spans="1:35" x14ac:dyDescent="0.25">
      <c r="A488" s="5" t="s">
        <v>1460</v>
      </c>
      <c r="B488" s="5">
        <v>108</v>
      </c>
      <c r="C488" s="5">
        <v>51</v>
      </c>
      <c r="D488" s="5">
        <v>0.02</v>
      </c>
      <c r="E488" s="5">
        <v>775.00000999999997</v>
      </c>
      <c r="F488" s="5">
        <v>475</v>
      </c>
      <c r="G488" s="5">
        <v>30</v>
      </c>
      <c r="H488" s="5">
        <v>44.25</v>
      </c>
      <c r="I488" s="5" t="s">
        <v>200</v>
      </c>
      <c r="J488" s="5" t="s">
        <v>324</v>
      </c>
      <c r="K488" s="5">
        <v>1260.9683845113934</v>
      </c>
      <c r="L488" s="5">
        <v>3.8341386420592465</v>
      </c>
      <c r="M488" s="5">
        <v>46.182348622003254</v>
      </c>
      <c r="N488" s="18">
        <v>0.14042344725501274</v>
      </c>
      <c r="O488" s="5">
        <v>857.23441832812614</v>
      </c>
      <c r="P488" s="5">
        <v>2.6065329226224958</v>
      </c>
      <c r="Q488" s="5">
        <v>1669.58351184705</v>
      </c>
      <c r="R488" s="5">
        <v>5.0765861678587676</v>
      </c>
      <c r="S488" s="18">
        <v>0.4425</v>
      </c>
      <c r="T488" s="62">
        <v>191</v>
      </c>
      <c r="U488" s="18">
        <v>0.58077005138950655</v>
      </c>
      <c r="V488" s="5">
        <v>328.87918310490466</v>
      </c>
      <c r="W488" s="5">
        <v>676.28453826403279</v>
      </c>
      <c r="X488" s="5">
        <v>2.0563312395735127</v>
      </c>
      <c r="Y488" s="5">
        <v>0</v>
      </c>
      <c r="Z488" s="5" t="s">
        <v>854</v>
      </c>
      <c r="AA488" s="5">
        <v>2011</v>
      </c>
      <c r="AB488" s="5">
        <v>0.4425</v>
      </c>
      <c r="AC488" s="5">
        <v>0.2004137</v>
      </c>
      <c r="AD488" s="5">
        <v>1259048</v>
      </c>
      <c r="AE488" s="5">
        <v>31514336</v>
      </c>
      <c r="AF488" s="5">
        <v>3460838</v>
      </c>
      <c r="AG488" s="5">
        <v>13945680</v>
      </c>
      <c r="AI488" s="10"/>
    </row>
    <row r="489" spans="1:35" x14ac:dyDescent="0.25">
      <c r="A489" s="5" t="s">
        <v>1460</v>
      </c>
      <c r="B489" s="5">
        <v>108</v>
      </c>
      <c r="C489" s="5">
        <v>51</v>
      </c>
      <c r="D489" s="5">
        <v>0.02</v>
      </c>
      <c r="E489" s="5">
        <v>775.00000999999997</v>
      </c>
      <c r="F489" s="5">
        <v>475</v>
      </c>
      <c r="G489" s="5">
        <v>30</v>
      </c>
      <c r="H489" s="5">
        <v>42.060003000000002</v>
      </c>
      <c r="I489" s="5" t="s">
        <v>200</v>
      </c>
      <c r="J489" s="5" t="s">
        <v>324</v>
      </c>
      <c r="K489" s="5">
        <v>1260.9683845113934</v>
      </c>
      <c r="L489" s="5">
        <v>3.8341386420592465</v>
      </c>
      <c r="M489" s="5">
        <v>46.182348622003254</v>
      </c>
      <c r="N489" s="18">
        <v>0.14042344725501274</v>
      </c>
      <c r="O489" s="5">
        <v>814.80863743693203</v>
      </c>
      <c r="P489" s="5">
        <v>2.477531808928835</v>
      </c>
      <c r="Q489" s="5">
        <v>1817.7649645347321</v>
      </c>
      <c r="R489" s="5">
        <v>5.5271511786591496</v>
      </c>
      <c r="S489" s="18">
        <v>0.42060003000000007</v>
      </c>
      <c r="T489" s="62">
        <v>203.86</v>
      </c>
      <c r="U489" s="18">
        <v>0.61985237283298433</v>
      </c>
      <c r="V489" s="5">
        <v>328.87918310490466</v>
      </c>
      <c r="W489" s="5">
        <v>676.28453826403279</v>
      </c>
      <c r="X489" s="5">
        <v>2.0563312395735127</v>
      </c>
      <c r="Y489" s="5">
        <v>0</v>
      </c>
      <c r="Z489" s="5" t="s">
        <v>854</v>
      </c>
      <c r="AA489" s="5">
        <v>2012</v>
      </c>
      <c r="AB489" s="5">
        <v>0.42060003000000001</v>
      </c>
      <c r="AC489" s="5">
        <v>0.19296524000000001</v>
      </c>
      <c r="AD489" s="5">
        <v>1443348</v>
      </c>
      <c r="AE489" s="5">
        <v>33170216</v>
      </c>
      <c r="AF489" s="5">
        <v>3477166</v>
      </c>
      <c r="AG489" s="5">
        <v>13949905</v>
      </c>
      <c r="AI489" s="10"/>
    </row>
    <row r="490" spans="1:35" x14ac:dyDescent="0.25">
      <c r="A490" s="5" t="s">
        <v>1460</v>
      </c>
      <c r="B490" s="5">
        <v>108</v>
      </c>
      <c r="C490" s="5">
        <v>51</v>
      </c>
      <c r="D490" s="5">
        <v>0.02</v>
      </c>
      <c r="E490" s="5">
        <v>775.00000999999997</v>
      </c>
      <c r="F490" s="5">
        <v>475</v>
      </c>
      <c r="G490" s="5">
        <v>30</v>
      </c>
      <c r="H490" s="5">
        <v>41.49</v>
      </c>
      <c r="I490" s="5" t="s">
        <v>200</v>
      </c>
      <c r="J490" s="5" t="s">
        <v>324</v>
      </c>
      <c r="K490" s="5">
        <v>1260.9683845113934</v>
      </c>
      <c r="L490" s="5">
        <v>3.8341386420592465</v>
      </c>
      <c r="M490" s="5">
        <v>46.182348622003254</v>
      </c>
      <c r="N490" s="18">
        <v>0.14042344725501274</v>
      </c>
      <c r="O490" s="5">
        <v>803.76623765952445</v>
      </c>
      <c r="P490" s="5">
        <v>2.4439559538894322</v>
      </c>
      <c r="Q490" s="5">
        <v>1871.6995711066738</v>
      </c>
      <c r="R490" s="5">
        <v>5.6911463761135836</v>
      </c>
      <c r="S490" s="18">
        <v>0.41490000000000005</v>
      </c>
      <c r="T490" s="62">
        <v>208.53</v>
      </c>
      <c r="U490" s="18">
        <v>0.63407742996894645</v>
      </c>
      <c r="V490" s="5">
        <v>328.87918310490466</v>
      </c>
      <c r="W490" s="5">
        <v>676.28453826403279</v>
      </c>
      <c r="X490" s="5">
        <v>2.0563312395735127</v>
      </c>
      <c r="Y490" s="5">
        <v>0</v>
      </c>
      <c r="Z490" s="5" t="s">
        <v>854</v>
      </c>
      <c r="AA490" s="5">
        <v>2013</v>
      </c>
      <c r="AB490" s="5">
        <v>0.41489999999999999</v>
      </c>
      <c r="AC490" s="5">
        <v>0.18809625999999999</v>
      </c>
      <c r="AD490" s="5">
        <v>1549287</v>
      </c>
      <c r="AE490" s="5">
        <v>34373104</v>
      </c>
      <c r="AF490" s="5">
        <v>3533858</v>
      </c>
      <c r="AG490" s="5">
        <v>14262621</v>
      </c>
      <c r="AI490" s="10"/>
    </row>
    <row r="491" spans="1:35" x14ac:dyDescent="0.25">
      <c r="A491" s="5" t="s">
        <v>1460</v>
      </c>
      <c r="B491" s="5">
        <v>108</v>
      </c>
      <c r="C491" s="5">
        <v>51</v>
      </c>
      <c r="D491" s="5">
        <v>0.02</v>
      </c>
      <c r="E491" s="5">
        <v>724.99997999999994</v>
      </c>
      <c r="F491" s="5">
        <v>475</v>
      </c>
      <c r="G491" s="5">
        <v>30</v>
      </c>
      <c r="H491" s="5">
        <v>42.330002999999998</v>
      </c>
      <c r="I491" s="5" t="s">
        <v>200</v>
      </c>
      <c r="J491" s="5" t="s">
        <v>324</v>
      </c>
      <c r="K491" s="5">
        <v>1341.9620557600197</v>
      </c>
      <c r="L491" s="5">
        <v>4.0804104507033081</v>
      </c>
      <c r="M491" s="5">
        <v>49.57806290654873</v>
      </c>
      <c r="N491" s="18">
        <v>0.1507485589038772</v>
      </c>
      <c r="O491" s="5">
        <v>871.30184553927973</v>
      </c>
      <c r="P491" s="5">
        <v>2.6493067676507671</v>
      </c>
      <c r="Q491" s="5">
        <v>2015.4908949879061</v>
      </c>
      <c r="R491" s="5">
        <v>6.12836262836682</v>
      </c>
      <c r="S491" s="18">
        <v>0.42330002999999999</v>
      </c>
      <c r="T491" s="62">
        <v>216.1</v>
      </c>
      <c r="U491" s="18">
        <v>0.65707153440697208</v>
      </c>
      <c r="V491" s="5">
        <v>328.87918310490466</v>
      </c>
      <c r="W491" s="5">
        <v>716.39320950958063</v>
      </c>
      <c r="X491" s="5">
        <v>2.1782868795349328</v>
      </c>
      <c r="Y491" s="5">
        <v>0</v>
      </c>
      <c r="Z491" s="5" t="s">
        <v>854</v>
      </c>
      <c r="AA491" s="5">
        <v>2014</v>
      </c>
      <c r="AB491" s="5">
        <v>0.42330002999999999</v>
      </c>
      <c r="AC491" s="5">
        <v>0.16902254999999999</v>
      </c>
      <c r="AD491" s="5">
        <v>1560524</v>
      </c>
      <c r="AE491" s="5">
        <v>37429516</v>
      </c>
      <c r="AF491" s="5">
        <v>3522246</v>
      </c>
      <c r="AG491" s="5">
        <v>15844714</v>
      </c>
      <c r="AI491" s="10"/>
    </row>
    <row r="492" spans="1:35" x14ac:dyDescent="0.25">
      <c r="A492" s="5" t="s">
        <v>1460</v>
      </c>
      <c r="B492" s="5">
        <v>108</v>
      </c>
      <c r="C492" s="5">
        <v>51</v>
      </c>
      <c r="D492" s="5">
        <v>0.02</v>
      </c>
      <c r="E492" s="5">
        <v>724.99997999999994</v>
      </c>
      <c r="F492" s="5">
        <v>400</v>
      </c>
      <c r="G492" s="5">
        <v>36</v>
      </c>
      <c r="H492" s="5">
        <v>105</v>
      </c>
      <c r="I492" s="5" t="s">
        <v>200</v>
      </c>
      <c r="J492" s="5" t="s">
        <v>201</v>
      </c>
      <c r="K492" s="5">
        <v>1165.0808786760651</v>
      </c>
      <c r="L492" s="5">
        <v>4.2523864635856867</v>
      </c>
      <c r="M492" s="5">
        <v>26.588546714181401</v>
      </c>
      <c r="N492" s="18">
        <v>9.7044572787325603E-2</v>
      </c>
      <c r="O492" s="5">
        <v>1816.3843763622581</v>
      </c>
      <c r="P492" s="5">
        <v>6.6295554893051678</v>
      </c>
      <c r="Q492" s="5">
        <v>-31.719553534033629</v>
      </c>
      <c r="R492" s="5">
        <v>-0.11577204857432798</v>
      </c>
      <c r="S492" s="18">
        <v>1.05</v>
      </c>
      <c r="T492" s="62">
        <v>24.09</v>
      </c>
      <c r="U492" s="18">
        <v>8.7916452785272381E-2</v>
      </c>
      <c r="V492" s="5">
        <v>273.98283026553719</v>
      </c>
      <c r="W492" s="5">
        <v>564.80900357370422</v>
      </c>
      <c r="X492" s="5">
        <v>2.0614759071811388</v>
      </c>
      <c r="Y492" s="5">
        <v>0</v>
      </c>
      <c r="Z492" s="5" t="s">
        <v>859</v>
      </c>
      <c r="AA492" s="5">
        <v>2001</v>
      </c>
      <c r="AB492" s="5">
        <v>1.05</v>
      </c>
      <c r="AC492" s="5">
        <v>9.2609896999999997E-2</v>
      </c>
      <c r="AD492" s="5">
        <v>169374</v>
      </c>
      <c r="AE492" s="5">
        <v>8305672</v>
      </c>
      <c r="AF492" s="5">
        <v>3587080</v>
      </c>
      <c r="AG492" s="5">
        <v>8723304</v>
      </c>
      <c r="AI492" s="10"/>
    </row>
    <row r="493" spans="1:35" x14ac:dyDescent="0.25">
      <c r="A493" s="5" t="s">
        <v>1460</v>
      </c>
      <c r="B493" s="5">
        <v>108</v>
      </c>
      <c r="C493" s="5">
        <v>51</v>
      </c>
      <c r="D493" s="5">
        <v>0.02</v>
      </c>
      <c r="E493" s="5">
        <v>724.99997999999994</v>
      </c>
      <c r="F493" s="5">
        <v>400</v>
      </c>
      <c r="G493" s="5">
        <v>30</v>
      </c>
      <c r="H493" s="5">
        <v>99.199997999999994</v>
      </c>
      <c r="I493" s="5" t="s">
        <v>200</v>
      </c>
      <c r="J493" s="5" t="s">
        <v>201</v>
      </c>
      <c r="K493" s="5">
        <v>1165.0808786760651</v>
      </c>
      <c r="L493" s="5">
        <v>4.2523864635856867</v>
      </c>
      <c r="M493" s="5">
        <v>26.588546714181401</v>
      </c>
      <c r="N493" s="18">
        <v>9.7044572787325603E-2</v>
      </c>
      <c r="O493" s="5">
        <v>1716.0507285939734</v>
      </c>
      <c r="P493" s="5">
        <v>6.2633513455234429</v>
      </c>
      <c r="Q493" s="5">
        <v>5.2498005989201566</v>
      </c>
      <c r="R493" s="5">
        <v>1.9161056894814114E-2</v>
      </c>
      <c r="S493" s="18">
        <v>0.99199997999999989</v>
      </c>
      <c r="T493" s="62">
        <v>27.02</v>
      </c>
      <c r="U493" s="18">
        <v>9.8627651976513839E-2</v>
      </c>
      <c r="V493" s="5">
        <v>273.98283026553719</v>
      </c>
      <c r="W493" s="5">
        <v>564.80900357370422</v>
      </c>
      <c r="X493" s="5">
        <v>2.0614759071811388</v>
      </c>
      <c r="Y493" s="5">
        <v>0</v>
      </c>
      <c r="Z493" s="5" t="s">
        <v>859</v>
      </c>
      <c r="AA493" s="5">
        <v>2002</v>
      </c>
      <c r="AB493" s="5">
        <v>0.99199998</v>
      </c>
      <c r="AC493" s="5">
        <v>8.7435088999999994E-2</v>
      </c>
      <c r="AD493" s="5">
        <v>175820</v>
      </c>
      <c r="AE493" s="5">
        <v>9066132</v>
      </c>
      <c r="AF493" s="5">
        <v>3785242</v>
      </c>
      <c r="AG493" s="5">
        <v>8994854</v>
      </c>
      <c r="AI493" s="10"/>
    </row>
    <row r="494" spans="1:35" x14ac:dyDescent="0.25">
      <c r="A494" s="5" t="s">
        <v>1460</v>
      </c>
      <c r="B494" s="5">
        <v>108</v>
      </c>
      <c r="C494" s="5">
        <v>51</v>
      </c>
      <c r="D494" s="5">
        <v>0.02</v>
      </c>
      <c r="E494" s="5">
        <v>724.99997999999994</v>
      </c>
      <c r="F494" s="5">
        <v>400</v>
      </c>
      <c r="G494" s="5">
        <v>29</v>
      </c>
      <c r="H494" s="5">
        <v>102.89999999999999</v>
      </c>
      <c r="I494" s="5" t="s">
        <v>200</v>
      </c>
      <c r="J494" s="5" t="s">
        <v>201</v>
      </c>
      <c r="K494" s="5">
        <v>1165.0808786760651</v>
      </c>
      <c r="L494" s="5">
        <v>4.2523864635856867</v>
      </c>
      <c r="M494" s="5">
        <v>26.588546714181401</v>
      </c>
      <c r="N494" s="18">
        <v>9.7044572787325603E-2</v>
      </c>
      <c r="O494" s="5">
        <v>1780.0566888350127</v>
      </c>
      <c r="P494" s="5">
        <v>6.4969643795190635</v>
      </c>
      <c r="Q494" s="5">
        <v>-18.162965855387299</v>
      </c>
      <c r="R494" s="5">
        <v>-6.6292350647608883E-2</v>
      </c>
      <c r="S494" s="18">
        <v>1.0289999999999999</v>
      </c>
      <c r="T494" s="62">
        <v>25.07</v>
      </c>
      <c r="U494" s="18">
        <v>9.1511531873756463E-2</v>
      </c>
      <c r="V494" s="5">
        <v>273.98283026553719</v>
      </c>
      <c r="W494" s="5">
        <v>564.80900357370422</v>
      </c>
      <c r="X494" s="5">
        <v>2.0614759071811388</v>
      </c>
      <c r="Y494" s="5">
        <v>0</v>
      </c>
      <c r="Z494" s="5" t="s">
        <v>859</v>
      </c>
      <c r="AA494" s="5">
        <v>2003</v>
      </c>
      <c r="AB494" s="5">
        <v>1.0289999999999999</v>
      </c>
      <c r="AC494" s="5">
        <v>7.9784914999999998E-2</v>
      </c>
      <c r="AD494" s="5">
        <v>217077</v>
      </c>
      <c r="AE494" s="5">
        <v>9034573</v>
      </c>
      <c r="AF494" s="5">
        <v>3952230</v>
      </c>
      <c r="AG494" s="5">
        <v>9293952</v>
      </c>
      <c r="AI494" s="10"/>
    </row>
    <row r="495" spans="1:35" x14ac:dyDescent="0.25">
      <c r="A495" s="5" t="s">
        <v>1460</v>
      </c>
      <c r="B495" s="5">
        <v>108</v>
      </c>
      <c r="C495" s="5">
        <v>51</v>
      </c>
      <c r="D495" s="5">
        <v>0.02</v>
      </c>
      <c r="E495" s="5">
        <v>724.99997999999994</v>
      </c>
      <c r="F495" s="5">
        <v>400</v>
      </c>
      <c r="G495" s="5">
        <v>30</v>
      </c>
      <c r="H495" s="5">
        <v>100.09999000000001</v>
      </c>
      <c r="I495" s="5" t="s">
        <v>200</v>
      </c>
      <c r="J495" s="5" t="s">
        <v>201</v>
      </c>
      <c r="K495" s="5">
        <v>1165.0808786760651</v>
      </c>
      <c r="L495" s="5">
        <v>4.2523864635856867</v>
      </c>
      <c r="M495" s="5">
        <v>26.588546714181401</v>
      </c>
      <c r="N495" s="18">
        <v>9.7044572787325603E-2</v>
      </c>
      <c r="O495" s="5">
        <v>1731.6195991430311</v>
      </c>
      <c r="P495" s="5">
        <v>6.3201756017513562</v>
      </c>
      <c r="Q495" s="5">
        <v>-0.64228417032277874</v>
      </c>
      <c r="R495" s="5">
        <v>-2.3442497097365309E-3</v>
      </c>
      <c r="S495" s="18">
        <v>1.0009999000000001</v>
      </c>
      <c r="T495" s="62">
        <v>26.54</v>
      </c>
      <c r="U495" s="18">
        <v>9.6850891773271053E-2</v>
      </c>
      <c r="V495" s="5">
        <v>273.98283026553719</v>
      </c>
      <c r="W495" s="5">
        <v>564.80900357370422</v>
      </c>
      <c r="X495" s="5">
        <v>2.0614759071811388</v>
      </c>
      <c r="Y495" s="5">
        <v>0</v>
      </c>
      <c r="Z495" s="5" t="s">
        <v>859</v>
      </c>
      <c r="AA495" s="5">
        <v>2004</v>
      </c>
      <c r="AB495" s="5">
        <v>1.0009999000000001</v>
      </c>
      <c r="AC495" s="5">
        <v>8.0848217E-2</v>
      </c>
      <c r="AD495" s="5">
        <v>166574</v>
      </c>
      <c r="AE495" s="5">
        <v>9844353</v>
      </c>
      <c r="AF495" s="5">
        <v>4198942</v>
      </c>
      <c r="AG495" s="5">
        <v>9853976</v>
      </c>
      <c r="AI495" s="10"/>
    </row>
    <row r="496" spans="1:35" x14ac:dyDescent="0.25">
      <c r="A496" s="5" t="s">
        <v>1460</v>
      </c>
      <c r="B496" s="5">
        <v>108</v>
      </c>
      <c r="C496" s="5">
        <v>51</v>
      </c>
      <c r="D496" s="5">
        <v>0.02</v>
      </c>
      <c r="E496" s="5">
        <v>724.99997999999994</v>
      </c>
      <c r="F496" s="5">
        <v>300</v>
      </c>
      <c r="G496" s="5">
        <v>30</v>
      </c>
      <c r="H496" s="5">
        <v>96.399999000000008</v>
      </c>
      <c r="I496" s="5" t="s">
        <v>200</v>
      </c>
      <c r="J496" s="5" t="s">
        <v>201</v>
      </c>
      <c r="K496" s="5">
        <v>862.60391252350166</v>
      </c>
      <c r="L496" s="5">
        <v>4.0026718968822523</v>
      </c>
      <c r="M496" s="5">
        <v>17.822484920398573</v>
      </c>
      <c r="N496" s="18">
        <v>8.2700250355685109E-2</v>
      </c>
      <c r="O496" s="5">
        <v>1227.1156595772602</v>
      </c>
      <c r="P496" s="5">
        <v>5.694086583081905</v>
      </c>
      <c r="Q496" s="5">
        <v>19.5073768467085</v>
      </c>
      <c r="R496" s="5">
        <v>9.0518519511218073E-2</v>
      </c>
      <c r="S496" s="18">
        <v>0.96399999000000014</v>
      </c>
      <c r="T496" s="62">
        <v>19.43</v>
      </c>
      <c r="U496" s="18">
        <v>9.0178855803233302E-2</v>
      </c>
      <c r="V496" s="5">
        <v>215.5070249938293</v>
      </c>
      <c r="W496" s="5">
        <v>410.33765625935689</v>
      </c>
      <c r="X496" s="5">
        <v>1.9040569850152507</v>
      </c>
      <c r="Y496" s="5">
        <v>0</v>
      </c>
      <c r="Z496" s="5" t="s">
        <v>859</v>
      </c>
      <c r="AA496" s="5">
        <v>2005</v>
      </c>
      <c r="AB496" s="5">
        <v>0.96399999000000003</v>
      </c>
      <c r="AC496" s="5">
        <v>8.2454205000000003E-2</v>
      </c>
      <c r="AD496" s="5">
        <v>202631</v>
      </c>
      <c r="AE496" s="5">
        <v>10858322</v>
      </c>
      <c r="AF496" s="5">
        <v>4318450</v>
      </c>
      <c r="AG496" s="5">
        <v>10471937</v>
      </c>
      <c r="AI496" s="10"/>
    </row>
    <row r="497" spans="1:35" x14ac:dyDescent="0.25">
      <c r="A497" s="5" t="s">
        <v>1460</v>
      </c>
      <c r="B497" s="5">
        <v>108</v>
      </c>
      <c r="C497" s="5">
        <v>51</v>
      </c>
      <c r="D497" s="5">
        <v>0.02</v>
      </c>
      <c r="E497" s="5">
        <v>724.99997999999994</v>
      </c>
      <c r="F497" s="5">
        <v>300</v>
      </c>
      <c r="G497" s="5">
        <v>30</v>
      </c>
      <c r="H497" s="5">
        <v>97.600001000000006</v>
      </c>
      <c r="I497" s="5" t="s">
        <v>200</v>
      </c>
      <c r="J497" s="5" t="s">
        <v>201</v>
      </c>
      <c r="K497" s="5">
        <v>862.60391252350166</v>
      </c>
      <c r="L497" s="5">
        <v>4.0026718968822523</v>
      </c>
      <c r="M497" s="5">
        <v>17.822484920398573</v>
      </c>
      <c r="N497" s="18">
        <v>8.2700250355685109E-2</v>
      </c>
      <c r="O497" s="5">
        <v>1242.3909838614859</v>
      </c>
      <c r="P497" s="5">
        <v>5.7649674477992523</v>
      </c>
      <c r="Q497" s="5">
        <v>13.702831803212874</v>
      </c>
      <c r="R497" s="5">
        <v>6.3584153711950836E-2</v>
      </c>
      <c r="S497" s="18">
        <v>0.97600001000000014</v>
      </c>
      <c r="T497" s="62">
        <v>18.95</v>
      </c>
      <c r="U497" s="18">
        <v>8.7953548806606038E-2</v>
      </c>
      <c r="V497" s="5">
        <v>215.5070249938293</v>
      </c>
      <c r="W497" s="5">
        <v>410.33765625935689</v>
      </c>
      <c r="X497" s="5">
        <v>1.9040569850152507</v>
      </c>
      <c r="Y497" s="5">
        <v>0</v>
      </c>
      <c r="Z497" s="5" t="s">
        <v>859</v>
      </c>
      <c r="AA497" s="5">
        <v>2006</v>
      </c>
      <c r="AB497" s="5">
        <v>0.97600001000000003</v>
      </c>
      <c r="AC497" s="5">
        <v>9.3220471999999999E-2</v>
      </c>
      <c r="AD497" s="5">
        <v>249669</v>
      </c>
      <c r="AE497" s="5">
        <v>11450928</v>
      </c>
      <c r="AF497" s="5">
        <v>4322180</v>
      </c>
      <c r="AG497" s="5">
        <v>11177971</v>
      </c>
      <c r="AI497" s="10"/>
    </row>
    <row r="498" spans="1:35" x14ac:dyDescent="0.25">
      <c r="A498" s="5" t="s">
        <v>1460</v>
      </c>
      <c r="B498" s="5">
        <v>108</v>
      </c>
      <c r="C498" s="5">
        <v>51</v>
      </c>
      <c r="D498" s="5">
        <v>0.02</v>
      </c>
      <c r="E498" s="5">
        <v>724.99997999999994</v>
      </c>
      <c r="F498" s="5">
        <v>350.00000000000006</v>
      </c>
      <c r="G498" s="5">
        <v>30</v>
      </c>
      <c r="H498" s="5">
        <v>98.199999000000005</v>
      </c>
      <c r="I498" s="5" t="s">
        <v>200</v>
      </c>
      <c r="J498" s="5" t="s">
        <v>201</v>
      </c>
      <c r="K498" s="5">
        <v>1002.9896193639859</v>
      </c>
      <c r="L498" s="5">
        <v>4.1298099749362338</v>
      </c>
      <c r="M498" s="5">
        <v>21.771418219528403</v>
      </c>
      <c r="N498" s="18">
        <v>8.9643819233674218E-2</v>
      </c>
      <c r="O498" s="5">
        <v>1457.8588020331099</v>
      </c>
      <c r="P498" s="5">
        <v>6.0027339330817293</v>
      </c>
      <c r="Q498" s="5">
        <v>12.399834815188592</v>
      </c>
      <c r="R498" s="5">
        <v>5.105632253681746E-2</v>
      </c>
      <c r="S498" s="18">
        <v>0.98199999000000004</v>
      </c>
      <c r="T498" s="62">
        <v>22.8</v>
      </c>
      <c r="U498" s="18">
        <v>9.386207306634213E-2</v>
      </c>
      <c r="V498" s="5">
        <v>242.86580386291806</v>
      </c>
      <c r="W498" s="5">
        <v>481.59166055345059</v>
      </c>
      <c r="X498" s="5">
        <v>1.9829537666211656</v>
      </c>
      <c r="Y498" s="5">
        <v>0</v>
      </c>
      <c r="Z498" s="5" t="s">
        <v>859</v>
      </c>
      <c r="AA498" s="5">
        <v>2007</v>
      </c>
      <c r="AB498" s="5">
        <v>0.98199999000000004</v>
      </c>
      <c r="AC498" s="5">
        <v>9.6137516000000006E-2</v>
      </c>
      <c r="AD498" s="5">
        <v>278190</v>
      </c>
      <c r="AE498" s="5">
        <v>12439798</v>
      </c>
      <c r="AF498" s="5">
        <v>4385676</v>
      </c>
      <c r="AG498" s="5">
        <v>12220934</v>
      </c>
      <c r="AI498" s="10"/>
    </row>
    <row r="499" spans="1:35" x14ac:dyDescent="0.25">
      <c r="A499" s="5" t="s">
        <v>1460</v>
      </c>
      <c r="B499" s="5">
        <v>108</v>
      </c>
      <c r="C499" s="5">
        <v>51</v>
      </c>
      <c r="D499" s="5">
        <v>0.02</v>
      </c>
      <c r="E499" s="5">
        <v>724.99997999999994</v>
      </c>
      <c r="F499" s="5">
        <v>350.00000000000006</v>
      </c>
      <c r="G499" s="5">
        <v>30</v>
      </c>
      <c r="H499" s="5">
        <v>97.500001999999995</v>
      </c>
      <c r="I499" s="5" t="s">
        <v>200</v>
      </c>
      <c r="J499" s="5" t="s">
        <v>201</v>
      </c>
      <c r="K499" s="5">
        <v>1002.9896193639859</v>
      </c>
      <c r="L499" s="5">
        <v>4.1298099749362338</v>
      </c>
      <c r="M499" s="5">
        <v>21.771418219528403</v>
      </c>
      <c r="N499" s="18">
        <v>8.9643819233674218E-2</v>
      </c>
      <c r="O499" s="5">
        <v>1447.466777611126</v>
      </c>
      <c r="P499" s="5">
        <v>5.9599447702737383</v>
      </c>
      <c r="Q499" s="5">
        <v>17.293896053972329</v>
      </c>
      <c r="R499" s="5">
        <v>7.1207620747355635E-2</v>
      </c>
      <c r="S499" s="18">
        <v>0.97500001999999997</v>
      </c>
      <c r="T499" s="62">
        <v>23.2</v>
      </c>
      <c r="U499" s="18">
        <v>9.552696561414635E-2</v>
      </c>
      <c r="V499" s="5">
        <v>242.86580386291806</v>
      </c>
      <c r="W499" s="5">
        <v>481.59166055345059</v>
      </c>
      <c r="X499" s="5">
        <v>1.9829537666211656</v>
      </c>
      <c r="Y499" s="5">
        <v>0</v>
      </c>
      <c r="Z499" s="5" t="s">
        <v>859</v>
      </c>
      <c r="AA499" s="5">
        <v>2008</v>
      </c>
      <c r="AB499" s="5">
        <v>0.97500001999999997</v>
      </c>
      <c r="AC499" s="5">
        <v>9.4641216E-2</v>
      </c>
      <c r="AD499" s="5">
        <v>291397.09000000003</v>
      </c>
      <c r="AE499" s="5">
        <v>13103221</v>
      </c>
      <c r="AF499" s="5">
        <v>4600354</v>
      </c>
      <c r="AG499" s="5">
        <v>12780116</v>
      </c>
      <c r="AI499" s="10"/>
    </row>
    <row r="500" spans="1:35" x14ac:dyDescent="0.25">
      <c r="A500" s="5" t="s">
        <v>1460</v>
      </c>
      <c r="B500" s="5">
        <v>108</v>
      </c>
      <c r="C500" s="5">
        <v>51</v>
      </c>
      <c r="D500" s="5">
        <v>0.02</v>
      </c>
      <c r="E500" s="5">
        <v>724.99997999999994</v>
      </c>
      <c r="F500" s="5">
        <v>499.99999000000003</v>
      </c>
      <c r="G500" s="5">
        <v>30</v>
      </c>
      <c r="H500" s="5">
        <v>93.099998999999997</v>
      </c>
      <c r="I500" s="5" t="s">
        <v>200</v>
      </c>
      <c r="J500" s="5" t="s">
        <v>201</v>
      </c>
      <c r="K500" s="5">
        <v>1567.4913723643192</v>
      </c>
      <c r="L500" s="5">
        <v>4.4826955084840359</v>
      </c>
      <c r="M500" s="5">
        <v>39.596852604779656</v>
      </c>
      <c r="N500" s="18">
        <v>0.11323866686029525</v>
      </c>
      <c r="O500" s="5">
        <v>2181.0455866461139</v>
      </c>
      <c r="P500" s="5">
        <v>6.2373314631457406</v>
      </c>
      <c r="Q500" s="5">
        <v>66.081298044638828</v>
      </c>
      <c r="R500" s="5">
        <v>0.18897860821568135</v>
      </c>
      <c r="S500" s="18">
        <v>0.93099999</v>
      </c>
      <c r="T500" s="62">
        <v>45.06</v>
      </c>
      <c r="U500" s="18">
        <v>0.12885200716351045</v>
      </c>
      <c r="V500" s="5">
        <v>349.67607534298389</v>
      </c>
      <c r="W500" s="5">
        <v>775.19993813302472</v>
      </c>
      <c r="X500" s="5">
        <v>2.2169087129357097</v>
      </c>
      <c r="Y500" s="5">
        <v>0</v>
      </c>
      <c r="Z500" s="5" t="s">
        <v>859</v>
      </c>
      <c r="AA500" s="5">
        <v>2009</v>
      </c>
      <c r="AB500" s="5">
        <v>0.93099999</v>
      </c>
      <c r="AC500" s="5">
        <v>9.2913121000000001E-2</v>
      </c>
      <c r="AD500" s="5">
        <v>316059.09000000003</v>
      </c>
      <c r="AE500" s="5">
        <v>13506280</v>
      </c>
      <c r="AF500" s="5">
        <v>4931423</v>
      </c>
      <c r="AG500" s="5">
        <v>12569336</v>
      </c>
      <c r="AH500" s="5">
        <v>47.299999</v>
      </c>
      <c r="AI500" s="10"/>
    </row>
    <row r="501" spans="1:35" x14ac:dyDescent="0.25">
      <c r="A501" s="5" t="s">
        <v>1460</v>
      </c>
      <c r="B501" s="5">
        <v>108</v>
      </c>
      <c r="C501" s="5">
        <v>51</v>
      </c>
      <c r="D501" s="5">
        <v>0.02</v>
      </c>
      <c r="E501" s="5">
        <v>700.00000000000011</v>
      </c>
      <c r="F501" s="5">
        <v>499.99999000000003</v>
      </c>
      <c r="G501" s="5">
        <v>30</v>
      </c>
      <c r="H501" s="5">
        <v>85.2</v>
      </c>
      <c r="I501" s="5" t="s">
        <v>200</v>
      </c>
      <c r="J501" s="5" t="s">
        <v>201</v>
      </c>
      <c r="K501" s="5">
        <v>1611.160664256912</v>
      </c>
      <c r="L501" s="5">
        <v>4.6075804948239201</v>
      </c>
      <c r="M501" s="5">
        <v>42.248529817217424</v>
      </c>
      <c r="N501" s="18">
        <v>0.12082190574741911</v>
      </c>
      <c r="O501" s="5">
        <v>2052.7860354885547</v>
      </c>
      <c r="P501" s="5">
        <v>5.8705361339778692</v>
      </c>
      <c r="Q501" s="5">
        <v>153.33254585196096</v>
      </c>
      <c r="R501" s="5">
        <v>0.43849881837515742</v>
      </c>
      <c r="S501" s="18">
        <v>0.85200000000000009</v>
      </c>
      <c r="T501" s="62">
        <v>54.61</v>
      </c>
      <c r="U501" s="18">
        <v>0.15615894846414502</v>
      </c>
      <c r="V501" s="5">
        <v>349.67607534298389</v>
      </c>
      <c r="W501" s="5">
        <v>798.21261683294085</v>
      </c>
      <c r="X501" s="5">
        <v>2.282720131910668</v>
      </c>
      <c r="Y501" s="5">
        <v>0</v>
      </c>
      <c r="Z501" s="5" t="s">
        <v>859</v>
      </c>
      <c r="AA501" s="5">
        <v>2010</v>
      </c>
      <c r="AB501" s="5">
        <v>0.85199999999999998</v>
      </c>
      <c r="AC501" s="5">
        <v>9.7755715000000007E-2</v>
      </c>
      <c r="AD501" s="5">
        <v>360183.31</v>
      </c>
      <c r="AE501" s="5">
        <v>14506052</v>
      </c>
      <c r="AF501" s="5">
        <v>4896012.5</v>
      </c>
      <c r="AG501" s="5">
        <v>12357199</v>
      </c>
      <c r="AH501" s="5">
        <v>47.5</v>
      </c>
      <c r="AI501" s="10"/>
    </row>
    <row r="502" spans="1:35" x14ac:dyDescent="0.25">
      <c r="A502" s="5" t="s">
        <v>1460</v>
      </c>
      <c r="B502" s="5">
        <v>108</v>
      </c>
      <c r="C502" s="5">
        <v>51</v>
      </c>
      <c r="D502" s="5">
        <v>0.02</v>
      </c>
      <c r="E502" s="5">
        <v>700.00000000000011</v>
      </c>
      <c r="F502" s="5">
        <v>499.99999000000003</v>
      </c>
      <c r="G502" s="5">
        <v>30</v>
      </c>
      <c r="H502" s="5">
        <v>80.500000999999997</v>
      </c>
      <c r="I502" s="5" t="s">
        <v>200</v>
      </c>
      <c r="J502" s="5" t="s">
        <v>201</v>
      </c>
      <c r="K502" s="5">
        <v>1611.160664256912</v>
      </c>
      <c r="L502" s="5">
        <v>4.6075804948239201</v>
      </c>
      <c r="M502" s="5">
        <v>42.248529817217424</v>
      </c>
      <c r="N502" s="18">
        <v>0.12082190574741911</v>
      </c>
      <c r="O502" s="5">
        <v>1939.5455153710643</v>
      </c>
      <c r="P502" s="5">
        <v>5.5466920734243494</v>
      </c>
      <c r="Q502" s="5">
        <v>211.02470101095784</v>
      </c>
      <c r="R502" s="5">
        <v>0.60348624310076626</v>
      </c>
      <c r="S502" s="18">
        <v>0.80500000999999999</v>
      </c>
      <c r="T502" s="62">
        <v>59.25</v>
      </c>
      <c r="U502" s="18">
        <v>0.16945469164734203</v>
      </c>
      <c r="V502" s="5">
        <v>349.67607534298389</v>
      </c>
      <c r="W502" s="5">
        <v>798.21261683294085</v>
      </c>
      <c r="X502" s="5">
        <v>2.282720131910668</v>
      </c>
      <c r="Y502" s="5">
        <v>0</v>
      </c>
      <c r="Z502" s="5" t="s">
        <v>859</v>
      </c>
      <c r="AA502" s="5">
        <v>2011</v>
      </c>
      <c r="AB502" s="5">
        <v>0.80500000999999999</v>
      </c>
      <c r="AC502" s="5">
        <v>8.4883571000000005E-2</v>
      </c>
      <c r="AD502" s="5">
        <v>483842.47</v>
      </c>
      <c r="AE502" s="5">
        <v>14913147</v>
      </c>
      <c r="AF502" s="5">
        <v>4818773.5</v>
      </c>
      <c r="AG502" s="5">
        <v>12000586</v>
      </c>
      <c r="AH502" s="5">
        <v>47.599997999999999</v>
      </c>
      <c r="AI502" s="10"/>
    </row>
    <row r="503" spans="1:35" x14ac:dyDescent="0.25">
      <c r="A503" s="5" t="s">
        <v>1460</v>
      </c>
      <c r="B503" s="5">
        <v>108</v>
      </c>
      <c r="C503" s="5">
        <v>51</v>
      </c>
      <c r="D503" s="5">
        <v>0.02</v>
      </c>
      <c r="E503" s="5">
        <v>675.00003000000004</v>
      </c>
      <c r="F503" s="5">
        <v>499.99999000000003</v>
      </c>
      <c r="G503" s="5">
        <v>30</v>
      </c>
      <c r="H503" s="5">
        <v>76.599997000000002</v>
      </c>
      <c r="I503" s="5" t="s">
        <v>200</v>
      </c>
      <c r="J503" s="5" t="s">
        <v>201</v>
      </c>
      <c r="K503" s="5">
        <v>1656.4468040458582</v>
      </c>
      <c r="L503" s="5">
        <v>4.7370893259457709</v>
      </c>
      <c r="M503" s="5">
        <v>45.070949127579887</v>
      </c>
      <c r="N503" s="18">
        <v>0.12889343110869542</v>
      </c>
      <c r="O503" s="5">
        <v>1898.6105346589266</v>
      </c>
      <c r="P503" s="5">
        <v>5.4296266417330727</v>
      </c>
      <c r="Q503" s="5">
        <v>263.36035389537938</v>
      </c>
      <c r="R503" s="5">
        <v>0.7531551983848459</v>
      </c>
      <c r="S503" s="18">
        <v>0.76599996999999997</v>
      </c>
      <c r="T503" s="62">
        <v>65.760000000000005</v>
      </c>
      <c r="U503" s="18">
        <v>0.18807045983812098</v>
      </c>
      <c r="V503" s="5">
        <v>349.67607534298389</v>
      </c>
      <c r="W503" s="5">
        <v>822.15712417482666</v>
      </c>
      <c r="X503" s="5">
        <v>2.3511963847352271</v>
      </c>
      <c r="Y503" s="5">
        <v>0</v>
      </c>
      <c r="Z503" s="5" t="s">
        <v>859</v>
      </c>
      <c r="AA503" s="5">
        <v>2012</v>
      </c>
      <c r="AB503" s="5">
        <v>0.76599996999999997</v>
      </c>
      <c r="AC503" s="5">
        <v>8.7615295999999995E-2</v>
      </c>
      <c r="AD503" s="5">
        <v>509723.91</v>
      </c>
      <c r="AE503" s="5">
        <v>15784240</v>
      </c>
      <c r="AF503" s="5">
        <v>4904052.5</v>
      </c>
      <c r="AG503" s="5">
        <v>12088225</v>
      </c>
      <c r="AH503" s="5">
        <v>47.599997999999999</v>
      </c>
      <c r="AI503" s="10"/>
    </row>
    <row r="504" spans="1:35" x14ac:dyDescent="0.25">
      <c r="A504" s="5" t="s">
        <v>1460</v>
      </c>
      <c r="B504" s="5">
        <v>108</v>
      </c>
      <c r="C504" s="5">
        <v>51</v>
      </c>
      <c r="D504" s="5">
        <v>0.02</v>
      </c>
      <c r="E504" s="5">
        <v>675.00003000000004</v>
      </c>
      <c r="F504" s="5">
        <v>499.99999000000003</v>
      </c>
      <c r="G504" s="5">
        <v>30</v>
      </c>
      <c r="H504" s="5">
        <v>80.199999000000005</v>
      </c>
      <c r="I504" s="5" t="s">
        <v>200</v>
      </c>
      <c r="J504" s="5" t="s">
        <v>201</v>
      </c>
      <c r="K504" s="5">
        <v>1656.4468040458582</v>
      </c>
      <c r="L504" s="5">
        <v>4.7370893259457709</v>
      </c>
      <c r="M504" s="5">
        <v>45.070949127579887</v>
      </c>
      <c r="N504" s="18">
        <v>0.12889343110869542</v>
      </c>
      <c r="O504" s="5">
        <v>1987.8403256469501</v>
      </c>
      <c r="P504" s="5">
        <v>5.6848050690833034</v>
      </c>
      <c r="Q504" s="5">
        <v>234.50415738704964</v>
      </c>
      <c r="R504" s="5">
        <v>0.67063254801471184</v>
      </c>
      <c r="S504" s="18">
        <v>0.80199999000000011</v>
      </c>
      <c r="T504" s="62">
        <v>63.5</v>
      </c>
      <c r="U504" s="18">
        <v>0.18158647717126244</v>
      </c>
      <c r="V504" s="5">
        <v>349.67607534298389</v>
      </c>
      <c r="W504" s="5">
        <v>822.15712417482666</v>
      </c>
      <c r="X504" s="5">
        <v>2.3511963847352271</v>
      </c>
      <c r="Y504" s="5">
        <v>0</v>
      </c>
      <c r="Z504" s="5" t="s">
        <v>859</v>
      </c>
      <c r="AA504" s="5">
        <v>2013</v>
      </c>
      <c r="AB504" s="5">
        <v>0.80199999</v>
      </c>
      <c r="AC504" s="5">
        <v>8.6948916000000001E-2</v>
      </c>
      <c r="AD504" s="5">
        <v>477342.13</v>
      </c>
      <c r="AE504" s="5">
        <v>16145681</v>
      </c>
      <c r="AF504" s="5">
        <v>4766910</v>
      </c>
      <c r="AG504" s="5">
        <v>12947283</v>
      </c>
      <c r="AH504" s="5">
        <v>47.799999</v>
      </c>
      <c r="AI504" s="10"/>
    </row>
    <row r="505" spans="1:35" x14ac:dyDescent="0.25">
      <c r="A505" s="5" t="s">
        <v>1460</v>
      </c>
      <c r="B505" s="5">
        <v>108</v>
      </c>
      <c r="C505" s="5">
        <v>51</v>
      </c>
      <c r="D505" s="5">
        <v>0.02</v>
      </c>
      <c r="E505" s="5">
        <v>675.00003000000004</v>
      </c>
      <c r="F505" s="5">
        <v>499.99999000000003</v>
      </c>
      <c r="G505" s="5">
        <v>30</v>
      </c>
      <c r="H505" s="5">
        <v>82.399999999999991</v>
      </c>
      <c r="I505" s="5" t="s">
        <v>200</v>
      </c>
      <c r="J505" s="5" t="s">
        <v>201</v>
      </c>
      <c r="K505" s="5">
        <v>1656.4468040458582</v>
      </c>
      <c r="L505" s="5">
        <v>4.7370893259457709</v>
      </c>
      <c r="M505" s="5">
        <v>45.070949127579887</v>
      </c>
      <c r="N505" s="18">
        <v>0.12889343110869542</v>
      </c>
      <c r="O505" s="5">
        <v>2042.3696368538442</v>
      </c>
      <c r="P505" s="5">
        <v>5.8407474256011422</v>
      </c>
      <c r="Q505" s="5">
        <v>202.70320282377443</v>
      </c>
      <c r="R505" s="5">
        <v>0.57968850921513748</v>
      </c>
      <c r="S505" s="18">
        <v>0.82399999999999995</v>
      </c>
      <c r="T505" s="62">
        <v>61</v>
      </c>
      <c r="U505" s="18">
        <v>0.17444080784792274</v>
      </c>
      <c r="V505" s="5">
        <v>349.67607534298389</v>
      </c>
      <c r="W505" s="5">
        <v>822.15712417482666</v>
      </c>
      <c r="X505" s="5">
        <v>2.3511963847352271</v>
      </c>
      <c r="Y505" s="5">
        <v>0</v>
      </c>
      <c r="Z505" s="5" t="s">
        <v>859</v>
      </c>
      <c r="AA505" s="5">
        <v>2014</v>
      </c>
      <c r="AB505" s="5">
        <v>0.82399999999999995</v>
      </c>
      <c r="AC505" s="5">
        <v>8.6217150000000006E-2</v>
      </c>
      <c r="AE505" s="5">
        <v>16732223</v>
      </c>
      <c r="AF505" s="5">
        <v>5080092.5</v>
      </c>
      <c r="AG505" s="5">
        <v>13791261</v>
      </c>
      <c r="AI505" s="10"/>
    </row>
    <row r="506" spans="1:35" x14ac:dyDescent="0.25">
      <c r="A506" s="5" t="s">
        <v>1460</v>
      </c>
      <c r="B506" s="5">
        <v>108</v>
      </c>
      <c r="C506" s="5">
        <v>51</v>
      </c>
      <c r="D506" s="5">
        <v>0.02</v>
      </c>
      <c r="E506" s="5">
        <v>750.00002999999992</v>
      </c>
      <c r="F506" s="5">
        <v>750</v>
      </c>
      <c r="G506" s="5">
        <v>38</v>
      </c>
      <c r="H506" s="5">
        <v>43.000000999999997</v>
      </c>
      <c r="I506" s="5" t="s">
        <v>200</v>
      </c>
      <c r="J506" s="5" t="s">
        <v>201</v>
      </c>
      <c r="K506" s="5">
        <v>3154.6078204745509</v>
      </c>
      <c r="L506" s="5">
        <v>4.8375825677654944</v>
      </c>
      <c r="M506" s="5">
        <v>99.41196781183848</v>
      </c>
      <c r="N506" s="18">
        <v>0.15244798399107182</v>
      </c>
      <c r="O506" s="5">
        <v>2062.4333747336927</v>
      </c>
      <c r="P506" s="5">
        <v>3.1627360066864325</v>
      </c>
      <c r="Q506" s="5">
        <v>1514.6080127279181</v>
      </c>
      <c r="R506" s="5">
        <v>2.3226472944799523</v>
      </c>
      <c r="S506" s="18">
        <v>0.43000000999999999</v>
      </c>
      <c r="T506" s="62">
        <v>220.78</v>
      </c>
      <c r="U506" s="18">
        <v>0.3385662954377559</v>
      </c>
      <c r="V506" s="5">
        <v>652.10418143450545</v>
      </c>
      <c r="W506" s="5">
        <v>1641.7487534094651</v>
      </c>
      <c r="X506" s="5">
        <v>2.5176172767331892</v>
      </c>
      <c r="Y506" s="5">
        <v>0</v>
      </c>
      <c r="Z506" s="5" t="s">
        <v>867</v>
      </c>
      <c r="AA506" s="5">
        <v>2001</v>
      </c>
      <c r="AB506" s="5">
        <v>0.43000000999999999</v>
      </c>
      <c r="AC506" s="5">
        <v>0.1046</v>
      </c>
      <c r="AD506" s="5">
        <v>547532.68999999994</v>
      </c>
      <c r="AE506" s="5">
        <v>13523826</v>
      </c>
      <c r="AF506" s="5">
        <v>3318877</v>
      </c>
      <c r="AG506" s="5">
        <v>5810759.5</v>
      </c>
      <c r="AI506" s="10"/>
    </row>
    <row r="507" spans="1:35" x14ac:dyDescent="0.25">
      <c r="A507" s="5" t="s">
        <v>1460</v>
      </c>
      <c r="B507" s="5">
        <v>108</v>
      </c>
      <c r="C507" s="5">
        <v>51</v>
      </c>
      <c r="D507" s="5">
        <v>0.02</v>
      </c>
      <c r="E507" s="5">
        <v>750.00002999999992</v>
      </c>
      <c r="F507" s="5">
        <v>750</v>
      </c>
      <c r="G507" s="5">
        <v>37</v>
      </c>
      <c r="H507" s="5">
        <v>42.099997000000002</v>
      </c>
      <c r="I507" s="5" t="s">
        <v>200</v>
      </c>
      <c r="J507" s="5" t="s">
        <v>201</v>
      </c>
      <c r="K507" s="5">
        <v>3154.6078204745509</v>
      </c>
      <c r="L507" s="5">
        <v>4.8375825677654944</v>
      </c>
      <c r="M507" s="5">
        <v>99.41196781183848</v>
      </c>
      <c r="N507" s="18">
        <v>0.15244798399107182</v>
      </c>
      <c r="O507" s="5">
        <v>2019.2659737144736</v>
      </c>
      <c r="P507" s="5">
        <v>3.0965389138779509</v>
      </c>
      <c r="Q507" s="5">
        <v>1533.9955595793074</v>
      </c>
      <c r="R507" s="5">
        <v>2.3523780451841425</v>
      </c>
      <c r="S507" s="18">
        <v>0.42099997</v>
      </c>
      <c r="T507" s="62">
        <v>222.97</v>
      </c>
      <c r="U507" s="18">
        <v>0.34192104934685152</v>
      </c>
      <c r="V507" s="5">
        <v>652.10418143450545</v>
      </c>
      <c r="W507" s="5">
        <v>1641.7487534094651</v>
      </c>
      <c r="X507" s="5">
        <v>2.5176172767331892</v>
      </c>
      <c r="Y507" s="5">
        <v>0</v>
      </c>
      <c r="Z507" s="5" t="s">
        <v>867</v>
      </c>
      <c r="AA507" s="5">
        <v>2002</v>
      </c>
      <c r="AB507" s="5">
        <v>0.42099997</v>
      </c>
      <c r="AC507" s="5">
        <v>0.10529999</v>
      </c>
      <c r="AD507" s="5">
        <v>537789.68999999994</v>
      </c>
      <c r="AE507" s="5">
        <v>14664661</v>
      </c>
      <c r="AF507" s="5">
        <v>3609470.5</v>
      </c>
      <c r="AG507" s="5">
        <v>6176574.5</v>
      </c>
      <c r="AI507" s="10"/>
    </row>
    <row r="508" spans="1:35" x14ac:dyDescent="0.25">
      <c r="A508" s="5" t="s">
        <v>1460</v>
      </c>
      <c r="B508" s="5">
        <v>108</v>
      </c>
      <c r="C508" s="5">
        <v>51</v>
      </c>
      <c r="D508" s="5">
        <v>0.02</v>
      </c>
      <c r="E508" s="5">
        <v>750.00002999999992</v>
      </c>
      <c r="F508" s="5">
        <v>650.00002000000006</v>
      </c>
      <c r="G508" s="5">
        <v>36</v>
      </c>
      <c r="H508" s="5">
        <v>44.400001000000003</v>
      </c>
      <c r="I508" s="5" t="s">
        <v>200</v>
      </c>
      <c r="J508" s="5" t="s">
        <v>201</v>
      </c>
      <c r="K508" s="5">
        <v>2365.5366037849517</v>
      </c>
      <c r="L508" s="5">
        <v>4.6636735680279484</v>
      </c>
      <c r="M508" s="5">
        <v>67.247943640388456</v>
      </c>
      <c r="N508" s="18">
        <v>0.13257983696304024</v>
      </c>
      <c r="O508" s="5">
        <v>1585.1081100671113</v>
      </c>
      <c r="P508" s="5">
        <v>3.1250528034774643</v>
      </c>
      <c r="Q508" s="5">
        <v>1160.0707096512465</v>
      </c>
      <c r="R508" s="5">
        <v>2.2870883067239056</v>
      </c>
      <c r="S508" s="18">
        <v>0.44400001000000006</v>
      </c>
      <c r="T508" s="62">
        <v>161.21</v>
      </c>
      <c r="U508" s="18">
        <v>0.3178213434870848</v>
      </c>
      <c r="V508" s="5">
        <v>507.22602456612918</v>
      </c>
      <c r="W508" s="5">
        <v>1204.5266267701809</v>
      </c>
      <c r="X508" s="5">
        <v>2.3747334884887037</v>
      </c>
      <c r="Y508" s="5">
        <v>0</v>
      </c>
      <c r="Z508" s="5" t="s">
        <v>867</v>
      </c>
      <c r="AA508" s="5">
        <v>2003</v>
      </c>
      <c r="AB508" s="5">
        <v>0.44400001</v>
      </c>
      <c r="AC508" s="5">
        <v>9.0600005999999997E-2</v>
      </c>
      <c r="AD508" s="5">
        <v>572226.18999999994</v>
      </c>
      <c r="AE508" s="5">
        <v>14747339</v>
      </c>
      <c r="AF508" s="5">
        <v>3585135</v>
      </c>
      <c r="AG508" s="5">
        <v>6554365</v>
      </c>
      <c r="AI508" s="10"/>
    </row>
    <row r="509" spans="1:35" x14ac:dyDescent="0.25">
      <c r="A509" s="5" t="s">
        <v>1460</v>
      </c>
      <c r="B509" s="5">
        <v>108</v>
      </c>
      <c r="C509" s="5">
        <v>51</v>
      </c>
      <c r="D509" s="5">
        <v>0.02</v>
      </c>
      <c r="E509" s="5">
        <v>750.00002999999992</v>
      </c>
      <c r="F509" s="5">
        <v>650.00002000000006</v>
      </c>
      <c r="G509" s="5">
        <v>30</v>
      </c>
      <c r="H509" s="5">
        <v>44.799998000000002</v>
      </c>
      <c r="I509" s="5" t="s">
        <v>200</v>
      </c>
      <c r="J509" s="5" t="s">
        <v>201</v>
      </c>
      <c r="K509" s="5">
        <v>2365.5366037849517</v>
      </c>
      <c r="L509" s="5">
        <v>4.6636735680279484</v>
      </c>
      <c r="M509" s="5">
        <v>67.247943640388456</v>
      </c>
      <c r="N509" s="18">
        <v>0.13257983696304024</v>
      </c>
      <c r="O509" s="5">
        <v>1599.3882558874348</v>
      </c>
      <c r="P509" s="5">
        <v>3.1532062205513189</v>
      </c>
      <c r="Q509" s="5">
        <v>1165.293825562163</v>
      </c>
      <c r="R509" s="5">
        <v>2.2973857198256566</v>
      </c>
      <c r="S509" s="18">
        <v>0.44799997999999996</v>
      </c>
      <c r="T509" s="62">
        <v>165.91</v>
      </c>
      <c r="U509" s="18">
        <v>0.32710233057648136</v>
      </c>
      <c r="V509" s="5">
        <v>507.22602456612918</v>
      </c>
      <c r="W509" s="5">
        <v>1204.5266267701809</v>
      </c>
      <c r="X509" s="5">
        <v>2.3747334884887037</v>
      </c>
      <c r="Y509" s="5">
        <v>0</v>
      </c>
      <c r="Z509" s="5" t="s">
        <v>867</v>
      </c>
      <c r="AA509" s="5">
        <v>2004</v>
      </c>
      <c r="AB509" s="5">
        <v>0.44799998000000002</v>
      </c>
      <c r="AC509" s="5">
        <v>9.0000003999999995E-2</v>
      </c>
      <c r="AD509" s="5">
        <v>638541.06000000006</v>
      </c>
      <c r="AE509" s="5">
        <v>15197926</v>
      </c>
      <c r="AF509" s="5">
        <v>3651653</v>
      </c>
      <c r="AG509" s="5">
        <v>6804394.5</v>
      </c>
      <c r="AI509" s="10"/>
    </row>
    <row r="510" spans="1:35" x14ac:dyDescent="0.25">
      <c r="A510" s="5" t="s">
        <v>1460</v>
      </c>
      <c r="B510" s="5">
        <v>108</v>
      </c>
      <c r="C510" s="5">
        <v>51</v>
      </c>
      <c r="D510" s="5">
        <v>0.02</v>
      </c>
      <c r="E510" s="5">
        <v>750.00002999999992</v>
      </c>
      <c r="F510" s="5">
        <v>650.00002000000006</v>
      </c>
      <c r="G510" s="5">
        <v>29</v>
      </c>
      <c r="H510" s="5">
        <v>43.400002000000001</v>
      </c>
      <c r="I510" s="5" t="s">
        <v>200</v>
      </c>
      <c r="J510" s="5" t="s">
        <v>201</v>
      </c>
      <c r="K510" s="5">
        <v>2365.5366037849517</v>
      </c>
      <c r="L510" s="5">
        <v>4.6636735680279484</v>
      </c>
      <c r="M510" s="5">
        <v>67.247943640388456</v>
      </c>
      <c r="N510" s="18">
        <v>0.13257983696304024</v>
      </c>
      <c r="O510" s="5">
        <v>1549.4075134621921</v>
      </c>
      <c r="P510" s="5">
        <v>3.0546688032963685</v>
      </c>
      <c r="Q510" s="5">
        <v>1250.4219168352599</v>
      </c>
      <c r="R510" s="5">
        <v>2.4652164050629013</v>
      </c>
      <c r="S510" s="18">
        <v>0.43400001999999999</v>
      </c>
      <c r="T510" s="62">
        <v>174.16</v>
      </c>
      <c r="U510" s="18">
        <v>0.34335118176779433</v>
      </c>
      <c r="V510" s="5">
        <v>507.22602456612918</v>
      </c>
      <c r="W510" s="5">
        <v>1204.5266267701809</v>
      </c>
      <c r="X510" s="5">
        <v>2.3747334884887037</v>
      </c>
      <c r="Y510" s="5">
        <v>0</v>
      </c>
      <c r="Z510" s="5" t="s">
        <v>867</v>
      </c>
      <c r="AA510" s="5">
        <v>2005</v>
      </c>
      <c r="AB510" s="5">
        <v>0.43400001999999999</v>
      </c>
      <c r="AC510" s="5">
        <v>9.2500000999999998E-2</v>
      </c>
      <c r="AD510" s="5">
        <v>619186</v>
      </c>
      <c r="AE510" s="5">
        <v>16264893</v>
      </c>
      <c r="AF510" s="5">
        <v>3734329</v>
      </c>
      <c r="AG510" s="5">
        <v>7065299.5</v>
      </c>
      <c r="AI510" s="10"/>
    </row>
    <row r="511" spans="1:35" x14ac:dyDescent="0.25">
      <c r="A511" s="5" t="s">
        <v>1460</v>
      </c>
      <c r="B511" s="5">
        <v>108</v>
      </c>
      <c r="C511" s="5">
        <v>51</v>
      </c>
      <c r="D511" s="5">
        <v>0.02</v>
      </c>
      <c r="E511" s="5">
        <v>750.00002999999992</v>
      </c>
      <c r="F511" s="5">
        <v>650.00002000000006</v>
      </c>
      <c r="G511" s="5">
        <v>28</v>
      </c>
      <c r="H511" s="5">
        <v>44.299999</v>
      </c>
      <c r="I511" s="5" t="s">
        <v>200</v>
      </c>
      <c r="J511" s="5" t="s">
        <v>201</v>
      </c>
      <c r="K511" s="5">
        <v>2365.5366037849517</v>
      </c>
      <c r="L511" s="5">
        <v>4.6636735680279484</v>
      </c>
      <c r="M511" s="5">
        <v>67.247943640388456</v>
      </c>
      <c r="N511" s="18">
        <v>0.13257983696304024</v>
      </c>
      <c r="O511" s="5">
        <v>1581.5379754352914</v>
      </c>
      <c r="P511" s="5">
        <v>3.1180142556528065</v>
      </c>
      <c r="Q511" s="5">
        <v>1290.1830344138357</v>
      </c>
      <c r="R511" s="5">
        <v>2.5436057535049232</v>
      </c>
      <c r="S511" s="18">
        <v>0.44299999000000001</v>
      </c>
      <c r="T511" s="62">
        <v>178.73</v>
      </c>
      <c r="U511" s="18">
        <v>0.35236060509719958</v>
      </c>
      <c r="V511" s="5">
        <v>507.22602456612918</v>
      </c>
      <c r="W511" s="5">
        <v>1204.5266267701809</v>
      </c>
      <c r="X511" s="5">
        <v>2.3747334884887037</v>
      </c>
      <c r="Y511" s="5">
        <v>0</v>
      </c>
      <c r="Z511" s="5" t="s">
        <v>867</v>
      </c>
      <c r="AA511" s="5">
        <v>2006</v>
      </c>
      <c r="AB511" s="5">
        <v>0.44299999000000001</v>
      </c>
      <c r="AC511" s="5">
        <v>9.5299995999999998E-2</v>
      </c>
      <c r="AD511" s="5">
        <v>672555.56</v>
      </c>
      <c r="AE511" s="5">
        <v>17365572</v>
      </c>
      <c r="AF511" s="5">
        <v>3802721.3</v>
      </c>
      <c r="AG511" s="5">
        <v>7686689</v>
      </c>
      <c r="AI511" s="10"/>
    </row>
    <row r="512" spans="1:35" x14ac:dyDescent="0.25">
      <c r="A512" s="5" t="s">
        <v>1460</v>
      </c>
      <c r="B512" s="5">
        <v>108</v>
      </c>
      <c r="C512" s="5">
        <v>51</v>
      </c>
      <c r="D512" s="5">
        <v>0.02</v>
      </c>
      <c r="E512" s="5">
        <v>750.00002999999992</v>
      </c>
      <c r="F512" s="5">
        <v>650.00002000000006</v>
      </c>
      <c r="G512" s="5">
        <v>30</v>
      </c>
      <c r="H512" s="5">
        <v>45.099997999999999</v>
      </c>
      <c r="I512" s="5" t="s">
        <v>200</v>
      </c>
      <c r="J512" s="5" t="s">
        <v>201</v>
      </c>
      <c r="K512" s="5">
        <v>2365.5366037849517</v>
      </c>
      <c r="L512" s="5">
        <v>4.6636735680279484</v>
      </c>
      <c r="M512" s="5">
        <v>67.247943640388456</v>
      </c>
      <c r="N512" s="18">
        <v>0.13257983696304024</v>
      </c>
      <c r="O512" s="5">
        <v>1610.0984455791001</v>
      </c>
      <c r="P512" s="5">
        <v>3.1743214417208692</v>
      </c>
      <c r="Q512" s="5">
        <v>1227.6454300477542</v>
      </c>
      <c r="R512" s="5">
        <v>2.4203123865693938</v>
      </c>
      <c r="S512" s="18">
        <v>0.45099997999999997</v>
      </c>
      <c r="T512" s="62">
        <v>171.19</v>
      </c>
      <c r="U512" s="18">
        <v>0.33751068366243808</v>
      </c>
      <c r="V512" s="5">
        <v>507.22602456612918</v>
      </c>
      <c r="W512" s="5">
        <v>1204.5266267701809</v>
      </c>
      <c r="X512" s="5">
        <v>2.3747334884887037</v>
      </c>
      <c r="Y512" s="5">
        <v>0</v>
      </c>
      <c r="Z512" s="5" t="s">
        <v>867</v>
      </c>
      <c r="AA512" s="5">
        <v>2007</v>
      </c>
      <c r="AB512" s="5">
        <v>0.45099998000000002</v>
      </c>
      <c r="AC512" s="5">
        <v>8.7399996999999993E-2</v>
      </c>
      <c r="AD512" s="5">
        <v>742882</v>
      </c>
      <c r="AE512" s="5">
        <v>18815812</v>
      </c>
      <c r="AF512" s="5">
        <v>4267995</v>
      </c>
      <c r="AG512" s="5">
        <v>8476559</v>
      </c>
      <c r="AH512" s="5">
        <v>44.799999</v>
      </c>
      <c r="AI512" s="10"/>
    </row>
    <row r="513" spans="1:35" x14ac:dyDescent="0.25">
      <c r="A513" s="5" t="s">
        <v>1460</v>
      </c>
      <c r="B513" s="5">
        <v>108</v>
      </c>
      <c r="C513" s="5">
        <v>51</v>
      </c>
      <c r="D513" s="5">
        <v>0.02</v>
      </c>
      <c r="E513" s="5">
        <v>750.00002999999992</v>
      </c>
      <c r="F513" s="5">
        <v>524.99999000000003</v>
      </c>
      <c r="G513" s="5">
        <v>30</v>
      </c>
      <c r="H513" s="5">
        <v>48.199998999999998</v>
      </c>
      <c r="I513" s="5" t="s">
        <v>200</v>
      </c>
      <c r="J513" s="5" t="s">
        <v>201</v>
      </c>
      <c r="K513" s="5">
        <v>1642.074534382514</v>
      </c>
      <c r="L513" s="5">
        <v>4.4157829890570302</v>
      </c>
      <c r="M513" s="5">
        <v>40.995310706228018</v>
      </c>
      <c r="N513" s="18">
        <v>0.11024249621881045</v>
      </c>
      <c r="O513" s="5">
        <v>1184.1893570174648</v>
      </c>
      <c r="P513" s="5">
        <v>3.1844615509529621</v>
      </c>
      <c r="Q513" s="5">
        <v>830.56676782422062</v>
      </c>
      <c r="R513" s="5">
        <v>2.2335177410283871</v>
      </c>
      <c r="S513" s="18">
        <v>0.48199998999999999</v>
      </c>
      <c r="T513" s="62">
        <v>111.32</v>
      </c>
      <c r="U513" s="18">
        <v>0.29935720898357543</v>
      </c>
      <c r="V513" s="5">
        <v>371.86486257404857</v>
      </c>
      <c r="W513" s="5">
        <v>814.74990874136438</v>
      </c>
      <c r="X513" s="5">
        <v>2.1909838512347348</v>
      </c>
      <c r="Y513" s="5">
        <v>0</v>
      </c>
      <c r="Z513" s="5" t="s">
        <v>867</v>
      </c>
      <c r="AA513" s="5">
        <v>2008</v>
      </c>
      <c r="AB513" s="5">
        <v>0.48199998999999999</v>
      </c>
      <c r="AC513" s="5">
        <v>7.9700001000000006E-2</v>
      </c>
      <c r="AD513" s="5">
        <v>800059.31</v>
      </c>
      <c r="AE513" s="5">
        <v>18750062</v>
      </c>
      <c r="AF513" s="5">
        <v>4348536</v>
      </c>
      <c r="AG513" s="5">
        <v>9034047</v>
      </c>
      <c r="AH513" s="5">
        <v>44.599997999999999</v>
      </c>
      <c r="AI513" s="10"/>
    </row>
    <row r="514" spans="1:35" x14ac:dyDescent="0.25">
      <c r="A514" s="5" t="s">
        <v>1460</v>
      </c>
      <c r="B514" s="5">
        <v>108</v>
      </c>
      <c r="C514" s="5">
        <v>51</v>
      </c>
      <c r="D514" s="5">
        <v>0.02</v>
      </c>
      <c r="E514" s="5">
        <v>750.00002999999992</v>
      </c>
      <c r="F514" s="5">
        <v>524.99999000000003</v>
      </c>
      <c r="G514" s="5">
        <v>30</v>
      </c>
      <c r="H514" s="5">
        <v>41.900003000000005</v>
      </c>
      <c r="I514" s="5" t="s">
        <v>200</v>
      </c>
      <c r="J514" s="5" t="s">
        <v>201</v>
      </c>
      <c r="K514" s="5">
        <v>1642.074534382514</v>
      </c>
      <c r="L514" s="5">
        <v>4.4157829890570302</v>
      </c>
      <c r="M514" s="5">
        <v>40.995310706228018</v>
      </c>
      <c r="N514" s="18">
        <v>0.11024249621881045</v>
      </c>
      <c r="O514" s="5">
        <v>1029.4095153736384</v>
      </c>
      <c r="P514" s="5">
        <v>2.7682355042852551</v>
      </c>
      <c r="Q514" s="5">
        <v>954.16487323776471</v>
      </c>
      <c r="R514" s="5">
        <v>2.5658914548501182</v>
      </c>
      <c r="S514" s="18">
        <v>0.41900003000000008</v>
      </c>
      <c r="T514" s="62">
        <v>121.79</v>
      </c>
      <c r="U514" s="18">
        <v>0.32749970289142033</v>
      </c>
      <c r="V514" s="5">
        <v>371.86486257404857</v>
      </c>
      <c r="W514" s="5">
        <v>814.74990874136438</v>
      </c>
      <c r="X514" s="5">
        <v>2.1909838512347348</v>
      </c>
      <c r="Y514" s="5">
        <v>0</v>
      </c>
      <c r="Z514" s="5" t="s">
        <v>867</v>
      </c>
      <c r="AA514" s="5">
        <v>2009</v>
      </c>
      <c r="AB514" s="5">
        <v>0.41900003000000002</v>
      </c>
      <c r="AC514" s="5">
        <v>8.3599999999999994E-2</v>
      </c>
      <c r="AD514" s="5">
        <v>819638.25</v>
      </c>
      <c r="AE514" s="5">
        <v>19162626</v>
      </c>
      <c r="AF514" s="5">
        <v>4339032</v>
      </c>
      <c r="AG514" s="5">
        <v>8029821</v>
      </c>
      <c r="AH514" s="5">
        <v>44.400002000000001</v>
      </c>
      <c r="AI514" s="10"/>
    </row>
    <row r="515" spans="1:35" x14ac:dyDescent="0.25">
      <c r="A515" s="5" t="s">
        <v>1460</v>
      </c>
      <c r="B515" s="5">
        <v>108</v>
      </c>
      <c r="C515" s="5">
        <v>51</v>
      </c>
      <c r="D515" s="5">
        <v>0.02</v>
      </c>
      <c r="E515" s="5">
        <v>700.00000000000011</v>
      </c>
      <c r="F515" s="5">
        <v>499.99999000000003</v>
      </c>
      <c r="G515" s="5">
        <v>30</v>
      </c>
      <c r="H515" s="5">
        <v>44.299999</v>
      </c>
      <c r="I515" s="5" t="s">
        <v>200</v>
      </c>
      <c r="J515" s="5" t="s">
        <v>201</v>
      </c>
      <c r="K515" s="5">
        <v>1611.160664256912</v>
      </c>
      <c r="L515" s="5">
        <v>4.6075804948239201</v>
      </c>
      <c r="M515" s="5">
        <v>42.248529817217424</v>
      </c>
      <c r="N515" s="18">
        <v>0.12082190574741911</v>
      </c>
      <c r="O515" s="5">
        <v>1067.3523394290719</v>
      </c>
      <c r="P515" s="5">
        <v>3.0524031087404158</v>
      </c>
      <c r="Q515" s="5">
        <v>898.58739595319719</v>
      </c>
      <c r="R515" s="5">
        <v>2.5697708802977361</v>
      </c>
      <c r="S515" s="18">
        <v>0.44299998999999995</v>
      </c>
      <c r="T515" s="62">
        <v>114.66</v>
      </c>
      <c r="U515" s="18">
        <v>0.3279104988381959</v>
      </c>
      <c r="V515" s="5">
        <v>349.67607534298389</v>
      </c>
      <c r="W515" s="5">
        <v>798.21261683294085</v>
      </c>
      <c r="X515" s="5">
        <v>2.282720131910668</v>
      </c>
      <c r="Y515" s="5">
        <v>0</v>
      </c>
      <c r="Z515" s="5" t="s">
        <v>867</v>
      </c>
      <c r="AA515" s="5">
        <v>2010</v>
      </c>
      <c r="AB515" s="5">
        <v>0.44299999000000001</v>
      </c>
      <c r="AC515" s="5">
        <v>8.8500000999999995E-2</v>
      </c>
      <c r="AD515" s="5">
        <v>952120.38</v>
      </c>
      <c r="AE515" s="5">
        <v>19896626</v>
      </c>
      <c r="AF515" s="5">
        <v>4312610.5</v>
      </c>
      <c r="AG515" s="5">
        <v>8804964</v>
      </c>
      <c r="AH515" s="5">
        <v>44.200001</v>
      </c>
      <c r="AI515" s="10"/>
    </row>
    <row r="516" spans="1:35" x14ac:dyDescent="0.25">
      <c r="A516" s="5" t="s">
        <v>1460</v>
      </c>
      <c r="B516" s="5">
        <v>108</v>
      </c>
      <c r="C516" s="5">
        <v>51</v>
      </c>
      <c r="D516" s="5">
        <v>0.02</v>
      </c>
      <c r="E516" s="5">
        <v>700.00000000000011</v>
      </c>
      <c r="F516" s="5">
        <v>499.99999000000003</v>
      </c>
      <c r="G516" s="5">
        <v>30</v>
      </c>
      <c r="H516" s="5">
        <v>43.799999</v>
      </c>
      <c r="I516" s="5" t="s">
        <v>200</v>
      </c>
      <c r="J516" s="5" t="s">
        <v>201</v>
      </c>
      <c r="K516" s="5">
        <v>1611.160664256912</v>
      </c>
      <c r="L516" s="5">
        <v>4.6075804948239201</v>
      </c>
      <c r="M516" s="5">
        <v>42.248529817217424</v>
      </c>
      <c r="N516" s="18">
        <v>0.12082190574741911</v>
      </c>
      <c r="O516" s="5">
        <v>1055.3054730236227</v>
      </c>
      <c r="P516" s="5">
        <v>3.017951605606743</v>
      </c>
      <c r="Q516" s="5">
        <v>934.97955437948997</v>
      </c>
      <c r="R516" s="5">
        <v>2.6738447961085248</v>
      </c>
      <c r="S516" s="18">
        <v>0.43799999000000001</v>
      </c>
      <c r="T516" s="62">
        <v>117.6</v>
      </c>
      <c r="U516" s="18">
        <v>0.33629744141270557</v>
      </c>
      <c r="V516" s="5">
        <v>349.67607534298389</v>
      </c>
      <c r="W516" s="5">
        <v>798.21261683294085</v>
      </c>
      <c r="X516" s="5">
        <v>2.282720131910668</v>
      </c>
      <c r="Y516" s="5">
        <v>0</v>
      </c>
      <c r="Z516" s="5" t="s">
        <v>867</v>
      </c>
      <c r="AA516" s="5">
        <v>2011</v>
      </c>
      <c r="AB516" s="5">
        <v>0.43799999000000001</v>
      </c>
      <c r="AC516" s="5">
        <v>9.8500006000000001E-2</v>
      </c>
      <c r="AD516" s="5">
        <v>1048649.1000000001</v>
      </c>
      <c r="AE516" s="5">
        <v>20315242</v>
      </c>
      <c r="AF516" s="5">
        <v>4269943.5</v>
      </c>
      <c r="AG516" s="5">
        <v>8892059</v>
      </c>
      <c r="AH516" s="5">
        <v>44.5</v>
      </c>
      <c r="AI516" s="10"/>
    </row>
    <row r="517" spans="1:35" x14ac:dyDescent="0.25">
      <c r="A517" s="5" t="s">
        <v>1460</v>
      </c>
      <c r="B517" s="5">
        <v>108</v>
      </c>
      <c r="C517" s="5">
        <v>51</v>
      </c>
      <c r="D517" s="5">
        <v>0.02</v>
      </c>
      <c r="E517" s="5">
        <v>675.00003000000004</v>
      </c>
      <c r="F517" s="5">
        <v>499.99999000000003</v>
      </c>
      <c r="G517" s="5">
        <v>30</v>
      </c>
      <c r="H517" s="5">
        <v>42.700001999999998</v>
      </c>
      <c r="I517" s="5" t="s">
        <v>200</v>
      </c>
      <c r="J517" s="5" t="s">
        <v>201</v>
      </c>
      <c r="K517" s="5">
        <v>1656.4468040458582</v>
      </c>
      <c r="L517" s="5">
        <v>4.7370893259457709</v>
      </c>
      <c r="M517" s="5">
        <v>45.070949127579887</v>
      </c>
      <c r="N517" s="18">
        <v>0.12889343110869542</v>
      </c>
      <c r="O517" s="5">
        <v>1058.3639269223108</v>
      </c>
      <c r="P517" s="5">
        <v>3.0266981402264999</v>
      </c>
      <c r="Q517" s="5">
        <v>987.62941892000867</v>
      </c>
      <c r="R517" s="5">
        <v>2.8244123306156439</v>
      </c>
      <c r="S517" s="18">
        <v>0.42700001999999992</v>
      </c>
      <c r="T517" s="62">
        <v>122.67</v>
      </c>
      <c r="U517" s="18">
        <v>0.35081360106970882</v>
      </c>
      <c r="V517" s="5">
        <v>349.67607534298389</v>
      </c>
      <c r="W517" s="5">
        <v>822.15712417482666</v>
      </c>
      <c r="X517" s="5">
        <v>2.3511963847352271</v>
      </c>
      <c r="Y517" s="5">
        <v>0</v>
      </c>
      <c r="Z517" s="5" t="s">
        <v>867</v>
      </c>
      <c r="AA517" s="5">
        <v>2012</v>
      </c>
      <c r="AB517" s="5">
        <v>0.42700001999999998</v>
      </c>
      <c r="AC517" s="5">
        <v>9.8400003999999999E-2</v>
      </c>
      <c r="AD517" s="5">
        <v>1039857.9</v>
      </c>
      <c r="AE517" s="5">
        <v>20860324</v>
      </c>
      <c r="AF517" s="5">
        <v>4232018.5</v>
      </c>
      <c r="AG517" s="5">
        <v>8914562</v>
      </c>
      <c r="AH517" s="5">
        <v>44.400002000000001</v>
      </c>
      <c r="AI517" s="10"/>
    </row>
    <row r="518" spans="1:35" x14ac:dyDescent="0.25">
      <c r="A518" s="5" t="s">
        <v>1460</v>
      </c>
      <c r="B518" s="5">
        <v>108</v>
      </c>
      <c r="C518" s="5">
        <v>51</v>
      </c>
      <c r="D518" s="5">
        <v>0.02</v>
      </c>
      <c r="E518" s="5">
        <v>675.00003000000004</v>
      </c>
      <c r="F518" s="5">
        <v>499.99999000000003</v>
      </c>
      <c r="G518" s="5">
        <v>30</v>
      </c>
      <c r="H518" s="5">
        <v>45.700001999999998</v>
      </c>
      <c r="I518" s="5" t="s">
        <v>200</v>
      </c>
      <c r="J518" s="5" t="s">
        <v>201</v>
      </c>
      <c r="K518" s="5">
        <v>1656.4468040458582</v>
      </c>
      <c r="L518" s="5">
        <v>4.7370893259457709</v>
      </c>
      <c r="M518" s="5">
        <v>45.070949127579887</v>
      </c>
      <c r="N518" s="18">
        <v>0.12889343110869542</v>
      </c>
      <c r="O518" s="5">
        <v>1132.7220447689315</v>
      </c>
      <c r="P518" s="5">
        <v>3.2393467115469301</v>
      </c>
      <c r="Q518" s="5">
        <v>976.5281860408594</v>
      </c>
      <c r="R518" s="5">
        <v>2.7926651403960658</v>
      </c>
      <c r="S518" s="18">
        <v>0.45700002000000001</v>
      </c>
      <c r="T518" s="62">
        <v>121.8</v>
      </c>
      <c r="U518" s="18">
        <v>0.3483191558454955</v>
      </c>
      <c r="V518" s="5">
        <v>349.67607534298389</v>
      </c>
      <c r="W518" s="5">
        <v>822.15712417482666</v>
      </c>
      <c r="X518" s="5">
        <v>2.3511963847352271</v>
      </c>
      <c r="Y518" s="5">
        <v>0</v>
      </c>
      <c r="Z518" s="5" t="s">
        <v>867</v>
      </c>
      <c r="AA518" s="5">
        <v>2013</v>
      </c>
      <c r="AB518" s="5">
        <v>0.45700002000000001</v>
      </c>
      <c r="AC518" s="5">
        <v>9.4999999000000002E-2</v>
      </c>
      <c r="AD518" s="5">
        <v>1041062.1</v>
      </c>
      <c r="AE518" s="5">
        <v>21211748</v>
      </c>
      <c r="AF518" s="5">
        <v>4124368</v>
      </c>
      <c r="AG518" s="5">
        <v>9688932</v>
      </c>
      <c r="AH518" s="5">
        <v>43.5</v>
      </c>
      <c r="AI518" s="10"/>
    </row>
    <row r="519" spans="1:35" x14ac:dyDescent="0.25">
      <c r="A519" s="5" t="s">
        <v>1460</v>
      </c>
      <c r="B519" s="5">
        <v>108</v>
      </c>
      <c r="C519" s="5">
        <v>51</v>
      </c>
      <c r="D519" s="5">
        <v>0.02</v>
      </c>
      <c r="E519" s="5">
        <v>675.00003000000004</v>
      </c>
      <c r="F519" s="5">
        <v>499.99999000000003</v>
      </c>
      <c r="G519" s="5">
        <v>30</v>
      </c>
      <c r="H519" s="5">
        <v>48.099997999999999</v>
      </c>
      <c r="I519" s="5" t="s">
        <v>200</v>
      </c>
      <c r="J519" s="5" t="s">
        <v>201</v>
      </c>
      <c r="K519" s="5">
        <v>1656.4468040458582</v>
      </c>
      <c r="L519" s="5">
        <v>4.7370893259457709</v>
      </c>
      <c r="M519" s="5">
        <v>45.070949127579887</v>
      </c>
      <c r="N519" s="18">
        <v>0.12889343110869542</v>
      </c>
      <c r="O519" s="5">
        <v>1192.2084399020707</v>
      </c>
      <c r="P519" s="5">
        <v>3.4094652850718457</v>
      </c>
      <c r="Q519" s="5">
        <v>919.2322320864198</v>
      </c>
      <c r="R519" s="5">
        <v>2.6288107677506392</v>
      </c>
      <c r="S519" s="18">
        <v>0.48099997999999994</v>
      </c>
      <c r="T519" s="62">
        <v>117.3</v>
      </c>
      <c r="U519" s="18">
        <v>0.33544476430139603</v>
      </c>
      <c r="V519" s="5">
        <v>349.67607534298389</v>
      </c>
      <c r="W519" s="5">
        <v>822.15712417482666</v>
      </c>
      <c r="X519" s="5">
        <v>2.3511963847352271</v>
      </c>
      <c r="Y519" s="5">
        <v>0</v>
      </c>
      <c r="Z519" s="5" t="s">
        <v>867</v>
      </c>
      <c r="AA519" s="5">
        <v>2014</v>
      </c>
      <c r="AB519" s="5">
        <v>0.48099997999999999</v>
      </c>
      <c r="AC519" s="5">
        <v>9.2500000999999998E-2</v>
      </c>
      <c r="AD519" s="5">
        <v>1056783.3</v>
      </c>
      <c r="AE519" s="5">
        <v>21592210</v>
      </c>
      <c r="AF519" s="5">
        <v>4262900</v>
      </c>
      <c r="AG519" s="5">
        <v>10393583</v>
      </c>
      <c r="AI519" s="10"/>
    </row>
    <row r="520" spans="1:35" x14ac:dyDescent="0.25">
      <c r="A520" s="5" t="s">
        <v>1460</v>
      </c>
      <c r="B520" s="5">
        <v>108</v>
      </c>
      <c r="C520" s="5">
        <v>51</v>
      </c>
      <c r="D520" s="5">
        <v>0.02</v>
      </c>
      <c r="E520" s="5">
        <v>750.00002999999992</v>
      </c>
      <c r="F520" s="5">
        <v>550.00000000000011</v>
      </c>
      <c r="G520" s="5">
        <v>39</v>
      </c>
      <c r="H520" s="5">
        <v>97.160005999999996</v>
      </c>
      <c r="I520" s="5" t="s">
        <v>200</v>
      </c>
      <c r="J520" s="5" t="s">
        <v>201</v>
      </c>
      <c r="K520" s="5">
        <v>1767.2834447020964</v>
      </c>
      <c r="L520" s="5">
        <v>4.4680270546565195</v>
      </c>
      <c r="M520" s="5">
        <v>45.282828633238495</v>
      </c>
      <c r="N520" s="18">
        <v>0.11448356179152097</v>
      </c>
      <c r="O520" s="5">
        <v>2573.3836345696491</v>
      </c>
      <c r="P520" s="5">
        <v>6.5060009110228947</v>
      </c>
      <c r="Q520" s="5">
        <v>38.397594259324947</v>
      </c>
      <c r="R520" s="5">
        <v>9.7076386076432195E-2</v>
      </c>
      <c r="S520" s="18">
        <v>0.97160005999999988</v>
      </c>
      <c r="T520" s="62">
        <v>48.35</v>
      </c>
      <c r="U520" s="18">
        <v>0.12222552462995957</v>
      </c>
      <c r="V520" s="5">
        <v>395.54000526032104</v>
      </c>
      <c r="W520" s="5">
        <v>881.32037956037777</v>
      </c>
      <c r="X520" s="5">
        <v>2.2281447333761975</v>
      </c>
      <c r="Y520" s="5">
        <v>0</v>
      </c>
      <c r="Z520" s="5" t="s">
        <v>870</v>
      </c>
      <c r="AA520" s="5">
        <v>2001</v>
      </c>
      <c r="AB520" s="5">
        <v>0.97160005999999999</v>
      </c>
      <c r="AC520" s="5">
        <v>8.9300007000000001E-2</v>
      </c>
      <c r="AD520" s="5">
        <v>268315</v>
      </c>
      <c r="AE520" s="5">
        <v>15553379</v>
      </c>
      <c r="AF520" s="5">
        <v>4550180</v>
      </c>
      <c r="AG520" s="5">
        <v>15112425</v>
      </c>
      <c r="AH520" s="5">
        <v>45</v>
      </c>
      <c r="AI520" s="10"/>
    </row>
    <row r="521" spans="1:35" x14ac:dyDescent="0.25">
      <c r="A521" s="5" t="s">
        <v>1460</v>
      </c>
      <c r="B521" s="5">
        <v>108</v>
      </c>
      <c r="C521" s="5">
        <v>51</v>
      </c>
      <c r="D521" s="5">
        <v>0.02</v>
      </c>
      <c r="E521" s="5">
        <v>750.00002999999992</v>
      </c>
      <c r="F521" s="5">
        <v>550.00000000000011</v>
      </c>
      <c r="G521" s="5">
        <v>30</v>
      </c>
      <c r="H521" s="5">
        <v>92.559999000000005</v>
      </c>
      <c r="I521" s="5" t="s">
        <v>200</v>
      </c>
      <c r="J521" s="5" t="s">
        <v>201</v>
      </c>
      <c r="K521" s="5">
        <v>1767.2834447020964</v>
      </c>
      <c r="L521" s="5">
        <v>4.4680270546565195</v>
      </c>
      <c r="M521" s="5">
        <v>45.282828633238495</v>
      </c>
      <c r="N521" s="18">
        <v>0.11448356179152097</v>
      </c>
      <c r="O521" s="5">
        <v>2451.547673251308</v>
      </c>
      <c r="P521" s="5">
        <v>6.1979765400413651</v>
      </c>
      <c r="Q521" s="5">
        <v>104.64911405873448</v>
      </c>
      <c r="R521" s="5">
        <v>0.26457276803103802</v>
      </c>
      <c r="S521" s="18">
        <v>0.92559999000000004</v>
      </c>
      <c r="T521" s="62">
        <v>54.14</v>
      </c>
      <c r="U521" s="18">
        <v>0.13688526566539794</v>
      </c>
      <c r="V521" s="5">
        <v>395.54000526032104</v>
      </c>
      <c r="W521" s="5">
        <v>881.32037956037777</v>
      </c>
      <c r="X521" s="5">
        <v>2.2281447333761975</v>
      </c>
      <c r="Y521" s="5">
        <v>0</v>
      </c>
      <c r="Z521" s="5" t="s">
        <v>870</v>
      </c>
      <c r="AA521" s="5">
        <v>2002</v>
      </c>
      <c r="AB521" s="5">
        <v>0.92559999000000004</v>
      </c>
      <c r="AC521" s="5">
        <v>9.0299993999999995E-2</v>
      </c>
      <c r="AD521" s="5">
        <v>278683</v>
      </c>
      <c r="AE521" s="5">
        <v>16868560</v>
      </c>
      <c r="AF521" s="5">
        <v>4743576</v>
      </c>
      <c r="AG521" s="5">
        <v>15613114</v>
      </c>
      <c r="AH521" s="5">
        <v>45.099997999999999</v>
      </c>
      <c r="AI521" s="10"/>
    </row>
    <row r="522" spans="1:35" x14ac:dyDescent="0.25">
      <c r="A522" s="5" t="s">
        <v>1460</v>
      </c>
      <c r="B522" s="5">
        <v>108</v>
      </c>
      <c r="C522" s="5">
        <v>51</v>
      </c>
      <c r="D522" s="5">
        <v>0.02</v>
      </c>
      <c r="E522" s="5">
        <v>750.00002999999992</v>
      </c>
      <c r="F522" s="5">
        <v>550.00000000000011</v>
      </c>
      <c r="G522" s="5">
        <v>30</v>
      </c>
      <c r="H522" s="5">
        <v>89.62</v>
      </c>
      <c r="I522" s="5" t="s">
        <v>200</v>
      </c>
      <c r="J522" s="5" t="s">
        <v>201</v>
      </c>
      <c r="K522" s="5">
        <v>1767.2834447020964</v>
      </c>
      <c r="L522" s="5">
        <v>4.4680270546565195</v>
      </c>
      <c r="M522" s="5">
        <v>45.282828633238495</v>
      </c>
      <c r="N522" s="18">
        <v>0.11448356179152097</v>
      </c>
      <c r="O522" s="5">
        <v>2373.6787473040295</v>
      </c>
      <c r="P522" s="5">
        <v>6.0011091564349215</v>
      </c>
      <c r="Q522" s="5">
        <v>151.29963360657288</v>
      </c>
      <c r="R522" s="5">
        <v>0.38251411132736474</v>
      </c>
      <c r="S522" s="18">
        <v>0.89620000000000011</v>
      </c>
      <c r="T522" s="62">
        <v>58.09</v>
      </c>
      <c r="U522" s="18">
        <v>0.14687150524203352</v>
      </c>
      <c r="V522" s="5">
        <v>395.54000526032104</v>
      </c>
      <c r="W522" s="5">
        <v>881.32037956037777</v>
      </c>
      <c r="X522" s="5">
        <v>2.2281447333761975</v>
      </c>
      <c r="Y522" s="5">
        <v>0</v>
      </c>
      <c r="Z522" s="5" t="s">
        <v>870</v>
      </c>
      <c r="AA522" s="5">
        <v>2003</v>
      </c>
      <c r="AB522" s="5">
        <v>0.8962</v>
      </c>
      <c r="AC522" s="5">
        <v>9.0600005999999997E-2</v>
      </c>
      <c r="AD522" s="5">
        <v>289772</v>
      </c>
      <c r="AE522" s="5">
        <v>17987376</v>
      </c>
      <c r="AF522" s="5">
        <v>4881100</v>
      </c>
      <c r="AG522" s="5">
        <v>16120476</v>
      </c>
      <c r="AH522" s="5">
        <v>45.200001</v>
      </c>
      <c r="AI522" s="10"/>
    </row>
    <row r="523" spans="1:35" x14ac:dyDescent="0.25">
      <c r="A523" s="5" t="s">
        <v>1460</v>
      </c>
      <c r="B523" s="5">
        <v>108</v>
      </c>
      <c r="C523" s="5">
        <v>51</v>
      </c>
      <c r="D523" s="5">
        <v>0.02</v>
      </c>
      <c r="E523" s="5">
        <v>750.00002999999992</v>
      </c>
      <c r="F523" s="5">
        <v>550.00000000000011</v>
      </c>
      <c r="G523" s="5">
        <v>30</v>
      </c>
      <c r="H523" s="5">
        <v>88.620001000000002</v>
      </c>
      <c r="I523" s="5" t="s">
        <v>200</v>
      </c>
      <c r="J523" s="5" t="s">
        <v>201</v>
      </c>
      <c r="K523" s="5">
        <v>1767.2834447020964</v>
      </c>
      <c r="L523" s="5">
        <v>4.4680270546565195</v>
      </c>
      <c r="M523" s="5">
        <v>45.282828633238495</v>
      </c>
      <c r="N523" s="18">
        <v>0.11448356179152097</v>
      </c>
      <c r="O523" s="5">
        <v>2347.1927355474427</v>
      </c>
      <c r="P523" s="5">
        <v>5.9341475055163109</v>
      </c>
      <c r="Q523" s="5">
        <v>169.75786860333548</v>
      </c>
      <c r="R523" s="5">
        <v>0.42918002312208825</v>
      </c>
      <c r="S523" s="18">
        <v>0.88620000999999993</v>
      </c>
      <c r="T523" s="62">
        <v>59.66</v>
      </c>
      <c r="U523" s="18">
        <v>0.15082276577730983</v>
      </c>
      <c r="V523" s="5">
        <v>395.54000526032104</v>
      </c>
      <c r="W523" s="5">
        <v>881.32037956037777</v>
      </c>
      <c r="X523" s="5">
        <v>2.2281447333761975</v>
      </c>
      <c r="Y523" s="5">
        <v>0</v>
      </c>
      <c r="Z523" s="5" t="s">
        <v>870</v>
      </c>
      <c r="AA523" s="5">
        <v>2004</v>
      </c>
      <c r="AB523" s="5">
        <v>0.88620001000000004</v>
      </c>
      <c r="AC523" s="5">
        <v>9.0900004000000006E-2</v>
      </c>
      <c r="AD523" s="5">
        <v>328760</v>
      </c>
      <c r="AE523" s="5">
        <v>19128412</v>
      </c>
      <c r="AF523" s="5">
        <v>5072028</v>
      </c>
      <c r="AG523" s="5">
        <v>16951944</v>
      </c>
      <c r="AH523" s="5">
        <v>45.400002000000001</v>
      </c>
      <c r="AI523" s="10"/>
    </row>
    <row r="524" spans="1:35" x14ac:dyDescent="0.25">
      <c r="A524" s="5" t="s">
        <v>1460</v>
      </c>
      <c r="B524" s="5">
        <v>108</v>
      </c>
      <c r="C524" s="5">
        <v>51</v>
      </c>
      <c r="D524" s="5">
        <v>0.02</v>
      </c>
      <c r="E524" s="5">
        <v>750.00002999999992</v>
      </c>
      <c r="F524" s="5">
        <v>550.00000000000011</v>
      </c>
      <c r="G524" s="5">
        <v>30</v>
      </c>
      <c r="H524" s="5">
        <v>88.690000999999995</v>
      </c>
      <c r="I524" s="5" t="s">
        <v>200</v>
      </c>
      <c r="J524" s="5" t="s">
        <v>201</v>
      </c>
      <c r="K524" s="5">
        <v>1767.2834447020964</v>
      </c>
      <c r="L524" s="5">
        <v>4.4680270546565195</v>
      </c>
      <c r="M524" s="5">
        <v>45.282828633238495</v>
      </c>
      <c r="N524" s="18">
        <v>0.11448356179152097</v>
      </c>
      <c r="O524" s="5">
        <v>2349.0467582244264</v>
      </c>
      <c r="P524" s="5">
        <v>5.938834825767934</v>
      </c>
      <c r="Q524" s="5">
        <v>172.89983891140125</v>
      </c>
      <c r="R524" s="5">
        <v>0.4371235187641988</v>
      </c>
      <c r="S524" s="18">
        <v>0.88690000999999996</v>
      </c>
      <c r="T524" s="62">
        <v>59.92</v>
      </c>
      <c r="U524" s="18">
        <v>0.15149535138928452</v>
      </c>
      <c r="V524" s="5">
        <v>395.54000526032104</v>
      </c>
      <c r="W524" s="5">
        <v>881.32037956037777</v>
      </c>
      <c r="X524" s="5">
        <v>2.2281447333761975</v>
      </c>
      <c r="Y524" s="5">
        <v>0</v>
      </c>
      <c r="Z524" s="5" t="s">
        <v>870</v>
      </c>
      <c r="AA524" s="5">
        <v>2005</v>
      </c>
      <c r="AB524" s="5">
        <v>0.88690000999999996</v>
      </c>
      <c r="AC524" s="5">
        <v>9.1200002000000002E-2</v>
      </c>
      <c r="AD524" s="5">
        <v>363181</v>
      </c>
      <c r="AE524" s="5">
        <v>20240100</v>
      </c>
      <c r="AF524" s="5">
        <v>5236861</v>
      </c>
      <c r="AG524" s="5">
        <v>17951490</v>
      </c>
      <c r="AH524" s="5">
        <v>45.599997999999999</v>
      </c>
      <c r="AI524" s="10"/>
    </row>
    <row r="525" spans="1:35" x14ac:dyDescent="0.25">
      <c r="A525" s="5" t="s">
        <v>1460</v>
      </c>
      <c r="B525" s="5">
        <v>108</v>
      </c>
      <c r="C525" s="5">
        <v>51</v>
      </c>
      <c r="D525" s="5">
        <v>0.02</v>
      </c>
      <c r="E525" s="5">
        <v>750.00002999999992</v>
      </c>
      <c r="F525" s="5">
        <v>524.99999000000003</v>
      </c>
      <c r="G525" s="5">
        <v>30</v>
      </c>
      <c r="H525" s="5">
        <v>88.419997999999993</v>
      </c>
      <c r="I525" s="5" t="s">
        <v>200</v>
      </c>
      <c r="J525" s="5" t="s">
        <v>201</v>
      </c>
      <c r="K525" s="5">
        <v>1642.074534382514</v>
      </c>
      <c r="L525" s="5">
        <v>4.4157829890570302</v>
      </c>
      <c r="M525" s="5">
        <v>40.995310706228018</v>
      </c>
      <c r="N525" s="18">
        <v>0.11024249621881045</v>
      </c>
      <c r="O525" s="5">
        <v>2172.3241234736438</v>
      </c>
      <c r="P525" s="5">
        <v>5.8417031080506403</v>
      </c>
      <c r="Q525" s="5">
        <v>168.78400451793766</v>
      </c>
      <c r="R525" s="5">
        <v>0.45388532637801482</v>
      </c>
      <c r="S525" s="18">
        <v>0.88419997999999989</v>
      </c>
      <c r="T525" s="62">
        <v>55.29</v>
      </c>
      <c r="U525" s="18">
        <v>0.14867352882238308</v>
      </c>
      <c r="V525" s="5">
        <v>371.86486257404857</v>
      </c>
      <c r="W525" s="5">
        <v>814.74990874136438</v>
      </c>
      <c r="X525" s="5">
        <v>2.1909838512347348</v>
      </c>
      <c r="Y525" s="5">
        <v>0</v>
      </c>
      <c r="Z525" s="5" t="s">
        <v>870</v>
      </c>
      <c r="AA525" s="5">
        <v>2006</v>
      </c>
      <c r="AB525" s="5">
        <v>0.88419998</v>
      </c>
      <c r="AC525" s="5">
        <v>9.0500004999999994E-2</v>
      </c>
      <c r="AD525" s="5">
        <v>387542</v>
      </c>
      <c r="AE525" s="5">
        <v>21651122</v>
      </c>
      <c r="AF525" s="5">
        <v>5523863</v>
      </c>
      <c r="AG525" s="5">
        <v>19144036</v>
      </c>
      <c r="AH525" s="5">
        <v>45.700001</v>
      </c>
      <c r="AI525" s="10"/>
    </row>
    <row r="526" spans="1:35" x14ac:dyDescent="0.25">
      <c r="A526" s="5" t="s">
        <v>1460</v>
      </c>
      <c r="B526" s="5">
        <v>108</v>
      </c>
      <c r="C526" s="5">
        <v>51</v>
      </c>
      <c r="D526" s="5">
        <v>0.02</v>
      </c>
      <c r="E526" s="5">
        <v>750.00002999999992</v>
      </c>
      <c r="F526" s="5">
        <v>524.99999000000003</v>
      </c>
      <c r="G526" s="5">
        <v>30</v>
      </c>
      <c r="H526" s="5">
        <v>90.16000600000001</v>
      </c>
      <c r="I526" s="5" t="s">
        <v>200</v>
      </c>
      <c r="J526" s="5" t="s">
        <v>201</v>
      </c>
      <c r="K526" s="5">
        <v>1642.074534382514</v>
      </c>
      <c r="L526" s="5">
        <v>4.4157829890570302</v>
      </c>
      <c r="M526" s="5">
        <v>40.995310706228018</v>
      </c>
      <c r="N526" s="18">
        <v>0.11024249621881045</v>
      </c>
      <c r="O526" s="5">
        <v>2215.0730653299556</v>
      </c>
      <c r="P526" s="5">
        <v>5.9566613796130667</v>
      </c>
      <c r="Q526" s="5">
        <v>145.72854339482416</v>
      </c>
      <c r="R526" s="5">
        <v>0.3918857576004659</v>
      </c>
      <c r="S526" s="18">
        <v>0.90160006000000015</v>
      </c>
      <c r="T526" s="62">
        <v>53.33</v>
      </c>
      <c r="U526" s="18">
        <v>0.14342394856361745</v>
      </c>
      <c r="V526" s="5">
        <v>371.86486257404857</v>
      </c>
      <c r="W526" s="5">
        <v>814.74990874136438</v>
      </c>
      <c r="X526" s="5">
        <v>2.1909838512347348</v>
      </c>
      <c r="Y526" s="5">
        <v>0</v>
      </c>
      <c r="Z526" s="5" t="s">
        <v>870</v>
      </c>
      <c r="AA526" s="5">
        <v>2007</v>
      </c>
      <c r="AB526" s="5">
        <v>0.90160006000000004</v>
      </c>
      <c r="AC526" s="5">
        <v>9.8000005000000001E-2</v>
      </c>
      <c r="AD526" s="5">
        <v>411879.59</v>
      </c>
      <c r="AE526" s="5">
        <v>23026114</v>
      </c>
      <c r="AF526" s="5">
        <v>5781706</v>
      </c>
      <c r="AG526" s="5">
        <v>20759628</v>
      </c>
      <c r="AH526" s="5">
        <v>45.700001</v>
      </c>
      <c r="AI526" s="10"/>
    </row>
    <row r="527" spans="1:35" x14ac:dyDescent="0.25">
      <c r="A527" s="5" t="s">
        <v>1460</v>
      </c>
      <c r="B527" s="5">
        <v>108</v>
      </c>
      <c r="C527" s="5">
        <v>51</v>
      </c>
      <c r="D527" s="5">
        <v>0.02</v>
      </c>
      <c r="E527" s="5">
        <v>750.00002999999992</v>
      </c>
      <c r="F527" s="5">
        <v>524.99999000000003</v>
      </c>
      <c r="G527" s="5">
        <v>30</v>
      </c>
      <c r="H527" s="5">
        <v>89.129996000000006</v>
      </c>
      <c r="I527" s="5" t="s">
        <v>200</v>
      </c>
      <c r="J527" s="5" t="s">
        <v>201</v>
      </c>
      <c r="K527" s="5">
        <v>1642.074534382514</v>
      </c>
      <c r="L527" s="5">
        <v>4.4157829890570302</v>
      </c>
      <c r="M527" s="5">
        <v>40.995310706228018</v>
      </c>
      <c r="N527" s="18">
        <v>0.11024249621881045</v>
      </c>
      <c r="O527" s="5">
        <v>2189.7675278833349</v>
      </c>
      <c r="P527" s="5">
        <v>5.8886110204813757</v>
      </c>
      <c r="Q527" s="5">
        <v>161.6633927911351</v>
      </c>
      <c r="R527" s="5">
        <v>0.43473694092015336</v>
      </c>
      <c r="S527" s="18">
        <v>0.89129996</v>
      </c>
      <c r="T527" s="62">
        <v>54.68</v>
      </c>
      <c r="U527" s="18">
        <v>0.14705221131536159</v>
      </c>
      <c r="V527" s="5">
        <v>371.86486257404857</v>
      </c>
      <c r="W527" s="5">
        <v>814.74990874136438</v>
      </c>
      <c r="X527" s="5">
        <v>2.1909838512347348</v>
      </c>
      <c r="Y527" s="5">
        <v>0</v>
      </c>
      <c r="Z527" s="5" t="s">
        <v>870</v>
      </c>
      <c r="AA527" s="5">
        <v>2008</v>
      </c>
      <c r="AB527" s="5">
        <v>0.89129996</v>
      </c>
      <c r="AC527" s="5">
        <v>9.8999999000000005E-2</v>
      </c>
      <c r="AD527" s="5">
        <v>432828.22</v>
      </c>
      <c r="AE527" s="5">
        <v>24522216</v>
      </c>
      <c r="AF527" s="5">
        <v>6131445.5</v>
      </c>
      <c r="AG527" s="5">
        <v>21857424</v>
      </c>
      <c r="AH527" s="5">
        <v>45.700001</v>
      </c>
      <c r="AI527" s="10"/>
    </row>
    <row r="528" spans="1:35" x14ac:dyDescent="0.25">
      <c r="A528" s="5" t="s">
        <v>1460</v>
      </c>
      <c r="B528" s="5">
        <v>108</v>
      </c>
      <c r="C528" s="5">
        <v>51</v>
      </c>
      <c r="D528" s="5">
        <v>0.02</v>
      </c>
      <c r="E528" s="5">
        <v>750.00002999999992</v>
      </c>
      <c r="F528" s="5">
        <v>524.99999000000003</v>
      </c>
      <c r="G528" s="5">
        <v>30</v>
      </c>
      <c r="H528" s="5">
        <v>81.190001999999993</v>
      </c>
      <c r="I528" s="5" t="s">
        <v>200</v>
      </c>
      <c r="J528" s="5" t="s">
        <v>201</v>
      </c>
      <c r="K528" s="5">
        <v>1642.074534382514</v>
      </c>
      <c r="L528" s="5">
        <v>4.4157829890570302</v>
      </c>
      <c r="M528" s="5">
        <v>40.995310706228018</v>
      </c>
      <c r="N528" s="18">
        <v>0.11024249621881045</v>
      </c>
      <c r="O528" s="5">
        <v>1994.6958145087654</v>
      </c>
      <c r="P528" s="5">
        <v>5.3640341297682204</v>
      </c>
      <c r="Q528" s="5">
        <v>282.65936043200941</v>
      </c>
      <c r="R528" s="5">
        <v>0.7601131187158725</v>
      </c>
      <c r="S528" s="18">
        <v>0.81190001999999994</v>
      </c>
      <c r="T528" s="62">
        <v>64.930000000000007</v>
      </c>
      <c r="U528" s="18">
        <v>0.17460221518325228</v>
      </c>
      <c r="V528" s="5">
        <v>371.86486257404857</v>
      </c>
      <c r="W528" s="5">
        <v>814.74990874136438</v>
      </c>
      <c r="X528" s="5">
        <v>2.1909838512347348</v>
      </c>
      <c r="Y528" s="5">
        <v>0</v>
      </c>
      <c r="Z528" s="5" t="s">
        <v>870</v>
      </c>
      <c r="AA528" s="5">
        <v>2009</v>
      </c>
      <c r="AB528" s="5">
        <v>0.81190001999999994</v>
      </c>
      <c r="AC528" s="5">
        <v>9.9700003999999995E-2</v>
      </c>
      <c r="AD528" s="5">
        <v>473054.38</v>
      </c>
      <c r="AE528" s="5">
        <v>26018594</v>
      </c>
      <c r="AF528" s="5">
        <v>6438643</v>
      </c>
      <c r="AG528" s="5">
        <v>21123980</v>
      </c>
      <c r="AH528" s="5">
        <v>46</v>
      </c>
      <c r="AI528" s="10"/>
    </row>
    <row r="529" spans="1:35" x14ac:dyDescent="0.25">
      <c r="A529" s="5" t="s">
        <v>1460</v>
      </c>
      <c r="B529" s="5">
        <v>108</v>
      </c>
      <c r="C529" s="5">
        <v>51</v>
      </c>
      <c r="D529" s="5">
        <v>0.02</v>
      </c>
      <c r="E529" s="5">
        <v>750.00002999999992</v>
      </c>
      <c r="F529" s="5">
        <v>524.99999000000003</v>
      </c>
      <c r="G529" s="5">
        <v>30</v>
      </c>
      <c r="H529" s="5">
        <v>81.370001999999999</v>
      </c>
      <c r="I529" s="5" t="s">
        <v>200</v>
      </c>
      <c r="J529" s="5" t="s">
        <v>201</v>
      </c>
      <c r="K529" s="5">
        <v>1642.074534382514</v>
      </c>
      <c r="L529" s="5">
        <v>4.4157829890570302</v>
      </c>
      <c r="M529" s="5">
        <v>40.995310706228018</v>
      </c>
      <c r="N529" s="18">
        <v>0.11024249621881045</v>
      </c>
      <c r="O529" s="5">
        <v>1999.1180985063884</v>
      </c>
      <c r="P529" s="5">
        <v>5.3759263100807448</v>
      </c>
      <c r="Q529" s="5">
        <v>279.0502871180189</v>
      </c>
      <c r="R529" s="5">
        <v>0.75040778304901634</v>
      </c>
      <c r="S529" s="18">
        <v>0.81370001999999997</v>
      </c>
      <c r="T529" s="62">
        <v>64.62</v>
      </c>
      <c r="U529" s="18">
        <v>0.17378045239480086</v>
      </c>
      <c r="V529" s="5">
        <v>371.86486257404857</v>
      </c>
      <c r="W529" s="5">
        <v>814.74990874136438</v>
      </c>
      <c r="X529" s="5">
        <v>2.1909838512347348</v>
      </c>
      <c r="Y529" s="5">
        <v>0</v>
      </c>
      <c r="Z529" s="5" t="s">
        <v>870</v>
      </c>
      <c r="AA529" s="5">
        <v>2010</v>
      </c>
      <c r="AB529" s="5">
        <v>0.81370001999999997</v>
      </c>
      <c r="AC529" s="5">
        <v>9.8700001999999995E-2</v>
      </c>
      <c r="AD529" s="5">
        <v>501893.25</v>
      </c>
      <c r="AE529" s="5">
        <v>26468420</v>
      </c>
      <c r="AF529" s="5">
        <v>6571182</v>
      </c>
      <c r="AG529" s="5">
        <v>21537458</v>
      </c>
      <c r="AH529" s="5">
        <v>46</v>
      </c>
      <c r="AI529" s="10"/>
    </row>
    <row r="530" spans="1:35" x14ac:dyDescent="0.25">
      <c r="A530" s="5" t="s">
        <v>1460</v>
      </c>
      <c r="B530" s="5">
        <v>108</v>
      </c>
      <c r="C530" s="5">
        <v>51</v>
      </c>
      <c r="D530" s="5">
        <v>0.02</v>
      </c>
      <c r="E530" s="5">
        <v>750.00002999999992</v>
      </c>
      <c r="F530" s="5">
        <v>524.99999000000003</v>
      </c>
      <c r="G530" s="5">
        <v>30</v>
      </c>
      <c r="H530" s="5">
        <v>79.890000999999998</v>
      </c>
      <c r="I530" s="5" t="s">
        <v>200</v>
      </c>
      <c r="J530" s="5" t="s">
        <v>201</v>
      </c>
      <c r="K530" s="5">
        <v>1642.074534382514</v>
      </c>
      <c r="L530" s="5">
        <v>4.4157829890570302</v>
      </c>
      <c r="M530" s="5">
        <v>40.995310706228018</v>
      </c>
      <c r="N530" s="18">
        <v>0.11024249621881045</v>
      </c>
      <c r="O530" s="5">
        <v>1962.7570721799107</v>
      </c>
      <c r="P530" s="5">
        <v>5.2781460947767593</v>
      </c>
      <c r="Q530" s="5">
        <v>321.3935366501276</v>
      </c>
      <c r="R530" s="5">
        <v>0.86427508752895221</v>
      </c>
      <c r="S530" s="18">
        <v>0.79890000999999999</v>
      </c>
      <c r="T530" s="62">
        <v>68.209999999999994</v>
      </c>
      <c r="U530" s="18">
        <v>0.1834217380602132</v>
      </c>
      <c r="V530" s="5">
        <v>371.86486257404857</v>
      </c>
      <c r="W530" s="5">
        <v>814.74990874136438</v>
      </c>
      <c r="X530" s="5">
        <v>2.1909838512347348</v>
      </c>
      <c r="Y530" s="5">
        <v>0</v>
      </c>
      <c r="Z530" s="5" t="s">
        <v>870</v>
      </c>
      <c r="AA530" s="5">
        <v>2011</v>
      </c>
      <c r="AB530" s="5">
        <v>0.79890000999999999</v>
      </c>
      <c r="AC530" s="5">
        <v>0.1016</v>
      </c>
      <c r="AD530" s="5">
        <v>568397.56000000006</v>
      </c>
      <c r="AE530" s="5">
        <v>28257080</v>
      </c>
      <c r="AF530" s="5">
        <v>6574872.5</v>
      </c>
      <c r="AG530" s="5">
        <v>22575310</v>
      </c>
      <c r="AH530" s="5">
        <v>45.799999</v>
      </c>
      <c r="AI530" s="10"/>
    </row>
    <row r="531" spans="1:35" x14ac:dyDescent="0.25">
      <c r="A531" s="5" t="s">
        <v>1460</v>
      </c>
      <c r="B531" s="5">
        <v>108</v>
      </c>
      <c r="C531" s="5">
        <v>51</v>
      </c>
      <c r="D531" s="5">
        <v>0.02</v>
      </c>
      <c r="E531" s="5">
        <v>750.00002999999992</v>
      </c>
      <c r="F531" s="5">
        <v>524.99999000000003</v>
      </c>
      <c r="G531" s="5">
        <v>30</v>
      </c>
      <c r="H531" s="5">
        <v>79.910004000000001</v>
      </c>
      <c r="I531" s="5" t="s">
        <v>200</v>
      </c>
      <c r="J531" s="5" t="s">
        <v>201</v>
      </c>
      <c r="K531" s="5">
        <v>1642.074534382514</v>
      </c>
      <c r="L531" s="5">
        <v>4.4157829890570302</v>
      </c>
      <c r="M531" s="5">
        <v>40.995310706228018</v>
      </c>
      <c r="N531" s="18">
        <v>0.11024249621881045</v>
      </c>
      <c r="O531" s="5">
        <v>1963.2485107732689</v>
      </c>
      <c r="P531" s="5">
        <v>5.2794676463478227</v>
      </c>
      <c r="Q531" s="5">
        <v>324.16806095152776</v>
      </c>
      <c r="R531" s="5">
        <v>0.87173619660549928</v>
      </c>
      <c r="S531" s="18">
        <v>0.79910004000000001</v>
      </c>
      <c r="T531" s="62">
        <v>68.44</v>
      </c>
      <c r="U531" s="18">
        <v>0.18405347940437111</v>
      </c>
      <c r="V531" s="5">
        <v>371.86486257404857</v>
      </c>
      <c r="W531" s="5">
        <v>814.74990874136438</v>
      </c>
      <c r="X531" s="5">
        <v>2.1909838512347348</v>
      </c>
      <c r="Y531" s="5">
        <v>0</v>
      </c>
      <c r="Z531" s="5" t="s">
        <v>870</v>
      </c>
      <c r="AA531" s="5">
        <v>2012</v>
      </c>
      <c r="AB531" s="5">
        <v>0.79910004000000001</v>
      </c>
      <c r="AC531" s="5">
        <v>0.1017</v>
      </c>
      <c r="AD531" s="5">
        <v>568389.5</v>
      </c>
      <c r="AE531" s="5">
        <v>29446198</v>
      </c>
      <c r="AF531" s="5">
        <v>6786158.5</v>
      </c>
      <c r="AG531" s="5">
        <v>23530094</v>
      </c>
      <c r="AH531" s="5">
        <v>45.799999</v>
      </c>
      <c r="AI531" s="10"/>
    </row>
    <row r="532" spans="1:35" x14ac:dyDescent="0.25">
      <c r="A532" s="5" t="s">
        <v>1460</v>
      </c>
      <c r="B532" s="5">
        <v>108</v>
      </c>
      <c r="C532" s="5">
        <v>51</v>
      </c>
      <c r="D532" s="5">
        <v>0.02</v>
      </c>
      <c r="E532" s="5">
        <v>750.00002999999992</v>
      </c>
      <c r="F532" s="5">
        <v>524.99999000000003</v>
      </c>
      <c r="G532" s="5">
        <v>30</v>
      </c>
      <c r="H532" s="5">
        <v>81.019998000000001</v>
      </c>
      <c r="I532" s="5" t="s">
        <v>200</v>
      </c>
      <c r="J532" s="5" t="s">
        <v>201</v>
      </c>
      <c r="K532" s="5">
        <v>1642.074534382514</v>
      </c>
      <c r="L532" s="5">
        <v>4.4157829890570302</v>
      </c>
      <c r="M532" s="5">
        <v>40.995310706228018</v>
      </c>
      <c r="N532" s="18">
        <v>0.11024249621881045</v>
      </c>
      <c r="O532" s="5">
        <v>1990.5191146824773</v>
      </c>
      <c r="P532" s="5">
        <v>5.3528023618690508</v>
      </c>
      <c r="Q532" s="5">
        <v>312.86783757773287</v>
      </c>
      <c r="R532" s="5">
        <v>0.84134821292891648</v>
      </c>
      <c r="S532" s="18">
        <v>0.81019998000000004</v>
      </c>
      <c r="T532" s="62">
        <v>67.489999999999995</v>
      </c>
      <c r="U532" s="18">
        <v>0.18148049119884591</v>
      </c>
      <c r="V532" s="5">
        <v>371.86486257404857</v>
      </c>
      <c r="W532" s="5">
        <v>814.74990874136438</v>
      </c>
      <c r="X532" s="5">
        <v>2.1909838512347348</v>
      </c>
      <c r="Y532" s="5">
        <v>0</v>
      </c>
      <c r="Z532" s="5" t="s">
        <v>870</v>
      </c>
      <c r="AA532" s="5">
        <v>2013</v>
      </c>
      <c r="AB532" s="5">
        <v>0.81019998000000004</v>
      </c>
      <c r="AC532" s="5">
        <v>0.1016</v>
      </c>
      <c r="AD532" s="5">
        <v>614846.63</v>
      </c>
      <c r="AE532" s="5">
        <v>30498342</v>
      </c>
      <c r="AF532" s="5">
        <v>6880131</v>
      </c>
      <c r="AG532" s="5">
        <v>24711096</v>
      </c>
      <c r="AH532" s="5">
        <v>45.700001</v>
      </c>
      <c r="AI532" s="10"/>
    </row>
    <row r="533" spans="1:35" x14ac:dyDescent="0.25">
      <c r="A533" s="5" t="s">
        <v>1460</v>
      </c>
      <c r="B533" s="5">
        <v>108</v>
      </c>
      <c r="C533" s="5">
        <v>51</v>
      </c>
      <c r="D533" s="5">
        <v>0.02</v>
      </c>
      <c r="E533" s="5">
        <v>750.00002999999992</v>
      </c>
      <c r="F533" s="5">
        <v>499.99999000000003</v>
      </c>
      <c r="G533" s="5">
        <v>30</v>
      </c>
      <c r="H533" s="5">
        <v>82.679999000000009</v>
      </c>
      <c r="I533" s="5" t="s">
        <v>200</v>
      </c>
      <c r="J533" s="5" t="s">
        <v>201</v>
      </c>
      <c r="K533" s="5">
        <v>1525.3700924025638</v>
      </c>
      <c r="L533" s="5">
        <v>4.362237510548546</v>
      </c>
      <c r="M533" s="5">
        <v>37.10600796708367</v>
      </c>
      <c r="N533" s="18">
        <v>0.1061153752960874</v>
      </c>
      <c r="O533" s="5">
        <v>1883.818930952634</v>
      </c>
      <c r="P533" s="5">
        <v>5.3873257674402462</v>
      </c>
      <c r="Q533" s="5">
        <v>273.02984910993638</v>
      </c>
      <c r="R533" s="5">
        <v>0.78080792013617695</v>
      </c>
      <c r="S533" s="18">
        <v>0.82679999000000004</v>
      </c>
      <c r="T533" s="62">
        <v>60.22</v>
      </c>
      <c r="U533" s="18">
        <v>0.17222734872192549</v>
      </c>
      <c r="V533" s="5">
        <v>349.67607534298389</v>
      </c>
      <c r="W533" s="5">
        <v>753.07566683436357</v>
      </c>
      <c r="X533" s="5">
        <v>2.1536379521981894</v>
      </c>
      <c r="Y533" s="5">
        <v>0</v>
      </c>
      <c r="Z533" s="5" t="s">
        <v>870</v>
      </c>
      <c r="AA533" s="5">
        <v>2014</v>
      </c>
      <c r="AB533" s="5">
        <v>0.82679999000000004</v>
      </c>
      <c r="AC533" s="5">
        <v>0.1023</v>
      </c>
      <c r="AD533" s="5">
        <v>639001.56000000006</v>
      </c>
      <c r="AE533" s="5">
        <v>32004456</v>
      </c>
      <c r="AF533" s="5">
        <v>7099277.5</v>
      </c>
      <c r="AG533" s="5">
        <v>26460428</v>
      </c>
      <c r="AI533" s="10"/>
    </row>
    <row r="534" spans="1:35" x14ac:dyDescent="0.25">
      <c r="A534" s="5" t="s">
        <v>1460</v>
      </c>
      <c r="B534" s="5">
        <v>108</v>
      </c>
      <c r="C534" s="5">
        <v>51</v>
      </c>
      <c r="D534" s="5">
        <v>0.02</v>
      </c>
      <c r="E534" s="5">
        <v>799.99998000000005</v>
      </c>
      <c r="F534" s="5">
        <v>550.00000000000011</v>
      </c>
      <c r="H534" s="5">
        <v>88</v>
      </c>
      <c r="I534" s="5" t="s">
        <v>200</v>
      </c>
      <c r="J534" s="5" t="s">
        <v>324</v>
      </c>
      <c r="K534" s="5">
        <v>1547.2882192014315</v>
      </c>
      <c r="L534" s="5">
        <v>3.9118374845120858</v>
      </c>
      <c r="M534" s="5">
        <v>56.383151053367925</v>
      </c>
      <c r="N534" s="18">
        <v>0.14254727790747707</v>
      </c>
      <c r="O534" s="5">
        <v>2094.1839738455901</v>
      </c>
      <c r="P534" s="5">
        <v>5.2944934671458128</v>
      </c>
      <c r="Q534" s="5">
        <v>108.42870500572761</v>
      </c>
      <c r="R534" s="5">
        <v>0.27412828933540173</v>
      </c>
      <c r="S534" s="18">
        <v>0.88000000000000012</v>
      </c>
      <c r="T534" s="62" t="e">
        <v>#NUM!</v>
      </c>
      <c r="U534" s="18" t="e">
        <v>#NUM!</v>
      </c>
      <c r="V534" s="5">
        <v>395.54000526032104</v>
      </c>
      <c r="W534" s="5">
        <v>832.46629653219327</v>
      </c>
      <c r="X534" s="5">
        <v>2.1046323645172458</v>
      </c>
      <c r="Y534" s="5">
        <v>0</v>
      </c>
      <c r="Z534" s="5" t="s">
        <v>875</v>
      </c>
      <c r="AA534" s="5">
        <v>2001</v>
      </c>
      <c r="AB534" s="5">
        <v>0.88</v>
      </c>
      <c r="AD534" s="5">
        <v>249356.72</v>
      </c>
      <c r="AE534" s="5">
        <v>11140014</v>
      </c>
      <c r="AF534" s="5">
        <v>4876555</v>
      </c>
      <c r="AG534" s="5">
        <v>9835182</v>
      </c>
      <c r="AH534" s="5">
        <v>44.169998</v>
      </c>
      <c r="AI534" s="10"/>
    </row>
    <row r="535" spans="1:35" x14ac:dyDescent="0.25">
      <c r="A535" s="5" t="s">
        <v>1460</v>
      </c>
      <c r="B535" s="5">
        <v>108</v>
      </c>
      <c r="C535" s="5">
        <v>51</v>
      </c>
      <c r="D535" s="5">
        <v>0.02</v>
      </c>
      <c r="E535" s="5">
        <v>799.99998000000005</v>
      </c>
      <c r="F535" s="5">
        <v>550.00000000000011</v>
      </c>
      <c r="G535" s="5">
        <v>31</v>
      </c>
      <c r="H535" s="5">
        <v>85.000001999999995</v>
      </c>
      <c r="I535" s="5" t="s">
        <v>200</v>
      </c>
      <c r="J535" s="5" t="s">
        <v>324</v>
      </c>
      <c r="K535" s="5">
        <v>1547.2882192014315</v>
      </c>
      <c r="L535" s="5">
        <v>3.9118374845120858</v>
      </c>
      <c r="M535" s="5">
        <v>56.383151053367925</v>
      </c>
      <c r="N535" s="18">
        <v>0.14254727790747707</v>
      </c>
      <c r="O535" s="5">
        <v>2022.7913859686714</v>
      </c>
      <c r="P535" s="5">
        <v>5.1139994920043295</v>
      </c>
      <c r="Q535" s="5">
        <v>136.17565346559147</v>
      </c>
      <c r="R535" s="5">
        <v>0.34427782690645592</v>
      </c>
      <c r="S535" s="18">
        <v>0.85000001999999997</v>
      </c>
      <c r="T535" s="62">
        <v>68.38</v>
      </c>
      <c r="U535" s="18">
        <v>0.1728806616456621</v>
      </c>
      <c r="V535" s="5">
        <v>395.54000526032104</v>
      </c>
      <c r="W535" s="5">
        <v>832.46629653219327</v>
      </c>
      <c r="X535" s="5">
        <v>2.1046323645172458</v>
      </c>
      <c r="Y535" s="5">
        <v>0</v>
      </c>
      <c r="Z535" s="5" t="s">
        <v>875</v>
      </c>
      <c r="AA535" s="5">
        <v>2002</v>
      </c>
      <c r="AB535" s="5">
        <v>0.85000001999999997</v>
      </c>
      <c r="AC535" s="5">
        <v>8.4699087000000006E-2</v>
      </c>
      <c r="AD535" s="5">
        <v>260483</v>
      </c>
      <c r="AE535" s="5">
        <v>11743052</v>
      </c>
      <c r="AF535" s="5">
        <v>5116384</v>
      </c>
      <c r="AG535" s="5">
        <v>9962918</v>
      </c>
      <c r="AH535" s="5">
        <v>44.389999000000003</v>
      </c>
      <c r="AI535" s="10"/>
    </row>
    <row r="536" spans="1:35" x14ac:dyDescent="0.25">
      <c r="A536" s="5" t="s">
        <v>1460</v>
      </c>
      <c r="B536" s="5">
        <v>108</v>
      </c>
      <c r="C536" s="5">
        <v>51</v>
      </c>
      <c r="D536" s="5">
        <v>0.02</v>
      </c>
      <c r="E536" s="5">
        <v>799.99998000000005</v>
      </c>
      <c r="F536" s="5">
        <v>550.00000000000011</v>
      </c>
      <c r="G536" s="5">
        <v>30</v>
      </c>
      <c r="H536" s="5">
        <v>77.999996999999993</v>
      </c>
      <c r="I536" s="5" t="s">
        <v>200</v>
      </c>
      <c r="J536" s="5" t="s">
        <v>324</v>
      </c>
      <c r="K536" s="5">
        <v>1547.2882192014315</v>
      </c>
      <c r="L536" s="5">
        <v>3.9118374845120858</v>
      </c>
      <c r="M536" s="5">
        <v>56.383151053367925</v>
      </c>
      <c r="N536" s="18">
        <v>0.14254727790747707</v>
      </c>
      <c r="O536" s="5">
        <v>1856.208450879592</v>
      </c>
      <c r="P536" s="5">
        <v>4.6928463017487836</v>
      </c>
      <c r="Q536" s="5">
        <v>225.5738375660259</v>
      </c>
      <c r="R536" s="5">
        <v>0.57029335734969855</v>
      </c>
      <c r="S536" s="18">
        <v>0.77999996999999999</v>
      </c>
      <c r="T536" s="62">
        <v>76.42</v>
      </c>
      <c r="U536" s="18">
        <v>0.19320497216275878</v>
      </c>
      <c r="V536" s="5">
        <v>395.54000526032104</v>
      </c>
      <c r="W536" s="5">
        <v>832.46629653219327</v>
      </c>
      <c r="X536" s="5">
        <v>2.1046323645172458</v>
      </c>
      <c r="Y536" s="5">
        <v>0</v>
      </c>
      <c r="Z536" s="5" t="s">
        <v>875</v>
      </c>
      <c r="AA536" s="5">
        <v>2003</v>
      </c>
      <c r="AB536" s="5">
        <v>0.77999996999999999</v>
      </c>
      <c r="AC536" s="5">
        <v>8.4677040999999995E-2</v>
      </c>
      <c r="AD536" s="5">
        <v>282329.78000000003</v>
      </c>
      <c r="AE536" s="5">
        <v>12613599</v>
      </c>
      <c r="AF536" s="5">
        <v>4865903</v>
      </c>
      <c r="AG536" s="5">
        <v>9784862</v>
      </c>
      <c r="AH536" s="5">
        <v>44.709999000000003</v>
      </c>
      <c r="AI536" s="10"/>
    </row>
    <row r="537" spans="1:35" x14ac:dyDescent="0.25">
      <c r="A537" s="5" t="s">
        <v>1460</v>
      </c>
      <c r="B537" s="5">
        <v>108</v>
      </c>
      <c r="C537" s="5">
        <v>51</v>
      </c>
      <c r="D537" s="5">
        <v>0.02</v>
      </c>
      <c r="E537" s="5">
        <v>799.99998000000005</v>
      </c>
      <c r="F537" s="5">
        <v>550.00000000000011</v>
      </c>
      <c r="G537" s="5">
        <v>29</v>
      </c>
      <c r="H537" s="5">
        <v>75</v>
      </c>
      <c r="I537" s="5" t="s">
        <v>200</v>
      </c>
      <c r="J537" s="5" t="s">
        <v>201</v>
      </c>
      <c r="K537" s="5">
        <v>1675.7908762617278</v>
      </c>
      <c r="L537" s="5">
        <v>4.236716524182734</v>
      </c>
      <c r="M537" s="5">
        <v>39.832852309684242</v>
      </c>
      <c r="N537" s="18">
        <v>0.10070499008935548</v>
      </c>
      <c r="O537" s="5">
        <v>1881.1928795954409</v>
      </c>
      <c r="P537" s="5">
        <v>4.7560116665249854</v>
      </c>
      <c r="Q537" s="5">
        <v>286.82536445380754</v>
      </c>
      <c r="R537" s="5">
        <v>0.72514881083908578</v>
      </c>
      <c r="S537" s="18">
        <v>0.75</v>
      </c>
      <c r="T537" s="62">
        <v>65.540000000000006</v>
      </c>
      <c r="U537" s="18">
        <v>0.1656917629944783</v>
      </c>
      <c r="V537" s="5">
        <v>395.54000526032104</v>
      </c>
      <c r="W537" s="5">
        <v>832.46629653219327</v>
      </c>
      <c r="X537" s="5">
        <v>2.1046323645172458</v>
      </c>
      <c r="Y537" s="5">
        <v>0</v>
      </c>
      <c r="Z537" s="5" t="s">
        <v>875</v>
      </c>
      <c r="AA537" s="5">
        <v>2004</v>
      </c>
      <c r="AB537" s="5">
        <v>0.75</v>
      </c>
      <c r="AC537" s="5">
        <v>8.2374811000000006E-2</v>
      </c>
      <c r="AD537" s="5">
        <v>338879.97</v>
      </c>
      <c r="AE537" s="5">
        <v>14439546</v>
      </c>
      <c r="AF537" s="5">
        <v>4978132</v>
      </c>
      <c r="AG537" s="5">
        <v>10853462</v>
      </c>
      <c r="AH537" s="5">
        <v>44.98</v>
      </c>
      <c r="AI537" s="10"/>
    </row>
    <row r="538" spans="1:35" x14ac:dyDescent="0.25">
      <c r="A538" s="5" t="s">
        <v>1460</v>
      </c>
      <c r="B538" s="5">
        <v>108</v>
      </c>
      <c r="C538" s="5">
        <v>51</v>
      </c>
      <c r="D538" s="5">
        <v>0.02</v>
      </c>
      <c r="E538" s="5">
        <v>799.99998000000005</v>
      </c>
      <c r="F538" s="5">
        <v>550.00000000000011</v>
      </c>
      <c r="G538" s="5">
        <v>28</v>
      </c>
      <c r="H538" s="5">
        <v>69.999999000000003</v>
      </c>
      <c r="I538" s="5" t="s">
        <v>200</v>
      </c>
      <c r="J538" s="5" t="s">
        <v>201</v>
      </c>
      <c r="K538" s="5">
        <v>1675.7908762617278</v>
      </c>
      <c r="L538" s="5">
        <v>4.236716524182734</v>
      </c>
      <c r="M538" s="5">
        <v>39.832852309684242</v>
      </c>
      <c r="N538" s="18">
        <v>0.10070499008935548</v>
      </c>
      <c r="O538" s="5">
        <v>1755.7799958731732</v>
      </c>
      <c r="P538" s="5">
        <v>4.4389441586764979</v>
      </c>
      <c r="Q538" s="5">
        <v>365.47624936061959</v>
      </c>
      <c r="R538" s="5">
        <v>0.92399313470222755</v>
      </c>
      <c r="S538" s="18">
        <v>0.69999999000000002</v>
      </c>
      <c r="T538" s="62">
        <v>72.900000000000006</v>
      </c>
      <c r="U538" s="18">
        <v>0.18431611624334121</v>
      </c>
      <c r="V538" s="5">
        <v>395.54000526032104</v>
      </c>
      <c r="W538" s="5">
        <v>832.46629653219327</v>
      </c>
      <c r="X538" s="5">
        <v>2.1046323645172458</v>
      </c>
      <c r="Y538" s="5">
        <v>0</v>
      </c>
      <c r="Z538" s="5" t="s">
        <v>875</v>
      </c>
      <c r="AA538" s="5">
        <v>2005</v>
      </c>
      <c r="AB538" s="5">
        <v>0.69999999000000002</v>
      </c>
      <c r="AC538" s="5">
        <v>8.4354617000000007E-2</v>
      </c>
      <c r="AD538" s="5">
        <v>381791.09</v>
      </c>
      <c r="AE538" s="5">
        <v>15714092</v>
      </c>
      <c r="AF538" s="5">
        <v>5102016</v>
      </c>
      <c r="AG538" s="5">
        <v>10971427</v>
      </c>
      <c r="AH538" s="5">
        <v>45.040000999999997</v>
      </c>
      <c r="AI538" s="10"/>
    </row>
    <row r="539" spans="1:35" x14ac:dyDescent="0.25">
      <c r="A539" s="5" t="s">
        <v>1460</v>
      </c>
      <c r="B539" s="5">
        <v>108</v>
      </c>
      <c r="C539" s="5">
        <v>51</v>
      </c>
      <c r="D539" s="5">
        <v>0.02</v>
      </c>
      <c r="E539" s="5">
        <v>799.99998000000005</v>
      </c>
      <c r="F539" s="5">
        <v>550.00000000000011</v>
      </c>
      <c r="G539" s="5">
        <v>27</v>
      </c>
      <c r="H539" s="5">
        <v>69</v>
      </c>
      <c r="I539" s="5" t="s">
        <v>200</v>
      </c>
      <c r="J539" s="5" t="s">
        <v>201</v>
      </c>
      <c r="K539" s="5">
        <v>1675.7908762617278</v>
      </c>
      <c r="L539" s="5">
        <v>4.236716524182734</v>
      </c>
      <c r="M539" s="5">
        <v>39.832852309684242</v>
      </c>
      <c r="N539" s="18">
        <v>0.10070499008935548</v>
      </c>
      <c r="O539" s="5">
        <v>1730.6974492278055</v>
      </c>
      <c r="P539" s="5">
        <v>4.3755307332029858</v>
      </c>
      <c r="Q539" s="5">
        <v>383.68924664636353</v>
      </c>
      <c r="R539" s="5">
        <v>0.9700390391455902</v>
      </c>
      <c r="S539" s="18">
        <v>0.69</v>
      </c>
      <c r="T539" s="62">
        <v>74.92</v>
      </c>
      <c r="U539" s="18">
        <v>0.18941321188324187</v>
      </c>
      <c r="V539" s="5">
        <v>395.54000526032104</v>
      </c>
      <c r="W539" s="5">
        <v>832.46629653219327</v>
      </c>
      <c r="X539" s="5">
        <v>2.1046323645172458</v>
      </c>
      <c r="Y539" s="5">
        <v>0</v>
      </c>
      <c r="Z539" s="5" t="s">
        <v>875</v>
      </c>
      <c r="AA539" s="5">
        <v>2006</v>
      </c>
      <c r="AB539" s="5">
        <v>0.69</v>
      </c>
      <c r="AC539" s="5">
        <v>8.4367744999999994E-2</v>
      </c>
      <c r="AD539" s="5">
        <v>471424</v>
      </c>
      <c r="AE539" s="5">
        <v>16491762</v>
      </c>
      <c r="AF539" s="5">
        <v>5270351</v>
      </c>
      <c r="AG539" s="5">
        <v>11339293</v>
      </c>
      <c r="AH539" s="5">
        <v>45.139999000000003</v>
      </c>
      <c r="AI539" s="10"/>
    </row>
    <row r="540" spans="1:35" x14ac:dyDescent="0.25">
      <c r="A540" s="5" t="s">
        <v>1460</v>
      </c>
      <c r="B540" s="5">
        <v>108</v>
      </c>
      <c r="C540" s="5">
        <v>51</v>
      </c>
      <c r="D540" s="5">
        <v>0.02</v>
      </c>
      <c r="E540" s="5">
        <v>799.99998000000005</v>
      </c>
      <c r="F540" s="5">
        <v>550.00000000000011</v>
      </c>
      <c r="G540" s="5">
        <v>26</v>
      </c>
      <c r="H540" s="5">
        <v>69</v>
      </c>
      <c r="I540" s="5" t="s">
        <v>200</v>
      </c>
      <c r="J540" s="5" t="s">
        <v>201</v>
      </c>
      <c r="K540" s="5">
        <v>1675.7908762617278</v>
      </c>
      <c r="L540" s="5">
        <v>4.236716524182734</v>
      </c>
      <c r="M540" s="5">
        <v>39.832852309684242</v>
      </c>
      <c r="N540" s="18">
        <v>0.10070499008935548</v>
      </c>
      <c r="O540" s="5">
        <v>1730.6974492278055</v>
      </c>
      <c r="P540" s="5">
        <v>4.3755307332029858</v>
      </c>
      <c r="Q540" s="5">
        <v>384.39070530416251</v>
      </c>
      <c r="R540" s="5">
        <v>0.97181245940263183</v>
      </c>
      <c r="S540" s="18">
        <v>0.69</v>
      </c>
      <c r="T540" s="62">
        <v>75.39</v>
      </c>
      <c r="U540" s="18">
        <v>0.1906045668231918</v>
      </c>
      <c r="V540" s="5">
        <v>395.54000526032104</v>
      </c>
      <c r="W540" s="5">
        <v>832.46629653219327</v>
      </c>
      <c r="X540" s="5">
        <v>2.1046323645172458</v>
      </c>
      <c r="Y540" s="5">
        <v>0</v>
      </c>
      <c r="Z540" s="5" t="s">
        <v>875</v>
      </c>
      <c r="AA540" s="5">
        <v>2007</v>
      </c>
      <c r="AB540" s="5">
        <v>0.69</v>
      </c>
      <c r="AC540" s="5">
        <v>8.4384224999999993E-2</v>
      </c>
      <c r="AD540" s="5">
        <v>531292.13</v>
      </c>
      <c r="AE540" s="5">
        <v>17552792</v>
      </c>
      <c r="AF540" s="5">
        <v>5599193</v>
      </c>
      <c r="AG540" s="5">
        <v>12189197</v>
      </c>
      <c r="AH540" s="5">
        <v>45.23</v>
      </c>
      <c r="AI540" s="10"/>
    </row>
    <row r="541" spans="1:35" x14ac:dyDescent="0.25">
      <c r="A541" s="5" t="s">
        <v>1460</v>
      </c>
      <c r="B541" s="5">
        <v>108</v>
      </c>
      <c r="C541" s="5">
        <v>51</v>
      </c>
      <c r="D541" s="5">
        <v>0.02</v>
      </c>
      <c r="E541" s="5">
        <v>799.99998000000005</v>
      </c>
      <c r="F541" s="5">
        <v>524.99999000000003</v>
      </c>
      <c r="G541" s="5">
        <v>25</v>
      </c>
      <c r="H541" s="5">
        <v>70.999997999999991</v>
      </c>
      <c r="I541" s="5" t="s">
        <v>200</v>
      </c>
      <c r="J541" s="5" t="s">
        <v>201</v>
      </c>
      <c r="K541" s="5">
        <v>1556.5878923653158</v>
      </c>
      <c r="L541" s="5">
        <v>4.1858966765254841</v>
      </c>
      <c r="M541" s="5">
        <v>36.022487892154508</v>
      </c>
      <c r="N541" s="18">
        <v>9.6869835033100052E-2</v>
      </c>
      <c r="O541" s="5">
        <v>1651.5834279360647</v>
      </c>
      <c r="P541" s="5">
        <v>4.4413538200511988</v>
      </c>
      <c r="Q541" s="5">
        <v>344.13689695523891</v>
      </c>
      <c r="R541" s="5">
        <v>0.92543537072344861</v>
      </c>
      <c r="S541" s="18">
        <v>0.70999997999999986</v>
      </c>
      <c r="T541" s="62">
        <v>68.260000000000005</v>
      </c>
      <c r="U541" s="18">
        <v>0.18356348917290033</v>
      </c>
      <c r="V541" s="5">
        <v>371.86486257404857</v>
      </c>
      <c r="W541" s="5">
        <v>769.58601532418129</v>
      </c>
      <c r="X541" s="5">
        <v>2.0695314152488269</v>
      </c>
      <c r="Y541" s="5">
        <v>0</v>
      </c>
      <c r="Z541" s="5" t="s">
        <v>875</v>
      </c>
      <c r="AA541" s="5">
        <v>2008</v>
      </c>
      <c r="AB541" s="5">
        <v>0.70999997999999997</v>
      </c>
      <c r="AC541" s="5">
        <v>8.4393539000000004E-2</v>
      </c>
      <c r="AD541" s="5">
        <v>607662.31000000006</v>
      </c>
      <c r="AE541" s="5">
        <v>18984916</v>
      </c>
      <c r="AF541" s="5">
        <v>5949228</v>
      </c>
      <c r="AG541" s="5">
        <v>13433115</v>
      </c>
      <c r="AH541" s="5">
        <v>45.310001</v>
      </c>
      <c r="AI541" s="10"/>
    </row>
    <row r="542" spans="1:35" x14ac:dyDescent="0.25">
      <c r="A542" s="5" t="s">
        <v>1460</v>
      </c>
      <c r="B542" s="5">
        <v>108</v>
      </c>
      <c r="C542" s="5">
        <v>51</v>
      </c>
      <c r="D542" s="5">
        <v>0.02</v>
      </c>
      <c r="E542" s="5">
        <v>799.99998000000005</v>
      </c>
      <c r="F542" s="5">
        <v>524.99999000000003</v>
      </c>
      <c r="G542" s="5">
        <v>24</v>
      </c>
      <c r="H542" s="5">
        <v>58.999997000000008</v>
      </c>
      <c r="I542" s="5" t="s">
        <v>200</v>
      </c>
      <c r="J542" s="5" t="s">
        <v>201</v>
      </c>
      <c r="K542" s="5">
        <v>1556.5878923653158</v>
      </c>
      <c r="L542" s="5">
        <v>4.1858966765254841</v>
      </c>
      <c r="M542" s="5">
        <v>36.022487892154508</v>
      </c>
      <c r="N542" s="18">
        <v>9.6869835033100052E-2</v>
      </c>
      <c r="O542" s="5">
        <v>1372.4425357515863</v>
      </c>
      <c r="P542" s="5">
        <v>3.6907023864840016</v>
      </c>
      <c r="Q542" s="5">
        <v>492.34091152027719</v>
      </c>
      <c r="R542" s="5">
        <v>1.3239780389905447</v>
      </c>
      <c r="S542" s="18">
        <v>0.58999997000000004</v>
      </c>
      <c r="T542" s="62">
        <v>82.78</v>
      </c>
      <c r="U542" s="18">
        <v>0.2226185682869348</v>
      </c>
      <c r="V542" s="5">
        <v>371.86486257404857</v>
      </c>
      <c r="W542" s="5">
        <v>769.58601532418129</v>
      </c>
      <c r="X542" s="5">
        <v>2.0695314152488269</v>
      </c>
      <c r="Y542" s="5">
        <v>0</v>
      </c>
      <c r="Z542" s="5" t="s">
        <v>875</v>
      </c>
      <c r="AA542" s="5">
        <v>2009</v>
      </c>
      <c r="AB542" s="5">
        <v>0.58999997000000004</v>
      </c>
      <c r="AC542" s="5">
        <v>8.4392250000000002E-2</v>
      </c>
      <c r="AD542" s="5">
        <v>660833.68999999994</v>
      </c>
      <c r="AE542" s="5">
        <v>20106788</v>
      </c>
      <c r="AF542" s="5">
        <v>6226526</v>
      </c>
      <c r="AG542" s="5">
        <v>11827619</v>
      </c>
      <c r="AH542" s="5">
        <v>45.139999000000003</v>
      </c>
      <c r="AI542" s="10"/>
    </row>
    <row r="543" spans="1:35" x14ac:dyDescent="0.25">
      <c r="A543" s="5" t="s">
        <v>1460</v>
      </c>
      <c r="B543" s="5">
        <v>108</v>
      </c>
      <c r="C543" s="5">
        <v>51</v>
      </c>
      <c r="D543" s="5">
        <v>0.02</v>
      </c>
      <c r="E543" s="5">
        <v>799.99998000000005</v>
      </c>
      <c r="F543" s="5">
        <v>524.99999000000003</v>
      </c>
      <c r="G543" s="5">
        <v>23</v>
      </c>
      <c r="H543" s="5">
        <v>63.999998999999995</v>
      </c>
      <c r="I543" s="5" t="s">
        <v>200</v>
      </c>
      <c r="J543" s="5" t="s">
        <v>201</v>
      </c>
      <c r="K543" s="5">
        <v>1556.5878923653158</v>
      </c>
      <c r="L543" s="5">
        <v>4.1858966765254841</v>
      </c>
      <c r="M543" s="5">
        <v>36.022487892154508</v>
      </c>
      <c r="N543" s="18">
        <v>9.6869835033100052E-2</v>
      </c>
      <c r="O543" s="5">
        <v>1488.7512776595393</v>
      </c>
      <c r="P543" s="5">
        <v>4.0034739161812789</v>
      </c>
      <c r="Q543" s="5">
        <v>433.18821221417596</v>
      </c>
      <c r="R543" s="5">
        <v>1.1649076205147406</v>
      </c>
      <c r="S543" s="18">
        <v>0.63999998999999996</v>
      </c>
      <c r="T543" s="62">
        <v>77.790000000000006</v>
      </c>
      <c r="U543" s="18">
        <v>0.20919275283745148</v>
      </c>
      <c r="V543" s="5">
        <v>371.86486257404857</v>
      </c>
      <c r="W543" s="5">
        <v>769.58601532418129</v>
      </c>
      <c r="X543" s="5">
        <v>2.0695314152488269</v>
      </c>
      <c r="Y543" s="5">
        <v>0</v>
      </c>
      <c r="Z543" s="5" t="s">
        <v>875</v>
      </c>
      <c r="AA543" s="5">
        <v>2010</v>
      </c>
      <c r="AB543" s="5">
        <v>0.63999998999999996</v>
      </c>
      <c r="AC543" s="5">
        <v>8.4303819000000002E-2</v>
      </c>
      <c r="AD543" s="5">
        <v>682062.44</v>
      </c>
      <c r="AE543" s="5">
        <v>21138206</v>
      </c>
      <c r="AF543" s="5">
        <v>6532496</v>
      </c>
      <c r="AG543" s="5">
        <v>13461221</v>
      </c>
      <c r="AH543" s="5">
        <v>45.32</v>
      </c>
      <c r="AI543" s="10"/>
    </row>
    <row r="544" spans="1:35" x14ac:dyDescent="0.25">
      <c r="A544" s="5" t="s">
        <v>1460</v>
      </c>
      <c r="B544" s="5">
        <v>108</v>
      </c>
      <c r="C544" s="5">
        <v>51</v>
      </c>
      <c r="D544" s="5">
        <v>0.02</v>
      </c>
      <c r="E544" s="5">
        <v>799.99998000000005</v>
      </c>
      <c r="F544" s="5">
        <v>524.99999000000003</v>
      </c>
      <c r="G544" s="5">
        <v>22</v>
      </c>
      <c r="H544" s="5">
        <v>62</v>
      </c>
      <c r="I544" s="5" t="s">
        <v>200</v>
      </c>
      <c r="J544" s="5" t="s">
        <v>201</v>
      </c>
      <c r="K544" s="5">
        <v>1556.5878923653158</v>
      </c>
      <c r="L544" s="5">
        <v>4.1858966765254841</v>
      </c>
      <c r="M544" s="5">
        <v>36.022487892154508</v>
      </c>
      <c r="N544" s="18">
        <v>9.6869835033100052E-2</v>
      </c>
      <c r="O544" s="5">
        <v>1442.2278227674883</v>
      </c>
      <c r="P544" s="5">
        <v>3.8783654169000732</v>
      </c>
      <c r="Q544" s="5">
        <v>475.5321589670292</v>
      </c>
      <c r="R544" s="5">
        <v>1.2787767999251007</v>
      </c>
      <c r="S544" s="18">
        <v>0.62</v>
      </c>
      <c r="T544" s="62">
        <v>82.64</v>
      </c>
      <c r="U544" s="18">
        <v>0.22223096771722659</v>
      </c>
      <c r="V544" s="5">
        <v>371.86486257404857</v>
      </c>
      <c r="W544" s="5">
        <v>769.58601532418129</v>
      </c>
      <c r="X544" s="5">
        <v>2.0695314152488269</v>
      </c>
      <c r="Y544" s="5">
        <v>0</v>
      </c>
      <c r="Z544" s="5" t="s">
        <v>875</v>
      </c>
      <c r="AA544" s="5">
        <v>2011</v>
      </c>
      <c r="AB544" s="5">
        <v>0.62</v>
      </c>
      <c r="AC544" s="5">
        <v>7.9347826999999996E-2</v>
      </c>
      <c r="AD544" s="5">
        <v>709964.31</v>
      </c>
      <c r="AE544" s="5">
        <v>21853784</v>
      </c>
      <c r="AF544" s="5">
        <v>6494048</v>
      </c>
      <c r="AG544" s="5">
        <v>13589658</v>
      </c>
      <c r="AH544" s="5">
        <v>45.32</v>
      </c>
      <c r="AI544" s="10"/>
    </row>
    <row r="545" spans="1:35" x14ac:dyDescent="0.25">
      <c r="A545" s="5" t="s">
        <v>1460</v>
      </c>
      <c r="B545" s="5">
        <v>108</v>
      </c>
      <c r="C545" s="5">
        <v>51</v>
      </c>
      <c r="D545" s="5">
        <v>0.02</v>
      </c>
      <c r="E545" s="5">
        <v>799.99998000000005</v>
      </c>
      <c r="F545" s="5">
        <v>499.99999000000003</v>
      </c>
      <c r="G545" s="5">
        <v>21</v>
      </c>
      <c r="H545" s="5">
        <v>58.999997000000008</v>
      </c>
      <c r="I545" s="5" t="s">
        <v>200</v>
      </c>
      <c r="J545" s="5" t="s">
        <v>201</v>
      </c>
      <c r="K545" s="5">
        <v>1445.5150883647343</v>
      </c>
      <c r="L545" s="5">
        <v>4.1338690013232497</v>
      </c>
      <c r="M545" s="5">
        <v>32.569988384142164</v>
      </c>
      <c r="N545" s="18">
        <v>9.3143313714544262E-2</v>
      </c>
      <c r="O545" s="5">
        <v>1272.5388626389208</v>
      </c>
      <c r="P545" s="5">
        <v>3.6391933917433046</v>
      </c>
      <c r="Q545" s="5">
        <v>506.31038566539462</v>
      </c>
      <c r="R545" s="5">
        <v>1.4479411700350793</v>
      </c>
      <c r="S545" s="18">
        <v>0.58999997000000004</v>
      </c>
      <c r="T545" s="62">
        <v>83.12</v>
      </c>
      <c r="U545" s="18">
        <v>0.2376945368327035</v>
      </c>
      <c r="V545" s="5">
        <v>349.67607534298389</v>
      </c>
      <c r="W545" s="5">
        <v>711.33055120185861</v>
      </c>
      <c r="X545" s="5">
        <v>2.0342557050954708</v>
      </c>
      <c r="Y545" s="5">
        <v>0</v>
      </c>
      <c r="Z545" s="5" t="s">
        <v>875</v>
      </c>
      <c r="AA545" s="5">
        <v>2012</v>
      </c>
      <c r="AB545" s="5">
        <v>0.58999997000000004</v>
      </c>
      <c r="AC545" s="5">
        <v>8.3171226000000001E-2</v>
      </c>
      <c r="AD545" s="5">
        <v>843361.81</v>
      </c>
      <c r="AE545" s="5">
        <v>22607170</v>
      </c>
      <c r="AF545" s="5">
        <v>6401462</v>
      </c>
      <c r="AG545" s="5">
        <v>13379020</v>
      </c>
      <c r="AH545" s="5">
        <v>45.259998000000003</v>
      </c>
      <c r="AI545" s="10"/>
    </row>
    <row r="546" spans="1:35" x14ac:dyDescent="0.25">
      <c r="A546" s="5" t="s">
        <v>1460</v>
      </c>
      <c r="B546" s="5">
        <v>108</v>
      </c>
      <c r="C546" s="5">
        <v>51</v>
      </c>
      <c r="D546" s="5">
        <v>0.02</v>
      </c>
      <c r="E546" s="5">
        <v>799.99998000000005</v>
      </c>
      <c r="F546" s="5">
        <v>499.99999000000003</v>
      </c>
      <c r="G546" s="5">
        <v>20</v>
      </c>
      <c r="H546" s="5">
        <v>60.000001999999995</v>
      </c>
      <c r="I546" s="5" t="s">
        <v>200</v>
      </c>
      <c r="J546" s="5" t="s">
        <v>201</v>
      </c>
      <c r="K546" s="5">
        <v>1445.5150883647343</v>
      </c>
      <c r="L546" s="5">
        <v>4.1338690013232497</v>
      </c>
      <c r="M546" s="5">
        <v>32.569988384142164</v>
      </c>
      <c r="N546" s="18">
        <v>9.3143313714544262E-2</v>
      </c>
      <c r="O546" s="5">
        <v>1294.1074268768684</v>
      </c>
      <c r="P546" s="5">
        <v>3.7008749472137259</v>
      </c>
      <c r="Q546" s="5">
        <v>522.72829624075916</v>
      </c>
      <c r="R546" s="5">
        <v>1.494892939781582</v>
      </c>
      <c r="S546" s="18">
        <v>0.60000001999999997</v>
      </c>
      <c r="T546" s="62">
        <v>85.81</v>
      </c>
      <c r="U546" s="18">
        <v>0.24540145931933743</v>
      </c>
      <c r="V546" s="5">
        <v>349.67607534298389</v>
      </c>
      <c r="W546" s="5">
        <v>711.33055120185861</v>
      </c>
      <c r="X546" s="5">
        <v>2.0342557050954708</v>
      </c>
      <c r="Y546" s="5">
        <v>0</v>
      </c>
      <c r="Z546" s="5" t="s">
        <v>875</v>
      </c>
      <c r="AA546" s="5">
        <v>2013</v>
      </c>
      <c r="AB546" s="5">
        <v>0.60000001999999997</v>
      </c>
      <c r="AC546" s="5">
        <v>8.1756040000000002E-2</v>
      </c>
      <c r="AD546" s="5">
        <v>825197</v>
      </c>
      <c r="AE546" s="5">
        <v>24328670</v>
      </c>
      <c r="AF546" s="5">
        <v>6509809</v>
      </c>
      <c r="AG546" s="5">
        <v>14562765</v>
      </c>
      <c r="AH546" s="5">
        <v>45.209999000000003</v>
      </c>
      <c r="AI546" s="10"/>
    </row>
    <row r="547" spans="1:35" x14ac:dyDescent="0.25">
      <c r="A547" s="5" t="s">
        <v>1460</v>
      </c>
      <c r="B547" s="5">
        <v>108</v>
      </c>
      <c r="C547" s="5">
        <v>51</v>
      </c>
      <c r="D547" s="5">
        <v>0.02</v>
      </c>
      <c r="E547" s="5">
        <v>799.99998000000005</v>
      </c>
      <c r="F547" s="5">
        <v>499.99999000000003</v>
      </c>
      <c r="G547" s="5">
        <v>19</v>
      </c>
      <c r="H547" s="5">
        <v>0</v>
      </c>
      <c r="I547" s="5" t="s">
        <v>200</v>
      </c>
      <c r="J547" s="5" t="s">
        <v>201</v>
      </c>
      <c r="K547" s="5">
        <v>1445.5150883647343</v>
      </c>
      <c r="L547" s="5">
        <v>4.1338690013232497</v>
      </c>
      <c r="M547" s="5">
        <v>32.569988384142164</v>
      </c>
      <c r="N547" s="18">
        <v>9.3143313714544262E-2</v>
      </c>
      <c r="O547" s="5">
        <v>0</v>
      </c>
      <c r="P547" s="5">
        <v>0</v>
      </c>
      <c r="Q547" s="5" t="e">
        <v>#DIV/0!</v>
      </c>
      <c r="R547" s="5" t="e">
        <v>#DIV/0!</v>
      </c>
      <c r="S547" s="18">
        <v>0</v>
      </c>
      <c r="T547" s="62" t="e">
        <v>#DIV/0!</v>
      </c>
      <c r="U547" s="18" t="e">
        <v>#DIV/0!</v>
      </c>
      <c r="V547" s="5">
        <v>349.67607534298389</v>
      </c>
      <c r="W547" s="5">
        <v>711.33055120185861</v>
      </c>
      <c r="X547" s="5">
        <v>2.0342557050954708</v>
      </c>
      <c r="Y547" s="5">
        <v>0</v>
      </c>
      <c r="Z547" s="5" t="s">
        <v>875</v>
      </c>
      <c r="AA547" s="5">
        <v>2014</v>
      </c>
      <c r="AC547" s="5">
        <v>8.2363822000000003E-2</v>
      </c>
      <c r="AI547" s="10"/>
    </row>
    <row r="548" spans="1:35" x14ac:dyDescent="0.25">
      <c r="A548" s="5" t="s">
        <v>1460</v>
      </c>
      <c r="B548" s="5">
        <v>108</v>
      </c>
      <c r="C548" s="5">
        <v>51</v>
      </c>
      <c r="D548" s="5">
        <v>0.02</v>
      </c>
      <c r="E548" s="5">
        <v>825.00003000000004</v>
      </c>
      <c r="F548" s="5">
        <v>550.00000000000011</v>
      </c>
      <c r="G548" s="5">
        <v>30</v>
      </c>
      <c r="H548" s="5">
        <v>141</v>
      </c>
      <c r="I548" s="5" t="s">
        <v>200</v>
      </c>
      <c r="J548" s="5" t="s">
        <v>201</v>
      </c>
      <c r="K548" s="5">
        <v>1632.3972994495407</v>
      </c>
      <c r="L548" s="5">
        <v>4.1270093485871131</v>
      </c>
      <c r="M548" s="5">
        <v>37.350215467085064</v>
      </c>
      <c r="N548" s="18">
        <v>9.4428414244731987E-2</v>
      </c>
      <c r="O548" s="5">
        <v>3442.9557791798647</v>
      </c>
      <c r="P548" s="5">
        <v>8.7044438827721482</v>
      </c>
      <c r="Q548" s="5">
        <v>-426.85403624828683</v>
      </c>
      <c r="R548" s="5">
        <v>-1.079167797369464</v>
      </c>
      <c r="S548" s="18">
        <v>1.41</v>
      </c>
      <c r="T548" s="62">
        <v>-1.46</v>
      </c>
      <c r="U548" s="18">
        <v>-3.70129680862726E-3</v>
      </c>
      <c r="V548" s="5">
        <v>395.54000526032104</v>
      </c>
      <c r="W548" s="5">
        <v>809.41530989788134</v>
      </c>
      <c r="X548" s="5">
        <v>2.0463551072796595</v>
      </c>
      <c r="Y548" s="5">
        <v>0</v>
      </c>
      <c r="Z548" s="5" t="s">
        <v>886</v>
      </c>
      <c r="AA548" s="5">
        <v>2001</v>
      </c>
      <c r="AB548" s="5">
        <v>1.41</v>
      </c>
      <c r="AC548" s="5">
        <v>6.3440605999999997E-2</v>
      </c>
      <c r="AD548" s="5">
        <v>55068</v>
      </c>
      <c r="AE548" s="5">
        <v>4900143</v>
      </c>
      <c r="AF548" s="5">
        <v>1861674</v>
      </c>
      <c r="AG548" s="5">
        <v>6910501</v>
      </c>
      <c r="AI548" s="10"/>
    </row>
    <row r="549" spans="1:35" x14ac:dyDescent="0.25">
      <c r="A549" s="5" t="s">
        <v>1460</v>
      </c>
      <c r="B549" s="5">
        <v>108</v>
      </c>
      <c r="C549" s="5">
        <v>51</v>
      </c>
      <c r="D549" s="5">
        <v>0.02</v>
      </c>
      <c r="E549" s="5">
        <v>825.00003000000004</v>
      </c>
      <c r="F549" s="5">
        <v>550.00000000000011</v>
      </c>
      <c r="G549" s="5">
        <v>30</v>
      </c>
      <c r="H549" s="5">
        <v>125.29999999999998</v>
      </c>
      <c r="I549" s="5" t="s">
        <v>200</v>
      </c>
      <c r="J549" s="5" t="s">
        <v>201</v>
      </c>
      <c r="K549" s="5">
        <v>1632.3972994495407</v>
      </c>
      <c r="L549" s="5">
        <v>4.1270093485871131</v>
      </c>
      <c r="M549" s="5">
        <v>37.350215467085064</v>
      </c>
      <c r="N549" s="18">
        <v>9.4428414244731987E-2</v>
      </c>
      <c r="O549" s="5">
        <v>3059.5911995123197</v>
      </c>
      <c r="P549" s="5">
        <v>7.7352256632010654</v>
      </c>
      <c r="Q549" s="5">
        <v>-273.59331111856767</v>
      </c>
      <c r="R549" s="5">
        <v>-0.69169567548168664</v>
      </c>
      <c r="S549" s="18">
        <v>1.2529999999999999</v>
      </c>
      <c r="T549" s="62">
        <v>12.47</v>
      </c>
      <c r="U549" s="18">
        <v>3.1531896263628761E-2</v>
      </c>
      <c r="V549" s="5">
        <v>395.54000526032104</v>
      </c>
      <c r="W549" s="5">
        <v>809.41530989788134</v>
      </c>
      <c r="X549" s="5">
        <v>2.0463551072796595</v>
      </c>
      <c r="Y549" s="5">
        <v>0</v>
      </c>
      <c r="Z549" s="5" t="s">
        <v>886</v>
      </c>
      <c r="AA549" s="5">
        <v>2002</v>
      </c>
      <c r="AB549" s="5">
        <v>1.2529999999999999</v>
      </c>
      <c r="AC549" s="5">
        <v>6.3949190000000003E-2</v>
      </c>
      <c r="AD549" s="5">
        <v>13909</v>
      </c>
      <c r="AE549" s="5">
        <v>5492646</v>
      </c>
      <c r="AF549" s="5">
        <v>2009033</v>
      </c>
      <c r="AG549" s="5">
        <v>6883299</v>
      </c>
      <c r="AI549" s="10"/>
    </row>
    <row r="550" spans="1:35" x14ac:dyDescent="0.25">
      <c r="A550" s="5" t="s">
        <v>1460</v>
      </c>
      <c r="B550" s="5">
        <v>108</v>
      </c>
      <c r="C550" s="5">
        <v>51</v>
      </c>
      <c r="D550" s="5">
        <v>0.02</v>
      </c>
      <c r="E550" s="5">
        <v>825.00003000000004</v>
      </c>
      <c r="F550" s="5">
        <v>550.00000000000011</v>
      </c>
      <c r="G550" s="5">
        <v>30</v>
      </c>
      <c r="H550" s="5">
        <v>114.1</v>
      </c>
      <c r="I550" s="5" t="s">
        <v>200</v>
      </c>
      <c r="J550" s="5" t="s">
        <v>201</v>
      </c>
      <c r="K550" s="5">
        <v>1632.3972994495407</v>
      </c>
      <c r="L550" s="5">
        <v>4.1270093485871131</v>
      </c>
      <c r="M550" s="5">
        <v>37.350215467085064</v>
      </c>
      <c r="N550" s="18">
        <v>9.4428414244731987E-2</v>
      </c>
      <c r="O550" s="5">
        <v>2786.1081872654086</v>
      </c>
      <c r="P550" s="5">
        <v>7.043808844143987</v>
      </c>
      <c r="Q550" s="5">
        <v>-151.99787938275094</v>
      </c>
      <c r="R550" s="5">
        <v>-0.38427940881154343</v>
      </c>
      <c r="S550" s="18">
        <v>1.141</v>
      </c>
      <c r="T550" s="62">
        <v>23.53</v>
      </c>
      <c r="U550" s="18">
        <v>5.9485537481404768E-2</v>
      </c>
      <c r="V550" s="5">
        <v>395.54000526032104</v>
      </c>
      <c r="W550" s="5">
        <v>809.41530989788134</v>
      </c>
      <c r="X550" s="5">
        <v>2.0463551072796595</v>
      </c>
      <c r="Y550" s="5">
        <v>0</v>
      </c>
      <c r="Z550" s="5" t="s">
        <v>886</v>
      </c>
      <c r="AA550" s="5">
        <v>2003</v>
      </c>
      <c r="AB550" s="5">
        <v>1.141</v>
      </c>
      <c r="AC550" s="5">
        <v>0.11106296</v>
      </c>
      <c r="AD550" s="5">
        <v>28602</v>
      </c>
      <c r="AE550" s="5">
        <v>5917227</v>
      </c>
      <c r="AF550" s="5">
        <v>2171152</v>
      </c>
      <c r="AG550" s="5">
        <v>6753585</v>
      </c>
      <c r="AI550" s="10"/>
    </row>
    <row r="551" spans="1:35" x14ac:dyDescent="0.25">
      <c r="A551" s="5" t="s">
        <v>1460</v>
      </c>
      <c r="B551" s="5">
        <v>108</v>
      </c>
      <c r="C551" s="5">
        <v>51</v>
      </c>
      <c r="D551" s="5">
        <v>0.02</v>
      </c>
      <c r="E551" s="5">
        <v>825.00003000000004</v>
      </c>
      <c r="F551" s="5">
        <v>550.00000000000011</v>
      </c>
      <c r="G551" s="5">
        <v>30</v>
      </c>
      <c r="H551" s="5">
        <v>101</v>
      </c>
      <c r="I551" s="5" t="s">
        <v>200</v>
      </c>
      <c r="J551" s="5" t="s">
        <v>201</v>
      </c>
      <c r="K551" s="5">
        <v>1632.3972994495407</v>
      </c>
      <c r="L551" s="5">
        <v>4.1270093485871131</v>
      </c>
      <c r="M551" s="5">
        <v>37.350215467085064</v>
      </c>
      <c r="N551" s="18">
        <v>9.4428414244731987E-2</v>
      </c>
      <c r="O551" s="5">
        <v>2466.2307354408963</v>
      </c>
      <c r="P551" s="5">
        <v>6.2350981004254402</v>
      </c>
      <c r="Q551" s="5">
        <v>-11.721823317109944</v>
      </c>
      <c r="R551" s="5">
        <v>-2.9634988019468053E-2</v>
      </c>
      <c r="S551" s="18">
        <v>1.01</v>
      </c>
      <c r="T551" s="62">
        <v>36.28</v>
      </c>
      <c r="U551" s="18">
        <v>9.173367778344324E-2</v>
      </c>
      <c r="V551" s="5">
        <v>395.54000526032104</v>
      </c>
      <c r="W551" s="5">
        <v>809.41530989788134</v>
      </c>
      <c r="X551" s="5">
        <v>2.0463551072796595</v>
      </c>
      <c r="Y551" s="5">
        <v>0</v>
      </c>
      <c r="Z551" s="5" t="s">
        <v>886</v>
      </c>
      <c r="AA551" s="5">
        <v>2004</v>
      </c>
      <c r="AB551" s="5">
        <v>1.01</v>
      </c>
      <c r="AC551" s="5">
        <v>0.11325563</v>
      </c>
      <c r="AD551" s="5">
        <v>70162</v>
      </c>
      <c r="AE551" s="5">
        <v>6577290</v>
      </c>
      <c r="AF551" s="5">
        <v>2219434</v>
      </c>
      <c r="AG551" s="5">
        <v>6645464</v>
      </c>
      <c r="AI551" s="10"/>
    </row>
    <row r="552" spans="1:35" x14ac:dyDescent="0.25">
      <c r="A552" s="5" t="s">
        <v>1460</v>
      </c>
      <c r="B552" s="5">
        <v>108</v>
      </c>
      <c r="C552" s="5">
        <v>51</v>
      </c>
      <c r="D552" s="5">
        <v>0.02</v>
      </c>
      <c r="E552" s="5">
        <v>825.00003000000004</v>
      </c>
      <c r="F552" s="5">
        <v>550.00000000000011</v>
      </c>
      <c r="G552" s="5">
        <v>30</v>
      </c>
      <c r="H552" s="5">
        <v>90.699995000000001</v>
      </c>
      <c r="I552" s="5" t="s">
        <v>200</v>
      </c>
      <c r="J552" s="5" t="s">
        <v>201</v>
      </c>
      <c r="K552" s="5">
        <v>1632.3972994495407</v>
      </c>
      <c r="L552" s="5">
        <v>4.1270093485871131</v>
      </c>
      <c r="M552" s="5">
        <v>37.350215467085064</v>
      </c>
      <c r="N552" s="18">
        <v>9.4428414244731987E-2</v>
      </c>
      <c r="O552" s="5">
        <v>2214.7239145874814</v>
      </c>
      <c r="P552" s="5">
        <v>5.5992412528029396</v>
      </c>
      <c r="Q552" s="5">
        <v>115.02889730015961</v>
      </c>
      <c r="R552" s="5">
        <v>0.29081482472159648</v>
      </c>
      <c r="S552" s="18">
        <v>0.90699995</v>
      </c>
      <c r="T552" s="62">
        <v>47.81</v>
      </c>
      <c r="U552" s="18">
        <v>0.1208724712204179</v>
      </c>
      <c r="V552" s="5">
        <v>395.54000526032104</v>
      </c>
      <c r="W552" s="5">
        <v>809.41530989788134</v>
      </c>
      <c r="X552" s="5">
        <v>2.0463551072796595</v>
      </c>
      <c r="Y552" s="5">
        <v>0</v>
      </c>
      <c r="Z552" s="5" t="s">
        <v>886</v>
      </c>
      <c r="AA552" s="5">
        <v>2005</v>
      </c>
      <c r="AB552" s="5">
        <v>0.90699995</v>
      </c>
      <c r="AC552" s="5">
        <v>9.8722837999999993E-2</v>
      </c>
      <c r="AD552" s="5">
        <v>92556</v>
      </c>
      <c r="AE552" s="5">
        <v>7180924</v>
      </c>
      <c r="AF552" s="5">
        <v>2296397</v>
      </c>
      <c r="AG552" s="5">
        <v>6511562</v>
      </c>
      <c r="AI552" s="10"/>
    </row>
    <row r="553" spans="1:35" x14ac:dyDescent="0.25">
      <c r="A553" s="5" t="s">
        <v>1460</v>
      </c>
      <c r="B553" s="5">
        <v>108</v>
      </c>
      <c r="C553" s="5">
        <v>51</v>
      </c>
      <c r="D553" s="5">
        <v>0.02</v>
      </c>
      <c r="E553" s="5">
        <v>775.00000999999997</v>
      </c>
      <c r="F553" s="5">
        <v>550.00000000000011</v>
      </c>
      <c r="G553" s="5">
        <v>30</v>
      </c>
      <c r="H553" s="5">
        <v>81.400001000000003</v>
      </c>
      <c r="I553" s="5" t="s">
        <v>200</v>
      </c>
      <c r="J553" s="5" t="s">
        <v>201</v>
      </c>
      <c r="K553" s="5">
        <v>1720.7306753812647</v>
      </c>
      <c r="L553" s="5">
        <v>4.3503328424359546</v>
      </c>
      <c r="M553" s="5">
        <v>42.473858434220169</v>
      </c>
      <c r="N553" s="18">
        <v>0.10738195345440821</v>
      </c>
      <c r="O553" s="5">
        <v>2097.8008746793985</v>
      </c>
      <c r="P553" s="5">
        <v>5.3036376770505171</v>
      </c>
      <c r="Q553" s="5">
        <v>250.37982842072435</v>
      </c>
      <c r="R553" s="5">
        <v>0.63300759743869439</v>
      </c>
      <c r="S553" s="18">
        <v>0.81400001</v>
      </c>
      <c r="T553" s="62">
        <v>64.19</v>
      </c>
      <c r="U553" s="18">
        <v>0.16228947136245808</v>
      </c>
      <c r="V553" s="5">
        <v>395.54000526032104</v>
      </c>
      <c r="W553" s="5">
        <v>856.42024465299744</v>
      </c>
      <c r="X553" s="5">
        <v>2.1651924793027</v>
      </c>
      <c r="Y553" s="5">
        <v>0</v>
      </c>
      <c r="Z553" s="5" t="s">
        <v>886</v>
      </c>
      <c r="AA553" s="5">
        <v>2006</v>
      </c>
      <c r="AB553" s="5">
        <v>0.81400001</v>
      </c>
      <c r="AC553" s="5">
        <v>0.10293391</v>
      </c>
      <c r="AD553" s="5">
        <v>127183</v>
      </c>
      <c r="AE553" s="5">
        <v>8199712</v>
      </c>
      <c r="AF553" s="5">
        <v>2409365</v>
      </c>
      <c r="AG553" s="5">
        <v>6677969</v>
      </c>
      <c r="AH553" s="5">
        <v>44.299999</v>
      </c>
      <c r="AI553" s="10"/>
    </row>
    <row r="554" spans="1:35" x14ac:dyDescent="0.25">
      <c r="A554" s="5" t="s">
        <v>1460</v>
      </c>
      <c r="B554" s="5">
        <v>108</v>
      </c>
      <c r="C554" s="5">
        <v>51</v>
      </c>
      <c r="D554" s="5">
        <v>0.02</v>
      </c>
      <c r="E554" s="5">
        <v>775.00000999999997</v>
      </c>
      <c r="F554" s="5">
        <v>550.00000000000011</v>
      </c>
      <c r="G554" s="5">
        <v>30</v>
      </c>
      <c r="H554" s="5">
        <v>80.100000000000009</v>
      </c>
      <c r="I554" s="5" t="s">
        <v>200</v>
      </c>
      <c r="J554" s="5" t="s">
        <v>201</v>
      </c>
      <c r="K554" s="5">
        <v>1720.7306753812647</v>
      </c>
      <c r="L554" s="5">
        <v>4.3503328424359546</v>
      </c>
      <c r="M554" s="5">
        <v>42.473858434220169</v>
      </c>
      <c r="N554" s="18">
        <v>0.10738195345440821</v>
      </c>
      <c r="O554" s="5">
        <v>2064.2978869474441</v>
      </c>
      <c r="P554" s="5">
        <v>5.2189357827126619</v>
      </c>
      <c r="Q554" s="5">
        <v>275.2675329586948</v>
      </c>
      <c r="R554" s="5">
        <v>0.69592842518553844</v>
      </c>
      <c r="S554" s="18">
        <v>0.80100000000000005</v>
      </c>
      <c r="T554" s="62">
        <v>66.349999999999994</v>
      </c>
      <c r="U554" s="18">
        <v>0.16774726758840902</v>
      </c>
      <c r="V554" s="5">
        <v>395.54000526032104</v>
      </c>
      <c r="W554" s="5">
        <v>856.42024465299744</v>
      </c>
      <c r="X554" s="5">
        <v>2.1651924793027</v>
      </c>
      <c r="Y554" s="5">
        <v>0</v>
      </c>
      <c r="Z554" s="5" t="s">
        <v>886</v>
      </c>
      <c r="AA554" s="5">
        <v>2007</v>
      </c>
      <c r="AB554" s="5">
        <v>0.80100000000000005</v>
      </c>
      <c r="AC554" s="5">
        <v>0.10187119</v>
      </c>
      <c r="AD554" s="5">
        <v>166398.14000000001</v>
      </c>
      <c r="AE554" s="5">
        <v>8868182</v>
      </c>
      <c r="AF554" s="5">
        <v>2535847.2999999998</v>
      </c>
      <c r="AG554" s="5">
        <v>7107113.5</v>
      </c>
      <c r="AH554" s="5">
        <v>45.099997999999999</v>
      </c>
      <c r="AI554" s="10"/>
    </row>
    <row r="555" spans="1:35" x14ac:dyDescent="0.25">
      <c r="A555" s="5" t="s">
        <v>1460</v>
      </c>
      <c r="B555" s="5">
        <v>108</v>
      </c>
      <c r="C555" s="5">
        <v>51</v>
      </c>
      <c r="D555" s="5">
        <v>0.02</v>
      </c>
      <c r="E555" s="5">
        <v>775.00000999999997</v>
      </c>
      <c r="F555" s="5">
        <v>550.00000000000011</v>
      </c>
      <c r="G555" s="5">
        <v>30</v>
      </c>
      <c r="H555" s="5">
        <v>77.099997000000002</v>
      </c>
      <c r="I555" s="5" t="s">
        <v>200</v>
      </c>
      <c r="J555" s="5" t="s">
        <v>201</v>
      </c>
      <c r="K555" s="5">
        <v>1720.7306753812647</v>
      </c>
      <c r="L555" s="5">
        <v>4.3503328424359546</v>
      </c>
      <c r="M555" s="5">
        <v>42.473858434220169</v>
      </c>
      <c r="N555" s="18">
        <v>0.10738195345440821</v>
      </c>
      <c r="O555" s="5">
        <v>1986.9832820318884</v>
      </c>
      <c r="P555" s="5">
        <v>5.0234698275947425</v>
      </c>
      <c r="Q555" s="5">
        <v>332.95213451680121</v>
      </c>
      <c r="R555" s="5">
        <v>0.84176601630389269</v>
      </c>
      <c r="S555" s="18">
        <v>0.77099996999999998</v>
      </c>
      <c r="T555" s="62">
        <v>71.349999999999994</v>
      </c>
      <c r="U555" s="18">
        <v>0.18039732136090489</v>
      </c>
      <c r="V555" s="5">
        <v>395.54000526032104</v>
      </c>
      <c r="W555" s="5">
        <v>856.42024465299744</v>
      </c>
      <c r="X555" s="5">
        <v>2.1651924793027</v>
      </c>
      <c r="Y555" s="5">
        <v>0</v>
      </c>
      <c r="Z555" s="5" t="s">
        <v>886</v>
      </c>
      <c r="AA555" s="5">
        <v>2008</v>
      </c>
      <c r="AB555" s="5">
        <v>0.77099996999999998</v>
      </c>
      <c r="AC555" s="5">
        <v>0.10132193</v>
      </c>
      <c r="AD555" s="5">
        <v>202393.47</v>
      </c>
      <c r="AE555" s="5">
        <v>9707340</v>
      </c>
      <c r="AF555" s="5">
        <v>2640854</v>
      </c>
      <c r="AG555" s="5">
        <v>7482370</v>
      </c>
      <c r="AH555" s="5">
        <v>45.099997999999999</v>
      </c>
      <c r="AI555" s="10"/>
    </row>
    <row r="556" spans="1:35" x14ac:dyDescent="0.25">
      <c r="A556" s="5" t="s">
        <v>1460</v>
      </c>
      <c r="B556" s="5">
        <v>108</v>
      </c>
      <c r="C556" s="5">
        <v>51</v>
      </c>
      <c r="D556" s="5">
        <v>0.02</v>
      </c>
      <c r="E556" s="5">
        <v>775.00000999999997</v>
      </c>
      <c r="F556" s="5">
        <v>550.00000000000011</v>
      </c>
      <c r="G556" s="5">
        <v>28</v>
      </c>
      <c r="H556" s="5">
        <v>70.599997000000002</v>
      </c>
      <c r="I556" s="5" t="s">
        <v>200</v>
      </c>
      <c r="J556" s="5" t="s">
        <v>201</v>
      </c>
      <c r="K556" s="5">
        <v>1720.7306753812647</v>
      </c>
      <c r="L556" s="5">
        <v>4.3503328424359546</v>
      </c>
      <c r="M556" s="5">
        <v>42.473858434220169</v>
      </c>
      <c r="N556" s="18">
        <v>0.10738195345440821</v>
      </c>
      <c r="O556" s="5">
        <v>1819.4684722296615</v>
      </c>
      <c r="P556" s="5">
        <v>4.59996068168173</v>
      </c>
      <c r="Q556" s="5">
        <v>459.87960290275572</v>
      </c>
      <c r="R556" s="5">
        <v>1.1626626808585143</v>
      </c>
      <c r="S556" s="18">
        <v>0.70599997000000003</v>
      </c>
      <c r="T556" s="62">
        <v>83.14</v>
      </c>
      <c r="U556" s="18">
        <v>0.21020609086987879</v>
      </c>
      <c r="V556" s="5">
        <v>395.54000526032104</v>
      </c>
      <c r="W556" s="5">
        <v>856.42024465299744</v>
      </c>
      <c r="X556" s="5">
        <v>2.1651924793027</v>
      </c>
      <c r="Y556" s="5">
        <v>0</v>
      </c>
      <c r="Z556" s="5" t="s">
        <v>886</v>
      </c>
      <c r="AA556" s="5">
        <v>2009</v>
      </c>
      <c r="AB556" s="5">
        <v>0.70599997000000003</v>
      </c>
      <c r="AC556" s="5">
        <v>0.10089571</v>
      </c>
      <c r="AD556" s="5">
        <v>230153.52</v>
      </c>
      <c r="AE556" s="5">
        <v>10491358</v>
      </c>
      <c r="AF556" s="5">
        <v>2652927.2999999998</v>
      </c>
      <c r="AG556" s="5">
        <v>7402277.5</v>
      </c>
      <c r="AH556" s="5">
        <v>45.400002000000001</v>
      </c>
      <c r="AI556" s="10"/>
    </row>
    <row r="557" spans="1:35" x14ac:dyDescent="0.25">
      <c r="A557" s="5" t="s">
        <v>1460</v>
      </c>
      <c r="B557" s="5">
        <v>108</v>
      </c>
      <c r="C557" s="5">
        <v>51</v>
      </c>
      <c r="D557" s="5">
        <v>0.02</v>
      </c>
      <c r="E557" s="5">
        <v>775.00000999999997</v>
      </c>
      <c r="F557" s="5">
        <v>550.00000000000011</v>
      </c>
      <c r="G557" s="5">
        <v>27</v>
      </c>
      <c r="H557" s="5">
        <v>65.499996999999993</v>
      </c>
      <c r="I557" s="5" t="s">
        <v>200</v>
      </c>
      <c r="J557" s="5" t="s">
        <v>201</v>
      </c>
      <c r="K557" s="5">
        <v>1720.7306753812647</v>
      </c>
      <c r="L557" s="5">
        <v>4.3503328424359546</v>
      </c>
      <c r="M557" s="5">
        <v>42.473858434220169</v>
      </c>
      <c r="N557" s="18">
        <v>0.10738195345440821</v>
      </c>
      <c r="O557" s="5">
        <v>1688.0337753079141</v>
      </c>
      <c r="P557" s="5">
        <v>4.2676688902730584</v>
      </c>
      <c r="Q557" s="5">
        <v>561.87481665778148</v>
      </c>
      <c r="R557" s="5">
        <v>1.4205258865989767</v>
      </c>
      <c r="S557" s="18">
        <v>0.65499996999999999</v>
      </c>
      <c r="T557" s="62">
        <v>92.71</v>
      </c>
      <c r="U557" s="18">
        <v>0.23440051639996123</v>
      </c>
      <c r="V557" s="5">
        <v>395.54000526032104</v>
      </c>
      <c r="W557" s="5">
        <v>856.42024465299744</v>
      </c>
      <c r="X557" s="5">
        <v>2.1651924793027</v>
      </c>
      <c r="Y557" s="5">
        <v>0</v>
      </c>
      <c r="Z557" s="5" t="s">
        <v>886</v>
      </c>
      <c r="AA557" s="5">
        <v>2010</v>
      </c>
      <c r="AB557" s="5">
        <v>0.65499996999999999</v>
      </c>
      <c r="AC557" s="5">
        <v>0.10110259000000001</v>
      </c>
      <c r="AD557" s="5">
        <v>263115.06</v>
      </c>
      <c r="AE557" s="5">
        <v>11131174</v>
      </c>
      <c r="AF557" s="5">
        <v>2703404</v>
      </c>
      <c r="AG557" s="5">
        <v>7296321.5</v>
      </c>
      <c r="AH557" s="5">
        <v>45.799999</v>
      </c>
      <c r="AI557" s="10"/>
    </row>
    <row r="558" spans="1:35" x14ac:dyDescent="0.25">
      <c r="A558" s="5" t="s">
        <v>1460</v>
      </c>
      <c r="B558" s="5">
        <v>108</v>
      </c>
      <c r="C558" s="5">
        <v>51</v>
      </c>
      <c r="D558" s="5">
        <v>0.02</v>
      </c>
      <c r="E558" s="5">
        <v>775.00000999999997</v>
      </c>
      <c r="F558" s="5">
        <v>550.00000000000011</v>
      </c>
      <c r="G558" s="5">
        <v>26</v>
      </c>
      <c r="H558" s="5">
        <v>62.900001000000003</v>
      </c>
      <c r="I558" s="5" t="s">
        <v>200</v>
      </c>
      <c r="J558" s="5" t="s">
        <v>201</v>
      </c>
      <c r="K558" s="5">
        <v>1720.7306753812647</v>
      </c>
      <c r="L558" s="5">
        <v>4.3503328424359546</v>
      </c>
      <c r="M558" s="5">
        <v>42.473858434220169</v>
      </c>
      <c r="N558" s="18">
        <v>0.10738195345440821</v>
      </c>
      <c r="O558" s="5">
        <v>1621.0279544730602</v>
      </c>
      <c r="P558" s="5">
        <v>4.0982654925288671</v>
      </c>
      <c r="Q558" s="5">
        <v>629.92552066610244</v>
      </c>
      <c r="R558" s="5">
        <v>1.5925709467782474</v>
      </c>
      <c r="S558" s="18">
        <v>0.62900001000000005</v>
      </c>
      <c r="T558" s="62">
        <v>99.48</v>
      </c>
      <c r="U558" s="18">
        <v>0.25150160974758629</v>
      </c>
      <c r="V558" s="5">
        <v>395.54000526032104</v>
      </c>
      <c r="W558" s="5">
        <v>856.42024465299744</v>
      </c>
      <c r="X558" s="5">
        <v>2.1651924793027</v>
      </c>
      <c r="Y558" s="5">
        <v>0</v>
      </c>
      <c r="Z558" s="5" t="s">
        <v>886</v>
      </c>
      <c r="AA558" s="5">
        <v>2011</v>
      </c>
      <c r="AB558" s="5">
        <v>0.62900001000000005</v>
      </c>
      <c r="AC558" s="5">
        <v>0.10041849</v>
      </c>
      <c r="AD558" s="5">
        <v>297780.21999999997</v>
      </c>
      <c r="AE558" s="5">
        <v>11777126</v>
      </c>
      <c r="AF558" s="5">
        <v>2743559.8</v>
      </c>
      <c r="AG558" s="5">
        <v>7409156.5</v>
      </c>
      <c r="AH558" s="5">
        <v>46</v>
      </c>
      <c r="AI558" s="10"/>
    </row>
    <row r="559" spans="1:35" x14ac:dyDescent="0.25">
      <c r="A559" s="5" t="s">
        <v>1460</v>
      </c>
      <c r="B559" s="5">
        <v>108</v>
      </c>
      <c r="C559" s="5">
        <v>51</v>
      </c>
      <c r="D559" s="5">
        <v>0.02</v>
      </c>
      <c r="E559" s="5">
        <v>775.00000999999997</v>
      </c>
      <c r="F559" s="5">
        <v>550.00000000000011</v>
      </c>
      <c r="G559" s="5">
        <v>25</v>
      </c>
      <c r="H559" s="5">
        <v>60.000001999999995</v>
      </c>
      <c r="I559" s="5" t="s">
        <v>200</v>
      </c>
      <c r="J559" s="5" t="s">
        <v>201</v>
      </c>
      <c r="K559" s="5">
        <v>1720.7306753812647</v>
      </c>
      <c r="L559" s="5">
        <v>4.3503328424359546</v>
      </c>
      <c r="M559" s="5">
        <v>42.473858434220169</v>
      </c>
      <c r="N559" s="18">
        <v>0.10738195345440821</v>
      </c>
      <c r="O559" s="5">
        <v>1546.2906035635756</v>
      </c>
      <c r="P559" s="5">
        <v>3.9093153233536988</v>
      </c>
      <c r="Q559" s="5">
        <v>711.74181517858744</v>
      </c>
      <c r="R559" s="5">
        <v>1.7994180252643752</v>
      </c>
      <c r="S559" s="18">
        <v>0.60000001999999997</v>
      </c>
      <c r="T559" s="62">
        <v>107.73</v>
      </c>
      <c r="U559" s="18">
        <v>0.27236416779316019</v>
      </c>
      <c r="V559" s="5">
        <v>395.54000526032104</v>
      </c>
      <c r="W559" s="5">
        <v>856.42024465299744</v>
      </c>
      <c r="X559" s="5">
        <v>2.1651924793027</v>
      </c>
      <c r="Y559" s="5">
        <v>0</v>
      </c>
      <c r="Z559" s="5" t="s">
        <v>886</v>
      </c>
      <c r="AA559" s="5">
        <v>2012</v>
      </c>
      <c r="AB559" s="5">
        <v>0.60000001999999997</v>
      </c>
      <c r="AC559" s="5">
        <v>9.8190985999999994E-2</v>
      </c>
      <c r="AD559" s="5">
        <v>345352.97</v>
      </c>
      <c r="AE559" s="5">
        <v>12149560</v>
      </c>
      <c r="AF559" s="5">
        <v>2700775.3</v>
      </c>
      <c r="AG559" s="5">
        <v>7294615</v>
      </c>
      <c r="AH559" s="5">
        <v>46.700001</v>
      </c>
      <c r="AI559" s="10"/>
    </row>
    <row r="560" spans="1:35" x14ac:dyDescent="0.25">
      <c r="A560" s="5" t="s">
        <v>1460</v>
      </c>
      <c r="B560" s="5">
        <v>108</v>
      </c>
      <c r="C560" s="5">
        <v>51</v>
      </c>
      <c r="D560" s="5">
        <v>0.02</v>
      </c>
      <c r="E560" s="5">
        <v>775.00000999999997</v>
      </c>
      <c r="F560" s="5">
        <v>550.00000000000011</v>
      </c>
      <c r="G560" s="5">
        <v>30</v>
      </c>
      <c r="H560" s="5">
        <v>59.500003</v>
      </c>
      <c r="I560" s="5" t="s">
        <v>200</v>
      </c>
      <c r="J560" s="5" t="s">
        <v>201</v>
      </c>
      <c r="K560" s="5">
        <v>1720.7306753812647</v>
      </c>
      <c r="L560" s="5">
        <v>4.3503328424359546</v>
      </c>
      <c r="M560" s="5">
        <v>42.473858434220169</v>
      </c>
      <c r="N560" s="18">
        <v>0.10738195345440821</v>
      </c>
      <c r="O560" s="5">
        <v>1533.4048747349136</v>
      </c>
      <c r="P560" s="5">
        <v>3.8767377619002588</v>
      </c>
      <c r="Q560" s="5">
        <v>742.38397496479467</v>
      </c>
      <c r="R560" s="5">
        <v>1.8768872050658982</v>
      </c>
      <c r="S560" s="18">
        <v>0.59500003000000001</v>
      </c>
      <c r="T560" s="62">
        <v>106.87</v>
      </c>
      <c r="U560" s="18">
        <v>0.27018445099240385</v>
      </c>
      <c r="V560" s="5">
        <v>395.54000526032104</v>
      </c>
      <c r="W560" s="5">
        <v>856.42024465299744</v>
      </c>
      <c r="X560" s="5">
        <v>2.1651924793027</v>
      </c>
      <c r="Y560" s="5">
        <v>0</v>
      </c>
      <c r="Z560" s="5" t="s">
        <v>886</v>
      </c>
      <c r="AA560" s="5">
        <v>2013</v>
      </c>
      <c r="AB560" s="5">
        <v>0.59500003000000001</v>
      </c>
      <c r="AC560" s="5">
        <v>9.5068857000000007E-2</v>
      </c>
      <c r="AD560" s="5">
        <v>415054.16</v>
      </c>
      <c r="AE560" s="5">
        <v>12503082</v>
      </c>
      <c r="AF560" s="5">
        <v>2697950</v>
      </c>
      <c r="AG560" s="5">
        <v>7438786</v>
      </c>
      <c r="AH560" s="5">
        <v>46.900002000000001</v>
      </c>
      <c r="AI560" s="10"/>
    </row>
    <row r="561" spans="1:35" x14ac:dyDescent="0.25">
      <c r="A561" s="5" t="s">
        <v>1460</v>
      </c>
      <c r="B561" s="5">
        <v>108</v>
      </c>
      <c r="C561" s="5">
        <v>51</v>
      </c>
      <c r="D561" s="5">
        <v>0.02</v>
      </c>
      <c r="E561" s="5">
        <v>775.00000999999997</v>
      </c>
      <c r="F561" s="5">
        <v>550.00000000000011</v>
      </c>
      <c r="G561" s="5">
        <v>29</v>
      </c>
      <c r="H561" s="5">
        <v>61.900002000000001</v>
      </c>
      <c r="I561" s="5" t="s">
        <v>200</v>
      </c>
      <c r="J561" s="5" t="s">
        <v>201</v>
      </c>
      <c r="K561" s="5">
        <v>1720.7306753812647</v>
      </c>
      <c r="L561" s="5">
        <v>4.3503328424359546</v>
      </c>
      <c r="M561" s="5">
        <v>42.473858434220169</v>
      </c>
      <c r="N561" s="18">
        <v>0.10738195345440821</v>
      </c>
      <c r="O561" s="5">
        <v>1595.2564710442266</v>
      </c>
      <c r="P561" s="5">
        <v>4.0331103044667334</v>
      </c>
      <c r="Q561" s="5">
        <v>715.39223446081542</v>
      </c>
      <c r="R561" s="5">
        <v>1.8086469761509625</v>
      </c>
      <c r="S561" s="18">
        <v>0.61900001999999998</v>
      </c>
      <c r="T561" s="62">
        <v>105.11</v>
      </c>
      <c r="U561" s="18">
        <v>0.26572847773904607</v>
      </c>
      <c r="V561" s="5">
        <v>395.54000526032104</v>
      </c>
      <c r="W561" s="5">
        <v>856.42024465299744</v>
      </c>
      <c r="X561" s="5">
        <v>2.1651924793027</v>
      </c>
      <c r="Y561" s="5">
        <v>0</v>
      </c>
      <c r="Z561" s="5" t="s">
        <v>886</v>
      </c>
      <c r="AA561" s="5">
        <v>2014</v>
      </c>
      <c r="AB561" s="5">
        <v>0.61900001999999998</v>
      </c>
      <c r="AC561" s="5">
        <v>8.7477706000000002E-2</v>
      </c>
      <c r="AD561" s="5">
        <v>438326.22</v>
      </c>
      <c r="AE561" s="5">
        <v>13061348</v>
      </c>
      <c r="AF561" s="5">
        <v>2751434.3</v>
      </c>
      <c r="AG561" s="5">
        <v>8084773.5</v>
      </c>
      <c r="AH561" s="5">
        <v>47.200001</v>
      </c>
      <c r="AI561" s="10"/>
    </row>
    <row r="562" spans="1:35" x14ac:dyDescent="0.25">
      <c r="A562" s="5" t="s">
        <v>1460</v>
      </c>
      <c r="B562" s="5">
        <v>108</v>
      </c>
      <c r="C562" s="5">
        <v>51</v>
      </c>
      <c r="D562" s="5">
        <v>0.02</v>
      </c>
      <c r="E562" s="5">
        <v>825.00003000000004</v>
      </c>
      <c r="F562" s="5">
        <v>550.00000000000011</v>
      </c>
      <c r="G562" s="5">
        <v>30</v>
      </c>
      <c r="H562" s="5">
        <v>0</v>
      </c>
      <c r="I562" s="5" t="s">
        <v>200</v>
      </c>
      <c r="J562" s="5" t="s">
        <v>201</v>
      </c>
      <c r="K562" s="5">
        <v>1632.3972994495407</v>
      </c>
      <c r="L562" s="5">
        <v>4.1270093485871131</v>
      </c>
      <c r="M562" s="5">
        <v>37.350215467085064</v>
      </c>
      <c r="N562" s="18">
        <v>9.4428414244731987E-2</v>
      </c>
      <c r="O562" s="5">
        <v>0</v>
      </c>
      <c r="P562" s="5">
        <v>0</v>
      </c>
      <c r="Q562" s="5" t="e">
        <v>#DIV/0!</v>
      </c>
      <c r="R562" s="5" t="e">
        <v>#DIV/0!</v>
      </c>
      <c r="S562" s="18">
        <v>0</v>
      </c>
      <c r="T562" s="62" t="e">
        <v>#DIV/0!</v>
      </c>
      <c r="U562" s="18" t="e">
        <v>#DIV/0!</v>
      </c>
      <c r="V562" s="5">
        <v>395.54000526032104</v>
      </c>
      <c r="W562" s="5">
        <v>809.41530989788134</v>
      </c>
      <c r="X562" s="5">
        <v>2.0463551072796595</v>
      </c>
      <c r="Y562" s="5">
        <v>0</v>
      </c>
      <c r="Z562" s="5" t="s">
        <v>892</v>
      </c>
      <c r="AA562" s="5">
        <v>2001</v>
      </c>
      <c r="AI562" s="10"/>
    </row>
    <row r="563" spans="1:35" x14ac:dyDescent="0.25">
      <c r="A563" s="5" t="s">
        <v>1460</v>
      </c>
      <c r="B563" s="5">
        <v>108</v>
      </c>
      <c r="C563" s="5">
        <v>51</v>
      </c>
      <c r="D563" s="5">
        <v>0.02</v>
      </c>
      <c r="E563" s="5">
        <v>0</v>
      </c>
      <c r="F563" s="5">
        <v>200</v>
      </c>
      <c r="H563" s="5">
        <v>0</v>
      </c>
      <c r="I563" s="5" t="s">
        <v>200</v>
      </c>
      <c r="K563" s="5" t="s">
        <v>1456</v>
      </c>
      <c r="L563" s="5" t="e">
        <v>#VALUE!</v>
      </c>
      <c r="M563" s="5" t="s">
        <v>1456</v>
      </c>
      <c r="N563" s="18" t="e">
        <v>#VALUE!</v>
      </c>
      <c r="O563" s="5" t="e">
        <v>#VALUE!</v>
      </c>
      <c r="P563" s="5" t="e">
        <v>#VALUE!</v>
      </c>
      <c r="Q563" s="5">
        <v>941.30943385868454</v>
      </c>
      <c r="R563" s="5">
        <v>5.5283011965112534</v>
      </c>
      <c r="S563" s="18" t="e">
        <v>#VALUE!</v>
      </c>
      <c r="T563" s="62" t="e">
        <v>#VALUE!</v>
      </c>
      <c r="U563" s="18" t="e">
        <v>#VALUE!</v>
      </c>
      <c r="V563" s="5">
        <v>170.27101100293106</v>
      </c>
      <c r="W563" s="5">
        <v>796.4215644807316</v>
      </c>
      <c r="X563" s="5">
        <v>4.6773761416558566</v>
      </c>
      <c r="Y563" s="5">
        <v>0</v>
      </c>
      <c r="AB563" s="5">
        <v>0</v>
      </c>
      <c r="AD563" s="5">
        <v>0</v>
      </c>
      <c r="AE563" s="5">
        <v>0.29299997999999999</v>
      </c>
      <c r="AF563" s="5">
        <v>5.3000002999999997E-2</v>
      </c>
      <c r="AG563" s="5">
        <v>0.37799999000000001</v>
      </c>
      <c r="AI563" s="10"/>
    </row>
    <row r="564" spans="1:35" x14ac:dyDescent="0.25">
      <c r="A564" s="5" t="s">
        <v>1460</v>
      </c>
      <c r="B564" s="5">
        <v>108</v>
      </c>
      <c r="C564" s="5">
        <v>51</v>
      </c>
      <c r="D564" s="5">
        <v>0.02</v>
      </c>
      <c r="E564" s="5">
        <v>825.00003000000004</v>
      </c>
      <c r="F564" s="5">
        <v>550.00000000000011</v>
      </c>
      <c r="G564" s="5">
        <v>30</v>
      </c>
      <c r="H564" s="5">
        <v>110.7</v>
      </c>
      <c r="I564" s="5" t="s">
        <v>200</v>
      </c>
      <c r="J564" s="5" t="s">
        <v>201</v>
      </c>
      <c r="K564" s="5">
        <v>1632.3972994495407</v>
      </c>
      <c r="L564" s="5">
        <v>4.1270093485871131</v>
      </c>
      <c r="M564" s="5">
        <v>37.350215467085064</v>
      </c>
      <c r="N564" s="18">
        <v>9.4428414244731987E-2</v>
      </c>
      <c r="O564" s="5">
        <v>2703.0865585475963</v>
      </c>
      <c r="P564" s="5">
        <v>6.8339144526445175</v>
      </c>
      <c r="Q564" s="5">
        <v>-156.10611300811206</v>
      </c>
      <c r="R564" s="5">
        <v>-0.39466580101138504</v>
      </c>
      <c r="S564" s="18">
        <v>1.107</v>
      </c>
      <c r="T564" s="62">
        <v>23.16</v>
      </c>
      <c r="U564" s="18">
        <v>5.8541093375546784E-2</v>
      </c>
      <c r="V564" s="5">
        <v>395.54000526032104</v>
      </c>
      <c r="W564" s="5">
        <v>809.41530989788134</v>
      </c>
      <c r="X564" s="5">
        <v>2.0463551072796595</v>
      </c>
      <c r="Y564" s="5">
        <v>0</v>
      </c>
      <c r="Z564" s="5" t="s">
        <v>892</v>
      </c>
      <c r="AA564" s="5">
        <v>2002</v>
      </c>
      <c r="AB564" s="5">
        <v>1.107</v>
      </c>
      <c r="AC564" s="5">
        <v>5.0173949000000002E-2</v>
      </c>
      <c r="AD564" s="5">
        <v>7742.0518000000002</v>
      </c>
      <c r="AE564" s="5">
        <v>6348164</v>
      </c>
      <c r="AF564" s="5">
        <v>1721085.4</v>
      </c>
      <c r="AG564" s="5">
        <v>7030468.5</v>
      </c>
      <c r="AI564" s="10"/>
    </row>
    <row r="565" spans="1:35" x14ac:dyDescent="0.25">
      <c r="A565" s="5" t="s">
        <v>1460</v>
      </c>
      <c r="B565" s="5">
        <v>108</v>
      </c>
      <c r="C565" s="5">
        <v>51</v>
      </c>
      <c r="D565" s="5">
        <v>0.02</v>
      </c>
      <c r="E565" s="5">
        <v>825.00003000000004</v>
      </c>
      <c r="F565" s="5">
        <v>550.00000000000011</v>
      </c>
      <c r="G565" s="5">
        <v>30</v>
      </c>
      <c r="H565" s="5">
        <v>98.000001999999995</v>
      </c>
      <c r="I565" s="5" t="s">
        <v>200</v>
      </c>
      <c r="J565" s="5" t="s">
        <v>201</v>
      </c>
      <c r="K565" s="5">
        <v>1632.3972994495407</v>
      </c>
      <c r="L565" s="5">
        <v>4.1270093485871131</v>
      </c>
      <c r="M565" s="5">
        <v>37.350215467085064</v>
      </c>
      <c r="N565" s="18">
        <v>9.4428414244731987E-2</v>
      </c>
      <c r="O565" s="5">
        <v>2392.9764059967256</v>
      </c>
      <c r="P565" s="5">
        <v>6.0498972902167258</v>
      </c>
      <c r="Q565" s="5">
        <v>30.43319468574418</v>
      </c>
      <c r="R565" s="5">
        <v>7.6940876475224934E-2</v>
      </c>
      <c r="S565" s="18">
        <v>0.98000001999999997</v>
      </c>
      <c r="T565" s="62">
        <v>40.119999999999997</v>
      </c>
      <c r="U565" s="18">
        <v>0.10142471824408229</v>
      </c>
      <c r="V565" s="5">
        <v>395.54000526032104</v>
      </c>
      <c r="W565" s="5">
        <v>809.41530989788134</v>
      </c>
      <c r="X565" s="5">
        <v>2.0463551072796595</v>
      </c>
      <c r="Y565" s="5">
        <v>0</v>
      </c>
      <c r="Z565" s="5" t="s">
        <v>892</v>
      </c>
      <c r="AA565" s="5">
        <v>2003</v>
      </c>
      <c r="AB565" s="5">
        <v>0.98000001999999997</v>
      </c>
      <c r="AC565" s="5">
        <v>9.9537617999999994E-2</v>
      </c>
      <c r="AD565" s="5">
        <v>13416.800999999999</v>
      </c>
      <c r="AE565" s="5">
        <v>6877342.5</v>
      </c>
      <c r="AF565" s="5">
        <v>1787693.6</v>
      </c>
      <c r="AG565" s="5">
        <v>6737244.5</v>
      </c>
      <c r="AI565" s="10"/>
    </row>
    <row r="566" spans="1:35" x14ac:dyDescent="0.25">
      <c r="A566" s="5" t="s">
        <v>1460</v>
      </c>
      <c r="B566" s="5">
        <v>108</v>
      </c>
      <c r="C566" s="5">
        <v>51</v>
      </c>
      <c r="D566" s="5">
        <v>0.02</v>
      </c>
      <c r="E566" s="5">
        <v>825.00003000000004</v>
      </c>
      <c r="F566" s="5">
        <v>550.00000000000011</v>
      </c>
      <c r="G566" s="5">
        <v>30</v>
      </c>
      <c r="H566" s="5">
        <v>85.800004000000001</v>
      </c>
      <c r="I566" s="5" t="s">
        <v>200</v>
      </c>
      <c r="J566" s="5" t="s">
        <v>201</v>
      </c>
      <c r="K566" s="5">
        <v>1632.3972994495407</v>
      </c>
      <c r="L566" s="5">
        <v>4.1270093485871131</v>
      </c>
      <c r="M566" s="5">
        <v>37.350215467085064</v>
      </c>
      <c r="N566" s="18">
        <v>9.4428414244731987E-2</v>
      </c>
      <c r="O566" s="5">
        <v>2095.0753164925923</v>
      </c>
      <c r="P566" s="5">
        <v>5.2967469500682682</v>
      </c>
      <c r="Q566" s="5">
        <v>236.23172731897697</v>
      </c>
      <c r="R566" s="5">
        <v>0.59723851994061439</v>
      </c>
      <c r="S566" s="18">
        <v>0.85800003999999996</v>
      </c>
      <c r="T566" s="62">
        <v>58.83</v>
      </c>
      <c r="U566" s="18">
        <v>0.14873585701180314</v>
      </c>
      <c r="V566" s="5">
        <v>395.54000526032104</v>
      </c>
      <c r="W566" s="5">
        <v>809.41530989788134</v>
      </c>
      <c r="X566" s="5">
        <v>2.0463551072796595</v>
      </c>
      <c r="Y566" s="5">
        <v>0</v>
      </c>
      <c r="Z566" s="5" t="s">
        <v>892</v>
      </c>
      <c r="AA566" s="5">
        <v>2004</v>
      </c>
      <c r="AB566" s="5">
        <v>0.85800003999999996</v>
      </c>
      <c r="AC566" s="5">
        <v>9.9818058000000001E-2</v>
      </c>
      <c r="AD566" s="5">
        <v>57340.046999999999</v>
      </c>
      <c r="AE566" s="5">
        <v>7453191</v>
      </c>
      <c r="AF566" s="5">
        <v>1772077.3</v>
      </c>
      <c r="AG566" s="5">
        <v>6397726.5</v>
      </c>
      <c r="AI566" s="10"/>
    </row>
    <row r="567" spans="1:35" x14ac:dyDescent="0.25">
      <c r="A567" s="5" t="s">
        <v>1460</v>
      </c>
      <c r="B567" s="5">
        <v>108</v>
      </c>
      <c r="C567" s="5">
        <v>51</v>
      </c>
      <c r="D567" s="5">
        <v>0.02</v>
      </c>
      <c r="E567" s="5">
        <v>825.00003000000004</v>
      </c>
      <c r="F567" s="5">
        <v>700.00001000000009</v>
      </c>
      <c r="G567" s="5">
        <v>30</v>
      </c>
      <c r="H567" s="5">
        <v>74.599998999999997</v>
      </c>
      <c r="I567" s="5" t="s">
        <v>200</v>
      </c>
      <c r="J567" s="5" t="s">
        <v>201</v>
      </c>
      <c r="K567" s="5">
        <v>2531.1466735280769</v>
      </c>
      <c r="L567" s="5">
        <v>4.4023374322154751</v>
      </c>
      <c r="M567" s="5">
        <v>68.144787116184958</v>
      </c>
      <c r="N567" s="18">
        <v>0.11852191351431303</v>
      </c>
      <c r="O567" s="5">
        <v>2852.0325965077632</v>
      </c>
      <c r="P567" s="5">
        <v>4.9604434183199642</v>
      </c>
      <c r="Q567" s="5">
        <v>655.04265069115979</v>
      </c>
      <c r="R567" s="5">
        <v>1.1392934321012</v>
      </c>
      <c r="S567" s="18">
        <v>0.74599998999999995</v>
      </c>
      <c r="T567" s="62">
        <v>127.71</v>
      </c>
      <c r="U567" s="18">
        <v>0.22211890331478368</v>
      </c>
      <c r="V567" s="5">
        <v>574.95517154264985</v>
      </c>
      <c r="W567" s="5">
        <v>1291.9533730386306</v>
      </c>
      <c r="X567" s="5">
        <v>2.2470506171328424</v>
      </c>
      <c r="Y567" s="5">
        <v>0</v>
      </c>
      <c r="Z567" s="5" t="s">
        <v>892</v>
      </c>
      <c r="AA567" s="5">
        <v>2005</v>
      </c>
      <c r="AB567" s="5">
        <v>0.74599998999999995</v>
      </c>
      <c r="AC567" s="5">
        <v>9.8722837999999993E-2</v>
      </c>
      <c r="AD567" s="5">
        <v>95248.82</v>
      </c>
      <c r="AE567" s="5">
        <v>8018088.5</v>
      </c>
      <c r="AF567" s="5">
        <v>1787594.4</v>
      </c>
      <c r="AG567" s="5">
        <v>5983974.5</v>
      </c>
      <c r="AI567" s="10"/>
    </row>
    <row r="568" spans="1:35" x14ac:dyDescent="0.25">
      <c r="A568" s="5" t="s">
        <v>1460</v>
      </c>
      <c r="B568" s="5">
        <v>108</v>
      </c>
      <c r="C568" s="5">
        <v>51</v>
      </c>
      <c r="D568" s="5">
        <v>0.02</v>
      </c>
      <c r="E568" s="5">
        <v>775.00000999999997</v>
      </c>
      <c r="F568" s="5">
        <v>550.00000000000011</v>
      </c>
      <c r="G568" s="5">
        <v>30</v>
      </c>
      <c r="H568" s="5">
        <v>61.299998000000002</v>
      </c>
      <c r="I568" s="5" t="s">
        <v>200</v>
      </c>
      <c r="J568" s="5" t="s">
        <v>201</v>
      </c>
      <c r="K568" s="5">
        <v>1720.7306753812647</v>
      </c>
      <c r="L568" s="5">
        <v>4.3503328424359546</v>
      </c>
      <c r="M568" s="5">
        <v>42.473858434220169</v>
      </c>
      <c r="N568" s="18">
        <v>0.10738195345440821</v>
      </c>
      <c r="O568" s="5">
        <v>1579.7934624379843</v>
      </c>
      <c r="P568" s="5">
        <v>3.9940168919152885</v>
      </c>
      <c r="Q568" s="5">
        <v>790.19729138829257</v>
      </c>
      <c r="R568" s="5">
        <v>1.997768318954821</v>
      </c>
      <c r="S568" s="18">
        <v>0.61299998</v>
      </c>
      <c r="T568" s="62">
        <v>111.02</v>
      </c>
      <c r="U568" s="18">
        <v>0.28066976262603527</v>
      </c>
      <c r="V568" s="5">
        <v>395.54000526032104</v>
      </c>
      <c r="W568" s="5">
        <v>856.42024465299744</v>
      </c>
      <c r="X568" s="5">
        <v>2.1651924793027</v>
      </c>
      <c r="Y568" s="5">
        <v>0</v>
      </c>
      <c r="Z568" s="5" t="s">
        <v>892</v>
      </c>
      <c r="AA568" s="5">
        <v>2006</v>
      </c>
      <c r="AB568" s="5">
        <v>0.61299998</v>
      </c>
      <c r="AC568" s="5">
        <v>8.7621405999999999E-2</v>
      </c>
      <c r="AD568" s="5">
        <v>139913.26999999999</v>
      </c>
      <c r="AE568" s="5">
        <v>9503482</v>
      </c>
      <c r="AF568" s="5">
        <v>1840978.1</v>
      </c>
      <c r="AG568" s="5">
        <v>5822070.5</v>
      </c>
      <c r="AH568" s="5">
        <v>42.900002000000001</v>
      </c>
      <c r="AI568" s="10"/>
    </row>
    <row r="569" spans="1:35" x14ac:dyDescent="0.25">
      <c r="A569" s="5" t="s">
        <v>1460</v>
      </c>
      <c r="B569" s="5">
        <v>108</v>
      </c>
      <c r="C569" s="5">
        <v>51</v>
      </c>
      <c r="D569" s="5">
        <v>0.02</v>
      </c>
      <c r="E569" s="5">
        <v>775.00000999999997</v>
      </c>
      <c r="F569" s="5">
        <v>550.00000000000011</v>
      </c>
      <c r="G569" s="5">
        <v>30</v>
      </c>
      <c r="H569" s="5">
        <v>58.399999000000001</v>
      </c>
      <c r="I569" s="5" t="s">
        <v>200</v>
      </c>
      <c r="J569" s="5" t="s">
        <v>201</v>
      </c>
      <c r="K569" s="5">
        <v>1720.7306753812647</v>
      </c>
      <c r="L569" s="5">
        <v>4.3503328424359546</v>
      </c>
      <c r="M569" s="5">
        <v>42.473858434220169</v>
      </c>
      <c r="N569" s="18">
        <v>0.10738195345440821</v>
      </c>
      <c r="O569" s="5">
        <v>1505.0561115285</v>
      </c>
      <c r="P569" s="5">
        <v>3.8050667227401211</v>
      </c>
      <c r="Q569" s="5">
        <v>858.59063800167655</v>
      </c>
      <c r="R569" s="5">
        <v>2.1706796444941214</v>
      </c>
      <c r="S569" s="18">
        <v>0.58399999000000002</v>
      </c>
      <c r="T569" s="62">
        <v>116.95</v>
      </c>
      <c r="U569" s="18">
        <v>0.29566821089422257</v>
      </c>
      <c r="V569" s="5">
        <v>395.54000526032104</v>
      </c>
      <c r="W569" s="5">
        <v>856.42024465299744</v>
      </c>
      <c r="X569" s="5">
        <v>2.1651924793027</v>
      </c>
      <c r="Y569" s="5">
        <v>0</v>
      </c>
      <c r="Z569" s="5" t="s">
        <v>892</v>
      </c>
      <c r="AA569" s="5">
        <v>2007</v>
      </c>
      <c r="AB569" s="5">
        <v>0.58399999000000002</v>
      </c>
      <c r="AC569" s="5">
        <v>8.7191387999999995E-2</v>
      </c>
      <c r="AD569" s="5">
        <v>188993.8</v>
      </c>
      <c r="AE569" s="5">
        <v>10044932</v>
      </c>
      <c r="AF569" s="5">
        <v>1925061.5</v>
      </c>
      <c r="AG569" s="5">
        <v>5864070.5</v>
      </c>
      <c r="AH569" s="5">
        <v>43.200001</v>
      </c>
      <c r="AI569" s="10"/>
    </row>
    <row r="570" spans="1:35" x14ac:dyDescent="0.25">
      <c r="A570" s="5" t="s">
        <v>1460</v>
      </c>
      <c r="B570" s="5">
        <v>108</v>
      </c>
      <c r="C570" s="5">
        <v>51</v>
      </c>
      <c r="D570" s="5">
        <v>0.02</v>
      </c>
      <c r="E570" s="5">
        <v>775.00000999999997</v>
      </c>
      <c r="F570" s="5">
        <v>550.00000000000011</v>
      </c>
      <c r="G570" s="5">
        <v>30</v>
      </c>
      <c r="H570" s="5">
        <v>54.2</v>
      </c>
      <c r="I570" s="5" t="s">
        <v>200</v>
      </c>
      <c r="J570" s="5" t="s">
        <v>201</v>
      </c>
      <c r="K570" s="5">
        <v>1720.7306753812647</v>
      </c>
      <c r="L570" s="5">
        <v>4.3503328424359546</v>
      </c>
      <c r="M570" s="5">
        <v>42.473858434220169</v>
      </c>
      <c r="N570" s="18">
        <v>0.10738195345440821</v>
      </c>
      <c r="O570" s="5">
        <v>1396.8157986585702</v>
      </c>
      <c r="P570" s="5">
        <v>3.5314147243823508</v>
      </c>
      <c r="Q570" s="5">
        <v>980.08703646988488</v>
      </c>
      <c r="R570" s="5">
        <v>2.4778455363190117</v>
      </c>
      <c r="S570" s="18">
        <v>0.54200000000000004</v>
      </c>
      <c r="T570" s="62">
        <v>127.49</v>
      </c>
      <c r="U570" s="18">
        <v>0.32231199332963112</v>
      </c>
      <c r="V570" s="5">
        <v>395.54000526032104</v>
      </c>
      <c r="W570" s="5">
        <v>856.42024465299744</v>
      </c>
      <c r="X570" s="5">
        <v>2.1651924793027</v>
      </c>
      <c r="Y570" s="5">
        <v>0</v>
      </c>
      <c r="Z570" s="5" t="s">
        <v>892</v>
      </c>
      <c r="AA570" s="5">
        <v>2008</v>
      </c>
      <c r="AB570" s="5">
        <v>0.54200000000000004</v>
      </c>
      <c r="AC570" s="5">
        <v>9.0380690999999999E-2</v>
      </c>
      <c r="AD570" s="5">
        <v>278890.31</v>
      </c>
      <c r="AE570" s="5">
        <v>10747701</v>
      </c>
      <c r="AF570" s="5">
        <v>1986583.5</v>
      </c>
      <c r="AG570" s="5">
        <v>5820925</v>
      </c>
      <c r="AH570" s="5">
        <v>43.099997999999999</v>
      </c>
      <c r="AI570" s="10"/>
    </row>
    <row r="571" spans="1:35" x14ac:dyDescent="0.25">
      <c r="A571" s="5" t="s">
        <v>1460</v>
      </c>
      <c r="B571" s="5">
        <v>108</v>
      </c>
      <c r="C571" s="5">
        <v>51</v>
      </c>
      <c r="D571" s="5">
        <v>0.02</v>
      </c>
      <c r="E571" s="5">
        <v>775.00000999999997</v>
      </c>
      <c r="F571" s="5">
        <v>550.00000000000011</v>
      </c>
      <c r="G571" s="5">
        <v>28</v>
      </c>
      <c r="H571" s="5">
        <v>46.700001</v>
      </c>
      <c r="I571" s="5" t="s">
        <v>200</v>
      </c>
      <c r="J571" s="5" t="s">
        <v>201</v>
      </c>
      <c r="K571" s="5">
        <v>1720.7306753812647</v>
      </c>
      <c r="L571" s="5">
        <v>4.3503328424359546</v>
      </c>
      <c r="M571" s="5">
        <v>42.473858434220169</v>
      </c>
      <c r="N571" s="18">
        <v>0.10738195345440821</v>
      </c>
      <c r="O571" s="5">
        <v>1203.5295054275095</v>
      </c>
      <c r="P571" s="5">
        <v>3.0427503904072046</v>
      </c>
      <c r="Q571" s="5">
        <v>1257.1962493845176</v>
      </c>
      <c r="R571" s="5">
        <v>3.1784300770211735</v>
      </c>
      <c r="S571" s="18">
        <v>0.46700000999999997</v>
      </c>
      <c r="T571" s="62">
        <v>153.66</v>
      </c>
      <c r="U571" s="18">
        <v>0.38847752518443512</v>
      </c>
      <c r="V571" s="5">
        <v>395.54000526032104</v>
      </c>
      <c r="W571" s="5">
        <v>856.42024465299744</v>
      </c>
      <c r="X571" s="5">
        <v>2.1651924793027</v>
      </c>
      <c r="Y571" s="5">
        <v>0</v>
      </c>
      <c r="Z571" s="5" t="s">
        <v>892</v>
      </c>
      <c r="AA571" s="5">
        <v>2009</v>
      </c>
      <c r="AB571" s="5">
        <v>0.46700001000000002</v>
      </c>
      <c r="AC571" s="5">
        <v>9.3111046000000003E-2</v>
      </c>
      <c r="AD571" s="5">
        <v>310203.25</v>
      </c>
      <c r="AE571" s="5">
        <v>11332961</v>
      </c>
      <c r="AF571" s="5">
        <v>1900456.5</v>
      </c>
      <c r="AG571" s="5">
        <v>5297114.5</v>
      </c>
      <c r="AH571" s="5">
        <v>42.900002000000001</v>
      </c>
      <c r="AI571" s="10"/>
    </row>
    <row r="572" spans="1:35" x14ac:dyDescent="0.25">
      <c r="A572" s="5" t="s">
        <v>1460</v>
      </c>
      <c r="B572" s="5">
        <v>108</v>
      </c>
      <c r="C572" s="5">
        <v>51</v>
      </c>
      <c r="D572" s="5">
        <v>0.02</v>
      </c>
      <c r="E572" s="5">
        <v>775.00000999999997</v>
      </c>
      <c r="F572" s="5">
        <v>550.00000000000011</v>
      </c>
      <c r="G572" s="5">
        <v>27</v>
      </c>
      <c r="H572" s="5">
        <v>40.300000000000004</v>
      </c>
      <c r="I572" s="5" t="s">
        <v>200</v>
      </c>
      <c r="J572" s="5" t="s">
        <v>201</v>
      </c>
      <c r="K572" s="5">
        <v>1720.7306753812647</v>
      </c>
      <c r="L572" s="5">
        <v>4.3503328424359546</v>
      </c>
      <c r="M572" s="5">
        <v>42.473858434220169</v>
      </c>
      <c r="N572" s="18">
        <v>0.10738195345440821</v>
      </c>
      <c r="O572" s="5">
        <v>1038.5918207738077</v>
      </c>
      <c r="P572" s="5">
        <v>2.6257567046606778</v>
      </c>
      <c r="Q572" s="5">
        <v>1409.6774549057841</v>
      </c>
      <c r="R572" s="5">
        <v>3.5639314257934993</v>
      </c>
      <c r="S572" s="18">
        <v>0.40300000000000002</v>
      </c>
      <c r="T572" s="62">
        <v>168.52</v>
      </c>
      <c r="U572" s="18">
        <v>0.42605650378210808</v>
      </c>
      <c r="V572" s="5">
        <v>395.54000526032104</v>
      </c>
      <c r="W572" s="5">
        <v>856.42024465299744</v>
      </c>
      <c r="X572" s="5">
        <v>2.1651924793027</v>
      </c>
      <c r="Y572" s="5">
        <v>0</v>
      </c>
      <c r="Z572" s="5" t="s">
        <v>892</v>
      </c>
      <c r="AA572" s="5">
        <v>2010</v>
      </c>
      <c r="AB572" s="5">
        <v>0.40300000000000002</v>
      </c>
      <c r="AC572" s="5">
        <v>9.2030913000000006E-2</v>
      </c>
      <c r="AD572" s="5">
        <v>366309.31</v>
      </c>
      <c r="AE572" s="5">
        <v>11692945</v>
      </c>
      <c r="AF572" s="5">
        <v>1958704.4</v>
      </c>
      <c r="AG572" s="5">
        <v>4712944.5</v>
      </c>
      <c r="AH572" s="5">
        <v>43.200001</v>
      </c>
      <c r="AI572" s="10"/>
    </row>
    <row r="573" spans="1:35" x14ac:dyDescent="0.25">
      <c r="A573" s="5" t="s">
        <v>1460</v>
      </c>
      <c r="B573" s="5">
        <v>108</v>
      </c>
      <c r="C573" s="5">
        <v>51</v>
      </c>
      <c r="D573" s="5">
        <v>0.02</v>
      </c>
      <c r="E573" s="5">
        <v>775.00000999999997</v>
      </c>
      <c r="F573" s="5">
        <v>550.00000000000011</v>
      </c>
      <c r="G573" s="5">
        <v>26</v>
      </c>
      <c r="H573" s="5">
        <v>35.599997999999999</v>
      </c>
      <c r="I573" s="5" t="s">
        <v>200</v>
      </c>
      <c r="J573" s="5" t="s">
        <v>201</v>
      </c>
      <c r="K573" s="5">
        <v>1720.7306753812647</v>
      </c>
      <c r="L573" s="5">
        <v>4.3503328424359546</v>
      </c>
      <c r="M573" s="5">
        <v>42.473858434220169</v>
      </c>
      <c r="N573" s="18">
        <v>0.10738195345440821</v>
      </c>
      <c r="O573" s="5">
        <v>917.46567598917886</v>
      </c>
      <c r="P573" s="5">
        <v>2.3195268842284542</v>
      </c>
      <c r="Q573" s="5">
        <v>1626.0832415239388</v>
      </c>
      <c r="R573" s="5">
        <v>4.1110462150440306</v>
      </c>
      <c r="S573" s="18">
        <v>0.35599997999999999</v>
      </c>
      <c r="T573" s="62">
        <v>189.63</v>
      </c>
      <c r="U573" s="18">
        <v>0.4794109476515595</v>
      </c>
      <c r="V573" s="5">
        <v>395.54000526032104</v>
      </c>
      <c r="W573" s="5">
        <v>856.42024465299744</v>
      </c>
      <c r="X573" s="5">
        <v>2.1651924793027</v>
      </c>
      <c r="Y573" s="5">
        <v>0</v>
      </c>
      <c r="Z573" s="5" t="s">
        <v>892</v>
      </c>
      <c r="AA573" s="5">
        <v>2011</v>
      </c>
      <c r="AB573" s="5">
        <v>0.35599997999999999</v>
      </c>
      <c r="AC573" s="5">
        <v>9.2711449000000001E-2</v>
      </c>
      <c r="AD573" s="5">
        <v>402520.31</v>
      </c>
      <c r="AE573" s="5">
        <v>11903435</v>
      </c>
      <c r="AF573" s="5">
        <v>1864686.5</v>
      </c>
      <c r="AG573" s="5">
        <v>4237734.5</v>
      </c>
      <c r="AH573" s="5">
        <v>43.5</v>
      </c>
      <c r="AI573" s="10"/>
    </row>
    <row r="574" spans="1:35" x14ac:dyDescent="0.25">
      <c r="A574" s="5" t="s">
        <v>1460</v>
      </c>
      <c r="B574" s="5">
        <v>108</v>
      </c>
      <c r="C574" s="5">
        <v>51</v>
      </c>
      <c r="D574" s="5">
        <v>0.02</v>
      </c>
      <c r="E574" s="5">
        <v>775.00000999999997</v>
      </c>
      <c r="F574" s="5">
        <v>550.00000000000011</v>
      </c>
      <c r="G574" s="5">
        <v>25</v>
      </c>
      <c r="H574" s="5">
        <v>29.700001999999998</v>
      </c>
      <c r="I574" s="5" t="s">
        <v>200</v>
      </c>
      <c r="J574" s="5" t="s">
        <v>201</v>
      </c>
      <c r="K574" s="5">
        <v>1720.7306753812647</v>
      </c>
      <c r="L574" s="5">
        <v>4.3503328424359546</v>
      </c>
      <c r="M574" s="5">
        <v>42.473858434220169</v>
      </c>
      <c r="N574" s="18">
        <v>0.10738195345440821</v>
      </c>
      <c r="O574" s="5">
        <v>765.41387479319417</v>
      </c>
      <c r="P574" s="5">
        <v>1.9351111508668866</v>
      </c>
      <c r="Q574" s="5">
        <v>1895.6919966065282</v>
      </c>
      <c r="R574" s="5">
        <v>4.7926681786811827</v>
      </c>
      <c r="S574" s="18">
        <v>0.29700001999999998</v>
      </c>
      <c r="T574" s="62">
        <v>216.28</v>
      </c>
      <c r="U574" s="18">
        <v>0.54680458766611273</v>
      </c>
      <c r="V574" s="5">
        <v>395.54000526032104</v>
      </c>
      <c r="W574" s="5">
        <v>856.42024465299744</v>
      </c>
      <c r="X574" s="5">
        <v>2.1651924793027</v>
      </c>
      <c r="Y574" s="5">
        <v>0</v>
      </c>
      <c r="Z574" s="5" t="s">
        <v>892</v>
      </c>
      <c r="AA574" s="5">
        <v>2012</v>
      </c>
      <c r="AB574" s="5">
        <v>0.29700001999999998</v>
      </c>
      <c r="AC574" s="5">
        <v>9.0690479000000004E-2</v>
      </c>
      <c r="AD574" s="5">
        <v>461359.22</v>
      </c>
      <c r="AE574" s="5">
        <v>12113748</v>
      </c>
      <c r="AF574" s="5">
        <v>1776873.4</v>
      </c>
      <c r="AG574" s="5">
        <v>3598543</v>
      </c>
      <c r="AH574" s="5">
        <v>44</v>
      </c>
      <c r="AI574" s="10"/>
    </row>
    <row r="575" spans="1:35" x14ac:dyDescent="0.25">
      <c r="A575" s="5" t="s">
        <v>1460</v>
      </c>
      <c r="B575" s="5">
        <v>108</v>
      </c>
      <c r="C575" s="5">
        <v>51</v>
      </c>
      <c r="D575" s="5">
        <v>0.02</v>
      </c>
      <c r="E575" s="5">
        <v>775.00000999999997</v>
      </c>
      <c r="F575" s="5">
        <v>550.00000000000011</v>
      </c>
      <c r="G575" s="5">
        <v>30</v>
      </c>
      <c r="H575" s="5">
        <v>25.799999</v>
      </c>
      <c r="I575" s="5" t="s">
        <v>200</v>
      </c>
      <c r="J575" s="5" t="s">
        <v>201</v>
      </c>
      <c r="K575" s="5">
        <v>1720.7306753812647</v>
      </c>
      <c r="L575" s="5">
        <v>4.3503328424359546</v>
      </c>
      <c r="M575" s="5">
        <v>42.473858434220169</v>
      </c>
      <c r="N575" s="18">
        <v>0.10738195345440821</v>
      </c>
      <c r="O575" s="5">
        <v>664.9049115973304</v>
      </c>
      <c r="P575" s="5">
        <v>1.6810054678533195</v>
      </c>
      <c r="Q575" s="5">
        <v>2010.7545131310001</v>
      </c>
      <c r="R575" s="5">
        <v>5.0835679991651928</v>
      </c>
      <c r="S575" s="18">
        <v>0.25799999000000001</v>
      </c>
      <c r="T575" s="62">
        <v>216.89</v>
      </c>
      <c r="U575" s="18">
        <v>0.54833416647738875</v>
      </c>
      <c r="V575" s="5">
        <v>395.54000526032104</v>
      </c>
      <c r="W575" s="5">
        <v>856.42024465299744</v>
      </c>
      <c r="X575" s="5">
        <v>2.1651924793027</v>
      </c>
      <c r="Y575" s="5">
        <v>0</v>
      </c>
      <c r="Z575" s="5" t="s">
        <v>892</v>
      </c>
      <c r="AA575" s="5">
        <v>2013</v>
      </c>
      <c r="AB575" s="5">
        <v>0.25799999000000001</v>
      </c>
      <c r="AC575" s="5">
        <v>8.8336050999999999E-2</v>
      </c>
      <c r="AD575" s="5">
        <v>506905.5</v>
      </c>
      <c r="AE575" s="5">
        <v>12170583</v>
      </c>
      <c r="AF575" s="5">
        <v>1776424.1</v>
      </c>
      <c r="AG575" s="5">
        <v>3141779.8</v>
      </c>
      <c r="AH575" s="5">
        <v>44.099997999999999</v>
      </c>
      <c r="AI575" s="10"/>
    </row>
    <row r="576" spans="1:35" x14ac:dyDescent="0.25">
      <c r="A576" s="5" t="s">
        <v>1460</v>
      </c>
      <c r="B576" s="5">
        <v>108</v>
      </c>
      <c r="C576" s="5">
        <v>51</v>
      </c>
      <c r="D576" s="5">
        <v>0.02</v>
      </c>
      <c r="E576" s="5">
        <v>775.00000999999997</v>
      </c>
      <c r="F576" s="5">
        <v>550.00000000000011</v>
      </c>
      <c r="G576" s="5">
        <v>29</v>
      </c>
      <c r="H576" s="5">
        <v>23.899999000000001</v>
      </c>
      <c r="I576" s="5" t="s">
        <v>200</v>
      </c>
      <c r="J576" s="5" t="s">
        <v>201</v>
      </c>
      <c r="K576" s="5">
        <v>1720.7306753812647</v>
      </c>
      <c r="L576" s="5">
        <v>4.3503328424359546</v>
      </c>
      <c r="M576" s="5">
        <v>42.473858434220169</v>
      </c>
      <c r="N576" s="18">
        <v>0.10738195345440821</v>
      </c>
      <c r="O576" s="5">
        <v>615.9390441166795</v>
      </c>
      <c r="P576" s="5">
        <v>1.5572104867402852</v>
      </c>
      <c r="Q576" s="5">
        <v>2181.2894079594657</v>
      </c>
      <c r="R576" s="5">
        <v>5.514712491657753</v>
      </c>
      <c r="S576" s="18">
        <v>0.23899999000000002</v>
      </c>
      <c r="T576" s="62">
        <v>233.45</v>
      </c>
      <c r="U576" s="18">
        <v>0.59019345121912947</v>
      </c>
      <c r="V576" s="5">
        <v>395.54000526032104</v>
      </c>
      <c r="W576" s="5">
        <v>856.42024465299744</v>
      </c>
      <c r="X576" s="5">
        <v>2.1651924793027</v>
      </c>
      <c r="Y576" s="5">
        <v>0</v>
      </c>
      <c r="Z576" s="5" t="s">
        <v>892</v>
      </c>
      <c r="AA576" s="5">
        <v>2014</v>
      </c>
      <c r="AB576" s="5">
        <v>0.23899999</v>
      </c>
      <c r="AC576" s="5">
        <v>9.3655779999999994E-2</v>
      </c>
      <c r="AD576" s="5">
        <v>534335.31000000006</v>
      </c>
      <c r="AE576" s="5">
        <v>12366960</v>
      </c>
      <c r="AF576" s="5">
        <v>1706572.5</v>
      </c>
      <c r="AG576" s="5">
        <v>2951854</v>
      </c>
      <c r="AH576" s="5">
        <v>44.400002000000001</v>
      </c>
      <c r="AI576" s="10"/>
    </row>
    <row r="577" spans="1:35" x14ac:dyDescent="0.25">
      <c r="A577" s="5" t="s">
        <v>1460</v>
      </c>
      <c r="B577" s="5">
        <v>108</v>
      </c>
      <c r="C577" s="5">
        <v>51</v>
      </c>
      <c r="D577" s="5">
        <v>0.02</v>
      </c>
      <c r="E577" s="5">
        <v>750.00002999999992</v>
      </c>
      <c r="F577" s="5">
        <v>599.99999000000003</v>
      </c>
      <c r="G577" s="5">
        <v>12</v>
      </c>
      <c r="H577" s="5">
        <v>90.800004999999999</v>
      </c>
      <c r="I577" s="5" t="s">
        <v>200</v>
      </c>
      <c r="J577" s="5" t="s">
        <v>324</v>
      </c>
      <c r="K577" s="5">
        <v>1922.4778749226855</v>
      </c>
      <c r="L577" s="5">
        <v>4.2935500463209966</v>
      </c>
      <c r="M577" s="5">
        <v>70.607798051712493</v>
      </c>
      <c r="N577" s="18">
        <v>0.15769134123727982</v>
      </c>
      <c r="O577" s="5">
        <v>2681.4709803761375</v>
      </c>
      <c r="P577" s="5">
        <v>5.9886410149013454</v>
      </c>
      <c r="Q577" s="5">
        <v>272.46062644439905</v>
      </c>
      <c r="R577" s="5">
        <v>0.60849768444697605</v>
      </c>
      <c r="S577" s="18">
        <v>0.90800004999999995</v>
      </c>
      <c r="T577" s="62">
        <v>105.83</v>
      </c>
      <c r="U577" s="18">
        <v>0.23635660348708329</v>
      </c>
      <c r="V577" s="5">
        <v>447.75951233408688</v>
      </c>
      <c r="W577" s="5">
        <v>1030.6838351192221</v>
      </c>
      <c r="X577" s="5">
        <v>2.3018692104305263</v>
      </c>
      <c r="Y577" s="5">
        <v>0</v>
      </c>
      <c r="Z577" s="5" t="s">
        <v>896</v>
      </c>
      <c r="AA577" s="5">
        <v>2001</v>
      </c>
      <c r="AB577" s="5">
        <v>0.90800004999999995</v>
      </c>
      <c r="AC577" s="5">
        <v>0.18190001</v>
      </c>
      <c r="AD577" s="5">
        <v>262800</v>
      </c>
      <c r="AE577" s="5">
        <v>14642129</v>
      </c>
      <c r="AF577" s="5">
        <v>2213772</v>
      </c>
      <c r="AG577" s="5">
        <v>13299161</v>
      </c>
      <c r="AI577" s="10"/>
    </row>
    <row r="578" spans="1:35" x14ac:dyDescent="0.25">
      <c r="A578" s="5" t="s">
        <v>1460</v>
      </c>
      <c r="B578" s="5">
        <v>108</v>
      </c>
      <c r="C578" s="5">
        <v>51</v>
      </c>
      <c r="D578" s="5">
        <v>0.02</v>
      </c>
      <c r="E578" s="5">
        <v>750.00002999999992</v>
      </c>
      <c r="F578" s="5">
        <v>599.99999000000003</v>
      </c>
      <c r="G578" s="5">
        <v>30</v>
      </c>
      <c r="H578" s="5">
        <v>86.6</v>
      </c>
      <c r="I578" s="5" t="s">
        <v>200</v>
      </c>
      <c r="J578" s="5" t="s">
        <v>324</v>
      </c>
      <c r="K578" s="5">
        <v>1922.4778749226855</v>
      </c>
      <c r="L578" s="5">
        <v>4.2935500463209966</v>
      </c>
      <c r="M578" s="5">
        <v>70.607798051712493</v>
      </c>
      <c r="N578" s="18">
        <v>0.15769134123727982</v>
      </c>
      <c r="O578" s="5">
        <v>2557.438040896292</v>
      </c>
      <c r="P578" s="5">
        <v>5.7116330763468186</v>
      </c>
      <c r="Q578" s="5">
        <v>407.03028187157719</v>
      </c>
      <c r="R578" s="5">
        <v>0.90903771033205794</v>
      </c>
      <c r="S578" s="18">
        <v>0.86599999999999999</v>
      </c>
      <c r="T578" s="62">
        <v>105.07</v>
      </c>
      <c r="U578" s="18">
        <v>0.23466068977830928</v>
      </c>
      <c r="V578" s="5">
        <v>447.75951233408688</v>
      </c>
      <c r="W578" s="5">
        <v>1030.6838351192221</v>
      </c>
      <c r="X578" s="5">
        <v>2.3018692104305263</v>
      </c>
      <c r="Y578" s="5">
        <v>0</v>
      </c>
      <c r="Z578" s="5" t="s">
        <v>896</v>
      </c>
      <c r="AA578" s="5">
        <v>2002</v>
      </c>
      <c r="AB578" s="5">
        <v>0.86599999999999999</v>
      </c>
      <c r="AC578" s="5">
        <v>0.1822</v>
      </c>
      <c r="AD578" s="5">
        <v>284800</v>
      </c>
      <c r="AE578" s="5">
        <v>15695574</v>
      </c>
      <c r="AF578" s="5">
        <v>2313663</v>
      </c>
      <c r="AG578" s="5">
        <v>13588847</v>
      </c>
      <c r="AI578" s="10"/>
    </row>
    <row r="579" spans="1:35" x14ac:dyDescent="0.25">
      <c r="A579" s="5" t="s">
        <v>1460</v>
      </c>
      <c r="B579" s="5">
        <v>108</v>
      </c>
      <c r="C579" s="5">
        <v>51</v>
      </c>
      <c r="D579" s="5">
        <v>0.02</v>
      </c>
      <c r="E579" s="5">
        <v>750.00002999999992</v>
      </c>
      <c r="F579" s="5">
        <v>599.99999000000003</v>
      </c>
      <c r="G579" s="5">
        <v>30</v>
      </c>
      <c r="H579" s="5">
        <v>83.499997999999991</v>
      </c>
      <c r="I579" s="5" t="s">
        <v>200</v>
      </c>
      <c r="J579" s="5" t="s">
        <v>324</v>
      </c>
      <c r="K579" s="5">
        <v>1922.4778749226855</v>
      </c>
      <c r="L579" s="5">
        <v>4.2935500463209966</v>
      </c>
      <c r="M579" s="5">
        <v>70.607798051712493</v>
      </c>
      <c r="N579" s="18">
        <v>0.15769134123727982</v>
      </c>
      <c r="O579" s="5">
        <v>2465.8899688217584</v>
      </c>
      <c r="P579" s="5">
        <v>5.5071749474791361</v>
      </c>
      <c r="Q579" s="5">
        <v>490.85665009756104</v>
      </c>
      <c r="R579" s="5">
        <v>1.0962506358353323</v>
      </c>
      <c r="S579" s="18">
        <v>0.83499997999999997</v>
      </c>
      <c r="T579" s="62">
        <v>112.17</v>
      </c>
      <c r="U579" s="18">
        <v>0.2505122399952785</v>
      </c>
      <c r="V579" s="5">
        <v>447.75951233408688</v>
      </c>
      <c r="W579" s="5">
        <v>1030.6838351192221</v>
      </c>
      <c r="X579" s="5">
        <v>2.3018692104305263</v>
      </c>
      <c r="Y579" s="5">
        <v>0</v>
      </c>
      <c r="Z579" s="5" t="s">
        <v>896</v>
      </c>
      <c r="AA579" s="5">
        <v>2003</v>
      </c>
      <c r="AB579" s="5">
        <v>0.83499997999999997</v>
      </c>
      <c r="AD579" s="5">
        <v>322046.96999999997</v>
      </c>
      <c r="AE579" s="5">
        <v>16594781</v>
      </c>
      <c r="AF579" s="5">
        <v>2497731</v>
      </c>
      <c r="AG579" s="5">
        <v>13863786</v>
      </c>
      <c r="AI579" s="10"/>
    </row>
    <row r="580" spans="1:35" x14ac:dyDescent="0.25">
      <c r="A580" s="5" t="s">
        <v>1460</v>
      </c>
      <c r="B580" s="5">
        <v>108</v>
      </c>
      <c r="C580" s="5">
        <v>51</v>
      </c>
      <c r="D580" s="5">
        <v>0.02</v>
      </c>
      <c r="E580" s="5">
        <v>750.00002999999992</v>
      </c>
      <c r="F580" s="5">
        <v>599.99999000000003</v>
      </c>
      <c r="G580" s="5">
        <v>30</v>
      </c>
      <c r="H580" s="5">
        <v>80.900002000000001</v>
      </c>
      <c r="I580" s="5" t="s">
        <v>200</v>
      </c>
      <c r="J580" s="5" t="s">
        <v>324</v>
      </c>
      <c r="K580" s="5">
        <v>1922.4778749226855</v>
      </c>
      <c r="L580" s="5">
        <v>4.2935500463209966</v>
      </c>
      <c r="M580" s="5">
        <v>70.607798051712493</v>
      </c>
      <c r="N580" s="18">
        <v>0.15769134123727982</v>
      </c>
      <c r="O580" s="5">
        <v>2389.1078824871374</v>
      </c>
      <c r="P580" s="5">
        <v>5.3356943106203669</v>
      </c>
      <c r="Q580" s="5">
        <v>570.38682872539323</v>
      </c>
      <c r="R580" s="5">
        <v>1.273868701866484</v>
      </c>
      <c r="S580" s="18">
        <v>0.80900002000000004</v>
      </c>
      <c r="T580" s="62">
        <v>118.9</v>
      </c>
      <c r="U580" s="18">
        <v>0.26555138158000047</v>
      </c>
      <c r="V580" s="5">
        <v>447.75951233408688</v>
      </c>
      <c r="W580" s="5">
        <v>1030.6838351192221</v>
      </c>
      <c r="X580" s="5">
        <v>2.3018692104305263</v>
      </c>
      <c r="Y580" s="5">
        <v>0</v>
      </c>
      <c r="Z580" s="5" t="s">
        <v>896</v>
      </c>
      <c r="AA580" s="5">
        <v>2004</v>
      </c>
      <c r="AB580" s="5">
        <v>0.80900002000000004</v>
      </c>
      <c r="AC580" s="5">
        <v>0.18020000999999999</v>
      </c>
      <c r="AD580" s="5">
        <v>364351.41</v>
      </c>
      <c r="AE580" s="5">
        <v>17617626</v>
      </c>
      <c r="AF580" s="5">
        <v>2641533</v>
      </c>
      <c r="AG580" s="5">
        <v>14255131</v>
      </c>
      <c r="AI580" s="10"/>
    </row>
    <row r="581" spans="1:35" x14ac:dyDescent="0.25">
      <c r="A581" s="5" t="s">
        <v>1460</v>
      </c>
      <c r="B581" s="5">
        <v>108</v>
      </c>
      <c r="C581" s="5">
        <v>51</v>
      </c>
      <c r="D581" s="5">
        <v>0.02</v>
      </c>
      <c r="E581" s="5">
        <v>750.00002999999992</v>
      </c>
      <c r="F581" s="5">
        <v>599.99999000000003</v>
      </c>
      <c r="G581" s="5">
        <v>30</v>
      </c>
      <c r="H581" s="5">
        <v>76.300000999999995</v>
      </c>
      <c r="I581" s="5" t="s">
        <v>200</v>
      </c>
      <c r="J581" s="5" t="s">
        <v>324</v>
      </c>
      <c r="K581" s="5">
        <v>1922.4778749226855</v>
      </c>
      <c r="L581" s="5">
        <v>4.2935500463209966</v>
      </c>
      <c r="M581" s="5">
        <v>70.607798051712493</v>
      </c>
      <c r="N581" s="18">
        <v>0.15769134123727982</v>
      </c>
      <c r="O581" s="5">
        <v>2253.2624142935924</v>
      </c>
      <c r="P581" s="5">
        <v>5.0323049588556037</v>
      </c>
      <c r="Q581" s="5">
        <v>751.1099856436997</v>
      </c>
      <c r="R581" s="5">
        <v>1.6774852682153045</v>
      </c>
      <c r="S581" s="18">
        <v>0.76300000999999995</v>
      </c>
      <c r="T581" s="62">
        <v>134.21</v>
      </c>
      <c r="U581" s="18">
        <v>0.29972609602709194</v>
      </c>
      <c r="V581" s="5">
        <v>447.75951233408688</v>
      </c>
      <c r="W581" s="5">
        <v>1030.6838351192221</v>
      </c>
      <c r="X581" s="5">
        <v>2.3018692104305263</v>
      </c>
      <c r="Y581" s="5">
        <v>0</v>
      </c>
      <c r="Z581" s="5" t="s">
        <v>896</v>
      </c>
      <c r="AA581" s="5">
        <v>2005</v>
      </c>
      <c r="AB581" s="5">
        <v>0.76300000999999995</v>
      </c>
      <c r="AC581" s="5">
        <v>0.17839999000000001</v>
      </c>
      <c r="AD581" s="5">
        <v>383776.81</v>
      </c>
      <c r="AE581" s="5">
        <v>19134870</v>
      </c>
      <c r="AF581" s="5">
        <v>2703430</v>
      </c>
      <c r="AG581" s="5">
        <v>14598843</v>
      </c>
      <c r="AI581" s="10"/>
    </row>
    <row r="582" spans="1:35" x14ac:dyDescent="0.25">
      <c r="A582" s="5" t="s">
        <v>1460</v>
      </c>
      <c r="B582" s="5">
        <v>108</v>
      </c>
      <c r="C582" s="5">
        <v>51</v>
      </c>
      <c r="D582" s="5">
        <v>0.02</v>
      </c>
      <c r="E582" s="5">
        <v>750.00002999999992</v>
      </c>
      <c r="F582" s="5">
        <v>599.99999000000003</v>
      </c>
      <c r="G582" s="5">
        <v>30</v>
      </c>
      <c r="H582" s="5">
        <v>73.100001000000006</v>
      </c>
      <c r="I582" s="5" t="s">
        <v>200</v>
      </c>
      <c r="J582" s="5" t="s">
        <v>324</v>
      </c>
      <c r="K582" s="5">
        <v>1922.4778749226855</v>
      </c>
      <c r="L582" s="5">
        <v>4.2935500463209966</v>
      </c>
      <c r="M582" s="5">
        <v>70.607798051712493</v>
      </c>
      <c r="N582" s="18">
        <v>0.15769134123727982</v>
      </c>
      <c r="O582" s="5">
        <v>2158.7612395722517</v>
      </c>
      <c r="P582" s="5">
        <v>4.8212515426395566</v>
      </c>
      <c r="Q582" s="5">
        <v>856.12332685631623</v>
      </c>
      <c r="R582" s="5">
        <v>1.9120159444374614</v>
      </c>
      <c r="S582" s="18">
        <v>0.73100001000000003</v>
      </c>
      <c r="T582" s="62">
        <v>143.1</v>
      </c>
      <c r="U582" s="18">
        <v>0.31958409878817923</v>
      </c>
      <c r="V582" s="5">
        <v>447.75951233408688</v>
      </c>
      <c r="W582" s="5">
        <v>1030.6838351192221</v>
      </c>
      <c r="X582" s="5">
        <v>2.3018692104305263</v>
      </c>
      <c r="Y582" s="5">
        <v>0</v>
      </c>
      <c r="Z582" s="5" t="s">
        <v>896</v>
      </c>
      <c r="AA582" s="5">
        <v>2006</v>
      </c>
      <c r="AB582" s="5">
        <v>0.73100001000000003</v>
      </c>
      <c r="AC582" s="5">
        <v>0.17219999</v>
      </c>
      <c r="AD582" s="5">
        <v>406107.28</v>
      </c>
      <c r="AE582" s="5">
        <v>20324780</v>
      </c>
      <c r="AF582" s="5">
        <v>2859477</v>
      </c>
      <c r="AG582" s="5">
        <v>14857641</v>
      </c>
      <c r="AH582" s="5">
        <v>43.099997999999999</v>
      </c>
      <c r="AI582" s="10"/>
    </row>
    <row r="583" spans="1:35" x14ac:dyDescent="0.25">
      <c r="A583" s="5" t="s">
        <v>1460</v>
      </c>
      <c r="B583" s="5">
        <v>108</v>
      </c>
      <c r="C583" s="5">
        <v>51</v>
      </c>
      <c r="D583" s="5">
        <v>0.02</v>
      </c>
      <c r="E583" s="5">
        <v>750.00002999999992</v>
      </c>
      <c r="F583" s="5">
        <v>599.99999000000003</v>
      </c>
      <c r="G583" s="5">
        <v>30</v>
      </c>
      <c r="H583" s="5">
        <v>71.900003999999996</v>
      </c>
      <c r="I583" s="5" t="s">
        <v>200</v>
      </c>
      <c r="J583" s="5" t="s">
        <v>324</v>
      </c>
      <c r="K583" s="5">
        <v>1922.4778749226855</v>
      </c>
      <c r="L583" s="5">
        <v>4.2935500463209966</v>
      </c>
      <c r="M583" s="5">
        <v>70.607798051712493</v>
      </c>
      <c r="N583" s="18">
        <v>0.15769134123727982</v>
      </c>
      <c r="O583" s="5">
        <v>2123.3233876465997</v>
      </c>
      <c r="P583" s="5">
        <v>4.7421067094211145</v>
      </c>
      <c r="Q583" s="5">
        <v>898.84022631888115</v>
      </c>
      <c r="R583" s="5">
        <v>2.0074173782113407</v>
      </c>
      <c r="S583" s="18">
        <v>0.71900003999999995</v>
      </c>
      <c r="T583" s="62">
        <v>146.71</v>
      </c>
      <c r="U583" s="18">
        <v>0.32766185631572275</v>
      </c>
      <c r="V583" s="5">
        <v>447.75951233408688</v>
      </c>
      <c r="W583" s="5">
        <v>1030.6838351192221</v>
      </c>
      <c r="X583" s="5">
        <v>2.3018692104305263</v>
      </c>
      <c r="Y583" s="5">
        <v>0</v>
      </c>
      <c r="Z583" s="5" t="s">
        <v>896</v>
      </c>
      <c r="AA583" s="5">
        <v>2007</v>
      </c>
      <c r="AB583" s="5">
        <v>0.71900003999999995</v>
      </c>
      <c r="AC583" s="5">
        <v>0.1734</v>
      </c>
      <c r="AD583" s="5">
        <v>494565.38</v>
      </c>
      <c r="AE583" s="5">
        <v>21254974</v>
      </c>
      <c r="AF583" s="5">
        <v>2975289</v>
      </c>
      <c r="AG583" s="5">
        <v>15284955</v>
      </c>
      <c r="AH583" s="5">
        <v>43.299999</v>
      </c>
      <c r="AI583" s="10"/>
    </row>
    <row r="584" spans="1:35" x14ac:dyDescent="0.25">
      <c r="A584" s="5" t="s">
        <v>1460</v>
      </c>
      <c r="B584" s="5">
        <v>108</v>
      </c>
      <c r="C584" s="5">
        <v>51</v>
      </c>
      <c r="D584" s="5">
        <v>0.02</v>
      </c>
      <c r="E584" s="5">
        <v>750.00002999999992</v>
      </c>
      <c r="F584" s="5">
        <v>599.99999000000003</v>
      </c>
      <c r="G584" s="5">
        <v>30</v>
      </c>
      <c r="H584" s="5">
        <v>68.199997999999994</v>
      </c>
      <c r="I584" s="5" t="s">
        <v>200</v>
      </c>
      <c r="J584" s="5" t="s">
        <v>324</v>
      </c>
      <c r="K584" s="5">
        <v>1922.4778749226855</v>
      </c>
      <c r="L584" s="5">
        <v>4.2935500463209966</v>
      </c>
      <c r="M584" s="5">
        <v>70.607798051712493</v>
      </c>
      <c r="N584" s="18">
        <v>0.15769134123727982</v>
      </c>
      <c r="O584" s="5">
        <v>2014.0562271853466</v>
      </c>
      <c r="P584" s="5">
        <v>4.498075801196153</v>
      </c>
      <c r="Q584" s="5">
        <v>1002.42460555747</v>
      </c>
      <c r="R584" s="5">
        <v>2.2387566940387651</v>
      </c>
      <c r="S584" s="18">
        <v>0.68199997999999995</v>
      </c>
      <c r="T584" s="62">
        <v>155.47999999999999</v>
      </c>
      <c r="U584" s="18">
        <v>0.34724964264051672</v>
      </c>
      <c r="V584" s="5">
        <v>447.75951233408688</v>
      </c>
      <c r="W584" s="5">
        <v>1030.6838351192221</v>
      </c>
      <c r="X584" s="5">
        <v>2.3018692104305263</v>
      </c>
      <c r="Y584" s="5">
        <v>0</v>
      </c>
      <c r="Z584" s="5" t="s">
        <v>896</v>
      </c>
      <c r="AA584" s="5">
        <v>2008</v>
      </c>
      <c r="AB584" s="5">
        <v>0.68199997999999995</v>
      </c>
      <c r="AC584" s="5">
        <v>0.13450000000000001</v>
      </c>
      <c r="AD584" s="5">
        <v>563789.5</v>
      </c>
      <c r="AE584" s="5">
        <v>22460304</v>
      </c>
      <c r="AF584" s="5">
        <v>3190332</v>
      </c>
      <c r="AG584" s="5">
        <v>15321325</v>
      </c>
      <c r="AH584" s="5">
        <v>43.299999</v>
      </c>
      <c r="AI584" s="10"/>
    </row>
    <row r="585" spans="1:35" x14ac:dyDescent="0.25">
      <c r="A585" s="5" t="s">
        <v>1460</v>
      </c>
      <c r="B585" s="5">
        <v>108</v>
      </c>
      <c r="C585" s="5">
        <v>51</v>
      </c>
      <c r="D585" s="5">
        <v>0.02</v>
      </c>
      <c r="E585" s="5">
        <v>750.00002999999992</v>
      </c>
      <c r="F585" s="5">
        <v>599.99999000000003</v>
      </c>
      <c r="G585" s="5">
        <v>30</v>
      </c>
      <c r="H585" s="5">
        <v>63.599997999999999</v>
      </c>
      <c r="I585" s="5" t="s">
        <v>200</v>
      </c>
      <c r="J585" s="5" t="s">
        <v>324</v>
      </c>
      <c r="K585" s="5">
        <v>1922.4778749226855</v>
      </c>
      <c r="L585" s="5">
        <v>4.2935500463209966</v>
      </c>
      <c r="M585" s="5">
        <v>70.607798051712493</v>
      </c>
      <c r="N585" s="18">
        <v>0.15769134123727982</v>
      </c>
      <c r="O585" s="5">
        <v>1878.2107885234191</v>
      </c>
      <c r="P585" s="5">
        <v>4.1946865153855839</v>
      </c>
      <c r="Q585" s="5">
        <v>1172.3995660702485</v>
      </c>
      <c r="R585" s="5">
        <v>2.6183688649265049</v>
      </c>
      <c r="S585" s="18">
        <v>0.63599998000000002</v>
      </c>
      <c r="T585" s="62">
        <v>169.88</v>
      </c>
      <c r="U585" s="18">
        <v>0.37939187520070633</v>
      </c>
      <c r="V585" s="5">
        <v>447.75951233408688</v>
      </c>
      <c r="W585" s="5">
        <v>1030.6838351192221</v>
      </c>
      <c r="X585" s="5">
        <v>2.3018692104305263</v>
      </c>
      <c r="Y585" s="5">
        <v>0</v>
      </c>
      <c r="Z585" s="5" t="s">
        <v>896</v>
      </c>
      <c r="AA585" s="5">
        <v>2009</v>
      </c>
      <c r="AB585" s="5">
        <v>0.63599998000000002</v>
      </c>
      <c r="AC585" s="5">
        <v>0.13410000999999999</v>
      </c>
      <c r="AD585" s="5">
        <v>600282.75</v>
      </c>
      <c r="AE585" s="5">
        <v>23400426</v>
      </c>
      <c r="AF585" s="5">
        <v>3253077</v>
      </c>
      <c r="AG585" s="5">
        <v>14885981</v>
      </c>
      <c r="AH585" s="5">
        <v>43.400002000000001</v>
      </c>
      <c r="AI585" s="10"/>
    </row>
    <row r="586" spans="1:35" x14ac:dyDescent="0.25">
      <c r="A586" s="5" t="s">
        <v>1460</v>
      </c>
      <c r="B586" s="5">
        <v>108</v>
      </c>
      <c r="C586" s="5">
        <v>51</v>
      </c>
      <c r="D586" s="5">
        <v>0.02</v>
      </c>
      <c r="E586" s="5">
        <v>750.00002999999992</v>
      </c>
      <c r="F586" s="5">
        <v>599.99999000000003</v>
      </c>
      <c r="G586" s="5">
        <v>30</v>
      </c>
      <c r="H586" s="5">
        <v>61.000001000000005</v>
      </c>
      <c r="I586" s="5" t="s">
        <v>200</v>
      </c>
      <c r="J586" s="5" t="s">
        <v>324</v>
      </c>
      <c r="K586" s="5">
        <v>1922.4778749226855</v>
      </c>
      <c r="L586" s="5">
        <v>4.2935500463209966</v>
      </c>
      <c r="M586" s="5">
        <v>70.607798051712493</v>
      </c>
      <c r="N586" s="18">
        <v>0.15769134123727982</v>
      </c>
      <c r="O586" s="5">
        <v>1801.4286726571809</v>
      </c>
      <c r="P586" s="5">
        <v>4.0232058125726216</v>
      </c>
      <c r="Q586" s="5">
        <v>1279.8463411161272</v>
      </c>
      <c r="R586" s="5">
        <v>2.8583342304544836</v>
      </c>
      <c r="S586" s="18">
        <v>0.61000001000000004</v>
      </c>
      <c r="T586" s="62">
        <v>178.97</v>
      </c>
      <c r="U586" s="18">
        <v>0.39971003983476944</v>
      </c>
      <c r="V586" s="5">
        <v>447.75951233408688</v>
      </c>
      <c r="W586" s="5">
        <v>1030.6838351192221</v>
      </c>
      <c r="X586" s="5">
        <v>2.3018692104305263</v>
      </c>
      <c r="Y586" s="5">
        <v>0</v>
      </c>
      <c r="Z586" s="5" t="s">
        <v>896</v>
      </c>
      <c r="AA586" s="5">
        <v>2010</v>
      </c>
      <c r="AB586" s="5">
        <v>0.61000001000000004</v>
      </c>
      <c r="AC586" s="5">
        <v>0.1331</v>
      </c>
      <c r="AD586" s="5">
        <v>633938.06000000006</v>
      </c>
      <c r="AE586" s="5">
        <v>24344316</v>
      </c>
      <c r="AF586" s="5">
        <v>3321614</v>
      </c>
      <c r="AG586" s="5">
        <v>14851330</v>
      </c>
      <c r="AH586" s="5">
        <v>43.5</v>
      </c>
      <c r="AI586" s="10"/>
    </row>
    <row r="587" spans="1:35" x14ac:dyDescent="0.25">
      <c r="A587" s="5" t="s">
        <v>1460</v>
      </c>
      <c r="B587" s="5">
        <v>108</v>
      </c>
      <c r="C587" s="5">
        <v>51</v>
      </c>
      <c r="D587" s="5">
        <v>0.02</v>
      </c>
      <c r="E587" s="5">
        <v>750.00002999999992</v>
      </c>
      <c r="F587" s="5">
        <v>550.00000000000011</v>
      </c>
      <c r="G587" s="5">
        <v>30</v>
      </c>
      <c r="H587" s="5">
        <v>57.4</v>
      </c>
      <c r="I587" s="5" t="s">
        <v>200</v>
      </c>
      <c r="J587" s="5" t="s">
        <v>201</v>
      </c>
      <c r="K587" s="5">
        <v>1767.2834447020964</v>
      </c>
      <c r="L587" s="5">
        <v>4.4680270546565195</v>
      </c>
      <c r="M587" s="5">
        <v>45.282828633238495</v>
      </c>
      <c r="N587" s="18">
        <v>0.11448356179152097</v>
      </c>
      <c r="O587" s="5">
        <v>1520.2985951266601</v>
      </c>
      <c r="P587" s="5">
        <v>3.8436026063307791</v>
      </c>
      <c r="Q587" s="5">
        <v>1267.6810582616033</v>
      </c>
      <c r="R587" s="5">
        <v>3.2049376583976397</v>
      </c>
      <c r="S587" s="18">
        <v>0.57399999999999995</v>
      </c>
      <c r="T587" s="62">
        <v>152.62</v>
      </c>
      <c r="U587" s="18">
        <v>0.38584960181132344</v>
      </c>
      <c r="V587" s="5">
        <v>395.54000526032104</v>
      </c>
      <c r="W587" s="5">
        <v>881.32037956037777</v>
      </c>
      <c r="X587" s="5">
        <v>2.2281447333761975</v>
      </c>
      <c r="Y587" s="5">
        <v>0</v>
      </c>
      <c r="Z587" s="5" t="s">
        <v>896</v>
      </c>
      <c r="AA587" s="5">
        <v>2011</v>
      </c>
      <c r="AB587" s="5">
        <v>0.57399999999999995</v>
      </c>
      <c r="AC587" s="5">
        <v>0.1177</v>
      </c>
      <c r="AD587" s="5">
        <v>678741.44</v>
      </c>
      <c r="AE587" s="5">
        <v>25968692</v>
      </c>
      <c r="AF587" s="5">
        <v>3451756</v>
      </c>
      <c r="AG587" s="5">
        <v>14908138</v>
      </c>
      <c r="AH587" s="5">
        <v>43.599997999999999</v>
      </c>
      <c r="AI587" s="10"/>
    </row>
    <row r="588" spans="1:35" x14ac:dyDescent="0.25">
      <c r="A588" s="5" t="s">
        <v>1460</v>
      </c>
      <c r="B588" s="5">
        <v>108</v>
      </c>
      <c r="C588" s="5">
        <v>51</v>
      </c>
      <c r="D588" s="5">
        <v>0.02</v>
      </c>
      <c r="E588" s="5">
        <v>750.00002999999992</v>
      </c>
      <c r="F588" s="5">
        <v>550.00000000000011</v>
      </c>
      <c r="G588" s="5">
        <v>30</v>
      </c>
      <c r="H588" s="5">
        <v>54.500002000000002</v>
      </c>
      <c r="I588" s="5" t="s">
        <v>200</v>
      </c>
      <c r="J588" s="5" t="s">
        <v>201</v>
      </c>
      <c r="K588" s="5">
        <v>1767.2834447020964</v>
      </c>
      <c r="L588" s="5">
        <v>4.4680270546565195</v>
      </c>
      <c r="M588" s="5">
        <v>45.282828633238495</v>
      </c>
      <c r="N588" s="18">
        <v>0.11448356179152097</v>
      </c>
      <c r="O588" s="5">
        <v>1443.4891371951248</v>
      </c>
      <c r="P588" s="5">
        <v>3.6494137584012663</v>
      </c>
      <c r="Q588" s="5">
        <v>1395.1457860284045</v>
      </c>
      <c r="R588" s="5">
        <v>3.527192616357989</v>
      </c>
      <c r="S588" s="18">
        <v>0.54500002000000003</v>
      </c>
      <c r="T588" s="62">
        <v>163.41</v>
      </c>
      <c r="U588" s="18">
        <v>0.4131353281309329</v>
      </c>
      <c r="V588" s="5">
        <v>395.54000526032104</v>
      </c>
      <c r="W588" s="5">
        <v>881.32037956037777</v>
      </c>
      <c r="X588" s="5">
        <v>2.2281447333761975</v>
      </c>
      <c r="Y588" s="5">
        <v>0</v>
      </c>
      <c r="Z588" s="5" t="s">
        <v>896</v>
      </c>
      <c r="AA588" s="5">
        <v>2012</v>
      </c>
      <c r="AB588" s="5">
        <v>0.54500002000000003</v>
      </c>
      <c r="AC588" s="5">
        <v>0.1179</v>
      </c>
      <c r="AD588" s="5">
        <v>757822.19</v>
      </c>
      <c r="AE588" s="5">
        <v>26973854</v>
      </c>
      <c r="AF588" s="5">
        <v>3479567</v>
      </c>
      <c r="AG588" s="5">
        <v>14691371</v>
      </c>
      <c r="AH588" s="5">
        <v>43.599997999999999</v>
      </c>
      <c r="AI588" s="10"/>
    </row>
    <row r="589" spans="1:35" x14ac:dyDescent="0.25">
      <c r="A589" s="5" t="s">
        <v>1460</v>
      </c>
      <c r="B589" s="5">
        <v>108</v>
      </c>
      <c r="C589" s="5">
        <v>51</v>
      </c>
      <c r="D589" s="5">
        <v>0.02</v>
      </c>
      <c r="E589" s="5">
        <v>750.00002999999992</v>
      </c>
      <c r="F589" s="5">
        <v>550.00000000000011</v>
      </c>
      <c r="G589" s="5">
        <v>30</v>
      </c>
      <c r="H589" s="5">
        <v>51.899998999999994</v>
      </c>
      <c r="I589" s="5" t="s">
        <v>200</v>
      </c>
      <c r="J589" s="5" t="s">
        <v>201</v>
      </c>
      <c r="K589" s="5">
        <v>1767.2834447020964</v>
      </c>
      <c r="L589" s="5">
        <v>4.4680270546565195</v>
      </c>
      <c r="M589" s="5">
        <v>45.282828633238495</v>
      </c>
      <c r="N589" s="18">
        <v>0.11448356179152097</v>
      </c>
      <c r="O589" s="5">
        <v>1374.6253583061857</v>
      </c>
      <c r="P589" s="5">
        <v>3.475313091027262</v>
      </c>
      <c r="Q589" s="5">
        <v>1575.4342499760457</v>
      </c>
      <c r="R589" s="5">
        <v>3.9829959777120094</v>
      </c>
      <c r="S589" s="18">
        <v>0.51899998999999997</v>
      </c>
      <c r="T589" s="62">
        <v>178.68</v>
      </c>
      <c r="U589" s="18">
        <v>0.45172876313091231</v>
      </c>
      <c r="V589" s="5">
        <v>395.54000526032104</v>
      </c>
      <c r="W589" s="5">
        <v>881.32037956037777</v>
      </c>
      <c r="X589" s="5">
        <v>2.2281447333761975</v>
      </c>
      <c r="Y589" s="5">
        <v>0</v>
      </c>
      <c r="Z589" s="5" t="s">
        <v>896</v>
      </c>
      <c r="AA589" s="5">
        <v>2013</v>
      </c>
      <c r="AB589" s="5">
        <v>0.51899998999999997</v>
      </c>
      <c r="AC589" s="5">
        <v>0.1229</v>
      </c>
      <c r="AD589" s="5">
        <v>802984.63</v>
      </c>
      <c r="AE589" s="5">
        <v>28817232</v>
      </c>
      <c r="AF589" s="5">
        <v>3480066</v>
      </c>
      <c r="AG589" s="5">
        <v>14962758</v>
      </c>
      <c r="AH589" s="5">
        <v>43.599997999999999</v>
      </c>
      <c r="AI589" s="10"/>
    </row>
    <row r="590" spans="1:35" x14ac:dyDescent="0.25">
      <c r="A590" s="5" t="s">
        <v>1460</v>
      </c>
      <c r="B590" s="5">
        <v>108</v>
      </c>
      <c r="C590" s="5">
        <v>51</v>
      </c>
      <c r="D590" s="5">
        <v>0.02</v>
      </c>
      <c r="E590" s="5">
        <v>750.00002999999992</v>
      </c>
      <c r="F590" s="5">
        <v>550.00000000000011</v>
      </c>
      <c r="G590" s="5">
        <v>30</v>
      </c>
      <c r="H590" s="5">
        <v>53.600000999999999</v>
      </c>
      <c r="I590" s="5" t="s">
        <v>200</v>
      </c>
      <c r="J590" s="5" t="s">
        <v>201</v>
      </c>
      <c r="K590" s="5">
        <v>1767.2834447020964</v>
      </c>
      <c r="L590" s="5">
        <v>4.4680270546565195</v>
      </c>
      <c r="M590" s="5">
        <v>45.282828633238495</v>
      </c>
      <c r="N590" s="18">
        <v>0.11448356179152097</v>
      </c>
      <c r="O590" s="5">
        <v>1419.6516762907243</v>
      </c>
      <c r="P590" s="5">
        <v>3.5891481453472536</v>
      </c>
      <c r="Q590" s="5">
        <v>1588.9962483922498</v>
      </c>
      <c r="R590" s="5">
        <v>4.0172832766851645</v>
      </c>
      <c r="S590" s="18">
        <v>0.53600000999999997</v>
      </c>
      <c r="T590" s="62">
        <v>179.83</v>
      </c>
      <c r="U590" s="18">
        <v>0.45463191119088797</v>
      </c>
      <c r="V590" s="5">
        <v>395.54000526032104</v>
      </c>
      <c r="W590" s="5">
        <v>881.32037956037777</v>
      </c>
      <c r="X590" s="5">
        <v>2.2281447333761975</v>
      </c>
      <c r="Y590" s="5">
        <v>0</v>
      </c>
      <c r="Z590" s="5" t="s">
        <v>896</v>
      </c>
      <c r="AA590" s="5">
        <v>2014</v>
      </c>
      <c r="AB590" s="5">
        <v>0.53600000999999997</v>
      </c>
      <c r="AC590" s="5">
        <v>0.12270001</v>
      </c>
      <c r="AD590" s="5">
        <v>823446.13</v>
      </c>
      <c r="AE590" s="5">
        <v>30184404</v>
      </c>
      <c r="AF590" s="5">
        <v>3486327</v>
      </c>
      <c r="AG590" s="5">
        <v>16174199</v>
      </c>
      <c r="AI590" s="10"/>
    </row>
    <row r="591" spans="1:35" x14ac:dyDescent="0.25">
      <c r="A591" s="5" t="s">
        <v>1460</v>
      </c>
      <c r="B591" s="5">
        <v>108</v>
      </c>
      <c r="C591" s="5">
        <v>51</v>
      </c>
      <c r="D591" s="5">
        <v>0.02</v>
      </c>
      <c r="E591" s="5">
        <v>799.99998000000005</v>
      </c>
      <c r="F591" s="5">
        <v>599.99999000000003</v>
      </c>
      <c r="G591" s="5">
        <v>0</v>
      </c>
      <c r="H591" s="5">
        <v>100</v>
      </c>
      <c r="I591" s="5" t="s">
        <v>200</v>
      </c>
      <c r="J591" s="5" t="s">
        <v>201</v>
      </c>
      <c r="K591" s="5">
        <v>1940.883804944217</v>
      </c>
      <c r="L591" s="5">
        <v>4.3346567777572194</v>
      </c>
      <c r="M591" s="5">
        <v>48.672126354682824</v>
      </c>
      <c r="N591" s="18">
        <v>0.10870149045179209</v>
      </c>
      <c r="O591" s="5">
        <v>2914.4339179522594</v>
      </c>
      <c r="P591" s="5">
        <v>6.508926862904282</v>
      </c>
      <c r="Q591" s="5">
        <v>0</v>
      </c>
      <c r="R591" s="5">
        <v>0</v>
      </c>
      <c r="S591" s="18">
        <v>1</v>
      </c>
      <c r="T591" s="62" t="e">
        <v>#NUM!</v>
      </c>
      <c r="U591" s="18" t="e">
        <v>#NUM!</v>
      </c>
      <c r="V591" s="5">
        <v>447.75951233408688</v>
      </c>
      <c r="W591" s="5">
        <v>973.55011300804244</v>
      </c>
      <c r="X591" s="5">
        <v>2.1742700851470631</v>
      </c>
      <c r="Y591" s="5">
        <v>0</v>
      </c>
      <c r="Z591" s="5" t="s">
        <v>900</v>
      </c>
      <c r="AA591" s="5">
        <v>2001</v>
      </c>
      <c r="AB591" s="5">
        <v>1</v>
      </c>
      <c r="AC591" s="5">
        <v>0.11270001</v>
      </c>
      <c r="AD591" s="5">
        <v>390679</v>
      </c>
      <c r="AE591" s="5">
        <v>26489976</v>
      </c>
      <c r="AF591" s="5">
        <v>4398443</v>
      </c>
      <c r="AG591" s="5">
        <v>26490000</v>
      </c>
      <c r="AH591" s="5">
        <v>43.900002000000001</v>
      </c>
      <c r="AI591" s="10"/>
    </row>
    <row r="592" spans="1:35" x14ac:dyDescent="0.25">
      <c r="A592" s="5" t="s">
        <v>1460</v>
      </c>
      <c r="B592" s="5">
        <v>108</v>
      </c>
      <c r="C592" s="5">
        <v>51</v>
      </c>
      <c r="D592" s="5">
        <v>0.02</v>
      </c>
      <c r="E592" s="5">
        <v>799.99998000000005</v>
      </c>
      <c r="F592" s="5">
        <v>599.99999000000003</v>
      </c>
      <c r="G592" s="5">
        <v>30</v>
      </c>
      <c r="H592" s="5">
        <v>99.400002000000001</v>
      </c>
      <c r="I592" s="5" t="s">
        <v>200</v>
      </c>
      <c r="J592" s="5" t="s">
        <v>201</v>
      </c>
      <c r="K592" s="5">
        <v>1940.883804944217</v>
      </c>
      <c r="L592" s="5">
        <v>4.3346567777572194</v>
      </c>
      <c r="M592" s="5">
        <v>48.672126354682824</v>
      </c>
      <c r="N592" s="18">
        <v>0.10870149045179209</v>
      </c>
      <c r="O592" s="5">
        <v>2896.9473727332243</v>
      </c>
      <c r="P592" s="5">
        <v>6.4698734319053939</v>
      </c>
      <c r="Q592" s="5">
        <v>16.103123013189652</v>
      </c>
      <c r="R592" s="5">
        <v>3.5963776468415094E-2</v>
      </c>
      <c r="S592" s="18">
        <v>0.99400001999999998</v>
      </c>
      <c r="T592" s="62">
        <v>50.1</v>
      </c>
      <c r="U592" s="18">
        <v>0.11189606035011396</v>
      </c>
      <c r="V592" s="5">
        <v>447.75951233408688</v>
      </c>
      <c r="W592" s="5">
        <v>973.55011300804244</v>
      </c>
      <c r="X592" s="5">
        <v>2.1742700851470631</v>
      </c>
      <c r="Y592" s="5">
        <v>0</v>
      </c>
      <c r="Z592" s="5" t="s">
        <v>900</v>
      </c>
      <c r="AA592" s="5">
        <v>2002</v>
      </c>
      <c r="AB592" s="5">
        <v>0.99400001999999998</v>
      </c>
      <c r="AC592" s="5">
        <v>0.12039999999999999</v>
      </c>
      <c r="AD592" s="5">
        <v>414708</v>
      </c>
      <c r="AE592" s="5">
        <v>28437492</v>
      </c>
      <c r="AF592" s="5">
        <v>4744340</v>
      </c>
      <c r="AG592" s="5">
        <v>28262128</v>
      </c>
      <c r="AH592" s="5">
        <v>44</v>
      </c>
      <c r="AI592" s="10"/>
    </row>
    <row r="593" spans="1:35" x14ac:dyDescent="0.25">
      <c r="A593" s="5" t="s">
        <v>1460</v>
      </c>
      <c r="B593" s="5">
        <v>108</v>
      </c>
      <c r="C593" s="5">
        <v>51</v>
      </c>
      <c r="D593" s="5">
        <v>0.02</v>
      </c>
      <c r="E593" s="5">
        <v>799.99998000000005</v>
      </c>
      <c r="F593" s="5">
        <v>599.99999000000003</v>
      </c>
      <c r="G593" s="5">
        <v>30</v>
      </c>
      <c r="H593" s="5">
        <v>87.199997999999994</v>
      </c>
      <c r="I593" s="5" t="s">
        <v>200</v>
      </c>
      <c r="J593" s="5" t="s">
        <v>201</v>
      </c>
      <c r="K593" s="5">
        <v>1940.883804944217</v>
      </c>
      <c r="L593" s="5">
        <v>4.3346567777572194</v>
      </c>
      <c r="M593" s="5">
        <v>48.672126354682824</v>
      </c>
      <c r="N593" s="18">
        <v>0.10870149045179209</v>
      </c>
      <c r="O593" s="5">
        <v>2541.3863181656916</v>
      </c>
      <c r="P593" s="5">
        <v>5.6757840942739968</v>
      </c>
      <c r="Q593" s="5">
        <v>354.01316092016333</v>
      </c>
      <c r="R593" s="5">
        <v>0.79063236216860855</v>
      </c>
      <c r="S593" s="18">
        <v>0.8719999799999999</v>
      </c>
      <c r="T593" s="62">
        <v>80.12</v>
      </c>
      <c r="U593" s="18">
        <v>0.17893133261092012</v>
      </c>
      <c r="V593" s="5">
        <v>447.75951233408688</v>
      </c>
      <c r="W593" s="5">
        <v>973.55011300804244</v>
      </c>
      <c r="X593" s="5">
        <v>2.1742700851470631</v>
      </c>
      <c r="Y593" s="5">
        <v>0</v>
      </c>
      <c r="Z593" s="5" t="s">
        <v>900</v>
      </c>
      <c r="AA593" s="5">
        <v>2003</v>
      </c>
      <c r="AB593" s="5">
        <v>0.87199998000000001</v>
      </c>
      <c r="AC593" s="5">
        <v>0.14649999</v>
      </c>
      <c r="AD593" s="5">
        <v>518922</v>
      </c>
      <c r="AE593" s="5">
        <v>30474024</v>
      </c>
      <c r="AF593" s="5">
        <v>4933615</v>
      </c>
      <c r="AG593" s="5">
        <v>26564328</v>
      </c>
      <c r="AH593" s="5">
        <v>44.5</v>
      </c>
      <c r="AI593" s="10"/>
    </row>
    <row r="594" spans="1:35" x14ac:dyDescent="0.25">
      <c r="A594" s="5" t="s">
        <v>1460</v>
      </c>
      <c r="B594" s="5">
        <v>108</v>
      </c>
      <c r="C594" s="5">
        <v>51</v>
      </c>
      <c r="D594" s="5">
        <v>0.02</v>
      </c>
      <c r="E594" s="5">
        <v>775.00000999999997</v>
      </c>
      <c r="F594" s="5">
        <v>599.99999000000003</v>
      </c>
      <c r="G594" s="5">
        <v>30</v>
      </c>
      <c r="H594" s="5">
        <v>82.800000999999995</v>
      </c>
      <c r="I594" s="5" t="s">
        <v>200</v>
      </c>
      <c r="J594" s="5" t="s">
        <v>201</v>
      </c>
      <c r="K594" s="5">
        <v>1992.3308466803906</v>
      </c>
      <c r="L594" s="5">
        <v>4.4495556025035432</v>
      </c>
      <c r="M594" s="5">
        <v>51.843162073827258</v>
      </c>
      <c r="N594" s="18">
        <v>0.11578349682305691</v>
      </c>
      <c r="O594" s="5">
        <v>2478.9447164644198</v>
      </c>
      <c r="P594" s="5">
        <v>5.5363306600503988</v>
      </c>
      <c r="Q594" s="5">
        <v>511.92222797840412</v>
      </c>
      <c r="R594" s="5">
        <v>1.1432972697996944</v>
      </c>
      <c r="S594" s="18">
        <v>0.82800000999999979</v>
      </c>
      <c r="T594" s="62">
        <v>96.25</v>
      </c>
      <c r="U594" s="18">
        <v>0.214953894729428</v>
      </c>
      <c r="V594" s="5">
        <v>447.75951233408688</v>
      </c>
      <c r="W594" s="5">
        <v>1001.5637022634194</v>
      </c>
      <c r="X594" s="5">
        <v>2.2368340027941662</v>
      </c>
      <c r="Y594" s="5">
        <v>0</v>
      </c>
      <c r="Z594" s="5" t="s">
        <v>900</v>
      </c>
      <c r="AA594" s="5">
        <v>2004</v>
      </c>
      <c r="AB594" s="5">
        <v>0.82800001000000001</v>
      </c>
      <c r="AC594" s="5">
        <v>0.16009999999999999</v>
      </c>
      <c r="AD594" s="5">
        <v>521978</v>
      </c>
      <c r="AE594" s="5">
        <v>32700504</v>
      </c>
      <c r="AF594" s="5">
        <v>4919531</v>
      </c>
      <c r="AG594" s="5">
        <v>27089440</v>
      </c>
      <c r="AH594" s="5">
        <v>44.900002000000001</v>
      </c>
      <c r="AI594" s="10"/>
    </row>
    <row r="595" spans="1:35" x14ac:dyDescent="0.25">
      <c r="A595" s="5" t="s">
        <v>1460</v>
      </c>
      <c r="B595" s="5">
        <v>108</v>
      </c>
      <c r="C595" s="5">
        <v>51</v>
      </c>
      <c r="D595" s="5">
        <v>0.02</v>
      </c>
      <c r="E595" s="5">
        <v>775.00000999999997</v>
      </c>
      <c r="F595" s="5">
        <v>550.00000000000011</v>
      </c>
      <c r="G595" s="5">
        <v>30</v>
      </c>
      <c r="H595" s="5">
        <v>85.800004000000001</v>
      </c>
      <c r="I595" s="5" t="s">
        <v>200</v>
      </c>
      <c r="J595" s="5" t="s">
        <v>201</v>
      </c>
      <c r="K595" s="5">
        <v>1720.7306753812647</v>
      </c>
      <c r="L595" s="5">
        <v>4.3503328424359546</v>
      </c>
      <c r="M595" s="5">
        <v>42.473858434220169</v>
      </c>
      <c r="N595" s="18">
        <v>0.10738195345440821</v>
      </c>
      <c r="O595" s="5">
        <v>2211.1955924754334</v>
      </c>
      <c r="P595" s="5">
        <v>5.5903209866727774</v>
      </c>
      <c r="Q595" s="5">
        <v>387.54512224358012</v>
      </c>
      <c r="R595" s="5">
        <v>0.97978742248466333</v>
      </c>
      <c r="S595" s="18">
        <v>0.85800003999999985</v>
      </c>
      <c r="T595" s="62">
        <v>76.09</v>
      </c>
      <c r="U595" s="18">
        <v>0.19236939383243451</v>
      </c>
      <c r="V595" s="5">
        <v>395.54000526032104</v>
      </c>
      <c r="W595" s="5">
        <v>856.42024465299744</v>
      </c>
      <c r="X595" s="5">
        <v>2.1651924793027</v>
      </c>
      <c r="Y595" s="5">
        <v>0</v>
      </c>
      <c r="Z595" s="5" t="s">
        <v>900</v>
      </c>
      <c r="AA595" s="5">
        <v>2005</v>
      </c>
      <c r="AB595" s="5">
        <v>0.85800003999999996</v>
      </c>
      <c r="AC595" s="5">
        <v>0.14499999999999999</v>
      </c>
      <c r="AD595" s="5">
        <v>750352</v>
      </c>
      <c r="AE595" s="5">
        <v>34375948</v>
      </c>
      <c r="AF595" s="5">
        <v>4982084</v>
      </c>
      <c r="AG595" s="5">
        <v>29497484</v>
      </c>
      <c r="AH595" s="5">
        <v>45.200001</v>
      </c>
      <c r="AI595" s="10"/>
    </row>
    <row r="596" spans="1:35" x14ac:dyDescent="0.25">
      <c r="A596" s="5" t="s">
        <v>1460</v>
      </c>
      <c r="B596" s="5">
        <v>108</v>
      </c>
      <c r="C596" s="5">
        <v>51</v>
      </c>
      <c r="D596" s="5">
        <v>0.02</v>
      </c>
      <c r="E596" s="5">
        <v>775.00000999999997</v>
      </c>
      <c r="F596" s="5">
        <v>550.00000000000011</v>
      </c>
      <c r="G596" s="5">
        <v>30</v>
      </c>
      <c r="H596" s="5">
        <v>90.499996999999993</v>
      </c>
      <c r="I596" s="5" t="s">
        <v>200</v>
      </c>
      <c r="J596" s="5" t="s">
        <v>201</v>
      </c>
      <c r="K596" s="5">
        <v>1720.7306753812647</v>
      </c>
      <c r="L596" s="5">
        <v>4.3503328424359546</v>
      </c>
      <c r="M596" s="5">
        <v>42.473858434220169</v>
      </c>
      <c r="N596" s="18">
        <v>0.10738195345440821</v>
      </c>
      <c r="O596" s="5">
        <v>2332.3215053164795</v>
      </c>
      <c r="P596" s="5">
        <v>5.8965502207077218</v>
      </c>
      <c r="Q596" s="5">
        <v>261.72264737239232</v>
      </c>
      <c r="R596" s="5">
        <v>0.66168439068544271</v>
      </c>
      <c r="S596" s="18">
        <v>0.90499996999999999</v>
      </c>
      <c r="T596" s="62">
        <v>65.180000000000007</v>
      </c>
      <c r="U596" s="18">
        <v>0.16477691629220681</v>
      </c>
      <c r="V596" s="5">
        <v>395.54000526032104</v>
      </c>
      <c r="W596" s="5">
        <v>856.42024465299744</v>
      </c>
      <c r="X596" s="5">
        <v>2.1651924793027</v>
      </c>
      <c r="Y596" s="5">
        <v>0</v>
      </c>
      <c r="Z596" s="5" t="s">
        <v>900</v>
      </c>
      <c r="AA596" s="5">
        <v>2006</v>
      </c>
      <c r="AB596" s="5">
        <v>0.90499996999999999</v>
      </c>
      <c r="AC596" s="5">
        <v>0.1454</v>
      </c>
      <c r="AD596" s="5">
        <v>855531</v>
      </c>
      <c r="AE596" s="5">
        <v>36258928</v>
      </c>
      <c r="AF596" s="5">
        <v>5205804</v>
      </c>
      <c r="AG596" s="5">
        <v>32819724</v>
      </c>
      <c r="AH596" s="5">
        <v>45.099997999999999</v>
      </c>
      <c r="AI596" s="10"/>
    </row>
    <row r="597" spans="1:35" x14ac:dyDescent="0.25">
      <c r="A597" s="5" t="s">
        <v>1460</v>
      </c>
      <c r="B597" s="5">
        <v>108</v>
      </c>
      <c r="C597" s="5">
        <v>51</v>
      </c>
      <c r="D597" s="5">
        <v>0.02</v>
      </c>
      <c r="E597" s="5">
        <v>775.00000999999997</v>
      </c>
      <c r="F597" s="5">
        <v>550.00000000000011</v>
      </c>
      <c r="G597" s="5">
        <v>30</v>
      </c>
      <c r="H597" s="5">
        <v>93.800002000000006</v>
      </c>
      <c r="I597" s="5" t="s">
        <v>200</v>
      </c>
      <c r="J597" s="5" t="s">
        <v>201</v>
      </c>
      <c r="K597" s="5">
        <v>1720.7306753812647</v>
      </c>
      <c r="L597" s="5">
        <v>4.3503328424359546</v>
      </c>
      <c r="M597" s="5">
        <v>42.473858434220169</v>
      </c>
      <c r="N597" s="18">
        <v>0.10738195345440821</v>
      </c>
      <c r="O597" s="5">
        <v>2417.3676145351565</v>
      </c>
      <c r="P597" s="5">
        <v>6.1115628821013646</v>
      </c>
      <c r="Q597" s="5">
        <v>172.50408317879854</v>
      </c>
      <c r="R597" s="5">
        <v>0.43612297336464501</v>
      </c>
      <c r="S597" s="18">
        <v>0.93800002000000005</v>
      </c>
      <c r="T597" s="62">
        <v>57.44</v>
      </c>
      <c r="U597" s="18">
        <v>0.14521156255708628</v>
      </c>
      <c r="V597" s="5">
        <v>395.54000526032104</v>
      </c>
      <c r="W597" s="5">
        <v>856.42024465299744</v>
      </c>
      <c r="X597" s="5">
        <v>2.1651924793027</v>
      </c>
      <c r="Y597" s="5">
        <v>0</v>
      </c>
      <c r="Z597" s="5" t="s">
        <v>900</v>
      </c>
      <c r="AA597" s="5">
        <v>2007</v>
      </c>
      <c r="AB597" s="5">
        <v>0.93800002000000005</v>
      </c>
      <c r="AC597" s="5">
        <v>0.15670000000000001</v>
      </c>
      <c r="AD597" s="5">
        <v>863626</v>
      </c>
      <c r="AE597" s="5">
        <v>39502456</v>
      </c>
      <c r="AF597" s="5">
        <v>5615736</v>
      </c>
      <c r="AG597" s="5">
        <v>37041832</v>
      </c>
      <c r="AH597" s="5">
        <v>45.099997999999999</v>
      </c>
      <c r="AI597" s="10"/>
    </row>
    <row r="598" spans="1:35" x14ac:dyDescent="0.25">
      <c r="A598" s="5" t="s">
        <v>1460</v>
      </c>
      <c r="B598" s="5">
        <v>108</v>
      </c>
      <c r="C598" s="5">
        <v>51</v>
      </c>
      <c r="D598" s="5">
        <v>0.02</v>
      </c>
      <c r="E598" s="5">
        <v>775.00000999999997</v>
      </c>
      <c r="F598" s="5">
        <v>550.00000000000011</v>
      </c>
      <c r="G598" s="5">
        <v>30</v>
      </c>
      <c r="H598" s="5">
        <v>94.499999000000003</v>
      </c>
      <c r="I598" s="5" t="s">
        <v>200</v>
      </c>
      <c r="J598" s="5" t="s">
        <v>201</v>
      </c>
      <c r="K598" s="5">
        <v>1720.7306753812647</v>
      </c>
      <c r="L598" s="5">
        <v>4.3503328424359546</v>
      </c>
      <c r="M598" s="5">
        <v>42.473858434220169</v>
      </c>
      <c r="N598" s="18">
        <v>0.10738195345440821</v>
      </c>
      <c r="O598" s="5">
        <v>2435.4075936608683</v>
      </c>
      <c r="P598" s="5">
        <v>6.1571713638877741</v>
      </c>
      <c r="Q598" s="5">
        <v>149.11563693606226</v>
      </c>
      <c r="R598" s="5">
        <v>0.37699255436355461</v>
      </c>
      <c r="S598" s="18">
        <v>0.9449999899999999</v>
      </c>
      <c r="T598" s="62">
        <v>55.41</v>
      </c>
      <c r="U598" s="18">
        <v>0.14008254901388423</v>
      </c>
      <c r="V598" s="5">
        <v>395.54000526032104</v>
      </c>
      <c r="W598" s="5">
        <v>856.42024465299744</v>
      </c>
      <c r="X598" s="5">
        <v>2.1651924793027</v>
      </c>
      <c r="Y598" s="5">
        <v>0</v>
      </c>
      <c r="Z598" s="5" t="s">
        <v>900</v>
      </c>
      <c r="AA598" s="5">
        <v>2008</v>
      </c>
      <c r="AB598" s="5">
        <v>0.94499999000000001</v>
      </c>
      <c r="AC598" s="5">
        <v>0.15679999999999999</v>
      </c>
      <c r="AD598" s="5">
        <v>827911</v>
      </c>
      <c r="AE598" s="5">
        <v>41975632</v>
      </c>
      <c r="AF598" s="5">
        <v>6123888</v>
      </c>
      <c r="AG598" s="5">
        <v>39662360</v>
      </c>
      <c r="AH598" s="5">
        <v>45.099997999999999</v>
      </c>
      <c r="AI598" s="10"/>
    </row>
    <row r="599" spans="1:35" x14ac:dyDescent="0.25">
      <c r="A599" s="5" t="s">
        <v>1460</v>
      </c>
      <c r="B599" s="5">
        <v>108</v>
      </c>
      <c r="C599" s="5">
        <v>51</v>
      </c>
      <c r="D599" s="5">
        <v>0.02</v>
      </c>
      <c r="E599" s="5">
        <v>775.00000999999997</v>
      </c>
      <c r="F599" s="5">
        <v>550.00000000000011</v>
      </c>
      <c r="G599" s="5">
        <v>30</v>
      </c>
      <c r="H599" s="5">
        <v>88.9</v>
      </c>
      <c r="I599" s="5" t="s">
        <v>200</v>
      </c>
      <c r="J599" s="5" t="s">
        <v>201</v>
      </c>
      <c r="K599" s="5">
        <v>1720.7306753812647</v>
      </c>
      <c r="L599" s="5">
        <v>4.3503328424359546</v>
      </c>
      <c r="M599" s="5">
        <v>42.473858434220169</v>
      </c>
      <c r="N599" s="18">
        <v>0.10738195345440821</v>
      </c>
      <c r="O599" s="5">
        <v>2291.0871679104589</v>
      </c>
      <c r="P599" s="5">
        <v>5.7923020110256633</v>
      </c>
      <c r="Q599" s="5">
        <v>298.18376969982393</v>
      </c>
      <c r="R599" s="5">
        <v>0.75386500918807697</v>
      </c>
      <c r="S599" s="18">
        <v>0.88900000000000001</v>
      </c>
      <c r="T599" s="62">
        <v>68.34</v>
      </c>
      <c r="U599" s="18">
        <v>0.17277272705607158</v>
      </c>
      <c r="V599" s="5">
        <v>395.54000526032104</v>
      </c>
      <c r="W599" s="5">
        <v>856.42024465299744</v>
      </c>
      <c r="X599" s="5">
        <v>2.1651924793027</v>
      </c>
      <c r="Y599" s="5">
        <v>0</v>
      </c>
      <c r="Z599" s="5" t="s">
        <v>900</v>
      </c>
      <c r="AA599" s="5">
        <v>2009</v>
      </c>
      <c r="AB599" s="5">
        <v>0.88900000000000001</v>
      </c>
      <c r="AC599" s="5">
        <v>0.1575</v>
      </c>
      <c r="AD599" s="5">
        <v>847172</v>
      </c>
      <c r="AE599" s="5">
        <v>44468636</v>
      </c>
      <c r="AF599" s="5">
        <v>6547616</v>
      </c>
      <c r="AG599" s="5">
        <v>39541864</v>
      </c>
      <c r="AH599" s="5">
        <v>45.400002000000001</v>
      </c>
      <c r="AI599" s="10"/>
    </row>
    <row r="600" spans="1:35" x14ac:dyDescent="0.25">
      <c r="A600" s="5" t="s">
        <v>1460</v>
      </c>
      <c r="B600" s="5">
        <v>108</v>
      </c>
      <c r="C600" s="5">
        <v>51</v>
      </c>
      <c r="D600" s="5">
        <v>0.02</v>
      </c>
      <c r="E600" s="5">
        <v>775.00000999999997</v>
      </c>
      <c r="F600" s="5">
        <v>550.00000000000011</v>
      </c>
      <c r="G600" s="5">
        <v>30</v>
      </c>
      <c r="H600" s="5">
        <v>83.3</v>
      </c>
      <c r="I600" s="5" t="s">
        <v>200</v>
      </c>
      <c r="J600" s="5" t="s">
        <v>201</v>
      </c>
      <c r="K600" s="5">
        <v>1720.7306753812647</v>
      </c>
      <c r="L600" s="5">
        <v>4.3503328424359546</v>
      </c>
      <c r="M600" s="5">
        <v>42.473858434220169</v>
      </c>
      <c r="N600" s="18">
        <v>0.10738195345440821</v>
      </c>
      <c r="O600" s="5">
        <v>2146.7667163885403</v>
      </c>
      <c r="P600" s="5">
        <v>5.4274325930082989</v>
      </c>
      <c r="Q600" s="5">
        <v>460.20364812661563</v>
      </c>
      <c r="R600" s="5">
        <v>1.1634819285188025</v>
      </c>
      <c r="S600" s="18">
        <v>0.83299999999999996</v>
      </c>
      <c r="T600" s="62">
        <v>82.39</v>
      </c>
      <c r="U600" s="18">
        <v>0.2083031826534395</v>
      </c>
      <c r="V600" s="5">
        <v>395.54000526032104</v>
      </c>
      <c r="W600" s="5">
        <v>856.42024465299744</v>
      </c>
      <c r="X600" s="5">
        <v>2.1651924793027</v>
      </c>
      <c r="Y600" s="5">
        <v>0</v>
      </c>
      <c r="Z600" s="5" t="s">
        <v>900</v>
      </c>
      <c r="AA600" s="5">
        <v>2010</v>
      </c>
      <c r="AB600" s="5">
        <v>0.83299999999999996</v>
      </c>
      <c r="AC600" s="5">
        <v>0.15590000000000001</v>
      </c>
      <c r="AD600" s="5">
        <v>843704</v>
      </c>
      <c r="AE600" s="5">
        <v>46646840</v>
      </c>
      <c r="AF600" s="5">
        <v>6695439</v>
      </c>
      <c r="AG600" s="5">
        <v>38839392</v>
      </c>
      <c r="AH600" s="5">
        <v>45.900002000000001</v>
      </c>
      <c r="AI600" s="10"/>
    </row>
    <row r="601" spans="1:35" x14ac:dyDescent="0.25">
      <c r="A601" s="5" t="s">
        <v>1460</v>
      </c>
      <c r="B601" s="5">
        <v>108</v>
      </c>
      <c r="C601" s="5">
        <v>51</v>
      </c>
      <c r="D601" s="5">
        <v>0.02</v>
      </c>
      <c r="E601" s="5">
        <v>770</v>
      </c>
      <c r="F601" s="5">
        <v>544.99999000000003</v>
      </c>
      <c r="G601" s="5">
        <v>30</v>
      </c>
      <c r="H601" s="5">
        <v>80.599998999999997</v>
      </c>
      <c r="I601" s="5" t="s">
        <v>200</v>
      </c>
      <c r="J601" s="5" t="s">
        <v>201</v>
      </c>
      <c r="K601" s="5">
        <v>1704.6627913849043</v>
      </c>
      <c r="L601" s="5">
        <v>4.3633076938760693</v>
      </c>
      <c r="M601" s="5">
        <v>42.171553484764551</v>
      </c>
      <c r="N601" s="18">
        <v>0.1079436148385029</v>
      </c>
      <c r="O601" s="5">
        <v>2057.3745014742663</v>
      </c>
      <c r="P601" s="5">
        <v>5.2661195145663013</v>
      </c>
      <c r="Q601" s="5">
        <v>553.83274794979911</v>
      </c>
      <c r="R601" s="5">
        <v>1.4176074602336064</v>
      </c>
      <c r="S601" s="18">
        <v>0.80599999</v>
      </c>
      <c r="T601" s="62">
        <v>89.98</v>
      </c>
      <c r="U601" s="18">
        <v>0.2303191469478762</v>
      </c>
      <c r="V601" s="5">
        <v>390.68131586901598</v>
      </c>
      <c r="W601" s="5">
        <v>847.91106345381161</v>
      </c>
      <c r="X601" s="5">
        <v>2.170339427591391</v>
      </c>
      <c r="Y601" s="5">
        <v>0</v>
      </c>
      <c r="Z601" s="5" t="s">
        <v>900</v>
      </c>
      <c r="AA601" s="5">
        <v>2011</v>
      </c>
      <c r="AB601" s="5">
        <v>0.80599999</v>
      </c>
      <c r="AC601" s="5">
        <v>0.1565</v>
      </c>
      <c r="AD601" s="5">
        <v>944174</v>
      </c>
      <c r="AE601" s="5">
        <v>48598168</v>
      </c>
      <c r="AF601" s="5">
        <v>6650674</v>
      </c>
      <c r="AG601" s="5">
        <v>39193628</v>
      </c>
      <c r="AH601" s="5">
        <v>46.299999</v>
      </c>
      <c r="AI601" s="10"/>
    </row>
    <row r="602" spans="1:35" x14ac:dyDescent="0.25">
      <c r="A602" s="5" t="s">
        <v>1460</v>
      </c>
      <c r="B602" s="5">
        <v>108</v>
      </c>
      <c r="C602" s="5">
        <v>51</v>
      </c>
      <c r="D602" s="5">
        <v>0.02</v>
      </c>
      <c r="E602" s="5">
        <v>759.99997999999994</v>
      </c>
      <c r="F602" s="5">
        <v>535.00001000000009</v>
      </c>
      <c r="G602" s="5">
        <v>30</v>
      </c>
      <c r="H602" s="5">
        <v>76.099997999999999</v>
      </c>
      <c r="I602" s="5" t="s">
        <v>200</v>
      </c>
      <c r="J602" s="5" t="s">
        <v>201</v>
      </c>
      <c r="K602" s="5">
        <v>1673.0358589548966</v>
      </c>
      <c r="L602" s="5">
        <v>4.3894297482467417</v>
      </c>
      <c r="M602" s="5">
        <v>41.57690794758134</v>
      </c>
      <c r="N602" s="18">
        <v>0.10908248954044079</v>
      </c>
      <c r="O602" s="5">
        <v>1905.6909651722469</v>
      </c>
      <c r="P602" s="5">
        <v>4.9998310369255599</v>
      </c>
      <c r="Q602" s="5">
        <v>706.22280471199224</v>
      </c>
      <c r="R602" s="5">
        <v>1.8528684674036255</v>
      </c>
      <c r="S602" s="18">
        <v>0.76099998000000002</v>
      </c>
      <c r="T602" s="62">
        <v>101.96</v>
      </c>
      <c r="U602" s="18">
        <v>0.26749701309957186</v>
      </c>
      <c r="V602" s="5">
        <v>381.1510731258777</v>
      </c>
      <c r="W602" s="5">
        <v>831.15732797823159</v>
      </c>
      <c r="X602" s="5">
        <v>2.1806506306325848</v>
      </c>
      <c r="Y602" s="5">
        <v>0</v>
      </c>
      <c r="Z602" s="5" t="s">
        <v>900</v>
      </c>
      <c r="AA602" s="5">
        <v>2012</v>
      </c>
      <c r="AB602" s="5">
        <v>0.76099998000000002</v>
      </c>
      <c r="AC602" s="5">
        <v>0.15810001000000001</v>
      </c>
      <c r="AD602" s="5">
        <v>1078929</v>
      </c>
      <c r="AE602" s="5">
        <v>51320700</v>
      </c>
      <c r="AF602" s="5">
        <v>6619816</v>
      </c>
      <c r="AG602" s="5">
        <v>39039364</v>
      </c>
      <c r="AH602" s="5">
        <v>46.700001</v>
      </c>
      <c r="AI602" s="10"/>
    </row>
    <row r="603" spans="1:35" x14ac:dyDescent="0.25">
      <c r="A603" s="5" t="s">
        <v>1460</v>
      </c>
      <c r="B603" s="5">
        <v>108</v>
      </c>
      <c r="C603" s="5">
        <v>51</v>
      </c>
      <c r="D603" s="5">
        <v>0.02</v>
      </c>
      <c r="E603" s="5">
        <v>750.00002999999992</v>
      </c>
      <c r="F603" s="5">
        <v>499.99999000000003</v>
      </c>
      <c r="G603" s="5">
        <v>30</v>
      </c>
      <c r="H603" s="5">
        <v>75</v>
      </c>
      <c r="I603" s="5" t="s">
        <v>200</v>
      </c>
      <c r="J603" s="5" t="s">
        <v>201</v>
      </c>
      <c r="K603" s="5">
        <v>1525.3700924025638</v>
      </c>
      <c r="L603" s="5">
        <v>4.362237510548546</v>
      </c>
      <c r="M603" s="5">
        <v>37.10600796708367</v>
      </c>
      <c r="N603" s="18">
        <v>0.1061153752960874</v>
      </c>
      <c r="O603" s="5">
        <v>1708.8343194276954</v>
      </c>
      <c r="P603" s="5">
        <v>4.8869065970600509</v>
      </c>
      <c r="Q603" s="5">
        <v>705.72126952546932</v>
      </c>
      <c r="R603" s="5">
        <v>2.0182143397521672</v>
      </c>
      <c r="S603" s="18">
        <v>0.75</v>
      </c>
      <c r="T603" s="62">
        <v>96.86</v>
      </c>
      <c r="U603" s="18">
        <v>0.27700008247742602</v>
      </c>
      <c r="V603" s="5">
        <v>349.67607534298389</v>
      </c>
      <c r="W603" s="5">
        <v>753.07566683436357</v>
      </c>
      <c r="X603" s="5">
        <v>2.1536379521981894</v>
      </c>
      <c r="Y603" s="5">
        <v>0</v>
      </c>
      <c r="Z603" s="5" t="s">
        <v>900</v>
      </c>
      <c r="AA603" s="5">
        <v>2013</v>
      </c>
      <c r="AB603" s="5">
        <v>0.75</v>
      </c>
      <c r="AC603" s="5">
        <v>0.1547</v>
      </c>
      <c r="AD603" s="5">
        <v>1172014</v>
      </c>
      <c r="AE603" s="5">
        <v>53247776</v>
      </c>
      <c r="AF603" s="5">
        <v>6595902</v>
      </c>
      <c r="AG603" s="5">
        <v>39932416</v>
      </c>
      <c r="AH603" s="5">
        <v>46.900002000000001</v>
      </c>
      <c r="AI603" s="10"/>
    </row>
    <row r="604" spans="1:35" x14ac:dyDescent="0.25">
      <c r="A604" s="5" t="s">
        <v>1460</v>
      </c>
      <c r="B604" s="5">
        <v>108</v>
      </c>
      <c r="C604" s="5">
        <v>51</v>
      </c>
      <c r="D604" s="5">
        <v>0.02</v>
      </c>
      <c r="E604" s="5">
        <v>750.00002999999992</v>
      </c>
      <c r="F604" s="5">
        <v>499.99999000000003</v>
      </c>
      <c r="G604" s="5">
        <v>30</v>
      </c>
      <c r="H604" s="5">
        <v>79.500002000000009</v>
      </c>
      <c r="I604" s="5" t="s">
        <v>200</v>
      </c>
      <c r="J604" s="5" t="s">
        <v>201</v>
      </c>
      <c r="K604" s="5">
        <v>1525.3700924025638</v>
      </c>
      <c r="L604" s="5">
        <v>4.362237510548546</v>
      </c>
      <c r="M604" s="5">
        <v>37.10600796708367</v>
      </c>
      <c r="N604" s="18">
        <v>0.1061153752960874</v>
      </c>
      <c r="O604" s="5">
        <v>1811.3644241622726</v>
      </c>
      <c r="P604" s="5">
        <v>5.1801211232011637</v>
      </c>
      <c r="Q604" s="5">
        <v>590.27840740757608</v>
      </c>
      <c r="R604" s="5">
        <v>1.6880720444731443</v>
      </c>
      <c r="S604" s="18">
        <v>0.79500002000000014</v>
      </c>
      <c r="T604" s="62">
        <v>87.09</v>
      </c>
      <c r="U604" s="18">
        <v>0.24904652554062484</v>
      </c>
      <c r="V604" s="5">
        <v>349.67607534298389</v>
      </c>
      <c r="W604" s="5">
        <v>753.07566683436357</v>
      </c>
      <c r="X604" s="5">
        <v>2.1536379521981894</v>
      </c>
      <c r="Y604" s="5">
        <v>0</v>
      </c>
      <c r="Z604" s="5" t="s">
        <v>900</v>
      </c>
      <c r="AA604" s="5">
        <v>2014</v>
      </c>
      <c r="AB604" s="5">
        <v>0.79500002000000003</v>
      </c>
      <c r="AC604" s="5">
        <v>0.15369999000000001</v>
      </c>
      <c r="AD604" s="5">
        <v>1320442</v>
      </c>
      <c r="AE604" s="5">
        <v>54942452</v>
      </c>
      <c r="AF604" s="5">
        <v>6672228</v>
      </c>
      <c r="AG604" s="5">
        <v>43654464</v>
      </c>
      <c r="AH604" s="5">
        <v>47</v>
      </c>
      <c r="AI604" s="10"/>
    </row>
    <row r="605" spans="1:35" x14ac:dyDescent="0.25">
      <c r="A605" s="5" t="s">
        <v>1460</v>
      </c>
      <c r="B605" s="5">
        <v>108</v>
      </c>
      <c r="C605" s="5">
        <v>51</v>
      </c>
      <c r="D605" s="5">
        <v>0.02</v>
      </c>
      <c r="E605" s="5">
        <v>825.00003000000004</v>
      </c>
      <c r="F605" s="5">
        <v>499.99999000000003</v>
      </c>
      <c r="G605" s="5">
        <v>28</v>
      </c>
      <c r="H605" s="5">
        <v>74.199997999999994</v>
      </c>
      <c r="I605" s="5" t="s">
        <v>200</v>
      </c>
      <c r="J605" s="5" t="s">
        <v>324</v>
      </c>
      <c r="K605" s="5">
        <v>1284.0242487151791</v>
      </c>
      <c r="L605" s="5">
        <v>3.6720391792767884</v>
      </c>
      <c r="M605" s="5">
        <v>46.626438097070945</v>
      </c>
      <c r="N605" s="18">
        <v>0.13334180227039227</v>
      </c>
      <c r="O605" s="5">
        <v>1465.9382419910085</v>
      </c>
      <c r="P605" s="5">
        <v>4.1922749234505838</v>
      </c>
      <c r="Q605" s="5">
        <v>437.8332570254214</v>
      </c>
      <c r="R605" s="5">
        <v>1.2521109904244021</v>
      </c>
      <c r="S605" s="18">
        <v>0.74199997999999989</v>
      </c>
      <c r="T605" s="62">
        <v>87.15</v>
      </c>
      <c r="U605" s="18">
        <v>0.24923212425573815</v>
      </c>
      <c r="V605" s="5">
        <v>349.67607534298389</v>
      </c>
      <c r="W605" s="5">
        <v>691.63381261119559</v>
      </c>
      <c r="X605" s="5">
        <v>1.9779271771247102</v>
      </c>
      <c r="Y605" s="5">
        <v>0</v>
      </c>
      <c r="Z605" s="5" t="s">
        <v>906</v>
      </c>
      <c r="AA605" s="5">
        <v>2001</v>
      </c>
      <c r="AB605" s="5">
        <v>0.74199998</v>
      </c>
      <c r="AC605" s="5">
        <v>0.14610000000000001</v>
      </c>
      <c r="AD605" s="5">
        <v>258281.73</v>
      </c>
      <c r="AE605" s="5">
        <v>8652591</v>
      </c>
      <c r="AF605" s="5">
        <v>1782884</v>
      </c>
      <c r="AG605" s="5">
        <v>6418296</v>
      </c>
      <c r="AI605" s="10"/>
    </row>
    <row r="606" spans="1:35" x14ac:dyDescent="0.25">
      <c r="A606" s="5" t="s">
        <v>1460</v>
      </c>
      <c r="B606" s="5">
        <v>108</v>
      </c>
      <c r="C606" s="5">
        <v>51</v>
      </c>
      <c r="D606" s="5">
        <v>0.02</v>
      </c>
      <c r="E606" s="5">
        <v>825.00003000000004</v>
      </c>
      <c r="F606" s="5">
        <v>499.99999000000003</v>
      </c>
      <c r="G606" s="5">
        <v>27</v>
      </c>
      <c r="H606" s="5">
        <v>70.199995999999999</v>
      </c>
      <c r="I606" s="5" t="s">
        <v>200</v>
      </c>
      <c r="J606" s="5" t="s">
        <v>324</v>
      </c>
      <c r="K606" s="5">
        <v>1284.0242487151791</v>
      </c>
      <c r="L606" s="5">
        <v>3.6720391792767884</v>
      </c>
      <c r="M606" s="5">
        <v>46.626438097070945</v>
      </c>
      <c r="N606" s="18">
        <v>0.13334180227039227</v>
      </c>
      <c r="O606" s="5">
        <v>1386.9118800247925</v>
      </c>
      <c r="P606" s="5">
        <v>3.9662761561951978</v>
      </c>
      <c r="Q606" s="5">
        <v>515.26959643916859</v>
      </c>
      <c r="R606" s="5">
        <v>1.4735626277370002</v>
      </c>
      <c r="S606" s="18">
        <v>0.70199995999999998</v>
      </c>
      <c r="T606" s="62">
        <v>94.8</v>
      </c>
      <c r="U606" s="18">
        <v>0.27111422301885157</v>
      </c>
      <c r="V606" s="5">
        <v>349.67607534298389</v>
      </c>
      <c r="W606" s="5">
        <v>691.63381261119559</v>
      </c>
      <c r="X606" s="5">
        <v>1.9779271771247102</v>
      </c>
      <c r="Y606" s="5">
        <v>0</v>
      </c>
      <c r="Z606" s="5" t="s">
        <v>906</v>
      </c>
      <c r="AA606" s="5">
        <v>2002</v>
      </c>
      <c r="AB606" s="5">
        <v>0.70199995999999998</v>
      </c>
      <c r="AC606" s="5">
        <v>0.14879999999999999</v>
      </c>
      <c r="AD606" s="5">
        <v>279119.34000000003</v>
      </c>
      <c r="AE606" s="5">
        <v>9206734</v>
      </c>
      <c r="AF606" s="5">
        <v>1861887</v>
      </c>
      <c r="AG606" s="5">
        <v>6460594</v>
      </c>
      <c r="AI606" s="10"/>
    </row>
    <row r="607" spans="1:35" x14ac:dyDescent="0.25">
      <c r="A607" s="5" t="s">
        <v>1460</v>
      </c>
      <c r="B607" s="5">
        <v>108</v>
      </c>
      <c r="C607" s="5">
        <v>51</v>
      </c>
      <c r="D607" s="5">
        <v>0.02</v>
      </c>
      <c r="E607" s="5">
        <v>825.00003000000004</v>
      </c>
      <c r="F607" s="5">
        <v>499.99999000000003</v>
      </c>
      <c r="G607" s="5">
        <v>26</v>
      </c>
      <c r="H607" s="5">
        <v>66.19999399999999</v>
      </c>
      <c r="I607" s="5" t="s">
        <v>200</v>
      </c>
      <c r="J607" s="5" t="s">
        <v>324</v>
      </c>
      <c r="K607" s="5">
        <v>1284.0242487151791</v>
      </c>
      <c r="L607" s="5">
        <v>3.6720391792767884</v>
      </c>
      <c r="M607" s="5">
        <v>46.626438097070945</v>
      </c>
      <c r="N607" s="18">
        <v>0.13334180227039227</v>
      </c>
      <c r="O607" s="5">
        <v>1307.8855180585761</v>
      </c>
      <c r="P607" s="5">
        <v>3.74027738893981</v>
      </c>
      <c r="Q607" s="5">
        <v>601.57046456625881</v>
      </c>
      <c r="R607" s="5">
        <v>1.7203649519807762</v>
      </c>
      <c r="S607" s="18">
        <v>0.66199993999999984</v>
      </c>
      <c r="T607" s="62">
        <v>103.5</v>
      </c>
      <c r="U607" s="18">
        <v>0.29597765462776177</v>
      </c>
      <c r="V607" s="5">
        <v>349.67607534298389</v>
      </c>
      <c r="W607" s="5">
        <v>691.63381261119559</v>
      </c>
      <c r="X607" s="5">
        <v>1.9779271771247102</v>
      </c>
      <c r="Y607" s="5">
        <v>0</v>
      </c>
      <c r="Z607" s="5" t="s">
        <v>906</v>
      </c>
      <c r="AA607" s="5">
        <v>2003</v>
      </c>
      <c r="AB607" s="5">
        <v>0.66199993999999995</v>
      </c>
      <c r="AC607" s="5">
        <v>0.1489</v>
      </c>
      <c r="AD607" s="5">
        <v>326335.19</v>
      </c>
      <c r="AE607" s="5">
        <v>9796306</v>
      </c>
      <c r="AF607" s="5">
        <v>1924680</v>
      </c>
      <c r="AG607" s="5">
        <v>6487538</v>
      </c>
      <c r="AI607" s="10"/>
    </row>
    <row r="608" spans="1:35" x14ac:dyDescent="0.25">
      <c r="A608" s="5" t="s">
        <v>1460</v>
      </c>
      <c r="B608" s="5">
        <v>108</v>
      </c>
      <c r="C608" s="5">
        <v>51</v>
      </c>
      <c r="D608" s="5">
        <v>0.02</v>
      </c>
      <c r="E608" s="5">
        <v>825.00003000000004</v>
      </c>
      <c r="F608" s="5">
        <v>499.99999000000003</v>
      </c>
      <c r="G608" s="5">
        <v>25</v>
      </c>
      <c r="H608" s="5">
        <v>59.599995999999997</v>
      </c>
      <c r="I608" s="5" t="s">
        <v>200</v>
      </c>
      <c r="J608" s="5" t="s">
        <v>324</v>
      </c>
      <c r="K608" s="5">
        <v>1284.0242487151791</v>
      </c>
      <c r="L608" s="5">
        <v>3.6720391792767884</v>
      </c>
      <c r="M608" s="5">
        <v>46.626438097070945</v>
      </c>
      <c r="N608" s="18">
        <v>0.13334180227039227</v>
      </c>
      <c r="O608" s="5">
        <v>1177.4921255241968</v>
      </c>
      <c r="P608" s="5">
        <v>3.3673797224166391</v>
      </c>
      <c r="Q608" s="5">
        <v>716.77391326877409</v>
      </c>
      <c r="R608" s="5">
        <v>2.0498225752668895</v>
      </c>
      <c r="S608" s="18">
        <v>0.59599996</v>
      </c>
      <c r="T608" s="62">
        <v>115.21</v>
      </c>
      <c r="U608" s="18">
        <v>0.3294838518628781</v>
      </c>
      <c r="V608" s="5">
        <v>349.67607534298389</v>
      </c>
      <c r="W608" s="5">
        <v>691.63381261119559</v>
      </c>
      <c r="X608" s="5">
        <v>1.9779271771247102</v>
      </c>
      <c r="Y608" s="5">
        <v>0</v>
      </c>
      <c r="Z608" s="5" t="s">
        <v>906</v>
      </c>
      <c r="AA608" s="5">
        <v>2004</v>
      </c>
      <c r="AB608" s="5">
        <v>0.59599996</v>
      </c>
      <c r="AC608" s="5">
        <v>0.15379999999999999</v>
      </c>
      <c r="AD608" s="5">
        <v>367881.22</v>
      </c>
      <c r="AE608" s="5">
        <v>10237574</v>
      </c>
      <c r="AF608" s="5">
        <v>2017726</v>
      </c>
      <c r="AG608" s="5">
        <v>6097815</v>
      </c>
      <c r="AI608" s="10"/>
    </row>
    <row r="609" spans="1:35" x14ac:dyDescent="0.25">
      <c r="A609" s="5" t="s">
        <v>1460</v>
      </c>
      <c r="B609" s="5">
        <v>108</v>
      </c>
      <c r="C609" s="5">
        <v>51</v>
      </c>
      <c r="D609" s="5">
        <v>0.02</v>
      </c>
      <c r="E609" s="5">
        <v>825.00003000000004</v>
      </c>
      <c r="F609" s="5">
        <v>499.99999000000003</v>
      </c>
      <c r="G609" s="5">
        <v>24</v>
      </c>
      <c r="H609" s="5">
        <v>61.500001000000005</v>
      </c>
      <c r="I609" s="5" t="s">
        <v>200</v>
      </c>
      <c r="J609" s="5" t="s">
        <v>324</v>
      </c>
      <c r="K609" s="5">
        <v>1284.0242487151791</v>
      </c>
      <c r="L609" s="5">
        <v>3.6720391792767884</v>
      </c>
      <c r="M609" s="5">
        <v>46.626438097070945</v>
      </c>
      <c r="N609" s="18">
        <v>0.13334180227039227</v>
      </c>
      <c r="O609" s="5">
        <v>1215.0297274723011</v>
      </c>
      <c r="P609" s="5">
        <v>3.4747293656865854</v>
      </c>
      <c r="Q609" s="5">
        <v>695.36138959906816</v>
      </c>
      <c r="R609" s="5">
        <v>1.9885872629890815</v>
      </c>
      <c r="S609" s="18">
        <v>0.61500001000000015</v>
      </c>
      <c r="T609" s="62">
        <v>114.05</v>
      </c>
      <c r="U609" s="18">
        <v>0.32616726072904867</v>
      </c>
      <c r="V609" s="5">
        <v>349.67607534298389</v>
      </c>
      <c r="W609" s="5">
        <v>691.63381261119559</v>
      </c>
      <c r="X609" s="5">
        <v>1.9779271771247102</v>
      </c>
      <c r="Y609" s="5">
        <v>0</v>
      </c>
      <c r="Z609" s="5" t="s">
        <v>906</v>
      </c>
      <c r="AA609" s="5">
        <v>2005</v>
      </c>
      <c r="AB609" s="5">
        <v>0.61500001000000004</v>
      </c>
      <c r="AC609" s="5">
        <v>0.15840000000000001</v>
      </c>
      <c r="AD609" s="5">
        <v>411727.56</v>
      </c>
      <c r="AE609" s="5">
        <v>10847062</v>
      </c>
      <c r="AF609" s="5">
        <v>2100043</v>
      </c>
      <c r="AG609" s="5">
        <v>6673500</v>
      </c>
      <c r="AI609" s="10"/>
    </row>
    <row r="610" spans="1:35" x14ac:dyDescent="0.25">
      <c r="A610" s="5" t="s">
        <v>1460</v>
      </c>
      <c r="B610" s="5">
        <v>108</v>
      </c>
      <c r="C610" s="5">
        <v>51</v>
      </c>
      <c r="D610" s="5">
        <v>0.02</v>
      </c>
      <c r="E610" s="5">
        <v>825.00003000000004</v>
      </c>
      <c r="F610" s="5">
        <v>499.99999000000003</v>
      </c>
      <c r="G610" s="5">
        <v>23</v>
      </c>
      <c r="H610" s="5">
        <v>64.300000999999995</v>
      </c>
      <c r="I610" s="5" t="s">
        <v>200</v>
      </c>
      <c r="J610" s="5" t="s">
        <v>324</v>
      </c>
      <c r="K610" s="5">
        <v>1284.0242487151791</v>
      </c>
      <c r="L610" s="5">
        <v>3.6720391792767884</v>
      </c>
      <c r="M610" s="5">
        <v>46.626438097070945</v>
      </c>
      <c r="N610" s="18">
        <v>0.13334180227039227</v>
      </c>
      <c r="O610" s="5">
        <v>1270.3481531894392</v>
      </c>
      <c r="P610" s="5">
        <v>3.6329284236658266</v>
      </c>
      <c r="Q610" s="5">
        <v>728.22568187117645</v>
      </c>
      <c r="R610" s="5">
        <v>2.0825722238986115</v>
      </c>
      <c r="S610" s="18">
        <v>0.64300000999999996</v>
      </c>
      <c r="T610" s="62">
        <v>118.28</v>
      </c>
      <c r="U610" s="18">
        <v>0.3382447477626806</v>
      </c>
      <c r="V610" s="5">
        <v>349.67607534298389</v>
      </c>
      <c r="W610" s="5">
        <v>691.63381261119559</v>
      </c>
      <c r="X610" s="5">
        <v>1.9779271771247102</v>
      </c>
      <c r="Y610" s="5">
        <v>0</v>
      </c>
      <c r="Z610" s="5" t="s">
        <v>906</v>
      </c>
      <c r="AA610" s="5">
        <v>2006</v>
      </c>
      <c r="AB610" s="5">
        <v>0.64300000999999996</v>
      </c>
      <c r="AC610" s="5">
        <v>0.1595</v>
      </c>
      <c r="AD610" s="5">
        <v>423502.81</v>
      </c>
      <c r="AE610" s="5">
        <v>11548680</v>
      </c>
      <c r="AF610" s="5">
        <v>1979705</v>
      </c>
      <c r="AG610" s="5">
        <v>7430784</v>
      </c>
      <c r="AI610" s="10"/>
    </row>
    <row r="611" spans="1:35" x14ac:dyDescent="0.25">
      <c r="A611" s="5" t="s">
        <v>1460</v>
      </c>
      <c r="B611" s="5">
        <v>108</v>
      </c>
      <c r="C611" s="5">
        <v>51</v>
      </c>
      <c r="D611" s="5">
        <v>0.02</v>
      </c>
      <c r="E611" s="5">
        <v>825.00003000000004</v>
      </c>
      <c r="F611" s="5">
        <v>499.99999000000003</v>
      </c>
      <c r="G611" s="5">
        <v>30</v>
      </c>
      <c r="H611" s="5">
        <v>67.199999000000005</v>
      </c>
      <c r="I611" s="5" t="s">
        <v>200</v>
      </c>
      <c r="J611" s="5" t="s">
        <v>324</v>
      </c>
      <c r="K611" s="5">
        <v>1284.0242487151791</v>
      </c>
      <c r="L611" s="5">
        <v>3.6720391792767884</v>
      </c>
      <c r="M611" s="5">
        <v>46.626438097070945</v>
      </c>
      <c r="N611" s="18">
        <v>0.13334180227039227</v>
      </c>
      <c r="O611" s="5">
        <v>1327.6421974547434</v>
      </c>
      <c r="P611" s="5">
        <v>3.7967773350021443</v>
      </c>
      <c r="Q611" s="5">
        <v>654.93094871444384</v>
      </c>
      <c r="R611" s="5">
        <v>1.8729647090440691</v>
      </c>
      <c r="S611" s="18">
        <v>0.6719999900000001</v>
      </c>
      <c r="T611" s="62">
        <v>106.18</v>
      </c>
      <c r="U611" s="18">
        <v>0.3036521897371432</v>
      </c>
      <c r="V611" s="5">
        <v>349.67607534298389</v>
      </c>
      <c r="W611" s="5">
        <v>691.63381261119559</v>
      </c>
      <c r="X611" s="5">
        <v>1.9779271771247102</v>
      </c>
      <c r="Y611" s="5">
        <v>0</v>
      </c>
      <c r="Z611" s="5" t="s">
        <v>906</v>
      </c>
      <c r="AA611" s="5">
        <v>2007</v>
      </c>
      <c r="AB611" s="5">
        <v>0.67199998999999999</v>
      </c>
      <c r="AC611" s="5">
        <v>0.15710001000000001</v>
      </c>
      <c r="AD611" s="5">
        <v>434796.75</v>
      </c>
      <c r="AE611" s="5">
        <v>12421907</v>
      </c>
      <c r="AF611" s="5">
        <v>2175367</v>
      </c>
      <c r="AG611" s="5">
        <v>8345495</v>
      </c>
      <c r="AI611" s="10"/>
    </row>
    <row r="612" spans="1:35" x14ac:dyDescent="0.25">
      <c r="A612" s="5" t="s">
        <v>1460</v>
      </c>
      <c r="B612" s="5">
        <v>108</v>
      </c>
      <c r="C612" s="5">
        <v>51</v>
      </c>
      <c r="D612" s="5">
        <v>0.02</v>
      </c>
      <c r="E612" s="5">
        <v>825.00003000000004</v>
      </c>
      <c r="F612" s="5">
        <v>499.99999000000003</v>
      </c>
      <c r="G612" s="5">
        <v>30</v>
      </c>
      <c r="H612" s="5">
        <v>67.600000000000009</v>
      </c>
      <c r="I612" s="5" t="s">
        <v>200</v>
      </c>
      <c r="J612" s="5" t="s">
        <v>324</v>
      </c>
      <c r="K612" s="5">
        <v>1284.0242487151791</v>
      </c>
      <c r="L612" s="5">
        <v>3.6720391792767884</v>
      </c>
      <c r="M612" s="5">
        <v>46.626438097070945</v>
      </c>
      <c r="N612" s="18">
        <v>0.13334180227039227</v>
      </c>
      <c r="O612" s="5">
        <v>1335.5448494566292</v>
      </c>
      <c r="P612" s="5">
        <v>3.8193772569274129</v>
      </c>
      <c r="Q612" s="5">
        <v>630.51269357840727</v>
      </c>
      <c r="R612" s="5">
        <v>1.8031336372096989</v>
      </c>
      <c r="S612" s="18">
        <v>0.67600000000000005</v>
      </c>
      <c r="T612" s="62">
        <v>103.96</v>
      </c>
      <c r="U612" s="18">
        <v>0.29730238675158666</v>
      </c>
      <c r="V612" s="5">
        <v>349.67607534298389</v>
      </c>
      <c r="W612" s="5">
        <v>691.63381261119559</v>
      </c>
      <c r="X612" s="5">
        <v>1.9779271771247102</v>
      </c>
      <c r="Y612" s="5">
        <v>0</v>
      </c>
      <c r="Z612" s="5" t="s">
        <v>906</v>
      </c>
      <c r="AA612" s="5">
        <v>2008</v>
      </c>
      <c r="AB612" s="5">
        <v>0.67600000000000005</v>
      </c>
      <c r="AC612" s="5">
        <v>0.15899999000000001</v>
      </c>
      <c r="AD612" s="5">
        <v>456741.19</v>
      </c>
      <c r="AE612" s="5">
        <v>13562214</v>
      </c>
      <c r="AF612" s="5">
        <v>2436956</v>
      </c>
      <c r="AG612" s="5">
        <v>9167170</v>
      </c>
      <c r="AI612" s="10"/>
    </row>
    <row r="613" spans="1:35" x14ac:dyDescent="0.25">
      <c r="A613" s="5" t="s">
        <v>1460</v>
      </c>
      <c r="B613" s="5">
        <v>108</v>
      </c>
      <c r="C613" s="5">
        <v>51</v>
      </c>
      <c r="D613" s="5">
        <v>0.02</v>
      </c>
      <c r="E613" s="5">
        <v>825.00003000000004</v>
      </c>
      <c r="F613" s="5">
        <v>499.99999000000003</v>
      </c>
      <c r="G613" s="5">
        <v>30</v>
      </c>
      <c r="H613" s="5">
        <v>60.799998000000002</v>
      </c>
      <c r="I613" s="5" t="s">
        <v>200</v>
      </c>
      <c r="J613" s="5" t="s">
        <v>324</v>
      </c>
      <c r="K613" s="5">
        <v>1284.0242487151791</v>
      </c>
      <c r="L613" s="5">
        <v>3.6720391792767884</v>
      </c>
      <c r="M613" s="5">
        <v>46.626438097070945</v>
      </c>
      <c r="N613" s="18">
        <v>0.13334180227039227</v>
      </c>
      <c r="O613" s="5">
        <v>1201.2000617732745</v>
      </c>
      <c r="P613" s="5">
        <v>3.4351794316927839</v>
      </c>
      <c r="Q613" s="5">
        <v>748.1610215062376</v>
      </c>
      <c r="R613" s="5">
        <v>2.139583100652211</v>
      </c>
      <c r="S613" s="18">
        <v>0.60799998</v>
      </c>
      <c r="T613" s="62">
        <v>114.66</v>
      </c>
      <c r="U613" s="18">
        <v>0.32789604300425573</v>
      </c>
      <c r="V613" s="5">
        <v>349.67607534298389</v>
      </c>
      <c r="W613" s="5">
        <v>691.63381261119559</v>
      </c>
      <c r="X613" s="5">
        <v>1.9779271771247102</v>
      </c>
      <c r="Y613" s="5">
        <v>0</v>
      </c>
      <c r="Z613" s="5" t="s">
        <v>906</v>
      </c>
      <c r="AA613" s="5">
        <v>2009</v>
      </c>
      <c r="AB613" s="5">
        <v>0.60799998</v>
      </c>
      <c r="AC613" s="5">
        <v>0.14990000000000001</v>
      </c>
      <c r="AD613" s="5">
        <v>492402.97</v>
      </c>
      <c r="AE613" s="5">
        <v>13986847</v>
      </c>
      <c r="AF613" s="5">
        <v>2562576</v>
      </c>
      <c r="AG613" s="5">
        <v>8499662</v>
      </c>
      <c r="AI613" s="10"/>
    </row>
    <row r="614" spans="1:35" x14ac:dyDescent="0.25">
      <c r="A614" s="5" t="s">
        <v>1460</v>
      </c>
      <c r="B614" s="5">
        <v>108</v>
      </c>
      <c r="C614" s="5">
        <v>51</v>
      </c>
      <c r="D614" s="5">
        <v>0.02</v>
      </c>
      <c r="E614" s="5">
        <v>825.00003000000004</v>
      </c>
      <c r="F614" s="5">
        <v>499.99999000000003</v>
      </c>
      <c r="G614" s="5">
        <v>30</v>
      </c>
      <c r="H614" s="5">
        <v>57.700001999999998</v>
      </c>
      <c r="I614" s="5" t="s">
        <v>200</v>
      </c>
      <c r="J614" s="5" t="s">
        <v>324</v>
      </c>
      <c r="K614" s="5">
        <v>1284.0242487151791</v>
      </c>
      <c r="L614" s="5">
        <v>3.6720391792767884</v>
      </c>
      <c r="M614" s="5">
        <v>46.626438097070945</v>
      </c>
      <c r="N614" s="18">
        <v>0.13334180227039227</v>
      </c>
      <c r="O614" s="5">
        <v>1139.9547408984793</v>
      </c>
      <c r="P614" s="5">
        <v>3.2600307006429916</v>
      </c>
      <c r="Q614" s="5">
        <v>857.57951155041496</v>
      </c>
      <c r="R614" s="5">
        <v>2.4524969593909107</v>
      </c>
      <c r="S614" s="18">
        <v>0.57700001999999995</v>
      </c>
      <c r="T614" s="62">
        <v>124.61</v>
      </c>
      <c r="U614" s="18">
        <v>0.35634958527772648</v>
      </c>
      <c r="V614" s="5">
        <v>349.67607534298389</v>
      </c>
      <c r="W614" s="5">
        <v>691.63381261119559</v>
      </c>
      <c r="X614" s="5">
        <v>1.9779271771247102</v>
      </c>
      <c r="Y614" s="5">
        <v>0</v>
      </c>
      <c r="Z614" s="5" t="s">
        <v>906</v>
      </c>
      <c r="AA614" s="5">
        <v>2010</v>
      </c>
      <c r="AB614" s="5">
        <v>0.57700001999999995</v>
      </c>
      <c r="AC614" s="5">
        <v>0.15459998999999999</v>
      </c>
      <c r="AD614" s="5">
        <v>585268.93999999994</v>
      </c>
      <c r="AE614" s="5">
        <v>14764015</v>
      </c>
      <c r="AF614" s="5">
        <v>2546457</v>
      </c>
      <c r="AG614" s="5">
        <v>8512403</v>
      </c>
      <c r="AI614" s="10"/>
    </row>
    <row r="615" spans="1:35" x14ac:dyDescent="0.25">
      <c r="A615" s="5" t="s">
        <v>1460</v>
      </c>
      <c r="B615" s="5">
        <v>108</v>
      </c>
      <c r="C615" s="5">
        <v>51</v>
      </c>
      <c r="D615" s="5">
        <v>0.02</v>
      </c>
      <c r="E615" s="5">
        <v>825.00003000000004</v>
      </c>
      <c r="F615" s="5">
        <v>499.99999000000003</v>
      </c>
      <c r="G615" s="5">
        <v>30</v>
      </c>
      <c r="H615" s="5">
        <v>57.599997999999999</v>
      </c>
      <c r="I615" s="5" t="s">
        <v>200</v>
      </c>
      <c r="J615" s="5" t="s">
        <v>324</v>
      </c>
      <c r="K615" s="5">
        <v>1284.0242487151791</v>
      </c>
      <c r="L615" s="5">
        <v>3.6720391792767884</v>
      </c>
      <c r="M615" s="5">
        <v>46.626438097070945</v>
      </c>
      <c r="N615" s="18">
        <v>0.13334180227039227</v>
      </c>
      <c r="O615" s="5">
        <v>1137.9790038108304</v>
      </c>
      <c r="P615" s="5">
        <v>3.2543805082879356</v>
      </c>
      <c r="Q615" s="5">
        <v>936.84684206513043</v>
      </c>
      <c r="R615" s="5">
        <v>2.6791848459927183</v>
      </c>
      <c r="S615" s="18">
        <v>0.57599997999999997</v>
      </c>
      <c r="T615" s="62">
        <v>131.81</v>
      </c>
      <c r="U615" s="18">
        <v>0.37696252134360525</v>
      </c>
      <c r="V615" s="5">
        <v>349.67607534298389</v>
      </c>
      <c r="W615" s="5">
        <v>691.63381261119559</v>
      </c>
      <c r="X615" s="5">
        <v>1.9779271771247102</v>
      </c>
      <c r="Y615" s="5">
        <v>0</v>
      </c>
      <c r="Z615" s="5" t="s">
        <v>906</v>
      </c>
      <c r="AA615" s="5">
        <v>2011</v>
      </c>
      <c r="AB615" s="5">
        <v>0.57599997999999997</v>
      </c>
      <c r="AC615" s="5">
        <v>0.153</v>
      </c>
      <c r="AD615" s="5">
        <v>678123.31</v>
      </c>
      <c r="AE615" s="5">
        <v>15221055</v>
      </c>
      <c r="AF615" s="5">
        <v>2408840</v>
      </c>
      <c r="AG615" s="5">
        <v>8763101</v>
      </c>
      <c r="AI615" s="10"/>
    </row>
    <row r="616" spans="1:35" x14ac:dyDescent="0.25">
      <c r="A616" s="5" t="s">
        <v>1460</v>
      </c>
      <c r="B616" s="5">
        <v>108</v>
      </c>
      <c r="C616" s="5">
        <v>51</v>
      </c>
      <c r="D616" s="5">
        <v>0.02</v>
      </c>
      <c r="E616" s="5">
        <v>825.00003000000004</v>
      </c>
      <c r="F616" s="5">
        <v>499.99999000000003</v>
      </c>
      <c r="G616" s="5">
        <v>21</v>
      </c>
      <c r="H616" s="5">
        <v>55.900002000000001</v>
      </c>
      <c r="I616" s="5" t="s">
        <v>200</v>
      </c>
      <c r="J616" s="5" t="s">
        <v>324</v>
      </c>
      <c r="K616" s="5">
        <v>1284.0242487151791</v>
      </c>
      <c r="L616" s="5">
        <v>3.6720391792767884</v>
      </c>
      <c r="M616" s="5">
        <v>46.626438097070945</v>
      </c>
      <c r="N616" s="18">
        <v>0.13334180227039227</v>
      </c>
      <c r="O616" s="5">
        <v>1104.3928957946048</v>
      </c>
      <c r="P616" s="5">
        <v>3.1583313062277654</v>
      </c>
      <c r="Q616" s="5">
        <v>1064.0389814882649</v>
      </c>
      <c r="R616" s="5">
        <v>3.0429276021946587</v>
      </c>
      <c r="S616" s="18">
        <v>0.55900002000000004</v>
      </c>
      <c r="T616" s="62">
        <v>154.9</v>
      </c>
      <c r="U616" s="18">
        <v>0.44297927236568535</v>
      </c>
      <c r="V616" s="5">
        <v>349.67607534298389</v>
      </c>
      <c r="W616" s="5">
        <v>691.63381261119559</v>
      </c>
      <c r="X616" s="5">
        <v>1.9779271771247102</v>
      </c>
      <c r="Y616" s="5">
        <v>0</v>
      </c>
      <c r="Z616" s="5" t="s">
        <v>906</v>
      </c>
      <c r="AA616" s="5">
        <v>2012</v>
      </c>
      <c r="AB616" s="5">
        <v>0.55900002000000004</v>
      </c>
      <c r="AC616" s="5">
        <v>0.14669999</v>
      </c>
      <c r="AD616" s="5">
        <v>713971.25</v>
      </c>
      <c r="AE616" s="5">
        <v>16157898</v>
      </c>
      <c r="AF616" s="5">
        <v>2341703</v>
      </c>
      <c r="AG616" s="5">
        <v>9026416</v>
      </c>
      <c r="AI616" s="10"/>
    </row>
    <row r="617" spans="1:35" x14ac:dyDescent="0.25">
      <c r="A617" s="5" t="s">
        <v>1460</v>
      </c>
      <c r="B617" s="5">
        <v>108</v>
      </c>
      <c r="C617" s="5">
        <v>51</v>
      </c>
      <c r="D617" s="5">
        <v>0.02</v>
      </c>
      <c r="E617" s="5">
        <v>799.99998000000005</v>
      </c>
      <c r="F617" s="5">
        <v>499.99999000000003</v>
      </c>
      <c r="G617" s="5">
        <v>19</v>
      </c>
      <c r="H617" s="5">
        <v>60.199999999999996</v>
      </c>
      <c r="I617" s="5" t="s">
        <v>200</v>
      </c>
      <c r="J617" s="5" t="s">
        <v>324</v>
      </c>
      <c r="K617" s="5">
        <v>1323.0850317356169</v>
      </c>
      <c r="L617" s="5">
        <v>3.7837447999204787</v>
      </c>
      <c r="M617" s="5">
        <v>48.240573944771199</v>
      </c>
      <c r="N617" s="18">
        <v>0.13795789116385462</v>
      </c>
      <c r="O617" s="5">
        <v>1224.7181809283602</v>
      </c>
      <c r="P617" s="5">
        <v>3.5024363040196014</v>
      </c>
      <c r="Q617" s="5">
        <v>1153.7435283095353</v>
      </c>
      <c r="R617" s="5">
        <v>3.2994637313344142</v>
      </c>
      <c r="S617" s="18">
        <v>0.60199999999999998</v>
      </c>
      <c r="T617" s="62">
        <v>168.38</v>
      </c>
      <c r="U617" s="18">
        <v>0.48152321653115654</v>
      </c>
      <c r="V617" s="5">
        <v>349.67607534298389</v>
      </c>
      <c r="W617" s="5">
        <v>711.33055120185861</v>
      </c>
      <c r="X617" s="5">
        <v>2.0342557050954708</v>
      </c>
      <c r="Y617" s="5">
        <v>0</v>
      </c>
      <c r="Z617" s="5" t="s">
        <v>906</v>
      </c>
      <c r="AA617" s="5">
        <v>2013</v>
      </c>
      <c r="AB617" s="5">
        <v>0.60199999999999998</v>
      </c>
      <c r="AC617" s="5">
        <v>0.14449999999999999</v>
      </c>
      <c r="AD617" s="5">
        <v>752809.63</v>
      </c>
      <c r="AE617" s="5">
        <v>16182195</v>
      </c>
      <c r="AF617" s="5">
        <v>1951988</v>
      </c>
      <c r="AG617" s="5">
        <v>9740878</v>
      </c>
      <c r="AI617" s="10"/>
    </row>
    <row r="618" spans="1:35" x14ac:dyDescent="0.25">
      <c r="A618" s="5" t="s">
        <v>1460</v>
      </c>
      <c r="B618" s="5">
        <v>108</v>
      </c>
      <c r="C618" s="5">
        <v>51</v>
      </c>
      <c r="D618" s="5">
        <v>0.02</v>
      </c>
      <c r="E618" s="5">
        <v>775.00000999999997</v>
      </c>
      <c r="F618" s="5">
        <v>499.99999000000003</v>
      </c>
      <c r="G618" s="5">
        <v>30</v>
      </c>
      <c r="H618" s="5">
        <v>59.299999</v>
      </c>
      <c r="I618" s="5" t="s">
        <v>200</v>
      </c>
      <c r="J618" s="5" t="s">
        <v>201</v>
      </c>
      <c r="K618" s="5">
        <v>1484.7319442088335</v>
      </c>
      <c r="L618" s="5">
        <v>4.2460209574032675</v>
      </c>
      <c r="M618" s="5">
        <v>34.76666281401274</v>
      </c>
      <c r="N618" s="18">
        <v>9.9425340380840901E-2</v>
      </c>
      <c r="O618" s="5">
        <v>1314.4027432337352</v>
      </c>
      <c r="P618" s="5">
        <v>3.7589152816488456</v>
      </c>
      <c r="Q618" s="5">
        <v>1402.7926208400183</v>
      </c>
      <c r="R618" s="5">
        <v>4.0116917334538051</v>
      </c>
      <c r="S618" s="18">
        <v>0.59299999000000003</v>
      </c>
      <c r="T618" s="62">
        <v>156.44999999999999</v>
      </c>
      <c r="U618" s="18">
        <v>0.44740226291299662</v>
      </c>
      <c r="V618" s="5">
        <v>349.67607534298389</v>
      </c>
      <c r="W618" s="5">
        <v>731.79885747589344</v>
      </c>
      <c r="X618" s="5">
        <v>2.0927907542948141</v>
      </c>
      <c r="Y618" s="5">
        <v>0</v>
      </c>
      <c r="Z618" s="5" t="s">
        <v>906</v>
      </c>
      <c r="AA618" s="5">
        <v>2014</v>
      </c>
      <c r="AB618" s="5">
        <v>0.59299999000000003</v>
      </c>
      <c r="AC618" s="5">
        <v>0.11520001000000001</v>
      </c>
      <c r="AD618" s="5">
        <v>737645.19</v>
      </c>
      <c r="AE618" s="5">
        <v>17877744</v>
      </c>
      <c r="AF618" s="5">
        <v>1813759</v>
      </c>
      <c r="AG618" s="5">
        <v>10606475</v>
      </c>
      <c r="AI618" s="10"/>
    </row>
    <row r="619" spans="1:35" x14ac:dyDescent="0.25">
      <c r="A619" s="5" t="s">
        <v>1460</v>
      </c>
      <c r="B619" s="5">
        <v>108</v>
      </c>
      <c r="C619" s="5">
        <v>51</v>
      </c>
      <c r="D619" s="5">
        <v>0.02</v>
      </c>
      <c r="E619" s="5">
        <v>825.00003000000004</v>
      </c>
      <c r="F619" s="5">
        <v>499.99999000000003</v>
      </c>
      <c r="H619" s="5">
        <v>78.400003999999996</v>
      </c>
      <c r="I619" s="5" t="s">
        <v>200</v>
      </c>
      <c r="J619" s="5" t="s">
        <v>324</v>
      </c>
      <c r="K619" s="5">
        <v>1284.0242487151791</v>
      </c>
      <c r="L619" s="5">
        <v>3.6720391792767884</v>
      </c>
      <c r="M619" s="5">
        <v>46.626438097070945</v>
      </c>
      <c r="N619" s="18">
        <v>0.13334180227039227</v>
      </c>
      <c r="O619" s="5">
        <v>1548.9159991062002</v>
      </c>
      <c r="P619" s="5">
        <v>4.4295738494174293</v>
      </c>
      <c r="Q619" s="5">
        <v>450.06370043382418</v>
      </c>
      <c r="R619" s="5">
        <v>1.2870874851600125</v>
      </c>
      <c r="S619" s="18">
        <v>0.78400004000000001</v>
      </c>
      <c r="T619" s="62" t="e">
        <v>#NUM!</v>
      </c>
      <c r="U619" s="18" t="e">
        <v>#NUM!</v>
      </c>
      <c r="V619" s="5">
        <v>349.67607534298389</v>
      </c>
      <c r="W619" s="5">
        <v>691.63381261119559</v>
      </c>
      <c r="X619" s="5">
        <v>1.9779271771247102</v>
      </c>
      <c r="Y619" s="5">
        <v>0</v>
      </c>
      <c r="Z619" s="5" t="s">
        <v>916</v>
      </c>
      <c r="AA619" s="5">
        <v>2001</v>
      </c>
      <c r="AB619" s="5">
        <v>0.78400004000000001</v>
      </c>
      <c r="AC619" s="5">
        <v>0.15040000000000001</v>
      </c>
      <c r="AD619" s="5">
        <v>404060.78</v>
      </c>
      <c r="AE619" s="5">
        <v>15390417</v>
      </c>
      <c r="AF619" s="5">
        <v>2582831</v>
      </c>
      <c r="AG619" s="5">
        <v>12062136</v>
      </c>
      <c r="AI619" s="10"/>
    </row>
    <row r="620" spans="1:35" x14ac:dyDescent="0.25">
      <c r="A620" s="5" t="s">
        <v>1460</v>
      </c>
      <c r="B620" s="5">
        <v>108</v>
      </c>
      <c r="C620" s="5">
        <v>51</v>
      </c>
      <c r="D620" s="5">
        <v>0.02</v>
      </c>
      <c r="E620" s="5">
        <v>825.00003000000004</v>
      </c>
      <c r="F620" s="5">
        <v>499.99999000000003</v>
      </c>
      <c r="H620" s="5">
        <v>73.900002000000001</v>
      </c>
      <c r="I620" s="5" t="s">
        <v>200</v>
      </c>
      <c r="J620" s="5" t="s">
        <v>324</v>
      </c>
      <c r="K620" s="5">
        <v>1284.0242487151791</v>
      </c>
      <c r="L620" s="5">
        <v>3.6720391792767884</v>
      </c>
      <c r="M620" s="5">
        <v>46.626438097070945</v>
      </c>
      <c r="N620" s="18">
        <v>0.13334180227039227</v>
      </c>
      <c r="O620" s="5">
        <v>1460.011346833352</v>
      </c>
      <c r="P620" s="5">
        <v>4.1753252503800349</v>
      </c>
      <c r="Q620" s="5">
        <v>534.35915974760871</v>
      </c>
      <c r="R620" s="5">
        <v>1.5281547621565938</v>
      </c>
      <c r="S620" s="18">
        <v>0.73900001999999998</v>
      </c>
      <c r="T620" s="62" t="e">
        <v>#NUM!</v>
      </c>
      <c r="U620" s="18" t="e">
        <v>#NUM!</v>
      </c>
      <c r="V620" s="5">
        <v>349.67607534298389</v>
      </c>
      <c r="W620" s="5">
        <v>691.63381261119559</v>
      </c>
      <c r="X620" s="5">
        <v>1.9779271771247102</v>
      </c>
      <c r="Y620" s="5">
        <v>0</v>
      </c>
      <c r="Z620" s="5" t="s">
        <v>916</v>
      </c>
      <c r="AA620" s="5">
        <v>2002</v>
      </c>
      <c r="AB620" s="5">
        <v>0.73900001999999998</v>
      </c>
      <c r="AC620" s="5">
        <v>0.15000000999999999</v>
      </c>
      <c r="AD620" s="5">
        <v>421195.13</v>
      </c>
      <c r="AE620" s="5">
        <v>16263239</v>
      </c>
      <c r="AF620" s="5">
        <v>2777667</v>
      </c>
      <c r="AG620" s="5">
        <v>12019552</v>
      </c>
      <c r="AI620" s="10"/>
    </row>
    <row r="621" spans="1:35" x14ac:dyDescent="0.25">
      <c r="A621" s="5" t="s">
        <v>1460</v>
      </c>
      <c r="B621" s="5">
        <v>108</v>
      </c>
      <c r="C621" s="5">
        <v>51</v>
      </c>
      <c r="D621" s="5">
        <v>0.02</v>
      </c>
      <c r="E621" s="5">
        <v>825.00003000000004</v>
      </c>
      <c r="F621" s="5">
        <v>499.99999000000003</v>
      </c>
      <c r="G621" s="5">
        <v>26</v>
      </c>
      <c r="H621" s="5">
        <v>68.800002000000006</v>
      </c>
      <c r="I621" s="5" t="s">
        <v>200</v>
      </c>
      <c r="J621" s="5" t="s">
        <v>324</v>
      </c>
      <c r="K621" s="5">
        <v>1284.0242487151791</v>
      </c>
      <c r="L621" s="5">
        <v>3.6720391792767884</v>
      </c>
      <c r="M621" s="5">
        <v>46.626438097070945</v>
      </c>
      <c r="N621" s="18">
        <v>0.13334180227039227</v>
      </c>
      <c r="O621" s="5">
        <v>1359.2527857057071</v>
      </c>
      <c r="P621" s="5">
        <v>3.8871769662035587</v>
      </c>
      <c r="Q621" s="5">
        <v>630.02895110050179</v>
      </c>
      <c r="R621" s="5">
        <v>1.8017502355073349</v>
      </c>
      <c r="S621" s="18">
        <v>0.68800002000000005</v>
      </c>
      <c r="T621" s="62">
        <v>106.19</v>
      </c>
      <c r="U621" s="18">
        <v>0.30367146688570645</v>
      </c>
      <c r="V621" s="5">
        <v>349.67607534298389</v>
      </c>
      <c r="W621" s="5">
        <v>691.63381261119559</v>
      </c>
      <c r="X621" s="5">
        <v>1.9779271771247102</v>
      </c>
      <c r="Y621" s="5">
        <v>0</v>
      </c>
      <c r="Z621" s="5" t="s">
        <v>916</v>
      </c>
      <c r="AA621" s="5">
        <v>2003</v>
      </c>
      <c r="AB621" s="5">
        <v>0.68800002000000005</v>
      </c>
      <c r="AC621" s="5">
        <v>0.14470000999999999</v>
      </c>
      <c r="AD621" s="5">
        <v>479077.38</v>
      </c>
      <c r="AE621" s="5">
        <v>17196812</v>
      </c>
      <c r="AF621" s="5">
        <v>2977885</v>
      </c>
      <c r="AG621" s="5">
        <v>11826926</v>
      </c>
      <c r="AI621" s="10"/>
    </row>
    <row r="622" spans="1:35" x14ac:dyDescent="0.25">
      <c r="A622" s="5" t="s">
        <v>1460</v>
      </c>
      <c r="B622" s="5">
        <v>108</v>
      </c>
      <c r="C622" s="5">
        <v>51</v>
      </c>
      <c r="D622" s="5">
        <v>0.02</v>
      </c>
      <c r="E622" s="5">
        <v>825.00003000000004</v>
      </c>
      <c r="F622" s="5">
        <v>499.99999000000003</v>
      </c>
      <c r="G622" s="5">
        <v>30</v>
      </c>
      <c r="H622" s="5">
        <v>63.099997999999999</v>
      </c>
      <c r="I622" s="5" t="s">
        <v>200</v>
      </c>
      <c r="J622" s="5" t="s">
        <v>324</v>
      </c>
      <c r="K622" s="5">
        <v>1284.0242487151791</v>
      </c>
      <c r="L622" s="5">
        <v>3.6720391792767884</v>
      </c>
      <c r="M622" s="5">
        <v>46.626438097070945</v>
      </c>
      <c r="N622" s="18">
        <v>0.13334180227039227</v>
      </c>
      <c r="O622" s="5">
        <v>1246.6401971837811</v>
      </c>
      <c r="P622" s="5">
        <v>3.5651286578900181</v>
      </c>
      <c r="Q622" s="5">
        <v>772.68450303337318</v>
      </c>
      <c r="R622" s="5">
        <v>2.209715097824398</v>
      </c>
      <c r="S622" s="18">
        <v>0.63099998000000002</v>
      </c>
      <c r="T622" s="62">
        <v>116.89</v>
      </c>
      <c r="U622" s="18">
        <v>0.33427320940495553</v>
      </c>
      <c r="V622" s="5">
        <v>349.67607534298389</v>
      </c>
      <c r="W622" s="5">
        <v>691.63381261119559</v>
      </c>
      <c r="X622" s="5">
        <v>1.9779271771247102</v>
      </c>
      <c r="Y622" s="5">
        <v>0</v>
      </c>
      <c r="Z622" s="5" t="s">
        <v>916</v>
      </c>
      <c r="AA622" s="5">
        <v>2004</v>
      </c>
      <c r="AB622" s="5">
        <v>0.63099998000000002</v>
      </c>
      <c r="AC622" s="5">
        <v>0.14850000999999999</v>
      </c>
      <c r="AD622" s="5">
        <v>527899.25</v>
      </c>
      <c r="AE622" s="5">
        <v>18067486</v>
      </c>
      <c r="AF622" s="5">
        <v>3017087</v>
      </c>
      <c r="AG622" s="5">
        <v>11409404</v>
      </c>
      <c r="AI622" s="10"/>
    </row>
    <row r="623" spans="1:35" x14ac:dyDescent="0.25">
      <c r="A623" s="5" t="s">
        <v>1460</v>
      </c>
      <c r="B623" s="5">
        <v>108</v>
      </c>
      <c r="C623" s="5">
        <v>51</v>
      </c>
      <c r="D623" s="5">
        <v>0.02</v>
      </c>
      <c r="E623" s="5">
        <v>825.00003000000004</v>
      </c>
      <c r="F623" s="5">
        <v>499.99999000000003</v>
      </c>
      <c r="G623" s="5">
        <v>30</v>
      </c>
      <c r="H623" s="5">
        <v>64.599997000000002</v>
      </c>
      <c r="I623" s="5" t="s">
        <v>200</v>
      </c>
      <c r="J623" s="5" t="s">
        <v>324</v>
      </c>
      <c r="K623" s="5">
        <v>1284.0242487151791</v>
      </c>
      <c r="L623" s="5">
        <v>3.6720391792767884</v>
      </c>
      <c r="M623" s="5">
        <v>46.626438097070945</v>
      </c>
      <c r="N623" s="18">
        <v>0.13334180227039227</v>
      </c>
      <c r="O623" s="5">
        <v>1276.2750483470961</v>
      </c>
      <c r="P623" s="5">
        <v>3.6498780967363773</v>
      </c>
      <c r="Q623" s="5">
        <v>739.02674676342463</v>
      </c>
      <c r="R623" s="5">
        <v>2.1134609968341174</v>
      </c>
      <c r="S623" s="18">
        <v>0.64599996999999998</v>
      </c>
      <c r="T623" s="62">
        <v>113.83</v>
      </c>
      <c r="U623" s="18">
        <v>0.32552073630401535</v>
      </c>
      <c r="V623" s="5">
        <v>349.67607534298389</v>
      </c>
      <c r="W623" s="5">
        <v>691.63381261119559</v>
      </c>
      <c r="X623" s="5">
        <v>1.9779271771247102</v>
      </c>
      <c r="Y623" s="5">
        <v>0</v>
      </c>
      <c r="Z623" s="5" t="s">
        <v>916</v>
      </c>
      <c r="AA623" s="5">
        <v>2005</v>
      </c>
      <c r="AB623" s="5">
        <v>0.64599996999999998</v>
      </c>
      <c r="AC623" s="5">
        <v>0.15010001000000001</v>
      </c>
      <c r="AD623" s="5">
        <v>555169.63</v>
      </c>
      <c r="AE623" s="5">
        <v>18699764</v>
      </c>
      <c r="AF623" s="5">
        <v>3132169</v>
      </c>
      <c r="AG623" s="5">
        <v>12082682</v>
      </c>
      <c r="AI623" s="10"/>
    </row>
    <row r="624" spans="1:35" x14ac:dyDescent="0.25">
      <c r="A624" s="5" t="s">
        <v>1460</v>
      </c>
      <c r="B624" s="5">
        <v>108</v>
      </c>
      <c r="C624" s="5">
        <v>51</v>
      </c>
      <c r="D624" s="5">
        <v>0.02</v>
      </c>
      <c r="E624" s="5">
        <v>825.00003000000004</v>
      </c>
      <c r="F624" s="5">
        <v>520.00002000000006</v>
      </c>
      <c r="G624" s="5">
        <v>30</v>
      </c>
      <c r="H624" s="5">
        <v>67.500000999999997</v>
      </c>
      <c r="I624" s="5" t="s">
        <v>200</v>
      </c>
      <c r="J624" s="5" t="s">
        <v>324</v>
      </c>
      <c r="K624" s="5">
        <v>1367.1117165376722</v>
      </c>
      <c r="L624" s="5">
        <v>3.7219426135779186</v>
      </c>
      <c r="M624" s="5">
        <v>49.632388202851253</v>
      </c>
      <c r="N624" s="18">
        <v>0.13512348583601919</v>
      </c>
      <c r="O624" s="5">
        <v>1420.0045333702005</v>
      </c>
      <c r="P624" s="5">
        <v>3.865942570962333</v>
      </c>
      <c r="Q624" s="5">
        <v>800.14865689027488</v>
      </c>
      <c r="R624" s="5">
        <v>2.178393577680223</v>
      </c>
      <c r="S624" s="18">
        <v>0.67500000999999998</v>
      </c>
      <c r="T624" s="62">
        <v>122.39</v>
      </c>
      <c r="U624" s="18">
        <v>0.33320679860658098</v>
      </c>
      <c r="V624" s="5">
        <v>367.31133670636103</v>
      </c>
      <c r="W624" s="5">
        <v>736.59867210395271</v>
      </c>
      <c r="X624" s="5">
        <v>2.0053796289244681</v>
      </c>
      <c r="Y624" s="5">
        <v>0</v>
      </c>
      <c r="Z624" s="5" t="s">
        <v>916</v>
      </c>
      <c r="AA624" s="5">
        <v>2006</v>
      </c>
      <c r="AB624" s="5">
        <v>0.67500000999999998</v>
      </c>
      <c r="AC624" s="5">
        <v>0.15379999999999999</v>
      </c>
      <c r="AD624" s="5">
        <v>555342.38</v>
      </c>
      <c r="AE624" s="5">
        <v>19390780</v>
      </c>
      <c r="AF624" s="5">
        <v>2892959</v>
      </c>
      <c r="AG624" s="5">
        <v>13088358</v>
      </c>
      <c r="AI624" s="10"/>
    </row>
    <row r="625" spans="1:35" x14ac:dyDescent="0.25">
      <c r="A625" s="5" t="s">
        <v>1460</v>
      </c>
      <c r="B625" s="5">
        <v>108</v>
      </c>
      <c r="C625" s="5">
        <v>51</v>
      </c>
      <c r="D625" s="5">
        <v>0.02</v>
      </c>
      <c r="E625" s="5">
        <v>825.00003000000004</v>
      </c>
      <c r="F625" s="5">
        <v>520.00002000000006</v>
      </c>
      <c r="G625" s="5">
        <v>30</v>
      </c>
      <c r="H625" s="5">
        <v>71.30000600000001</v>
      </c>
      <c r="I625" s="5" t="s">
        <v>200</v>
      </c>
      <c r="J625" s="5" t="s">
        <v>324</v>
      </c>
      <c r="K625" s="5">
        <v>1367.1117165376722</v>
      </c>
      <c r="L625" s="5">
        <v>3.7219426135779186</v>
      </c>
      <c r="M625" s="5">
        <v>49.632388202851253</v>
      </c>
      <c r="N625" s="18">
        <v>0.13512348583601919</v>
      </c>
      <c r="O625" s="5">
        <v>1499.9456333241021</v>
      </c>
      <c r="P625" s="5">
        <v>4.0835811025435369</v>
      </c>
      <c r="Q625" s="5">
        <v>679.09429422827191</v>
      </c>
      <c r="R625" s="5">
        <v>1.8488247608081829</v>
      </c>
      <c r="S625" s="18">
        <v>0.71300006000000016</v>
      </c>
      <c r="T625" s="62">
        <v>111.38</v>
      </c>
      <c r="U625" s="18">
        <v>0.30323880581557794</v>
      </c>
      <c r="V625" s="5">
        <v>367.31133670636103</v>
      </c>
      <c r="W625" s="5">
        <v>736.59867210395271</v>
      </c>
      <c r="X625" s="5">
        <v>2.0053796289244681</v>
      </c>
      <c r="Y625" s="5">
        <v>0</v>
      </c>
      <c r="Z625" s="5" t="s">
        <v>916</v>
      </c>
      <c r="AA625" s="5">
        <v>2007</v>
      </c>
      <c r="AB625" s="5">
        <v>0.71300006000000005</v>
      </c>
      <c r="AC625" s="5">
        <v>0.15369999000000001</v>
      </c>
      <c r="AD625" s="5">
        <v>578895.5</v>
      </c>
      <c r="AE625" s="5">
        <v>20772330</v>
      </c>
      <c r="AF625" s="5">
        <v>3224566</v>
      </c>
      <c r="AG625" s="5">
        <v>14812298</v>
      </c>
      <c r="AI625" s="10"/>
    </row>
    <row r="626" spans="1:35" x14ac:dyDescent="0.25">
      <c r="A626" s="5" t="s">
        <v>1460</v>
      </c>
      <c r="B626" s="5">
        <v>108</v>
      </c>
      <c r="C626" s="5">
        <v>51</v>
      </c>
      <c r="D626" s="5">
        <v>0.02</v>
      </c>
      <c r="E626" s="5">
        <v>825.00003000000004</v>
      </c>
      <c r="F626" s="5">
        <v>520.00002000000006</v>
      </c>
      <c r="G626" s="5">
        <v>30</v>
      </c>
      <c r="H626" s="5">
        <v>70.199995999999999</v>
      </c>
      <c r="I626" s="5" t="s">
        <v>200</v>
      </c>
      <c r="J626" s="5" t="s">
        <v>324</v>
      </c>
      <c r="K626" s="5">
        <v>1367.1117165376722</v>
      </c>
      <c r="L626" s="5">
        <v>3.7219426135779186</v>
      </c>
      <c r="M626" s="5">
        <v>49.632388202851253</v>
      </c>
      <c r="N626" s="18">
        <v>0.13512348583601919</v>
      </c>
      <c r="O626" s="5">
        <v>1476.804608678005</v>
      </c>
      <c r="P626" s="5">
        <v>4.0205799851437858</v>
      </c>
      <c r="Q626" s="5">
        <v>657.95700881435255</v>
      </c>
      <c r="R626" s="5">
        <v>1.7912787955693885</v>
      </c>
      <c r="S626" s="18">
        <v>0.70199995999999998</v>
      </c>
      <c r="T626" s="62">
        <v>109.46</v>
      </c>
      <c r="U626" s="18">
        <v>0.29800609876581757</v>
      </c>
      <c r="V626" s="5">
        <v>367.31133670636103</v>
      </c>
      <c r="W626" s="5">
        <v>736.59867210395271</v>
      </c>
      <c r="X626" s="5">
        <v>2.0053796289244681</v>
      </c>
      <c r="Y626" s="5">
        <v>0</v>
      </c>
      <c r="Z626" s="5" t="s">
        <v>916</v>
      </c>
      <c r="AA626" s="5">
        <v>2008</v>
      </c>
      <c r="AB626" s="5">
        <v>0.70199995999999998</v>
      </c>
      <c r="AC626" s="5">
        <v>0.14229998999999999</v>
      </c>
      <c r="AD626" s="5">
        <v>637097.68999999994</v>
      </c>
      <c r="AE626" s="5">
        <v>22090516</v>
      </c>
      <c r="AF626" s="5">
        <v>3675014</v>
      </c>
      <c r="AG626" s="5">
        <v>15507834</v>
      </c>
      <c r="AI626" s="10"/>
    </row>
    <row r="627" spans="1:35" x14ac:dyDescent="0.25">
      <c r="A627" s="5" t="s">
        <v>1460</v>
      </c>
      <c r="B627" s="5">
        <v>108</v>
      </c>
      <c r="C627" s="5">
        <v>51</v>
      </c>
      <c r="D627" s="5">
        <v>0.02</v>
      </c>
      <c r="E627" s="5">
        <v>825.00003000000004</v>
      </c>
      <c r="F627" s="5">
        <v>499.99999000000003</v>
      </c>
      <c r="G627" s="5">
        <v>30</v>
      </c>
      <c r="H627" s="5">
        <v>59.099995999999997</v>
      </c>
      <c r="I627" s="5" t="s">
        <v>200</v>
      </c>
      <c r="J627" s="5" t="s">
        <v>324</v>
      </c>
      <c r="K627" s="5">
        <v>1284.0242487151791</v>
      </c>
      <c r="L627" s="5">
        <v>3.6720391792767884</v>
      </c>
      <c r="M627" s="5">
        <v>46.626438097070945</v>
      </c>
      <c r="N627" s="18">
        <v>0.13334180227039227</v>
      </c>
      <c r="O627" s="5">
        <v>1167.6138352175649</v>
      </c>
      <c r="P627" s="5">
        <v>3.3391298906346312</v>
      </c>
      <c r="Q627" s="5">
        <v>834.9090192223581</v>
      </c>
      <c r="R627" s="5">
        <v>2.3876641214399004</v>
      </c>
      <c r="S627" s="18">
        <v>0.59099995999999999</v>
      </c>
      <c r="T627" s="62">
        <v>122.55</v>
      </c>
      <c r="U627" s="18">
        <v>0.35045427625311537</v>
      </c>
      <c r="V627" s="5">
        <v>349.67607534298389</v>
      </c>
      <c r="W627" s="5">
        <v>691.63381261119559</v>
      </c>
      <c r="X627" s="5">
        <v>1.9779271771247102</v>
      </c>
      <c r="Y627" s="5">
        <v>0</v>
      </c>
      <c r="Z627" s="5" t="s">
        <v>916</v>
      </c>
      <c r="AA627" s="5">
        <v>2009</v>
      </c>
      <c r="AB627" s="5">
        <v>0.59099995999999999</v>
      </c>
      <c r="AC627" s="5">
        <v>0.14169999999999999</v>
      </c>
      <c r="AD627" s="5">
        <v>697190.56</v>
      </c>
      <c r="AE627" s="5">
        <v>22839412</v>
      </c>
      <c r="AF627" s="5">
        <v>3912326</v>
      </c>
      <c r="AG627" s="5">
        <v>13500766</v>
      </c>
      <c r="AI627" s="10"/>
    </row>
    <row r="628" spans="1:35" x14ac:dyDescent="0.25">
      <c r="A628" s="5" t="s">
        <v>1460</v>
      </c>
      <c r="B628" s="5">
        <v>108</v>
      </c>
      <c r="C628" s="5">
        <v>51</v>
      </c>
      <c r="D628" s="5">
        <v>0.02</v>
      </c>
      <c r="E628" s="5">
        <v>825.00003000000004</v>
      </c>
      <c r="F628" s="5">
        <v>499.99999000000003</v>
      </c>
      <c r="G628" s="5">
        <v>30</v>
      </c>
      <c r="H628" s="5">
        <v>54.400002999999998</v>
      </c>
      <c r="I628" s="5" t="s">
        <v>200</v>
      </c>
      <c r="J628" s="5" t="s">
        <v>324</v>
      </c>
      <c r="K628" s="5">
        <v>1284.0242487151791</v>
      </c>
      <c r="L628" s="5">
        <v>3.6720391792767884</v>
      </c>
      <c r="M628" s="5">
        <v>46.626438097070945</v>
      </c>
      <c r="N628" s="18">
        <v>0.13334180227039227</v>
      </c>
      <c r="O628" s="5">
        <v>1074.7580446312895</v>
      </c>
      <c r="P628" s="5">
        <v>3.0735818673814057</v>
      </c>
      <c r="Q628" s="5">
        <v>949.0144052230969</v>
      </c>
      <c r="R628" s="5">
        <v>2.7139815164427392</v>
      </c>
      <c r="S628" s="18">
        <v>0.54400002999999997</v>
      </c>
      <c r="T628" s="62">
        <v>132.91999999999999</v>
      </c>
      <c r="U628" s="18">
        <v>0.38012661429115502</v>
      </c>
      <c r="V628" s="5">
        <v>349.67607534298389</v>
      </c>
      <c r="W628" s="5">
        <v>691.63381261119559</v>
      </c>
      <c r="X628" s="5">
        <v>1.9779271771247102</v>
      </c>
      <c r="Y628" s="5">
        <v>0</v>
      </c>
      <c r="Z628" s="5" t="s">
        <v>916</v>
      </c>
      <c r="AA628" s="5">
        <v>2010</v>
      </c>
      <c r="AB628" s="5">
        <v>0.54400002999999997</v>
      </c>
      <c r="AC628" s="5">
        <v>0.14419999999999999</v>
      </c>
      <c r="AD628" s="5">
        <v>904382.69</v>
      </c>
      <c r="AE628" s="5">
        <v>23674842</v>
      </c>
      <c r="AF628" s="5">
        <v>3977819</v>
      </c>
      <c r="AG628" s="5">
        <v>12868484</v>
      </c>
      <c r="AI628" s="10"/>
    </row>
    <row r="629" spans="1:35" x14ac:dyDescent="0.25">
      <c r="A629" s="5" t="s">
        <v>1460</v>
      </c>
      <c r="B629" s="5">
        <v>108</v>
      </c>
      <c r="C629" s="5">
        <v>51</v>
      </c>
      <c r="D629" s="5">
        <v>0.02</v>
      </c>
      <c r="E629" s="5">
        <v>825.00003000000004</v>
      </c>
      <c r="F629" s="5">
        <v>499.99999000000003</v>
      </c>
      <c r="G629" s="5">
        <v>30</v>
      </c>
      <c r="H629" s="5">
        <v>55.1</v>
      </c>
      <c r="I629" s="5" t="s">
        <v>200</v>
      </c>
      <c r="J629" s="5" t="s">
        <v>324</v>
      </c>
      <c r="K629" s="5">
        <v>1284.0242487151791</v>
      </c>
      <c r="L629" s="5">
        <v>3.6720391792767884</v>
      </c>
      <c r="M629" s="5">
        <v>46.626438097070945</v>
      </c>
      <c r="N629" s="18">
        <v>0.13334180227039227</v>
      </c>
      <c r="O629" s="5">
        <v>1088.5875917908324</v>
      </c>
      <c r="P629" s="5">
        <v>3.1131314623772259</v>
      </c>
      <c r="Q629" s="5">
        <v>969.4190140394918</v>
      </c>
      <c r="R629" s="5">
        <v>2.7723344043158393</v>
      </c>
      <c r="S629" s="18">
        <v>0.55100000000000005</v>
      </c>
      <c r="T629" s="62">
        <v>134.78</v>
      </c>
      <c r="U629" s="18">
        <v>0.38543269555124648</v>
      </c>
      <c r="V629" s="5">
        <v>349.67607534298389</v>
      </c>
      <c r="W629" s="5">
        <v>691.63381261119559</v>
      </c>
      <c r="X629" s="5">
        <v>1.9779271771247102</v>
      </c>
      <c r="Y629" s="5">
        <v>0</v>
      </c>
      <c r="Z629" s="5" t="s">
        <v>916</v>
      </c>
      <c r="AA629" s="5">
        <v>2011</v>
      </c>
      <c r="AB629" s="5">
        <v>0.55100000000000005</v>
      </c>
      <c r="AC629" s="5">
        <v>0.1424</v>
      </c>
      <c r="AD629" s="5">
        <v>1086319.8</v>
      </c>
      <c r="AE629" s="5">
        <v>24096754</v>
      </c>
      <c r="AF629" s="5">
        <v>3902647</v>
      </c>
      <c r="AG629" s="5">
        <v>13286295</v>
      </c>
      <c r="AI629" s="10"/>
    </row>
    <row r="630" spans="1:35" x14ac:dyDescent="0.25">
      <c r="A630" s="5" t="s">
        <v>1460</v>
      </c>
      <c r="B630" s="5">
        <v>108</v>
      </c>
      <c r="C630" s="5">
        <v>51</v>
      </c>
      <c r="D630" s="5">
        <v>0.02</v>
      </c>
      <c r="E630" s="5">
        <v>825.00003000000004</v>
      </c>
      <c r="F630" s="5">
        <v>499.99999000000003</v>
      </c>
      <c r="G630" s="5">
        <v>30</v>
      </c>
      <c r="H630" s="5">
        <v>55.400002000000001</v>
      </c>
      <c r="I630" s="5" t="s">
        <v>200</v>
      </c>
      <c r="J630" s="5" t="s">
        <v>324</v>
      </c>
      <c r="K630" s="5">
        <v>1284.0242487151791</v>
      </c>
      <c r="L630" s="5">
        <v>3.6720391792767884</v>
      </c>
      <c r="M630" s="5">
        <v>46.626438097070945</v>
      </c>
      <c r="N630" s="18">
        <v>0.13334180227039227</v>
      </c>
      <c r="O630" s="5">
        <v>1094.5146054879729</v>
      </c>
      <c r="P630" s="5">
        <v>3.1300814744457575</v>
      </c>
      <c r="Q630" s="5">
        <v>1004.8309676762849</v>
      </c>
      <c r="R630" s="5">
        <v>2.8736051406739356</v>
      </c>
      <c r="S630" s="18">
        <v>0.55400002000000004</v>
      </c>
      <c r="T630" s="62">
        <v>138</v>
      </c>
      <c r="U630" s="18">
        <v>0.39464133587687944</v>
      </c>
      <c r="V630" s="5">
        <v>349.67607534298389</v>
      </c>
      <c r="W630" s="5">
        <v>691.63381261119559</v>
      </c>
      <c r="X630" s="5">
        <v>1.9779271771247102</v>
      </c>
      <c r="Y630" s="5">
        <v>0</v>
      </c>
      <c r="Z630" s="5" t="s">
        <v>916</v>
      </c>
      <c r="AA630" s="5">
        <v>2012</v>
      </c>
      <c r="AB630" s="5">
        <v>0.55400002000000004</v>
      </c>
      <c r="AC630" s="5">
        <v>0.13680001</v>
      </c>
      <c r="AD630" s="5">
        <v>1127265.3</v>
      </c>
      <c r="AE630" s="5">
        <v>24540080</v>
      </c>
      <c r="AF630" s="5">
        <v>3808761</v>
      </c>
      <c r="AG630" s="5">
        <v>13584409</v>
      </c>
      <c r="AI630" s="10"/>
    </row>
    <row r="631" spans="1:35" x14ac:dyDescent="0.25">
      <c r="A631" s="5" t="s">
        <v>1460</v>
      </c>
      <c r="B631" s="5">
        <v>108</v>
      </c>
      <c r="C631" s="5">
        <v>51</v>
      </c>
      <c r="D631" s="5">
        <v>0.02</v>
      </c>
      <c r="E631" s="5">
        <v>799.99998000000005</v>
      </c>
      <c r="F631" s="5">
        <v>450</v>
      </c>
      <c r="G631" s="5">
        <v>30</v>
      </c>
      <c r="H631" s="5">
        <v>56.400001000000003</v>
      </c>
      <c r="I631" s="5" t="s">
        <v>200</v>
      </c>
      <c r="J631" s="5" t="s">
        <v>324</v>
      </c>
      <c r="K631" s="5">
        <v>1130.6259096280899</v>
      </c>
      <c r="L631" s="5">
        <v>3.6544219994271843</v>
      </c>
      <c r="M631" s="5">
        <v>41.248737115292755</v>
      </c>
      <c r="N631" s="18">
        <v>0.133324639988393</v>
      </c>
      <c r="O631" s="5">
        <v>980.24283886192347</v>
      </c>
      <c r="P631" s="5">
        <v>3.1683521177188587</v>
      </c>
      <c r="Q631" s="5">
        <v>941.835171967002</v>
      </c>
      <c r="R631" s="5">
        <v>3.0442104173985096</v>
      </c>
      <c r="S631" s="18">
        <v>0.56400001</v>
      </c>
      <c r="T631" s="62">
        <v>124.91</v>
      </c>
      <c r="U631" s="18">
        <v>0.40373403295411797</v>
      </c>
      <c r="V631" s="5">
        <v>309.38570033929057</v>
      </c>
      <c r="W631" s="5">
        <v>607.39327739625696</v>
      </c>
      <c r="X631" s="5">
        <v>1.9632234997614748</v>
      </c>
      <c r="Y631" s="5">
        <v>0</v>
      </c>
      <c r="Z631" s="5" t="s">
        <v>916</v>
      </c>
      <c r="AA631" s="5">
        <v>2013</v>
      </c>
      <c r="AB631" s="5">
        <v>0.56400001</v>
      </c>
      <c r="AC631" s="5">
        <v>0.13020000000000001</v>
      </c>
      <c r="AD631" s="5">
        <v>1149134.1000000001</v>
      </c>
      <c r="AE631" s="5">
        <v>26017708</v>
      </c>
      <c r="AF631" s="5">
        <v>3726326</v>
      </c>
      <c r="AG631" s="5">
        <v>14669156</v>
      </c>
      <c r="AI631" s="10"/>
    </row>
    <row r="632" spans="1:35" x14ac:dyDescent="0.25">
      <c r="A632" s="5" t="s">
        <v>1460</v>
      </c>
      <c r="B632" s="5">
        <v>108</v>
      </c>
      <c r="C632" s="5">
        <v>51</v>
      </c>
      <c r="D632" s="5">
        <v>0.02</v>
      </c>
      <c r="E632" s="5">
        <v>775.00000999999997</v>
      </c>
      <c r="F632" s="5">
        <v>450</v>
      </c>
      <c r="G632" s="5">
        <v>30</v>
      </c>
      <c r="H632" s="5">
        <v>57.4</v>
      </c>
      <c r="I632" s="5" t="s">
        <v>200</v>
      </c>
      <c r="J632" s="5" t="s">
        <v>201</v>
      </c>
      <c r="K632" s="5">
        <v>1279.8614182392707</v>
      </c>
      <c r="L632" s="5">
        <v>4.136782717610088</v>
      </c>
      <c r="M632" s="5">
        <v>28.436691527651487</v>
      </c>
      <c r="N632" s="18">
        <v>9.1913399670592852E-2</v>
      </c>
      <c r="O632" s="5">
        <v>1093.3163060538075</v>
      </c>
      <c r="P632" s="5">
        <v>3.533829471933617</v>
      </c>
      <c r="Q632" s="5">
        <v>984.36960766684615</v>
      </c>
      <c r="R632" s="5">
        <v>3.1816907070602438</v>
      </c>
      <c r="S632" s="18">
        <v>0.57399999999999995</v>
      </c>
      <c r="T632" s="62">
        <v>113.82</v>
      </c>
      <c r="U632" s="18">
        <v>0.36789545767852311</v>
      </c>
      <c r="V632" s="5">
        <v>309.38570033929057</v>
      </c>
      <c r="W632" s="5">
        <v>624.87082227258895</v>
      </c>
      <c r="X632" s="5">
        <v>2.0197146202533562</v>
      </c>
      <c r="Y632" s="5">
        <v>0</v>
      </c>
      <c r="Z632" s="5" t="s">
        <v>916</v>
      </c>
      <c r="AA632" s="5">
        <v>2014</v>
      </c>
      <c r="AB632" s="5">
        <v>0.57399999999999995</v>
      </c>
      <c r="AC632" s="5">
        <v>0.12230000000000001</v>
      </c>
      <c r="AD632" s="5">
        <v>1218397.8</v>
      </c>
      <c r="AE632" s="5">
        <v>28119536</v>
      </c>
      <c r="AF632" s="5">
        <v>3764955</v>
      </c>
      <c r="AG632" s="5">
        <v>16145773</v>
      </c>
      <c r="AI632" s="10"/>
    </row>
    <row r="633" spans="1:35" x14ac:dyDescent="0.25">
      <c r="A633" s="5" t="s">
        <v>1460</v>
      </c>
      <c r="B633" s="5">
        <v>108</v>
      </c>
      <c r="C633" s="5">
        <v>51</v>
      </c>
      <c r="D633" s="5">
        <v>0.02</v>
      </c>
      <c r="E633" s="5">
        <v>799.99998000000005</v>
      </c>
      <c r="F633" s="5">
        <v>750</v>
      </c>
      <c r="G633" s="5">
        <v>19</v>
      </c>
      <c r="H633" s="5">
        <v>108.2</v>
      </c>
      <c r="I633" s="5" t="s">
        <v>200</v>
      </c>
      <c r="J633" s="5" t="s">
        <v>201</v>
      </c>
      <c r="K633" s="5">
        <v>2998.3778064131184</v>
      </c>
      <c r="L633" s="5">
        <v>4.5980042633943183</v>
      </c>
      <c r="M633" s="5">
        <v>88.213586079602081</v>
      </c>
      <c r="N633" s="18">
        <v>0.13527529586691031</v>
      </c>
      <c r="O633" s="5">
        <v>4922.1476017455479</v>
      </c>
      <c r="P633" s="5">
        <v>7.548100045789857</v>
      </c>
      <c r="Q633" s="5">
        <v>-300.24960402730221</v>
      </c>
      <c r="R633" s="5">
        <v>-0.46043195638894702</v>
      </c>
      <c r="S633" s="18">
        <v>1.0820000000000001</v>
      </c>
      <c r="T633" s="62">
        <v>56.95</v>
      </c>
      <c r="U633" s="18">
        <v>8.7331609320522599E-2</v>
      </c>
      <c r="V633" s="5">
        <v>652.10418143450545</v>
      </c>
      <c r="W633" s="5">
        <v>1550.741973388682</v>
      </c>
      <c r="X633" s="5">
        <v>2.3780586255057345</v>
      </c>
      <c r="Y633" s="5">
        <v>0</v>
      </c>
      <c r="Z633" s="5" t="s">
        <v>923</v>
      </c>
      <c r="AA633" s="5">
        <v>2001</v>
      </c>
      <c r="AB633" s="5">
        <v>1.0820000000000001</v>
      </c>
      <c r="AC633" s="5">
        <v>0.15427995</v>
      </c>
      <c r="AD633" s="5">
        <v>17122.717000000001</v>
      </c>
      <c r="AE633" s="5">
        <v>1427090.6</v>
      </c>
      <c r="AF633" s="5">
        <v>254155.75</v>
      </c>
      <c r="AG633" s="5">
        <v>1544720.9</v>
      </c>
      <c r="AH633" s="5">
        <v>43.200001</v>
      </c>
      <c r="AI633" s="10"/>
    </row>
    <row r="634" spans="1:35" x14ac:dyDescent="0.25">
      <c r="A634" s="5" t="s">
        <v>1460</v>
      </c>
      <c r="B634" s="5">
        <v>108</v>
      </c>
      <c r="C634" s="5">
        <v>51</v>
      </c>
      <c r="D634" s="5">
        <v>0.02</v>
      </c>
      <c r="E634" s="5">
        <v>799.99998000000005</v>
      </c>
      <c r="F634" s="5">
        <v>750</v>
      </c>
      <c r="G634" s="5">
        <v>19</v>
      </c>
      <c r="H634" s="5">
        <v>122.8</v>
      </c>
      <c r="I634" s="5" t="s">
        <v>200</v>
      </c>
      <c r="J634" s="5" t="s">
        <v>201</v>
      </c>
      <c r="K634" s="5">
        <v>2998.3778064131184</v>
      </c>
      <c r="L634" s="5">
        <v>4.5980042633943183</v>
      </c>
      <c r="M634" s="5">
        <v>88.213586079602081</v>
      </c>
      <c r="N634" s="18">
        <v>0.13527529586691031</v>
      </c>
      <c r="O634" s="5">
        <v>5586.3190895966109</v>
      </c>
      <c r="P634" s="5">
        <v>8.5666052275692657</v>
      </c>
      <c r="Q634" s="5">
        <v>-763.89825024306083</v>
      </c>
      <c r="R634" s="5">
        <v>-1.1714359024084613</v>
      </c>
      <c r="S634" s="18">
        <v>1.228</v>
      </c>
      <c r="T634" s="62">
        <v>8.67</v>
      </c>
      <c r="U634" s="18">
        <v>1.3296456355578083E-2</v>
      </c>
      <c r="V634" s="5">
        <v>652.10418143450545</v>
      </c>
      <c r="W634" s="5">
        <v>1550.741973388682</v>
      </c>
      <c r="X634" s="5">
        <v>2.3780586255057345</v>
      </c>
      <c r="Y634" s="5">
        <v>0</v>
      </c>
      <c r="Z634" s="5" t="s">
        <v>923</v>
      </c>
      <c r="AA634" s="5">
        <v>2002</v>
      </c>
      <c r="AB634" s="5">
        <v>1.228</v>
      </c>
      <c r="AC634" s="5">
        <v>0.14333612000000001</v>
      </c>
      <c r="AD634" s="5">
        <v>10017.34</v>
      </c>
      <c r="AE634" s="5">
        <v>1377660</v>
      </c>
      <c r="AF634" s="5">
        <v>268138</v>
      </c>
      <c r="AG634" s="5">
        <v>1692034.1</v>
      </c>
      <c r="AH634" s="5">
        <v>44.400002000000001</v>
      </c>
      <c r="AI634" s="10"/>
    </row>
    <row r="635" spans="1:35" x14ac:dyDescent="0.25">
      <c r="A635" s="5" t="s">
        <v>1460</v>
      </c>
      <c r="B635" s="5">
        <v>108</v>
      </c>
      <c r="C635" s="5">
        <v>51</v>
      </c>
      <c r="D635" s="5">
        <v>0.02</v>
      </c>
      <c r="E635" s="5">
        <v>799.99998000000005</v>
      </c>
      <c r="F635" s="5">
        <v>750</v>
      </c>
      <c r="G635" s="5">
        <v>19</v>
      </c>
      <c r="H635" s="5">
        <v>116.3</v>
      </c>
      <c r="I635" s="5" t="s">
        <v>200</v>
      </c>
      <c r="J635" s="5" t="s">
        <v>201</v>
      </c>
      <c r="K635" s="5">
        <v>2998.3778064131184</v>
      </c>
      <c r="L635" s="5">
        <v>4.5980042633943183</v>
      </c>
      <c r="M635" s="5">
        <v>88.213586079602081</v>
      </c>
      <c r="N635" s="18">
        <v>0.13527529586691031</v>
      </c>
      <c r="O635" s="5">
        <v>5290.6263039094938</v>
      </c>
      <c r="P635" s="5">
        <v>8.1131611397907619</v>
      </c>
      <c r="Q635" s="5">
        <v>-561.24648832162654</v>
      </c>
      <c r="R635" s="5">
        <v>-0.86066997314292748</v>
      </c>
      <c r="S635" s="18">
        <v>1.163</v>
      </c>
      <c r="T635" s="62">
        <v>29.77</v>
      </c>
      <c r="U635" s="18">
        <v>4.5655774807005424E-2</v>
      </c>
      <c r="V635" s="5">
        <v>652.10418143450545</v>
      </c>
      <c r="W635" s="5">
        <v>1550.741973388682</v>
      </c>
      <c r="X635" s="5">
        <v>2.3780586255057345</v>
      </c>
      <c r="Y635" s="5">
        <v>0</v>
      </c>
      <c r="Z635" s="5" t="s">
        <v>923</v>
      </c>
      <c r="AA635" s="5">
        <v>2003</v>
      </c>
      <c r="AB635" s="5">
        <v>1.163</v>
      </c>
      <c r="AC635" s="5">
        <v>0.14681298000000001</v>
      </c>
      <c r="AD635" s="5">
        <v>8503.8711000000003</v>
      </c>
      <c r="AE635" s="5">
        <v>1462727.1</v>
      </c>
      <c r="AF635" s="5">
        <v>277022</v>
      </c>
      <c r="AG635" s="5">
        <v>1701573.5</v>
      </c>
      <c r="AH635" s="5">
        <v>44.900002000000001</v>
      </c>
      <c r="AI635" s="10"/>
    </row>
    <row r="636" spans="1:35" x14ac:dyDescent="0.25">
      <c r="A636" s="5" t="s">
        <v>1460</v>
      </c>
      <c r="B636" s="5">
        <v>108</v>
      </c>
      <c r="C636" s="5">
        <v>51</v>
      </c>
      <c r="D636" s="5">
        <v>0.02</v>
      </c>
      <c r="E636" s="5">
        <v>799.99998000000005</v>
      </c>
      <c r="F636" s="5">
        <v>700.00001000000009</v>
      </c>
      <c r="G636" s="5">
        <v>19</v>
      </c>
      <c r="H636" s="5">
        <v>112.09998999999999</v>
      </c>
      <c r="I636" s="5" t="s">
        <v>200</v>
      </c>
      <c r="J636" s="5" t="s">
        <v>201</v>
      </c>
      <c r="K636" s="5">
        <v>2596.130401551407</v>
      </c>
      <c r="L636" s="5">
        <v>4.5153614230232684</v>
      </c>
      <c r="M636" s="5">
        <v>72.439660384601169</v>
      </c>
      <c r="N636" s="18">
        <v>0.12599184070340627</v>
      </c>
      <c r="O636" s="5">
        <v>4399.7864475038659</v>
      </c>
      <c r="P636" s="5">
        <v>7.6523991178284279</v>
      </c>
      <c r="Q636" s="5">
        <v>-376.67202608104196</v>
      </c>
      <c r="R636" s="5">
        <v>-0.65513286030700679</v>
      </c>
      <c r="S636" s="18">
        <v>1.1209998999999999</v>
      </c>
      <c r="T636" s="62">
        <v>33.22</v>
      </c>
      <c r="U636" s="18">
        <v>5.7774411254906885E-2</v>
      </c>
      <c r="V636" s="5">
        <v>574.95517154264985</v>
      </c>
      <c r="W636" s="5">
        <v>1328.7463513402449</v>
      </c>
      <c r="X636" s="5">
        <v>2.3110433945225926</v>
      </c>
      <c r="Y636" s="5">
        <v>0</v>
      </c>
      <c r="Z636" s="5" t="s">
        <v>923</v>
      </c>
      <c r="AA636" s="5">
        <v>2004</v>
      </c>
      <c r="AB636" s="5">
        <v>1.1209998999999999</v>
      </c>
      <c r="AC636" s="5">
        <v>0.14622869999999999</v>
      </c>
      <c r="AD636" s="5">
        <v>9417.6406000000006</v>
      </c>
      <c r="AE636" s="5">
        <v>1582991.8</v>
      </c>
      <c r="AF636" s="5">
        <v>292371</v>
      </c>
      <c r="AG636" s="5">
        <v>1774951.5</v>
      </c>
      <c r="AH636" s="5">
        <v>45.099997999999999</v>
      </c>
      <c r="AI636" s="10"/>
    </row>
    <row r="637" spans="1:35" x14ac:dyDescent="0.25">
      <c r="A637" s="5" t="s">
        <v>1460</v>
      </c>
      <c r="B637" s="5">
        <v>108</v>
      </c>
      <c r="C637" s="5">
        <v>51</v>
      </c>
      <c r="D637" s="5">
        <v>0.02</v>
      </c>
      <c r="E637" s="5">
        <v>799.99998000000005</v>
      </c>
      <c r="F637" s="5">
        <v>700.00001000000009</v>
      </c>
      <c r="G637" s="5">
        <v>19</v>
      </c>
      <c r="H637" s="5">
        <v>114.19999999999999</v>
      </c>
      <c r="I637" s="5" t="s">
        <v>200</v>
      </c>
      <c r="J637" s="5" t="s">
        <v>201</v>
      </c>
      <c r="K637" s="5">
        <v>2596.130401551407</v>
      </c>
      <c r="L637" s="5">
        <v>4.5153614230232684</v>
      </c>
      <c r="M637" s="5">
        <v>72.439660384601169</v>
      </c>
      <c r="N637" s="18">
        <v>0.12599184070340627</v>
      </c>
      <c r="O637" s="5">
        <v>4482.2092518022664</v>
      </c>
      <c r="P637" s="5">
        <v>7.7957543016373734</v>
      </c>
      <c r="Q637" s="5">
        <v>-439.29393236350722</v>
      </c>
      <c r="R637" s="5">
        <v>-0.76404901478639997</v>
      </c>
      <c r="S637" s="18">
        <v>1.1419999999999999</v>
      </c>
      <c r="T637" s="62">
        <v>26.7</v>
      </c>
      <c r="U637" s="18">
        <v>4.6433230657557459E-2</v>
      </c>
      <c r="V637" s="5">
        <v>574.95517154264985</v>
      </c>
      <c r="W637" s="5">
        <v>1328.7463513402449</v>
      </c>
      <c r="X637" s="5">
        <v>2.3110433945225926</v>
      </c>
      <c r="Y637" s="5">
        <v>0</v>
      </c>
      <c r="Z637" s="5" t="s">
        <v>923</v>
      </c>
      <c r="AA637" s="5">
        <v>2005</v>
      </c>
      <c r="AB637" s="5">
        <v>1.1419999999999999</v>
      </c>
      <c r="AC637" s="5">
        <v>0.14724854000000001</v>
      </c>
      <c r="AD637" s="5">
        <v>9403.1679999999997</v>
      </c>
      <c r="AE637" s="5">
        <v>1641145</v>
      </c>
      <c r="AF637" s="5">
        <v>305010</v>
      </c>
      <c r="AG637" s="5">
        <v>1874310.3</v>
      </c>
      <c r="AH637" s="5">
        <v>45.099997999999999</v>
      </c>
      <c r="AI637" s="10"/>
    </row>
    <row r="638" spans="1:35" x14ac:dyDescent="0.25">
      <c r="A638" s="5" t="s">
        <v>1460</v>
      </c>
      <c r="B638" s="5">
        <v>108</v>
      </c>
      <c r="C638" s="5">
        <v>51</v>
      </c>
      <c r="D638" s="5">
        <v>0.02</v>
      </c>
      <c r="E638" s="5">
        <v>775.00000999999997</v>
      </c>
      <c r="F638" s="5">
        <v>650.00002000000006</v>
      </c>
      <c r="G638" s="5">
        <v>15</v>
      </c>
      <c r="H638" s="5">
        <v>112.20000000000002</v>
      </c>
      <c r="I638" s="5" t="s">
        <v>200</v>
      </c>
      <c r="J638" s="5" t="s">
        <v>201</v>
      </c>
      <c r="K638" s="5">
        <v>2304.6182653482256</v>
      </c>
      <c r="L638" s="5">
        <v>4.543572596298759</v>
      </c>
      <c r="M638" s="5">
        <v>63.214284035391017</v>
      </c>
      <c r="N638" s="18">
        <v>0.12462744609656658</v>
      </c>
      <c r="O638" s="5">
        <v>3899.0769445924179</v>
      </c>
      <c r="P638" s="5">
        <v>7.6870601186672332</v>
      </c>
      <c r="Q638" s="5">
        <v>-333.61335036821225</v>
      </c>
      <c r="R638" s="5">
        <v>-0.65772128047565837</v>
      </c>
      <c r="S638" s="18">
        <v>1.1220000000000001</v>
      </c>
      <c r="T638" s="62">
        <v>24.83</v>
      </c>
      <c r="U638" s="18">
        <v>4.8955134948941596E-2</v>
      </c>
      <c r="V638" s="5">
        <v>507.22602456612918</v>
      </c>
      <c r="W638" s="5">
        <v>1170.4948759997401</v>
      </c>
      <c r="X638" s="5">
        <v>2.3076396306773841</v>
      </c>
      <c r="Y638" s="5">
        <v>0</v>
      </c>
      <c r="Z638" s="5" t="s">
        <v>923</v>
      </c>
      <c r="AA638" s="5">
        <v>2006</v>
      </c>
      <c r="AB638" s="5">
        <v>1.1220000000000001</v>
      </c>
      <c r="AC638" s="5">
        <v>0.14723516</v>
      </c>
      <c r="AD638" s="5">
        <v>10287.99</v>
      </c>
      <c r="AE638" s="5">
        <v>1759054</v>
      </c>
      <c r="AF638" s="5">
        <v>326285</v>
      </c>
      <c r="AG638" s="5">
        <v>1974086</v>
      </c>
      <c r="AH638" s="5">
        <v>45.599997999999999</v>
      </c>
      <c r="AI638" s="10"/>
    </row>
    <row r="639" spans="1:35" x14ac:dyDescent="0.25">
      <c r="A639" s="5" t="s">
        <v>1460</v>
      </c>
      <c r="B639" s="5">
        <v>108</v>
      </c>
      <c r="C639" s="5">
        <v>51</v>
      </c>
      <c r="D639" s="5">
        <v>0.02</v>
      </c>
      <c r="E639" s="5">
        <v>775.00000999999997</v>
      </c>
      <c r="F639" s="5">
        <v>650.00002000000006</v>
      </c>
      <c r="G639" s="5">
        <v>10</v>
      </c>
      <c r="H639" s="5">
        <v>113.6</v>
      </c>
      <c r="I639" s="5" t="s">
        <v>200</v>
      </c>
      <c r="J639" s="5" t="s">
        <v>201</v>
      </c>
      <c r="K639" s="5">
        <v>2304.6182653482256</v>
      </c>
      <c r="L639" s="5">
        <v>4.543572596298759</v>
      </c>
      <c r="M639" s="5">
        <v>63.214284035391017</v>
      </c>
      <c r="N639" s="18">
        <v>0.12462744609656658</v>
      </c>
      <c r="O639" s="5">
        <v>3947.7285285712887</v>
      </c>
      <c r="P639" s="5">
        <v>7.7829770898448976</v>
      </c>
      <c r="Q639" s="5">
        <v>-375.84435732565447</v>
      </c>
      <c r="R639" s="5">
        <v>-0.74098003478260821</v>
      </c>
      <c r="S639" s="18">
        <v>1.1359999999999999</v>
      </c>
      <c r="T639" s="62">
        <v>7.83</v>
      </c>
      <c r="U639" s="18">
        <v>1.5441558195766774E-2</v>
      </c>
      <c r="V639" s="5">
        <v>507.22602456612918</v>
      </c>
      <c r="W639" s="5">
        <v>1170.4948759997401</v>
      </c>
      <c r="X639" s="5">
        <v>2.3076396306773841</v>
      </c>
      <c r="Y639" s="5">
        <v>0</v>
      </c>
      <c r="Z639" s="5" t="s">
        <v>923</v>
      </c>
      <c r="AA639" s="5">
        <v>2007</v>
      </c>
      <c r="AB639" s="5">
        <v>1.1359999999999999</v>
      </c>
      <c r="AC639" s="5">
        <v>0.14930847</v>
      </c>
      <c r="AD639" s="5">
        <v>10869.171</v>
      </c>
      <c r="AE639" s="5">
        <v>1879692</v>
      </c>
      <c r="AF639" s="5">
        <v>345000</v>
      </c>
      <c r="AG639" s="5">
        <v>2134634</v>
      </c>
      <c r="AH639" s="5">
        <v>45.900002000000001</v>
      </c>
      <c r="AI639" s="10"/>
    </row>
    <row r="640" spans="1:35" x14ac:dyDescent="0.25">
      <c r="A640" s="5" t="s">
        <v>1460</v>
      </c>
      <c r="B640" s="5">
        <v>108</v>
      </c>
      <c r="C640" s="5">
        <v>51</v>
      </c>
      <c r="D640" s="5">
        <v>0.02</v>
      </c>
      <c r="E640" s="5">
        <v>775.00000999999997</v>
      </c>
      <c r="F640" s="5">
        <v>650.00002000000006</v>
      </c>
      <c r="G640" s="5">
        <v>15</v>
      </c>
      <c r="H640" s="5">
        <v>112.7</v>
      </c>
      <c r="I640" s="5" t="s">
        <v>200</v>
      </c>
      <c r="J640" s="5" t="s">
        <v>201</v>
      </c>
      <c r="K640" s="5">
        <v>2304.6182653482256</v>
      </c>
      <c r="L640" s="5">
        <v>4.543572596298759</v>
      </c>
      <c r="M640" s="5">
        <v>63.214284035391017</v>
      </c>
      <c r="N640" s="18">
        <v>0.12462744609656658</v>
      </c>
      <c r="O640" s="5">
        <v>3916.4525102991574</v>
      </c>
      <c r="P640" s="5">
        <v>7.7213161798021135</v>
      </c>
      <c r="Q640" s="5">
        <v>-346.90054390683275</v>
      </c>
      <c r="R640" s="5">
        <v>-0.68391708450599398</v>
      </c>
      <c r="S640" s="18">
        <v>1.127</v>
      </c>
      <c r="T640" s="62">
        <v>23.3</v>
      </c>
      <c r="U640" s="18">
        <v>4.5941248836100332E-2</v>
      </c>
      <c r="V640" s="5">
        <v>507.22602456612918</v>
      </c>
      <c r="W640" s="5">
        <v>1170.4948759997401</v>
      </c>
      <c r="X640" s="5">
        <v>2.3076396306773841</v>
      </c>
      <c r="Y640" s="5">
        <v>0</v>
      </c>
      <c r="Z640" s="5" t="s">
        <v>923</v>
      </c>
      <c r="AA640" s="5">
        <v>2008</v>
      </c>
      <c r="AB640" s="5">
        <v>1.127</v>
      </c>
      <c r="AC640" s="5">
        <v>0.14936984</v>
      </c>
      <c r="AD640" s="5">
        <v>12184.599</v>
      </c>
      <c r="AE640" s="5">
        <v>1953628</v>
      </c>
      <c r="AF640" s="5">
        <v>362779</v>
      </c>
      <c r="AG640" s="5">
        <v>2201624</v>
      </c>
      <c r="AH640" s="5">
        <v>46.099997999999999</v>
      </c>
      <c r="AI640" s="10"/>
    </row>
    <row r="641" spans="1:35" x14ac:dyDescent="0.25">
      <c r="A641" s="5" t="s">
        <v>1460</v>
      </c>
      <c r="B641" s="5">
        <v>108</v>
      </c>
      <c r="C641" s="5">
        <v>51</v>
      </c>
      <c r="D641" s="5">
        <v>0.02</v>
      </c>
      <c r="E641" s="5">
        <v>775.00000999999997</v>
      </c>
      <c r="F641" s="5">
        <v>650.00002000000006</v>
      </c>
      <c r="G641" s="5">
        <v>15</v>
      </c>
      <c r="H641" s="5">
        <v>102.49999999999999</v>
      </c>
      <c r="I641" s="5" t="s">
        <v>200</v>
      </c>
      <c r="J641" s="5" t="s">
        <v>201</v>
      </c>
      <c r="K641" s="5">
        <v>2304.6182653482256</v>
      </c>
      <c r="L641" s="5">
        <v>4.543572596298759</v>
      </c>
      <c r="M641" s="5">
        <v>63.214284035391017</v>
      </c>
      <c r="N641" s="18">
        <v>0.12462744609656658</v>
      </c>
      <c r="O641" s="5">
        <v>3561.9909698816646</v>
      </c>
      <c r="P641" s="5">
        <v>7.0224925326505456</v>
      </c>
      <c r="Q641" s="5">
        <v>-67.394848649465757</v>
      </c>
      <c r="R641" s="5">
        <v>-0.13286946131581862</v>
      </c>
      <c r="S641" s="18">
        <v>1.0249999999999999</v>
      </c>
      <c r="T641" s="62">
        <v>55.46</v>
      </c>
      <c r="U641" s="18">
        <v>0.10934051602880809</v>
      </c>
      <c r="V641" s="5">
        <v>507.22602456612918</v>
      </c>
      <c r="W641" s="5">
        <v>1170.4948759997401</v>
      </c>
      <c r="X641" s="5">
        <v>2.3076396306773841</v>
      </c>
      <c r="Y641" s="5">
        <v>0</v>
      </c>
      <c r="Z641" s="5" t="s">
        <v>923</v>
      </c>
      <c r="AA641" s="5">
        <v>2009</v>
      </c>
      <c r="AB641" s="5">
        <v>1.0249999999999999</v>
      </c>
      <c r="AC641" s="5">
        <v>0.14526981</v>
      </c>
      <c r="AD641" s="5">
        <v>11585.261</v>
      </c>
      <c r="AE641" s="5">
        <v>2032738</v>
      </c>
      <c r="AF641" s="5">
        <v>382469</v>
      </c>
      <c r="AG641" s="5">
        <v>2083752</v>
      </c>
      <c r="AH641" s="5">
        <v>46.299999</v>
      </c>
      <c r="AI641" s="10"/>
    </row>
    <row r="642" spans="1:35" x14ac:dyDescent="0.25">
      <c r="A642" s="5" t="s">
        <v>1460</v>
      </c>
      <c r="B642" s="5">
        <v>108</v>
      </c>
      <c r="C642" s="5">
        <v>51</v>
      </c>
      <c r="D642" s="5">
        <v>0.02</v>
      </c>
      <c r="E642" s="5">
        <v>775.00000999999997</v>
      </c>
      <c r="F642" s="5">
        <v>650.00002000000006</v>
      </c>
      <c r="G642" s="5">
        <v>15</v>
      </c>
      <c r="H642" s="5">
        <v>96.30000600000001</v>
      </c>
      <c r="I642" s="5" t="s">
        <v>200</v>
      </c>
      <c r="J642" s="5" t="s">
        <v>201</v>
      </c>
      <c r="K642" s="5">
        <v>2304.6182653482256</v>
      </c>
      <c r="L642" s="5">
        <v>4.543572596298759</v>
      </c>
      <c r="M642" s="5">
        <v>63.214284035391017</v>
      </c>
      <c r="N642" s="18">
        <v>0.12462744609656658</v>
      </c>
      <c r="O642" s="5">
        <v>3346.53416362488</v>
      </c>
      <c r="P642" s="5">
        <v>6.5977177856507598</v>
      </c>
      <c r="Q642" s="5">
        <v>100.22443051498354</v>
      </c>
      <c r="R642" s="5">
        <v>0.19759323390536493</v>
      </c>
      <c r="S642" s="18">
        <v>0.96300006000000016</v>
      </c>
      <c r="T642" s="62">
        <v>74.75</v>
      </c>
      <c r="U642" s="18">
        <v>0.14736099162810057</v>
      </c>
      <c r="V642" s="5">
        <v>507.22602456612918</v>
      </c>
      <c r="W642" s="5">
        <v>1170.4948759997401</v>
      </c>
      <c r="X642" s="5">
        <v>2.3076396306773841</v>
      </c>
      <c r="Y642" s="5">
        <v>0</v>
      </c>
      <c r="Z642" s="5" t="s">
        <v>923</v>
      </c>
      <c r="AA642" s="5">
        <v>2010</v>
      </c>
      <c r="AB642" s="5">
        <v>0.96300006000000005</v>
      </c>
      <c r="AC642" s="5">
        <v>0.14604782999999999</v>
      </c>
      <c r="AD642" s="5">
        <v>12320.379000000001</v>
      </c>
      <c r="AE642" s="5">
        <v>2122833</v>
      </c>
      <c r="AF642" s="5">
        <v>397507</v>
      </c>
      <c r="AG642" s="5">
        <v>2045328</v>
      </c>
      <c r="AH642" s="5">
        <v>46.419998</v>
      </c>
      <c r="AI642" s="10"/>
    </row>
    <row r="643" spans="1:35" x14ac:dyDescent="0.25">
      <c r="A643" s="5" t="s">
        <v>1460</v>
      </c>
      <c r="B643" s="5">
        <v>108</v>
      </c>
      <c r="C643" s="5">
        <v>51</v>
      </c>
      <c r="D643" s="5">
        <v>0.02</v>
      </c>
      <c r="E643" s="5">
        <v>724.99997999999994</v>
      </c>
      <c r="F643" s="5">
        <v>550.00000000000011</v>
      </c>
      <c r="G643" s="5">
        <v>15</v>
      </c>
      <c r="H643" s="5">
        <v>93.5</v>
      </c>
      <c r="I643" s="5" t="s">
        <v>200</v>
      </c>
      <c r="J643" s="5" t="s">
        <v>201</v>
      </c>
      <c r="K643" s="5">
        <v>1815.519561489609</v>
      </c>
      <c r="L643" s="5">
        <v>4.5899770878921373</v>
      </c>
      <c r="M643" s="5">
        <v>48.269913832301377</v>
      </c>
      <c r="N643" s="18">
        <v>0.12203547856185362</v>
      </c>
      <c r="O643" s="5">
        <v>2545.7542854367703</v>
      </c>
      <c r="P643" s="5">
        <v>6.4361486868093287</v>
      </c>
      <c r="Q643" s="5">
        <v>133.7052699838072</v>
      </c>
      <c r="R643" s="5">
        <v>0.33803222987725423</v>
      </c>
      <c r="S643" s="18">
        <v>0.93499999999999994</v>
      </c>
      <c r="T643" s="62">
        <v>63.18</v>
      </c>
      <c r="U643" s="18">
        <v>0.15973778483070247</v>
      </c>
      <c r="V643" s="5">
        <v>395.54000526032104</v>
      </c>
      <c r="W643" s="5">
        <v>907.2122945924981</v>
      </c>
      <c r="X643" s="5">
        <v>2.2936043953263958</v>
      </c>
      <c r="Y643" s="5">
        <v>0</v>
      </c>
      <c r="Z643" s="5" t="s">
        <v>923</v>
      </c>
      <c r="AA643" s="5">
        <v>2011</v>
      </c>
      <c r="AB643" s="5">
        <v>0.93500000000000005</v>
      </c>
      <c r="AC643" s="5">
        <v>0.16011249999999999</v>
      </c>
      <c r="AD643" s="5">
        <v>17762.016</v>
      </c>
      <c r="AE643" s="5">
        <v>2267541</v>
      </c>
      <c r="AF643" s="5">
        <v>436024</v>
      </c>
      <c r="AG643" s="5">
        <v>2119450</v>
      </c>
      <c r="AH643" s="5">
        <v>46.43</v>
      </c>
      <c r="AI643" s="10"/>
    </row>
    <row r="644" spans="1:35" x14ac:dyDescent="0.25">
      <c r="A644" s="5" t="s">
        <v>1460</v>
      </c>
      <c r="B644" s="5">
        <v>108</v>
      </c>
      <c r="C644" s="5">
        <v>51</v>
      </c>
      <c r="D644" s="5">
        <v>0.02</v>
      </c>
      <c r="E644" s="5">
        <v>724.99997999999994</v>
      </c>
      <c r="F644" s="5">
        <v>550.00000000000011</v>
      </c>
      <c r="G644" s="5">
        <v>15</v>
      </c>
      <c r="H644" s="5">
        <v>88.800000999999995</v>
      </c>
      <c r="I644" s="5" t="s">
        <v>200</v>
      </c>
      <c r="J644" s="5" t="s">
        <v>201</v>
      </c>
      <c r="K644" s="5">
        <v>1815.519561489609</v>
      </c>
      <c r="L644" s="5">
        <v>4.5899770878921373</v>
      </c>
      <c r="M644" s="5">
        <v>48.269913832301377</v>
      </c>
      <c r="N644" s="18">
        <v>0.12203547856185362</v>
      </c>
      <c r="O644" s="5">
        <v>2417.7859154282296</v>
      </c>
      <c r="P644" s="5">
        <v>6.1126204259338719</v>
      </c>
      <c r="Q644" s="5">
        <v>223.78553217042148</v>
      </c>
      <c r="R644" s="5">
        <v>0.56577218282418507</v>
      </c>
      <c r="S644" s="18">
        <v>0.88800000999999995</v>
      </c>
      <c r="T644" s="62">
        <v>73.23</v>
      </c>
      <c r="U644" s="18">
        <v>0.1851386806529034</v>
      </c>
      <c r="V644" s="5">
        <v>395.54000526032104</v>
      </c>
      <c r="W644" s="5">
        <v>907.2122945924981</v>
      </c>
      <c r="X644" s="5">
        <v>2.2936043953263958</v>
      </c>
      <c r="Y644" s="5">
        <v>0</v>
      </c>
      <c r="Z644" s="5" t="s">
        <v>923</v>
      </c>
      <c r="AA644" s="5">
        <v>2012</v>
      </c>
      <c r="AB644" s="5">
        <v>0.88800000999999995</v>
      </c>
      <c r="AC644" s="5">
        <v>0.16470114999999999</v>
      </c>
      <c r="AD644" s="5">
        <v>22046.523000000001</v>
      </c>
      <c r="AE644" s="5">
        <v>2405709</v>
      </c>
      <c r="AF644" s="5">
        <v>476233</v>
      </c>
      <c r="AG644" s="5">
        <v>2136612</v>
      </c>
      <c r="AH644" s="5">
        <v>46.369999</v>
      </c>
      <c r="AI644" s="10"/>
    </row>
    <row r="645" spans="1:35" x14ac:dyDescent="0.25">
      <c r="A645" s="5" t="s">
        <v>1460</v>
      </c>
      <c r="B645" s="5">
        <v>108</v>
      </c>
      <c r="C645" s="5">
        <v>51</v>
      </c>
      <c r="D645" s="5">
        <v>0.02</v>
      </c>
      <c r="E645" s="5">
        <v>724.99997999999994</v>
      </c>
      <c r="F645" s="5">
        <v>550.00000000000011</v>
      </c>
      <c r="G645" s="5">
        <v>15</v>
      </c>
      <c r="H645" s="5">
        <v>88.4</v>
      </c>
      <c r="I645" s="5" t="s">
        <v>200</v>
      </c>
      <c r="J645" s="5" t="s">
        <v>201</v>
      </c>
      <c r="K645" s="5">
        <v>1815.519561489609</v>
      </c>
      <c r="L645" s="5">
        <v>4.5899770878921373</v>
      </c>
      <c r="M645" s="5">
        <v>48.269913832301377</v>
      </c>
      <c r="N645" s="18">
        <v>0.12203547856185362</v>
      </c>
      <c r="O645" s="5">
        <v>2406.894960776583</v>
      </c>
      <c r="P645" s="5">
        <v>6.0850860311651847</v>
      </c>
      <c r="Q645" s="5">
        <v>249.8926190262961</v>
      </c>
      <c r="R645" s="5">
        <v>0.63177583987195318</v>
      </c>
      <c r="S645" s="18">
        <v>0.88400000000000012</v>
      </c>
      <c r="T645" s="62">
        <v>76.14</v>
      </c>
      <c r="U645" s="18">
        <v>0.19250037540545004</v>
      </c>
      <c r="V645" s="5">
        <v>395.54000526032104</v>
      </c>
      <c r="W645" s="5">
        <v>907.2122945924981</v>
      </c>
      <c r="X645" s="5">
        <v>2.2936043953263958</v>
      </c>
      <c r="Y645" s="5">
        <v>0</v>
      </c>
      <c r="Z645" s="5" t="s">
        <v>923</v>
      </c>
      <c r="AA645" s="5">
        <v>2013</v>
      </c>
      <c r="AB645" s="5">
        <v>0.88400000000000001</v>
      </c>
      <c r="AC645" s="5">
        <v>0.14863175000000001</v>
      </c>
      <c r="AE645" s="5">
        <v>2504403</v>
      </c>
      <c r="AF645" s="5">
        <v>459832</v>
      </c>
      <c r="AG645" s="5">
        <v>2213423</v>
      </c>
      <c r="AH645" s="5">
        <v>46.32</v>
      </c>
      <c r="AI645" s="10"/>
    </row>
    <row r="646" spans="1:35" x14ac:dyDescent="0.25">
      <c r="A646" s="5" t="s">
        <v>1460</v>
      </c>
      <c r="B646" s="5">
        <v>108</v>
      </c>
      <c r="C646" s="5">
        <v>51</v>
      </c>
      <c r="D646" s="5">
        <v>0.02</v>
      </c>
      <c r="E646" s="5">
        <v>724.99997999999994</v>
      </c>
      <c r="F646" s="5">
        <v>550.00000000000011</v>
      </c>
      <c r="G646" s="5">
        <v>15</v>
      </c>
      <c r="H646" s="5">
        <v>91.19999399999999</v>
      </c>
      <c r="I646" s="5" t="s">
        <v>200</v>
      </c>
      <c r="J646" s="5" t="s">
        <v>201</v>
      </c>
      <c r="K646" s="5">
        <v>1815.519561489609</v>
      </c>
      <c r="L646" s="5">
        <v>4.5899770878921373</v>
      </c>
      <c r="M646" s="5">
        <v>48.269913832301377</v>
      </c>
      <c r="N646" s="18">
        <v>0.12203547856185362</v>
      </c>
      <c r="O646" s="5">
        <v>2483.13128938297</v>
      </c>
      <c r="P646" s="5">
        <v>6.2778258996804119</v>
      </c>
      <c r="Q646" s="5">
        <v>200.46374887852213</v>
      </c>
      <c r="R646" s="5">
        <v>0.50681030038058661</v>
      </c>
      <c r="S646" s="18">
        <v>0.91199993999999984</v>
      </c>
      <c r="T646" s="62">
        <v>70.63</v>
      </c>
      <c r="U646" s="18">
        <v>0.17856238776247807</v>
      </c>
      <c r="V646" s="5">
        <v>395.54000526032104</v>
      </c>
      <c r="W646" s="5">
        <v>907.2122945924981</v>
      </c>
      <c r="X646" s="5">
        <v>2.2936043953263958</v>
      </c>
      <c r="Y646" s="5">
        <v>0</v>
      </c>
      <c r="Z646" s="5" t="s">
        <v>923</v>
      </c>
      <c r="AA646" s="5">
        <v>2014</v>
      </c>
      <c r="AB646" s="5">
        <v>0.91199993999999995</v>
      </c>
      <c r="AE646" s="5">
        <v>2649404.5</v>
      </c>
      <c r="AF646" s="5">
        <v>460029.63</v>
      </c>
      <c r="AG646" s="5">
        <v>2415219</v>
      </c>
      <c r="AI646" s="10"/>
    </row>
    <row r="647" spans="1:35" x14ac:dyDescent="0.25">
      <c r="A647" s="5" t="s">
        <v>1460</v>
      </c>
      <c r="B647" s="5">
        <v>108</v>
      </c>
      <c r="C647" s="5">
        <v>51</v>
      </c>
      <c r="D647" s="5">
        <v>0.02</v>
      </c>
      <c r="E647" s="5">
        <v>799.99998000000005</v>
      </c>
      <c r="F647" s="5">
        <v>750</v>
      </c>
      <c r="G647" s="5">
        <v>19</v>
      </c>
      <c r="H647" s="5">
        <v>73.100001000000006</v>
      </c>
      <c r="I647" s="5" t="s">
        <v>200</v>
      </c>
      <c r="J647" s="5" t="s">
        <v>201</v>
      </c>
      <c r="K647" s="5">
        <v>2998.3778064131184</v>
      </c>
      <c r="L647" s="5">
        <v>4.5980042633943183</v>
      </c>
      <c r="M647" s="5">
        <v>88.213586079602081</v>
      </c>
      <c r="N647" s="18">
        <v>0.13527529586691031</v>
      </c>
      <c r="O647" s="5">
        <v>3325.4066045263139</v>
      </c>
      <c r="P647" s="5">
        <v>5.0995020415465673</v>
      </c>
      <c r="Q647" s="5">
        <v>1057.7440094519948</v>
      </c>
      <c r="R647" s="5">
        <v>1.6220475800740284</v>
      </c>
      <c r="S647" s="18">
        <v>0.73100001000000003</v>
      </c>
      <c r="T647" s="62">
        <v>198.35</v>
      </c>
      <c r="U647" s="18">
        <v>0.30417525961465419</v>
      </c>
      <c r="V647" s="5">
        <v>652.10418143450545</v>
      </c>
      <c r="W647" s="5">
        <v>1550.741973388682</v>
      </c>
      <c r="X647" s="5">
        <v>2.3780586255057345</v>
      </c>
      <c r="Y647" s="5">
        <v>0</v>
      </c>
      <c r="Z647" s="5" t="s">
        <v>928</v>
      </c>
      <c r="AA647" s="5">
        <v>2001</v>
      </c>
      <c r="AB647" s="5">
        <v>0.73100001000000003</v>
      </c>
      <c r="AC647" s="5">
        <v>0.1381</v>
      </c>
      <c r="AD647" s="5">
        <v>247526.22</v>
      </c>
      <c r="AE647" s="5">
        <v>7997931</v>
      </c>
      <c r="AF647" s="5">
        <v>1326375</v>
      </c>
      <c r="AG647" s="5">
        <v>5844838</v>
      </c>
      <c r="AI647" s="10"/>
    </row>
    <row r="648" spans="1:35" x14ac:dyDescent="0.25">
      <c r="A648" s="5" t="s">
        <v>1460</v>
      </c>
      <c r="B648" s="5">
        <v>108</v>
      </c>
      <c r="C648" s="5">
        <v>51</v>
      </c>
      <c r="D648" s="5">
        <v>0.02</v>
      </c>
      <c r="E648" s="5">
        <v>799.99998000000005</v>
      </c>
      <c r="F648" s="5">
        <v>750</v>
      </c>
      <c r="G648" s="5">
        <v>19</v>
      </c>
      <c r="H648" s="5">
        <v>69.599997999999999</v>
      </c>
      <c r="I648" s="5" t="s">
        <v>200</v>
      </c>
      <c r="J648" s="5" t="s">
        <v>201</v>
      </c>
      <c r="K648" s="5">
        <v>2998.3778064131184</v>
      </c>
      <c r="L648" s="5">
        <v>4.5980042633943183</v>
      </c>
      <c r="M648" s="5">
        <v>88.213586079602081</v>
      </c>
      <c r="N648" s="18">
        <v>0.13527529586691031</v>
      </c>
      <c r="O648" s="5">
        <v>3166.187275759657</v>
      </c>
      <c r="P648" s="5">
        <v>4.8553396311531785</v>
      </c>
      <c r="Q648" s="5">
        <v>1193.9635284237986</v>
      </c>
      <c r="R648" s="5">
        <v>1.8309398443011138</v>
      </c>
      <c r="S648" s="18">
        <v>0.69599997999999996</v>
      </c>
      <c r="T648" s="62">
        <v>212.54</v>
      </c>
      <c r="U648" s="18">
        <v>0.32592671517524169</v>
      </c>
      <c r="V648" s="5">
        <v>652.10418143450545</v>
      </c>
      <c r="W648" s="5">
        <v>1550.741973388682</v>
      </c>
      <c r="X648" s="5">
        <v>2.3780586255057345</v>
      </c>
      <c r="Y648" s="5">
        <v>0</v>
      </c>
      <c r="Z648" s="5" t="s">
        <v>928</v>
      </c>
      <c r="AA648" s="5">
        <v>2002</v>
      </c>
      <c r="AB648" s="5">
        <v>0.69599997999999996</v>
      </c>
      <c r="AC648" s="5">
        <v>0.13819999999999999</v>
      </c>
      <c r="AD648" s="5">
        <v>242486.09</v>
      </c>
      <c r="AE648" s="5">
        <v>8511834</v>
      </c>
      <c r="AF648" s="5">
        <v>1413262</v>
      </c>
      <c r="AG648" s="5">
        <v>5920475</v>
      </c>
      <c r="AI648" s="10"/>
    </row>
    <row r="649" spans="1:35" x14ac:dyDescent="0.25">
      <c r="A649" s="5" t="s">
        <v>1460</v>
      </c>
      <c r="B649" s="5">
        <v>108</v>
      </c>
      <c r="C649" s="5">
        <v>51</v>
      </c>
      <c r="D649" s="5">
        <v>0.02</v>
      </c>
      <c r="E649" s="5">
        <v>799.99998000000005</v>
      </c>
      <c r="F649" s="5">
        <v>750</v>
      </c>
      <c r="G649" s="5">
        <v>14</v>
      </c>
      <c r="H649" s="5">
        <v>67.600000000000009</v>
      </c>
      <c r="I649" s="5" t="s">
        <v>200</v>
      </c>
      <c r="J649" s="5" t="s">
        <v>201</v>
      </c>
      <c r="K649" s="5">
        <v>2998.3778064131184</v>
      </c>
      <c r="L649" s="5">
        <v>4.5980042633943183</v>
      </c>
      <c r="M649" s="5">
        <v>88.213586079602081</v>
      </c>
      <c r="N649" s="18">
        <v>0.13527529586691031</v>
      </c>
      <c r="O649" s="5">
        <v>3075.2049711460172</v>
      </c>
      <c r="P649" s="5">
        <v>4.7158185128964361</v>
      </c>
      <c r="Q649" s="5">
        <v>1319.5753981686144</v>
      </c>
      <c r="R649" s="5">
        <v>2.0235653071044553</v>
      </c>
      <c r="S649" s="18">
        <v>0.67600000000000005</v>
      </c>
      <c r="T649" s="62">
        <v>248.27</v>
      </c>
      <c r="U649" s="18">
        <v>0.3807273962589256</v>
      </c>
      <c r="V649" s="5">
        <v>652.10418143450545</v>
      </c>
      <c r="W649" s="5">
        <v>1550.741973388682</v>
      </c>
      <c r="X649" s="5">
        <v>2.3780586255057345</v>
      </c>
      <c r="Y649" s="5">
        <v>0</v>
      </c>
      <c r="Z649" s="5" t="s">
        <v>928</v>
      </c>
      <c r="AA649" s="5">
        <v>2003</v>
      </c>
      <c r="AB649" s="5">
        <v>0.67600000000000005</v>
      </c>
      <c r="AC649" s="5">
        <v>0.13869999</v>
      </c>
      <c r="AD649" s="5">
        <v>252709.14</v>
      </c>
      <c r="AE649" s="5">
        <v>9007851</v>
      </c>
      <c r="AF649" s="5">
        <v>1442278</v>
      </c>
      <c r="AG649" s="5">
        <v>6085632</v>
      </c>
      <c r="AI649" s="10"/>
    </row>
    <row r="650" spans="1:35" x14ac:dyDescent="0.25">
      <c r="A650" s="5" t="s">
        <v>1460</v>
      </c>
      <c r="B650" s="5">
        <v>108</v>
      </c>
      <c r="C650" s="5">
        <v>51</v>
      </c>
      <c r="D650" s="5">
        <v>0.02</v>
      </c>
      <c r="E650" s="5">
        <v>799.99998000000005</v>
      </c>
      <c r="F650" s="5">
        <v>700.00001000000009</v>
      </c>
      <c r="G650" s="5">
        <v>24</v>
      </c>
      <c r="H650" s="5">
        <v>68.5</v>
      </c>
      <c r="I650" s="5" t="s">
        <v>200</v>
      </c>
      <c r="J650" s="5" t="s">
        <v>201</v>
      </c>
      <c r="K650" s="5">
        <v>2596.130401551407</v>
      </c>
      <c r="L650" s="5">
        <v>4.5153614230232684</v>
      </c>
      <c r="M650" s="5">
        <v>72.439660384601169</v>
      </c>
      <c r="N650" s="18">
        <v>0.12599184070340627</v>
      </c>
      <c r="O650" s="5">
        <v>2688.5405757307817</v>
      </c>
      <c r="P650" s="5">
        <v>4.6760873000189154</v>
      </c>
      <c r="Q650" s="5">
        <v>1166.7430210473017</v>
      </c>
      <c r="R650" s="5">
        <v>2.0292765050131449</v>
      </c>
      <c r="S650" s="18">
        <v>0.68500000000000005</v>
      </c>
      <c r="T650" s="62">
        <v>183.25</v>
      </c>
      <c r="U650" s="18">
        <v>0.31872838346489413</v>
      </c>
      <c r="V650" s="5">
        <v>574.95517154264985</v>
      </c>
      <c r="W650" s="5">
        <v>1328.7463513402449</v>
      </c>
      <c r="X650" s="5">
        <v>2.3110433945225926</v>
      </c>
      <c r="Y650" s="5">
        <v>0</v>
      </c>
      <c r="Z650" s="5" t="s">
        <v>928</v>
      </c>
      <c r="AA650" s="5">
        <v>2004</v>
      </c>
      <c r="AB650" s="5">
        <v>0.68500000000000005</v>
      </c>
      <c r="AC650" s="5">
        <v>0.13869999</v>
      </c>
      <c r="AD650" s="5">
        <v>249730.16</v>
      </c>
      <c r="AE650" s="5">
        <v>9485605</v>
      </c>
      <c r="AF650" s="5">
        <v>1472429</v>
      </c>
      <c r="AG650" s="5">
        <v>6498608</v>
      </c>
      <c r="AI650" s="10"/>
    </row>
    <row r="651" spans="1:35" x14ac:dyDescent="0.25">
      <c r="A651" s="5" t="s">
        <v>1460</v>
      </c>
      <c r="B651" s="5">
        <v>108</v>
      </c>
      <c r="C651" s="5">
        <v>51</v>
      </c>
      <c r="D651" s="5">
        <v>0.02</v>
      </c>
      <c r="E651" s="5">
        <v>799.99998000000005</v>
      </c>
      <c r="F651" s="5">
        <v>650.00002000000006</v>
      </c>
      <c r="G651" s="5">
        <v>23</v>
      </c>
      <c r="H651" s="5">
        <v>69.800000999999995</v>
      </c>
      <c r="I651" s="5" t="s">
        <v>200</v>
      </c>
      <c r="J651" s="5" t="s">
        <v>201</v>
      </c>
      <c r="K651" s="5">
        <v>2245.7764892184132</v>
      </c>
      <c r="L651" s="5">
        <v>4.4275655830936609</v>
      </c>
      <c r="M651" s="5">
        <v>59.412258414083908</v>
      </c>
      <c r="N651" s="18">
        <v>0.11713172340655026</v>
      </c>
      <c r="O651" s="5">
        <v>2361.7059253814145</v>
      </c>
      <c r="P651" s="5">
        <v>4.656121356157878</v>
      </c>
      <c r="Q651" s="5">
        <v>1015.0853076445052</v>
      </c>
      <c r="R651" s="5">
        <v>2.0012484740166645</v>
      </c>
      <c r="S651" s="18">
        <v>0.69800000999999989</v>
      </c>
      <c r="T651" s="62">
        <v>157.29</v>
      </c>
      <c r="U651" s="18">
        <v>0.31009643914403567</v>
      </c>
      <c r="V651" s="5">
        <v>507.22602456612918</v>
      </c>
      <c r="W651" s="5">
        <v>1137.756306692886</v>
      </c>
      <c r="X651" s="5">
        <v>2.2430952900456944</v>
      </c>
      <c r="Y651" s="5">
        <v>0</v>
      </c>
      <c r="Z651" s="5" t="s">
        <v>928</v>
      </c>
      <c r="AA651" s="5">
        <v>2005</v>
      </c>
      <c r="AB651" s="5">
        <v>0.69800001</v>
      </c>
      <c r="AC651" s="5">
        <v>0.13850001000000001</v>
      </c>
      <c r="AD651" s="5">
        <v>259882.48</v>
      </c>
      <c r="AE651" s="5">
        <v>10048587</v>
      </c>
      <c r="AF651" s="5">
        <v>1516390</v>
      </c>
      <c r="AG651" s="5">
        <v>7013846</v>
      </c>
      <c r="AI651" s="10"/>
    </row>
    <row r="652" spans="1:35" x14ac:dyDescent="0.25">
      <c r="A652" s="5" t="s">
        <v>1460</v>
      </c>
      <c r="B652" s="5">
        <v>108</v>
      </c>
      <c r="C652" s="5">
        <v>51</v>
      </c>
      <c r="D652" s="5">
        <v>0.02</v>
      </c>
      <c r="E652" s="5">
        <v>775.00000999999997</v>
      </c>
      <c r="F652" s="5">
        <v>650.00002000000006</v>
      </c>
      <c r="G652" s="5">
        <v>22</v>
      </c>
      <c r="H652" s="5">
        <v>71.30000600000001</v>
      </c>
      <c r="I652" s="5" t="s">
        <v>200</v>
      </c>
      <c r="J652" s="5" t="s">
        <v>201</v>
      </c>
      <c r="K652" s="5">
        <v>2304.6182653482256</v>
      </c>
      <c r="L652" s="5">
        <v>4.543572596298759</v>
      </c>
      <c r="M652" s="5">
        <v>63.214284035391017</v>
      </c>
      <c r="N652" s="18">
        <v>0.12462744609656658</v>
      </c>
      <c r="O652" s="5">
        <v>2477.7558782878887</v>
      </c>
      <c r="P652" s="5">
        <v>4.8849147289067245</v>
      </c>
      <c r="Q652" s="5">
        <v>997.75395712403622</v>
      </c>
      <c r="R652" s="5">
        <v>1.9670795834608341</v>
      </c>
      <c r="S652" s="18">
        <v>0.71300006000000016</v>
      </c>
      <c r="T652" s="62">
        <v>159.1</v>
      </c>
      <c r="U652" s="18">
        <v>0.3136669619972155</v>
      </c>
      <c r="V652" s="5">
        <v>507.22602456612918</v>
      </c>
      <c r="W652" s="5">
        <v>1170.4948759997401</v>
      </c>
      <c r="X652" s="5">
        <v>2.3076396306773841</v>
      </c>
      <c r="Y652" s="5">
        <v>0</v>
      </c>
      <c r="Z652" s="5" t="s">
        <v>928</v>
      </c>
      <c r="AA652" s="5">
        <v>2006</v>
      </c>
      <c r="AB652" s="5">
        <v>0.71300006000000005</v>
      </c>
      <c r="AC652" s="5">
        <v>0.13220000000000001</v>
      </c>
      <c r="AD652" s="5">
        <v>290057.75</v>
      </c>
      <c r="AE652" s="5">
        <v>10598346</v>
      </c>
      <c r="AF652" s="5">
        <v>1546315</v>
      </c>
      <c r="AG652" s="5">
        <v>7556514</v>
      </c>
      <c r="AI652" s="10"/>
    </row>
    <row r="653" spans="1:35" x14ac:dyDescent="0.25">
      <c r="A653" s="5" t="s">
        <v>1460</v>
      </c>
      <c r="B653" s="5">
        <v>108</v>
      </c>
      <c r="C653" s="5">
        <v>51</v>
      </c>
      <c r="D653" s="5">
        <v>0.02</v>
      </c>
      <c r="E653" s="5">
        <v>775.00000999999997</v>
      </c>
      <c r="F653" s="5">
        <v>650.00002000000006</v>
      </c>
      <c r="G653" s="5">
        <v>21</v>
      </c>
      <c r="H653" s="5">
        <v>74.099999999999994</v>
      </c>
      <c r="I653" s="5" t="s">
        <v>200</v>
      </c>
      <c r="J653" s="5" t="s">
        <v>201</v>
      </c>
      <c r="K653" s="5">
        <v>2304.6182653482256</v>
      </c>
      <c r="L653" s="5">
        <v>4.543572596298759</v>
      </c>
      <c r="M653" s="5">
        <v>63.214284035391017</v>
      </c>
      <c r="N653" s="18">
        <v>0.12462744609656658</v>
      </c>
      <c r="O653" s="5">
        <v>2575.0588377388426</v>
      </c>
      <c r="P653" s="5">
        <v>5.0767482601893219</v>
      </c>
      <c r="Q653" s="5">
        <v>923.16738150405456</v>
      </c>
      <c r="R653" s="5">
        <v>1.8200315772316951</v>
      </c>
      <c r="S653" s="18">
        <v>0.74099999999999999</v>
      </c>
      <c r="T653" s="62">
        <v>153.61000000000001</v>
      </c>
      <c r="U653" s="18">
        <v>0.30285065022398033</v>
      </c>
      <c r="V653" s="5">
        <v>507.22602456612918</v>
      </c>
      <c r="W653" s="5">
        <v>1170.4948759997401</v>
      </c>
      <c r="X653" s="5">
        <v>2.3076396306773841</v>
      </c>
      <c r="Y653" s="5">
        <v>0</v>
      </c>
      <c r="Z653" s="5" t="s">
        <v>928</v>
      </c>
      <c r="AA653" s="5">
        <v>2007</v>
      </c>
      <c r="AB653" s="5">
        <v>0.74099999999999999</v>
      </c>
      <c r="AC653" s="5">
        <v>0.13220000000000001</v>
      </c>
      <c r="AD653" s="5">
        <v>301130.84000000003</v>
      </c>
      <c r="AE653" s="5">
        <v>11209708</v>
      </c>
      <c r="AF653" s="5">
        <v>1595200</v>
      </c>
      <c r="AG653" s="5">
        <v>8302466</v>
      </c>
      <c r="AI653" s="10"/>
    </row>
    <row r="654" spans="1:35" x14ac:dyDescent="0.25">
      <c r="A654" s="5" t="s">
        <v>1460</v>
      </c>
      <c r="B654" s="5">
        <v>108</v>
      </c>
      <c r="C654" s="5">
        <v>51</v>
      </c>
      <c r="D654" s="5">
        <v>0.02</v>
      </c>
      <c r="E654" s="5">
        <v>775.00000999999997</v>
      </c>
      <c r="F654" s="5">
        <v>650.00002000000006</v>
      </c>
      <c r="G654" s="5">
        <v>20</v>
      </c>
      <c r="H654" s="5">
        <v>74.099999999999994</v>
      </c>
      <c r="I654" s="5" t="s">
        <v>200</v>
      </c>
      <c r="J654" s="5" t="s">
        <v>201</v>
      </c>
      <c r="K654" s="5">
        <v>2304.6182653482256</v>
      </c>
      <c r="L654" s="5">
        <v>4.543572596298759</v>
      </c>
      <c r="M654" s="5">
        <v>63.214284035391017</v>
      </c>
      <c r="N654" s="18">
        <v>0.12462744609656658</v>
      </c>
      <c r="O654" s="5">
        <v>2575.0588377388426</v>
      </c>
      <c r="P654" s="5">
        <v>5.0767482601893219</v>
      </c>
      <c r="Q654" s="5">
        <v>945.60408988175368</v>
      </c>
      <c r="R654" s="5">
        <v>1.8642657199827319</v>
      </c>
      <c r="S654" s="18">
        <v>0.74099999999999999</v>
      </c>
      <c r="T654" s="62">
        <v>157.74</v>
      </c>
      <c r="U654" s="18">
        <v>0.31098826901135018</v>
      </c>
      <c r="V654" s="5">
        <v>507.22602456612918</v>
      </c>
      <c r="W654" s="5">
        <v>1170.4948759997401</v>
      </c>
      <c r="X654" s="5">
        <v>2.3076396306773841</v>
      </c>
      <c r="Y654" s="5">
        <v>0</v>
      </c>
      <c r="Z654" s="5" t="s">
        <v>928</v>
      </c>
      <c r="AA654" s="5">
        <v>2008</v>
      </c>
      <c r="AB654" s="5">
        <v>0.74099999999999999</v>
      </c>
      <c r="AC654" s="5">
        <v>0.13220000000000001</v>
      </c>
      <c r="AD654" s="5">
        <v>305315.40999999997</v>
      </c>
      <c r="AE654" s="5">
        <v>11721272</v>
      </c>
      <c r="AF654" s="5">
        <v>1628421</v>
      </c>
      <c r="AG654" s="5">
        <v>8691076</v>
      </c>
      <c r="AI654" s="10"/>
    </row>
    <row r="655" spans="1:35" x14ac:dyDescent="0.25">
      <c r="A655" s="5" t="s">
        <v>1460</v>
      </c>
      <c r="B655" s="5">
        <v>108</v>
      </c>
      <c r="C655" s="5">
        <v>51</v>
      </c>
      <c r="D655" s="5">
        <v>0.02</v>
      </c>
      <c r="E655" s="5">
        <v>775.00000999999997</v>
      </c>
      <c r="F655" s="5">
        <v>650.00002000000006</v>
      </c>
      <c r="G655" s="5">
        <v>19</v>
      </c>
      <c r="H655" s="5">
        <v>67.699999000000005</v>
      </c>
      <c r="I655" s="5" t="s">
        <v>200</v>
      </c>
      <c r="J655" s="5" t="s">
        <v>201</v>
      </c>
      <c r="K655" s="5">
        <v>2304.6182653482256</v>
      </c>
      <c r="L655" s="5">
        <v>4.543572596298759</v>
      </c>
      <c r="M655" s="5">
        <v>63.214284035391017</v>
      </c>
      <c r="N655" s="18">
        <v>0.12462744609656658</v>
      </c>
      <c r="O655" s="5">
        <v>2352.6515619414417</v>
      </c>
      <c r="P655" s="5">
        <v>4.6382706091507275</v>
      </c>
      <c r="Q655" s="5">
        <v>1207.8021543148632</v>
      </c>
      <c r="R655" s="5">
        <v>2.3811912161801883</v>
      </c>
      <c r="S655" s="18">
        <v>0.67699999000000011</v>
      </c>
      <c r="T655" s="62">
        <v>186.73</v>
      </c>
      <c r="U655" s="18">
        <v>0.36813287151650004</v>
      </c>
      <c r="V655" s="5">
        <v>507.22602456612918</v>
      </c>
      <c r="W655" s="5">
        <v>1170.4948759997401</v>
      </c>
      <c r="X655" s="5">
        <v>2.3076396306773841</v>
      </c>
      <c r="Y655" s="5">
        <v>0</v>
      </c>
      <c r="Z655" s="5" t="s">
        <v>928</v>
      </c>
      <c r="AA655" s="5">
        <v>2009</v>
      </c>
      <c r="AB655" s="5">
        <v>0.67699999</v>
      </c>
      <c r="AC655" s="5">
        <v>0.13220000000000001</v>
      </c>
      <c r="AD655" s="5">
        <v>320114.75</v>
      </c>
      <c r="AE655" s="5">
        <v>12377262</v>
      </c>
      <c r="AF655" s="5">
        <v>1678931</v>
      </c>
      <c r="AG655" s="5">
        <v>8383148</v>
      </c>
      <c r="AI655" s="10"/>
    </row>
    <row r="656" spans="1:35" x14ac:dyDescent="0.25">
      <c r="A656" s="5" t="s">
        <v>1460</v>
      </c>
      <c r="B656" s="5">
        <v>108</v>
      </c>
      <c r="C656" s="5">
        <v>51</v>
      </c>
      <c r="D656" s="5">
        <v>0.02</v>
      </c>
      <c r="E656" s="5">
        <v>775.00000999999997</v>
      </c>
      <c r="F656" s="5">
        <v>650.00002000000006</v>
      </c>
      <c r="G656" s="5">
        <v>18</v>
      </c>
      <c r="H656" s="5">
        <v>66.000002999999992</v>
      </c>
      <c r="I656" s="5" t="s">
        <v>200</v>
      </c>
      <c r="J656" s="5" t="s">
        <v>201</v>
      </c>
      <c r="K656" s="5">
        <v>2304.6182653482256</v>
      </c>
      <c r="L656" s="5">
        <v>4.543572596298759</v>
      </c>
      <c r="M656" s="5">
        <v>63.214284035391017</v>
      </c>
      <c r="N656" s="18">
        <v>0.12462744609656658</v>
      </c>
      <c r="O656" s="5">
        <v>2293.5747775430514</v>
      </c>
      <c r="P656" s="5">
        <v>4.5218002753406203</v>
      </c>
      <c r="Q656" s="5">
        <v>1300.0328310631257</v>
      </c>
      <c r="R656" s="5">
        <v>2.5630247031885784</v>
      </c>
      <c r="S656" s="18">
        <v>0.66000002999999996</v>
      </c>
      <c r="T656" s="62">
        <v>199.53</v>
      </c>
      <c r="U656" s="18">
        <v>0.39338244797618599</v>
      </c>
      <c r="V656" s="5">
        <v>507.22602456612918</v>
      </c>
      <c r="W656" s="5">
        <v>1170.4948759997401</v>
      </c>
      <c r="X656" s="5">
        <v>2.3076396306773841</v>
      </c>
      <c r="Y656" s="5">
        <v>0</v>
      </c>
      <c r="Z656" s="5" t="s">
        <v>928</v>
      </c>
      <c r="AA656" s="5">
        <v>2010</v>
      </c>
      <c r="AB656" s="5">
        <v>0.66000002999999996</v>
      </c>
      <c r="AC656" s="5">
        <v>0.13220000000000001</v>
      </c>
      <c r="AD656" s="5">
        <v>317979.63</v>
      </c>
      <c r="AE656" s="5">
        <v>12676367</v>
      </c>
      <c r="AF656" s="5">
        <v>1681593</v>
      </c>
      <c r="AG656" s="5">
        <v>8369772</v>
      </c>
      <c r="AH656" s="5">
        <v>47.099997999999999</v>
      </c>
      <c r="AI656" s="10"/>
    </row>
    <row r="657" spans="1:35" x14ac:dyDescent="0.25">
      <c r="A657" s="5" t="s">
        <v>1460</v>
      </c>
      <c r="B657" s="5">
        <v>108</v>
      </c>
      <c r="C657" s="5">
        <v>51</v>
      </c>
      <c r="D657" s="5">
        <v>0.02</v>
      </c>
      <c r="E657" s="5">
        <v>724.99997999999994</v>
      </c>
      <c r="F657" s="5">
        <v>550.00000000000011</v>
      </c>
      <c r="G657" s="5">
        <v>17</v>
      </c>
      <c r="H657" s="5">
        <v>77.599996000000004</v>
      </c>
      <c r="I657" s="5" t="s">
        <v>200</v>
      </c>
      <c r="J657" s="5" t="s">
        <v>201</v>
      </c>
      <c r="K657" s="5">
        <v>1815.519561489609</v>
      </c>
      <c r="L657" s="5">
        <v>4.5899770878921373</v>
      </c>
      <c r="M657" s="5">
        <v>48.269913832301377</v>
      </c>
      <c r="N657" s="18">
        <v>0.12203547856185362</v>
      </c>
      <c r="O657" s="5">
        <v>2112.8398114104411</v>
      </c>
      <c r="P657" s="5">
        <v>5.3416589556343235</v>
      </c>
      <c r="Q657" s="5">
        <v>607.72698014920138</v>
      </c>
      <c r="R657" s="5">
        <v>1.5364488346740841</v>
      </c>
      <c r="S657" s="18">
        <v>0.77599996000000004</v>
      </c>
      <c r="T657" s="62">
        <v>111.6</v>
      </c>
      <c r="U657" s="18">
        <v>0.28214220507210896</v>
      </c>
      <c r="V657" s="5">
        <v>395.54000526032104</v>
      </c>
      <c r="W657" s="5">
        <v>907.2122945924981</v>
      </c>
      <c r="X657" s="5">
        <v>2.2936043953263958</v>
      </c>
      <c r="Y657" s="5">
        <v>0</v>
      </c>
      <c r="Z657" s="5" t="s">
        <v>928</v>
      </c>
      <c r="AA657" s="5">
        <v>2011</v>
      </c>
      <c r="AB657" s="5">
        <v>0.77599996000000004</v>
      </c>
      <c r="AC657" s="5">
        <v>0.10580000000000001</v>
      </c>
      <c r="AD657" s="5">
        <v>328038</v>
      </c>
      <c r="AE657" s="5">
        <v>11335259</v>
      </c>
      <c r="AF657" s="5">
        <v>1652576</v>
      </c>
      <c r="AG657" s="5">
        <v>8795250</v>
      </c>
      <c r="AH657" s="5">
        <v>47.400002000000001</v>
      </c>
      <c r="AI657" s="10"/>
    </row>
    <row r="658" spans="1:35" x14ac:dyDescent="0.25">
      <c r="A658" s="5" t="s">
        <v>1460</v>
      </c>
      <c r="B658" s="5">
        <v>108</v>
      </c>
      <c r="C658" s="5">
        <v>51</v>
      </c>
      <c r="D658" s="5">
        <v>0.02</v>
      </c>
      <c r="E658" s="5">
        <v>724.99997999999994</v>
      </c>
      <c r="F658" s="5">
        <v>550.00000000000011</v>
      </c>
      <c r="G658" s="5">
        <v>16</v>
      </c>
      <c r="H658" s="5">
        <v>76.999998000000005</v>
      </c>
      <c r="I658" s="5" t="s">
        <v>200</v>
      </c>
      <c r="J658" s="5" t="s">
        <v>201</v>
      </c>
      <c r="K658" s="5">
        <v>1815.519561489609</v>
      </c>
      <c r="L658" s="5">
        <v>4.5899770878921373</v>
      </c>
      <c r="M658" s="5">
        <v>48.269913832301377</v>
      </c>
      <c r="N658" s="18">
        <v>0.12203547856185362</v>
      </c>
      <c r="O658" s="5">
        <v>2096.5034747285854</v>
      </c>
      <c r="P658" s="5">
        <v>5.3003576044066412</v>
      </c>
      <c r="Q658" s="5">
        <v>611.13441124114058</v>
      </c>
      <c r="R658" s="5">
        <v>1.5450634654234989</v>
      </c>
      <c r="S658" s="18">
        <v>0.76999998000000003</v>
      </c>
      <c r="T658" s="62">
        <v>114.04</v>
      </c>
      <c r="U658" s="18">
        <v>0.28831180642069915</v>
      </c>
      <c r="V658" s="5">
        <v>395.54000526032104</v>
      </c>
      <c r="W658" s="5">
        <v>907.2122945924981</v>
      </c>
      <c r="X658" s="5">
        <v>2.2936043953263958</v>
      </c>
      <c r="Y658" s="5">
        <v>0</v>
      </c>
      <c r="Z658" s="5" t="s">
        <v>928</v>
      </c>
      <c r="AA658" s="5">
        <v>2012</v>
      </c>
      <c r="AB658" s="5">
        <v>0.76999998000000003</v>
      </c>
      <c r="AC658" s="5">
        <v>0.11319999</v>
      </c>
      <c r="AD658" s="5">
        <v>252853.48</v>
      </c>
      <c r="AE658" s="5">
        <v>11605891</v>
      </c>
      <c r="AF658" s="5">
        <v>1727667</v>
      </c>
      <c r="AG658" s="5">
        <v>8939788</v>
      </c>
      <c r="AH658" s="5">
        <v>47.150002000000001</v>
      </c>
      <c r="AI658" s="10"/>
    </row>
    <row r="659" spans="1:35" x14ac:dyDescent="0.25">
      <c r="A659" s="5" t="s">
        <v>1460</v>
      </c>
      <c r="B659" s="5">
        <v>108</v>
      </c>
      <c r="C659" s="5">
        <v>51</v>
      </c>
      <c r="D659" s="5">
        <v>0.02</v>
      </c>
      <c r="E659" s="5">
        <v>724.99997999999994</v>
      </c>
      <c r="F659" s="5">
        <v>550.00000000000011</v>
      </c>
      <c r="G659" s="5">
        <v>14.7</v>
      </c>
      <c r="H659" s="5">
        <v>77.699995000000001</v>
      </c>
      <c r="I659" s="5" t="s">
        <v>200</v>
      </c>
      <c r="J659" s="5" t="s">
        <v>201</v>
      </c>
      <c r="K659" s="5">
        <v>1815.519561489609</v>
      </c>
      <c r="L659" s="5">
        <v>4.5899770878921373</v>
      </c>
      <c r="M659" s="5">
        <v>48.269913832301377</v>
      </c>
      <c r="N659" s="18">
        <v>0.12203547856185362</v>
      </c>
      <c r="O659" s="5">
        <v>2115.5625160392046</v>
      </c>
      <c r="P659" s="5">
        <v>5.3485424682817264</v>
      </c>
      <c r="Q659" s="5">
        <v>627.36955408352537</v>
      </c>
      <c r="R659" s="5">
        <v>1.5861089794713126</v>
      </c>
      <c r="S659" s="18">
        <v>0.77699994999999999</v>
      </c>
      <c r="T659" s="62">
        <v>119.05</v>
      </c>
      <c r="U659" s="18">
        <v>0.30098607762938251</v>
      </c>
      <c r="V659" s="5">
        <v>395.54000526032104</v>
      </c>
      <c r="W659" s="5">
        <v>907.2122945924981</v>
      </c>
      <c r="X659" s="5">
        <v>2.2936043953263958</v>
      </c>
      <c r="Y659" s="5">
        <v>0</v>
      </c>
      <c r="Z659" s="5" t="s">
        <v>928</v>
      </c>
      <c r="AA659" s="5">
        <v>2013</v>
      </c>
      <c r="AB659" s="5">
        <v>0.77699994999999999</v>
      </c>
      <c r="AC659" s="5">
        <v>0.11550000000000001</v>
      </c>
      <c r="AE659" s="5">
        <v>11889897</v>
      </c>
      <c r="AF659" s="5">
        <v>1671668</v>
      </c>
      <c r="AG659" s="5">
        <v>9238577</v>
      </c>
      <c r="AI659" s="10"/>
    </row>
    <row r="660" spans="1:35" x14ac:dyDescent="0.25">
      <c r="A660" s="5" t="s">
        <v>1460</v>
      </c>
      <c r="B660" s="5">
        <v>108</v>
      </c>
      <c r="C660" s="5">
        <v>51</v>
      </c>
      <c r="D660" s="5">
        <v>0.02</v>
      </c>
      <c r="E660" s="5">
        <v>0</v>
      </c>
      <c r="F660" s="5">
        <v>200</v>
      </c>
      <c r="H660" s="5">
        <v>81.400001000000003</v>
      </c>
      <c r="I660" s="5" t="s">
        <v>200</v>
      </c>
      <c r="K660" s="5" t="s">
        <v>1456</v>
      </c>
      <c r="L660" s="5" t="e">
        <v>#VALUE!</v>
      </c>
      <c r="M660" s="5" t="s">
        <v>1456</v>
      </c>
      <c r="N660" s="18" t="e">
        <v>#VALUE!</v>
      </c>
      <c r="O660" s="5" t="e">
        <v>#VALUE!</v>
      </c>
      <c r="P660" s="5" t="e">
        <v>#VALUE!</v>
      </c>
      <c r="Q660" s="5">
        <v>229.12441203634276</v>
      </c>
      <c r="R660" s="5">
        <v>1.3456454547767887</v>
      </c>
      <c r="S660" s="18" t="e">
        <v>#VALUE!</v>
      </c>
      <c r="T660" s="62" t="e">
        <v>#VALUE!</v>
      </c>
      <c r="U660" s="18" t="e">
        <v>#VALUE!</v>
      </c>
      <c r="V660" s="5">
        <v>170.27101100293106</v>
      </c>
      <c r="W660" s="5">
        <v>796.4215644807316</v>
      </c>
      <c r="X660" s="5">
        <v>4.6773761416558566</v>
      </c>
      <c r="Y660" s="5">
        <v>0</v>
      </c>
      <c r="Z660" s="5" t="s">
        <v>928</v>
      </c>
      <c r="AA660" s="5">
        <v>2014</v>
      </c>
      <c r="AB660" s="5">
        <v>0.81400001</v>
      </c>
      <c r="AC660" s="5">
        <v>0</v>
      </c>
      <c r="AE660" s="5">
        <v>12382225</v>
      </c>
      <c r="AF660" s="5">
        <v>1711516</v>
      </c>
      <c r="AG660" s="5">
        <v>10083707</v>
      </c>
      <c r="AI660" s="10"/>
    </row>
    <row r="661" spans="1:35" x14ac:dyDescent="0.25">
      <c r="A661" s="5" t="s">
        <v>1460</v>
      </c>
      <c r="B661" s="5">
        <v>108</v>
      </c>
      <c r="C661" s="5">
        <v>51</v>
      </c>
      <c r="D661" s="5">
        <v>0.02</v>
      </c>
      <c r="E661" s="5">
        <v>799.99998000000005</v>
      </c>
      <c r="F661" s="5">
        <v>700.00001000000009</v>
      </c>
      <c r="G661" s="5">
        <v>25</v>
      </c>
      <c r="H661" s="5">
        <v>102.15</v>
      </c>
      <c r="I661" s="5" t="s">
        <v>200</v>
      </c>
      <c r="J661" s="5" t="s">
        <v>201</v>
      </c>
      <c r="K661" s="5">
        <v>2596.130401551407</v>
      </c>
      <c r="L661" s="5">
        <v>4.5153614230232684</v>
      </c>
      <c r="M661" s="5">
        <v>72.439660384601169</v>
      </c>
      <c r="N661" s="18">
        <v>0.12599184070340627</v>
      </c>
      <c r="O661" s="5">
        <v>4009.2616030788226</v>
      </c>
      <c r="P661" s="5">
        <v>6.9731725211230975</v>
      </c>
      <c r="Q661" s="5">
        <v>-43.236927797172115</v>
      </c>
      <c r="R661" s="5">
        <v>-7.5200519861685994E-2</v>
      </c>
      <c r="S661" s="18">
        <v>1.0215000000000001</v>
      </c>
      <c r="T661" s="62">
        <v>68.39</v>
      </c>
      <c r="U661" s="18">
        <v>0.11894714793904207</v>
      </c>
      <c r="V661" s="5">
        <v>574.95517154264985</v>
      </c>
      <c r="W661" s="5">
        <v>1328.7463513402449</v>
      </c>
      <c r="X661" s="5">
        <v>2.3110433945225926</v>
      </c>
      <c r="Y661" s="5">
        <v>0</v>
      </c>
      <c r="Z661" s="5" t="s">
        <v>930</v>
      </c>
      <c r="AA661" s="5">
        <v>2001</v>
      </c>
      <c r="AB661" s="5">
        <v>1.0215000000000001</v>
      </c>
      <c r="AC661" s="5">
        <v>8.5682303000000001E-2</v>
      </c>
      <c r="AD661" s="5">
        <v>179686.3</v>
      </c>
      <c r="AE661" s="5">
        <v>10789907</v>
      </c>
      <c r="AF661" s="5">
        <v>3084859</v>
      </c>
      <c r="AG661" s="5">
        <v>11021958</v>
      </c>
      <c r="AH661" s="5">
        <v>44.900002000000001</v>
      </c>
      <c r="AI661" s="10"/>
    </row>
    <row r="662" spans="1:35" x14ac:dyDescent="0.25">
      <c r="A662" s="5" t="s">
        <v>1460</v>
      </c>
      <c r="B662" s="5">
        <v>108</v>
      </c>
      <c r="C662" s="5">
        <v>51</v>
      </c>
      <c r="D662" s="5">
        <v>0.02</v>
      </c>
      <c r="E662" s="5">
        <v>799.99998000000005</v>
      </c>
      <c r="F662" s="5">
        <v>700.00001000000009</v>
      </c>
      <c r="G662" s="5">
        <v>25</v>
      </c>
      <c r="H662" s="5">
        <v>98.040002999999999</v>
      </c>
      <c r="I662" s="5" t="s">
        <v>200</v>
      </c>
      <c r="J662" s="5" t="s">
        <v>201</v>
      </c>
      <c r="K662" s="5">
        <v>2596.130401551407</v>
      </c>
      <c r="L662" s="5">
        <v>4.5153614230232684</v>
      </c>
      <c r="M662" s="5">
        <v>72.439660384601169</v>
      </c>
      <c r="N662" s="18">
        <v>0.12599184070340627</v>
      </c>
      <c r="O662" s="5">
        <v>3847.9492862812781</v>
      </c>
      <c r="P662" s="5">
        <v>6.6926074879141071</v>
      </c>
      <c r="Q662" s="5">
        <v>38.224535824958274</v>
      </c>
      <c r="R662" s="5">
        <v>6.6482636763486869E-2</v>
      </c>
      <c r="S662" s="18">
        <v>0.98040002999999998</v>
      </c>
      <c r="T662" s="62">
        <v>76.02</v>
      </c>
      <c r="U662" s="18">
        <v>0.13221985283716561</v>
      </c>
      <c r="V662" s="5">
        <v>574.95517154264985</v>
      </c>
      <c r="W662" s="5">
        <v>1328.7463513402449</v>
      </c>
      <c r="X662" s="5">
        <v>2.3110433945225926</v>
      </c>
      <c r="Y662" s="5">
        <v>0</v>
      </c>
      <c r="Z662" s="5" t="s">
        <v>930</v>
      </c>
      <c r="AA662" s="5">
        <v>2002</v>
      </c>
      <c r="AB662" s="5">
        <v>0.98040002999999998</v>
      </c>
      <c r="AC662" s="5">
        <v>8.5120127000000004E-2</v>
      </c>
      <c r="AD662" s="5">
        <v>157132.56</v>
      </c>
      <c r="AE662" s="5">
        <v>11385749</v>
      </c>
      <c r="AF662" s="5">
        <v>3356671</v>
      </c>
      <c r="AG662" s="5">
        <v>11162265</v>
      </c>
      <c r="AH662" s="5">
        <v>45.099997999999999</v>
      </c>
      <c r="AI662" s="10"/>
    </row>
    <row r="663" spans="1:35" x14ac:dyDescent="0.25">
      <c r="A663" s="5" t="s">
        <v>1460</v>
      </c>
      <c r="B663" s="5">
        <v>108</v>
      </c>
      <c r="C663" s="5">
        <v>51</v>
      </c>
      <c r="D663" s="5">
        <v>0.02</v>
      </c>
      <c r="E663" s="5">
        <v>799.99998000000005</v>
      </c>
      <c r="F663" s="5">
        <v>700.00001000000009</v>
      </c>
      <c r="G663" s="5">
        <v>30</v>
      </c>
      <c r="H663" s="5">
        <v>93.050003000000004</v>
      </c>
      <c r="I663" s="5" t="s">
        <v>200</v>
      </c>
      <c r="J663" s="5" t="s">
        <v>201</v>
      </c>
      <c r="K663" s="5">
        <v>2596.130401551407</v>
      </c>
      <c r="L663" s="5">
        <v>4.5153614230232684</v>
      </c>
      <c r="M663" s="5">
        <v>72.439660384601169</v>
      </c>
      <c r="N663" s="18">
        <v>0.12599184070340627</v>
      </c>
      <c r="O663" s="5">
        <v>3652.097936311985</v>
      </c>
      <c r="P663" s="5">
        <v>6.3519698875185684</v>
      </c>
      <c r="Q663" s="5">
        <v>141.01322746470896</v>
      </c>
      <c r="R663" s="5">
        <v>0.24525951664433143</v>
      </c>
      <c r="S663" s="18">
        <v>0.93050003000000003</v>
      </c>
      <c r="T663" s="62">
        <v>84.97</v>
      </c>
      <c r="U663" s="18">
        <v>0.14777761366963121</v>
      </c>
      <c r="V663" s="5">
        <v>574.95517154264985</v>
      </c>
      <c r="W663" s="5">
        <v>1328.7463513402449</v>
      </c>
      <c r="X663" s="5">
        <v>2.3110433945225926</v>
      </c>
      <c r="Y663" s="5">
        <v>0</v>
      </c>
      <c r="Z663" s="5" t="s">
        <v>930</v>
      </c>
      <c r="AA663" s="5">
        <v>2003</v>
      </c>
      <c r="AB663" s="5">
        <v>0.93050003000000003</v>
      </c>
      <c r="AC663" s="5">
        <v>9.9489979000000006E-2</v>
      </c>
      <c r="AD663" s="5">
        <v>194454.3</v>
      </c>
      <c r="AE663" s="5">
        <v>12083197</v>
      </c>
      <c r="AF663" s="5">
        <v>3424054</v>
      </c>
      <c r="AG663" s="5">
        <v>11244008</v>
      </c>
      <c r="AH663" s="5">
        <v>45.400002000000001</v>
      </c>
      <c r="AI663" s="10"/>
    </row>
    <row r="664" spans="1:35" x14ac:dyDescent="0.25">
      <c r="A664" s="5" t="s">
        <v>1460</v>
      </c>
      <c r="B664" s="5">
        <v>108</v>
      </c>
      <c r="C664" s="5">
        <v>51</v>
      </c>
      <c r="D664" s="5">
        <v>0.02</v>
      </c>
      <c r="E664" s="5">
        <v>775.00000999999997</v>
      </c>
      <c r="F664" s="5">
        <v>599.99999000000003</v>
      </c>
      <c r="G664" s="5">
        <v>30</v>
      </c>
      <c r="H664" s="5">
        <v>91.230005000000006</v>
      </c>
      <c r="I664" s="5" t="s">
        <v>200</v>
      </c>
      <c r="J664" s="5" t="s">
        <v>201</v>
      </c>
      <c r="K664" s="5">
        <v>1992.3308466803906</v>
      </c>
      <c r="L664" s="5">
        <v>4.4495556025035432</v>
      </c>
      <c r="M664" s="5">
        <v>51.843162073827258</v>
      </c>
      <c r="N664" s="18">
        <v>0.11578349682305691</v>
      </c>
      <c r="O664" s="5">
        <v>2731.3301466961657</v>
      </c>
      <c r="P664" s="5">
        <v>6.0999935712325817</v>
      </c>
      <c r="Q664" s="5">
        <v>148.50153829929192</v>
      </c>
      <c r="R664" s="5">
        <v>0.33165468115949359</v>
      </c>
      <c r="S664" s="18">
        <v>0.91230005000000003</v>
      </c>
      <c r="T664" s="62">
        <v>64.72</v>
      </c>
      <c r="U664" s="18">
        <v>0.14455145382505341</v>
      </c>
      <c r="V664" s="5">
        <v>447.75951233408688</v>
      </c>
      <c r="W664" s="5">
        <v>1001.5637022634194</v>
      </c>
      <c r="X664" s="5">
        <v>2.2368340027941662</v>
      </c>
      <c r="Y664" s="5">
        <v>0</v>
      </c>
      <c r="Z664" s="5" t="s">
        <v>930</v>
      </c>
      <c r="AA664" s="5">
        <v>2004</v>
      </c>
      <c r="AB664" s="5">
        <v>0.91230005000000003</v>
      </c>
      <c r="AC664" s="5">
        <v>0.12371277999999999</v>
      </c>
      <c r="AD664" s="5">
        <v>172870</v>
      </c>
      <c r="AE664" s="5">
        <v>12621578</v>
      </c>
      <c r="AF664" s="5">
        <v>3337543</v>
      </c>
      <c r="AG664" s="5">
        <v>11514655</v>
      </c>
      <c r="AH664" s="5">
        <v>46</v>
      </c>
      <c r="AI664" s="10"/>
    </row>
    <row r="665" spans="1:35" x14ac:dyDescent="0.25">
      <c r="A665" s="5" t="s">
        <v>1460</v>
      </c>
      <c r="B665" s="5">
        <v>108</v>
      </c>
      <c r="C665" s="5">
        <v>51</v>
      </c>
      <c r="D665" s="5">
        <v>0.02</v>
      </c>
      <c r="E665" s="5">
        <v>775.00000999999997</v>
      </c>
      <c r="F665" s="5">
        <v>599.99999000000003</v>
      </c>
      <c r="G665" s="5">
        <v>30</v>
      </c>
      <c r="H665" s="5">
        <v>86.720001999999994</v>
      </c>
      <c r="I665" s="5" t="s">
        <v>200</v>
      </c>
      <c r="J665" s="5" t="s">
        <v>201</v>
      </c>
      <c r="K665" s="5">
        <v>1992.3308466803906</v>
      </c>
      <c r="L665" s="5">
        <v>4.4495556025035432</v>
      </c>
      <c r="M665" s="5">
        <v>51.843162073827258</v>
      </c>
      <c r="N665" s="18">
        <v>0.11578349682305691</v>
      </c>
      <c r="O665" s="5">
        <v>2596.305412721963</v>
      </c>
      <c r="P665" s="5">
        <v>5.7984371994419659</v>
      </c>
      <c r="Q665" s="5">
        <v>229.8043041911655</v>
      </c>
      <c r="R665" s="5">
        <v>0.51323154028205564</v>
      </c>
      <c r="S665" s="18">
        <v>0.86720001999999996</v>
      </c>
      <c r="T665" s="62">
        <v>71.78</v>
      </c>
      <c r="U665" s="18">
        <v>0.16030155648464289</v>
      </c>
      <c r="V665" s="5">
        <v>447.75951233408688</v>
      </c>
      <c r="W665" s="5">
        <v>1001.5637022634194</v>
      </c>
      <c r="X665" s="5">
        <v>2.2368340027941662</v>
      </c>
      <c r="Y665" s="5">
        <v>0</v>
      </c>
      <c r="Z665" s="5" t="s">
        <v>930</v>
      </c>
      <c r="AA665" s="5">
        <v>2005</v>
      </c>
      <c r="AB665" s="5">
        <v>0.86720001999999996</v>
      </c>
      <c r="AC665" s="5">
        <v>9.8033115000000004E-2</v>
      </c>
      <c r="AD665" s="5">
        <v>244791</v>
      </c>
      <c r="AE665" s="5">
        <v>13671756</v>
      </c>
      <c r="AF665" s="5">
        <v>3537602</v>
      </c>
      <c r="AG665" s="5">
        <v>11855673</v>
      </c>
      <c r="AH665" s="5">
        <v>45.950001</v>
      </c>
      <c r="AI665" s="10"/>
    </row>
    <row r="666" spans="1:35" x14ac:dyDescent="0.25">
      <c r="A666" s="5" t="s">
        <v>1460</v>
      </c>
      <c r="B666" s="5">
        <v>108</v>
      </c>
      <c r="C666" s="5">
        <v>51</v>
      </c>
      <c r="D666" s="5">
        <v>0.02</v>
      </c>
      <c r="E666" s="5">
        <v>775.00000999999997</v>
      </c>
      <c r="F666" s="5">
        <v>599.99999000000003</v>
      </c>
      <c r="G666" s="5">
        <v>30</v>
      </c>
      <c r="H666" s="5">
        <v>80.360000999999997</v>
      </c>
      <c r="I666" s="5" t="s">
        <v>200</v>
      </c>
      <c r="J666" s="5" t="s">
        <v>201</v>
      </c>
      <c r="K666" s="5">
        <v>1992.3308466803906</v>
      </c>
      <c r="L666" s="5">
        <v>4.4495556025035432</v>
      </c>
      <c r="M666" s="5">
        <v>51.843162073827258</v>
      </c>
      <c r="N666" s="18">
        <v>0.11578349682305691</v>
      </c>
      <c r="O666" s="5">
        <v>2405.893689470191</v>
      </c>
      <c r="P666" s="5">
        <v>5.3731827536811352</v>
      </c>
      <c r="Q666" s="5">
        <v>354.50927353006722</v>
      </c>
      <c r="R666" s="5">
        <v>0.79174035115876484</v>
      </c>
      <c r="S666" s="18">
        <v>0.80360000999999992</v>
      </c>
      <c r="T666" s="62">
        <v>82.59</v>
      </c>
      <c r="U666" s="18">
        <v>0.18445960384874838</v>
      </c>
      <c r="V666" s="5">
        <v>447.75951233408688</v>
      </c>
      <c r="W666" s="5">
        <v>1001.5637022634194</v>
      </c>
      <c r="X666" s="5">
        <v>2.2368340027941662</v>
      </c>
      <c r="Y666" s="5">
        <v>0</v>
      </c>
      <c r="Z666" s="5" t="s">
        <v>930</v>
      </c>
      <c r="AA666" s="5">
        <v>2006</v>
      </c>
      <c r="AB666" s="5">
        <v>0.80360001000000003</v>
      </c>
      <c r="AC666" s="5">
        <v>9.3639872999999998E-2</v>
      </c>
      <c r="AD666" s="5">
        <v>269698</v>
      </c>
      <c r="AE666" s="5">
        <v>15291091</v>
      </c>
      <c r="AF666" s="5">
        <v>3793125</v>
      </c>
      <c r="AG666" s="5">
        <v>12287942</v>
      </c>
      <c r="AH666" s="5">
        <v>46.049999</v>
      </c>
      <c r="AI666" s="10"/>
    </row>
    <row r="667" spans="1:35" x14ac:dyDescent="0.25">
      <c r="A667" s="5" t="s">
        <v>1460</v>
      </c>
      <c r="B667" s="5">
        <v>108</v>
      </c>
      <c r="C667" s="5">
        <v>51</v>
      </c>
      <c r="D667" s="5">
        <v>0.02</v>
      </c>
      <c r="E667" s="5">
        <v>775.00000999999997</v>
      </c>
      <c r="F667" s="5">
        <v>550.00000000000011</v>
      </c>
      <c r="G667" s="5">
        <v>28</v>
      </c>
      <c r="H667" s="5">
        <v>79.500002000000009</v>
      </c>
      <c r="I667" s="5" t="s">
        <v>200</v>
      </c>
      <c r="J667" s="5" t="s">
        <v>201</v>
      </c>
      <c r="K667" s="5">
        <v>1720.7306753812647</v>
      </c>
      <c r="L667" s="5">
        <v>4.3503328424359546</v>
      </c>
      <c r="M667" s="5">
        <v>42.473858434220169</v>
      </c>
      <c r="N667" s="18">
        <v>0.10738195345440821</v>
      </c>
      <c r="O667" s="5">
        <v>2048.8350329702571</v>
      </c>
      <c r="P667" s="5">
        <v>5.1798427610927371</v>
      </c>
      <c r="Q667" s="5">
        <v>330.82238653601007</v>
      </c>
      <c r="R667" s="5">
        <v>0.8363816102957331</v>
      </c>
      <c r="S667" s="18">
        <v>0.79500002000000014</v>
      </c>
      <c r="T667" s="62">
        <v>71.73</v>
      </c>
      <c r="U667" s="18">
        <v>0.18135028411873996</v>
      </c>
      <c r="V667" s="5">
        <v>395.54000526032104</v>
      </c>
      <c r="W667" s="5">
        <v>856.42024465299744</v>
      </c>
      <c r="X667" s="5">
        <v>2.1651924793027</v>
      </c>
      <c r="Y667" s="5">
        <v>0</v>
      </c>
      <c r="Z667" s="5" t="s">
        <v>930</v>
      </c>
      <c r="AA667" s="5">
        <v>2007</v>
      </c>
      <c r="AB667" s="5">
        <v>0.79500002000000003</v>
      </c>
      <c r="AC667" s="5">
        <v>9.1238907999999994E-2</v>
      </c>
      <c r="AD667" s="5">
        <v>315928</v>
      </c>
      <c r="AE667" s="5">
        <v>16385823</v>
      </c>
      <c r="AF667" s="5">
        <v>4016221</v>
      </c>
      <c r="AG667" s="5">
        <v>13026321</v>
      </c>
      <c r="AH667" s="5">
        <v>45.849997999999999</v>
      </c>
      <c r="AI667" s="10"/>
    </row>
    <row r="668" spans="1:35" x14ac:dyDescent="0.25">
      <c r="A668" s="5" t="s">
        <v>1460</v>
      </c>
      <c r="B668" s="5">
        <v>108</v>
      </c>
      <c r="C668" s="5">
        <v>51</v>
      </c>
      <c r="D668" s="5">
        <v>0.02</v>
      </c>
      <c r="E668" s="5">
        <v>775.00000999999997</v>
      </c>
      <c r="F668" s="5">
        <v>550.00000000000011</v>
      </c>
      <c r="G668" s="5">
        <v>12</v>
      </c>
      <c r="H668" s="5">
        <v>77.23</v>
      </c>
      <c r="I668" s="5" t="s">
        <v>200</v>
      </c>
      <c r="J668" s="5" t="s">
        <v>201</v>
      </c>
      <c r="K668" s="5">
        <v>1720.7306753812647</v>
      </c>
      <c r="L668" s="5">
        <v>4.3503328424359546</v>
      </c>
      <c r="M668" s="5">
        <v>42.473858434220169</v>
      </c>
      <c r="N668" s="18">
        <v>0.10738195345440821</v>
      </c>
      <c r="O668" s="5">
        <v>1990.3336555424605</v>
      </c>
      <c r="P668" s="5">
        <v>5.0319402059787626</v>
      </c>
      <c r="Q668" s="5">
        <v>380.79454530352865</v>
      </c>
      <c r="R668" s="5">
        <v>0.96272068624995899</v>
      </c>
      <c r="S668" s="18">
        <v>0.77229999999999999</v>
      </c>
      <c r="T668" s="62">
        <v>92.35</v>
      </c>
      <c r="U668" s="18">
        <v>0.23348036016664234</v>
      </c>
      <c r="V668" s="5">
        <v>395.54000526032104</v>
      </c>
      <c r="W668" s="5">
        <v>856.42024465299744</v>
      </c>
      <c r="X668" s="5">
        <v>2.1651924793027</v>
      </c>
      <c r="Y668" s="5">
        <v>0</v>
      </c>
      <c r="Z668" s="5" t="s">
        <v>930</v>
      </c>
      <c r="AA668" s="5">
        <v>2008</v>
      </c>
      <c r="AB668" s="5">
        <v>0.77229999999999999</v>
      </c>
      <c r="AC668" s="5">
        <v>0.10781825</v>
      </c>
      <c r="AD668" s="5">
        <v>347705</v>
      </c>
      <c r="AE668" s="5">
        <v>17609768</v>
      </c>
      <c r="AF668" s="5">
        <v>4165013</v>
      </c>
      <c r="AG668" s="5">
        <v>13599717</v>
      </c>
      <c r="AH668" s="5">
        <v>45.75</v>
      </c>
      <c r="AI668" s="10"/>
    </row>
    <row r="669" spans="1:35" x14ac:dyDescent="0.25">
      <c r="A669" s="5" t="s">
        <v>1460</v>
      </c>
      <c r="B669" s="5">
        <v>108</v>
      </c>
      <c r="C669" s="5">
        <v>51</v>
      </c>
      <c r="D669" s="5">
        <v>0.02</v>
      </c>
      <c r="E669" s="5">
        <v>775.00000999999997</v>
      </c>
      <c r="F669" s="5">
        <v>550.00000000000011</v>
      </c>
      <c r="G669" s="5">
        <v>30</v>
      </c>
      <c r="H669" s="5">
        <v>63.929999000000002</v>
      </c>
      <c r="I669" s="5" t="s">
        <v>200</v>
      </c>
      <c r="J669" s="5" t="s">
        <v>201</v>
      </c>
      <c r="K669" s="5">
        <v>1720.7306753812647</v>
      </c>
      <c r="L669" s="5">
        <v>4.3503328424359546</v>
      </c>
      <c r="M669" s="5">
        <v>42.473858434220169</v>
      </c>
      <c r="N669" s="18">
        <v>0.10738195345440821</v>
      </c>
      <c r="O669" s="5">
        <v>1647.5725574063947</v>
      </c>
      <c r="P669" s="5">
        <v>4.1653752730322688</v>
      </c>
      <c r="Q669" s="5">
        <v>621.69458061920409</v>
      </c>
      <c r="R669" s="5">
        <v>1.5717615724104608</v>
      </c>
      <c r="S669" s="18">
        <v>0.63929999000000004</v>
      </c>
      <c r="T669" s="62">
        <v>96.4</v>
      </c>
      <c r="U669" s="18">
        <v>0.24371764205200075</v>
      </c>
      <c r="V669" s="5">
        <v>395.54000526032104</v>
      </c>
      <c r="W669" s="5">
        <v>856.42024465299744</v>
      </c>
      <c r="X669" s="5">
        <v>2.1651924793027</v>
      </c>
      <c r="Y669" s="5">
        <v>0</v>
      </c>
      <c r="Z669" s="5" t="s">
        <v>930</v>
      </c>
      <c r="AA669" s="5">
        <v>2009</v>
      </c>
      <c r="AB669" s="5">
        <v>0.63929999000000004</v>
      </c>
      <c r="AC669" s="5">
        <v>0.1145</v>
      </c>
      <c r="AD669" s="5">
        <v>464633</v>
      </c>
      <c r="AE669" s="5">
        <v>18517486</v>
      </c>
      <c r="AF669" s="5">
        <v>4249536</v>
      </c>
      <c r="AG669" s="5">
        <v>11839115</v>
      </c>
      <c r="AH669" s="5">
        <v>45.799999</v>
      </c>
      <c r="AI669" s="10"/>
    </row>
    <row r="670" spans="1:35" x14ac:dyDescent="0.25">
      <c r="A670" s="5" t="s">
        <v>1460</v>
      </c>
      <c r="B670" s="5">
        <v>108</v>
      </c>
      <c r="C670" s="5">
        <v>51</v>
      </c>
      <c r="D670" s="5">
        <v>0.02</v>
      </c>
      <c r="E670" s="5">
        <v>775.00000999999997</v>
      </c>
      <c r="F670" s="5">
        <v>550.00000000000011</v>
      </c>
      <c r="G670" s="5">
        <v>10</v>
      </c>
      <c r="H670" s="5">
        <v>62.800001999999999</v>
      </c>
      <c r="I670" s="5" t="s">
        <v>200</v>
      </c>
      <c r="J670" s="5" t="s">
        <v>201</v>
      </c>
      <c r="K670" s="5">
        <v>1720.7306753812647</v>
      </c>
      <c r="L670" s="5">
        <v>4.3503328424359546</v>
      </c>
      <c r="M670" s="5">
        <v>42.473858434220169</v>
      </c>
      <c r="N670" s="18">
        <v>0.10738195345440821</v>
      </c>
      <c r="O670" s="5">
        <v>1618.4508293245349</v>
      </c>
      <c r="P670" s="5">
        <v>4.0917500323623806</v>
      </c>
      <c r="Q670" s="5">
        <v>676.04456771206526</v>
      </c>
      <c r="R670" s="5">
        <v>1.7091686269942095</v>
      </c>
      <c r="S670" s="18">
        <v>0.62800001999999999</v>
      </c>
      <c r="T670" s="62">
        <v>142.09</v>
      </c>
      <c r="U670" s="18">
        <v>0.35923367057294592</v>
      </c>
      <c r="V670" s="5">
        <v>395.54000526032104</v>
      </c>
      <c r="W670" s="5">
        <v>856.42024465299744</v>
      </c>
      <c r="X670" s="5">
        <v>2.1651924793027</v>
      </c>
      <c r="Y670" s="5">
        <v>0</v>
      </c>
      <c r="Z670" s="5" t="s">
        <v>930</v>
      </c>
      <c r="AA670" s="5">
        <v>2010</v>
      </c>
      <c r="AB670" s="5">
        <v>0.62800001999999999</v>
      </c>
      <c r="AC670" s="5">
        <v>0.11459999999999999</v>
      </c>
      <c r="AD670" s="5">
        <v>524797</v>
      </c>
      <c r="AE670" s="5">
        <v>19009788</v>
      </c>
      <c r="AF670" s="5">
        <v>4137474</v>
      </c>
      <c r="AG670" s="5">
        <v>11937944</v>
      </c>
      <c r="AH670" s="5">
        <v>46</v>
      </c>
      <c r="AI670" s="10"/>
    </row>
    <row r="671" spans="1:35" x14ac:dyDescent="0.25">
      <c r="A671" s="5" t="s">
        <v>1460</v>
      </c>
      <c r="B671" s="5">
        <v>108</v>
      </c>
      <c r="C671" s="5">
        <v>51</v>
      </c>
      <c r="D671" s="5">
        <v>0.02</v>
      </c>
      <c r="E671" s="5">
        <v>775.00000999999997</v>
      </c>
      <c r="F671" s="5">
        <v>550.00000000000011</v>
      </c>
      <c r="G671" s="5">
        <v>25</v>
      </c>
      <c r="H671" s="5">
        <v>62.810003999999999</v>
      </c>
      <c r="I671" s="5" t="s">
        <v>200</v>
      </c>
      <c r="J671" s="5" t="s">
        <v>201</v>
      </c>
      <c r="K671" s="5">
        <v>1720.7306753812647</v>
      </c>
      <c r="L671" s="5">
        <v>4.3503328424359546</v>
      </c>
      <c r="M671" s="5">
        <v>42.473858434220169</v>
      </c>
      <c r="N671" s="18">
        <v>0.10738195345440821</v>
      </c>
      <c r="O671" s="5">
        <v>1618.7085959595568</v>
      </c>
      <c r="P671" s="5">
        <v>4.0924017152050611</v>
      </c>
      <c r="Q671" s="5">
        <v>720.28494707228424</v>
      </c>
      <c r="R671" s="5">
        <v>1.8210166797116647</v>
      </c>
      <c r="S671" s="18">
        <v>0.62810003999999997</v>
      </c>
      <c r="T671" s="62">
        <v>108.51</v>
      </c>
      <c r="U671" s="18">
        <v>0.27434447130652967</v>
      </c>
      <c r="V671" s="5">
        <v>395.54000526032104</v>
      </c>
      <c r="W671" s="5">
        <v>856.42024465299744</v>
      </c>
      <c r="X671" s="5">
        <v>2.1651924793027</v>
      </c>
      <c r="Y671" s="5">
        <v>0</v>
      </c>
      <c r="Z671" s="5" t="s">
        <v>930</v>
      </c>
      <c r="AA671" s="5">
        <v>2011</v>
      </c>
      <c r="AB671" s="5">
        <v>0.62810003999999997</v>
      </c>
      <c r="AC671" s="5">
        <v>0.10879999999999999</v>
      </c>
      <c r="AD671" s="5">
        <v>677783</v>
      </c>
      <c r="AE671" s="5">
        <v>19722264</v>
      </c>
      <c r="AF671" s="5">
        <v>4027810</v>
      </c>
      <c r="AG671" s="5">
        <v>12387810</v>
      </c>
      <c r="AH671" s="5">
        <v>46</v>
      </c>
      <c r="AI671" s="10"/>
    </row>
    <row r="672" spans="1:35" x14ac:dyDescent="0.25">
      <c r="A672" s="5" t="s">
        <v>1460</v>
      </c>
      <c r="B672" s="5">
        <v>108</v>
      </c>
      <c r="C672" s="5">
        <v>51</v>
      </c>
      <c r="D672" s="5">
        <v>0.02</v>
      </c>
      <c r="E672" s="5">
        <v>775.00000999999997</v>
      </c>
      <c r="F672" s="5">
        <v>550.00000000000011</v>
      </c>
      <c r="G672" s="5">
        <v>25</v>
      </c>
      <c r="H672" s="5">
        <v>62.450004000000007</v>
      </c>
      <c r="I672" s="5" t="s">
        <v>200</v>
      </c>
      <c r="J672" s="5" t="s">
        <v>201</v>
      </c>
      <c r="K672" s="5">
        <v>1720.7306753812647</v>
      </c>
      <c r="L672" s="5">
        <v>4.3503328424359546</v>
      </c>
      <c r="M672" s="5">
        <v>42.473858434220169</v>
      </c>
      <c r="N672" s="18">
        <v>0.10738195345440821</v>
      </c>
      <c r="O672" s="5">
        <v>1609.4308526474335</v>
      </c>
      <c r="P672" s="5">
        <v>4.0689458240468026</v>
      </c>
      <c r="Q672" s="5">
        <v>753.42272473171943</v>
      </c>
      <c r="R672" s="5">
        <v>1.9047952538602539</v>
      </c>
      <c r="S672" s="18">
        <v>0.62450004000000003</v>
      </c>
      <c r="T672" s="62">
        <v>111.55</v>
      </c>
      <c r="U672" s="18">
        <v>0.28202582965857065</v>
      </c>
      <c r="V672" s="5">
        <v>395.54000526032104</v>
      </c>
      <c r="W672" s="5">
        <v>856.42024465299744</v>
      </c>
      <c r="X672" s="5">
        <v>2.1651924793027</v>
      </c>
      <c r="Y672" s="5">
        <v>0</v>
      </c>
      <c r="Z672" s="5" t="s">
        <v>930</v>
      </c>
      <c r="AA672" s="5">
        <v>2012</v>
      </c>
      <c r="AB672" s="5">
        <v>0.62450004000000003</v>
      </c>
      <c r="AC672" s="5">
        <v>0.1162</v>
      </c>
      <c r="AD672" s="5">
        <v>721776</v>
      </c>
      <c r="AE672" s="5">
        <v>20283028</v>
      </c>
      <c r="AF672" s="5">
        <v>3998475</v>
      </c>
      <c r="AG672" s="5">
        <v>12667592</v>
      </c>
      <c r="AH672" s="5">
        <v>46.099997999999999</v>
      </c>
      <c r="AI672" s="10"/>
    </row>
    <row r="673" spans="1:35" x14ac:dyDescent="0.25">
      <c r="A673" s="5" t="s">
        <v>1460</v>
      </c>
      <c r="B673" s="5">
        <v>108</v>
      </c>
      <c r="C673" s="5">
        <v>51</v>
      </c>
      <c r="D673" s="5">
        <v>0.02</v>
      </c>
      <c r="E673" s="5">
        <v>770</v>
      </c>
      <c r="F673" s="5">
        <v>550.00000000000011</v>
      </c>
      <c r="G673" s="5">
        <v>25</v>
      </c>
      <c r="H673" s="5">
        <v>63.319999000000003</v>
      </c>
      <c r="I673" s="5" t="s">
        <v>200</v>
      </c>
      <c r="J673" s="5" t="s">
        <v>201</v>
      </c>
      <c r="K673" s="5">
        <v>1729.9100249796484</v>
      </c>
      <c r="L673" s="5">
        <v>4.3735399756621938</v>
      </c>
      <c r="M673" s="5">
        <v>43.0219006213974</v>
      </c>
      <c r="N673" s="18">
        <v>0.10876750783547906</v>
      </c>
      <c r="O673" s="5">
        <v>1640.7688328778315</v>
      </c>
      <c r="P673" s="5">
        <v>4.1481741696341805</v>
      </c>
      <c r="Q673" s="5">
        <v>757.65457986723891</v>
      </c>
      <c r="R673" s="5">
        <v>1.9154941846365083</v>
      </c>
      <c r="S673" s="18">
        <v>0.63319999000000005</v>
      </c>
      <c r="T673" s="62">
        <v>112.19</v>
      </c>
      <c r="U673" s="18">
        <v>0.2836328520814867</v>
      </c>
      <c r="V673" s="5">
        <v>395.54000526032104</v>
      </c>
      <c r="W673" s="5">
        <v>861.32316957209412</v>
      </c>
      <c r="X673" s="5">
        <v>2.1775880015100424</v>
      </c>
      <c r="Y673" s="5">
        <v>0</v>
      </c>
      <c r="Z673" s="5" t="s">
        <v>930</v>
      </c>
      <c r="AA673" s="5">
        <v>2013</v>
      </c>
      <c r="AB673" s="5">
        <v>0.63319999000000005</v>
      </c>
      <c r="AC673" s="5">
        <v>0.1149</v>
      </c>
      <c r="AD673" s="5">
        <v>741003</v>
      </c>
      <c r="AE673" s="5">
        <v>21046732</v>
      </c>
      <c r="AF673" s="5">
        <v>4030261</v>
      </c>
      <c r="AG673" s="5">
        <v>13326586</v>
      </c>
      <c r="AI673" s="10"/>
    </row>
    <row r="674" spans="1:35" x14ac:dyDescent="0.25">
      <c r="A674" s="5" t="s">
        <v>1460</v>
      </c>
      <c r="B674" s="5">
        <v>108</v>
      </c>
      <c r="C674" s="5">
        <v>51</v>
      </c>
      <c r="D674" s="5">
        <v>0.02</v>
      </c>
      <c r="E674" s="5">
        <v>764.99999000000003</v>
      </c>
      <c r="F674" s="5">
        <v>550.00000000000011</v>
      </c>
      <c r="G674" s="5">
        <v>25</v>
      </c>
      <c r="H674" s="5">
        <v>65.949994000000004</v>
      </c>
      <c r="I674" s="5" t="s">
        <v>200</v>
      </c>
      <c r="J674" s="5" t="s">
        <v>201</v>
      </c>
      <c r="K674" s="5">
        <v>1739.1544311696903</v>
      </c>
      <c r="L674" s="5">
        <v>4.3969115842658741</v>
      </c>
      <c r="M674" s="5">
        <v>43.576738886177203</v>
      </c>
      <c r="N674" s="18">
        <v>0.11017024398707173</v>
      </c>
      <c r="O674" s="5">
        <v>1718.2734906089161</v>
      </c>
      <c r="P674" s="5">
        <v>4.3441206142424207</v>
      </c>
      <c r="Q674" s="5">
        <v>704.87620239330636</v>
      </c>
      <c r="R674" s="5">
        <v>1.7820604566392684</v>
      </c>
      <c r="S674" s="18">
        <v>0.65949994000000001</v>
      </c>
      <c r="T674" s="62">
        <v>107.65</v>
      </c>
      <c r="U674" s="18">
        <v>0.272149046684795</v>
      </c>
      <c r="V674" s="5">
        <v>395.54000526032104</v>
      </c>
      <c r="W674" s="5">
        <v>866.2642904892017</v>
      </c>
      <c r="X674" s="5">
        <v>2.1900800904299875</v>
      </c>
      <c r="Y674" s="5">
        <v>0</v>
      </c>
      <c r="Z674" s="5" t="s">
        <v>930</v>
      </c>
      <c r="AA674" s="5">
        <v>2014</v>
      </c>
      <c r="AB674" s="5">
        <v>0.65949994000000001</v>
      </c>
      <c r="AC674" s="5">
        <v>0.1104</v>
      </c>
      <c r="AD674" s="5">
        <v>812206</v>
      </c>
      <c r="AE674" s="5">
        <v>22059764</v>
      </c>
      <c r="AF674" s="5">
        <v>4214981</v>
      </c>
      <c r="AG674" s="5">
        <v>14547390</v>
      </c>
      <c r="AI674" s="10"/>
    </row>
    <row r="675" spans="1:35" x14ac:dyDescent="0.25">
      <c r="A675" s="5" t="s">
        <v>1460</v>
      </c>
      <c r="B675" s="5">
        <v>108</v>
      </c>
      <c r="C675" s="5">
        <v>51</v>
      </c>
      <c r="D675" s="5">
        <v>0.02</v>
      </c>
      <c r="E675" s="5">
        <v>799.99998000000005</v>
      </c>
      <c r="F675" s="5">
        <v>700.00001000000009</v>
      </c>
      <c r="G675" s="5">
        <v>25</v>
      </c>
      <c r="H675" s="5">
        <v>95.309996999999996</v>
      </c>
      <c r="I675" s="5" t="s">
        <v>200</v>
      </c>
      <c r="J675" s="5" t="s">
        <v>201</v>
      </c>
      <c r="K675" s="5">
        <v>2596.130401551407</v>
      </c>
      <c r="L675" s="5">
        <v>4.5153614230232684</v>
      </c>
      <c r="M675" s="5">
        <v>72.439660384601169</v>
      </c>
      <c r="N675" s="18">
        <v>0.12599184070340627</v>
      </c>
      <c r="O675" s="5">
        <v>3740.7999154347303</v>
      </c>
      <c r="P675" s="5">
        <v>6.5062462268108145</v>
      </c>
      <c r="Q675" s="5">
        <v>135.8798401722193</v>
      </c>
      <c r="R675" s="5">
        <v>0.23633119049550078</v>
      </c>
      <c r="S675" s="18">
        <v>0.95309996999999991</v>
      </c>
      <c r="T675" s="62">
        <v>85.17</v>
      </c>
      <c r="U675" s="18">
        <v>0.14813105770269563</v>
      </c>
      <c r="V675" s="5">
        <v>574.95517154264985</v>
      </c>
      <c r="W675" s="5">
        <v>1328.7463513402449</v>
      </c>
      <c r="X675" s="5">
        <v>2.3110433945225926</v>
      </c>
      <c r="Y675" s="5">
        <v>0</v>
      </c>
      <c r="Z675" s="5" t="s">
        <v>941</v>
      </c>
      <c r="AA675" s="5">
        <v>2001</v>
      </c>
      <c r="AB675" s="5">
        <v>0.95309997000000002</v>
      </c>
      <c r="AC675" s="5">
        <v>0.10721625</v>
      </c>
      <c r="AD675" s="5">
        <v>380969.09</v>
      </c>
      <c r="AE675" s="5">
        <v>20126944</v>
      </c>
      <c r="AF675" s="5">
        <v>3994201</v>
      </c>
      <c r="AG675" s="5">
        <v>19182750</v>
      </c>
      <c r="AH675" s="5">
        <v>48.549999</v>
      </c>
      <c r="AI675" s="10"/>
    </row>
    <row r="676" spans="1:35" x14ac:dyDescent="0.25">
      <c r="A676" s="5" t="s">
        <v>1460</v>
      </c>
      <c r="B676" s="5">
        <v>108</v>
      </c>
      <c r="C676" s="5">
        <v>51</v>
      </c>
      <c r="D676" s="5">
        <v>0.02</v>
      </c>
      <c r="E676" s="5">
        <v>799.99998000000005</v>
      </c>
      <c r="F676" s="5">
        <v>700.00001000000009</v>
      </c>
      <c r="G676" s="5">
        <v>25</v>
      </c>
      <c r="H676" s="5">
        <v>91.980004000000008</v>
      </c>
      <c r="I676" s="5" t="s">
        <v>200</v>
      </c>
      <c r="J676" s="5" t="s">
        <v>201</v>
      </c>
      <c r="K676" s="5">
        <v>2596.130401551407</v>
      </c>
      <c r="L676" s="5">
        <v>4.5153614230232684</v>
      </c>
      <c r="M676" s="5">
        <v>72.439660384601169</v>
      </c>
      <c r="N676" s="18">
        <v>0.12599184070340627</v>
      </c>
      <c r="O676" s="5">
        <v>3610.1017943048118</v>
      </c>
      <c r="P676" s="5">
        <v>6.278927424234876</v>
      </c>
      <c r="Q676" s="5">
        <v>225.24270920093053</v>
      </c>
      <c r="R676" s="5">
        <v>0.39175699315232987</v>
      </c>
      <c r="S676" s="18">
        <v>0.91980004000000004</v>
      </c>
      <c r="T676" s="62">
        <v>93.54</v>
      </c>
      <c r="U676" s="18">
        <v>0.16269115688001418</v>
      </c>
      <c r="V676" s="5">
        <v>574.95517154264985</v>
      </c>
      <c r="W676" s="5">
        <v>1328.7463513402449</v>
      </c>
      <c r="X676" s="5">
        <v>2.3110433945225926</v>
      </c>
      <c r="Y676" s="5">
        <v>0</v>
      </c>
      <c r="Z676" s="5" t="s">
        <v>941</v>
      </c>
      <c r="AA676" s="5">
        <v>2002</v>
      </c>
      <c r="AB676" s="5">
        <v>0.91980004000000004</v>
      </c>
      <c r="AC676" s="5">
        <v>0.10624604999999999</v>
      </c>
      <c r="AD676" s="5">
        <v>413908.78</v>
      </c>
      <c r="AE676" s="5">
        <v>21117046</v>
      </c>
      <c r="AF676" s="5">
        <v>4323053</v>
      </c>
      <c r="AG676" s="5">
        <v>19424000</v>
      </c>
      <c r="AH676" s="5">
        <v>48.900002000000001</v>
      </c>
      <c r="AI676" s="10"/>
    </row>
    <row r="677" spans="1:35" x14ac:dyDescent="0.25">
      <c r="A677" s="5" t="s">
        <v>1460</v>
      </c>
      <c r="B677" s="5">
        <v>108</v>
      </c>
      <c r="C677" s="5">
        <v>51</v>
      </c>
      <c r="D677" s="5">
        <v>0.02</v>
      </c>
      <c r="E677" s="5">
        <v>799.99998000000005</v>
      </c>
      <c r="F677" s="5">
        <v>700.00001000000009</v>
      </c>
      <c r="G677" s="5">
        <v>30</v>
      </c>
      <c r="H677" s="5">
        <v>92.790002000000001</v>
      </c>
      <c r="I677" s="5" t="s">
        <v>200</v>
      </c>
      <c r="J677" s="5" t="s">
        <v>201</v>
      </c>
      <c r="K677" s="5">
        <v>2596.130401551407</v>
      </c>
      <c r="L677" s="5">
        <v>4.5153614230232684</v>
      </c>
      <c r="M677" s="5">
        <v>72.439660384601169</v>
      </c>
      <c r="N677" s="18">
        <v>0.12599184070340627</v>
      </c>
      <c r="O677" s="5">
        <v>3641.8932175056989</v>
      </c>
      <c r="P677" s="5">
        <v>6.3342211667289012</v>
      </c>
      <c r="Q677" s="5">
        <v>193.89737207494659</v>
      </c>
      <c r="R677" s="5">
        <v>0.33723911301589776</v>
      </c>
      <c r="S677" s="18">
        <v>0.92790002000000005</v>
      </c>
      <c r="T677" s="62">
        <v>89.66</v>
      </c>
      <c r="U677" s="18">
        <v>0.15594792498514226</v>
      </c>
      <c r="V677" s="5">
        <v>574.95517154264985</v>
      </c>
      <c r="W677" s="5">
        <v>1328.7463513402449</v>
      </c>
      <c r="X677" s="5">
        <v>2.3110433945225926</v>
      </c>
      <c r="Y677" s="5">
        <v>0</v>
      </c>
      <c r="Z677" s="5" t="s">
        <v>941</v>
      </c>
      <c r="AA677" s="5">
        <v>2003</v>
      </c>
      <c r="AB677" s="5">
        <v>0.92790002000000005</v>
      </c>
      <c r="AC677" s="5">
        <v>0.10190312999999999</v>
      </c>
      <c r="AD677" s="5">
        <v>455006.19</v>
      </c>
      <c r="AE677" s="5">
        <v>21152064</v>
      </c>
      <c r="AF677" s="5">
        <v>4522202</v>
      </c>
      <c r="AG677" s="5">
        <v>19626676</v>
      </c>
      <c r="AH677" s="5">
        <v>49.299999</v>
      </c>
      <c r="AI677" s="10"/>
    </row>
    <row r="678" spans="1:35" x14ac:dyDescent="0.25">
      <c r="A678" s="5" t="s">
        <v>1460</v>
      </c>
      <c r="B678" s="5">
        <v>108</v>
      </c>
      <c r="C678" s="5">
        <v>51</v>
      </c>
      <c r="D678" s="5">
        <v>0.02</v>
      </c>
      <c r="E678" s="5">
        <v>775.00000999999997</v>
      </c>
      <c r="F678" s="5">
        <v>599.99999000000003</v>
      </c>
      <c r="G678" s="5">
        <v>30</v>
      </c>
      <c r="H678" s="5">
        <v>92.78</v>
      </c>
      <c r="I678" s="5" t="s">
        <v>200</v>
      </c>
      <c r="J678" s="5" t="s">
        <v>201</v>
      </c>
      <c r="K678" s="5">
        <v>1992.3308466803906</v>
      </c>
      <c r="L678" s="5">
        <v>4.4495556025035432</v>
      </c>
      <c r="M678" s="5">
        <v>51.843162073827258</v>
      </c>
      <c r="N678" s="18">
        <v>0.11578349682305691</v>
      </c>
      <c r="O678" s="5">
        <v>2777.7353625100668</v>
      </c>
      <c r="P678" s="5">
        <v>6.2036322757952149</v>
      </c>
      <c r="Q678" s="5">
        <v>154.5753332633634</v>
      </c>
      <c r="R678" s="5">
        <v>0.34521954085931306</v>
      </c>
      <c r="S678" s="18">
        <v>0.92779999999999996</v>
      </c>
      <c r="T678" s="62">
        <v>65.25</v>
      </c>
      <c r="U678" s="18">
        <v>0.14572807916083408</v>
      </c>
      <c r="V678" s="5">
        <v>447.75951233408688</v>
      </c>
      <c r="W678" s="5">
        <v>1001.5637022634194</v>
      </c>
      <c r="X678" s="5">
        <v>2.2368340027941662</v>
      </c>
      <c r="Y678" s="5">
        <v>0</v>
      </c>
      <c r="Z678" s="5" t="s">
        <v>941</v>
      </c>
      <c r="AA678" s="5">
        <v>2004</v>
      </c>
      <c r="AB678" s="5">
        <v>0.92779999999999996</v>
      </c>
      <c r="AC678" s="5">
        <v>0.10198897</v>
      </c>
      <c r="AD678" s="5">
        <v>451624</v>
      </c>
      <c r="AE678" s="5">
        <v>21724178</v>
      </c>
      <c r="AF678" s="5">
        <v>4543444</v>
      </c>
      <c r="AG678" s="5">
        <v>20155416</v>
      </c>
      <c r="AH678" s="5">
        <v>49.849997999999999</v>
      </c>
      <c r="AI678" s="10"/>
    </row>
    <row r="679" spans="1:35" x14ac:dyDescent="0.25">
      <c r="A679" s="5" t="s">
        <v>1460</v>
      </c>
      <c r="B679" s="5">
        <v>108</v>
      </c>
      <c r="C679" s="5">
        <v>51</v>
      </c>
      <c r="D679" s="5">
        <v>0.02</v>
      </c>
      <c r="E679" s="5">
        <v>775.00000999999997</v>
      </c>
      <c r="F679" s="5">
        <v>599.99999000000003</v>
      </c>
      <c r="G679" s="5">
        <v>30</v>
      </c>
      <c r="H679" s="5">
        <v>89.259999999999991</v>
      </c>
      <c r="I679" s="5" t="s">
        <v>200</v>
      </c>
      <c r="J679" s="5" t="s">
        <v>201</v>
      </c>
      <c r="K679" s="5">
        <v>1992.3308466803906</v>
      </c>
      <c r="L679" s="5">
        <v>4.4495556025035432</v>
      </c>
      <c r="M679" s="5">
        <v>51.843162073827258</v>
      </c>
      <c r="N679" s="18">
        <v>0.11578349682305691</v>
      </c>
      <c r="O679" s="5">
        <v>2672.350274387245</v>
      </c>
      <c r="P679" s="5">
        <v>5.9682713616887355</v>
      </c>
      <c r="Q679" s="5">
        <v>230.25295813382994</v>
      </c>
      <c r="R679" s="5">
        <v>0.5142335378506292</v>
      </c>
      <c r="S679" s="18">
        <v>0.89260000000000006</v>
      </c>
      <c r="T679" s="62">
        <v>71.819999999999993</v>
      </c>
      <c r="U679" s="18">
        <v>0.16038847044849244</v>
      </c>
      <c r="V679" s="5">
        <v>447.75951233408688</v>
      </c>
      <c r="W679" s="5">
        <v>1001.5637022634194</v>
      </c>
      <c r="X679" s="5">
        <v>2.2368340027941662</v>
      </c>
      <c r="Y679" s="5">
        <v>0</v>
      </c>
      <c r="Z679" s="5" t="s">
        <v>941</v>
      </c>
      <c r="AA679" s="5">
        <v>2005</v>
      </c>
      <c r="AB679" s="5">
        <v>0.89259999999999995</v>
      </c>
      <c r="AC679" s="5">
        <v>0.1009208</v>
      </c>
      <c r="AD679" s="5">
        <v>457354</v>
      </c>
      <c r="AE679" s="5">
        <v>23305198</v>
      </c>
      <c r="AF679" s="5">
        <v>4867396</v>
      </c>
      <c r="AG679" s="5">
        <v>20801528</v>
      </c>
      <c r="AH679" s="5">
        <v>50.25</v>
      </c>
      <c r="AI679" s="10"/>
    </row>
    <row r="680" spans="1:35" x14ac:dyDescent="0.25">
      <c r="A680" s="5" t="s">
        <v>1460</v>
      </c>
      <c r="B680" s="5">
        <v>108</v>
      </c>
      <c r="C680" s="5">
        <v>51</v>
      </c>
      <c r="D680" s="5">
        <v>0.02</v>
      </c>
      <c r="E680" s="5">
        <v>775.00000999999997</v>
      </c>
      <c r="F680" s="5">
        <v>599.99999000000003</v>
      </c>
      <c r="G680" s="5">
        <v>30</v>
      </c>
      <c r="H680" s="5">
        <v>84.220004000000003</v>
      </c>
      <c r="I680" s="5" t="s">
        <v>200</v>
      </c>
      <c r="J680" s="5" t="s">
        <v>201</v>
      </c>
      <c r="K680" s="5">
        <v>1992.3308466803906</v>
      </c>
      <c r="L680" s="5">
        <v>4.4495556025035432</v>
      </c>
      <c r="M680" s="5">
        <v>51.843162073827258</v>
      </c>
      <c r="N680" s="18">
        <v>0.11578349682305691</v>
      </c>
      <c r="O680" s="5">
        <v>2521.4581088762588</v>
      </c>
      <c r="P680" s="5">
        <v>5.6312775930373151</v>
      </c>
      <c r="Q680" s="5">
        <v>343.51423329356851</v>
      </c>
      <c r="R680" s="5">
        <v>0.76718466907133442</v>
      </c>
      <c r="S680" s="18">
        <v>0.84220004000000004</v>
      </c>
      <c r="T680" s="62">
        <v>81.64</v>
      </c>
      <c r="U680" s="18">
        <v>0.18232962695839905</v>
      </c>
      <c r="V680" s="5">
        <v>447.75951233408688</v>
      </c>
      <c r="W680" s="5">
        <v>1001.5637022634194</v>
      </c>
      <c r="X680" s="5">
        <v>2.2368340027941662</v>
      </c>
      <c r="Y680" s="5">
        <v>0</v>
      </c>
      <c r="Z680" s="5" t="s">
        <v>941</v>
      </c>
      <c r="AA680" s="5">
        <v>2006</v>
      </c>
      <c r="AB680" s="5">
        <v>0.84220004000000004</v>
      </c>
      <c r="AC680" s="5">
        <v>9.7195126000000007E-2</v>
      </c>
      <c r="AD680" s="5">
        <v>484028</v>
      </c>
      <c r="AE680" s="5">
        <v>25617484</v>
      </c>
      <c r="AF680" s="5">
        <v>5269185</v>
      </c>
      <c r="AG680" s="5">
        <v>21575452</v>
      </c>
      <c r="AH680" s="5">
        <v>50.400002000000001</v>
      </c>
      <c r="AI680" s="10"/>
    </row>
    <row r="681" spans="1:35" x14ac:dyDescent="0.25">
      <c r="A681" s="5" t="s">
        <v>1460</v>
      </c>
      <c r="B681" s="5">
        <v>108</v>
      </c>
      <c r="C681" s="5">
        <v>51</v>
      </c>
      <c r="D681" s="5">
        <v>0.02</v>
      </c>
      <c r="E681" s="5">
        <v>775.00000999999997</v>
      </c>
      <c r="F681" s="5">
        <v>550.00000000000011</v>
      </c>
      <c r="G681" s="5">
        <v>28</v>
      </c>
      <c r="H681" s="5">
        <v>81.129998000000001</v>
      </c>
      <c r="I681" s="5" t="s">
        <v>200</v>
      </c>
      <c r="J681" s="5" t="s">
        <v>201</v>
      </c>
      <c r="K681" s="5">
        <v>1720.7306753812647</v>
      </c>
      <c r="L681" s="5">
        <v>4.3503328424359546</v>
      </c>
      <c r="M681" s="5">
        <v>42.473858434220169</v>
      </c>
      <c r="N681" s="18">
        <v>0.10738195345440821</v>
      </c>
      <c r="O681" s="5">
        <v>2090.8424898807784</v>
      </c>
      <c r="P681" s="5">
        <v>5.2860455632160637</v>
      </c>
      <c r="Q681" s="5">
        <v>367.62008080199951</v>
      </c>
      <c r="R681" s="5">
        <v>0.9294131463644334</v>
      </c>
      <c r="S681" s="18">
        <v>0.81129998000000003</v>
      </c>
      <c r="T681" s="62">
        <v>74.989999999999995</v>
      </c>
      <c r="U681" s="18">
        <v>0.18957785313440398</v>
      </c>
      <c r="V681" s="5">
        <v>395.54000526032104</v>
      </c>
      <c r="W681" s="5">
        <v>856.42024465299744</v>
      </c>
      <c r="X681" s="5">
        <v>2.1651924793027</v>
      </c>
      <c r="Y681" s="5">
        <v>0</v>
      </c>
      <c r="Z681" s="5" t="s">
        <v>941</v>
      </c>
      <c r="AA681" s="5">
        <v>2007</v>
      </c>
      <c r="AB681" s="5">
        <v>0.81129998000000003</v>
      </c>
      <c r="AC681" s="5">
        <v>0.10433017999999999</v>
      </c>
      <c r="AD681" s="5">
        <v>569231</v>
      </c>
      <c r="AE681" s="5">
        <v>28122576</v>
      </c>
      <c r="AF681" s="5">
        <v>5709765</v>
      </c>
      <c r="AG681" s="5">
        <v>22814760</v>
      </c>
      <c r="AH681" s="5">
        <v>50.75</v>
      </c>
      <c r="AI681" s="10"/>
    </row>
    <row r="682" spans="1:35" x14ac:dyDescent="0.25">
      <c r="A682" s="5" t="s">
        <v>1460</v>
      </c>
      <c r="B682" s="5">
        <v>108</v>
      </c>
      <c r="C682" s="5">
        <v>51</v>
      </c>
      <c r="D682" s="5">
        <v>0.02</v>
      </c>
      <c r="E682" s="5">
        <v>775.00000999999997</v>
      </c>
      <c r="F682" s="5">
        <v>550.00000000000011</v>
      </c>
      <c r="G682" s="5">
        <v>12</v>
      </c>
      <c r="H682" s="5">
        <v>79.629998999999998</v>
      </c>
      <c r="I682" s="5" t="s">
        <v>200</v>
      </c>
      <c r="J682" s="5" t="s">
        <v>201</v>
      </c>
      <c r="K682" s="5">
        <v>1720.7306753812647</v>
      </c>
      <c r="L682" s="5">
        <v>4.3503328424359546</v>
      </c>
      <c r="M682" s="5">
        <v>42.473858434220169</v>
      </c>
      <c r="N682" s="18">
        <v>0.10738195345440821</v>
      </c>
      <c r="O682" s="5">
        <v>2052.1852518517735</v>
      </c>
      <c r="P682" s="5">
        <v>5.1883127485452363</v>
      </c>
      <c r="Q682" s="5">
        <v>393.38471109479394</v>
      </c>
      <c r="R682" s="5">
        <v>0.99455100840151778</v>
      </c>
      <c r="S682" s="18">
        <v>0.79629998999999996</v>
      </c>
      <c r="T682" s="62">
        <v>94</v>
      </c>
      <c r="U682" s="18">
        <v>0.23764953713123346</v>
      </c>
      <c r="V682" s="5">
        <v>395.54000526032104</v>
      </c>
      <c r="W682" s="5">
        <v>856.42024465299744</v>
      </c>
      <c r="X682" s="5">
        <v>2.1651924793027</v>
      </c>
      <c r="Y682" s="5">
        <v>0</v>
      </c>
      <c r="Z682" s="5" t="s">
        <v>941</v>
      </c>
      <c r="AA682" s="5">
        <v>2008</v>
      </c>
      <c r="AB682" s="5">
        <v>0.79629998999999996</v>
      </c>
      <c r="AC682" s="5">
        <v>0.10866843</v>
      </c>
      <c r="AD682" s="5">
        <v>664646</v>
      </c>
      <c r="AE682" s="5">
        <v>29868704</v>
      </c>
      <c r="AF682" s="5">
        <v>6117590</v>
      </c>
      <c r="AG682" s="5">
        <v>23784404</v>
      </c>
      <c r="AH682" s="5">
        <v>51.400002000000001</v>
      </c>
      <c r="AI682" s="10"/>
    </row>
    <row r="683" spans="1:35" x14ac:dyDescent="0.25">
      <c r="A683" s="5" t="s">
        <v>1460</v>
      </c>
      <c r="B683" s="5">
        <v>108</v>
      </c>
      <c r="C683" s="5">
        <v>51</v>
      </c>
      <c r="D683" s="5">
        <v>0.02</v>
      </c>
      <c r="E683" s="5">
        <v>775.00000999999997</v>
      </c>
      <c r="F683" s="5">
        <v>550.00000000000011</v>
      </c>
      <c r="G683" s="5">
        <v>30</v>
      </c>
      <c r="H683" s="5">
        <v>66.100000999999992</v>
      </c>
      <c r="I683" s="5" t="s">
        <v>200</v>
      </c>
      <c r="J683" s="5" t="s">
        <v>201</v>
      </c>
      <c r="K683" s="5">
        <v>1720.7306753812647</v>
      </c>
      <c r="L683" s="5">
        <v>4.3503328424359546</v>
      </c>
      <c r="M683" s="5">
        <v>42.473858434220169</v>
      </c>
      <c r="N683" s="18">
        <v>0.10738195345440821</v>
      </c>
      <c r="O683" s="5">
        <v>1703.4967839141564</v>
      </c>
      <c r="P683" s="5">
        <v>4.3067623028245032</v>
      </c>
      <c r="Q683" s="5">
        <v>674.75306659990122</v>
      </c>
      <c r="R683" s="5">
        <v>1.7059034677309535</v>
      </c>
      <c r="S683" s="18">
        <v>0.66100000999999997</v>
      </c>
      <c r="T683" s="62">
        <v>101</v>
      </c>
      <c r="U683" s="18">
        <v>0.25535320306158726</v>
      </c>
      <c r="V683" s="5">
        <v>395.54000526032104</v>
      </c>
      <c r="W683" s="5">
        <v>856.42024465299744</v>
      </c>
      <c r="X683" s="5">
        <v>2.1651924793027</v>
      </c>
      <c r="Y683" s="5">
        <v>0</v>
      </c>
      <c r="Z683" s="5" t="s">
        <v>941</v>
      </c>
      <c r="AA683" s="5">
        <v>2009</v>
      </c>
      <c r="AB683" s="5">
        <v>0.66100000999999997</v>
      </c>
      <c r="AC683" s="5">
        <v>0.12270001</v>
      </c>
      <c r="AD683" s="5">
        <v>753475</v>
      </c>
      <c r="AE683" s="5">
        <v>31172916</v>
      </c>
      <c r="AF683" s="5">
        <v>6194734</v>
      </c>
      <c r="AG683" s="5">
        <v>20605618</v>
      </c>
      <c r="AH683" s="5">
        <v>52</v>
      </c>
      <c r="AI683" s="10"/>
    </row>
    <row r="684" spans="1:35" x14ac:dyDescent="0.25">
      <c r="A684" s="5" t="s">
        <v>1460</v>
      </c>
      <c r="B684" s="5">
        <v>108</v>
      </c>
      <c r="C684" s="5">
        <v>51</v>
      </c>
      <c r="D684" s="5">
        <v>0.02</v>
      </c>
      <c r="E684" s="5">
        <v>775.00000999999997</v>
      </c>
      <c r="F684" s="5">
        <v>550.00000000000011</v>
      </c>
      <c r="G684" s="5">
        <v>10</v>
      </c>
      <c r="H684" s="5">
        <v>65.410005999999996</v>
      </c>
      <c r="I684" s="5" t="s">
        <v>200</v>
      </c>
      <c r="J684" s="5" t="s">
        <v>201</v>
      </c>
      <c r="K684" s="5">
        <v>1720.7306753812647</v>
      </c>
      <c r="L684" s="5">
        <v>4.3503328424359546</v>
      </c>
      <c r="M684" s="5">
        <v>42.473858434220169</v>
      </c>
      <c r="N684" s="18">
        <v>0.10738195345440821</v>
      </c>
      <c r="O684" s="5">
        <v>1685.7145714234659</v>
      </c>
      <c r="P684" s="5">
        <v>4.2618055038807725</v>
      </c>
      <c r="Q684" s="5">
        <v>699.18365913930302</v>
      </c>
      <c r="R684" s="5">
        <v>1.7676686298245399</v>
      </c>
      <c r="S684" s="18">
        <v>0.65410005999999998</v>
      </c>
      <c r="T684" s="62">
        <v>145.5</v>
      </c>
      <c r="U684" s="18">
        <v>0.36785384176703606</v>
      </c>
      <c r="V684" s="5">
        <v>395.54000526032104</v>
      </c>
      <c r="W684" s="5">
        <v>856.42024465299744</v>
      </c>
      <c r="X684" s="5">
        <v>2.1651924793027</v>
      </c>
      <c r="Y684" s="5">
        <v>0</v>
      </c>
      <c r="Z684" s="5" t="s">
        <v>941</v>
      </c>
      <c r="AA684" s="5">
        <v>2010</v>
      </c>
      <c r="AB684" s="5">
        <v>0.65410005999999998</v>
      </c>
      <c r="AC684" s="5">
        <v>0.12280000000000001</v>
      </c>
      <c r="AD684" s="5">
        <v>889605</v>
      </c>
      <c r="AE684" s="5">
        <v>31963420</v>
      </c>
      <c r="AF684" s="5">
        <v>6254648</v>
      </c>
      <c r="AG684" s="5">
        <v>20908148</v>
      </c>
      <c r="AH684" s="5">
        <v>52.549999</v>
      </c>
      <c r="AI684" s="10">
        <f>AC684-N684</f>
        <v>1.5418046545591799E-2</v>
      </c>
    </row>
    <row r="685" spans="1:35" x14ac:dyDescent="0.25">
      <c r="A685" s="5" t="s">
        <v>1460</v>
      </c>
      <c r="B685" s="5">
        <v>108</v>
      </c>
      <c r="C685" s="5">
        <v>51</v>
      </c>
      <c r="D685" s="5">
        <v>0.02</v>
      </c>
      <c r="E685" s="5">
        <v>775.00000999999997</v>
      </c>
      <c r="F685" s="5">
        <v>550.00000000000011</v>
      </c>
      <c r="G685" s="5">
        <v>25</v>
      </c>
      <c r="H685" s="5">
        <v>66.300004999999999</v>
      </c>
      <c r="I685" s="5" t="s">
        <v>200</v>
      </c>
      <c r="J685" s="5" t="s">
        <v>201</v>
      </c>
      <c r="K685" s="5">
        <v>1720.7306753812647</v>
      </c>
      <c r="L685" s="5">
        <v>4.3503328424359546</v>
      </c>
      <c r="M685" s="5">
        <v>42.473858434220169</v>
      </c>
      <c r="N685" s="18">
        <v>0.10738195345440821</v>
      </c>
      <c r="O685" s="5">
        <v>1708.6511888402617</v>
      </c>
      <c r="P685" s="5">
        <v>4.3197936140889936</v>
      </c>
      <c r="Q685" s="5">
        <v>709.51049127697343</v>
      </c>
      <c r="R685" s="5">
        <v>1.7937768161023702</v>
      </c>
      <c r="S685" s="18">
        <v>0.66300004999999995</v>
      </c>
      <c r="T685" s="62">
        <v>107.53</v>
      </c>
      <c r="U685" s="18">
        <v>0.27184694546570304</v>
      </c>
      <c r="V685" s="5">
        <v>395.54000526032104</v>
      </c>
      <c r="W685" s="5">
        <v>856.42024465299744</v>
      </c>
      <c r="X685" s="5">
        <v>2.1651924793027</v>
      </c>
      <c r="Y685" s="5">
        <v>0</v>
      </c>
      <c r="Z685" s="5" t="s">
        <v>941</v>
      </c>
      <c r="AA685" s="5">
        <v>2011</v>
      </c>
      <c r="AB685" s="5">
        <v>0.66300004999999995</v>
      </c>
      <c r="AC685" s="5">
        <v>0.11600000000000001</v>
      </c>
      <c r="AD685" s="5">
        <v>1224606</v>
      </c>
      <c r="AE685" s="5">
        <v>32985144</v>
      </c>
      <c r="AF685" s="5">
        <v>6196976</v>
      </c>
      <c r="AG685" s="5">
        <v>21868876</v>
      </c>
      <c r="AH685" s="5">
        <v>53.049999</v>
      </c>
      <c r="AI685" s="10">
        <f t="shared" ref="AI685:AI686" si="0">AC685-N685</f>
        <v>8.6180465455917982E-3</v>
      </c>
    </row>
    <row r="686" spans="1:35" x14ac:dyDescent="0.25">
      <c r="A686" s="5" t="s">
        <v>1460</v>
      </c>
      <c r="B686" s="5">
        <v>108</v>
      </c>
      <c r="C686" s="5">
        <v>51</v>
      </c>
      <c r="D686" s="5">
        <v>0.02</v>
      </c>
      <c r="E686" s="5">
        <v>775.00000999999997</v>
      </c>
      <c r="F686" s="5">
        <v>550.00000000000011</v>
      </c>
      <c r="G686" s="5">
        <v>25</v>
      </c>
      <c r="H686" s="5">
        <v>65.760004999999992</v>
      </c>
      <c r="I686" s="5" t="s">
        <v>200</v>
      </c>
      <c r="J686" s="5" t="s">
        <v>201</v>
      </c>
      <c r="K686" s="5">
        <v>1720.7306753812647</v>
      </c>
      <c r="L686" s="5">
        <v>4.3503328424359546</v>
      </c>
      <c r="M686" s="5">
        <v>42.473858434220169</v>
      </c>
      <c r="N686" s="18">
        <v>0.10738195345440821</v>
      </c>
      <c r="O686" s="5">
        <v>1694.7345738720765</v>
      </c>
      <c r="P686" s="5">
        <v>4.2846097773516041</v>
      </c>
      <c r="Q686" s="5">
        <v>762.90853193725877</v>
      </c>
      <c r="R686" s="5">
        <v>1.9287771699228184</v>
      </c>
      <c r="S686" s="18">
        <v>0.65760004999999988</v>
      </c>
      <c r="T686" s="62">
        <v>112.42</v>
      </c>
      <c r="U686" s="18">
        <v>0.28422464592057106</v>
      </c>
      <c r="V686" s="5">
        <v>395.54000526032104</v>
      </c>
      <c r="W686" s="5">
        <v>856.42024465299744</v>
      </c>
      <c r="X686" s="5">
        <v>2.1651924793027</v>
      </c>
      <c r="Y686" s="5">
        <v>0</v>
      </c>
      <c r="Z686" s="5" t="s">
        <v>941</v>
      </c>
      <c r="AA686" s="5">
        <v>2012</v>
      </c>
      <c r="AB686" s="5">
        <v>0.65760004999999999</v>
      </c>
      <c r="AC686" s="5">
        <v>0.12810000999999999</v>
      </c>
      <c r="AD686" s="5">
        <v>1288886</v>
      </c>
      <c r="AE686" s="5">
        <v>34252716</v>
      </c>
      <c r="AF686" s="5">
        <v>6080603</v>
      </c>
      <c r="AG686" s="5">
        <v>22523978</v>
      </c>
      <c r="AH686" s="5">
        <v>53.450001</v>
      </c>
      <c r="AI686" s="10">
        <f t="shared" si="0"/>
        <v>2.0718056545591779E-2</v>
      </c>
    </row>
    <row r="687" spans="1:35" x14ac:dyDescent="0.25">
      <c r="A687" s="5" t="s">
        <v>1460</v>
      </c>
      <c r="B687" s="5">
        <v>108</v>
      </c>
      <c r="C687" s="5">
        <v>51</v>
      </c>
      <c r="D687" s="5">
        <v>0.02</v>
      </c>
      <c r="E687" s="5">
        <v>770</v>
      </c>
      <c r="F687" s="5">
        <v>550.00000000000011</v>
      </c>
      <c r="G687" s="5">
        <v>25</v>
      </c>
      <c r="H687" s="5">
        <v>67.110002000000009</v>
      </c>
      <c r="I687" s="5" t="s">
        <v>200</v>
      </c>
      <c r="J687" s="5" t="s">
        <v>201</v>
      </c>
      <c r="K687" s="5">
        <v>1729.9100249796484</v>
      </c>
      <c r="L687" s="5">
        <v>4.3735399756621938</v>
      </c>
      <c r="M687" s="5">
        <v>43.0219006213974</v>
      </c>
      <c r="N687" s="18">
        <v>0.10876750783547906</v>
      </c>
      <c r="O687" s="5">
        <v>1738.9766486883386</v>
      </c>
      <c r="P687" s="5">
        <v>4.3964621165028479</v>
      </c>
      <c r="Q687" s="5">
        <v>747.31342770914546</v>
      </c>
      <c r="R687" s="5">
        <v>1.8893497946365956</v>
      </c>
      <c r="S687" s="18">
        <v>0.67110002000000013</v>
      </c>
      <c r="T687" s="62">
        <v>111.24</v>
      </c>
      <c r="U687" s="18">
        <v>0.28124613235448098</v>
      </c>
      <c r="V687" s="5">
        <v>395.54000526032104</v>
      </c>
      <c r="W687" s="5">
        <v>861.32316957209412</v>
      </c>
      <c r="X687" s="5">
        <v>2.1775880015100424</v>
      </c>
      <c r="Y687" s="5">
        <v>0</v>
      </c>
      <c r="Z687" s="5" t="s">
        <v>941</v>
      </c>
      <c r="AA687" s="5">
        <v>2013</v>
      </c>
      <c r="AB687" s="5">
        <v>0.67110002000000002</v>
      </c>
      <c r="AC687" s="5">
        <v>0.12620001</v>
      </c>
      <c r="AD687" s="5">
        <v>1265418</v>
      </c>
      <c r="AE687" s="5">
        <v>35530440</v>
      </c>
      <c r="AF687" s="5">
        <v>6185176</v>
      </c>
      <c r="AG687" s="5">
        <v>23845618</v>
      </c>
      <c r="AI687" s="10"/>
    </row>
    <row r="688" spans="1:35" x14ac:dyDescent="0.25">
      <c r="A688" s="5" t="s">
        <v>1460</v>
      </c>
      <c r="B688" s="5">
        <v>108</v>
      </c>
      <c r="C688" s="5">
        <v>51</v>
      </c>
      <c r="D688" s="5">
        <v>0.02</v>
      </c>
      <c r="E688" s="5">
        <v>764.99999000000003</v>
      </c>
      <c r="F688" s="5">
        <v>550.00000000000011</v>
      </c>
      <c r="G688" s="5">
        <v>25</v>
      </c>
      <c r="H688" s="5">
        <v>70.679997999999998</v>
      </c>
      <c r="I688" s="5" t="s">
        <v>200</v>
      </c>
      <c r="J688" s="5" t="s">
        <v>201</v>
      </c>
      <c r="K688" s="5">
        <v>1739.1544311696903</v>
      </c>
      <c r="L688" s="5">
        <v>4.3969115842658741</v>
      </c>
      <c r="M688" s="5">
        <v>43.576738886177203</v>
      </c>
      <c r="N688" s="18">
        <v>0.11017024398707173</v>
      </c>
      <c r="O688" s="5">
        <v>1841.5099003601306</v>
      </c>
      <c r="P688" s="5">
        <v>4.6556855839352016</v>
      </c>
      <c r="Q688" s="5">
        <v>677.8428601326483</v>
      </c>
      <c r="R688" s="5">
        <v>1.7137150506091847</v>
      </c>
      <c r="S688" s="18">
        <v>0.70679997999999999</v>
      </c>
      <c r="T688" s="62">
        <v>105.19</v>
      </c>
      <c r="U688" s="18">
        <v>0.26593685169589987</v>
      </c>
      <c r="V688" s="5">
        <v>395.54000526032104</v>
      </c>
      <c r="W688" s="5">
        <v>866.2642904892017</v>
      </c>
      <c r="X688" s="5">
        <v>2.1900800904299875</v>
      </c>
      <c r="Y688" s="5">
        <v>0</v>
      </c>
      <c r="Z688" s="5" t="s">
        <v>941</v>
      </c>
      <c r="AA688" s="5">
        <v>2014</v>
      </c>
      <c r="AB688" s="5">
        <v>0.70679997999999999</v>
      </c>
      <c r="AC688" s="5">
        <v>0.12109999</v>
      </c>
      <c r="AD688" s="5">
        <v>1358991</v>
      </c>
      <c r="AE688" s="5">
        <v>36882588</v>
      </c>
      <c r="AF688" s="5">
        <v>6310253</v>
      </c>
      <c r="AG688" s="5">
        <v>26067576</v>
      </c>
      <c r="AI688" s="10"/>
    </row>
    <row r="689" spans="1:35" x14ac:dyDescent="0.25">
      <c r="A689" s="5" t="s">
        <v>1460</v>
      </c>
      <c r="B689" s="5">
        <v>108</v>
      </c>
      <c r="C689" s="5">
        <v>51</v>
      </c>
      <c r="D689" s="5">
        <v>0.02</v>
      </c>
      <c r="E689" s="5">
        <v>825.00003000000004</v>
      </c>
      <c r="F689" s="5">
        <v>550.00000000000011</v>
      </c>
      <c r="G689" s="5">
        <v>17</v>
      </c>
      <c r="H689" s="5">
        <v>91.800004000000001</v>
      </c>
      <c r="I689" s="5" t="s">
        <v>200</v>
      </c>
      <c r="J689" s="5" t="s">
        <v>201</v>
      </c>
      <c r="K689" s="5">
        <v>1632.3972994495407</v>
      </c>
      <c r="L689" s="5">
        <v>4.1270093485871131</v>
      </c>
      <c r="M689" s="5">
        <v>37.350215467085064</v>
      </c>
      <c r="N689" s="18">
        <v>9.4428414244731987E-2</v>
      </c>
      <c r="O689" s="5">
        <v>2241.5840730534378</v>
      </c>
      <c r="P689" s="5">
        <v>5.6671488174202755</v>
      </c>
      <c r="Q689" s="5">
        <v>132.98048489995907</v>
      </c>
      <c r="R689" s="5">
        <v>0.33619983599999997</v>
      </c>
      <c r="S689" s="18">
        <v>0.91800004000000002</v>
      </c>
      <c r="T689" s="62">
        <v>52.17</v>
      </c>
      <c r="U689" s="18">
        <v>0.13190264500279805</v>
      </c>
      <c r="V689" s="5">
        <v>395.54000526032104</v>
      </c>
      <c r="W689" s="5">
        <v>809.41530989788134</v>
      </c>
      <c r="X689" s="5">
        <v>2.0463551072796595</v>
      </c>
      <c r="Y689" s="5">
        <v>0</v>
      </c>
      <c r="Z689" s="5" t="s">
        <v>943</v>
      </c>
      <c r="AA689" s="5">
        <v>2001</v>
      </c>
      <c r="AB689" s="5">
        <v>0.91800004000000002</v>
      </c>
      <c r="AC689" s="5">
        <v>0.11215087</v>
      </c>
      <c r="AD689" s="5">
        <v>275204</v>
      </c>
      <c r="AE689" s="5">
        <v>15170000</v>
      </c>
      <c r="AF689" s="5">
        <v>3700000</v>
      </c>
      <c r="AG689" s="5">
        <v>13922000</v>
      </c>
      <c r="AH689" s="5">
        <v>44.900002000000001</v>
      </c>
      <c r="AI689" s="10"/>
    </row>
    <row r="690" spans="1:35" x14ac:dyDescent="0.25">
      <c r="A690" s="5" t="s">
        <v>1460</v>
      </c>
      <c r="B690" s="5">
        <v>108</v>
      </c>
      <c r="C690" s="5">
        <v>51</v>
      </c>
      <c r="D690" s="5">
        <v>0.02</v>
      </c>
      <c r="E690" s="5">
        <v>825.00003000000004</v>
      </c>
      <c r="F690" s="5">
        <v>550.00000000000011</v>
      </c>
      <c r="G690" s="5">
        <v>16</v>
      </c>
      <c r="H690" s="5">
        <v>94</v>
      </c>
      <c r="I690" s="5" t="s">
        <v>200</v>
      </c>
      <c r="J690" s="5" t="s">
        <v>201</v>
      </c>
      <c r="K690" s="5">
        <v>1632.3972994495407</v>
      </c>
      <c r="L690" s="5">
        <v>4.1270093485871131</v>
      </c>
      <c r="M690" s="5">
        <v>37.350215467085064</v>
      </c>
      <c r="N690" s="18">
        <v>9.4428414244731987E-2</v>
      </c>
      <c r="O690" s="5">
        <v>2295.3038527865765</v>
      </c>
      <c r="P690" s="5">
        <v>5.8029625885147658</v>
      </c>
      <c r="Q690" s="5">
        <v>93.895919794893501</v>
      </c>
      <c r="R690" s="5">
        <v>0.23738665759762217</v>
      </c>
      <c r="S690" s="18">
        <v>0.94</v>
      </c>
      <c r="T690" s="62">
        <v>48.13</v>
      </c>
      <c r="U690" s="18">
        <v>0.1216777720846163</v>
      </c>
      <c r="V690" s="5">
        <v>395.54000526032104</v>
      </c>
      <c r="W690" s="5">
        <v>809.41530989788134</v>
      </c>
      <c r="X690" s="5">
        <v>2.0463551072796595</v>
      </c>
      <c r="Y690" s="5">
        <v>0</v>
      </c>
      <c r="Z690" s="5" t="s">
        <v>943</v>
      </c>
      <c r="AA690" s="5">
        <v>2002</v>
      </c>
      <c r="AB690" s="5">
        <v>0.94</v>
      </c>
      <c r="AC690" s="5">
        <v>0.11483082999999999</v>
      </c>
      <c r="AD690" s="5">
        <v>215795</v>
      </c>
      <c r="AE690" s="5">
        <v>15961230</v>
      </c>
      <c r="AF690" s="5">
        <v>4034236</v>
      </c>
      <c r="AG690" s="5">
        <v>15002313</v>
      </c>
      <c r="AH690" s="5">
        <v>45.200001</v>
      </c>
      <c r="AI690" s="10"/>
    </row>
    <row r="691" spans="1:35" x14ac:dyDescent="0.25">
      <c r="A691" s="5" t="s">
        <v>1460</v>
      </c>
      <c r="B691" s="5">
        <v>108</v>
      </c>
      <c r="C691" s="5">
        <v>51</v>
      </c>
      <c r="D691" s="5">
        <v>0.02</v>
      </c>
      <c r="E691" s="5">
        <v>825.00003000000004</v>
      </c>
      <c r="F691" s="5">
        <v>550.00000000000011</v>
      </c>
      <c r="G691" s="5">
        <v>15</v>
      </c>
      <c r="H691" s="5">
        <v>79.500002000000009</v>
      </c>
      <c r="I691" s="5" t="s">
        <v>200</v>
      </c>
      <c r="J691" s="5" t="s">
        <v>201</v>
      </c>
      <c r="K691" s="5">
        <v>1632.3972994495407</v>
      </c>
      <c r="L691" s="5">
        <v>4.1270093485871131</v>
      </c>
      <c r="M691" s="5">
        <v>37.350215467085064</v>
      </c>
      <c r="N691" s="18">
        <v>9.4428414244731987E-2</v>
      </c>
      <c r="O691" s="5">
        <v>1941.241073267453</v>
      </c>
      <c r="P691" s="5">
        <v>4.9078248658813735</v>
      </c>
      <c r="Q691" s="5">
        <v>376.55938633110048</v>
      </c>
      <c r="R691" s="5">
        <v>0.95201340274865842</v>
      </c>
      <c r="S691" s="18">
        <v>0.79500002000000014</v>
      </c>
      <c r="T691" s="62">
        <v>82.02</v>
      </c>
      <c r="U691" s="18">
        <v>0.20735529016151072</v>
      </c>
      <c r="V691" s="5">
        <v>395.54000526032104</v>
      </c>
      <c r="W691" s="5">
        <v>809.41530989788134</v>
      </c>
      <c r="X691" s="5">
        <v>2.0463551072796595</v>
      </c>
      <c r="Y691" s="5">
        <v>0</v>
      </c>
      <c r="Z691" s="5" t="s">
        <v>943</v>
      </c>
      <c r="AA691" s="5">
        <v>2003</v>
      </c>
      <c r="AB691" s="5">
        <v>0.79500002000000003</v>
      </c>
      <c r="AC691" s="5">
        <v>0.11241785</v>
      </c>
      <c r="AD691" s="5">
        <v>397698</v>
      </c>
      <c r="AE691" s="5">
        <v>17550940</v>
      </c>
      <c r="AF691" s="5">
        <v>3779298</v>
      </c>
      <c r="AG691" s="5">
        <v>13947271</v>
      </c>
      <c r="AH691" s="5">
        <v>45</v>
      </c>
      <c r="AI691" s="10"/>
    </row>
    <row r="692" spans="1:35" x14ac:dyDescent="0.25">
      <c r="A692" s="5" t="s">
        <v>1460</v>
      </c>
      <c r="B692" s="5">
        <v>108</v>
      </c>
      <c r="C692" s="5">
        <v>51</v>
      </c>
      <c r="D692" s="5">
        <v>0.02</v>
      </c>
      <c r="E692" s="5">
        <v>825.00003000000004</v>
      </c>
      <c r="F692" s="5">
        <v>550.00000000000011</v>
      </c>
      <c r="G692" s="5">
        <v>19</v>
      </c>
      <c r="H692" s="5">
        <v>83.899999000000008</v>
      </c>
      <c r="I692" s="5" t="s">
        <v>200</v>
      </c>
      <c r="J692" s="5" t="s">
        <v>201</v>
      </c>
      <c r="K692" s="5">
        <v>1632.3972994495407</v>
      </c>
      <c r="L692" s="5">
        <v>4.1270093485871131</v>
      </c>
      <c r="M692" s="5">
        <v>37.350215467085064</v>
      </c>
      <c r="N692" s="18">
        <v>9.4428414244731987E-2</v>
      </c>
      <c r="O692" s="5">
        <v>2048.680754824361</v>
      </c>
      <c r="P692" s="5">
        <v>5.1794527167385773</v>
      </c>
      <c r="Q692" s="5">
        <v>314.89578445208679</v>
      </c>
      <c r="R692" s="5">
        <v>0.79611614568503886</v>
      </c>
      <c r="S692" s="18">
        <v>0.83899999000000003</v>
      </c>
      <c r="T692" s="62">
        <v>70.73</v>
      </c>
      <c r="U692" s="18">
        <v>0.17882269571977333</v>
      </c>
      <c r="V692" s="5">
        <v>395.54000526032104</v>
      </c>
      <c r="W692" s="5">
        <v>809.41530989788134</v>
      </c>
      <c r="X692" s="5">
        <v>2.0463551072796595</v>
      </c>
      <c r="Y692" s="5">
        <v>0</v>
      </c>
      <c r="Z692" s="5" t="s">
        <v>943</v>
      </c>
      <c r="AA692" s="5">
        <v>2004</v>
      </c>
      <c r="AB692" s="5">
        <v>0.83899999000000003</v>
      </c>
      <c r="AC692" s="5">
        <v>0.1154462</v>
      </c>
      <c r="AD692" s="5">
        <v>349557</v>
      </c>
      <c r="AE692" s="5">
        <v>18996052</v>
      </c>
      <c r="AF692" s="5">
        <v>3841606</v>
      </c>
      <c r="AG692" s="5">
        <v>15930753</v>
      </c>
      <c r="AH692" s="5">
        <v>45.200001</v>
      </c>
      <c r="AI692" s="10"/>
    </row>
    <row r="693" spans="1:35" x14ac:dyDescent="0.25">
      <c r="A693" s="5" t="s">
        <v>1460</v>
      </c>
      <c r="B693" s="5">
        <v>108</v>
      </c>
      <c r="C693" s="5">
        <v>51</v>
      </c>
      <c r="D693" s="5">
        <v>0.02</v>
      </c>
      <c r="E693" s="5">
        <v>825.00003000000004</v>
      </c>
      <c r="F693" s="5">
        <v>550.00000000000011</v>
      </c>
      <c r="G693" s="5">
        <v>18</v>
      </c>
      <c r="H693" s="5">
        <v>82.800000999999995</v>
      </c>
      <c r="I693" s="5" t="s">
        <v>200</v>
      </c>
      <c r="J693" s="5" t="s">
        <v>201</v>
      </c>
      <c r="K693" s="5">
        <v>1632.3972994495407</v>
      </c>
      <c r="L693" s="5">
        <v>4.1270093485871131</v>
      </c>
      <c r="M693" s="5">
        <v>37.350215467085064</v>
      </c>
      <c r="N693" s="18">
        <v>9.4428414244731987E-2</v>
      </c>
      <c r="O693" s="5">
        <v>2021.8208649577914</v>
      </c>
      <c r="P693" s="5">
        <v>5.1115458311913313</v>
      </c>
      <c r="Q693" s="5">
        <v>335.70558838467502</v>
      </c>
      <c r="R693" s="5">
        <v>0.84872726884789684</v>
      </c>
      <c r="S693" s="18">
        <v>0.8280000099999999</v>
      </c>
      <c r="T693" s="62">
        <v>73.790000000000006</v>
      </c>
      <c r="U693" s="18">
        <v>0.18656578824896775</v>
      </c>
      <c r="V693" s="5">
        <v>395.54000526032104</v>
      </c>
      <c r="W693" s="5">
        <v>809.41530989788134</v>
      </c>
      <c r="X693" s="5">
        <v>2.0463551072796595</v>
      </c>
      <c r="Y693" s="5">
        <v>0</v>
      </c>
      <c r="Z693" s="5" t="s">
        <v>943</v>
      </c>
      <c r="AA693" s="5">
        <v>2005</v>
      </c>
      <c r="AB693" s="5">
        <v>0.82800001000000001</v>
      </c>
      <c r="AC693" s="5">
        <v>0.11774459</v>
      </c>
      <c r="AD693" s="5">
        <v>390867</v>
      </c>
      <c r="AE693" s="5">
        <v>19575338</v>
      </c>
      <c r="AF693" s="5">
        <v>3967067</v>
      </c>
      <c r="AG693" s="5">
        <v>16210981</v>
      </c>
      <c r="AH693" s="5">
        <v>45.400002000000001</v>
      </c>
      <c r="AI693" s="10"/>
    </row>
    <row r="694" spans="1:35" x14ac:dyDescent="0.25">
      <c r="A694" s="5" t="s">
        <v>1460</v>
      </c>
      <c r="B694" s="5">
        <v>108</v>
      </c>
      <c r="C694" s="5">
        <v>51</v>
      </c>
      <c r="D694" s="5">
        <v>0.02</v>
      </c>
      <c r="E694" s="5">
        <v>825.00003000000004</v>
      </c>
      <c r="F694" s="5">
        <v>550.00000000000011</v>
      </c>
      <c r="G694" s="5">
        <v>17</v>
      </c>
      <c r="H694" s="5">
        <v>81.5</v>
      </c>
      <c r="I694" s="5" t="s">
        <v>200</v>
      </c>
      <c r="J694" s="5" t="s">
        <v>201</v>
      </c>
      <c r="K694" s="5">
        <v>1632.3972994495407</v>
      </c>
      <c r="L694" s="5">
        <v>4.1270093485871131</v>
      </c>
      <c r="M694" s="5">
        <v>37.350215467085064</v>
      </c>
      <c r="N694" s="18">
        <v>9.4428414244731987E-2</v>
      </c>
      <c r="O694" s="5">
        <v>1990.0772766181487</v>
      </c>
      <c r="P694" s="5">
        <v>5.0312920315314189</v>
      </c>
      <c r="Q694" s="5">
        <v>355.49277854366011</v>
      </c>
      <c r="R694" s="5">
        <v>0.89875303083362146</v>
      </c>
      <c r="S694" s="18">
        <v>0.81499999999999995</v>
      </c>
      <c r="T694" s="62">
        <v>76.97</v>
      </c>
      <c r="U694" s="18">
        <v>0.19460716172029707</v>
      </c>
      <c r="V694" s="5">
        <v>395.54000526032104</v>
      </c>
      <c r="W694" s="5">
        <v>809.41530989788134</v>
      </c>
      <c r="X694" s="5">
        <v>2.0463551072796595</v>
      </c>
      <c r="Y694" s="5">
        <v>0</v>
      </c>
      <c r="Z694" s="5" t="s">
        <v>943</v>
      </c>
      <c r="AA694" s="5">
        <v>2006</v>
      </c>
      <c r="AB694" s="5">
        <v>0.81499999999999995</v>
      </c>
      <c r="AC694" s="5">
        <v>0.12019803</v>
      </c>
      <c r="AD694" s="5">
        <v>445527</v>
      </c>
      <c r="AE694" s="5">
        <v>20406926</v>
      </c>
      <c r="AF694" s="5">
        <v>4200577</v>
      </c>
      <c r="AG694" s="5">
        <v>16638043</v>
      </c>
      <c r="AH694" s="5">
        <v>45.700001</v>
      </c>
      <c r="AI694" s="10"/>
    </row>
    <row r="695" spans="1:35" x14ac:dyDescent="0.25">
      <c r="A695" s="5" t="s">
        <v>1460</v>
      </c>
      <c r="B695" s="5">
        <v>108</v>
      </c>
      <c r="C695" s="5">
        <v>51</v>
      </c>
      <c r="D695" s="5">
        <v>0.02</v>
      </c>
      <c r="E695" s="5">
        <v>825.00003000000004</v>
      </c>
      <c r="F695" s="5">
        <v>550.00000000000011</v>
      </c>
      <c r="G695" s="5">
        <v>16</v>
      </c>
      <c r="H695" s="5">
        <v>85.100001000000006</v>
      </c>
      <c r="I695" s="5" t="s">
        <v>200</v>
      </c>
      <c r="J695" s="5" t="s">
        <v>201</v>
      </c>
      <c r="K695" s="5">
        <v>1632.3972994495407</v>
      </c>
      <c r="L695" s="5">
        <v>4.1270093485871131</v>
      </c>
      <c r="M695" s="5">
        <v>37.350215467085064</v>
      </c>
      <c r="N695" s="18">
        <v>9.4428414244731987E-2</v>
      </c>
      <c r="O695" s="5">
        <v>2077.9825549727825</v>
      </c>
      <c r="P695" s="5">
        <v>5.2535332136762687</v>
      </c>
      <c r="Q695" s="5">
        <v>290.80732280658117</v>
      </c>
      <c r="R695" s="5">
        <v>0.73521595524879713</v>
      </c>
      <c r="S695" s="18">
        <v>0.85100001000000014</v>
      </c>
      <c r="T695" s="62">
        <v>70.73</v>
      </c>
      <c r="U695" s="18">
        <v>0.17882305906982315</v>
      </c>
      <c r="V695" s="5">
        <v>395.54000526032104</v>
      </c>
      <c r="W695" s="5">
        <v>809.41530989788134</v>
      </c>
      <c r="X695" s="5">
        <v>2.0463551072796595</v>
      </c>
      <c r="Y695" s="5">
        <v>0</v>
      </c>
      <c r="Z695" s="5" t="s">
        <v>943</v>
      </c>
      <c r="AA695" s="5">
        <v>2007</v>
      </c>
      <c r="AB695" s="5">
        <v>0.85100001000000003</v>
      </c>
      <c r="AC695" s="5">
        <v>0.11670553</v>
      </c>
      <c r="AD695" s="5">
        <v>432219</v>
      </c>
      <c r="AE695" s="5">
        <v>21670810</v>
      </c>
      <c r="AF695" s="5">
        <v>4391839.5</v>
      </c>
      <c r="AG695" s="5">
        <v>18445224</v>
      </c>
      <c r="AH695" s="5">
        <v>46.099997999999999</v>
      </c>
      <c r="AI695" s="10"/>
    </row>
    <row r="696" spans="1:35" x14ac:dyDescent="0.25">
      <c r="A696" s="5" t="s">
        <v>1460</v>
      </c>
      <c r="B696" s="5">
        <v>108</v>
      </c>
      <c r="C696" s="5">
        <v>51</v>
      </c>
      <c r="D696" s="5">
        <v>0.02</v>
      </c>
      <c r="E696" s="5">
        <v>825.00003000000004</v>
      </c>
      <c r="F696" s="5">
        <v>550.00000000000011</v>
      </c>
      <c r="G696" s="5">
        <v>15</v>
      </c>
      <c r="H696" s="5">
        <v>89.399998999999994</v>
      </c>
      <c r="I696" s="5" t="s">
        <v>200</v>
      </c>
      <c r="J696" s="5" t="s">
        <v>201</v>
      </c>
      <c r="K696" s="5">
        <v>1632.3972994495407</v>
      </c>
      <c r="L696" s="5">
        <v>4.1270093485871131</v>
      </c>
      <c r="M696" s="5">
        <v>37.350215467085064</v>
      </c>
      <c r="N696" s="18">
        <v>9.4428414244731987E-2</v>
      </c>
      <c r="O696" s="5">
        <v>2182.9804483384692</v>
      </c>
      <c r="P696" s="5">
        <v>5.5189877618112497</v>
      </c>
      <c r="Q696" s="5">
        <v>209.17184744705196</v>
      </c>
      <c r="R696" s="5">
        <v>0.52882602180628335</v>
      </c>
      <c r="S696" s="18">
        <v>0.89399998999999997</v>
      </c>
      <c r="T696" s="62">
        <v>62.16</v>
      </c>
      <c r="U696" s="18">
        <v>0.15715722706780968</v>
      </c>
      <c r="V696" s="5">
        <v>395.54000526032104</v>
      </c>
      <c r="W696" s="5">
        <v>809.41530989788134</v>
      </c>
      <c r="X696" s="5">
        <v>2.0463551072796595</v>
      </c>
      <c r="Y696" s="5">
        <v>0</v>
      </c>
      <c r="Z696" s="5" t="s">
        <v>943</v>
      </c>
      <c r="AA696" s="5">
        <v>2008</v>
      </c>
      <c r="AB696" s="5">
        <v>0.89399998999999997</v>
      </c>
      <c r="AC696" s="5">
        <v>0.11720331</v>
      </c>
      <c r="AD696" s="5">
        <v>369866</v>
      </c>
      <c r="AE696" s="5">
        <v>22820502</v>
      </c>
      <c r="AF696" s="5">
        <v>4574233</v>
      </c>
      <c r="AG696" s="5">
        <v>20400656</v>
      </c>
      <c r="AH696" s="5">
        <v>46.400002000000001</v>
      </c>
      <c r="AI696" s="10"/>
    </row>
    <row r="697" spans="1:35" x14ac:dyDescent="0.25">
      <c r="A697" s="5" t="s">
        <v>1460</v>
      </c>
      <c r="B697" s="5">
        <v>108</v>
      </c>
      <c r="C697" s="5">
        <v>51</v>
      </c>
      <c r="D697" s="5">
        <v>0.02</v>
      </c>
      <c r="E697" s="5">
        <v>825.00003000000004</v>
      </c>
      <c r="F697" s="5">
        <v>550.00000000000011</v>
      </c>
      <c r="G697" s="5">
        <v>16</v>
      </c>
      <c r="H697" s="5">
        <v>71.599996000000004</v>
      </c>
      <c r="I697" s="5" t="s">
        <v>200</v>
      </c>
      <c r="J697" s="5" t="s">
        <v>201</v>
      </c>
      <c r="K697" s="5">
        <v>1632.3972994495407</v>
      </c>
      <c r="L697" s="5">
        <v>4.1270093485871131</v>
      </c>
      <c r="M697" s="5">
        <v>37.350215467085064</v>
      </c>
      <c r="N697" s="18">
        <v>9.4428414244731987E-2</v>
      </c>
      <c r="O697" s="5">
        <v>1748.3377306202499</v>
      </c>
      <c r="P697" s="5">
        <v>4.4201287034660313</v>
      </c>
      <c r="Q697" s="5">
        <v>565.47989828810023</v>
      </c>
      <c r="R697" s="5">
        <v>1.429640215320154</v>
      </c>
      <c r="S697" s="18">
        <v>0.71599995999999999</v>
      </c>
      <c r="T697" s="62">
        <v>102.26</v>
      </c>
      <c r="U697" s="18">
        <v>0.25853526929629567</v>
      </c>
      <c r="V697" s="5">
        <v>395.54000526032104</v>
      </c>
      <c r="W697" s="5">
        <v>809.41530989788134</v>
      </c>
      <c r="X697" s="5">
        <v>2.0463551072796595</v>
      </c>
      <c r="Y697" s="5">
        <v>0</v>
      </c>
      <c r="Z697" s="5" t="s">
        <v>943</v>
      </c>
      <c r="AA697" s="5">
        <v>2009</v>
      </c>
      <c r="AB697" s="5">
        <v>0.71599995999999999</v>
      </c>
      <c r="AC697" s="5">
        <v>0.11730338999999999</v>
      </c>
      <c r="AD697" s="5">
        <v>697340</v>
      </c>
      <c r="AE697" s="5">
        <v>23723240</v>
      </c>
      <c r="AF697" s="5">
        <v>4712655</v>
      </c>
      <c r="AG697" s="5">
        <v>16992214</v>
      </c>
      <c r="AH697" s="5">
        <v>46.700001</v>
      </c>
      <c r="AI697" s="10"/>
    </row>
    <row r="698" spans="1:35" x14ac:dyDescent="0.25">
      <c r="A698" s="5" t="s">
        <v>1460</v>
      </c>
      <c r="B698" s="5">
        <v>108</v>
      </c>
      <c r="C698" s="5">
        <v>51</v>
      </c>
      <c r="D698" s="5">
        <v>0.02</v>
      </c>
      <c r="E698" s="5">
        <v>825.00003000000004</v>
      </c>
      <c r="F698" s="5">
        <v>550.00000000000011</v>
      </c>
      <c r="G698" s="5">
        <v>15</v>
      </c>
      <c r="H698" s="5">
        <v>76.499999000000003</v>
      </c>
      <c r="I698" s="5" t="s">
        <v>200</v>
      </c>
      <c r="J698" s="5" t="s">
        <v>201</v>
      </c>
      <c r="K698" s="5">
        <v>1632.3972994495407</v>
      </c>
      <c r="L698" s="5">
        <v>4.1270093485871131</v>
      </c>
      <c r="M698" s="5">
        <v>37.350215467085064</v>
      </c>
      <c r="N698" s="18">
        <v>9.4428414244731987E-2</v>
      </c>
      <c r="O698" s="5">
        <v>1867.9866217326519</v>
      </c>
      <c r="P698" s="5">
        <v>4.7226237470044365</v>
      </c>
      <c r="Q698" s="5">
        <v>490.49737988712684</v>
      </c>
      <c r="R698" s="5">
        <v>1.2400702163218875</v>
      </c>
      <c r="S698" s="18">
        <v>0.76499999000000007</v>
      </c>
      <c r="T698" s="62">
        <v>95.53</v>
      </c>
      <c r="U698" s="18">
        <v>0.24152430075468911</v>
      </c>
      <c r="V698" s="5">
        <v>395.54000526032104</v>
      </c>
      <c r="W698" s="5">
        <v>809.41530989788134</v>
      </c>
      <c r="X698" s="5">
        <v>2.0463551072796595</v>
      </c>
      <c r="Y698" s="5">
        <v>0</v>
      </c>
      <c r="Z698" s="5" t="s">
        <v>943</v>
      </c>
      <c r="AA698" s="5">
        <v>2010</v>
      </c>
      <c r="AB698" s="5">
        <v>0.76499998999999996</v>
      </c>
      <c r="AC698" s="5">
        <v>0.11987212</v>
      </c>
      <c r="AD698" s="5">
        <v>646932</v>
      </c>
      <c r="AE698" s="5">
        <v>24862420</v>
      </c>
      <c r="AF698" s="5">
        <v>4711563</v>
      </c>
      <c r="AG698" s="5">
        <v>19019062</v>
      </c>
      <c r="AH698" s="5">
        <v>47.200001</v>
      </c>
      <c r="AI698" s="10"/>
    </row>
    <row r="699" spans="1:35" x14ac:dyDescent="0.25">
      <c r="A699" s="5" t="s">
        <v>1460</v>
      </c>
      <c r="B699" s="5">
        <v>108</v>
      </c>
      <c r="C699" s="5">
        <v>51</v>
      </c>
      <c r="D699" s="5">
        <v>0.02</v>
      </c>
      <c r="E699" s="5">
        <v>825.00003000000004</v>
      </c>
      <c r="F699" s="5">
        <v>550.00000000000011</v>
      </c>
      <c r="G699" s="5">
        <v>30</v>
      </c>
      <c r="H699" s="5">
        <v>81</v>
      </c>
      <c r="I699" s="5" t="s">
        <v>200</v>
      </c>
      <c r="J699" s="5" t="s">
        <v>201</v>
      </c>
      <c r="K699" s="5">
        <v>1632.3972994495407</v>
      </c>
      <c r="L699" s="5">
        <v>4.1270093485871131</v>
      </c>
      <c r="M699" s="5">
        <v>37.350215467085064</v>
      </c>
      <c r="N699" s="18">
        <v>9.4428414244731987E-2</v>
      </c>
      <c r="O699" s="5">
        <v>1977.8682135714121</v>
      </c>
      <c r="P699" s="5">
        <v>5.0004252092520858</v>
      </c>
      <c r="Q699" s="5">
        <v>410.17265507407126</v>
      </c>
      <c r="R699" s="5">
        <v>1.0369941083560432</v>
      </c>
      <c r="S699" s="18">
        <v>0.81</v>
      </c>
      <c r="T699" s="62">
        <v>74.650000000000006</v>
      </c>
      <c r="U699" s="18">
        <v>0.18872323333130997</v>
      </c>
      <c r="V699" s="5">
        <v>395.54000526032104</v>
      </c>
      <c r="W699" s="5">
        <v>809.41530989788134</v>
      </c>
      <c r="X699" s="5">
        <v>2.0463551072796595</v>
      </c>
      <c r="Y699" s="5">
        <v>0</v>
      </c>
      <c r="Z699" s="5" t="s">
        <v>943</v>
      </c>
      <c r="AA699" s="5">
        <v>2011</v>
      </c>
      <c r="AB699" s="5">
        <v>0.81</v>
      </c>
      <c r="AC699" s="5">
        <v>0.12222002</v>
      </c>
      <c r="AD699" s="5">
        <v>471096</v>
      </c>
      <c r="AE699" s="5">
        <v>26242776</v>
      </c>
      <c r="AF699" s="5">
        <v>4808250.5</v>
      </c>
      <c r="AG699" s="5">
        <v>21244900</v>
      </c>
      <c r="AH699" s="5">
        <v>47.299999</v>
      </c>
      <c r="AI699" s="10"/>
    </row>
    <row r="700" spans="1:35" x14ac:dyDescent="0.25">
      <c r="A700" s="5" t="s">
        <v>1460</v>
      </c>
      <c r="B700" s="5">
        <v>108</v>
      </c>
      <c r="C700" s="5">
        <v>51</v>
      </c>
      <c r="D700" s="5">
        <v>0.02</v>
      </c>
      <c r="E700" s="5">
        <v>825.00003000000004</v>
      </c>
      <c r="F700" s="5">
        <v>550.00000000000011</v>
      </c>
      <c r="G700" s="5">
        <v>28</v>
      </c>
      <c r="H700" s="5">
        <v>73.800004000000001</v>
      </c>
      <c r="I700" s="5" t="s">
        <v>200</v>
      </c>
      <c r="J700" s="5" t="s">
        <v>201</v>
      </c>
      <c r="K700" s="5">
        <v>1632.3972994495407</v>
      </c>
      <c r="L700" s="5">
        <v>4.1270093485871131</v>
      </c>
      <c r="M700" s="5">
        <v>37.350215467085064</v>
      </c>
      <c r="N700" s="18">
        <v>9.4428414244731987E-2</v>
      </c>
      <c r="O700" s="5">
        <v>1802.0578033709019</v>
      </c>
      <c r="P700" s="5">
        <v>4.5559432153642563</v>
      </c>
      <c r="Q700" s="5">
        <v>584.95439556115252</v>
      </c>
      <c r="R700" s="5">
        <v>1.4788754305046088</v>
      </c>
      <c r="S700" s="18">
        <v>0.73800003999999997</v>
      </c>
      <c r="T700" s="62">
        <v>91.49</v>
      </c>
      <c r="U700" s="18">
        <v>0.23130713436466685</v>
      </c>
      <c r="V700" s="5">
        <v>395.54000526032104</v>
      </c>
      <c r="W700" s="5">
        <v>809.41530989788134</v>
      </c>
      <c r="X700" s="5">
        <v>2.0463551072796595</v>
      </c>
      <c r="Y700" s="5">
        <v>0</v>
      </c>
      <c r="Z700" s="5" t="s">
        <v>943</v>
      </c>
      <c r="AA700" s="5">
        <v>2012</v>
      </c>
      <c r="AB700" s="5">
        <v>0.73800003999999997</v>
      </c>
      <c r="AC700" s="5">
        <v>0.11586007</v>
      </c>
      <c r="AD700" s="5">
        <v>620274</v>
      </c>
      <c r="AE700" s="5">
        <v>27784732</v>
      </c>
      <c r="AF700" s="5">
        <v>4922388</v>
      </c>
      <c r="AG700" s="5">
        <v>20507644</v>
      </c>
      <c r="AH700" s="5">
        <v>47.5</v>
      </c>
      <c r="AI700" s="10"/>
    </row>
    <row r="701" spans="1:35" x14ac:dyDescent="0.25">
      <c r="A701" s="5" t="s">
        <v>1460</v>
      </c>
      <c r="B701" s="5">
        <v>108</v>
      </c>
      <c r="C701" s="5">
        <v>51</v>
      </c>
      <c r="D701" s="5">
        <v>0.02</v>
      </c>
      <c r="E701" s="5">
        <v>799.99998000000005</v>
      </c>
      <c r="F701" s="5">
        <v>550.00000000000011</v>
      </c>
      <c r="G701" s="5">
        <v>27</v>
      </c>
      <c r="H701" s="5">
        <v>69.099997999999999</v>
      </c>
      <c r="I701" s="5" t="s">
        <v>200</v>
      </c>
      <c r="J701" s="5" t="s">
        <v>201</v>
      </c>
      <c r="K701" s="5">
        <v>1675.7908762617278</v>
      </c>
      <c r="L701" s="5">
        <v>4.236716524182734</v>
      </c>
      <c r="M701" s="5">
        <v>39.832852309684242</v>
      </c>
      <c r="N701" s="18">
        <v>0.10070499008935548</v>
      </c>
      <c r="O701" s="5">
        <v>1733.205656235456</v>
      </c>
      <c r="P701" s="5">
        <v>4.3818719552647085</v>
      </c>
      <c r="Q701" s="5">
        <v>692.92080625728488</v>
      </c>
      <c r="R701" s="5">
        <v>1.7518349523235845</v>
      </c>
      <c r="S701" s="18">
        <v>0.69099997999999996</v>
      </c>
      <c r="T701" s="62">
        <v>103.2</v>
      </c>
      <c r="U701" s="18">
        <v>0.26090695849042206</v>
      </c>
      <c r="V701" s="5">
        <v>395.54000526032104</v>
      </c>
      <c r="W701" s="5">
        <v>832.46629653219327</v>
      </c>
      <c r="X701" s="5">
        <v>2.1046323645172458</v>
      </c>
      <c r="Y701" s="5">
        <v>0</v>
      </c>
      <c r="Z701" s="5" t="s">
        <v>943</v>
      </c>
      <c r="AA701" s="5">
        <v>2013</v>
      </c>
      <c r="AB701" s="5">
        <v>0.69099997999999996</v>
      </c>
      <c r="AC701" s="5">
        <v>0.11670052</v>
      </c>
      <c r="AD701" s="5">
        <v>699962</v>
      </c>
      <c r="AE701" s="5">
        <v>29385442</v>
      </c>
      <c r="AF701" s="5">
        <v>5183195</v>
      </c>
      <c r="AG701" s="5">
        <v>20317388</v>
      </c>
      <c r="AH701" s="5">
        <v>47.599997999999999</v>
      </c>
      <c r="AI701" s="10"/>
    </row>
    <row r="702" spans="1:35" x14ac:dyDescent="0.25">
      <c r="A702" s="5" t="s">
        <v>1460</v>
      </c>
      <c r="B702" s="5">
        <v>108</v>
      </c>
      <c r="C702" s="5">
        <v>51</v>
      </c>
      <c r="D702" s="5">
        <v>0.02</v>
      </c>
      <c r="E702" s="5">
        <v>0</v>
      </c>
      <c r="F702" s="5">
        <v>200</v>
      </c>
      <c r="H702" s="5">
        <v>70.300000999999995</v>
      </c>
      <c r="I702" s="5" t="s">
        <v>200</v>
      </c>
      <c r="K702" s="5" t="s">
        <v>1456</v>
      </c>
      <c r="L702" s="5" t="e">
        <v>#VALUE!</v>
      </c>
      <c r="M702" s="5" t="s">
        <v>1456</v>
      </c>
      <c r="N702" s="18" t="e">
        <v>#VALUE!</v>
      </c>
      <c r="O702" s="5" t="e">
        <v>#VALUE!</v>
      </c>
      <c r="P702" s="5" t="e">
        <v>#VALUE!</v>
      </c>
      <c r="Q702" s="5">
        <v>290.29456691753069</v>
      </c>
      <c r="R702" s="5">
        <v>1.7048971824835968</v>
      </c>
      <c r="S702" s="18" t="e">
        <v>#VALUE!</v>
      </c>
      <c r="T702" s="62" t="e">
        <v>#VALUE!</v>
      </c>
      <c r="U702" s="18" t="e">
        <v>#VALUE!</v>
      </c>
      <c r="V702" s="5">
        <v>170.27101100293106</v>
      </c>
      <c r="W702" s="5">
        <v>796.4215644807316</v>
      </c>
      <c r="X702" s="5">
        <v>4.6773761416558566</v>
      </c>
      <c r="Y702" s="5">
        <v>0</v>
      </c>
      <c r="Z702" s="5" t="s">
        <v>943</v>
      </c>
      <c r="AA702" s="5">
        <v>2014</v>
      </c>
      <c r="AB702" s="5">
        <v>0.70300001000000001</v>
      </c>
      <c r="AE702" s="5">
        <v>30679600</v>
      </c>
      <c r="AF702" s="5">
        <v>5344510.5</v>
      </c>
      <c r="AG702" s="5">
        <v>21581132</v>
      </c>
      <c r="AH702" s="5">
        <v>47.5</v>
      </c>
      <c r="AI702" s="10"/>
    </row>
    <row r="703" spans="1:35" x14ac:dyDescent="0.25">
      <c r="A703" s="5" t="s">
        <v>1460</v>
      </c>
      <c r="B703" s="5">
        <v>108</v>
      </c>
      <c r="C703" s="5">
        <v>51</v>
      </c>
      <c r="D703" s="5">
        <v>0.02</v>
      </c>
      <c r="E703" s="5">
        <v>825.00003000000004</v>
      </c>
      <c r="F703" s="5">
        <v>550.00000000000011</v>
      </c>
      <c r="G703" s="5">
        <v>17</v>
      </c>
      <c r="H703" s="5">
        <v>79.2</v>
      </c>
      <c r="I703" s="5" t="s">
        <v>200</v>
      </c>
      <c r="J703" s="5" t="s">
        <v>201</v>
      </c>
      <c r="K703" s="5">
        <v>1632.3972994495407</v>
      </c>
      <c r="L703" s="5">
        <v>4.1270093485871131</v>
      </c>
      <c r="M703" s="5">
        <v>37.350215467085064</v>
      </c>
      <c r="N703" s="18">
        <v>9.4428414244731987E-2</v>
      </c>
      <c r="O703" s="5">
        <v>1933.9155866031583</v>
      </c>
      <c r="P703" s="5">
        <v>4.8893046490464842</v>
      </c>
      <c r="Q703" s="5">
        <v>367.11396716125898</v>
      </c>
      <c r="R703" s="5">
        <v>0.92813359528487205</v>
      </c>
      <c r="S703" s="18">
        <v>0.79200000000000004</v>
      </c>
      <c r="T703" s="62">
        <v>78.27</v>
      </c>
      <c r="U703" s="18">
        <v>0.19788204152139371</v>
      </c>
      <c r="V703" s="5">
        <v>395.54000526032104</v>
      </c>
      <c r="W703" s="5">
        <v>809.41530989788134</v>
      </c>
      <c r="X703" s="5">
        <v>2.0463551072796595</v>
      </c>
      <c r="Y703" s="5">
        <v>0</v>
      </c>
      <c r="Z703" s="5" t="s">
        <v>951</v>
      </c>
      <c r="AA703" s="5">
        <v>2001</v>
      </c>
      <c r="AB703" s="5">
        <v>0.79200000000000004</v>
      </c>
      <c r="AC703" s="5">
        <v>9.6163727000000004E-2</v>
      </c>
      <c r="AD703" s="5">
        <v>475053</v>
      </c>
      <c r="AE703" s="5">
        <v>18170000</v>
      </c>
      <c r="AF703" s="5">
        <v>4072000</v>
      </c>
      <c r="AG703" s="5">
        <v>14390000</v>
      </c>
      <c r="AH703" s="5">
        <v>45.099997999999999</v>
      </c>
      <c r="AI703" s="10"/>
    </row>
    <row r="704" spans="1:35" x14ac:dyDescent="0.25">
      <c r="A704" s="5" t="s">
        <v>1460</v>
      </c>
      <c r="B704" s="5">
        <v>108</v>
      </c>
      <c r="C704" s="5">
        <v>51</v>
      </c>
      <c r="D704" s="5">
        <v>0.02</v>
      </c>
      <c r="E704" s="5">
        <v>825.00003000000004</v>
      </c>
      <c r="F704" s="5">
        <v>550.00000000000011</v>
      </c>
      <c r="G704" s="5">
        <v>16</v>
      </c>
      <c r="H704" s="5">
        <v>76.199995999999999</v>
      </c>
      <c r="I704" s="5" t="s">
        <v>200</v>
      </c>
      <c r="J704" s="5" t="s">
        <v>201</v>
      </c>
      <c r="K704" s="5">
        <v>1632.3972994495407</v>
      </c>
      <c r="L704" s="5">
        <v>4.1270093485871131</v>
      </c>
      <c r="M704" s="5">
        <v>37.350215467085064</v>
      </c>
      <c r="N704" s="18">
        <v>9.4428414244731987E-2</v>
      </c>
      <c r="O704" s="5">
        <v>1860.6611106502312</v>
      </c>
      <c r="P704" s="5">
        <v>4.7041034684359024</v>
      </c>
      <c r="Q704" s="5">
        <v>455.27373515747479</v>
      </c>
      <c r="R704" s="5">
        <v>1.151018175412726</v>
      </c>
      <c r="S704" s="18">
        <v>0.76199996000000003</v>
      </c>
      <c r="T704" s="62">
        <v>89.61</v>
      </c>
      <c r="U704" s="18">
        <v>0.22655254649143952</v>
      </c>
      <c r="V704" s="5">
        <v>395.54000526032104</v>
      </c>
      <c r="W704" s="5">
        <v>809.41530989788134</v>
      </c>
      <c r="X704" s="5">
        <v>2.0463551072796595</v>
      </c>
      <c r="Y704" s="5">
        <v>0</v>
      </c>
      <c r="Z704" s="5" t="s">
        <v>951</v>
      </c>
      <c r="AA704" s="5">
        <v>2002</v>
      </c>
      <c r="AB704" s="5">
        <v>0.76199996000000003</v>
      </c>
      <c r="AC704" s="5">
        <v>0.10899926</v>
      </c>
      <c r="AD704" s="5">
        <v>411225</v>
      </c>
      <c r="AE704" s="5">
        <v>20619960</v>
      </c>
      <c r="AF704" s="5">
        <v>4263661</v>
      </c>
      <c r="AG704" s="5">
        <v>15712183</v>
      </c>
      <c r="AH704" s="5">
        <v>44.799999</v>
      </c>
      <c r="AI704" s="10"/>
    </row>
    <row r="705" spans="1:35" x14ac:dyDescent="0.25">
      <c r="A705" s="5" t="s">
        <v>1460</v>
      </c>
      <c r="B705" s="5">
        <v>108</v>
      </c>
      <c r="C705" s="5">
        <v>51</v>
      </c>
      <c r="D705" s="5">
        <v>0.02</v>
      </c>
      <c r="E705" s="5">
        <v>825.00003000000004</v>
      </c>
      <c r="F705" s="5">
        <v>550.00000000000011</v>
      </c>
      <c r="G705" s="5">
        <v>15</v>
      </c>
      <c r="H705" s="5">
        <v>64.499998000000005</v>
      </c>
      <c r="I705" s="5" t="s">
        <v>200</v>
      </c>
      <c r="J705" s="5" t="s">
        <v>201</v>
      </c>
      <c r="K705" s="5">
        <v>1632.3972994495407</v>
      </c>
      <c r="L705" s="5">
        <v>4.1270093485871131</v>
      </c>
      <c r="M705" s="5">
        <v>37.350215467085064</v>
      </c>
      <c r="N705" s="18">
        <v>9.4428414244731987E-2</v>
      </c>
      <c r="O705" s="5">
        <v>1574.969084192835</v>
      </c>
      <c r="P705" s="5">
        <v>3.9818199505667788</v>
      </c>
      <c r="Q705" s="5">
        <v>729.47378673462435</v>
      </c>
      <c r="R705" s="5">
        <v>1.8442478056158387</v>
      </c>
      <c r="S705" s="18">
        <v>0.64499998000000003</v>
      </c>
      <c r="T705" s="62">
        <v>123.88</v>
      </c>
      <c r="U705" s="18">
        <v>0.31319124101089624</v>
      </c>
      <c r="V705" s="5">
        <v>395.54000526032104</v>
      </c>
      <c r="W705" s="5">
        <v>809.41530989788134</v>
      </c>
      <c r="X705" s="5">
        <v>2.0463551072796595</v>
      </c>
      <c r="Y705" s="5">
        <v>0</v>
      </c>
      <c r="Z705" s="5" t="s">
        <v>951</v>
      </c>
      <c r="AA705" s="5">
        <v>2003</v>
      </c>
      <c r="AB705" s="5">
        <v>0.64499998000000003</v>
      </c>
      <c r="AC705" s="5">
        <v>0.11143159</v>
      </c>
      <c r="AD705" s="5">
        <v>651021</v>
      </c>
      <c r="AE705" s="5">
        <v>22891722</v>
      </c>
      <c r="AF705" s="5">
        <v>4406437</v>
      </c>
      <c r="AG705" s="5">
        <v>14762249</v>
      </c>
      <c r="AH705" s="5">
        <v>44.799999</v>
      </c>
      <c r="AI705" s="10"/>
    </row>
    <row r="706" spans="1:35" x14ac:dyDescent="0.25">
      <c r="A706" s="5" t="s">
        <v>1460</v>
      </c>
      <c r="B706" s="5">
        <v>108</v>
      </c>
      <c r="C706" s="5">
        <v>51</v>
      </c>
      <c r="D706" s="5">
        <v>0.02</v>
      </c>
      <c r="E706" s="5">
        <v>825.00003000000004</v>
      </c>
      <c r="F706" s="5">
        <v>550.00000000000011</v>
      </c>
      <c r="G706" s="5">
        <v>19</v>
      </c>
      <c r="H706" s="5">
        <v>69.599997999999999</v>
      </c>
      <c r="I706" s="5" t="s">
        <v>200</v>
      </c>
      <c r="J706" s="5" t="s">
        <v>201</v>
      </c>
      <c r="K706" s="5">
        <v>1632.3972994495407</v>
      </c>
      <c r="L706" s="5">
        <v>4.1270093485871131</v>
      </c>
      <c r="M706" s="5">
        <v>37.350215467085064</v>
      </c>
      <c r="N706" s="18">
        <v>9.4428414244731987E-2</v>
      </c>
      <c r="O706" s="5">
        <v>1699.5015272695534</v>
      </c>
      <c r="P706" s="5">
        <v>4.296661537815984</v>
      </c>
      <c r="Q706" s="5">
        <v>647.13316948667295</v>
      </c>
      <c r="R706" s="5">
        <v>1.6360751400121163</v>
      </c>
      <c r="S706" s="18">
        <v>0.69599997999999996</v>
      </c>
      <c r="T706" s="62">
        <v>105.95</v>
      </c>
      <c r="U706" s="18">
        <v>0.26786464792604947</v>
      </c>
      <c r="V706" s="5">
        <v>395.54000526032104</v>
      </c>
      <c r="W706" s="5">
        <v>809.41530989788134</v>
      </c>
      <c r="X706" s="5">
        <v>2.0463551072796595</v>
      </c>
      <c r="Y706" s="5">
        <v>0</v>
      </c>
      <c r="Z706" s="5" t="s">
        <v>951</v>
      </c>
      <c r="AA706" s="5">
        <v>2004</v>
      </c>
      <c r="AB706" s="5">
        <v>0.69599997999999996</v>
      </c>
      <c r="AC706" s="5">
        <v>0.11210008</v>
      </c>
      <c r="AD706" s="5">
        <v>610841</v>
      </c>
      <c r="AE706" s="5">
        <v>24519060</v>
      </c>
      <c r="AF706" s="5">
        <v>4555900</v>
      </c>
      <c r="AG706" s="5">
        <v>17074650</v>
      </c>
      <c r="AH706" s="5">
        <v>45</v>
      </c>
      <c r="AI706" s="10"/>
    </row>
    <row r="707" spans="1:35" x14ac:dyDescent="0.25">
      <c r="A707" s="5" t="s">
        <v>1460</v>
      </c>
      <c r="B707" s="5">
        <v>108</v>
      </c>
      <c r="C707" s="5">
        <v>51</v>
      </c>
      <c r="D707" s="5">
        <v>0.02</v>
      </c>
      <c r="E707" s="5">
        <v>825.00003000000004</v>
      </c>
      <c r="F707" s="5">
        <v>550.00000000000011</v>
      </c>
      <c r="G707" s="5">
        <v>18</v>
      </c>
      <c r="H707" s="5">
        <v>67.600000000000009</v>
      </c>
      <c r="I707" s="5" t="s">
        <v>200</v>
      </c>
      <c r="J707" s="5" t="s">
        <v>201</v>
      </c>
      <c r="K707" s="5">
        <v>1632.3972994495407</v>
      </c>
      <c r="L707" s="5">
        <v>4.1270093485871131</v>
      </c>
      <c r="M707" s="5">
        <v>37.350215467085064</v>
      </c>
      <c r="N707" s="18">
        <v>9.4428414244731987E-2</v>
      </c>
      <c r="O707" s="5">
        <v>1650.6653239188574</v>
      </c>
      <c r="P707" s="5">
        <v>4.1731943721659386</v>
      </c>
      <c r="Q707" s="5">
        <v>722.28281222719147</v>
      </c>
      <c r="R707" s="5">
        <v>1.8260676609735786</v>
      </c>
      <c r="S707" s="18">
        <v>0.67600000000000005</v>
      </c>
      <c r="T707" s="62">
        <v>115.76</v>
      </c>
      <c r="U707" s="18">
        <v>0.29266533346679485</v>
      </c>
      <c r="V707" s="5">
        <v>395.54000526032104</v>
      </c>
      <c r="W707" s="5">
        <v>809.41530989788134</v>
      </c>
      <c r="X707" s="5">
        <v>2.0463551072796595</v>
      </c>
      <c r="Y707" s="5">
        <v>0</v>
      </c>
      <c r="Z707" s="5" t="s">
        <v>951</v>
      </c>
      <c r="AA707" s="5">
        <v>2005</v>
      </c>
      <c r="AB707" s="5">
        <v>0.67600000000000005</v>
      </c>
      <c r="AC707" s="5">
        <v>0.11152919</v>
      </c>
      <c r="AD707" s="5">
        <v>699722</v>
      </c>
      <c r="AE707" s="5">
        <v>26166676</v>
      </c>
      <c r="AF707" s="5">
        <v>4642765</v>
      </c>
      <c r="AG707" s="5">
        <v>17683368</v>
      </c>
      <c r="AH707" s="5">
        <v>44.700001</v>
      </c>
      <c r="AI707" s="10"/>
    </row>
    <row r="708" spans="1:35" x14ac:dyDescent="0.25">
      <c r="A708" s="5" t="s">
        <v>1460</v>
      </c>
      <c r="B708" s="5">
        <v>108</v>
      </c>
      <c r="C708" s="5">
        <v>51</v>
      </c>
      <c r="D708" s="5">
        <v>0.02</v>
      </c>
      <c r="E708" s="5">
        <v>825.00003000000004</v>
      </c>
      <c r="F708" s="5">
        <v>550.00000000000011</v>
      </c>
      <c r="G708" s="5">
        <v>17</v>
      </c>
      <c r="H708" s="5">
        <v>67.199999000000005</v>
      </c>
      <c r="I708" s="5" t="s">
        <v>200</v>
      </c>
      <c r="J708" s="5" t="s">
        <v>201</v>
      </c>
      <c r="K708" s="5">
        <v>1632.3972994495407</v>
      </c>
      <c r="L708" s="5">
        <v>4.1270093485871131</v>
      </c>
      <c r="M708" s="5">
        <v>37.350215467085064</v>
      </c>
      <c r="N708" s="18">
        <v>9.4428414244731987E-2</v>
      </c>
      <c r="O708" s="5">
        <v>1640.8980490633417</v>
      </c>
      <c r="P708" s="5">
        <v>4.1485008526088265</v>
      </c>
      <c r="Q708" s="5">
        <v>748.05048488615535</v>
      </c>
      <c r="R708" s="5">
        <v>1.8912132146881899</v>
      </c>
      <c r="S708" s="18">
        <v>0.6719999900000001</v>
      </c>
      <c r="T708" s="62">
        <v>120.73</v>
      </c>
      <c r="U708" s="18">
        <v>0.30523089786024804</v>
      </c>
      <c r="V708" s="5">
        <v>395.54000526032104</v>
      </c>
      <c r="W708" s="5">
        <v>809.41530989788134</v>
      </c>
      <c r="X708" s="5">
        <v>2.0463551072796595</v>
      </c>
      <c r="Y708" s="5">
        <v>0</v>
      </c>
      <c r="Z708" s="5" t="s">
        <v>951</v>
      </c>
      <c r="AA708" s="5">
        <v>2006</v>
      </c>
      <c r="AB708" s="5">
        <v>0.67199998999999999</v>
      </c>
      <c r="AC708" s="5">
        <v>0.11318328</v>
      </c>
      <c r="AD708" s="5">
        <v>779158</v>
      </c>
      <c r="AE708" s="5">
        <v>27787716</v>
      </c>
      <c r="AF708" s="5">
        <v>4819325</v>
      </c>
      <c r="AG708" s="5">
        <v>18683296</v>
      </c>
      <c r="AH708" s="5">
        <v>44.599997999999999</v>
      </c>
      <c r="AI708" s="10"/>
    </row>
    <row r="709" spans="1:35" x14ac:dyDescent="0.25">
      <c r="A709" s="5" t="s">
        <v>1460</v>
      </c>
      <c r="B709" s="5">
        <v>108</v>
      </c>
      <c r="C709" s="5">
        <v>51</v>
      </c>
      <c r="D709" s="5">
        <v>0.02</v>
      </c>
      <c r="E709" s="5">
        <v>825.00003000000004</v>
      </c>
      <c r="F709" s="5">
        <v>550.00000000000011</v>
      </c>
      <c r="G709" s="5">
        <v>16</v>
      </c>
      <c r="H709" s="5">
        <v>70.999997999999991</v>
      </c>
      <c r="I709" s="5" t="s">
        <v>200</v>
      </c>
      <c r="J709" s="5" t="s">
        <v>201</v>
      </c>
      <c r="K709" s="5">
        <v>1632.3972994495407</v>
      </c>
      <c r="L709" s="5">
        <v>4.1270093485871131</v>
      </c>
      <c r="M709" s="5">
        <v>37.350215467085064</v>
      </c>
      <c r="N709" s="18">
        <v>9.4428414244731987E-2</v>
      </c>
      <c r="O709" s="5">
        <v>1733.6869038004172</v>
      </c>
      <c r="P709" s="5">
        <v>4.3830886401981184</v>
      </c>
      <c r="Q709" s="5">
        <v>676.83989131037504</v>
      </c>
      <c r="R709" s="5">
        <v>1.7111793555873547</v>
      </c>
      <c r="S709" s="18">
        <v>0.70999997999999986</v>
      </c>
      <c r="T709" s="62">
        <v>115.04</v>
      </c>
      <c r="U709" s="18">
        <v>0.29085284289842372</v>
      </c>
      <c r="V709" s="5">
        <v>395.54000526032104</v>
      </c>
      <c r="W709" s="5">
        <v>809.41530989788134</v>
      </c>
      <c r="X709" s="5">
        <v>2.0463551072796595</v>
      </c>
      <c r="Y709" s="5">
        <v>0</v>
      </c>
      <c r="Z709" s="5" t="s">
        <v>951</v>
      </c>
      <c r="AA709" s="5">
        <v>2007</v>
      </c>
      <c r="AB709" s="5">
        <v>0.70999997999999997</v>
      </c>
      <c r="AC709" s="5">
        <v>0.11381398</v>
      </c>
      <c r="AD709" s="5">
        <v>763798</v>
      </c>
      <c r="AE709" s="5">
        <v>29320714</v>
      </c>
      <c r="AF709" s="5">
        <v>4969092</v>
      </c>
      <c r="AG709" s="5">
        <v>20820392</v>
      </c>
      <c r="AH709" s="5">
        <v>44.299999</v>
      </c>
      <c r="AI709" s="10"/>
    </row>
    <row r="710" spans="1:35" x14ac:dyDescent="0.25">
      <c r="A710" s="5" t="s">
        <v>1460</v>
      </c>
      <c r="B710" s="5">
        <v>108</v>
      </c>
      <c r="C710" s="5">
        <v>51</v>
      </c>
      <c r="D710" s="5">
        <v>0.02</v>
      </c>
      <c r="E710" s="5">
        <v>825.00003000000004</v>
      </c>
      <c r="F710" s="5">
        <v>550.00000000000011</v>
      </c>
      <c r="G710" s="5">
        <v>15</v>
      </c>
      <c r="H710" s="5">
        <v>73.900002000000001</v>
      </c>
      <c r="I710" s="5" t="s">
        <v>200</v>
      </c>
      <c r="J710" s="5" t="s">
        <v>201</v>
      </c>
      <c r="K710" s="5">
        <v>1632.3972994495407</v>
      </c>
      <c r="L710" s="5">
        <v>4.1270093485871131</v>
      </c>
      <c r="M710" s="5">
        <v>37.350215467085064</v>
      </c>
      <c r="N710" s="18">
        <v>9.4428414244731987E-2</v>
      </c>
      <c r="O710" s="5">
        <v>1804.499567143997</v>
      </c>
      <c r="P710" s="5">
        <v>4.5621164563528334</v>
      </c>
      <c r="Q710" s="5">
        <v>618.90608870791141</v>
      </c>
      <c r="R710" s="5">
        <v>1.5647117370607913</v>
      </c>
      <c r="S710" s="18">
        <v>0.73900001999999998</v>
      </c>
      <c r="T710" s="62">
        <v>110.76</v>
      </c>
      <c r="U710" s="18">
        <v>0.28003295265398948</v>
      </c>
      <c r="V710" s="5">
        <v>395.54000526032104</v>
      </c>
      <c r="W710" s="5">
        <v>809.41530989788134</v>
      </c>
      <c r="X710" s="5">
        <v>2.0463551072796595</v>
      </c>
      <c r="Y710" s="5">
        <v>0</v>
      </c>
      <c r="Z710" s="5" t="s">
        <v>951</v>
      </c>
      <c r="AA710" s="5">
        <v>2008</v>
      </c>
      <c r="AB710" s="5">
        <v>0.73900001999999998</v>
      </c>
      <c r="AC710" s="5">
        <v>0.11113882</v>
      </c>
      <c r="AD710" s="5">
        <v>749853</v>
      </c>
      <c r="AE710" s="5">
        <v>30955504</v>
      </c>
      <c r="AF710" s="5">
        <v>5163498</v>
      </c>
      <c r="AG710" s="5">
        <v>22883552</v>
      </c>
      <c r="AH710" s="5">
        <v>44.200001</v>
      </c>
      <c r="AI710" s="10"/>
    </row>
    <row r="711" spans="1:35" x14ac:dyDescent="0.25">
      <c r="A711" s="5" t="s">
        <v>1460</v>
      </c>
      <c r="B711" s="5">
        <v>108</v>
      </c>
      <c r="C711" s="5">
        <v>51</v>
      </c>
      <c r="D711" s="5">
        <v>0.02</v>
      </c>
      <c r="E711" s="5">
        <v>825.00003000000004</v>
      </c>
      <c r="F711" s="5">
        <v>550.00000000000011</v>
      </c>
      <c r="G711" s="5">
        <v>16</v>
      </c>
      <c r="H711" s="5">
        <v>58.200001999999998</v>
      </c>
      <c r="I711" s="5" t="s">
        <v>200</v>
      </c>
      <c r="J711" s="5" t="s">
        <v>201</v>
      </c>
      <c r="K711" s="5">
        <v>1632.3972994495407</v>
      </c>
      <c r="L711" s="5">
        <v>4.1270093485871131</v>
      </c>
      <c r="M711" s="5">
        <v>37.350215467085064</v>
      </c>
      <c r="N711" s="18">
        <v>9.4428414244731987E-2</v>
      </c>
      <c r="O711" s="5">
        <v>1421.1349874764517</v>
      </c>
      <c r="P711" s="5">
        <v>3.5928982367817501</v>
      </c>
      <c r="Q711" s="5">
        <v>998.28464981292143</v>
      </c>
      <c r="R711" s="5">
        <v>2.5238525472433806</v>
      </c>
      <c r="S711" s="18">
        <v>0.58200001999999995</v>
      </c>
      <c r="T711" s="62">
        <v>151.94</v>
      </c>
      <c r="U711" s="18">
        <v>0.38413872016896566</v>
      </c>
      <c r="V711" s="5">
        <v>395.54000526032104</v>
      </c>
      <c r="W711" s="5">
        <v>809.41530989788134</v>
      </c>
      <c r="X711" s="5">
        <v>2.0463551072796595</v>
      </c>
      <c r="Y711" s="5">
        <v>0</v>
      </c>
      <c r="Z711" s="5" t="s">
        <v>951</v>
      </c>
      <c r="AA711" s="5">
        <v>2009</v>
      </c>
      <c r="AB711" s="5">
        <v>0.58200001999999995</v>
      </c>
      <c r="AC711" s="5">
        <v>0.11117934</v>
      </c>
      <c r="AD711" s="5">
        <v>781026</v>
      </c>
      <c r="AE711" s="5">
        <v>32543782</v>
      </c>
      <c r="AF711" s="5">
        <v>5389895</v>
      </c>
      <c r="AG711" s="5">
        <v>18927732</v>
      </c>
      <c r="AH711" s="5">
        <v>44.099997999999999</v>
      </c>
      <c r="AI711" s="10"/>
    </row>
    <row r="712" spans="1:35" x14ac:dyDescent="0.25">
      <c r="A712" s="5" t="s">
        <v>1460</v>
      </c>
      <c r="B712" s="5">
        <v>108</v>
      </c>
      <c r="C712" s="5">
        <v>51</v>
      </c>
      <c r="D712" s="5">
        <v>0.02</v>
      </c>
      <c r="E712" s="5">
        <v>825.00003000000004</v>
      </c>
      <c r="F712" s="5">
        <v>550.00000000000011</v>
      </c>
      <c r="G712" s="5">
        <v>15</v>
      </c>
      <c r="H712" s="5">
        <v>63</v>
      </c>
      <c r="I712" s="5" t="s">
        <v>200</v>
      </c>
      <c r="J712" s="5" t="s">
        <v>201</v>
      </c>
      <c r="K712" s="5">
        <v>1632.3972994495407</v>
      </c>
      <c r="L712" s="5">
        <v>4.1270093485871131</v>
      </c>
      <c r="M712" s="5">
        <v>37.350215467085064</v>
      </c>
      <c r="N712" s="18">
        <v>9.4428414244731987E-2</v>
      </c>
      <c r="O712" s="5">
        <v>1538.3419438888759</v>
      </c>
      <c r="P712" s="5">
        <v>3.8892196071960665</v>
      </c>
      <c r="Q712" s="5">
        <v>896.18183876379192</v>
      </c>
      <c r="R712" s="5">
        <v>2.2657173151777101</v>
      </c>
      <c r="S712" s="18">
        <v>0.63</v>
      </c>
      <c r="T712" s="62">
        <v>143.65</v>
      </c>
      <c r="U712" s="18">
        <v>0.36318553192274872</v>
      </c>
      <c r="V712" s="5">
        <v>395.54000526032104</v>
      </c>
      <c r="W712" s="5">
        <v>809.41530989788134</v>
      </c>
      <c r="X712" s="5">
        <v>2.0463551072796595</v>
      </c>
      <c r="Y712" s="5">
        <v>0</v>
      </c>
      <c r="Z712" s="5" t="s">
        <v>951</v>
      </c>
      <c r="AA712" s="5">
        <v>2010</v>
      </c>
      <c r="AB712" s="5">
        <v>0.63</v>
      </c>
      <c r="AC712" s="5">
        <v>0.11122606</v>
      </c>
      <c r="AD712" s="5">
        <v>1106052</v>
      </c>
      <c r="AE712" s="5">
        <v>33738968</v>
      </c>
      <c r="AF712" s="5">
        <v>5509698</v>
      </c>
      <c r="AG712" s="5">
        <v>21262462</v>
      </c>
      <c r="AH712" s="5">
        <v>44.200001</v>
      </c>
      <c r="AI712" s="10"/>
    </row>
    <row r="713" spans="1:35" x14ac:dyDescent="0.25">
      <c r="A713" s="5" t="s">
        <v>1460</v>
      </c>
      <c r="B713" s="5">
        <v>108</v>
      </c>
      <c r="C713" s="5">
        <v>51</v>
      </c>
      <c r="D713" s="5">
        <v>0.02</v>
      </c>
      <c r="E713" s="5">
        <v>825.00003000000004</v>
      </c>
      <c r="F713" s="5">
        <v>550.00000000000011</v>
      </c>
      <c r="G713" s="5">
        <v>30</v>
      </c>
      <c r="H713" s="5">
        <v>66.300004999999999</v>
      </c>
      <c r="I713" s="5" t="s">
        <v>200</v>
      </c>
      <c r="J713" s="5" t="s">
        <v>201</v>
      </c>
      <c r="K713" s="5">
        <v>1632.3972994495407</v>
      </c>
      <c r="L713" s="5">
        <v>4.1270093485871131</v>
      </c>
      <c r="M713" s="5">
        <v>37.350215467085064</v>
      </c>
      <c r="N713" s="18">
        <v>9.4428414244731987E-2</v>
      </c>
      <c r="O713" s="5">
        <v>1618.9218820879712</v>
      </c>
      <c r="P713" s="5">
        <v>4.0929409429078927</v>
      </c>
      <c r="Q713" s="5">
        <v>836.74037573954524</v>
      </c>
      <c r="R713" s="5">
        <v>2.1154380457391464</v>
      </c>
      <c r="S713" s="18">
        <v>0.66300004999999995</v>
      </c>
      <c r="T713" s="62">
        <v>113.44</v>
      </c>
      <c r="U713" s="18">
        <v>0.28678712313659471</v>
      </c>
      <c r="V713" s="5">
        <v>395.54000526032104</v>
      </c>
      <c r="W713" s="5">
        <v>809.41530989788134</v>
      </c>
      <c r="X713" s="5">
        <v>2.0463551072796595</v>
      </c>
      <c r="Y713" s="5">
        <v>0</v>
      </c>
      <c r="Z713" s="5" t="s">
        <v>951</v>
      </c>
      <c r="AA713" s="5">
        <v>2011</v>
      </c>
      <c r="AB713" s="5">
        <v>0.66300004999999995</v>
      </c>
      <c r="AC713" s="5">
        <v>0.11204325</v>
      </c>
      <c r="AD713" s="5">
        <v>767960</v>
      </c>
      <c r="AE713" s="5">
        <v>34890992</v>
      </c>
      <c r="AF713" s="5">
        <v>5558311</v>
      </c>
      <c r="AG713" s="5">
        <v>23117952</v>
      </c>
      <c r="AH713" s="5">
        <v>44.299999</v>
      </c>
      <c r="AI713" s="10"/>
    </row>
    <row r="714" spans="1:35" x14ac:dyDescent="0.25">
      <c r="A714" s="5" t="s">
        <v>1460</v>
      </c>
      <c r="B714" s="5">
        <v>108</v>
      </c>
      <c r="C714" s="5">
        <v>51</v>
      </c>
      <c r="D714" s="5">
        <v>0.02</v>
      </c>
      <c r="E714" s="5">
        <v>825.00003000000004</v>
      </c>
      <c r="F714" s="5">
        <v>550.00000000000011</v>
      </c>
      <c r="G714" s="5">
        <v>28</v>
      </c>
      <c r="H714" s="5">
        <v>60.699999000000005</v>
      </c>
      <c r="I714" s="5" t="s">
        <v>200</v>
      </c>
      <c r="J714" s="5" t="s">
        <v>201</v>
      </c>
      <c r="K714" s="5">
        <v>1632.3972994495407</v>
      </c>
      <c r="L714" s="5">
        <v>4.1270093485871131</v>
      </c>
      <c r="M714" s="5">
        <v>37.350215467085064</v>
      </c>
      <c r="N714" s="18">
        <v>9.4428414244731987E-2</v>
      </c>
      <c r="O714" s="5">
        <v>1482.1802294557592</v>
      </c>
      <c r="P714" s="5">
        <v>3.7472321629774865</v>
      </c>
      <c r="Q714" s="5">
        <v>1002.7995599052296</v>
      </c>
      <c r="R714" s="5">
        <v>2.5352670945262443</v>
      </c>
      <c r="S714" s="18">
        <v>0.60699999000000004</v>
      </c>
      <c r="T714" s="62">
        <v>130.16999999999999</v>
      </c>
      <c r="U714" s="18">
        <v>0.32908246819877579</v>
      </c>
      <c r="V714" s="5">
        <v>395.54000526032104</v>
      </c>
      <c r="W714" s="5">
        <v>809.41530989788134</v>
      </c>
      <c r="X714" s="5">
        <v>2.0463551072796595</v>
      </c>
      <c r="Y714" s="5">
        <v>0</v>
      </c>
      <c r="Z714" s="5" t="s">
        <v>951</v>
      </c>
      <c r="AA714" s="5">
        <v>2012</v>
      </c>
      <c r="AB714" s="5">
        <v>0.60699999000000004</v>
      </c>
      <c r="AC714" s="5">
        <v>0.11526928</v>
      </c>
      <c r="AD714" s="5">
        <v>941918</v>
      </c>
      <c r="AE714" s="5">
        <v>36483028</v>
      </c>
      <c r="AF714" s="5">
        <v>5655353</v>
      </c>
      <c r="AG714" s="5">
        <v>22141476</v>
      </c>
      <c r="AH714" s="5">
        <v>42.200001</v>
      </c>
      <c r="AI714" s="10"/>
    </row>
    <row r="715" spans="1:35" x14ac:dyDescent="0.25">
      <c r="A715" s="5" t="s">
        <v>1460</v>
      </c>
      <c r="B715" s="5">
        <v>108</v>
      </c>
      <c r="C715" s="5">
        <v>51</v>
      </c>
      <c r="D715" s="5">
        <v>0.02</v>
      </c>
      <c r="E715" s="5">
        <v>799.99998000000005</v>
      </c>
      <c r="F715" s="5">
        <v>550.00000000000011</v>
      </c>
      <c r="G715" s="5">
        <v>27</v>
      </c>
      <c r="H715" s="5">
        <v>55.699997999999994</v>
      </c>
      <c r="I715" s="5" t="s">
        <v>200</v>
      </c>
      <c r="J715" s="5" t="s">
        <v>201</v>
      </c>
      <c r="K715" s="5">
        <v>1675.7908762617278</v>
      </c>
      <c r="L715" s="5">
        <v>4.236716524182734</v>
      </c>
      <c r="M715" s="5">
        <v>39.832852309684242</v>
      </c>
      <c r="N715" s="18">
        <v>0.10070499008935548</v>
      </c>
      <c r="O715" s="5">
        <v>1397.0991950810705</v>
      </c>
      <c r="P715" s="5">
        <v>3.5321312041789108</v>
      </c>
      <c r="Q715" s="5">
        <v>1185.7322313062512</v>
      </c>
      <c r="R715" s="5">
        <v>2.9977555128105746</v>
      </c>
      <c r="S715" s="18">
        <v>0.55699997999999995</v>
      </c>
      <c r="T715" s="62">
        <v>148.27000000000001</v>
      </c>
      <c r="U715" s="18">
        <v>0.37484401973961901</v>
      </c>
      <c r="V715" s="5">
        <v>395.54000526032104</v>
      </c>
      <c r="W715" s="5">
        <v>832.46629653219327</v>
      </c>
      <c r="X715" s="5">
        <v>2.1046323645172458</v>
      </c>
      <c r="Y715" s="5">
        <v>0</v>
      </c>
      <c r="Z715" s="5" t="s">
        <v>951</v>
      </c>
      <c r="AA715" s="5">
        <v>2013</v>
      </c>
      <c r="AB715" s="5">
        <v>0.55699997999999995</v>
      </c>
      <c r="AC715" s="5">
        <v>0.11507647999999999</v>
      </c>
      <c r="AD715" s="5">
        <v>1104486</v>
      </c>
      <c r="AE715" s="5">
        <v>39135216</v>
      </c>
      <c r="AF715" s="5">
        <v>5783294</v>
      </c>
      <c r="AG715" s="5">
        <v>21787470</v>
      </c>
      <c r="AH715" s="5">
        <v>44.099997999999999</v>
      </c>
      <c r="AI715" s="10"/>
    </row>
    <row r="716" spans="1:35" x14ac:dyDescent="0.25">
      <c r="A716" s="5" t="s">
        <v>1460</v>
      </c>
      <c r="B716" s="5">
        <v>108</v>
      </c>
      <c r="C716" s="5">
        <v>51</v>
      </c>
      <c r="D716" s="5">
        <v>0.02</v>
      </c>
      <c r="E716" s="5">
        <v>0</v>
      </c>
      <c r="F716" s="5">
        <v>200</v>
      </c>
      <c r="H716" s="5">
        <v>56.299995999999993</v>
      </c>
      <c r="I716" s="5" t="s">
        <v>200</v>
      </c>
      <c r="K716" s="5" t="s">
        <v>1456</v>
      </c>
      <c r="L716" s="5" t="e">
        <v>#VALUE!</v>
      </c>
      <c r="M716" s="5" t="s">
        <v>1456</v>
      </c>
      <c r="N716" s="18" t="e">
        <v>#VALUE!</v>
      </c>
      <c r="O716" s="5" t="e">
        <v>#VALUE!</v>
      </c>
      <c r="P716" s="5" t="e">
        <v>#VALUE!</v>
      </c>
      <c r="Q716" s="5">
        <v>508.41924078302441</v>
      </c>
      <c r="R716" s="5">
        <v>2.9859412814214887</v>
      </c>
      <c r="S716" s="18" t="e">
        <v>#VALUE!</v>
      </c>
      <c r="T716" s="62" t="e">
        <v>#VALUE!</v>
      </c>
      <c r="U716" s="18" t="e">
        <v>#VALUE!</v>
      </c>
      <c r="V716" s="5">
        <v>170.27101100293106</v>
      </c>
      <c r="W716" s="5">
        <v>796.4215644807316</v>
      </c>
      <c r="X716" s="5">
        <v>4.6773761416558566</v>
      </c>
      <c r="Y716" s="5">
        <v>0</v>
      </c>
      <c r="Z716" s="5" t="s">
        <v>951</v>
      </c>
      <c r="AA716" s="5">
        <v>2014</v>
      </c>
      <c r="AB716" s="5">
        <v>0.56299995999999997</v>
      </c>
      <c r="AC716" s="5">
        <v>0.11583582000000001</v>
      </c>
      <c r="AE716" s="5">
        <v>40741696</v>
      </c>
      <c r="AF716" s="5">
        <v>5962650</v>
      </c>
      <c r="AG716" s="5">
        <v>22940196</v>
      </c>
      <c r="AH716" s="5">
        <v>44</v>
      </c>
      <c r="AI716" s="10"/>
    </row>
    <row r="717" spans="1:35" x14ac:dyDescent="0.25">
      <c r="A717" s="5" t="s">
        <v>1460</v>
      </c>
      <c r="B717" s="5">
        <v>108</v>
      </c>
      <c r="C717" s="5">
        <v>51</v>
      </c>
      <c r="D717" s="5">
        <v>0.02</v>
      </c>
      <c r="E717" s="5">
        <v>799.99998000000005</v>
      </c>
      <c r="F717" s="5">
        <v>650.00002000000006</v>
      </c>
      <c r="G717" s="5">
        <v>30</v>
      </c>
      <c r="H717" s="5">
        <v>84.332864999999998</v>
      </c>
      <c r="I717" s="5" t="s">
        <v>200</v>
      </c>
      <c r="J717" s="5" t="s">
        <v>201</v>
      </c>
      <c r="K717" s="5">
        <v>2245.7764892184132</v>
      </c>
      <c r="L717" s="5">
        <v>4.4275655830936609</v>
      </c>
      <c r="M717" s="5">
        <v>59.412258414083908</v>
      </c>
      <c r="N717" s="18">
        <v>0.11713172340655026</v>
      </c>
      <c r="O717" s="5">
        <v>2853.4301450066014</v>
      </c>
      <c r="P717" s="5">
        <v>5.6255594287524335</v>
      </c>
      <c r="Q717" s="5">
        <v>298.96661022316482</v>
      </c>
      <c r="R717" s="5">
        <v>0.5894149663927335</v>
      </c>
      <c r="S717" s="18">
        <v>0.84332865000000001</v>
      </c>
      <c r="T717" s="62">
        <v>85.97</v>
      </c>
      <c r="U717" s="18">
        <v>0.16948794108330878</v>
      </c>
      <c r="V717" s="5">
        <v>507.22602456612918</v>
      </c>
      <c r="W717" s="5">
        <v>1137.756306692886</v>
      </c>
      <c r="X717" s="5">
        <v>2.2430952900456944</v>
      </c>
      <c r="Y717" s="5">
        <v>0</v>
      </c>
      <c r="Z717" s="5" t="s">
        <v>955</v>
      </c>
      <c r="AA717" s="5">
        <v>2001</v>
      </c>
      <c r="AB717" s="5">
        <v>0.84332865000000001</v>
      </c>
      <c r="AC717" s="5">
        <v>9.8351358999999999E-2</v>
      </c>
      <c r="AD717" s="5">
        <v>118000</v>
      </c>
      <c r="AE717" s="5">
        <v>4783900</v>
      </c>
      <c r="AF717" s="5">
        <v>1271600</v>
      </c>
      <c r="AG717" s="5">
        <v>4034400</v>
      </c>
      <c r="AH717" s="5">
        <v>43.599997999999999</v>
      </c>
      <c r="AI717" s="10"/>
    </row>
    <row r="718" spans="1:35" x14ac:dyDescent="0.25">
      <c r="A718" s="5" t="s">
        <v>1460</v>
      </c>
      <c r="B718" s="5">
        <v>108</v>
      </c>
      <c r="C718" s="5">
        <v>51</v>
      </c>
      <c r="D718" s="5">
        <v>0.02</v>
      </c>
      <c r="E718" s="5">
        <v>799.99998000000005</v>
      </c>
      <c r="F718" s="5">
        <v>650.00002000000006</v>
      </c>
      <c r="G718" s="5">
        <v>30</v>
      </c>
      <c r="H718" s="5">
        <v>79.769164000000004</v>
      </c>
      <c r="I718" s="5" t="s">
        <v>200</v>
      </c>
      <c r="J718" s="5" t="s">
        <v>201</v>
      </c>
      <c r="K718" s="5">
        <v>2245.7764892184132</v>
      </c>
      <c r="L718" s="5">
        <v>4.4275655830936609</v>
      </c>
      <c r="M718" s="5">
        <v>59.412258414083908</v>
      </c>
      <c r="N718" s="18">
        <v>0.11713172340655026</v>
      </c>
      <c r="O718" s="5">
        <v>2699.0158249642695</v>
      </c>
      <c r="P718" s="5">
        <v>5.3211304117783635</v>
      </c>
      <c r="Q718" s="5">
        <v>400.53816250335569</v>
      </c>
      <c r="R718" s="5">
        <v>0.78966406119632349</v>
      </c>
      <c r="S718" s="18">
        <v>0.79769164000000004</v>
      </c>
      <c r="T718" s="62">
        <v>94.99</v>
      </c>
      <c r="U718" s="18">
        <v>0.18727555387718683</v>
      </c>
      <c r="V718" s="5">
        <v>507.22602456612918</v>
      </c>
      <c r="W718" s="5">
        <v>1137.756306692886</v>
      </c>
      <c r="X718" s="5">
        <v>2.2430952900456944</v>
      </c>
      <c r="Y718" s="5">
        <v>0</v>
      </c>
      <c r="Z718" s="5" t="s">
        <v>955</v>
      </c>
      <c r="AA718" s="5">
        <v>2002</v>
      </c>
      <c r="AB718" s="5">
        <v>0.79769164000000004</v>
      </c>
      <c r="AC718" s="5">
        <v>0.10405705</v>
      </c>
      <c r="AD718" s="5">
        <v>125000</v>
      </c>
      <c r="AE718" s="5">
        <v>5181200</v>
      </c>
      <c r="AF718" s="5">
        <v>1327400</v>
      </c>
      <c r="AG718" s="5">
        <v>4133000</v>
      </c>
      <c r="AH718" s="5">
        <v>43.900002000000001</v>
      </c>
      <c r="AI718" s="10"/>
    </row>
    <row r="719" spans="1:35" x14ac:dyDescent="0.25">
      <c r="A719" s="5" t="s">
        <v>1460</v>
      </c>
      <c r="B719" s="5">
        <v>108</v>
      </c>
      <c r="C719" s="5">
        <v>51</v>
      </c>
      <c r="D719" s="5">
        <v>0.02</v>
      </c>
      <c r="E719" s="5">
        <v>799.99998000000005</v>
      </c>
      <c r="F719" s="5">
        <v>650.00002000000006</v>
      </c>
      <c r="G719" s="5">
        <v>30</v>
      </c>
      <c r="H719" s="5">
        <v>78.682708999999988</v>
      </c>
      <c r="I719" s="5" t="s">
        <v>200</v>
      </c>
      <c r="J719" s="5" t="s">
        <v>201</v>
      </c>
      <c r="K719" s="5">
        <v>2245.7764892184132</v>
      </c>
      <c r="L719" s="5">
        <v>4.4275655830936609</v>
      </c>
      <c r="M719" s="5">
        <v>59.412258414083908</v>
      </c>
      <c r="N719" s="18">
        <v>0.11713172340655026</v>
      </c>
      <c r="O719" s="5">
        <v>2662.2552637264507</v>
      </c>
      <c r="P719" s="5">
        <v>5.248656683189096</v>
      </c>
      <c r="Q719" s="5">
        <v>443.69427644179154</v>
      </c>
      <c r="R719" s="5">
        <v>0.87474667101578352</v>
      </c>
      <c r="S719" s="18">
        <v>0.78682708999999973</v>
      </c>
      <c r="T719" s="62">
        <v>98.82</v>
      </c>
      <c r="U719" s="18">
        <v>0.19483322359072822</v>
      </c>
      <c r="V719" s="5">
        <v>507.22602456612918</v>
      </c>
      <c r="W719" s="5">
        <v>1137.756306692886</v>
      </c>
      <c r="X719" s="5">
        <v>2.2430952900456944</v>
      </c>
      <c r="Y719" s="5">
        <v>0</v>
      </c>
      <c r="Z719" s="5" t="s">
        <v>955</v>
      </c>
      <c r="AA719" s="5">
        <v>2003</v>
      </c>
      <c r="AB719" s="5">
        <v>0.78682708999999995</v>
      </c>
      <c r="AC719" s="5">
        <v>0.1197667</v>
      </c>
      <c r="AD719" s="5">
        <v>133000</v>
      </c>
      <c r="AE719" s="5">
        <v>5667700</v>
      </c>
      <c r="AF719" s="5">
        <v>1381200</v>
      </c>
      <c r="AG719" s="5">
        <v>4459500</v>
      </c>
      <c r="AH719" s="5">
        <v>44.299999</v>
      </c>
      <c r="AI719" s="10"/>
    </row>
    <row r="720" spans="1:35" x14ac:dyDescent="0.25">
      <c r="A720" s="5" t="s">
        <v>1460</v>
      </c>
      <c r="B720" s="5">
        <v>108</v>
      </c>
      <c r="C720" s="5">
        <v>51</v>
      </c>
      <c r="D720" s="5">
        <v>0.02</v>
      </c>
      <c r="E720" s="5">
        <v>799.99998000000005</v>
      </c>
      <c r="F720" s="5">
        <v>650.00002000000006</v>
      </c>
      <c r="G720" s="5">
        <v>30</v>
      </c>
      <c r="H720" s="5">
        <v>76.748632999999998</v>
      </c>
      <c r="I720" s="5" t="s">
        <v>200</v>
      </c>
      <c r="J720" s="5" t="s">
        <v>201</v>
      </c>
      <c r="K720" s="5">
        <v>2245.7764892184132</v>
      </c>
      <c r="L720" s="5">
        <v>4.4275655830936609</v>
      </c>
      <c r="M720" s="5">
        <v>59.412258414083908</v>
      </c>
      <c r="N720" s="18">
        <v>0.11713172340655026</v>
      </c>
      <c r="O720" s="5">
        <v>2596.8151679686021</v>
      </c>
      <c r="P720" s="5">
        <v>5.1196410322003194</v>
      </c>
      <c r="Q720" s="5">
        <v>505.88499999475692</v>
      </c>
      <c r="R720" s="5">
        <v>0.99735615976621206</v>
      </c>
      <c r="S720" s="18">
        <v>0.76748632999999999</v>
      </c>
      <c r="T720" s="62">
        <v>104.35</v>
      </c>
      <c r="U720" s="18">
        <v>0.20572430957984139</v>
      </c>
      <c r="V720" s="5">
        <v>507.22602456612918</v>
      </c>
      <c r="W720" s="5">
        <v>1137.756306692886</v>
      </c>
      <c r="X720" s="5">
        <v>2.2430952900456944</v>
      </c>
      <c r="Y720" s="5">
        <v>0</v>
      </c>
      <c r="Z720" s="5" t="s">
        <v>955</v>
      </c>
      <c r="AA720" s="5">
        <v>2004</v>
      </c>
      <c r="AB720" s="5">
        <v>0.76748632999999999</v>
      </c>
      <c r="AC720" s="5">
        <v>0.11648254</v>
      </c>
      <c r="AD720" s="5">
        <v>156000</v>
      </c>
      <c r="AE720" s="5">
        <v>6164800</v>
      </c>
      <c r="AF720" s="5">
        <v>1437200</v>
      </c>
      <c r="AG720" s="5">
        <v>4731400</v>
      </c>
      <c r="AH720" s="5">
        <v>44.599997999999999</v>
      </c>
      <c r="AI720" s="10"/>
    </row>
    <row r="721" spans="1:35" x14ac:dyDescent="0.25">
      <c r="A721" s="5" t="s">
        <v>1460</v>
      </c>
      <c r="B721" s="5">
        <v>108</v>
      </c>
      <c r="C721" s="5">
        <v>51</v>
      </c>
      <c r="D721" s="5">
        <v>0.02</v>
      </c>
      <c r="E721" s="5">
        <v>799.99998000000005</v>
      </c>
      <c r="F721" s="5">
        <v>650.00002000000006</v>
      </c>
      <c r="G721" s="5">
        <v>30</v>
      </c>
      <c r="H721" s="5">
        <v>76.048176999999995</v>
      </c>
      <c r="I721" s="5" t="s">
        <v>200</v>
      </c>
      <c r="J721" s="5" t="s">
        <v>201</v>
      </c>
      <c r="K721" s="5">
        <v>2245.7764892184132</v>
      </c>
      <c r="L721" s="5">
        <v>4.4275655830936609</v>
      </c>
      <c r="M721" s="5">
        <v>59.412258414083908</v>
      </c>
      <c r="N721" s="18">
        <v>0.11713172340655026</v>
      </c>
      <c r="O721" s="5">
        <v>2573.1150094876734</v>
      </c>
      <c r="P721" s="5">
        <v>5.0729159878747616</v>
      </c>
      <c r="Q721" s="5">
        <v>549.05550010735226</v>
      </c>
      <c r="R721" s="5">
        <v>1.0824671320384303</v>
      </c>
      <c r="S721" s="18">
        <v>0.76048176999999995</v>
      </c>
      <c r="T721" s="62">
        <v>108.18</v>
      </c>
      <c r="U721" s="18">
        <v>0.2132844986572183</v>
      </c>
      <c r="V721" s="5">
        <v>507.22602456612918</v>
      </c>
      <c r="W721" s="5">
        <v>1137.756306692886</v>
      </c>
      <c r="X721" s="5">
        <v>2.2430952900456944</v>
      </c>
      <c r="Y721" s="5">
        <v>0</v>
      </c>
      <c r="Z721" s="5" t="s">
        <v>955</v>
      </c>
      <c r="AA721" s="5">
        <v>2005</v>
      </c>
      <c r="AB721" s="5">
        <v>0.76048176999999995</v>
      </c>
      <c r="AC721" s="5">
        <v>0.12604273999999999</v>
      </c>
      <c r="AD721" s="5">
        <v>170000</v>
      </c>
      <c r="AE721" s="5">
        <v>6609100</v>
      </c>
      <c r="AF721" s="5">
        <v>1462400</v>
      </c>
      <c r="AG721" s="5">
        <v>5026100</v>
      </c>
      <c r="AH721" s="5">
        <v>44.900002000000001</v>
      </c>
      <c r="AI721" s="10"/>
    </row>
    <row r="722" spans="1:35" x14ac:dyDescent="0.25">
      <c r="A722" s="5" t="s">
        <v>1460</v>
      </c>
      <c r="B722" s="5">
        <v>108</v>
      </c>
      <c r="C722" s="5">
        <v>51</v>
      </c>
      <c r="D722" s="5">
        <v>0.02</v>
      </c>
      <c r="E722" s="5">
        <v>799.99998000000005</v>
      </c>
      <c r="F722" s="5">
        <v>650.00002000000006</v>
      </c>
      <c r="G722" s="5">
        <v>29</v>
      </c>
      <c r="H722" s="5">
        <v>76.431960000000004</v>
      </c>
      <c r="I722" s="5" t="s">
        <v>200</v>
      </c>
      <c r="J722" s="5" t="s">
        <v>201</v>
      </c>
      <c r="K722" s="5">
        <v>2245.7764892184132</v>
      </c>
      <c r="L722" s="5">
        <v>4.4275655830936609</v>
      </c>
      <c r="M722" s="5">
        <v>59.412258414083908</v>
      </c>
      <c r="N722" s="18">
        <v>0.11713172340655026</v>
      </c>
      <c r="O722" s="5">
        <v>2586.100433157806</v>
      </c>
      <c r="P722" s="5">
        <v>5.0985168502935228</v>
      </c>
      <c r="Q722" s="5">
        <v>555.81919350222336</v>
      </c>
      <c r="R722" s="5">
        <v>1.0958018054725402</v>
      </c>
      <c r="S722" s="18">
        <v>0.7643196000000001</v>
      </c>
      <c r="T722" s="62">
        <v>109.22</v>
      </c>
      <c r="U722" s="18">
        <v>0.2153358740813143</v>
      </c>
      <c r="V722" s="5">
        <v>507.22602456612918</v>
      </c>
      <c r="W722" s="5">
        <v>1137.756306692886</v>
      </c>
      <c r="X722" s="5">
        <v>2.2430952900456944</v>
      </c>
      <c r="Y722" s="5">
        <v>0</v>
      </c>
      <c r="Z722" s="5" t="s">
        <v>955</v>
      </c>
      <c r="AA722" s="5">
        <v>2006</v>
      </c>
      <c r="AB722" s="5">
        <v>0.76431959999999999</v>
      </c>
      <c r="AC722" s="5">
        <v>0.13139555999999999</v>
      </c>
      <c r="AD722" s="5">
        <v>199000</v>
      </c>
      <c r="AE722" s="5">
        <v>7187700</v>
      </c>
      <c r="AF722" s="5">
        <v>1545900</v>
      </c>
      <c r="AG722" s="5">
        <v>5493700</v>
      </c>
      <c r="AH722" s="5">
        <v>45.099997999999999</v>
      </c>
      <c r="AI722" s="10"/>
    </row>
    <row r="723" spans="1:35" x14ac:dyDescent="0.25">
      <c r="A723" s="5" t="s">
        <v>1460</v>
      </c>
      <c r="B723" s="5">
        <v>108</v>
      </c>
      <c r="C723" s="5">
        <v>51</v>
      </c>
      <c r="D723" s="5">
        <v>0.02</v>
      </c>
      <c r="E723" s="5">
        <v>799.99998000000005</v>
      </c>
      <c r="F723" s="5">
        <v>650.00002000000006</v>
      </c>
      <c r="G723" s="5">
        <v>28</v>
      </c>
      <c r="H723" s="5">
        <v>77.330399</v>
      </c>
      <c r="I723" s="5" t="s">
        <v>200</v>
      </c>
      <c r="J723" s="5" t="s">
        <v>201</v>
      </c>
      <c r="K723" s="5">
        <v>2245.7764892184132</v>
      </c>
      <c r="L723" s="5">
        <v>4.4275655830936609</v>
      </c>
      <c r="M723" s="5">
        <v>59.412258414083908</v>
      </c>
      <c r="N723" s="18">
        <v>0.11713172340655026</v>
      </c>
      <c r="O723" s="5">
        <v>2616.4994113740636</v>
      </c>
      <c r="P723" s="5">
        <v>5.1584486691355478</v>
      </c>
      <c r="Q723" s="5">
        <v>561.41135240185315</v>
      </c>
      <c r="R723" s="5">
        <v>1.1068267896586597</v>
      </c>
      <c r="S723" s="18">
        <v>0.77330399000000005</v>
      </c>
      <c r="T723" s="62">
        <v>110.21</v>
      </c>
      <c r="U723" s="18">
        <v>0.21728726662991499</v>
      </c>
      <c r="V723" s="5">
        <v>507.22602456612918</v>
      </c>
      <c r="W723" s="5">
        <v>1137.756306692886</v>
      </c>
      <c r="X723" s="5">
        <v>2.2430952900456944</v>
      </c>
      <c r="Y723" s="5">
        <v>0</v>
      </c>
      <c r="Z723" s="5" t="s">
        <v>955</v>
      </c>
      <c r="AA723" s="5">
        <v>2007</v>
      </c>
      <c r="AB723" s="5">
        <v>0.77330399000000005</v>
      </c>
      <c r="AC723" s="5">
        <v>0.11489996</v>
      </c>
      <c r="AD723" s="5">
        <v>258000</v>
      </c>
      <c r="AE723" s="5">
        <v>7724000</v>
      </c>
      <c r="AF723" s="5">
        <v>1582000</v>
      </c>
      <c r="AG723" s="5">
        <v>5973000</v>
      </c>
      <c r="AH723" s="5">
        <v>45.5</v>
      </c>
      <c r="AI723" s="10"/>
    </row>
    <row r="724" spans="1:35" x14ac:dyDescent="0.25">
      <c r="A724" s="5" t="s">
        <v>1460</v>
      </c>
      <c r="B724" s="5">
        <v>108</v>
      </c>
      <c r="C724" s="5">
        <v>51</v>
      </c>
      <c r="D724" s="5">
        <v>0.02</v>
      </c>
      <c r="E724" s="5">
        <v>799.99998000000005</v>
      </c>
      <c r="F724" s="5">
        <v>650.00002000000006</v>
      </c>
      <c r="G724" s="5">
        <v>28</v>
      </c>
      <c r="H724" s="5">
        <v>75.054079000000002</v>
      </c>
      <c r="I724" s="5" t="s">
        <v>200</v>
      </c>
      <c r="J724" s="5" t="s">
        <v>201</v>
      </c>
      <c r="K724" s="5">
        <v>2245.7764892184132</v>
      </c>
      <c r="L724" s="5">
        <v>4.4275655830936609</v>
      </c>
      <c r="M724" s="5">
        <v>59.412258414083908</v>
      </c>
      <c r="N724" s="18">
        <v>0.11713172340655026</v>
      </c>
      <c r="O724" s="5">
        <v>2539.4793776341753</v>
      </c>
      <c r="P724" s="5">
        <v>5.0066030815481017</v>
      </c>
      <c r="Q724" s="5">
        <v>648.00061324672208</v>
      </c>
      <c r="R724" s="5">
        <v>1.2775381819200002</v>
      </c>
      <c r="S724" s="18">
        <v>0.75054078999999996</v>
      </c>
      <c r="T724" s="62">
        <v>118.05</v>
      </c>
      <c r="U724" s="18">
        <v>0.23273475343281783</v>
      </c>
      <c r="V724" s="5">
        <v>507.22602456612918</v>
      </c>
      <c r="W724" s="5">
        <v>1137.756306692886</v>
      </c>
      <c r="X724" s="5">
        <v>2.2430952900456944</v>
      </c>
      <c r="Y724" s="5">
        <v>0</v>
      </c>
      <c r="Z724" s="5" t="s">
        <v>955</v>
      </c>
      <c r="AA724" s="5">
        <v>2008</v>
      </c>
      <c r="AB724" s="5">
        <v>0.75054078999999996</v>
      </c>
      <c r="AC724" s="5">
        <v>0.12176671999999999</v>
      </c>
      <c r="AD724" s="5">
        <v>224000</v>
      </c>
      <c r="AE724" s="5">
        <v>8322000</v>
      </c>
      <c r="AF724" s="5">
        <v>1625000</v>
      </c>
      <c r="AG724" s="5">
        <v>6246000</v>
      </c>
      <c r="AH724" s="5">
        <v>45.599997999999999</v>
      </c>
      <c r="AI724" s="10"/>
    </row>
    <row r="725" spans="1:35" x14ac:dyDescent="0.25">
      <c r="A725" s="5" t="s">
        <v>1460</v>
      </c>
      <c r="B725" s="5">
        <v>108</v>
      </c>
      <c r="C725" s="5">
        <v>51</v>
      </c>
      <c r="D725" s="5">
        <v>0.02</v>
      </c>
      <c r="E725" s="5">
        <v>799.99998000000005</v>
      </c>
      <c r="F725" s="5">
        <v>650.00002000000006</v>
      </c>
      <c r="G725" s="5">
        <v>28</v>
      </c>
      <c r="H725" s="5">
        <v>75.489156999999992</v>
      </c>
      <c r="I725" s="5" t="s">
        <v>200</v>
      </c>
      <c r="J725" s="5" t="s">
        <v>201</v>
      </c>
      <c r="K725" s="5">
        <v>2245.7764892184132</v>
      </c>
      <c r="L725" s="5">
        <v>4.4275655830936609</v>
      </c>
      <c r="M725" s="5">
        <v>59.412258414083908</v>
      </c>
      <c r="N725" s="18">
        <v>0.11713172340655026</v>
      </c>
      <c r="O725" s="5">
        <v>2554.20038445197</v>
      </c>
      <c r="P725" s="5">
        <v>5.0356256594617381</v>
      </c>
      <c r="Q725" s="5">
        <v>648.20835166121856</v>
      </c>
      <c r="R725" s="5">
        <v>1.277947739798412</v>
      </c>
      <c r="S725" s="18">
        <v>0.75489156999999996</v>
      </c>
      <c r="T725" s="62">
        <v>118.07</v>
      </c>
      <c r="U725" s="18">
        <v>0.23277181387640031</v>
      </c>
      <c r="V725" s="5">
        <v>507.22602456612918</v>
      </c>
      <c r="W725" s="5">
        <v>1137.756306692886</v>
      </c>
      <c r="X725" s="5">
        <v>2.2430952900456944</v>
      </c>
      <c r="Y725" s="5">
        <v>0</v>
      </c>
      <c r="Z725" s="5" t="s">
        <v>955</v>
      </c>
      <c r="AA725" s="5">
        <v>2009</v>
      </c>
      <c r="AB725" s="5">
        <v>0.75489156999999996</v>
      </c>
      <c r="AC725" s="5">
        <v>0.12014481</v>
      </c>
      <c r="AD725" s="5">
        <v>229000</v>
      </c>
      <c r="AE725" s="5">
        <v>8535000</v>
      </c>
      <c r="AF725" s="5">
        <v>1637000</v>
      </c>
      <c r="AG725" s="5">
        <v>6443000</v>
      </c>
      <c r="AH725" s="5">
        <v>45.900002000000001</v>
      </c>
      <c r="AI725" s="10"/>
    </row>
    <row r="726" spans="1:35" x14ac:dyDescent="0.25">
      <c r="A726" s="5" t="s">
        <v>1460</v>
      </c>
      <c r="B726" s="5">
        <v>108</v>
      </c>
      <c r="C726" s="5">
        <v>51</v>
      </c>
      <c r="D726" s="5">
        <v>0.02</v>
      </c>
      <c r="E726" s="5">
        <v>799.99998000000005</v>
      </c>
      <c r="F726" s="5">
        <v>650.00002000000006</v>
      </c>
      <c r="G726" s="5">
        <v>28</v>
      </c>
      <c r="H726" s="5">
        <v>74.541162999999997</v>
      </c>
      <c r="I726" s="5" t="s">
        <v>200</v>
      </c>
      <c r="J726" s="5" t="s">
        <v>201</v>
      </c>
      <c r="K726" s="5">
        <v>2245.7764892184132</v>
      </c>
      <c r="L726" s="5">
        <v>4.4275655830936609</v>
      </c>
      <c r="M726" s="5">
        <v>59.412258414083908</v>
      </c>
      <c r="N726" s="18">
        <v>0.11713172340655026</v>
      </c>
      <c r="O726" s="5">
        <v>2522.1246965586988</v>
      </c>
      <c r="P726" s="5">
        <v>4.9723881946240294</v>
      </c>
      <c r="Q726" s="5">
        <v>714.45371186666762</v>
      </c>
      <c r="R726" s="5">
        <v>1.4085509758254158</v>
      </c>
      <c r="S726" s="18">
        <v>0.74541162999999999</v>
      </c>
      <c r="T726" s="62">
        <v>124.06</v>
      </c>
      <c r="U726" s="18">
        <v>0.24458995757623603</v>
      </c>
      <c r="V726" s="5">
        <v>507.22602456612918</v>
      </c>
      <c r="W726" s="5">
        <v>1137.756306692886</v>
      </c>
      <c r="X726" s="5">
        <v>2.2430952900456944</v>
      </c>
      <c r="Y726" s="5">
        <v>0</v>
      </c>
      <c r="Z726" s="5" t="s">
        <v>955</v>
      </c>
      <c r="AA726" s="5">
        <v>2010</v>
      </c>
      <c r="AB726" s="5">
        <v>0.74541162999999999</v>
      </c>
      <c r="AC726" s="5">
        <v>0.13038778000000001</v>
      </c>
      <c r="AD726" s="5">
        <v>264000</v>
      </c>
      <c r="AE726" s="5">
        <v>9317000</v>
      </c>
      <c r="AF726" s="5">
        <v>1684000</v>
      </c>
      <c r="AG726" s="5">
        <v>6945000</v>
      </c>
      <c r="AH726" s="5">
        <v>46</v>
      </c>
      <c r="AI726" s="10"/>
    </row>
    <row r="727" spans="1:35" x14ac:dyDescent="0.25">
      <c r="A727" s="5" t="s">
        <v>1460</v>
      </c>
      <c r="B727" s="5">
        <v>108</v>
      </c>
      <c r="C727" s="5">
        <v>51</v>
      </c>
      <c r="D727" s="5">
        <v>0.02</v>
      </c>
      <c r="E727" s="5">
        <v>799.99998000000005</v>
      </c>
      <c r="F727" s="5">
        <v>650.00002000000006</v>
      </c>
      <c r="G727" s="5">
        <v>27</v>
      </c>
      <c r="H727" s="5">
        <v>72.633082000000002</v>
      </c>
      <c r="I727" s="5" t="s">
        <v>200</v>
      </c>
      <c r="J727" s="5" t="s">
        <v>201</v>
      </c>
      <c r="K727" s="5">
        <v>2245.7764892184132</v>
      </c>
      <c r="L727" s="5">
        <v>4.4275655830936609</v>
      </c>
      <c r="M727" s="5">
        <v>59.412258414083908</v>
      </c>
      <c r="N727" s="18">
        <v>0.11713172340655026</v>
      </c>
      <c r="O727" s="5">
        <v>2457.5641501511468</v>
      </c>
      <c r="P727" s="5">
        <v>4.8451065819292243</v>
      </c>
      <c r="Q727" s="5">
        <v>818.24347895974086</v>
      </c>
      <c r="R727" s="5">
        <v>1.6131732981556883</v>
      </c>
      <c r="S727" s="18">
        <v>0.72633082000000004</v>
      </c>
      <c r="T727" s="62">
        <v>134.24</v>
      </c>
      <c r="U727" s="18">
        <v>0.26465334774325106</v>
      </c>
      <c r="V727" s="5">
        <v>507.22602456612918</v>
      </c>
      <c r="W727" s="5">
        <v>1137.756306692886</v>
      </c>
      <c r="X727" s="5">
        <v>2.2430952900456944</v>
      </c>
      <c r="Y727" s="5">
        <v>0</v>
      </c>
      <c r="Z727" s="5" t="s">
        <v>955</v>
      </c>
      <c r="AA727" s="5">
        <v>2011</v>
      </c>
      <c r="AB727" s="5">
        <v>0.72633082000000004</v>
      </c>
      <c r="AC727" s="5">
        <v>0.11784633</v>
      </c>
      <c r="AD727" s="5">
        <v>266000</v>
      </c>
      <c r="AE727" s="5">
        <v>9844000</v>
      </c>
      <c r="AF727" s="5">
        <v>1670000</v>
      </c>
      <c r="AG727" s="5">
        <v>7150000</v>
      </c>
      <c r="AH727" s="5">
        <v>46.200001</v>
      </c>
      <c r="AI727" s="10"/>
    </row>
    <row r="728" spans="1:35" x14ac:dyDescent="0.25">
      <c r="A728" s="5" t="s">
        <v>1460</v>
      </c>
      <c r="B728" s="5">
        <v>108</v>
      </c>
      <c r="C728" s="5">
        <v>51</v>
      </c>
      <c r="D728" s="5">
        <v>0.02</v>
      </c>
      <c r="E728" s="5">
        <v>799.99998000000005</v>
      </c>
      <c r="F728" s="5">
        <v>650.00002000000006</v>
      </c>
      <c r="G728" s="5">
        <v>26</v>
      </c>
      <c r="H728" s="5">
        <v>71.389544000000001</v>
      </c>
      <c r="I728" s="5" t="s">
        <v>200</v>
      </c>
      <c r="J728" s="5" t="s">
        <v>201</v>
      </c>
      <c r="K728" s="5">
        <v>2245.7764892184132</v>
      </c>
      <c r="L728" s="5">
        <v>4.4275655830936609</v>
      </c>
      <c r="M728" s="5">
        <v>59.412258414083908</v>
      </c>
      <c r="N728" s="18">
        <v>0.11713172340655026</v>
      </c>
      <c r="O728" s="5">
        <v>2415.4886340915273</v>
      </c>
      <c r="P728" s="5">
        <v>4.762154379120604</v>
      </c>
      <c r="Q728" s="5">
        <v>906.82101590123034</v>
      </c>
      <c r="R728" s="5">
        <v>1.7878045919999996</v>
      </c>
      <c r="S728" s="18">
        <v>0.71389544000000005</v>
      </c>
      <c r="T728" s="62">
        <v>143.30000000000001</v>
      </c>
      <c r="U728" s="18">
        <v>0.28251638641283072</v>
      </c>
      <c r="V728" s="5">
        <v>507.22602456612918</v>
      </c>
      <c r="W728" s="5">
        <v>1137.756306692886</v>
      </c>
      <c r="X728" s="5">
        <v>2.2430952900456944</v>
      </c>
      <c r="Y728" s="5">
        <v>0</v>
      </c>
      <c r="Z728" s="5" t="s">
        <v>955</v>
      </c>
      <c r="AA728" s="5">
        <v>2012</v>
      </c>
      <c r="AB728" s="5">
        <v>0.71389544000000005</v>
      </c>
      <c r="AC728" s="5">
        <v>0.12060079999999999</v>
      </c>
      <c r="AD728" s="5">
        <v>288000</v>
      </c>
      <c r="AE728" s="5">
        <v>10248000</v>
      </c>
      <c r="AF728" s="5">
        <v>1640000</v>
      </c>
      <c r="AG728" s="5">
        <v>7316000</v>
      </c>
      <c r="AH728" s="5">
        <v>46.299999</v>
      </c>
      <c r="AI728" s="10"/>
    </row>
    <row r="729" spans="1:35" x14ac:dyDescent="0.25">
      <c r="A729" s="5" t="s">
        <v>1460</v>
      </c>
      <c r="B729" s="5">
        <v>108</v>
      </c>
      <c r="C729" s="5">
        <v>51</v>
      </c>
      <c r="D729" s="5">
        <v>0.02</v>
      </c>
      <c r="E729" s="5">
        <v>799.99998000000005</v>
      </c>
      <c r="F729" s="5">
        <v>650.00002000000006</v>
      </c>
      <c r="G729" s="5">
        <v>26</v>
      </c>
      <c r="H729" s="5">
        <v>71.744084000000001</v>
      </c>
      <c r="I729" s="5" t="s">
        <v>200</v>
      </c>
      <c r="J729" s="5" t="s">
        <v>201</v>
      </c>
      <c r="K729" s="5">
        <v>2245.7764892184132</v>
      </c>
      <c r="L729" s="5">
        <v>4.4275655830936609</v>
      </c>
      <c r="M729" s="5">
        <v>59.412258414083908</v>
      </c>
      <c r="N729" s="18">
        <v>0.11713172340655026</v>
      </c>
      <c r="O729" s="5">
        <v>2427.4846112661508</v>
      </c>
      <c r="P729" s="5">
        <v>4.7858045401802318</v>
      </c>
      <c r="Q729" s="5">
        <v>930.86670734525012</v>
      </c>
      <c r="R729" s="5">
        <v>1.8352108572139896</v>
      </c>
      <c r="S729" s="18">
        <v>0.71744083999999986</v>
      </c>
      <c r="T729" s="62">
        <v>145.52000000000001</v>
      </c>
      <c r="U729" s="18">
        <v>0.28690180371843865</v>
      </c>
      <c r="V729" s="5">
        <v>507.22602456612918</v>
      </c>
      <c r="W729" s="5">
        <v>1137.756306692886</v>
      </c>
      <c r="X729" s="5">
        <v>2.2430952900456944</v>
      </c>
      <c r="Y729" s="5">
        <v>0</v>
      </c>
      <c r="Z729" s="5" t="s">
        <v>955</v>
      </c>
      <c r="AA729" s="5">
        <v>2013</v>
      </c>
      <c r="AB729" s="5">
        <v>0.71744083999999997</v>
      </c>
      <c r="AC729" s="5">
        <v>0.12484118</v>
      </c>
      <c r="AE729" s="5">
        <v>10957000</v>
      </c>
      <c r="AF729" s="5">
        <v>1687000</v>
      </c>
      <c r="AG729" s="5">
        <v>7861000</v>
      </c>
      <c r="AH729" s="5">
        <v>46.299999</v>
      </c>
      <c r="AI729" s="10"/>
    </row>
    <row r="730" spans="1:35" x14ac:dyDescent="0.25">
      <c r="A730" s="5" t="s">
        <v>1460</v>
      </c>
      <c r="B730" s="5">
        <v>108</v>
      </c>
      <c r="C730" s="5">
        <v>51</v>
      </c>
      <c r="D730" s="5">
        <v>0.02</v>
      </c>
      <c r="E730" s="5">
        <v>0</v>
      </c>
      <c r="F730" s="5">
        <v>200</v>
      </c>
      <c r="H730" s="5">
        <v>0</v>
      </c>
      <c r="I730" s="5" t="s">
        <v>200</v>
      </c>
      <c r="K730" s="5" t="s">
        <v>1456</v>
      </c>
      <c r="L730" s="5" t="e">
        <v>#VALUE!</v>
      </c>
      <c r="M730" s="5" t="s">
        <v>1456</v>
      </c>
      <c r="N730" s="18" t="e">
        <v>#VALUE!</v>
      </c>
      <c r="O730" s="5" t="e">
        <v>#VALUE!</v>
      </c>
      <c r="P730" s="5" t="e">
        <v>#VALUE!</v>
      </c>
      <c r="Q730" s="5" t="e">
        <v>#DIV/0!</v>
      </c>
      <c r="R730" s="5" t="e">
        <v>#DIV/0!</v>
      </c>
      <c r="S730" s="18" t="e">
        <v>#VALUE!</v>
      </c>
      <c r="T730" s="62" t="e">
        <v>#VALUE!</v>
      </c>
      <c r="U730" s="18" t="e">
        <v>#VALUE!</v>
      </c>
      <c r="V730" s="5">
        <v>170.27101100293106</v>
      </c>
      <c r="W730" s="5">
        <v>796.4215644807316</v>
      </c>
      <c r="X730" s="5">
        <v>4.6773761416558566</v>
      </c>
      <c r="Y730" s="5">
        <v>0</v>
      </c>
      <c r="Z730" s="5" t="s">
        <v>955</v>
      </c>
      <c r="AA730" s="5">
        <v>2014</v>
      </c>
      <c r="AI730" s="10"/>
    </row>
    <row r="731" spans="1:35" x14ac:dyDescent="0.25">
      <c r="A731" s="5" t="s">
        <v>1460</v>
      </c>
      <c r="B731" s="5">
        <v>108</v>
      </c>
      <c r="C731" s="5">
        <v>51</v>
      </c>
      <c r="D731" s="5">
        <v>0.02</v>
      </c>
      <c r="E731" s="5">
        <v>799.99998000000005</v>
      </c>
      <c r="F731" s="5">
        <v>599.99999000000003</v>
      </c>
      <c r="G731" s="5">
        <v>35</v>
      </c>
      <c r="H731" s="5">
        <v>96.499997000000008</v>
      </c>
      <c r="I731" s="5" t="s">
        <v>200</v>
      </c>
      <c r="J731" s="5" t="s">
        <v>201</v>
      </c>
      <c r="K731" s="5">
        <v>1940.883804944217</v>
      </c>
      <c r="L731" s="5">
        <v>4.3346567777572194</v>
      </c>
      <c r="M731" s="5">
        <v>48.672126354682824</v>
      </c>
      <c r="N731" s="18">
        <v>0.10870149045179209</v>
      </c>
      <c r="O731" s="5">
        <v>2812.4286433909128</v>
      </c>
      <c r="P731" s="5">
        <v>6.2811142274348271</v>
      </c>
      <c r="Q731" s="5">
        <v>67.284334391274129</v>
      </c>
      <c r="R731" s="5">
        <v>0.15026891118523297</v>
      </c>
      <c r="S731" s="18">
        <v>0.96499997000000004</v>
      </c>
      <c r="T731" s="62">
        <v>54.45</v>
      </c>
      <c r="U731" s="18">
        <v>0.12159505333174675</v>
      </c>
      <c r="V731" s="5">
        <v>447.75951233408688</v>
      </c>
      <c r="W731" s="5">
        <v>973.55011300804244</v>
      </c>
      <c r="X731" s="5">
        <v>2.1742700851470631</v>
      </c>
      <c r="Y731" s="5">
        <v>0</v>
      </c>
      <c r="Z731" s="5" t="s">
        <v>967</v>
      </c>
      <c r="AA731" s="5">
        <v>2001</v>
      </c>
      <c r="AB731" s="5">
        <v>0.96499997000000004</v>
      </c>
      <c r="AC731" s="5">
        <v>0.10349999999999999</v>
      </c>
      <c r="AD731" s="5">
        <v>582404.38</v>
      </c>
      <c r="AE731" s="5">
        <v>39774000</v>
      </c>
      <c r="AF731" s="5">
        <v>9264000</v>
      </c>
      <c r="AG731" s="5">
        <v>38399000</v>
      </c>
      <c r="AH731" s="5">
        <v>43.599997999999999</v>
      </c>
      <c r="AI731" s="10"/>
    </row>
    <row r="732" spans="1:35" x14ac:dyDescent="0.25">
      <c r="A732" s="5" t="s">
        <v>1460</v>
      </c>
      <c r="B732" s="5">
        <v>108</v>
      </c>
      <c r="C732" s="5">
        <v>51</v>
      </c>
      <c r="D732" s="5">
        <v>0.02</v>
      </c>
      <c r="E732" s="5">
        <v>799.99998000000005</v>
      </c>
      <c r="F732" s="5">
        <v>599.99999000000003</v>
      </c>
      <c r="G732" s="5">
        <v>34</v>
      </c>
      <c r="H732" s="5">
        <v>91.500002000000009</v>
      </c>
      <c r="I732" s="5" t="s">
        <v>200</v>
      </c>
      <c r="J732" s="5" t="s">
        <v>201</v>
      </c>
      <c r="K732" s="5">
        <v>1940.883804944217</v>
      </c>
      <c r="L732" s="5">
        <v>4.3346567777572194</v>
      </c>
      <c r="M732" s="5">
        <v>48.672126354682824</v>
      </c>
      <c r="N732" s="18">
        <v>0.10870149045179209</v>
      </c>
      <c r="O732" s="5">
        <v>2666.7070932149963</v>
      </c>
      <c r="P732" s="5">
        <v>5.9556682097359568</v>
      </c>
      <c r="Q732" s="5">
        <v>164.50649245721556</v>
      </c>
      <c r="R732" s="5">
        <v>0.36739921302771184</v>
      </c>
      <c r="S732" s="18">
        <v>0.91500002000000025</v>
      </c>
      <c r="T732" s="62">
        <v>62.87</v>
      </c>
      <c r="U732" s="18">
        <v>0.14040955196456678</v>
      </c>
      <c r="V732" s="5">
        <v>447.75951233408688</v>
      </c>
      <c r="W732" s="5">
        <v>973.55011300804244</v>
      </c>
      <c r="X732" s="5">
        <v>2.1742700851470631</v>
      </c>
      <c r="Y732" s="5">
        <v>0</v>
      </c>
      <c r="Z732" s="5" t="s">
        <v>967</v>
      </c>
      <c r="AA732" s="5">
        <v>2002</v>
      </c>
      <c r="AB732" s="5">
        <v>0.91500002000000003</v>
      </c>
      <c r="AC732" s="5">
        <v>0.10349999999999999</v>
      </c>
      <c r="AD732" s="5">
        <v>668956.63</v>
      </c>
      <c r="AE732" s="5">
        <v>41957000</v>
      </c>
      <c r="AF732" s="5">
        <v>9707000</v>
      </c>
      <c r="AG732" s="5">
        <v>38382000</v>
      </c>
      <c r="AH732" s="5">
        <v>43.599997999999999</v>
      </c>
      <c r="AI732" s="10"/>
    </row>
    <row r="733" spans="1:35" x14ac:dyDescent="0.25">
      <c r="A733" s="5" t="s">
        <v>1460</v>
      </c>
      <c r="B733" s="5">
        <v>108</v>
      </c>
      <c r="C733" s="5">
        <v>51</v>
      </c>
      <c r="D733" s="5">
        <v>0.02</v>
      </c>
      <c r="E733" s="5">
        <v>799.99998000000005</v>
      </c>
      <c r="F733" s="5">
        <v>599.99999000000003</v>
      </c>
      <c r="G733" s="5">
        <v>33</v>
      </c>
      <c r="H733" s="5">
        <v>86.500000999999997</v>
      </c>
      <c r="I733" s="5" t="s">
        <v>200</v>
      </c>
      <c r="J733" s="5" t="s">
        <v>201</v>
      </c>
      <c r="K733" s="5">
        <v>1940.883804944217</v>
      </c>
      <c r="L733" s="5">
        <v>4.3346567777572194</v>
      </c>
      <c r="M733" s="5">
        <v>48.672126354682824</v>
      </c>
      <c r="N733" s="18">
        <v>0.10870149045179209</v>
      </c>
      <c r="O733" s="5">
        <v>2520.9853681730433</v>
      </c>
      <c r="P733" s="5">
        <v>5.630221801501472</v>
      </c>
      <c r="Q733" s="5">
        <v>258.59297243955876</v>
      </c>
      <c r="R733" s="5">
        <v>0.57752647418155745</v>
      </c>
      <c r="S733" s="18">
        <v>0.86500000999999993</v>
      </c>
      <c r="T733" s="62">
        <v>71.13</v>
      </c>
      <c r="U733" s="18">
        <v>0.15886060649804179</v>
      </c>
      <c r="V733" s="5">
        <v>447.75951233408688</v>
      </c>
      <c r="W733" s="5">
        <v>973.55011300804244</v>
      </c>
      <c r="X733" s="5">
        <v>2.1742700851470631</v>
      </c>
      <c r="Y733" s="5">
        <v>0</v>
      </c>
      <c r="Z733" s="5" t="s">
        <v>967</v>
      </c>
      <c r="AA733" s="5">
        <v>2003</v>
      </c>
      <c r="AB733" s="5">
        <v>0.86500001000000004</v>
      </c>
      <c r="AC733" s="5">
        <v>0.1046</v>
      </c>
      <c r="AD733" s="5">
        <v>812891.44</v>
      </c>
      <c r="AE733" s="5">
        <v>44769000</v>
      </c>
      <c r="AF733" s="5">
        <v>10465000</v>
      </c>
      <c r="AG733" s="5">
        <v>38726000</v>
      </c>
      <c r="AH733" s="5">
        <v>43.799999</v>
      </c>
      <c r="AI733" s="10"/>
    </row>
    <row r="734" spans="1:35" x14ac:dyDescent="0.25">
      <c r="A734" s="5" t="s">
        <v>1460</v>
      </c>
      <c r="B734" s="5">
        <v>108</v>
      </c>
      <c r="C734" s="5">
        <v>51</v>
      </c>
      <c r="D734" s="5">
        <v>0.02</v>
      </c>
      <c r="E734" s="5">
        <v>799.99998000000005</v>
      </c>
      <c r="F734" s="5">
        <v>550.00000000000011</v>
      </c>
      <c r="G734" s="5">
        <v>32</v>
      </c>
      <c r="H734" s="5">
        <v>83.699995000000001</v>
      </c>
      <c r="I734" s="5" t="s">
        <v>200</v>
      </c>
      <c r="J734" s="5" t="s">
        <v>201</v>
      </c>
      <c r="K734" s="5">
        <v>1675.7908762617278</v>
      </c>
      <c r="L734" s="5">
        <v>4.236716524182734</v>
      </c>
      <c r="M734" s="5">
        <v>39.832852309684242</v>
      </c>
      <c r="N734" s="18">
        <v>0.10070499008935548</v>
      </c>
      <c r="O734" s="5">
        <v>2099.4111282156537</v>
      </c>
      <c r="P734" s="5">
        <v>5.3077087027744394</v>
      </c>
      <c r="Q734" s="5">
        <v>286.94127251513532</v>
      </c>
      <c r="R734" s="5">
        <v>0.72544184835687497</v>
      </c>
      <c r="S734" s="18">
        <v>0.83699995000000005</v>
      </c>
      <c r="T734" s="62">
        <v>64.930000000000007</v>
      </c>
      <c r="U734" s="18">
        <v>0.1641454684410753</v>
      </c>
      <c r="V734" s="5">
        <v>395.54000526032104</v>
      </c>
      <c r="W734" s="5">
        <v>832.46629653219327</v>
      </c>
      <c r="X734" s="5">
        <v>2.1046323645172458</v>
      </c>
      <c r="Y734" s="5">
        <v>0</v>
      </c>
      <c r="Z734" s="5" t="s">
        <v>967</v>
      </c>
      <c r="AA734" s="5">
        <v>2004</v>
      </c>
      <c r="AB734" s="5">
        <v>0.83699995000000005</v>
      </c>
      <c r="AC734" s="5">
        <v>9.6199996999999995E-2</v>
      </c>
      <c r="AD734" s="5">
        <v>978035.5</v>
      </c>
      <c r="AE734" s="5">
        <v>46317000</v>
      </c>
      <c r="AF734" s="5">
        <v>10407000</v>
      </c>
      <c r="AG734" s="5">
        <v>38784000</v>
      </c>
      <c r="AH734" s="5">
        <v>43.799999</v>
      </c>
      <c r="AI734" s="10"/>
    </row>
    <row r="735" spans="1:35" x14ac:dyDescent="0.25">
      <c r="A735" s="5" t="s">
        <v>1460</v>
      </c>
      <c r="B735" s="5">
        <v>108</v>
      </c>
      <c r="C735" s="5">
        <v>51</v>
      </c>
      <c r="D735" s="5">
        <v>0.02</v>
      </c>
      <c r="E735" s="5">
        <v>799.99998000000005</v>
      </c>
      <c r="F735" s="5">
        <v>550.00000000000011</v>
      </c>
      <c r="G735" s="5">
        <v>31</v>
      </c>
      <c r="H735" s="5">
        <v>79.300004000000001</v>
      </c>
      <c r="I735" s="5" t="s">
        <v>200</v>
      </c>
      <c r="J735" s="5" t="s">
        <v>201</v>
      </c>
      <c r="K735" s="5">
        <v>1675.7908762617278</v>
      </c>
      <c r="L735" s="5">
        <v>4.236716524182734</v>
      </c>
      <c r="M735" s="5">
        <v>39.832852309684242</v>
      </c>
      <c r="N735" s="18">
        <v>0.10070499008935548</v>
      </c>
      <c r="O735" s="5">
        <v>1989.0480383558665</v>
      </c>
      <c r="P735" s="5">
        <v>5.0286899223930401</v>
      </c>
      <c r="Q735" s="5">
        <v>386.72852699145602</v>
      </c>
      <c r="R735" s="5">
        <v>0.97772291512443643</v>
      </c>
      <c r="S735" s="18">
        <v>0.79300004000000002</v>
      </c>
      <c r="T735" s="62">
        <v>73.91</v>
      </c>
      <c r="U735" s="18">
        <v>0.1868494991347921</v>
      </c>
      <c r="V735" s="5">
        <v>395.54000526032104</v>
      </c>
      <c r="W735" s="5">
        <v>832.46629653219327</v>
      </c>
      <c r="X735" s="5">
        <v>2.1046323645172458</v>
      </c>
      <c r="Y735" s="5">
        <v>0</v>
      </c>
      <c r="Z735" s="5" t="s">
        <v>967</v>
      </c>
      <c r="AA735" s="5">
        <v>2005</v>
      </c>
      <c r="AB735" s="5">
        <v>0.79300004000000002</v>
      </c>
      <c r="AC735" s="5">
        <v>9.6299997999999998E-2</v>
      </c>
      <c r="AD735" s="5">
        <v>1023336.8</v>
      </c>
      <c r="AE735" s="5">
        <v>48206000</v>
      </c>
      <c r="AF735" s="5">
        <v>10206000</v>
      </c>
      <c r="AG735" s="5">
        <v>38211000</v>
      </c>
      <c r="AH735" s="5">
        <v>43.700001</v>
      </c>
      <c r="AI735" s="10"/>
    </row>
    <row r="736" spans="1:35" x14ac:dyDescent="0.25">
      <c r="A736" s="5" t="s">
        <v>1460</v>
      </c>
      <c r="B736" s="5">
        <v>108</v>
      </c>
      <c r="C736" s="5">
        <v>51</v>
      </c>
      <c r="D736" s="5">
        <v>0.02</v>
      </c>
      <c r="E736" s="5">
        <v>799.99998000000005</v>
      </c>
      <c r="F736" s="5">
        <v>550.00000000000011</v>
      </c>
      <c r="G736" s="5">
        <v>30</v>
      </c>
      <c r="H736" s="5">
        <v>87.5</v>
      </c>
      <c r="I736" s="5" t="s">
        <v>200</v>
      </c>
      <c r="J736" s="5" t="s">
        <v>201</v>
      </c>
      <c r="K736" s="5">
        <v>1675.7908762617278</v>
      </c>
      <c r="L736" s="5">
        <v>4.236716524182734</v>
      </c>
      <c r="M736" s="5">
        <v>39.832852309684242</v>
      </c>
      <c r="N736" s="18">
        <v>0.10070499008935548</v>
      </c>
      <c r="O736" s="5">
        <v>2194.725026194681</v>
      </c>
      <c r="P736" s="5">
        <v>5.5486802776124824</v>
      </c>
      <c r="Q736" s="5">
        <v>247.74696229949947</v>
      </c>
      <c r="R736" s="5">
        <v>0.62635121354272894</v>
      </c>
      <c r="S736" s="18">
        <v>0.875</v>
      </c>
      <c r="T736" s="62">
        <v>61.84</v>
      </c>
      <c r="U736" s="18">
        <v>0.15634215973749499</v>
      </c>
      <c r="V736" s="5">
        <v>395.54000526032104</v>
      </c>
      <c r="W736" s="5">
        <v>832.46629653219327</v>
      </c>
      <c r="X736" s="5">
        <v>2.1046323645172458</v>
      </c>
      <c r="Y736" s="5">
        <v>0</v>
      </c>
      <c r="Z736" s="5" t="s">
        <v>967</v>
      </c>
      <c r="AA736" s="5">
        <v>2006</v>
      </c>
      <c r="AB736" s="5">
        <v>0.875</v>
      </c>
      <c r="AC736" s="5">
        <v>9.4099998000000004E-2</v>
      </c>
      <c r="AD736" s="5">
        <v>1161843.3</v>
      </c>
      <c r="AE736" s="5">
        <v>49136000</v>
      </c>
      <c r="AF736" s="5">
        <v>9806000</v>
      </c>
      <c r="AG736" s="5">
        <v>42995000</v>
      </c>
      <c r="AH736" s="5">
        <v>44.099997999999999</v>
      </c>
      <c r="AI736" s="10"/>
    </row>
    <row r="737" spans="1:35" x14ac:dyDescent="0.25">
      <c r="A737" s="5" t="s">
        <v>1460</v>
      </c>
      <c r="B737" s="5">
        <v>108</v>
      </c>
      <c r="C737" s="5">
        <v>51</v>
      </c>
      <c r="D737" s="5">
        <v>0.02</v>
      </c>
      <c r="E737" s="5">
        <v>799.99998000000005</v>
      </c>
      <c r="F737" s="5">
        <v>550.00000000000011</v>
      </c>
      <c r="G737" s="5">
        <v>29</v>
      </c>
      <c r="H737" s="5">
        <v>88.699995999999999</v>
      </c>
      <c r="I737" s="5" t="s">
        <v>200</v>
      </c>
      <c r="J737" s="5" t="s">
        <v>201</v>
      </c>
      <c r="K737" s="5">
        <v>1675.7908762617278</v>
      </c>
      <c r="L737" s="5">
        <v>4.236716524182734</v>
      </c>
      <c r="M737" s="5">
        <v>39.832852309684242</v>
      </c>
      <c r="N737" s="18">
        <v>0.10070499008935548</v>
      </c>
      <c r="O737" s="5">
        <v>2224.8240119379211</v>
      </c>
      <c r="P737" s="5">
        <v>5.6247762106229269</v>
      </c>
      <c r="Q737" s="5">
        <v>231.88309137278995</v>
      </c>
      <c r="R737" s="5">
        <v>0.5862443451710484</v>
      </c>
      <c r="S737" s="18">
        <v>0.88699995999999992</v>
      </c>
      <c r="T737" s="62">
        <v>60.61</v>
      </c>
      <c r="U737" s="18">
        <v>0.15324334850224341</v>
      </c>
      <c r="V737" s="5">
        <v>395.54000526032104</v>
      </c>
      <c r="W737" s="5">
        <v>832.46629653219327</v>
      </c>
      <c r="X737" s="5">
        <v>2.1046323645172458</v>
      </c>
      <c r="Y737" s="5">
        <v>0</v>
      </c>
      <c r="Z737" s="5" t="s">
        <v>967</v>
      </c>
      <c r="AA737" s="5">
        <v>2007</v>
      </c>
      <c r="AB737" s="5">
        <v>0.88699996000000003</v>
      </c>
      <c r="AC737" s="5">
        <v>9.3999997000000002E-2</v>
      </c>
      <c r="AD737" s="5">
        <v>919560.81</v>
      </c>
      <c r="AE737" s="5">
        <v>51107000</v>
      </c>
      <c r="AF737" s="5">
        <v>9851000</v>
      </c>
      <c r="AG737" s="5">
        <v>45335000</v>
      </c>
      <c r="AH737" s="5">
        <v>44.5</v>
      </c>
      <c r="AI737" s="10"/>
    </row>
    <row r="738" spans="1:35" x14ac:dyDescent="0.25">
      <c r="A738" s="5" t="s">
        <v>1460</v>
      </c>
      <c r="B738" s="5">
        <v>108</v>
      </c>
      <c r="C738" s="5">
        <v>51</v>
      </c>
      <c r="D738" s="5">
        <v>0.02</v>
      </c>
      <c r="E738" s="5">
        <v>799.99998000000005</v>
      </c>
      <c r="F738" s="5">
        <v>550.00000000000011</v>
      </c>
      <c r="G738" s="5">
        <v>28</v>
      </c>
      <c r="H738" s="5">
        <v>83.599997000000002</v>
      </c>
      <c r="I738" s="5" t="s">
        <v>200</v>
      </c>
      <c r="J738" s="5" t="s">
        <v>201</v>
      </c>
      <c r="K738" s="5">
        <v>1675.7908762617278</v>
      </c>
      <c r="L738" s="5">
        <v>4.236716524182734</v>
      </c>
      <c r="M738" s="5">
        <v>39.832852309684242</v>
      </c>
      <c r="N738" s="18">
        <v>0.10070499008935548</v>
      </c>
      <c r="O738" s="5">
        <v>2096.9029212080031</v>
      </c>
      <c r="P738" s="5">
        <v>5.3013674807127176</v>
      </c>
      <c r="Q738" s="5">
        <v>355.7283610744505</v>
      </c>
      <c r="R738" s="5">
        <v>0.89934862806185978</v>
      </c>
      <c r="S738" s="18">
        <v>0.83599997000000004</v>
      </c>
      <c r="T738" s="62">
        <v>72.02</v>
      </c>
      <c r="U738" s="18">
        <v>0.1820860618453996</v>
      </c>
      <c r="V738" s="5">
        <v>395.54000526032104</v>
      </c>
      <c r="W738" s="5">
        <v>832.46629653219327</v>
      </c>
      <c r="X738" s="5">
        <v>2.1046323645172458</v>
      </c>
      <c r="Y738" s="5">
        <v>0</v>
      </c>
      <c r="Z738" s="5" t="s">
        <v>967</v>
      </c>
      <c r="AA738" s="5">
        <v>2008</v>
      </c>
      <c r="AB738" s="5">
        <v>0.83599997000000004</v>
      </c>
      <c r="AC738" s="5">
        <v>9.6099994999999994E-2</v>
      </c>
      <c r="AD738" s="5">
        <v>904409.31</v>
      </c>
      <c r="AE738" s="5">
        <v>54608000</v>
      </c>
      <c r="AF738" s="5">
        <v>9958000</v>
      </c>
      <c r="AG738" s="5">
        <v>45677000</v>
      </c>
      <c r="AH738" s="5">
        <v>44.900002000000001</v>
      </c>
      <c r="AI738" s="10"/>
    </row>
    <row r="739" spans="1:35" x14ac:dyDescent="0.25">
      <c r="A739" s="5" t="s">
        <v>1460</v>
      </c>
      <c r="B739" s="5">
        <v>108</v>
      </c>
      <c r="C739" s="5">
        <v>51</v>
      </c>
      <c r="D739" s="5">
        <v>0.02</v>
      </c>
      <c r="E739" s="5">
        <v>799.99998000000005</v>
      </c>
      <c r="F739" s="5">
        <v>550.00000000000011</v>
      </c>
      <c r="G739" s="5">
        <v>27</v>
      </c>
      <c r="H739" s="5">
        <v>78.900002999999998</v>
      </c>
      <c r="I739" s="5" t="s">
        <v>200</v>
      </c>
      <c r="J739" s="5" t="s">
        <v>201</v>
      </c>
      <c r="K739" s="5">
        <v>1675.7908762617278</v>
      </c>
      <c r="L739" s="5">
        <v>4.236716524182734</v>
      </c>
      <c r="M739" s="5">
        <v>39.832852309684242</v>
      </c>
      <c r="N739" s="18">
        <v>0.10070499008935548</v>
      </c>
      <c r="O739" s="5">
        <v>1979.0149845821188</v>
      </c>
      <c r="P739" s="5">
        <v>5.0033244634247502</v>
      </c>
      <c r="Q739" s="5">
        <v>478.63915461156409</v>
      </c>
      <c r="R739" s="5">
        <v>1.2100903783336709</v>
      </c>
      <c r="S739" s="18">
        <v>0.78900002999999996</v>
      </c>
      <c r="T739" s="62">
        <v>83.6</v>
      </c>
      <c r="U739" s="18">
        <v>0.21136544945233177</v>
      </c>
      <c r="V739" s="5">
        <v>395.54000526032104</v>
      </c>
      <c r="W739" s="5">
        <v>832.46629653219327</v>
      </c>
      <c r="X739" s="5">
        <v>2.1046323645172458</v>
      </c>
      <c r="Y739" s="5">
        <v>0</v>
      </c>
      <c r="Z739" s="5" t="s">
        <v>967</v>
      </c>
      <c r="AA739" s="5">
        <v>2009</v>
      </c>
      <c r="AB739" s="5">
        <v>0.78900002999999996</v>
      </c>
      <c r="AC739" s="5">
        <v>9.5500000000000002E-2</v>
      </c>
      <c r="AD739" s="5">
        <v>989150.13</v>
      </c>
      <c r="AE739" s="5">
        <v>56685000</v>
      </c>
      <c r="AF739" s="5">
        <v>9884000</v>
      </c>
      <c r="AG739" s="5">
        <v>44703000</v>
      </c>
      <c r="AH739" s="5">
        <v>45.400002000000001</v>
      </c>
      <c r="AI739" s="10"/>
    </row>
    <row r="740" spans="1:35" x14ac:dyDescent="0.25">
      <c r="A740" s="5" t="s">
        <v>1460</v>
      </c>
      <c r="B740" s="5">
        <v>108</v>
      </c>
      <c r="C740" s="5">
        <v>51</v>
      </c>
      <c r="D740" s="5">
        <v>0.02</v>
      </c>
      <c r="E740" s="5">
        <v>799.99998000000005</v>
      </c>
      <c r="F740" s="5">
        <v>550.00000000000011</v>
      </c>
      <c r="G740" s="5">
        <v>26</v>
      </c>
      <c r="H740" s="5">
        <v>71.099997000000002</v>
      </c>
      <c r="I740" s="5" t="s">
        <v>200</v>
      </c>
      <c r="J740" s="5" t="s">
        <v>201</v>
      </c>
      <c r="K740" s="5">
        <v>1675.7908762617278</v>
      </c>
      <c r="L740" s="5">
        <v>4.236716524182734</v>
      </c>
      <c r="M740" s="5">
        <v>39.832852309684242</v>
      </c>
      <c r="N740" s="18">
        <v>0.10070499008935548</v>
      </c>
      <c r="O740" s="5">
        <v>1783.370774608763</v>
      </c>
      <c r="P740" s="5">
        <v>4.5086988696252197</v>
      </c>
      <c r="Q740" s="5">
        <v>787.40879233637065</v>
      </c>
      <c r="R740" s="5">
        <v>1.9907184655522892</v>
      </c>
      <c r="S740" s="18">
        <v>0.71099997000000004</v>
      </c>
      <c r="T740" s="62">
        <v>112.67</v>
      </c>
      <c r="U740" s="18">
        <v>0.28486063217629853</v>
      </c>
      <c r="V740" s="5">
        <v>395.54000526032104</v>
      </c>
      <c r="W740" s="5">
        <v>832.46629653219327</v>
      </c>
      <c r="X740" s="5">
        <v>2.1046323645172458</v>
      </c>
      <c r="Y740" s="5">
        <v>0</v>
      </c>
      <c r="Z740" s="5" t="s">
        <v>967</v>
      </c>
      <c r="AA740" s="5">
        <v>2010</v>
      </c>
      <c r="AB740" s="5">
        <v>0.71099997000000004</v>
      </c>
      <c r="AC740" s="5">
        <v>9.2200004000000002E-2</v>
      </c>
      <c r="AD740" s="5">
        <v>1182164</v>
      </c>
      <c r="AE740" s="5">
        <v>60927000</v>
      </c>
      <c r="AF740" s="5">
        <v>8845000</v>
      </c>
      <c r="AG740" s="5">
        <v>43294000</v>
      </c>
      <c r="AH740" s="5">
        <v>45.200001</v>
      </c>
      <c r="AI740" s="10"/>
    </row>
    <row r="741" spans="1:35" x14ac:dyDescent="0.25">
      <c r="A741" s="5" t="s">
        <v>1460</v>
      </c>
      <c r="B741" s="5">
        <v>108</v>
      </c>
      <c r="C741" s="5">
        <v>51</v>
      </c>
      <c r="D741" s="5">
        <v>0.02</v>
      </c>
      <c r="E741" s="5">
        <v>799.99998000000005</v>
      </c>
      <c r="F741" s="5">
        <v>550.00000000000011</v>
      </c>
      <c r="G741" s="5">
        <v>25</v>
      </c>
      <c r="H741" s="5">
        <v>64.699995999999999</v>
      </c>
      <c r="I741" s="5" t="s">
        <v>200</v>
      </c>
      <c r="J741" s="5" t="s">
        <v>201</v>
      </c>
      <c r="K741" s="5">
        <v>1675.7908762617278</v>
      </c>
      <c r="L741" s="5">
        <v>4.236716524182734</v>
      </c>
      <c r="M741" s="5">
        <v>39.832852309684242</v>
      </c>
      <c r="N741" s="18">
        <v>0.10070499008935548</v>
      </c>
      <c r="O741" s="5">
        <v>1622.8422904673803</v>
      </c>
      <c r="P741" s="5">
        <v>4.102852477334932</v>
      </c>
      <c r="Q741" s="5">
        <v>967.23845795476279</v>
      </c>
      <c r="R741" s="5">
        <v>2.4453618978899079</v>
      </c>
      <c r="S741" s="18">
        <v>0.64699996000000004</v>
      </c>
      <c r="T741" s="62">
        <v>130.44</v>
      </c>
      <c r="U741" s="18">
        <v>0.32978350311029914</v>
      </c>
      <c r="V741" s="5">
        <v>395.54000526032104</v>
      </c>
      <c r="W741" s="5">
        <v>832.46629653219327</v>
      </c>
      <c r="X741" s="5">
        <v>2.1046323645172458</v>
      </c>
      <c r="Y741" s="5">
        <v>0</v>
      </c>
      <c r="Z741" s="5" t="s">
        <v>967</v>
      </c>
      <c r="AA741" s="5">
        <v>2011</v>
      </c>
      <c r="AB741" s="5">
        <v>0.64699996000000004</v>
      </c>
      <c r="AC741" s="5">
        <v>9.3199998000000006E-2</v>
      </c>
      <c r="AD741" s="5">
        <v>1418354.8</v>
      </c>
      <c r="AE741" s="5">
        <v>63427000</v>
      </c>
      <c r="AF741" s="5">
        <v>9156000</v>
      </c>
      <c r="AG741" s="5">
        <v>41038000</v>
      </c>
      <c r="AH741" s="5">
        <v>45.299999</v>
      </c>
      <c r="AI741" s="10"/>
    </row>
    <row r="742" spans="1:35" x14ac:dyDescent="0.25">
      <c r="A742" s="5" t="s">
        <v>1460</v>
      </c>
      <c r="B742" s="5">
        <v>108</v>
      </c>
      <c r="C742" s="5">
        <v>51</v>
      </c>
      <c r="D742" s="5">
        <v>0.02</v>
      </c>
      <c r="E742" s="5">
        <v>799.99998000000005</v>
      </c>
      <c r="F742" s="5">
        <v>550.00000000000011</v>
      </c>
      <c r="G742" s="5">
        <v>24</v>
      </c>
      <c r="H742" s="5">
        <v>61.299998000000002</v>
      </c>
      <c r="I742" s="5" t="s">
        <v>200</v>
      </c>
      <c r="J742" s="5" t="s">
        <v>201</v>
      </c>
      <c r="K742" s="5">
        <v>1675.7908762617278</v>
      </c>
      <c r="L742" s="5">
        <v>4.236716524182734</v>
      </c>
      <c r="M742" s="5">
        <v>39.832852309684242</v>
      </c>
      <c r="N742" s="18">
        <v>0.10070499008935548</v>
      </c>
      <c r="O742" s="5">
        <v>1537.5615967575302</v>
      </c>
      <c r="P742" s="5">
        <v>3.8872467419461101</v>
      </c>
      <c r="Q742" s="5">
        <v>1109.976685569138</v>
      </c>
      <c r="R742" s="5">
        <v>2.8062311543901028</v>
      </c>
      <c r="S742" s="18">
        <v>0.61299998</v>
      </c>
      <c r="T742" s="62">
        <v>145.26</v>
      </c>
      <c r="U742" s="18">
        <v>0.36723510047627089</v>
      </c>
      <c r="V742" s="5">
        <v>395.54000526032104</v>
      </c>
      <c r="W742" s="5">
        <v>832.46629653219327</v>
      </c>
      <c r="X742" s="5">
        <v>2.1046323645172458</v>
      </c>
      <c r="Y742" s="5">
        <v>0</v>
      </c>
      <c r="Z742" s="5" t="s">
        <v>967</v>
      </c>
      <c r="AA742" s="5">
        <v>2012</v>
      </c>
      <c r="AB742" s="5">
        <v>0.61299998</v>
      </c>
      <c r="AC742" s="5">
        <v>8.7599999999999997E-2</v>
      </c>
      <c r="AD742" s="5">
        <v>1744511.8</v>
      </c>
      <c r="AE742" s="5">
        <v>62716000</v>
      </c>
      <c r="AF742" s="5">
        <v>8649000</v>
      </c>
      <c r="AG742" s="5">
        <v>38450000</v>
      </c>
      <c r="AH742" s="5">
        <v>45.700001</v>
      </c>
      <c r="AI742" s="10"/>
    </row>
    <row r="743" spans="1:35" x14ac:dyDescent="0.25">
      <c r="A743" s="5" t="s">
        <v>1460</v>
      </c>
      <c r="B743" s="5">
        <v>108</v>
      </c>
      <c r="C743" s="5">
        <v>51</v>
      </c>
      <c r="D743" s="5">
        <v>0.02</v>
      </c>
      <c r="E743" s="5">
        <v>799.99998000000005</v>
      </c>
      <c r="F743" s="5">
        <v>550.00000000000011</v>
      </c>
      <c r="H743" s="5">
        <v>59.599995999999997</v>
      </c>
      <c r="I743" s="5" t="s">
        <v>200</v>
      </c>
      <c r="J743" s="5" t="s">
        <v>201</v>
      </c>
      <c r="K743" s="5">
        <v>1675.7908762617278</v>
      </c>
      <c r="L743" s="5">
        <v>4.236716524182734</v>
      </c>
      <c r="M743" s="5">
        <v>39.832852309684242</v>
      </c>
      <c r="N743" s="18">
        <v>0.10070499008935548</v>
      </c>
      <c r="O743" s="5">
        <v>1494.9211746548901</v>
      </c>
      <c r="P743" s="5">
        <v>3.7794436840112327</v>
      </c>
      <c r="Q743" s="5">
        <v>1233.1043412326108</v>
      </c>
      <c r="R743" s="5">
        <v>3.1175211731644046</v>
      </c>
      <c r="S743" s="18">
        <v>0.59599996</v>
      </c>
      <c r="T743" s="62" t="e">
        <v>#NUM!</v>
      </c>
      <c r="U743" s="18" t="e">
        <v>#NUM!</v>
      </c>
      <c r="V743" s="5">
        <v>395.54000526032104</v>
      </c>
      <c r="W743" s="5">
        <v>832.46629653219327</v>
      </c>
      <c r="X743" s="5">
        <v>2.1046323645172458</v>
      </c>
      <c r="Y743" s="5">
        <v>0</v>
      </c>
      <c r="Z743" s="5" t="s">
        <v>967</v>
      </c>
      <c r="AA743" s="5">
        <v>2013</v>
      </c>
      <c r="AB743" s="5">
        <v>0.59599996</v>
      </c>
      <c r="AC743" s="5">
        <v>8.7899997999999993E-2</v>
      </c>
      <c r="AD743" s="5">
        <v>1931894</v>
      </c>
      <c r="AE743" s="5">
        <v>63839728</v>
      </c>
      <c r="AF743" s="5">
        <v>8273000</v>
      </c>
      <c r="AG743" s="5">
        <v>38043504</v>
      </c>
      <c r="AI743" s="10"/>
    </row>
    <row r="744" spans="1:35" x14ac:dyDescent="0.25">
      <c r="A744" s="5" t="s">
        <v>1460</v>
      </c>
      <c r="B744" s="5">
        <v>108</v>
      </c>
      <c r="C744" s="5">
        <v>51</v>
      </c>
      <c r="D744" s="5">
        <v>0.02</v>
      </c>
      <c r="E744" s="5">
        <v>0</v>
      </c>
      <c r="F744" s="5">
        <v>200</v>
      </c>
      <c r="H744" s="5">
        <v>0</v>
      </c>
      <c r="I744" s="5" t="s">
        <v>200</v>
      </c>
      <c r="K744" s="5" t="s">
        <v>1456</v>
      </c>
      <c r="L744" s="5" t="e">
        <v>#VALUE!</v>
      </c>
      <c r="M744" s="5" t="s">
        <v>1456</v>
      </c>
      <c r="N744" s="18" t="e">
        <v>#VALUE!</v>
      </c>
      <c r="O744" s="5" t="e">
        <v>#VALUE!</v>
      </c>
      <c r="P744" s="5" t="e">
        <v>#VALUE!</v>
      </c>
      <c r="Q744" s="5" t="e">
        <v>#DIV/0!</v>
      </c>
      <c r="R744" s="5" t="e">
        <v>#DIV/0!</v>
      </c>
      <c r="S744" s="18" t="e">
        <v>#VALUE!</v>
      </c>
      <c r="T744" s="62" t="e">
        <v>#VALUE!</v>
      </c>
      <c r="U744" s="18" t="e">
        <v>#VALUE!</v>
      </c>
      <c r="V744" s="5">
        <v>170.27101100293106</v>
      </c>
      <c r="W744" s="5">
        <v>796.4215644807316</v>
      </c>
      <c r="X744" s="5">
        <v>4.6773761416558566</v>
      </c>
      <c r="Y744" s="5">
        <v>0</v>
      </c>
      <c r="Z744" s="5" t="s">
        <v>967</v>
      </c>
      <c r="AA744" s="5">
        <v>2014</v>
      </c>
      <c r="AI744" s="10"/>
    </row>
    <row r="745" spans="1:35" x14ac:dyDescent="0.25">
      <c r="A745" s="5" t="s">
        <v>1460</v>
      </c>
      <c r="B745" s="5">
        <v>108</v>
      </c>
      <c r="C745" s="5">
        <v>51</v>
      </c>
      <c r="D745" s="5">
        <v>0.02</v>
      </c>
      <c r="E745" s="5">
        <v>799.99998000000005</v>
      </c>
      <c r="F745" s="5">
        <v>599.99999000000003</v>
      </c>
      <c r="G745" s="5">
        <v>35</v>
      </c>
      <c r="H745" s="5">
        <v>107.60000000000001</v>
      </c>
      <c r="I745" s="5" t="s">
        <v>200</v>
      </c>
      <c r="J745" s="5" t="s">
        <v>201</v>
      </c>
      <c r="K745" s="5">
        <v>1940.883804944217</v>
      </c>
      <c r="L745" s="5">
        <v>4.3346567777572194</v>
      </c>
      <c r="M745" s="5">
        <v>48.672126354682824</v>
      </c>
      <c r="N745" s="18">
        <v>0.10870149045179209</v>
      </c>
      <c r="O745" s="5">
        <v>3135.9308957166313</v>
      </c>
      <c r="P745" s="5">
        <v>7.0036053044850082</v>
      </c>
      <c r="Q745" s="5">
        <v>-150.69995955079693</v>
      </c>
      <c r="R745" s="5">
        <v>-0.33656450706144941</v>
      </c>
      <c r="S745" s="18">
        <v>1.0760000000000001</v>
      </c>
      <c r="T745" s="62">
        <v>35.74</v>
      </c>
      <c r="U745" s="18">
        <v>7.9823157596844288E-2</v>
      </c>
      <c r="V745" s="5">
        <v>447.75951233408688</v>
      </c>
      <c r="W745" s="5">
        <v>973.55011300804244</v>
      </c>
      <c r="X745" s="5">
        <v>2.1742700851470631</v>
      </c>
      <c r="Y745" s="5">
        <v>0</v>
      </c>
      <c r="Z745" s="5" t="s">
        <v>973</v>
      </c>
      <c r="AA745" s="5">
        <v>2001</v>
      </c>
      <c r="AB745" s="5">
        <v>1.0760000000000001</v>
      </c>
      <c r="AC745" s="5">
        <v>7.7899999999999997E-2</v>
      </c>
      <c r="AD745" s="5">
        <v>102989.96</v>
      </c>
      <c r="AE745" s="5">
        <v>9878000</v>
      </c>
      <c r="AF745" s="5">
        <v>2230562</v>
      </c>
      <c r="AG745" s="5">
        <v>10633000</v>
      </c>
      <c r="AH745" s="5">
        <v>47.400002000000001</v>
      </c>
      <c r="AI745" s="10"/>
    </row>
    <row r="746" spans="1:35" x14ac:dyDescent="0.25">
      <c r="A746" s="5" t="s">
        <v>1460</v>
      </c>
      <c r="B746" s="5">
        <v>108</v>
      </c>
      <c r="C746" s="5">
        <v>51</v>
      </c>
      <c r="D746" s="5">
        <v>0.02</v>
      </c>
      <c r="E746" s="5">
        <v>799.99998000000005</v>
      </c>
      <c r="F746" s="5">
        <v>599.99999000000003</v>
      </c>
      <c r="G746" s="5">
        <v>34</v>
      </c>
      <c r="H746" s="5">
        <v>98.699999000000005</v>
      </c>
      <c r="I746" s="5" t="s">
        <v>200</v>
      </c>
      <c r="J746" s="5" t="s">
        <v>201</v>
      </c>
      <c r="K746" s="5">
        <v>1940.883804944217</v>
      </c>
      <c r="L746" s="5">
        <v>4.3346567777572194</v>
      </c>
      <c r="M746" s="5">
        <v>48.672126354682824</v>
      </c>
      <c r="N746" s="18">
        <v>0.10870149045179209</v>
      </c>
      <c r="O746" s="5">
        <v>2876.5462478745412</v>
      </c>
      <c r="P746" s="5">
        <v>6.424310748597259</v>
      </c>
      <c r="Q746" s="5">
        <v>29.337978622337992</v>
      </c>
      <c r="R746" s="5">
        <v>6.5521731675569725E-2</v>
      </c>
      <c r="S746" s="18">
        <v>0.98699999000000016</v>
      </c>
      <c r="T746" s="62">
        <v>51.2</v>
      </c>
      <c r="U746" s="18">
        <v>0.11435628508586709</v>
      </c>
      <c r="V746" s="5">
        <v>447.75951233408688</v>
      </c>
      <c r="W746" s="5">
        <v>973.55011300804244</v>
      </c>
      <c r="X746" s="5">
        <v>2.1742700851470631</v>
      </c>
      <c r="Y746" s="5">
        <v>0</v>
      </c>
      <c r="Z746" s="5" t="s">
        <v>973</v>
      </c>
      <c r="AA746" s="5">
        <v>2002</v>
      </c>
      <c r="AB746" s="5">
        <v>0.98699999000000005</v>
      </c>
      <c r="AC746" s="5">
        <v>8.1000000000000003E-2</v>
      </c>
      <c r="AD746" s="5">
        <v>111551.55</v>
      </c>
      <c r="AE746" s="5">
        <v>10753000</v>
      </c>
      <c r="AF746" s="5">
        <v>2133477</v>
      </c>
      <c r="AG746" s="5">
        <v>10616000</v>
      </c>
      <c r="AH746" s="5">
        <v>48</v>
      </c>
      <c r="AI746" s="10"/>
    </row>
    <row r="747" spans="1:35" x14ac:dyDescent="0.25">
      <c r="A747" s="5" t="s">
        <v>1460</v>
      </c>
      <c r="B747" s="5">
        <v>108</v>
      </c>
      <c r="C747" s="5">
        <v>51</v>
      </c>
      <c r="D747" s="5">
        <v>0.02</v>
      </c>
      <c r="E747" s="5">
        <v>799.99998000000005</v>
      </c>
      <c r="F747" s="5">
        <v>599.99999000000003</v>
      </c>
      <c r="G747" s="5">
        <v>33</v>
      </c>
      <c r="H747" s="5">
        <v>88.800000999999995</v>
      </c>
      <c r="I747" s="5" t="s">
        <v>200</v>
      </c>
      <c r="J747" s="5" t="s">
        <v>201</v>
      </c>
      <c r="K747" s="5">
        <v>1940.883804944217</v>
      </c>
      <c r="L747" s="5">
        <v>4.3346567777572194</v>
      </c>
      <c r="M747" s="5">
        <v>48.672126354682824</v>
      </c>
      <c r="N747" s="18">
        <v>0.10870149045179209</v>
      </c>
      <c r="O747" s="5">
        <v>2588.0173482859454</v>
      </c>
      <c r="P747" s="5">
        <v>5.7799271193482715</v>
      </c>
      <c r="Q747" s="5">
        <v>317.17432680929466</v>
      </c>
      <c r="R747" s="5">
        <v>0.70835865698513922</v>
      </c>
      <c r="S747" s="18">
        <v>0.88800000999999995</v>
      </c>
      <c r="T747" s="62">
        <v>76.22</v>
      </c>
      <c r="U747" s="18">
        <v>0.17022359492057079</v>
      </c>
      <c r="V747" s="5">
        <v>447.75951233408688</v>
      </c>
      <c r="W747" s="5">
        <v>973.55011300804244</v>
      </c>
      <c r="X747" s="5">
        <v>2.1742700851470631</v>
      </c>
      <c r="Y747" s="5">
        <v>0</v>
      </c>
      <c r="Z747" s="5" t="s">
        <v>973</v>
      </c>
      <c r="AA747" s="5">
        <v>2003</v>
      </c>
      <c r="AB747" s="5">
        <v>0.88800000999999995</v>
      </c>
      <c r="AC747" s="5">
        <v>8.1800005999999995E-2</v>
      </c>
      <c r="AD747" s="5">
        <v>184214.42</v>
      </c>
      <c r="AE747" s="5">
        <v>11761000</v>
      </c>
      <c r="AF747" s="5">
        <v>1859555</v>
      </c>
      <c r="AG747" s="5">
        <v>10441000</v>
      </c>
      <c r="AH747" s="5">
        <v>47.700001</v>
      </c>
      <c r="AI747" s="10"/>
    </row>
    <row r="748" spans="1:35" x14ac:dyDescent="0.25">
      <c r="A748" s="5" t="s">
        <v>1460</v>
      </c>
      <c r="B748" s="5">
        <v>108</v>
      </c>
      <c r="C748" s="5">
        <v>51</v>
      </c>
      <c r="D748" s="5">
        <v>0.02</v>
      </c>
      <c r="E748" s="5">
        <v>799.99998000000005</v>
      </c>
      <c r="F748" s="5">
        <v>550.00000000000011</v>
      </c>
      <c r="G748" s="5">
        <v>32</v>
      </c>
      <c r="H748" s="5">
        <v>84.500003000000007</v>
      </c>
      <c r="I748" s="5" t="s">
        <v>200</v>
      </c>
      <c r="J748" s="5" t="s">
        <v>201</v>
      </c>
      <c r="K748" s="5">
        <v>1675.7908762617278</v>
      </c>
      <c r="L748" s="5">
        <v>4.236716524182734</v>
      </c>
      <c r="M748" s="5">
        <v>39.832852309684242</v>
      </c>
      <c r="N748" s="18">
        <v>0.10070499008935548</v>
      </c>
      <c r="O748" s="5">
        <v>2119.4773862585785</v>
      </c>
      <c r="P748" s="5">
        <v>5.3584400011919495</v>
      </c>
      <c r="Q748" s="5">
        <v>389.51286493963289</v>
      </c>
      <c r="R748" s="5">
        <v>0.98476224846909877</v>
      </c>
      <c r="S748" s="18">
        <v>0.8450000299999999</v>
      </c>
      <c r="T748" s="62">
        <v>73.900000000000006</v>
      </c>
      <c r="U748" s="18">
        <v>0.18682324787541765</v>
      </c>
      <c r="V748" s="5">
        <v>395.54000526032104</v>
      </c>
      <c r="W748" s="5">
        <v>832.46629653219327</v>
      </c>
      <c r="X748" s="5">
        <v>2.1046323645172458</v>
      </c>
      <c r="Y748" s="5">
        <v>0</v>
      </c>
      <c r="Z748" s="5" t="s">
        <v>973</v>
      </c>
      <c r="AA748" s="5">
        <v>2004</v>
      </c>
      <c r="AB748" s="5">
        <v>0.84500003000000001</v>
      </c>
      <c r="AC748" s="5">
        <v>8.0499999000000003E-2</v>
      </c>
      <c r="AD748" s="5">
        <v>262546.90999999997</v>
      </c>
      <c r="AE748" s="5">
        <v>12004000</v>
      </c>
      <c r="AF748" s="5">
        <v>1889410</v>
      </c>
      <c r="AG748" s="5">
        <v>10149000</v>
      </c>
      <c r="AH748" s="5">
        <v>48.400002000000001</v>
      </c>
      <c r="AI748" s="10"/>
    </row>
    <row r="749" spans="1:35" x14ac:dyDescent="0.25">
      <c r="A749" s="5" t="s">
        <v>1460</v>
      </c>
      <c r="B749" s="5">
        <v>108</v>
      </c>
      <c r="C749" s="5">
        <v>51</v>
      </c>
      <c r="D749" s="5">
        <v>0.02</v>
      </c>
      <c r="E749" s="5">
        <v>799.99998000000005</v>
      </c>
      <c r="F749" s="5">
        <v>550.00000000000011</v>
      </c>
      <c r="G749" s="5">
        <v>31</v>
      </c>
      <c r="H749" s="5">
        <v>79.800004000000001</v>
      </c>
      <c r="I749" s="5" t="s">
        <v>200</v>
      </c>
      <c r="J749" s="5" t="s">
        <v>201</v>
      </c>
      <c r="K749" s="5">
        <v>1675.7908762617278</v>
      </c>
      <c r="L749" s="5">
        <v>4.236716524182734</v>
      </c>
      <c r="M749" s="5">
        <v>39.832852309684242</v>
      </c>
      <c r="N749" s="18">
        <v>0.10070499008935548</v>
      </c>
      <c r="O749" s="5">
        <v>2001.589324219836</v>
      </c>
      <c r="P749" s="5">
        <v>5.0603966668365397</v>
      </c>
      <c r="Q749" s="5">
        <v>526.94366280455711</v>
      </c>
      <c r="R749" s="5">
        <v>1.3322133179872766</v>
      </c>
      <c r="S749" s="18">
        <v>0.79800004000000002</v>
      </c>
      <c r="T749" s="62">
        <v>86.26</v>
      </c>
      <c r="U749" s="18">
        <v>0.21808268518735777</v>
      </c>
      <c r="V749" s="5">
        <v>395.54000526032104</v>
      </c>
      <c r="W749" s="5">
        <v>832.46629653219327</v>
      </c>
      <c r="X749" s="5">
        <v>2.1046323645172458</v>
      </c>
      <c r="Y749" s="5">
        <v>0</v>
      </c>
      <c r="Z749" s="5" t="s">
        <v>973</v>
      </c>
      <c r="AA749" s="5">
        <v>2005</v>
      </c>
      <c r="AB749" s="5">
        <v>0.79800004000000002</v>
      </c>
      <c r="AC749" s="5">
        <v>8.2100004000000004E-2</v>
      </c>
      <c r="AD749" s="5">
        <v>308208.53000000003</v>
      </c>
      <c r="AE749" s="5">
        <v>12400000</v>
      </c>
      <c r="AF749" s="5">
        <v>1880179</v>
      </c>
      <c r="AG749" s="5">
        <v>9897000</v>
      </c>
      <c r="AH749" s="5">
        <v>49.299999</v>
      </c>
      <c r="AI749" s="10"/>
    </row>
    <row r="750" spans="1:35" x14ac:dyDescent="0.25">
      <c r="A750" s="5" t="s">
        <v>1460</v>
      </c>
      <c r="B750" s="5">
        <v>108</v>
      </c>
      <c r="C750" s="5">
        <v>51</v>
      </c>
      <c r="D750" s="5">
        <v>0.02</v>
      </c>
      <c r="E750" s="5">
        <v>799.99998000000005</v>
      </c>
      <c r="F750" s="5">
        <v>550.00000000000011</v>
      </c>
      <c r="G750" s="5">
        <v>30</v>
      </c>
      <c r="H750" s="5">
        <v>85.100001000000006</v>
      </c>
      <c r="I750" s="5" t="s">
        <v>200</v>
      </c>
      <c r="J750" s="5" t="s">
        <v>201</v>
      </c>
      <c r="K750" s="5">
        <v>1675.7908762617278</v>
      </c>
      <c r="L750" s="5">
        <v>4.236716524182734</v>
      </c>
      <c r="M750" s="5">
        <v>39.832852309684242</v>
      </c>
      <c r="N750" s="18">
        <v>0.10070499008935548</v>
      </c>
      <c r="O750" s="5">
        <v>2134.5268791301987</v>
      </c>
      <c r="P750" s="5">
        <v>5.3964879676971726</v>
      </c>
      <c r="Q750" s="5">
        <v>408.25572331305443</v>
      </c>
      <c r="R750" s="5">
        <v>1.0321477420327299</v>
      </c>
      <c r="S750" s="18">
        <v>0.85100001000000003</v>
      </c>
      <c r="T750" s="62">
        <v>76.099999999999994</v>
      </c>
      <c r="U750" s="18">
        <v>0.19238802316054729</v>
      </c>
      <c r="V750" s="5">
        <v>395.54000526032104</v>
      </c>
      <c r="W750" s="5">
        <v>832.46629653219327</v>
      </c>
      <c r="X750" s="5">
        <v>2.1046323645172458</v>
      </c>
      <c r="Y750" s="5">
        <v>0</v>
      </c>
      <c r="Z750" s="5" t="s">
        <v>973</v>
      </c>
      <c r="AA750" s="5">
        <v>2006</v>
      </c>
      <c r="AB750" s="5">
        <v>0.85100001000000003</v>
      </c>
      <c r="AC750" s="5">
        <v>8.2200006000000006E-2</v>
      </c>
      <c r="AD750" s="5">
        <v>366650.5</v>
      </c>
      <c r="AE750" s="5">
        <v>12799000</v>
      </c>
      <c r="AF750" s="5">
        <v>1847653</v>
      </c>
      <c r="AG750" s="5">
        <v>10890000</v>
      </c>
      <c r="AH750" s="5">
        <v>50.099997999999999</v>
      </c>
      <c r="AI750" s="10">
        <f t="shared" ref="AI750" si="1">AC750-N750</f>
        <v>-1.850498408935547E-2</v>
      </c>
    </row>
    <row r="751" spans="1:35" x14ac:dyDescent="0.25">
      <c r="A751" s="5" t="s">
        <v>1460</v>
      </c>
      <c r="B751" s="5">
        <v>108</v>
      </c>
      <c r="C751" s="5">
        <v>51</v>
      </c>
      <c r="D751" s="5">
        <v>0.02</v>
      </c>
      <c r="E751" s="5">
        <v>799.99998000000005</v>
      </c>
      <c r="F751" s="5">
        <v>550.00000000000011</v>
      </c>
      <c r="G751" s="5">
        <v>29</v>
      </c>
      <c r="H751" s="5">
        <v>86.199999000000005</v>
      </c>
      <c r="I751" s="5" t="s">
        <v>200</v>
      </c>
      <c r="J751" s="5" t="s">
        <v>201</v>
      </c>
      <c r="K751" s="5">
        <v>1675.7908762617278</v>
      </c>
      <c r="L751" s="5">
        <v>4.236716524182734</v>
      </c>
      <c r="M751" s="5">
        <v>39.832852309684242</v>
      </c>
      <c r="N751" s="18">
        <v>0.10070499008935548</v>
      </c>
      <c r="O751" s="5">
        <v>2162.1176578657883</v>
      </c>
      <c r="P751" s="5">
        <v>5.4662426786458935</v>
      </c>
      <c r="Q751" s="5">
        <v>393.46462834219415</v>
      </c>
      <c r="R751" s="5">
        <v>0.99475305432945782</v>
      </c>
      <c r="S751" s="18">
        <v>0.86199998999999994</v>
      </c>
      <c r="T751" s="62">
        <v>75.09</v>
      </c>
      <c r="U751" s="18">
        <v>0.18985329988742675</v>
      </c>
      <c r="V751" s="5">
        <v>395.54000526032104</v>
      </c>
      <c r="W751" s="5">
        <v>832.46629653219327</v>
      </c>
      <c r="X751" s="5">
        <v>2.1046323645172458</v>
      </c>
      <c r="Y751" s="5">
        <v>0</v>
      </c>
      <c r="Z751" s="5" t="s">
        <v>973</v>
      </c>
      <c r="AA751" s="5">
        <v>2007</v>
      </c>
      <c r="AB751" s="5">
        <v>0.86199999000000005</v>
      </c>
      <c r="AC751" s="5">
        <v>8.2500003000000002E-2</v>
      </c>
      <c r="AD751" s="5">
        <v>316138.40999999997</v>
      </c>
      <c r="AE751" s="5">
        <v>13161656</v>
      </c>
      <c r="AF751" s="5">
        <v>1825889</v>
      </c>
      <c r="AG751" s="5">
        <v>11343529</v>
      </c>
      <c r="AH751" s="5">
        <v>50.799999</v>
      </c>
      <c r="AI751" s="10">
        <f t="shared" ref="AI751" si="2">AC751-N751</f>
        <v>-1.8204987089355473E-2</v>
      </c>
    </row>
    <row r="752" spans="1:35" x14ac:dyDescent="0.25">
      <c r="A752" s="5" t="s">
        <v>1460</v>
      </c>
      <c r="B752" s="5">
        <v>108</v>
      </c>
      <c r="C752" s="5">
        <v>51</v>
      </c>
      <c r="D752" s="5">
        <v>0.02</v>
      </c>
      <c r="E752" s="5">
        <v>799.99998000000005</v>
      </c>
      <c r="F752" s="5">
        <v>550.00000000000011</v>
      </c>
      <c r="G752" s="5">
        <v>28</v>
      </c>
      <c r="H752" s="5">
        <v>82.800000999999995</v>
      </c>
      <c r="I752" s="5" t="s">
        <v>200</v>
      </c>
      <c r="J752" s="5" t="s">
        <v>201</v>
      </c>
      <c r="K752" s="5">
        <v>1675.7908762617278</v>
      </c>
      <c r="L752" s="5">
        <v>4.236716524182734</v>
      </c>
      <c r="M752" s="5">
        <v>39.832852309684242</v>
      </c>
      <c r="N752" s="18">
        <v>0.10070499008935548</v>
      </c>
      <c r="O752" s="5">
        <v>2076.8369641559384</v>
      </c>
      <c r="P752" s="5">
        <v>5.2506369432570725</v>
      </c>
      <c r="Q752" s="5">
        <v>531.00347240509745</v>
      </c>
      <c r="R752" s="5">
        <v>1.3424772850868079</v>
      </c>
      <c r="S752" s="18">
        <v>0.82800001000000001</v>
      </c>
      <c r="T752" s="62">
        <v>87.88</v>
      </c>
      <c r="U752" s="18">
        <v>0.22218428839434398</v>
      </c>
      <c r="V752" s="5">
        <v>395.54000526032104</v>
      </c>
      <c r="W752" s="5">
        <v>832.46629653219327</v>
      </c>
      <c r="X752" s="5">
        <v>2.1046323645172458</v>
      </c>
      <c r="Y752" s="5">
        <v>0</v>
      </c>
      <c r="Z752" s="5" t="s">
        <v>973</v>
      </c>
      <c r="AA752" s="5">
        <v>2008</v>
      </c>
      <c r="AB752" s="5">
        <v>0.82800001000000001</v>
      </c>
      <c r="AC752" s="5">
        <v>8.2700007000000006E-2</v>
      </c>
      <c r="AD752" s="5">
        <v>308019.75</v>
      </c>
      <c r="AE752" s="5">
        <v>13765638</v>
      </c>
      <c r="AF752" s="5">
        <v>1763672</v>
      </c>
      <c r="AG752" s="5">
        <v>11402861</v>
      </c>
      <c r="AH752" s="5">
        <v>51.400002000000001</v>
      </c>
      <c r="AI752" s="10">
        <f t="shared" ref="AI752" si="3">AC752-N752</f>
        <v>-1.800498308935547E-2</v>
      </c>
    </row>
    <row r="753" spans="1:35" x14ac:dyDescent="0.25">
      <c r="A753" s="5" t="s">
        <v>1460</v>
      </c>
      <c r="B753" s="5">
        <v>108</v>
      </c>
      <c r="C753" s="5">
        <v>51</v>
      </c>
      <c r="D753" s="5">
        <v>0.02</v>
      </c>
      <c r="E753" s="5">
        <v>799.99998000000005</v>
      </c>
      <c r="F753" s="5">
        <v>550.00000000000011</v>
      </c>
      <c r="G753" s="5">
        <v>27</v>
      </c>
      <c r="H753" s="5">
        <v>77.999996999999993</v>
      </c>
      <c r="I753" s="5" t="s">
        <v>200</v>
      </c>
      <c r="J753" s="5" t="s">
        <v>201</v>
      </c>
      <c r="K753" s="5">
        <v>1675.7908762617278</v>
      </c>
      <c r="L753" s="5">
        <v>4.236716524182734</v>
      </c>
      <c r="M753" s="5">
        <v>39.832852309684242</v>
      </c>
      <c r="N753" s="18">
        <v>0.10070499008935548</v>
      </c>
      <c r="O753" s="5">
        <v>1956.4405195315433</v>
      </c>
      <c r="P753" s="5">
        <v>4.9462519429455174</v>
      </c>
      <c r="Q753" s="5">
        <v>714.16865300350651</v>
      </c>
      <c r="R753" s="5">
        <v>1.8055535306308219</v>
      </c>
      <c r="S753" s="18">
        <v>0.77999996999999999</v>
      </c>
      <c r="T753" s="62">
        <v>105.14</v>
      </c>
      <c r="U753" s="18">
        <v>0.26581942011993337</v>
      </c>
      <c r="V753" s="5">
        <v>395.54000526032104</v>
      </c>
      <c r="W753" s="5">
        <v>832.46629653219327</v>
      </c>
      <c r="X753" s="5">
        <v>2.1046323645172458</v>
      </c>
      <c r="Y753" s="5">
        <v>0</v>
      </c>
      <c r="Z753" s="5" t="s">
        <v>973</v>
      </c>
      <c r="AA753" s="5">
        <v>2009</v>
      </c>
      <c r="AB753" s="5">
        <v>0.77999996999999999</v>
      </c>
      <c r="AC753" s="5">
        <v>8.3000004000000002E-2</v>
      </c>
      <c r="AD753" s="5">
        <v>351646.66</v>
      </c>
      <c r="AE753" s="5">
        <v>14233710</v>
      </c>
      <c r="AF753" s="5">
        <v>1734325</v>
      </c>
      <c r="AG753" s="5">
        <v>11106969</v>
      </c>
      <c r="AH753" s="5">
        <v>52.099997999999999</v>
      </c>
      <c r="AI753" s="10">
        <f t="shared" ref="AI753" si="4">AC753-N753</f>
        <v>-1.7704986089355473E-2</v>
      </c>
    </row>
    <row r="754" spans="1:35" x14ac:dyDescent="0.25">
      <c r="A754" s="5" t="s">
        <v>1460</v>
      </c>
      <c r="B754" s="5">
        <v>108</v>
      </c>
      <c r="C754" s="5">
        <v>51</v>
      </c>
      <c r="D754" s="5">
        <v>0.02</v>
      </c>
      <c r="E754" s="5">
        <v>799.99998000000005</v>
      </c>
      <c r="F754" s="5">
        <v>550.00000000000011</v>
      </c>
      <c r="G754" s="5">
        <v>26</v>
      </c>
      <c r="H754" s="5">
        <v>72.600001000000006</v>
      </c>
      <c r="I754" s="5" t="s">
        <v>200</v>
      </c>
      <c r="J754" s="5" t="s">
        <v>201</v>
      </c>
      <c r="K754" s="5">
        <v>1675.7908762617278</v>
      </c>
      <c r="L754" s="5">
        <v>4.236716524182734</v>
      </c>
      <c r="M754" s="5">
        <v>39.832852309684242</v>
      </c>
      <c r="N754" s="18">
        <v>0.10070499008935548</v>
      </c>
      <c r="O754" s="5">
        <v>1820.9947325309586</v>
      </c>
      <c r="P754" s="5">
        <v>4.6038193566096748</v>
      </c>
      <c r="Q754" s="5">
        <v>993.11102668539525</v>
      </c>
      <c r="R754" s="5">
        <v>2.5107726487281314</v>
      </c>
      <c r="S754" s="18">
        <v>0.72600001000000003</v>
      </c>
      <c r="T754" s="62">
        <v>131.69999999999999</v>
      </c>
      <c r="U754" s="18">
        <v>0.33296934954642549</v>
      </c>
      <c r="V754" s="5">
        <v>395.54000526032104</v>
      </c>
      <c r="W754" s="5">
        <v>832.46629653219327</v>
      </c>
      <c r="X754" s="5">
        <v>2.1046323645172458</v>
      </c>
      <c r="Y754" s="5">
        <v>0</v>
      </c>
      <c r="Z754" s="5" t="s">
        <v>973</v>
      </c>
      <c r="AA754" s="5">
        <v>2010</v>
      </c>
      <c r="AB754" s="5">
        <v>0.72600001000000003</v>
      </c>
      <c r="AC754" s="5">
        <v>6.8899997000000004E-2</v>
      </c>
      <c r="AD754" s="5">
        <v>418427.75</v>
      </c>
      <c r="AE754" s="5">
        <v>14860375</v>
      </c>
      <c r="AF754" s="5">
        <v>1621709</v>
      </c>
      <c r="AG754" s="5">
        <v>10782287</v>
      </c>
      <c r="AH754" s="5">
        <v>52.599997999999999</v>
      </c>
      <c r="AI754" s="10">
        <f t="shared" ref="AI754" si="5">AC754-N754</f>
        <v>-3.1804993089355471E-2</v>
      </c>
    </row>
    <row r="755" spans="1:35" x14ac:dyDescent="0.25">
      <c r="A755" s="5" t="s">
        <v>1460</v>
      </c>
      <c r="B755" s="5">
        <v>108</v>
      </c>
      <c r="C755" s="5">
        <v>51</v>
      </c>
      <c r="D755" s="5">
        <v>0.02</v>
      </c>
      <c r="E755" s="5">
        <v>799.99998000000005</v>
      </c>
      <c r="F755" s="5">
        <v>550.00000000000011</v>
      </c>
      <c r="G755" s="5">
        <v>25</v>
      </c>
      <c r="H755" s="5">
        <v>65.499996999999993</v>
      </c>
      <c r="I755" s="5" t="s">
        <v>200</v>
      </c>
      <c r="J755" s="5" t="s">
        <v>201</v>
      </c>
      <c r="K755" s="5">
        <v>1675.7908762617278</v>
      </c>
      <c r="L755" s="5">
        <v>4.236716524182734</v>
      </c>
      <c r="M755" s="5">
        <v>39.832852309684242</v>
      </c>
      <c r="N755" s="18">
        <v>0.10070499008935548</v>
      </c>
      <c r="O755" s="5">
        <v>1642.9083729323031</v>
      </c>
      <c r="P755" s="5">
        <v>4.1535833318580204</v>
      </c>
      <c r="Q755" s="5">
        <v>1667.937449631371</v>
      </c>
      <c r="R755" s="5">
        <v>4.2168615751866447</v>
      </c>
      <c r="S755" s="18">
        <v>0.65499996999999999</v>
      </c>
      <c r="T755" s="62">
        <v>196.08</v>
      </c>
      <c r="U755" s="18">
        <v>0.49573542713528362</v>
      </c>
      <c r="V755" s="5">
        <v>395.54000526032104</v>
      </c>
      <c r="W755" s="5">
        <v>832.46629653219327</v>
      </c>
      <c r="X755" s="5">
        <v>2.1046323645172458</v>
      </c>
      <c r="Y755" s="5">
        <v>0</v>
      </c>
      <c r="Z755" s="5" t="s">
        <v>973</v>
      </c>
      <c r="AA755" s="5">
        <v>2011</v>
      </c>
      <c r="AB755" s="5">
        <v>0.65499996999999999</v>
      </c>
      <c r="AC755" s="5">
        <v>6.9699995000000001E-2</v>
      </c>
      <c r="AD755" s="5">
        <v>447924.09</v>
      </c>
      <c r="AE755" s="5">
        <v>15596984</v>
      </c>
      <c r="AF755" s="5">
        <v>1276058</v>
      </c>
      <c r="AG755" s="5">
        <v>10212036</v>
      </c>
      <c r="AH755" s="5">
        <v>51.900002000000001</v>
      </c>
      <c r="AI755" s="10">
        <f t="shared" ref="AI755" si="6">AC755-N755</f>
        <v>-3.1004995089355475E-2</v>
      </c>
    </row>
    <row r="756" spans="1:35" x14ac:dyDescent="0.25">
      <c r="A756" s="5" t="s">
        <v>1460</v>
      </c>
      <c r="B756" s="5">
        <v>108</v>
      </c>
      <c r="C756" s="5">
        <v>51</v>
      </c>
      <c r="D756" s="5">
        <v>0.02</v>
      </c>
      <c r="E756" s="5">
        <v>799.99998000000005</v>
      </c>
      <c r="F756" s="5">
        <v>550.00000000000011</v>
      </c>
      <c r="G756" s="5">
        <v>24</v>
      </c>
      <c r="H756" s="5">
        <v>60.299999000000007</v>
      </c>
      <c r="I756" s="5" t="s">
        <v>200</v>
      </c>
      <c r="J756" s="5" t="s">
        <v>201</v>
      </c>
      <c r="K756" s="5">
        <v>1675.7908762617278</v>
      </c>
      <c r="L756" s="5">
        <v>4.236716524182734</v>
      </c>
      <c r="M756" s="5">
        <v>39.832852309684242</v>
      </c>
      <c r="N756" s="18">
        <v>0.10070499008935548</v>
      </c>
      <c r="O756" s="5">
        <v>1512.4790501121629</v>
      </c>
      <c r="P756" s="5">
        <v>3.8238333164725997</v>
      </c>
      <c r="Q756" s="5">
        <v>2127.188321113696</v>
      </c>
      <c r="R756" s="5">
        <v>5.3779347040097916</v>
      </c>
      <c r="S756" s="18">
        <v>0.60299999000000004</v>
      </c>
      <c r="T756" s="62">
        <v>241.87</v>
      </c>
      <c r="U756" s="18">
        <v>0.61149025739385143</v>
      </c>
      <c r="V756" s="5">
        <v>395.54000526032104</v>
      </c>
      <c r="W756" s="5">
        <v>832.46629653219327</v>
      </c>
      <c r="X756" s="5">
        <v>2.1046323645172458</v>
      </c>
      <c r="Y756" s="5">
        <v>0</v>
      </c>
      <c r="Z756" s="5" t="s">
        <v>973</v>
      </c>
      <c r="AA756" s="5">
        <v>2012</v>
      </c>
      <c r="AB756" s="5">
        <v>0.60299999000000004</v>
      </c>
      <c r="AC756" s="5">
        <v>7.2899996999999994E-2</v>
      </c>
      <c r="AD756" s="5">
        <v>512615.91</v>
      </c>
      <c r="AE756" s="5">
        <v>15654138</v>
      </c>
      <c r="AF756" s="5">
        <v>1155591</v>
      </c>
      <c r="AG756" s="5">
        <v>9447057</v>
      </c>
      <c r="AH756" s="5">
        <v>52.5</v>
      </c>
      <c r="AI756" s="10">
        <f t="shared" ref="AI756:AI757" si="7">AC756-N756</f>
        <v>-2.7804993089355481E-2</v>
      </c>
    </row>
    <row r="757" spans="1:35" x14ac:dyDescent="0.25">
      <c r="A757" s="5" t="s">
        <v>1460</v>
      </c>
      <c r="B757" s="5">
        <v>108</v>
      </c>
      <c r="C757" s="5">
        <v>51</v>
      </c>
      <c r="D757" s="5">
        <v>0.02</v>
      </c>
      <c r="E757" s="5">
        <v>799.99998000000005</v>
      </c>
      <c r="F757" s="5">
        <v>550.00000000000011</v>
      </c>
      <c r="G757" s="5">
        <v>23</v>
      </c>
      <c r="H757" s="5">
        <v>60.299999000000007</v>
      </c>
      <c r="I757" s="5" t="s">
        <v>200</v>
      </c>
      <c r="J757" s="5" t="s">
        <v>201</v>
      </c>
      <c r="K757" s="5">
        <v>1675.7908762617278</v>
      </c>
      <c r="L757" s="5">
        <v>4.236716524182734</v>
      </c>
      <c r="M757" s="5">
        <v>39.832852309684242</v>
      </c>
      <c r="N757" s="18">
        <v>0.10070499008935548</v>
      </c>
      <c r="O757" s="5">
        <v>1512.4790501121629</v>
      </c>
      <c r="P757" s="5">
        <v>3.8238333164725997</v>
      </c>
      <c r="Q757" s="5">
        <v>2271.503815212217</v>
      </c>
      <c r="R757" s="5">
        <v>5.7427915887224792</v>
      </c>
      <c r="S757" s="18">
        <v>0.60299999000000004</v>
      </c>
      <c r="T757" s="62">
        <v>258.86</v>
      </c>
      <c r="U757" s="18">
        <v>0.65443740305319809</v>
      </c>
      <c r="V757" s="5">
        <v>395.54000526032104</v>
      </c>
      <c r="W757" s="5">
        <v>832.46629653219327</v>
      </c>
      <c r="X757" s="5">
        <v>2.1046323645172458</v>
      </c>
      <c r="Y757" s="5">
        <v>0</v>
      </c>
      <c r="Z757" s="5" t="s">
        <v>973</v>
      </c>
      <c r="AA757" s="5">
        <v>2013</v>
      </c>
      <c r="AB757" s="5">
        <v>0.60299999000000004</v>
      </c>
      <c r="AC757" s="5">
        <v>7.22E-2</v>
      </c>
      <c r="AD757" s="5">
        <v>611132.18999999994</v>
      </c>
      <c r="AE757" s="5">
        <v>15647718</v>
      </c>
      <c r="AF757" s="5">
        <v>1081729</v>
      </c>
      <c r="AG757" s="5">
        <v>9437627</v>
      </c>
      <c r="AH757" s="5">
        <v>53.200001</v>
      </c>
      <c r="AI757" s="10">
        <f t="shared" si="7"/>
        <v>-2.8504990089355475E-2</v>
      </c>
    </row>
    <row r="758" spans="1:35" x14ac:dyDescent="0.25">
      <c r="A758" s="5" t="s">
        <v>1460</v>
      </c>
      <c r="B758" s="5">
        <v>108</v>
      </c>
      <c r="C758" s="5">
        <v>51</v>
      </c>
      <c r="D758" s="5">
        <v>0.02</v>
      </c>
      <c r="E758" s="5">
        <v>0</v>
      </c>
      <c r="F758" s="5">
        <v>200</v>
      </c>
      <c r="H758" s="5">
        <v>0</v>
      </c>
      <c r="I758" s="5" t="s">
        <v>200</v>
      </c>
      <c r="K758" s="5" t="s">
        <v>1456</v>
      </c>
      <c r="L758" s="5" t="e">
        <v>#VALUE!</v>
      </c>
      <c r="M758" s="5" t="s">
        <v>1456</v>
      </c>
      <c r="N758" s="18" t="e">
        <v>#VALUE!</v>
      </c>
      <c r="O758" s="5" t="e">
        <v>#VALUE!</v>
      </c>
      <c r="P758" s="5" t="e">
        <v>#VALUE!</v>
      </c>
      <c r="Q758" s="5" t="e">
        <v>#DIV/0!</v>
      </c>
      <c r="R758" s="5" t="e">
        <v>#DIV/0!</v>
      </c>
      <c r="S758" s="18" t="e">
        <v>#VALUE!</v>
      </c>
      <c r="T758" s="62" t="e">
        <v>#VALUE!</v>
      </c>
      <c r="U758" s="18" t="e">
        <v>#VALUE!</v>
      </c>
      <c r="V758" s="5">
        <v>170.27101100293106</v>
      </c>
      <c r="W758" s="5">
        <v>796.4215644807316</v>
      </c>
      <c r="X758" s="5">
        <v>4.6773761416558566</v>
      </c>
      <c r="Y758" s="5">
        <v>0</v>
      </c>
      <c r="Z758" s="5" t="s">
        <v>973</v>
      </c>
      <c r="AA758" s="5">
        <v>2014</v>
      </c>
      <c r="AI758" s="10"/>
    </row>
    <row r="759" spans="1:35" x14ac:dyDescent="0.25">
      <c r="A759" s="5" t="s">
        <v>1460</v>
      </c>
      <c r="B759" s="5">
        <v>108</v>
      </c>
      <c r="C759" s="5">
        <v>51</v>
      </c>
      <c r="D759" s="5">
        <v>0.02</v>
      </c>
      <c r="E759" s="5">
        <v>599.99999000000003</v>
      </c>
      <c r="F759" s="5">
        <v>599.99999000000003</v>
      </c>
      <c r="G759" s="5">
        <v>19</v>
      </c>
      <c r="H759" s="5">
        <v>93.269998000000001</v>
      </c>
      <c r="I759" s="5" t="s">
        <v>200</v>
      </c>
      <c r="J759" s="5" t="s">
        <v>201</v>
      </c>
      <c r="K759" s="5">
        <v>2408.5299672778883</v>
      </c>
      <c r="L759" s="5">
        <v>5.3790704628979755</v>
      </c>
      <c r="M759" s="5">
        <v>80.269190144753551</v>
      </c>
      <c r="N759" s="18">
        <v>0.17926853128440584</v>
      </c>
      <c r="O759" s="5">
        <v>3395.3748505922376</v>
      </c>
      <c r="P759" s="5">
        <v>7.5830323132450754</v>
      </c>
      <c r="Q759" s="5">
        <v>1040.2474246844288</v>
      </c>
      <c r="R759" s="5">
        <v>2.3232279740117923</v>
      </c>
      <c r="S759" s="18">
        <v>0.93269997999999998</v>
      </c>
      <c r="T759" s="62">
        <v>173.5</v>
      </c>
      <c r="U759" s="18">
        <v>0.38747821950392258</v>
      </c>
      <c r="V759" s="5">
        <v>447.75951233408688</v>
      </c>
      <c r="W759" s="5">
        <v>1231.841988763365</v>
      </c>
      <c r="X759" s="5">
        <v>2.7511241075415733</v>
      </c>
      <c r="Y759" s="5">
        <v>0</v>
      </c>
      <c r="Z759" s="5" t="s">
        <v>977</v>
      </c>
      <c r="AA759" s="5">
        <v>2001</v>
      </c>
      <c r="AB759" s="5">
        <v>0.93269997999999998</v>
      </c>
      <c r="AC759" s="5">
        <v>0.17930001000000001</v>
      </c>
      <c r="AD759" s="5">
        <v>11882</v>
      </c>
      <c r="AE759" s="5">
        <v>1615972</v>
      </c>
      <c r="AF759" s="5">
        <v>46812</v>
      </c>
      <c r="AG759" s="5">
        <v>1507159</v>
      </c>
      <c r="AI759" s="10"/>
    </row>
    <row r="760" spans="1:35" x14ac:dyDescent="0.25">
      <c r="A760" s="5" t="s">
        <v>1460</v>
      </c>
      <c r="B760" s="5">
        <v>108</v>
      </c>
      <c r="C760" s="5">
        <v>51</v>
      </c>
      <c r="D760" s="5">
        <v>0.02</v>
      </c>
      <c r="E760" s="5">
        <v>599.99999000000003</v>
      </c>
      <c r="F760" s="5">
        <v>599.99999000000003</v>
      </c>
      <c r="G760" s="5">
        <v>18</v>
      </c>
      <c r="H760" s="5">
        <v>92.35</v>
      </c>
      <c r="I760" s="5" t="s">
        <v>200</v>
      </c>
      <c r="J760" s="5" t="s">
        <v>201</v>
      </c>
      <c r="K760" s="5">
        <v>2408.5299672778883</v>
      </c>
      <c r="L760" s="5">
        <v>5.3790704628979755</v>
      </c>
      <c r="M760" s="5">
        <v>80.269190144753551</v>
      </c>
      <c r="N760" s="18">
        <v>0.17926853128440584</v>
      </c>
      <c r="O760" s="5">
        <v>3361.8835014040974</v>
      </c>
      <c r="P760" s="5">
        <v>7.5082346858009235</v>
      </c>
      <c r="Q760" s="5">
        <v>1314.5254499000644</v>
      </c>
      <c r="R760" s="5">
        <v>2.9357845309587911</v>
      </c>
      <c r="S760" s="18">
        <v>0.92349999999999999</v>
      </c>
      <c r="T760" s="62">
        <v>201.67</v>
      </c>
      <c r="U760" s="18">
        <v>0.45040743233636849</v>
      </c>
      <c r="V760" s="5">
        <v>447.75951233408688</v>
      </c>
      <c r="W760" s="5">
        <v>1231.841988763365</v>
      </c>
      <c r="X760" s="5">
        <v>2.7511241075415733</v>
      </c>
      <c r="Y760" s="5">
        <v>0</v>
      </c>
      <c r="Z760" s="5" t="s">
        <v>977</v>
      </c>
      <c r="AA760" s="5">
        <v>2002</v>
      </c>
      <c r="AB760" s="5">
        <v>0.92349999999999999</v>
      </c>
      <c r="AC760" s="5">
        <v>0.17969999</v>
      </c>
      <c r="AD760" s="5">
        <v>13378</v>
      </c>
      <c r="AE760" s="5">
        <v>1667871</v>
      </c>
      <c r="AF760" s="5">
        <v>43461</v>
      </c>
      <c r="AG760" s="5">
        <v>1540221</v>
      </c>
      <c r="AI760" s="10"/>
    </row>
    <row r="761" spans="1:35" x14ac:dyDescent="0.25">
      <c r="A761" s="5" t="s">
        <v>1460</v>
      </c>
      <c r="B761" s="5">
        <v>108</v>
      </c>
      <c r="C761" s="5">
        <v>51</v>
      </c>
      <c r="D761" s="5">
        <v>0.02</v>
      </c>
      <c r="E761" s="5">
        <v>599.99999000000003</v>
      </c>
      <c r="F761" s="5">
        <v>599.99999000000003</v>
      </c>
      <c r="G761" s="5">
        <v>17</v>
      </c>
      <c r="H761" s="5">
        <v>92.309999000000005</v>
      </c>
      <c r="I761" s="5" t="s">
        <v>200</v>
      </c>
      <c r="J761" s="5" t="s">
        <v>201</v>
      </c>
      <c r="K761" s="5">
        <v>2408.5299672778883</v>
      </c>
      <c r="L761" s="5">
        <v>5.3790704628979755</v>
      </c>
      <c r="M761" s="5">
        <v>80.269190144753551</v>
      </c>
      <c r="N761" s="18">
        <v>0.17926853128440584</v>
      </c>
      <c r="O761" s="5">
        <v>3360.4273162179616</v>
      </c>
      <c r="P761" s="5">
        <v>7.5049825266708021</v>
      </c>
      <c r="Q761" s="5">
        <v>1398.0689760581968</v>
      </c>
      <c r="R761" s="5">
        <v>3.122365773471397</v>
      </c>
      <c r="S761" s="18">
        <v>0.92309999000000009</v>
      </c>
      <c r="T761" s="62">
        <v>213.71</v>
      </c>
      <c r="U761" s="18">
        <v>0.47728211912923441</v>
      </c>
      <c r="V761" s="5">
        <v>447.75951233408688</v>
      </c>
      <c r="W761" s="5">
        <v>1231.841988763365</v>
      </c>
      <c r="X761" s="5">
        <v>2.7511241075415733</v>
      </c>
      <c r="Y761" s="5">
        <v>0</v>
      </c>
      <c r="Z761" s="5" t="s">
        <v>977</v>
      </c>
      <c r="AA761" s="5">
        <v>2003</v>
      </c>
      <c r="AB761" s="5">
        <v>0.92309998999999998</v>
      </c>
      <c r="AC761" s="5">
        <v>0.17909998999999999</v>
      </c>
      <c r="AD761" s="5">
        <v>14739</v>
      </c>
      <c r="AE761" s="5">
        <v>1645921</v>
      </c>
      <c r="AF761" s="5">
        <v>40537</v>
      </c>
      <c r="AG761" s="5">
        <v>1519421</v>
      </c>
      <c r="AH761" s="5">
        <v>54.299999</v>
      </c>
      <c r="AI761" s="10"/>
    </row>
    <row r="762" spans="1:35" x14ac:dyDescent="0.25">
      <c r="A762" s="5" t="s">
        <v>1460</v>
      </c>
      <c r="B762" s="5">
        <v>108</v>
      </c>
      <c r="C762" s="5">
        <v>51</v>
      </c>
      <c r="D762" s="5">
        <v>0.02</v>
      </c>
      <c r="E762" s="5">
        <v>599.99999000000003</v>
      </c>
      <c r="F762" s="5">
        <v>599.99999000000003</v>
      </c>
      <c r="G762" s="5">
        <v>16</v>
      </c>
      <c r="H762" s="5">
        <v>92.100000000000009</v>
      </c>
      <c r="I762" s="5" t="s">
        <v>200</v>
      </c>
      <c r="J762" s="5" t="s">
        <v>201</v>
      </c>
      <c r="K762" s="5">
        <v>2408.5299672778883</v>
      </c>
      <c r="L762" s="5">
        <v>5.3790704628979755</v>
      </c>
      <c r="M762" s="5">
        <v>80.269190144753551</v>
      </c>
      <c r="N762" s="18">
        <v>0.17926853128440584</v>
      </c>
      <c r="O762" s="5">
        <v>3352.7825715139943</v>
      </c>
      <c r="P762" s="5">
        <v>7.4879091993748244</v>
      </c>
      <c r="Q762" s="5">
        <v>1747.2131799024187</v>
      </c>
      <c r="R762" s="5">
        <v>3.9021240906631376</v>
      </c>
      <c r="S762" s="18">
        <v>0.92100000000000004</v>
      </c>
      <c r="T762" s="62">
        <v>253.16</v>
      </c>
      <c r="U762" s="18">
        <v>0.56539207195557462</v>
      </c>
      <c r="V762" s="5">
        <v>447.75951233408688</v>
      </c>
      <c r="W762" s="5">
        <v>1231.841988763365</v>
      </c>
      <c r="X762" s="5">
        <v>2.7511241075415733</v>
      </c>
      <c r="Y762" s="5">
        <v>0</v>
      </c>
      <c r="Z762" s="5" t="s">
        <v>977</v>
      </c>
      <c r="AA762" s="5">
        <v>2004</v>
      </c>
      <c r="AB762" s="5">
        <v>0.92100000000000004</v>
      </c>
      <c r="AC762" s="5">
        <v>0.18459999999999999</v>
      </c>
      <c r="AD762" s="5">
        <v>14118</v>
      </c>
      <c r="AE762" s="5">
        <v>1643140</v>
      </c>
      <c r="AF762" s="5">
        <v>33266</v>
      </c>
      <c r="AG762" s="5">
        <v>1513389</v>
      </c>
      <c r="AH762" s="5">
        <v>54.900002000000001</v>
      </c>
      <c r="AI762" s="10"/>
    </row>
    <row r="763" spans="1:35" x14ac:dyDescent="0.25">
      <c r="A763" s="5" t="s">
        <v>1460</v>
      </c>
      <c r="B763" s="5">
        <v>108</v>
      </c>
      <c r="C763" s="5">
        <v>51</v>
      </c>
      <c r="D763" s="5">
        <v>0.02</v>
      </c>
      <c r="E763" s="5">
        <v>599.99999000000003</v>
      </c>
      <c r="F763" s="5">
        <v>599.99999000000003</v>
      </c>
      <c r="G763" s="5">
        <v>15</v>
      </c>
      <c r="H763" s="5">
        <v>91.710000999999991</v>
      </c>
      <c r="I763" s="5" t="s">
        <v>200</v>
      </c>
      <c r="J763" s="5" t="s">
        <v>201</v>
      </c>
      <c r="K763" s="5">
        <v>2408.5299672778883</v>
      </c>
      <c r="L763" s="5">
        <v>5.3790704628979755</v>
      </c>
      <c r="M763" s="5">
        <v>80.269190144753551</v>
      </c>
      <c r="N763" s="18">
        <v>0.17926853128440584</v>
      </c>
      <c r="O763" s="5">
        <v>3338.5851572891529</v>
      </c>
      <c r="P763" s="5">
        <v>7.4562015218520559</v>
      </c>
      <c r="Q763" s="5">
        <v>2194.2157322718231</v>
      </c>
      <c r="R763" s="5">
        <v>4.9004335403926662</v>
      </c>
      <c r="S763" s="18">
        <v>0.91710000999999997</v>
      </c>
      <c r="T763" s="62">
        <v>306.19</v>
      </c>
      <c r="U763" s="18">
        <v>0.68383070988577466</v>
      </c>
      <c r="V763" s="5">
        <v>447.75951233408688</v>
      </c>
      <c r="W763" s="5">
        <v>1231.841988763365</v>
      </c>
      <c r="X763" s="5">
        <v>2.7511241075415733</v>
      </c>
      <c r="Y763" s="5">
        <v>0</v>
      </c>
      <c r="Z763" s="5" t="s">
        <v>977</v>
      </c>
      <c r="AA763" s="5">
        <v>2005</v>
      </c>
      <c r="AB763" s="5">
        <v>0.91710000999999997</v>
      </c>
      <c r="AC763" s="5">
        <v>0.18280001000000001</v>
      </c>
      <c r="AD763" s="5">
        <v>14478</v>
      </c>
      <c r="AE763" s="5">
        <v>1624355</v>
      </c>
      <c r="AF763" s="5">
        <v>27479</v>
      </c>
      <c r="AG763" s="5">
        <v>1489713</v>
      </c>
      <c r="AH763" s="5">
        <v>55.599997999999999</v>
      </c>
      <c r="AI763" s="10"/>
    </row>
    <row r="764" spans="1:35" x14ac:dyDescent="0.25">
      <c r="A764" s="5" t="s">
        <v>1460</v>
      </c>
      <c r="B764" s="5">
        <v>108</v>
      </c>
      <c r="C764" s="5">
        <v>51</v>
      </c>
      <c r="D764" s="5">
        <v>0.02</v>
      </c>
      <c r="E764" s="5">
        <v>599.99999000000003</v>
      </c>
      <c r="F764" s="5">
        <v>599.99999000000003</v>
      </c>
      <c r="G764" s="5">
        <v>14</v>
      </c>
      <c r="H764" s="5">
        <v>92.129998999999998</v>
      </c>
      <c r="I764" s="5" t="s">
        <v>200</v>
      </c>
      <c r="J764" s="5" t="s">
        <v>201</v>
      </c>
      <c r="K764" s="5">
        <v>2408.5299672778883</v>
      </c>
      <c r="L764" s="5">
        <v>5.3790704628979755</v>
      </c>
      <c r="M764" s="5">
        <v>80.269190144753551</v>
      </c>
      <c r="N764" s="18">
        <v>0.17926853128440584</v>
      </c>
      <c r="O764" s="5">
        <v>3353.874646697087</v>
      </c>
      <c r="P764" s="5">
        <v>7.4903481764440105</v>
      </c>
      <c r="Q764" s="5">
        <v>2630.6683899455224</v>
      </c>
      <c r="R764" s="5">
        <v>5.8751814701430654</v>
      </c>
      <c r="S764" s="18">
        <v>0.92129998999999996</v>
      </c>
      <c r="T764" s="62">
        <v>363.29</v>
      </c>
      <c r="U764" s="18">
        <v>0.81134939123019967</v>
      </c>
      <c r="V764" s="5">
        <v>447.75951233408688</v>
      </c>
      <c r="W764" s="5">
        <v>1231.841988763365</v>
      </c>
      <c r="X764" s="5">
        <v>2.7511241075415733</v>
      </c>
      <c r="Y764" s="5">
        <v>0</v>
      </c>
      <c r="Z764" s="5" t="s">
        <v>977</v>
      </c>
      <c r="AA764" s="5">
        <v>2006</v>
      </c>
      <c r="AB764" s="5">
        <v>0.92129998999999996</v>
      </c>
      <c r="AC764" s="5">
        <v>0.18059998999999999</v>
      </c>
      <c r="AD764" s="5">
        <v>13955</v>
      </c>
      <c r="AE764" s="5">
        <v>1617653</v>
      </c>
      <c r="AF764" s="5">
        <v>21669</v>
      </c>
      <c r="AG764" s="5">
        <v>1490280</v>
      </c>
      <c r="AH764" s="5">
        <v>56.5</v>
      </c>
      <c r="AI764" s="10"/>
    </row>
    <row r="765" spans="1:35" x14ac:dyDescent="0.25">
      <c r="A765" s="5" t="s">
        <v>1460</v>
      </c>
      <c r="B765" s="5">
        <v>108</v>
      </c>
      <c r="C765" s="5">
        <v>51</v>
      </c>
      <c r="D765" s="5">
        <v>0.02</v>
      </c>
      <c r="E765" s="5">
        <v>599.99999000000003</v>
      </c>
      <c r="F765" s="5">
        <v>599.99999000000003</v>
      </c>
      <c r="G765" s="5">
        <v>13</v>
      </c>
      <c r="H765" s="5">
        <v>85.900002999999998</v>
      </c>
      <c r="I765" s="5" t="s">
        <v>200</v>
      </c>
      <c r="J765" s="5" t="s">
        <v>201</v>
      </c>
      <c r="K765" s="5">
        <v>2408.5299672778883</v>
      </c>
      <c r="L765" s="5">
        <v>5.3790704628979755</v>
      </c>
      <c r="M765" s="5">
        <v>80.269190144753551</v>
      </c>
      <c r="N765" s="18">
        <v>0.17926853128440584</v>
      </c>
      <c r="O765" s="5">
        <v>3127.0796194505951</v>
      </c>
      <c r="P765" s="5">
        <v>6.9838373799134095</v>
      </c>
      <c r="Q765" s="5">
        <v>5880.0581863277039</v>
      </c>
      <c r="R765" s="5">
        <v>13.132179271136099</v>
      </c>
      <c r="S765" s="18">
        <v>0.85900003000000003</v>
      </c>
      <c r="T765" s="62">
        <v>744.48</v>
      </c>
      <c r="U765" s="18">
        <v>1.66268087643062</v>
      </c>
      <c r="V765" s="5">
        <v>447.75951233408688</v>
      </c>
      <c r="W765" s="5">
        <v>1231.841988763365</v>
      </c>
      <c r="X765" s="5">
        <v>2.7511241075415733</v>
      </c>
      <c r="Y765" s="5">
        <v>0</v>
      </c>
      <c r="Z765" s="5" t="s">
        <v>977</v>
      </c>
      <c r="AA765" s="5">
        <v>2007</v>
      </c>
      <c r="AB765" s="5">
        <v>0.85900003000000003</v>
      </c>
      <c r="AC765" s="5">
        <v>0.17879998999999999</v>
      </c>
      <c r="AD765" s="5">
        <v>14823</v>
      </c>
      <c r="AE765" s="5">
        <v>1610881</v>
      </c>
      <c r="AF765" s="5">
        <v>17296</v>
      </c>
      <c r="AG765" s="5">
        <v>1383742</v>
      </c>
      <c r="AH765" s="5">
        <v>57.299999</v>
      </c>
      <c r="AI765" s="10"/>
    </row>
    <row r="766" spans="1:35" x14ac:dyDescent="0.25">
      <c r="A766" s="5" t="s">
        <v>1460</v>
      </c>
      <c r="B766" s="5">
        <v>108</v>
      </c>
      <c r="C766" s="5">
        <v>51</v>
      </c>
      <c r="D766" s="5">
        <v>0.02</v>
      </c>
      <c r="E766" s="5">
        <v>599.99999000000003</v>
      </c>
      <c r="F766" s="5">
        <v>599.99999000000003</v>
      </c>
      <c r="G766" s="5">
        <v>12</v>
      </c>
      <c r="H766" s="5">
        <v>76.419996999999995</v>
      </c>
      <c r="I766" s="5" t="s">
        <v>200</v>
      </c>
      <c r="J766" s="5" t="s">
        <v>201</v>
      </c>
      <c r="K766" s="5">
        <v>2408.5299672778883</v>
      </c>
      <c r="L766" s="5">
        <v>5.3790704628979755</v>
      </c>
      <c r="M766" s="5">
        <v>80.269190144753551</v>
      </c>
      <c r="N766" s="18">
        <v>0.17926853128440584</v>
      </c>
      <c r="O766" s="5">
        <v>2781.9721395955671</v>
      </c>
      <c r="P766" s="5">
        <v>6.2130944468240665</v>
      </c>
      <c r="Q766" s="5">
        <v>11928.569299296425</v>
      </c>
      <c r="R766" s="5">
        <v>26.640571491412917</v>
      </c>
      <c r="S766" s="18">
        <v>0.76419997000000006</v>
      </c>
      <c r="T766" s="62">
        <v>1503.07</v>
      </c>
      <c r="U766" s="18">
        <v>3.3568767423626649</v>
      </c>
      <c r="V766" s="5">
        <v>447.75951233408688</v>
      </c>
      <c r="W766" s="5">
        <v>1231.841988763365</v>
      </c>
      <c r="X766" s="5">
        <v>2.7511241075415733</v>
      </c>
      <c r="Y766" s="5">
        <v>0</v>
      </c>
      <c r="Z766" s="5" t="s">
        <v>977</v>
      </c>
      <c r="AA766" s="5">
        <v>2008</v>
      </c>
      <c r="AB766" s="5">
        <v>0.76419996999999995</v>
      </c>
      <c r="AC766" s="5">
        <v>0.12180001</v>
      </c>
      <c r="AD766" s="5">
        <v>24714</v>
      </c>
      <c r="AE766" s="5">
        <v>1576855</v>
      </c>
      <c r="AF766" s="5">
        <v>13957</v>
      </c>
      <c r="AG766" s="5">
        <v>1214305</v>
      </c>
      <c r="AH766" s="5">
        <v>58.099997999999999</v>
      </c>
      <c r="AI766" s="10"/>
    </row>
    <row r="767" spans="1:35" x14ac:dyDescent="0.25">
      <c r="A767" s="5" t="s">
        <v>1460</v>
      </c>
      <c r="B767" s="5">
        <v>108</v>
      </c>
      <c r="C767" s="5">
        <v>51</v>
      </c>
      <c r="D767" s="5">
        <v>0.02</v>
      </c>
      <c r="E767" s="5">
        <v>599.99999000000003</v>
      </c>
      <c r="F767" s="5">
        <v>599.99999000000003</v>
      </c>
      <c r="G767" s="5">
        <v>11</v>
      </c>
      <c r="H767" s="5">
        <v>55.879998000000001</v>
      </c>
      <c r="I767" s="5" t="s">
        <v>200</v>
      </c>
      <c r="J767" s="5" t="s">
        <v>201</v>
      </c>
      <c r="K767" s="5">
        <v>2408.5299672778883</v>
      </c>
      <c r="L767" s="5">
        <v>5.3790704628979755</v>
      </c>
      <c r="M767" s="5">
        <v>80.269190144753551</v>
      </c>
      <c r="N767" s="18">
        <v>0.17926853128440584</v>
      </c>
      <c r="O767" s="5">
        <v>2034.2397762284131</v>
      </c>
      <c r="P767" s="5">
        <v>4.5431525633577285</v>
      </c>
      <c r="Q767" s="5">
        <v>27909.822669660665</v>
      </c>
      <c r="R767" s="5">
        <v>62.332171401947356</v>
      </c>
      <c r="S767" s="18">
        <v>0.55879997999999997</v>
      </c>
      <c r="T767" s="62">
        <v>3619.04</v>
      </c>
      <c r="U767" s="18">
        <v>8.082547640915493</v>
      </c>
      <c r="V767" s="5">
        <v>447.75951233408688</v>
      </c>
      <c r="W767" s="5">
        <v>1231.841988763365</v>
      </c>
      <c r="X767" s="5">
        <v>2.7511241075415733</v>
      </c>
      <c r="Y767" s="5">
        <v>0</v>
      </c>
      <c r="Z767" s="5" t="s">
        <v>977</v>
      </c>
      <c r="AA767" s="5">
        <v>2009</v>
      </c>
      <c r="AB767" s="5">
        <v>0.55879997999999997</v>
      </c>
      <c r="AC767" s="5">
        <v>0.10630000000000001</v>
      </c>
      <c r="AD767" s="5">
        <v>40026</v>
      </c>
      <c r="AE767" s="5">
        <v>1551099</v>
      </c>
      <c r="AF767" s="5">
        <v>10979</v>
      </c>
      <c r="AG767" s="5">
        <v>880133</v>
      </c>
      <c r="AH767" s="5">
        <v>59.200001</v>
      </c>
      <c r="AI767" s="10"/>
    </row>
    <row r="768" spans="1:35" x14ac:dyDescent="0.25">
      <c r="A768" s="5" t="s">
        <v>1460</v>
      </c>
      <c r="B768" s="5">
        <v>108</v>
      </c>
      <c r="C768" s="5">
        <v>51</v>
      </c>
      <c r="D768" s="5">
        <v>0.02</v>
      </c>
      <c r="E768" s="5">
        <v>850.00001000000009</v>
      </c>
      <c r="F768" s="5">
        <v>499.99999000000003</v>
      </c>
      <c r="G768" s="5">
        <v>21</v>
      </c>
      <c r="H768" s="5">
        <v>65.620005000000006</v>
      </c>
      <c r="I768" s="5" t="s">
        <v>200</v>
      </c>
      <c r="J768" s="5" t="s">
        <v>201</v>
      </c>
      <c r="K768" s="5">
        <v>1371.1137209241997</v>
      </c>
      <c r="L768" s="5">
        <v>3.9210967452643897</v>
      </c>
      <c r="M768" s="5">
        <v>28.571796725571645</v>
      </c>
      <c r="N768" s="18">
        <v>8.1709326832116444E-2</v>
      </c>
      <c r="O768" s="5">
        <v>1341.1334835570151</v>
      </c>
      <c r="P768" s="5">
        <v>3.8353595745478111</v>
      </c>
      <c r="Q768" s="5">
        <v>13942.226758789973</v>
      </c>
      <c r="R768" s="5">
        <v>39.871834940707842</v>
      </c>
      <c r="S768" s="18">
        <v>0.65620005000000003</v>
      </c>
      <c r="T768" s="62">
        <v>1474.32</v>
      </c>
      <c r="U768" s="18">
        <v>4.2162357076476411</v>
      </c>
      <c r="V768" s="5">
        <v>349.67607534298389</v>
      </c>
      <c r="W768" s="5">
        <v>672.67381544830607</v>
      </c>
      <c r="X768" s="5">
        <v>1.9237055746193275</v>
      </c>
      <c r="Y768" s="5">
        <v>0</v>
      </c>
      <c r="Z768" s="5" t="s">
        <v>977</v>
      </c>
      <c r="AA768" s="5">
        <v>2010</v>
      </c>
      <c r="AB768" s="5">
        <v>0.65620005000000003</v>
      </c>
      <c r="AC768" s="5">
        <v>5.8600000999999999E-2</v>
      </c>
      <c r="AD768" s="5">
        <v>91360</v>
      </c>
      <c r="AE768" s="5">
        <v>1286151</v>
      </c>
      <c r="AF768" s="5">
        <v>11090</v>
      </c>
      <c r="AG768" s="5">
        <v>844033</v>
      </c>
      <c r="AH768" s="5">
        <v>60.099997999999999</v>
      </c>
      <c r="AI768" s="10"/>
    </row>
    <row r="769" spans="1:35" x14ac:dyDescent="0.25">
      <c r="A769" s="5" t="s">
        <v>1460</v>
      </c>
      <c r="B769" s="5">
        <v>108</v>
      </c>
      <c r="C769" s="5">
        <v>51</v>
      </c>
      <c r="D769" s="5">
        <v>0.02</v>
      </c>
      <c r="E769" s="5">
        <v>850.00001000000009</v>
      </c>
      <c r="F769" s="5">
        <v>499.99999000000003</v>
      </c>
      <c r="G769" s="5">
        <v>20</v>
      </c>
      <c r="H769" s="5">
        <v>73.540002000000001</v>
      </c>
      <c r="I769" s="5" t="s">
        <v>200</v>
      </c>
      <c r="J769" s="5" t="s">
        <v>201</v>
      </c>
      <c r="K769" s="5">
        <v>1371.1137209241997</v>
      </c>
      <c r="L769" s="5">
        <v>3.9210967452643897</v>
      </c>
      <c r="M769" s="5">
        <v>28.571796725571645</v>
      </c>
      <c r="N769" s="18">
        <v>8.1709326832116444E-2</v>
      </c>
      <c r="O769" s="5">
        <v>1503.0013951240915</v>
      </c>
      <c r="P769" s="5">
        <v>4.2982677429385321</v>
      </c>
      <c r="Q769" s="5">
        <v>14564.761260377483</v>
      </c>
      <c r="R769" s="5">
        <v>41.652152627518099</v>
      </c>
      <c r="S769" s="18">
        <v>0.73540002000000004</v>
      </c>
      <c r="T769" s="62">
        <v>1567.64</v>
      </c>
      <c r="U769" s="18">
        <v>4.4831329111306983</v>
      </c>
      <c r="V769" s="5">
        <v>349.67607534298389</v>
      </c>
      <c r="W769" s="5">
        <v>672.67381544830607</v>
      </c>
      <c r="X769" s="5">
        <v>1.9237055746193275</v>
      </c>
      <c r="Y769" s="5">
        <v>0</v>
      </c>
      <c r="Z769" s="5" t="s">
        <v>977</v>
      </c>
      <c r="AA769" s="5">
        <v>2011</v>
      </c>
      <c r="AB769" s="5">
        <v>0.73540002000000004</v>
      </c>
      <c r="AC769" s="5">
        <v>5.5899999999999998E-2</v>
      </c>
      <c r="AD769" s="5">
        <v>41628</v>
      </c>
      <c r="AE769" s="5">
        <v>1238703</v>
      </c>
      <c r="AF769" s="5">
        <v>7869</v>
      </c>
      <c r="AG769" s="5">
        <v>910987</v>
      </c>
      <c r="AH769" s="5">
        <v>60.700001</v>
      </c>
      <c r="AI769" s="10"/>
    </row>
    <row r="770" spans="1:35" x14ac:dyDescent="0.25">
      <c r="A770" s="5" t="s">
        <v>1460</v>
      </c>
      <c r="B770" s="5">
        <v>108</v>
      </c>
      <c r="C770" s="5">
        <v>51</v>
      </c>
      <c r="D770" s="5">
        <v>0.02</v>
      </c>
      <c r="E770" s="5">
        <v>799.99998000000005</v>
      </c>
      <c r="F770" s="5">
        <v>499.99999000000003</v>
      </c>
      <c r="G770" s="5">
        <v>19</v>
      </c>
      <c r="H770" s="5">
        <v>69.099997999999999</v>
      </c>
      <c r="I770" s="5" t="s">
        <v>200</v>
      </c>
      <c r="J770" s="5" t="s">
        <v>201</v>
      </c>
      <c r="K770" s="5">
        <v>1445.5150883647343</v>
      </c>
      <c r="L770" s="5">
        <v>4.1338690013232497</v>
      </c>
      <c r="M770" s="5">
        <v>32.569988384142164</v>
      </c>
      <c r="N770" s="18">
        <v>9.3143313714544262E-2</v>
      </c>
      <c r="O770" s="5">
        <v>1490.3802938036029</v>
      </c>
      <c r="P770" s="5">
        <v>4.2621740487728417</v>
      </c>
      <c r="Q770" s="5">
        <v>22781.722072188692</v>
      </c>
      <c r="R770" s="5">
        <v>65.150931615332766</v>
      </c>
      <c r="S770" s="18">
        <v>0.69099997999999996</v>
      </c>
      <c r="T770" s="62">
        <v>2404.7800000000002</v>
      </c>
      <c r="U770" s="18">
        <v>6.877155153527057</v>
      </c>
      <c r="V770" s="5">
        <v>349.67607534298389</v>
      </c>
      <c r="W770" s="5">
        <v>711.33055120185861</v>
      </c>
      <c r="X770" s="5">
        <v>2.0342557050954708</v>
      </c>
      <c r="Y770" s="5">
        <v>0</v>
      </c>
      <c r="Z770" s="5" t="s">
        <v>977</v>
      </c>
      <c r="AA770" s="5">
        <v>2012</v>
      </c>
      <c r="AB770" s="5">
        <v>0.69099997999999996</v>
      </c>
      <c r="AC770" s="5">
        <v>0.10979999999999999</v>
      </c>
      <c r="AD770" s="5">
        <v>29836</v>
      </c>
      <c r="AE770" s="5">
        <v>1219735</v>
      </c>
      <c r="AF770" s="5">
        <v>5785</v>
      </c>
      <c r="AG770" s="5">
        <v>842811</v>
      </c>
      <c r="AH770" s="5">
        <v>61.5</v>
      </c>
      <c r="AI770" s="10">
        <f t="shared" ref="AI770" si="8">AC770-N770</f>
        <v>1.6656686285455732E-2</v>
      </c>
    </row>
    <row r="771" spans="1:35" x14ac:dyDescent="0.25">
      <c r="A771" s="5" t="s">
        <v>1460</v>
      </c>
      <c r="B771" s="5">
        <v>108</v>
      </c>
      <c r="C771" s="5">
        <v>51</v>
      </c>
      <c r="D771" s="5">
        <v>0.02</v>
      </c>
      <c r="E771" s="5">
        <v>799.99998000000005</v>
      </c>
      <c r="F771" s="5">
        <v>499.99999000000003</v>
      </c>
      <c r="G771" s="5">
        <v>18</v>
      </c>
      <c r="H771" s="5">
        <v>74.440002000000007</v>
      </c>
      <c r="I771" s="5" t="s">
        <v>200</v>
      </c>
      <c r="J771" s="5" t="s">
        <v>201</v>
      </c>
      <c r="K771" s="5">
        <v>1445.5150883647343</v>
      </c>
      <c r="L771" s="5">
        <v>4.1338690013232497</v>
      </c>
      <c r="M771" s="5">
        <v>32.569988384142164</v>
      </c>
      <c r="N771" s="18">
        <v>9.3143313714544262E-2</v>
      </c>
      <c r="O771" s="5">
        <v>1605.5559372302848</v>
      </c>
      <c r="P771" s="5">
        <v>4.5915521548205902</v>
      </c>
      <c r="Q771" s="5">
        <v>23875.986107300225</v>
      </c>
      <c r="R771" s="5">
        <v>68.28029651122452</v>
      </c>
      <c r="S771" s="18">
        <v>0.74440002000000005</v>
      </c>
      <c r="T771" s="62">
        <v>2580.19</v>
      </c>
      <c r="U771" s="18">
        <v>7.3787939593839411</v>
      </c>
      <c r="V771" s="5">
        <v>349.67607534298389</v>
      </c>
      <c r="W771" s="5">
        <v>711.33055120185861</v>
      </c>
      <c r="X771" s="5">
        <v>2.0342557050954708</v>
      </c>
      <c r="Y771" s="5">
        <v>0</v>
      </c>
      <c r="Z771" s="5" t="s">
        <v>977</v>
      </c>
      <c r="AA771" s="5">
        <v>2013</v>
      </c>
      <c r="AB771" s="5">
        <v>0.74440002000000005</v>
      </c>
      <c r="AC771" s="5">
        <v>0.1069</v>
      </c>
      <c r="AD771" s="5">
        <v>33448</v>
      </c>
      <c r="AE771" s="5">
        <v>1167123</v>
      </c>
      <c r="AF771" s="5">
        <v>4369</v>
      </c>
      <c r="AG771" s="5">
        <v>868813</v>
      </c>
      <c r="AH771" s="5">
        <v>61.400002000000001</v>
      </c>
      <c r="AI771" s="10">
        <f t="shared" ref="AI771:AI772" si="9">AC771-N771</f>
        <v>1.3756686285455733E-2</v>
      </c>
    </row>
    <row r="772" spans="1:35" x14ac:dyDescent="0.25">
      <c r="A772" s="5" t="s">
        <v>1460</v>
      </c>
      <c r="B772" s="5">
        <v>108</v>
      </c>
      <c r="C772" s="5">
        <v>51</v>
      </c>
      <c r="D772" s="5">
        <v>0.02</v>
      </c>
      <c r="E772" s="5">
        <v>799.99998000000005</v>
      </c>
      <c r="F772" s="5">
        <v>499.99999000000003</v>
      </c>
      <c r="G772" s="5">
        <v>17</v>
      </c>
      <c r="H772" s="5">
        <v>82.029998000000006</v>
      </c>
      <c r="I772" s="5" t="s">
        <v>200</v>
      </c>
      <c r="J772" s="5" t="s">
        <v>201</v>
      </c>
      <c r="K772" s="5">
        <v>1445.5150883647343</v>
      </c>
      <c r="L772" s="5">
        <v>4.1338690013232497</v>
      </c>
      <c r="M772" s="5">
        <v>32.569988384142164</v>
      </c>
      <c r="N772" s="18">
        <v>9.3143313714544262E-2</v>
      </c>
      <c r="O772" s="5">
        <v>1769.2604349995636</v>
      </c>
      <c r="P772" s="5">
        <v>5.0597125733127832</v>
      </c>
      <c r="Q772" s="5">
        <v>18891.109161829128</v>
      </c>
      <c r="R772" s="5">
        <v>54.024597317101438</v>
      </c>
      <c r="S772" s="18">
        <v>0.82029998000000004</v>
      </c>
      <c r="T772" s="62">
        <v>2103.59</v>
      </c>
      <c r="U772" s="18">
        <v>6.0158291255248324</v>
      </c>
      <c r="V772" s="5">
        <v>349.67607534298389</v>
      </c>
      <c r="W772" s="5">
        <v>711.33055120185861</v>
      </c>
      <c r="X772" s="5">
        <v>2.0342557050954708</v>
      </c>
      <c r="Y772" s="5">
        <v>0</v>
      </c>
      <c r="Z772" s="5" t="s">
        <v>977</v>
      </c>
      <c r="AA772" s="5">
        <v>2014</v>
      </c>
      <c r="AB772" s="5">
        <v>0.82029998000000004</v>
      </c>
      <c r="AC772" s="5">
        <v>0.10770001</v>
      </c>
      <c r="AD772" s="5">
        <v>29242</v>
      </c>
      <c r="AE772" s="5">
        <v>1140920</v>
      </c>
      <c r="AF772" s="5">
        <v>3795</v>
      </c>
      <c r="AG772" s="5">
        <v>935946</v>
      </c>
      <c r="AH772" s="5">
        <v>61.900002000000001</v>
      </c>
      <c r="AI772" s="10">
        <f t="shared" si="9"/>
        <v>1.4556696285455736E-2</v>
      </c>
    </row>
    <row r="773" spans="1:35" x14ac:dyDescent="0.25">
      <c r="A773" s="5" t="s">
        <v>1460</v>
      </c>
      <c r="B773" s="5">
        <v>108</v>
      </c>
      <c r="C773" s="5">
        <v>51</v>
      </c>
      <c r="D773" s="5">
        <v>0.02</v>
      </c>
      <c r="E773" s="5">
        <v>850.00001000000009</v>
      </c>
      <c r="F773" s="5">
        <v>700.00001000000009</v>
      </c>
      <c r="G773" s="5">
        <v>30</v>
      </c>
      <c r="H773" s="5">
        <v>87</v>
      </c>
      <c r="I773" s="5" t="s">
        <v>200</v>
      </c>
      <c r="J773" s="5" t="s">
        <v>201</v>
      </c>
      <c r="K773" s="5">
        <v>2468.3271529526332</v>
      </c>
      <c r="L773" s="5">
        <v>4.2930775739087936</v>
      </c>
      <c r="M773" s="5">
        <v>64.093024317436758</v>
      </c>
      <c r="N773" s="18">
        <v>0.11147482010722705</v>
      </c>
      <c r="O773" s="5">
        <v>3240.6314719616507</v>
      </c>
      <c r="P773" s="5">
        <v>5.6363202426143628</v>
      </c>
      <c r="Q773" s="5">
        <v>261.00697731923538</v>
      </c>
      <c r="R773" s="5">
        <v>0.45396056986309591</v>
      </c>
      <c r="S773" s="18">
        <v>0.87</v>
      </c>
      <c r="T773" s="62">
        <v>88.38</v>
      </c>
      <c r="U773" s="18">
        <v>0.15371611268795463</v>
      </c>
      <c r="V773" s="5">
        <v>574.95517154264985</v>
      </c>
      <c r="W773" s="5">
        <v>1256.5366079228272</v>
      </c>
      <c r="X773" s="5">
        <v>2.1854514405904739</v>
      </c>
      <c r="Y773" s="5">
        <v>0</v>
      </c>
      <c r="Z773" s="5" t="s">
        <v>980</v>
      </c>
      <c r="AA773" s="5">
        <v>2001</v>
      </c>
      <c r="AB773" s="5">
        <v>0.87</v>
      </c>
      <c r="AC773" s="5">
        <v>0.20209999000000001</v>
      </c>
      <c r="AD773" s="5">
        <v>237064</v>
      </c>
      <c r="AE773" s="5">
        <v>12105337</v>
      </c>
      <c r="AF773" s="5">
        <v>3466587</v>
      </c>
      <c r="AG773" s="5">
        <v>10527270</v>
      </c>
      <c r="AI773" s="10"/>
    </row>
    <row r="774" spans="1:35" x14ac:dyDescent="0.25">
      <c r="A774" s="5" t="s">
        <v>1460</v>
      </c>
      <c r="B774" s="5">
        <v>108</v>
      </c>
      <c r="C774" s="5">
        <v>51</v>
      </c>
      <c r="D774" s="5">
        <v>0.02</v>
      </c>
      <c r="E774" s="5">
        <v>850.00001000000009</v>
      </c>
      <c r="F774" s="5">
        <v>700.00001000000009</v>
      </c>
      <c r="G774" s="5">
        <v>29</v>
      </c>
      <c r="H774" s="5">
        <v>85.000001999999995</v>
      </c>
      <c r="I774" s="5" t="s">
        <v>200</v>
      </c>
      <c r="J774" s="5" t="s">
        <v>201</v>
      </c>
      <c r="K774" s="5">
        <v>2468.3271529526332</v>
      </c>
      <c r="L774" s="5">
        <v>4.2930775739087936</v>
      </c>
      <c r="M774" s="5">
        <v>64.093024317436758</v>
      </c>
      <c r="N774" s="18">
        <v>0.11147482010722705</v>
      </c>
      <c r="O774" s="5">
        <v>3166.1342712414166</v>
      </c>
      <c r="P774" s="5">
        <v>5.5067497918949577</v>
      </c>
      <c r="Q774" s="5">
        <v>293.33048987176733</v>
      </c>
      <c r="R774" s="5">
        <v>0.51017975729262266</v>
      </c>
      <c r="S774" s="18">
        <v>0.85000001999999997</v>
      </c>
      <c r="T774" s="62">
        <v>91.61</v>
      </c>
      <c r="U774" s="18">
        <v>0.15933262331144668</v>
      </c>
      <c r="V774" s="5">
        <v>574.95517154264985</v>
      </c>
      <c r="W774" s="5">
        <v>1256.5366079228272</v>
      </c>
      <c r="X774" s="5">
        <v>2.1854514405904739</v>
      </c>
      <c r="Y774" s="5">
        <v>0</v>
      </c>
      <c r="Z774" s="5" t="s">
        <v>980</v>
      </c>
      <c r="AA774" s="5">
        <v>2002</v>
      </c>
      <c r="AB774" s="5">
        <v>0.85000001999999997</v>
      </c>
      <c r="AC774" s="5">
        <v>0.20219999999999999</v>
      </c>
      <c r="AD774" s="5">
        <v>260047</v>
      </c>
      <c r="AE774" s="5">
        <v>12958105</v>
      </c>
      <c r="AF774" s="5">
        <v>3809864</v>
      </c>
      <c r="AG774" s="5">
        <v>11017414</v>
      </c>
      <c r="AI774" s="10"/>
    </row>
    <row r="775" spans="1:35" x14ac:dyDescent="0.25">
      <c r="A775" s="5" t="s">
        <v>1460</v>
      </c>
      <c r="B775" s="5">
        <v>108</v>
      </c>
      <c r="C775" s="5">
        <v>51</v>
      </c>
      <c r="D775" s="5">
        <v>0.02</v>
      </c>
      <c r="E775" s="5">
        <v>850.00001000000009</v>
      </c>
      <c r="F775" s="5">
        <v>700.00001000000009</v>
      </c>
      <c r="G775" s="5">
        <v>28</v>
      </c>
      <c r="H775" s="5">
        <v>81.300002000000006</v>
      </c>
      <c r="I775" s="5" t="s">
        <v>200</v>
      </c>
      <c r="J775" s="5" t="s">
        <v>201</v>
      </c>
      <c r="K775" s="5">
        <v>2468.3271529526332</v>
      </c>
      <c r="L775" s="5">
        <v>4.2930775739087936</v>
      </c>
      <c r="M775" s="5">
        <v>64.093024317436758</v>
      </c>
      <c r="N775" s="18">
        <v>0.11147482010722705</v>
      </c>
      <c r="O775" s="5">
        <v>3028.314312089025</v>
      </c>
      <c r="P775" s="5">
        <v>5.2670442183584854</v>
      </c>
      <c r="Q775" s="5">
        <v>337.57715048522215</v>
      </c>
      <c r="R775" s="5">
        <v>0.58713647114343914</v>
      </c>
      <c r="S775" s="18">
        <v>0.81300002000000005</v>
      </c>
      <c r="T775" s="62">
        <v>96.04</v>
      </c>
      <c r="U775" s="18">
        <v>0.16704090879309544</v>
      </c>
      <c r="V775" s="5">
        <v>574.95517154264985</v>
      </c>
      <c r="W775" s="5">
        <v>1256.5366079228272</v>
      </c>
      <c r="X775" s="5">
        <v>2.1854514405904739</v>
      </c>
      <c r="Y775" s="5">
        <v>0</v>
      </c>
      <c r="Z775" s="5" t="s">
        <v>980</v>
      </c>
      <c r="AA775" s="5">
        <v>2003</v>
      </c>
      <c r="AB775" s="5">
        <v>0.81300002000000005</v>
      </c>
      <c r="AC775" s="5">
        <v>8.6099996999999998E-2</v>
      </c>
      <c r="AD775" s="5">
        <v>299494</v>
      </c>
      <c r="AE775" s="5">
        <v>13776198</v>
      </c>
      <c r="AF775" s="5">
        <v>4387649</v>
      </c>
      <c r="AG775" s="5">
        <v>11195902</v>
      </c>
      <c r="AH775" s="5">
        <v>45.200001</v>
      </c>
      <c r="AI775" s="10"/>
    </row>
    <row r="776" spans="1:35" x14ac:dyDescent="0.25">
      <c r="A776" s="5" t="s">
        <v>1460</v>
      </c>
      <c r="B776" s="5">
        <v>108</v>
      </c>
      <c r="C776" s="5">
        <v>51</v>
      </c>
      <c r="D776" s="5">
        <v>0.02</v>
      </c>
      <c r="E776" s="5">
        <v>850.00001000000009</v>
      </c>
      <c r="F776" s="5">
        <v>700.00001000000009</v>
      </c>
      <c r="G776" s="5">
        <v>27</v>
      </c>
      <c r="H776" s="5">
        <v>76.699995999999999</v>
      </c>
      <c r="I776" s="5" t="s">
        <v>200</v>
      </c>
      <c r="J776" s="5" t="s">
        <v>201</v>
      </c>
      <c r="K776" s="5">
        <v>2468.3271529526332</v>
      </c>
      <c r="L776" s="5">
        <v>4.2930775739087936</v>
      </c>
      <c r="M776" s="5">
        <v>64.093024317436758</v>
      </c>
      <c r="N776" s="18">
        <v>0.11147482010722705</v>
      </c>
      <c r="O776" s="5">
        <v>2856.9703555969281</v>
      </c>
      <c r="P776" s="5">
        <v>4.9690314949797783</v>
      </c>
      <c r="Q776" s="5">
        <v>505.04567635931176</v>
      </c>
      <c r="R776" s="5">
        <v>0.87840878968743696</v>
      </c>
      <c r="S776" s="18">
        <v>0.76699996000000004</v>
      </c>
      <c r="T776" s="62">
        <v>112.36</v>
      </c>
      <c r="U776" s="18">
        <v>0.19541578790045142</v>
      </c>
      <c r="V776" s="5">
        <v>574.95517154264985</v>
      </c>
      <c r="W776" s="5">
        <v>1256.5366079228272</v>
      </c>
      <c r="X776" s="5">
        <v>2.1854514405904739</v>
      </c>
      <c r="Y776" s="5">
        <v>0</v>
      </c>
      <c r="Z776" s="5" t="s">
        <v>980</v>
      </c>
      <c r="AA776" s="5">
        <v>2004</v>
      </c>
      <c r="AB776" s="5">
        <v>0.76699996000000004</v>
      </c>
      <c r="AC776" s="5">
        <v>7.7800006000000005E-2</v>
      </c>
      <c r="AD776" s="5">
        <v>270387</v>
      </c>
      <c r="AE776" s="5">
        <v>14959465</v>
      </c>
      <c r="AF776" s="5">
        <v>3968034</v>
      </c>
      <c r="AG776" s="5">
        <v>11477961</v>
      </c>
      <c r="AH776" s="5">
        <v>45.599997999999999</v>
      </c>
      <c r="AI776" s="10"/>
    </row>
    <row r="777" spans="1:35" x14ac:dyDescent="0.25">
      <c r="A777" s="5" t="s">
        <v>1460</v>
      </c>
      <c r="B777" s="5">
        <v>108</v>
      </c>
      <c r="C777" s="5">
        <v>51</v>
      </c>
      <c r="D777" s="5">
        <v>0.02</v>
      </c>
      <c r="E777" s="5">
        <v>850.00001000000009</v>
      </c>
      <c r="F777" s="5">
        <v>700.00001000000009</v>
      </c>
      <c r="G777" s="5">
        <v>26</v>
      </c>
      <c r="H777" s="5">
        <v>74.5</v>
      </c>
      <c r="I777" s="5" t="s">
        <v>200</v>
      </c>
      <c r="J777" s="5" t="s">
        <v>201</v>
      </c>
      <c r="K777" s="5">
        <v>2468.3271529526332</v>
      </c>
      <c r="L777" s="5">
        <v>4.2930775739087936</v>
      </c>
      <c r="M777" s="5">
        <v>64.093024317436758</v>
      </c>
      <c r="N777" s="18">
        <v>0.11147482010722705</v>
      </c>
      <c r="O777" s="5">
        <v>2775.023501852218</v>
      </c>
      <c r="P777" s="5">
        <v>4.8265041158019537</v>
      </c>
      <c r="Q777" s="5">
        <v>568.84416613902647</v>
      </c>
      <c r="R777" s="5">
        <v>0.98937133587784409</v>
      </c>
      <c r="S777" s="18">
        <v>0.745</v>
      </c>
      <c r="T777" s="62">
        <v>119.03</v>
      </c>
      <c r="U777" s="18">
        <v>0.20702846786707796</v>
      </c>
      <c r="V777" s="5">
        <v>574.95517154264985</v>
      </c>
      <c r="W777" s="5">
        <v>1256.5366079228272</v>
      </c>
      <c r="X777" s="5">
        <v>2.1854514405904739</v>
      </c>
      <c r="Y777" s="5">
        <v>0</v>
      </c>
      <c r="Z777" s="5" t="s">
        <v>980</v>
      </c>
      <c r="AA777" s="5">
        <v>2005</v>
      </c>
      <c r="AB777" s="5">
        <v>0.745</v>
      </c>
      <c r="AC777" s="5">
        <v>7.7899999999999997E-2</v>
      </c>
      <c r="AD777" s="5">
        <v>304328</v>
      </c>
      <c r="AE777" s="5">
        <v>15892555</v>
      </c>
      <c r="AF777" s="5">
        <v>4096138</v>
      </c>
      <c r="AG777" s="5">
        <v>11843936</v>
      </c>
      <c r="AH777" s="5">
        <v>45.799999</v>
      </c>
      <c r="AI777" s="10"/>
    </row>
    <row r="778" spans="1:35" x14ac:dyDescent="0.25">
      <c r="A778" s="5" t="s">
        <v>1460</v>
      </c>
      <c r="B778" s="5">
        <v>108</v>
      </c>
      <c r="C778" s="5">
        <v>51</v>
      </c>
      <c r="D778" s="5">
        <v>0.02</v>
      </c>
      <c r="E778" s="5">
        <v>850.00001000000009</v>
      </c>
      <c r="F778" s="5">
        <v>700.00001000000009</v>
      </c>
      <c r="G778" s="5">
        <v>25</v>
      </c>
      <c r="H778" s="5">
        <v>74.699997999999994</v>
      </c>
      <c r="I778" s="5" t="s">
        <v>200</v>
      </c>
      <c r="J778" s="5" t="s">
        <v>201</v>
      </c>
      <c r="K778" s="5">
        <v>2468.3271529526332</v>
      </c>
      <c r="L778" s="5">
        <v>4.2930775739087936</v>
      </c>
      <c r="M778" s="5">
        <v>64.093024317436758</v>
      </c>
      <c r="N778" s="18">
        <v>0.11147482010722705</v>
      </c>
      <c r="O778" s="5">
        <v>2782.4731548766936</v>
      </c>
      <c r="P778" s="5">
        <v>4.8394610442603723</v>
      </c>
      <c r="Q778" s="5">
        <v>573.26891283088537</v>
      </c>
      <c r="R778" s="5">
        <v>0.99706714750083891</v>
      </c>
      <c r="S778" s="18">
        <v>0.7469999799999999</v>
      </c>
      <c r="T778" s="62">
        <v>120.11</v>
      </c>
      <c r="U778" s="18">
        <v>0.20889992946252872</v>
      </c>
      <c r="V778" s="5">
        <v>574.95517154264985</v>
      </c>
      <c r="W778" s="5">
        <v>1256.5366079228272</v>
      </c>
      <c r="X778" s="5">
        <v>2.1854514405904739</v>
      </c>
      <c r="Y778" s="5">
        <v>0</v>
      </c>
      <c r="Z778" s="5" t="s">
        <v>980</v>
      </c>
      <c r="AA778" s="5">
        <v>2006</v>
      </c>
      <c r="AB778" s="5">
        <v>0.74699998000000001</v>
      </c>
      <c r="AC778" s="5">
        <v>7.7800006000000005E-2</v>
      </c>
      <c r="AD778" s="5">
        <v>327265</v>
      </c>
      <c r="AE778" s="5">
        <v>16737757</v>
      </c>
      <c r="AF778" s="5">
        <v>4247109</v>
      </c>
      <c r="AG778" s="5">
        <v>12495207</v>
      </c>
      <c r="AH778" s="5">
        <v>46</v>
      </c>
      <c r="AI778" s="10"/>
    </row>
    <row r="779" spans="1:35" x14ac:dyDescent="0.25">
      <c r="A779" s="5" t="s">
        <v>1460</v>
      </c>
      <c r="B779" s="5">
        <v>108</v>
      </c>
      <c r="C779" s="5">
        <v>51</v>
      </c>
      <c r="D779" s="5">
        <v>0.02</v>
      </c>
      <c r="E779" s="5">
        <v>850.00001000000009</v>
      </c>
      <c r="F779" s="5">
        <v>700.00001000000009</v>
      </c>
      <c r="G779" s="5">
        <v>24</v>
      </c>
      <c r="H779" s="5">
        <v>73.339999000000006</v>
      </c>
      <c r="I779" s="5" t="s">
        <v>200</v>
      </c>
      <c r="J779" s="5" t="s">
        <v>201</v>
      </c>
      <c r="K779" s="5">
        <v>2468.3271529526332</v>
      </c>
      <c r="L779" s="5">
        <v>4.2930775739087936</v>
      </c>
      <c r="M779" s="5">
        <v>64.093024317436758</v>
      </c>
      <c r="N779" s="18">
        <v>0.11147482010722705</v>
      </c>
      <c r="O779" s="5">
        <v>2731.8150449774257</v>
      </c>
      <c r="P779" s="5">
        <v>4.7513531144484737</v>
      </c>
      <c r="Q779" s="5">
        <v>610.02490503983222</v>
      </c>
      <c r="R779" s="5">
        <v>1.0609955962359423</v>
      </c>
      <c r="S779" s="18">
        <v>0.73339999000000011</v>
      </c>
      <c r="T779" s="62">
        <v>124.47</v>
      </c>
      <c r="U779" s="18">
        <v>0.21648129474591488</v>
      </c>
      <c r="V779" s="5">
        <v>574.95517154264985</v>
      </c>
      <c r="W779" s="5">
        <v>1256.5366079228272</v>
      </c>
      <c r="X779" s="5">
        <v>2.1854514405904739</v>
      </c>
      <c r="Y779" s="5">
        <v>0</v>
      </c>
      <c r="Z779" s="5" t="s">
        <v>980</v>
      </c>
      <c r="AA779" s="5">
        <v>2007</v>
      </c>
      <c r="AB779" s="5">
        <v>0.73339999</v>
      </c>
      <c r="AC779" s="5">
        <v>7.7800006000000005E-2</v>
      </c>
      <c r="AD779" s="5">
        <v>335697</v>
      </c>
      <c r="AE779" s="5">
        <v>17705628</v>
      </c>
      <c r="AF779" s="5">
        <v>4448954</v>
      </c>
      <c r="AG779" s="5">
        <v>12985324</v>
      </c>
      <c r="AH779" s="5">
        <v>46.200001</v>
      </c>
      <c r="AI779" s="10"/>
    </row>
    <row r="780" spans="1:35" x14ac:dyDescent="0.25">
      <c r="A780" s="5" t="s">
        <v>1460</v>
      </c>
      <c r="B780" s="5">
        <v>108</v>
      </c>
      <c r="C780" s="5">
        <v>51</v>
      </c>
      <c r="D780" s="5">
        <v>0.02</v>
      </c>
      <c r="E780" s="5">
        <v>850.00001000000009</v>
      </c>
      <c r="F780" s="5">
        <v>499.99999000000003</v>
      </c>
      <c r="G780" s="5">
        <v>23</v>
      </c>
      <c r="H780" s="5">
        <v>73.599999999999994</v>
      </c>
      <c r="I780" s="5" t="s">
        <v>200</v>
      </c>
      <c r="J780" s="5" t="s">
        <v>201</v>
      </c>
      <c r="K780" s="5">
        <v>1371.1137209241997</v>
      </c>
      <c r="L780" s="5">
        <v>3.9210967452643897</v>
      </c>
      <c r="M780" s="5">
        <v>28.571796725571645</v>
      </c>
      <c r="N780" s="18">
        <v>8.1709326832116444E-2</v>
      </c>
      <c r="O780" s="5">
        <v>1504.2276267701641</v>
      </c>
      <c r="P780" s="5">
        <v>4.3017745074344154</v>
      </c>
      <c r="Q780" s="5">
        <v>346.58450721532051</v>
      </c>
      <c r="R780" s="5">
        <v>0.99115876565295191</v>
      </c>
      <c r="S780" s="18">
        <v>0.73599999999999999</v>
      </c>
      <c r="T780" s="62">
        <v>63.36</v>
      </c>
      <c r="U780" s="18">
        <v>0.18119384166893274</v>
      </c>
      <c r="V780" s="5">
        <v>349.67607534298389</v>
      </c>
      <c r="W780" s="5">
        <v>672.67381544830607</v>
      </c>
      <c r="X780" s="5">
        <v>1.9237055746193275</v>
      </c>
      <c r="Y780" s="5">
        <v>0</v>
      </c>
      <c r="Z780" s="5" t="s">
        <v>980</v>
      </c>
      <c r="AA780" s="5">
        <v>2008</v>
      </c>
      <c r="AB780" s="5">
        <v>0.73599999999999999</v>
      </c>
      <c r="AC780" s="5">
        <v>7.7399998999999997E-2</v>
      </c>
      <c r="AD780" s="5">
        <v>374522</v>
      </c>
      <c r="AE780" s="5">
        <v>17729848</v>
      </c>
      <c r="AF780" s="5">
        <v>4722432</v>
      </c>
      <c r="AG780" s="5">
        <v>13048970</v>
      </c>
      <c r="AH780" s="5">
        <v>46.5</v>
      </c>
      <c r="AI780" s="10"/>
    </row>
    <row r="781" spans="1:35" x14ac:dyDescent="0.25">
      <c r="A781" s="5" t="s">
        <v>1460</v>
      </c>
      <c r="B781" s="5">
        <v>108</v>
      </c>
      <c r="C781" s="5">
        <v>51</v>
      </c>
      <c r="D781" s="5">
        <v>0.02</v>
      </c>
      <c r="E781" s="5">
        <v>850.00001000000009</v>
      </c>
      <c r="F781" s="5">
        <v>499.99999000000003</v>
      </c>
      <c r="G781" s="5">
        <v>22</v>
      </c>
      <c r="H781" s="5">
        <v>69.989997000000002</v>
      </c>
      <c r="I781" s="5" t="s">
        <v>200</v>
      </c>
      <c r="J781" s="5" t="s">
        <v>201</v>
      </c>
      <c r="K781" s="5">
        <v>1371.1137209241997</v>
      </c>
      <c r="L781" s="5">
        <v>3.9210967452643897</v>
      </c>
      <c r="M781" s="5">
        <v>28.571796725571645</v>
      </c>
      <c r="N781" s="18">
        <v>8.1709326832116444E-2</v>
      </c>
      <c r="O781" s="5">
        <v>1430.4468353934908</v>
      </c>
      <c r="P781" s="5">
        <v>4.0907769683425448</v>
      </c>
      <c r="Q781" s="5">
        <v>412.82484083517369</v>
      </c>
      <c r="R781" s="5">
        <v>1.1805921821510081</v>
      </c>
      <c r="S781" s="18">
        <v>0.69989997000000004</v>
      </c>
      <c r="T781" s="62">
        <v>70.650000000000006</v>
      </c>
      <c r="U781" s="18">
        <v>0.20205762369883037</v>
      </c>
      <c r="V781" s="5">
        <v>349.67607534298389</v>
      </c>
      <c r="W781" s="5">
        <v>672.67381544830607</v>
      </c>
      <c r="X781" s="5">
        <v>1.9237055746193275</v>
      </c>
      <c r="Y781" s="5">
        <v>0</v>
      </c>
      <c r="Z781" s="5" t="s">
        <v>980</v>
      </c>
      <c r="AA781" s="5">
        <v>2009</v>
      </c>
      <c r="AB781" s="5">
        <v>0.69989997000000004</v>
      </c>
      <c r="AC781" s="5">
        <v>7.8200005000000003E-2</v>
      </c>
      <c r="AD781" s="5">
        <v>381151</v>
      </c>
      <c r="AE781" s="5">
        <v>18799416</v>
      </c>
      <c r="AF781" s="5">
        <v>4778708</v>
      </c>
      <c r="AG781" s="5">
        <v>13158490</v>
      </c>
      <c r="AH781" s="5">
        <v>46.900002000000001</v>
      </c>
      <c r="AI781" s="10"/>
    </row>
    <row r="782" spans="1:35" x14ac:dyDescent="0.25">
      <c r="A782" s="5" t="s">
        <v>1460</v>
      </c>
      <c r="B782" s="5">
        <v>108</v>
      </c>
      <c r="C782" s="5">
        <v>51</v>
      </c>
      <c r="D782" s="5">
        <v>0.02</v>
      </c>
      <c r="E782" s="5">
        <v>850.00001000000009</v>
      </c>
      <c r="F782" s="5">
        <v>499.99999000000003</v>
      </c>
      <c r="G782" s="5">
        <v>21</v>
      </c>
      <c r="H782" s="5">
        <v>76.400000000000006</v>
      </c>
      <c r="I782" s="5" t="s">
        <v>200</v>
      </c>
      <c r="J782" s="5" t="s">
        <v>201</v>
      </c>
      <c r="K782" s="5">
        <v>1371.1137209241997</v>
      </c>
      <c r="L782" s="5">
        <v>3.9210967452643897</v>
      </c>
      <c r="M782" s="5">
        <v>28.571796725571645</v>
      </c>
      <c r="N782" s="18">
        <v>8.1709326832116444E-2</v>
      </c>
      <c r="O782" s="5">
        <v>1561.4536777885944</v>
      </c>
      <c r="P782" s="5">
        <v>4.4654289723911598</v>
      </c>
      <c r="Q782" s="5">
        <v>295.09752712833603</v>
      </c>
      <c r="R782" s="5">
        <v>0.84391683599996414</v>
      </c>
      <c r="S782" s="18">
        <v>0.76400000000000001</v>
      </c>
      <c r="T782" s="62">
        <v>59.17</v>
      </c>
      <c r="U782" s="18">
        <v>0.16921963145804839</v>
      </c>
      <c r="V782" s="5">
        <v>349.67607534298389</v>
      </c>
      <c r="W782" s="5">
        <v>672.67381544830607</v>
      </c>
      <c r="X782" s="5">
        <v>1.9237055746193275</v>
      </c>
      <c r="Y782" s="5">
        <v>0</v>
      </c>
      <c r="Z782" s="5" t="s">
        <v>980</v>
      </c>
      <c r="AA782" s="5">
        <v>2010</v>
      </c>
      <c r="AB782" s="5">
        <v>0.76400000000000001</v>
      </c>
      <c r="AC782" s="5">
        <v>6.4999998000000003E-2</v>
      </c>
      <c r="AD782" s="5">
        <v>443548</v>
      </c>
      <c r="AE782" s="5">
        <v>17180956</v>
      </c>
      <c r="AF782" s="5">
        <v>4804627</v>
      </c>
      <c r="AG782" s="5">
        <v>13126993</v>
      </c>
      <c r="AH782" s="5">
        <v>47.200001</v>
      </c>
      <c r="AI782" s="10"/>
    </row>
    <row r="783" spans="1:35" x14ac:dyDescent="0.25">
      <c r="A783" s="5" t="s">
        <v>1460</v>
      </c>
      <c r="B783" s="5">
        <v>108</v>
      </c>
      <c r="C783" s="5">
        <v>51</v>
      </c>
      <c r="D783" s="5">
        <v>0.02</v>
      </c>
      <c r="E783" s="5">
        <v>850.00001000000009</v>
      </c>
      <c r="F783" s="5">
        <v>499.99999000000003</v>
      </c>
      <c r="G783" s="5">
        <v>20</v>
      </c>
      <c r="H783" s="5">
        <v>75.180000000000007</v>
      </c>
      <c r="I783" s="5" t="s">
        <v>200</v>
      </c>
      <c r="J783" s="5" t="s">
        <v>201</v>
      </c>
      <c r="K783" s="5">
        <v>1371.1137209241997</v>
      </c>
      <c r="L783" s="5">
        <v>3.9210967452643897</v>
      </c>
      <c r="M783" s="5">
        <v>28.571796725571645</v>
      </c>
      <c r="N783" s="18">
        <v>8.1709326832116444E-2</v>
      </c>
      <c r="O783" s="5">
        <v>1536.5194698448497</v>
      </c>
      <c r="P783" s="5">
        <v>4.3941223840885781</v>
      </c>
      <c r="Q783" s="5">
        <v>305.82844890457432</v>
      </c>
      <c r="R783" s="5">
        <v>0.87460501438252214</v>
      </c>
      <c r="S783" s="18">
        <v>0.75180000000000002</v>
      </c>
      <c r="T783" s="62">
        <v>60.89</v>
      </c>
      <c r="U783" s="18">
        <v>0.17412969155309369</v>
      </c>
      <c r="V783" s="5">
        <v>349.67607534298389</v>
      </c>
      <c r="W783" s="5">
        <v>672.67381544830607</v>
      </c>
      <c r="X783" s="5">
        <v>1.9237055746193275</v>
      </c>
      <c r="Y783" s="5">
        <v>0</v>
      </c>
      <c r="Z783" s="5" t="s">
        <v>980</v>
      </c>
      <c r="AA783" s="5">
        <v>2011</v>
      </c>
      <c r="AB783" s="5">
        <v>0.75180000000000002</v>
      </c>
      <c r="AC783" s="5">
        <v>6.6500001000000003E-2</v>
      </c>
      <c r="AD783" s="5">
        <v>321782</v>
      </c>
      <c r="AE783" s="5">
        <v>17898848</v>
      </c>
      <c r="AF783" s="5">
        <v>5079429</v>
      </c>
      <c r="AG783" s="5">
        <v>13455753</v>
      </c>
      <c r="AH783" s="5">
        <v>47.299999</v>
      </c>
      <c r="AI783" s="10"/>
    </row>
    <row r="784" spans="1:35" x14ac:dyDescent="0.25">
      <c r="A784" s="5" t="s">
        <v>1460</v>
      </c>
      <c r="B784" s="5">
        <v>108</v>
      </c>
      <c r="C784" s="5">
        <v>51</v>
      </c>
      <c r="D784" s="5">
        <v>0.02</v>
      </c>
      <c r="E784" s="5">
        <v>799.99998000000005</v>
      </c>
      <c r="F784" s="5">
        <v>499.99999000000003</v>
      </c>
      <c r="G784" s="5">
        <v>19</v>
      </c>
      <c r="H784" s="5">
        <v>73.449999000000005</v>
      </c>
      <c r="I784" s="5" t="s">
        <v>200</v>
      </c>
      <c r="J784" s="5" t="s">
        <v>201</v>
      </c>
      <c r="K784" s="5">
        <v>1445.5150883647343</v>
      </c>
      <c r="L784" s="5">
        <v>4.1338690013232497</v>
      </c>
      <c r="M784" s="5">
        <v>32.569988384142164</v>
      </c>
      <c r="N784" s="18">
        <v>9.3143313714544262E-2</v>
      </c>
      <c r="O784" s="5">
        <v>1584.2031006932064</v>
      </c>
      <c r="P784" s="5">
        <v>4.5304875351833038</v>
      </c>
      <c r="Q784" s="5">
        <v>335.7651032102782</v>
      </c>
      <c r="R784" s="5">
        <v>0.96021754671359494</v>
      </c>
      <c r="S784" s="18">
        <v>0.7344999900000001</v>
      </c>
      <c r="T784" s="62">
        <v>67.53</v>
      </c>
      <c r="U784" s="18">
        <v>0.19312848728292506</v>
      </c>
      <c r="V784" s="5">
        <v>349.67607534298389</v>
      </c>
      <c r="W784" s="5">
        <v>711.33055120185861</v>
      </c>
      <c r="X784" s="5">
        <v>2.0342557050954708</v>
      </c>
      <c r="Y784" s="5">
        <v>0</v>
      </c>
      <c r="Z784" s="5" t="s">
        <v>980</v>
      </c>
      <c r="AA784" s="5">
        <v>2012</v>
      </c>
      <c r="AB784" s="5">
        <v>0.73449998999999999</v>
      </c>
      <c r="AC784" s="5">
        <v>6.8400003000000001E-2</v>
      </c>
      <c r="AD784" s="5">
        <v>371295</v>
      </c>
      <c r="AE784" s="5">
        <v>18598896</v>
      </c>
      <c r="AF784" s="5">
        <v>5142592</v>
      </c>
      <c r="AG784" s="5">
        <v>13661682</v>
      </c>
      <c r="AH784" s="5">
        <v>47.299999</v>
      </c>
      <c r="AI784" s="10"/>
    </row>
    <row r="785" spans="1:35" x14ac:dyDescent="0.25">
      <c r="A785" s="5" t="s">
        <v>1460</v>
      </c>
      <c r="B785" s="5">
        <v>108</v>
      </c>
      <c r="C785" s="5">
        <v>51</v>
      </c>
      <c r="D785" s="5">
        <v>0.02</v>
      </c>
      <c r="E785" s="5">
        <v>799.99998000000005</v>
      </c>
      <c r="F785" s="5">
        <v>499.99999000000003</v>
      </c>
      <c r="G785" s="5">
        <v>18</v>
      </c>
      <c r="H785" s="5">
        <v>72.820001999999988</v>
      </c>
      <c r="I785" s="5" t="s">
        <v>200</v>
      </c>
      <c r="J785" s="5" t="s">
        <v>201</v>
      </c>
      <c r="K785" s="5">
        <v>1445.5150883647343</v>
      </c>
      <c r="L785" s="5">
        <v>4.1338690013232497</v>
      </c>
      <c r="M785" s="5">
        <v>32.569988384142164</v>
      </c>
      <c r="N785" s="18">
        <v>9.3143313714544262E-2</v>
      </c>
      <c r="O785" s="5">
        <v>1570.6150378693055</v>
      </c>
      <c r="P785" s="5">
        <v>4.4916285345766056</v>
      </c>
      <c r="Q785" s="5">
        <v>351.04178040656353</v>
      </c>
      <c r="R785" s="5">
        <v>1.0039056291232966</v>
      </c>
      <c r="S785" s="18">
        <v>0.72820001999999984</v>
      </c>
      <c r="T785" s="62">
        <v>70.03</v>
      </c>
      <c r="U785" s="18">
        <v>0.20026214694648448</v>
      </c>
      <c r="V785" s="5">
        <v>349.67607534298389</v>
      </c>
      <c r="W785" s="5">
        <v>711.33055120185861</v>
      </c>
      <c r="X785" s="5">
        <v>2.0342557050954708</v>
      </c>
      <c r="Y785" s="5">
        <v>0</v>
      </c>
      <c r="Z785" s="5" t="s">
        <v>980</v>
      </c>
      <c r="AA785" s="5">
        <v>2013</v>
      </c>
      <c r="AB785" s="5">
        <v>0.72820001999999995</v>
      </c>
      <c r="AC785" s="5">
        <v>6.8199999999999997E-2</v>
      </c>
      <c r="AD785" s="5">
        <v>430773</v>
      </c>
      <c r="AE785" s="5">
        <v>19379768</v>
      </c>
      <c r="AF785" s="5">
        <v>5246928</v>
      </c>
      <c r="AG785" s="5">
        <v>14113295</v>
      </c>
      <c r="AH785" s="5">
        <v>47.299999</v>
      </c>
      <c r="AI785" s="10"/>
    </row>
    <row r="786" spans="1:35" x14ac:dyDescent="0.25">
      <c r="A786" s="5" t="s">
        <v>1460</v>
      </c>
      <c r="B786" s="5">
        <v>108</v>
      </c>
      <c r="C786" s="5">
        <v>51</v>
      </c>
      <c r="D786" s="5">
        <v>0.02</v>
      </c>
      <c r="E786" s="5">
        <v>799.99998000000005</v>
      </c>
      <c r="F786" s="5">
        <v>499.99999000000003</v>
      </c>
      <c r="G786" s="5">
        <v>19</v>
      </c>
      <c r="H786" s="5">
        <v>73.510002999999998</v>
      </c>
      <c r="I786" s="5" t="s">
        <v>200</v>
      </c>
      <c r="J786" s="5" t="s">
        <v>201</v>
      </c>
      <c r="K786" s="5">
        <v>1445.5150883647343</v>
      </c>
      <c r="L786" s="5">
        <v>4.1338690013232497</v>
      </c>
      <c r="M786" s="5">
        <v>32.569988384142164</v>
      </c>
      <c r="N786" s="18">
        <v>9.3143313714544262E-2</v>
      </c>
      <c r="O786" s="5">
        <v>1585.4972943507717</v>
      </c>
      <c r="P786" s="5">
        <v>4.5341886567321428</v>
      </c>
      <c r="Q786" s="5">
        <v>368.35022452204367</v>
      </c>
      <c r="R786" s="5">
        <v>1.0534041374170167</v>
      </c>
      <c r="S786" s="18">
        <v>0.73510003000000002</v>
      </c>
      <c r="T786" s="62">
        <v>70.930000000000007</v>
      </c>
      <c r="U786" s="18">
        <v>0.20283178574650365</v>
      </c>
      <c r="V786" s="5">
        <v>349.67607534298389</v>
      </c>
      <c r="W786" s="5">
        <v>711.33055120185861</v>
      </c>
      <c r="X786" s="5">
        <v>2.0342557050954708</v>
      </c>
      <c r="Y786" s="5">
        <v>0</v>
      </c>
      <c r="Z786" s="5" t="s">
        <v>980</v>
      </c>
      <c r="AA786" s="5">
        <v>2014</v>
      </c>
      <c r="AB786" s="5">
        <v>0.73510003000000002</v>
      </c>
      <c r="AC786" s="5">
        <v>0.13750000000000001</v>
      </c>
      <c r="AD786" s="5">
        <v>476321</v>
      </c>
      <c r="AE786" s="5">
        <v>21282504</v>
      </c>
      <c r="AF786" s="5">
        <v>5351920</v>
      </c>
      <c r="AG786" s="5">
        <v>15644540</v>
      </c>
      <c r="AH786" s="5">
        <v>47</v>
      </c>
      <c r="AI786" s="10"/>
    </row>
    <row r="787" spans="1:35" x14ac:dyDescent="0.25">
      <c r="A787" s="5" t="s">
        <v>1460</v>
      </c>
      <c r="B787" s="5">
        <v>108</v>
      </c>
      <c r="C787" s="5">
        <v>51</v>
      </c>
      <c r="D787" s="5">
        <v>0.02</v>
      </c>
      <c r="E787" s="5">
        <v>850.00001000000009</v>
      </c>
      <c r="F787" s="5">
        <v>200</v>
      </c>
      <c r="H787" s="5">
        <v>112.07000000000001</v>
      </c>
      <c r="I787" s="5" t="s">
        <v>200</v>
      </c>
      <c r="J787" s="5" t="s">
        <v>201</v>
      </c>
      <c r="K787" s="5">
        <v>551.40989613241061</v>
      </c>
      <c r="L787" s="5">
        <v>3.2384249842911816</v>
      </c>
      <c r="M787" s="5">
        <v>8.3600972943567022</v>
      </c>
      <c r="N787" s="18">
        <v>4.9098770513630124E-2</v>
      </c>
      <c r="O787" s="5">
        <v>907.02620449623385</v>
      </c>
      <c r="P787" s="5">
        <v>5.3269561222057948</v>
      </c>
      <c r="Q787" s="5">
        <v>-73.657180733934084</v>
      </c>
      <c r="R787" s="5">
        <v>-0.43258790970981043</v>
      </c>
      <c r="S787" s="18">
        <v>1.1207</v>
      </c>
      <c r="T787" s="62" t="e">
        <v>#NUM!</v>
      </c>
      <c r="U787" s="18" t="e">
        <v>#NUM!</v>
      </c>
      <c r="V787" s="5">
        <v>170.27101100293106</v>
      </c>
      <c r="W787" s="5">
        <v>257.92909244279576</v>
      </c>
      <c r="X787" s="5">
        <v>1.5148150640766194</v>
      </c>
      <c r="Y787" s="5">
        <v>0</v>
      </c>
      <c r="Z787" s="5" t="s">
        <v>985</v>
      </c>
      <c r="AA787" s="5">
        <v>2001</v>
      </c>
      <c r="AB787" s="5">
        <v>1.1207</v>
      </c>
      <c r="AC787" s="5">
        <v>8.7599999999999997E-2</v>
      </c>
      <c r="AD787" s="5">
        <v>73362</v>
      </c>
      <c r="AE787" s="5">
        <v>6573193</v>
      </c>
      <c r="AF787" s="5">
        <v>1834042</v>
      </c>
      <c r="AG787" s="5">
        <v>7366673</v>
      </c>
      <c r="AI787" s="10"/>
    </row>
    <row r="788" spans="1:35" x14ac:dyDescent="0.25">
      <c r="A788" s="5" t="s">
        <v>1460</v>
      </c>
      <c r="B788" s="5">
        <v>108</v>
      </c>
      <c r="C788" s="5">
        <v>51</v>
      </c>
      <c r="D788" s="5">
        <v>0.02</v>
      </c>
      <c r="E788" s="5">
        <v>850.00001000000009</v>
      </c>
      <c r="F788" s="5">
        <v>200</v>
      </c>
      <c r="G788" s="5">
        <v>30</v>
      </c>
      <c r="H788" s="5">
        <v>104.52999999999999</v>
      </c>
      <c r="I788" s="5" t="s">
        <v>200</v>
      </c>
      <c r="J788" s="5" t="s">
        <v>201</v>
      </c>
      <c r="K788" s="5">
        <v>551.40989613241061</v>
      </c>
      <c r="L788" s="5">
        <v>3.2384249842911816</v>
      </c>
      <c r="M788" s="5">
        <v>8.3600972943567022</v>
      </c>
      <c r="N788" s="18">
        <v>4.9098770513630124E-2</v>
      </c>
      <c r="O788" s="5">
        <v>846.00204475766316</v>
      </c>
      <c r="P788" s="5">
        <v>4.9685618225588621</v>
      </c>
      <c r="Q788" s="5">
        <v>-29.560400903952505</v>
      </c>
      <c r="R788" s="5">
        <v>-0.17360794846894784</v>
      </c>
      <c r="S788" s="18">
        <v>1.0452999999999999</v>
      </c>
      <c r="T788" s="62">
        <v>5.61</v>
      </c>
      <c r="U788" s="18">
        <v>3.2944450882239462E-2</v>
      </c>
      <c r="V788" s="5">
        <v>170.27101100293106</v>
      </c>
      <c r="W788" s="5">
        <v>257.92909244279576</v>
      </c>
      <c r="X788" s="5">
        <v>1.5148150640766194</v>
      </c>
      <c r="Y788" s="5">
        <v>0</v>
      </c>
      <c r="Z788" s="5" t="s">
        <v>985</v>
      </c>
      <c r="AA788" s="5">
        <v>2002</v>
      </c>
      <c r="AB788" s="5">
        <v>1.0452999999999999</v>
      </c>
      <c r="AC788" s="5">
        <v>9.0200006999999999E-2</v>
      </c>
      <c r="AD788" s="5">
        <v>76614</v>
      </c>
      <c r="AE788" s="5">
        <v>7340397</v>
      </c>
      <c r="AF788" s="5">
        <v>1915350</v>
      </c>
      <c r="AG788" s="5">
        <v>7673028</v>
      </c>
      <c r="AI788" s="10"/>
    </row>
    <row r="789" spans="1:35" x14ac:dyDescent="0.25">
      <c r="A789" s="5" t="s">
        <v>1460</v>
      </c>
      <c r="B789" s="5">
        <v>108</v>
      </c>
      <c r="C789" s="5">
        <v>51</v>
      </c>
      <c r="D789" s="5">
        <v>0.02</v>
      </c>
      <c r="E789" s="5">
        <v>850.00001000000009</v>
      </c>
      <c r="F789" s="5">
        <v>200</v>
      </c>
      <c r="G789" s="5">
        <v>30</v>
      </c>
      <c r="H789" s="5">
        <v>99.059999000000005</v>
      </c>
      <c r="I789" s="5" t="s">
        <v>200</v>
      </c>
      <c r="J789" s="5" t="s">
        <v>201</v>
      </c>
      <c r="K789" s="5">
        <v>551.40989613241061</v>
      </c>
      <c r="L789" s="5">
        <v>3.2384249842911816</v>
      </c>
      <c r="M789" s="5">
        <v>8.3600972943567022</v>
      </c>
      <c r="N789" s="18">
        <v>4.9098770513630124E-2</v>
      </c>
      <c r="O789" s="5">
        <v>801.7311939892096</v>
      </c>
      <c r="P789" s="5">
        <v>4.7085595443807433</v>
      </c>
      <c r="Q789" s="5">
        <v>6.2355871354495607</v>
      </c>
      <c r="R789" s="5">
        <v>3.66215429081009E-2</v>
      </c>
      <c r="S789" s="18">
        <v>0.9905999900000001</v>
      </c>
      <c r="T789" s="62">
        <v>8.94</v>
      </c>
      <c r="U789" s="18">
        <v>5.2506426181181343E-2</v>
      </c>
      <c r="V789" s="5">
        <v>170.27101100293106</v>
      </c>
      <c r="W789" s="5">
        <v>257.92909244279576</v>
      </c>
      <c r="X789" s="5">
        <v>1.5148150640766194</v>
      </c>
      <c r="Y789" s="5">
        <v>0</v>
      </c>
      <c r="Z789" s="5" t="s">
        <v>985</v>
      </c>
      <c r="AA789" s="5">
        <v>2003</v>
      </c>
      <c r="AB789" s="5">
        <v>0.99059998999999999</v>
      </c>
      <c r="AC789" s="5">
        <v>9.0299993999999995E-2</v>
      </c>
      <c r="AD789" s="5">
        <v>83782</v>
      </c>
      <c r="AE789" s="5">
        <v>7830671</v>
      </c>
      <c r="AF789" s="5">
        <v>2009975</v>
      </c>
      <c r="AG789" s="5">
        <v>7757292</v>
      </c>
      <c r="AH789" s="5">
        <v>45.400002000000001</v>
      </c>
      <c r="AI789" s="10"/>
    </row>
    <row r="790" spans="1:35" x14ac:dyDescent="0.25">
      <c r="A790" s="5" t="s">
        <v>1460</v>
      </c>
      <c r="B790" s="5">
        <v>108</v>
      </c>
      <c r="C790" s="5">
        <v>51</v>
      </c>
      <c r="D790" s="5">
        <v>0.02</v>
      </c>
      <c r="E790" s="5">
        <v>850.00001000000009</v>
      </c>
      <c r="F790" s="5">
        <v>200</v>
      </c>
      <c r="G790" s="5">
        <v>30</v>
      </c>
      <c r="H790" s="5">
        <v>100.07999999999998</v>
      </c>
      <c r="I790" s="5" t="s">
        <v>200</v>
      </c>
      <c r="J790" s="5" t="s">
        <v>201</v>
      </c>
      <c r="K790" s="5">
        <v>551.40989613241061</v>
      </c>
      <c r="L790" s="5">
        <v>3.2384249842911816</v>
      </c>
      <c r="M790" s="5">
        <v>8.3600972943567022</v>
      </c>
      <c r="N790" s="18">
        <v>4.9098770513630124E-2</v>
      </c>
      <c r="O790" s="5">
        <v>809.98645976606645</v>
      </c>
      <c r="P790" s="5">
        <v>4.7570426404064943</v>
      </c>
      <c r="Q790" s="5">
        <v>-0.54598847671148354</v>
      </c>
      <c r="R790" s="5">
        <v>-3.2065850404922117E-3</v>
      </c>
      <c r="S790" s="18">
        <v>1.0007999999999999</v>
      </c>
      <c r="T790" s="62">
        <v>8.31</v>
      </c>
      <c r="U790" s="18">
        <v>4.8800395928098914E-2</v>
      </c>
      <c r="V790" s="5">
        <v>170.27101100293106</v>
      </c>
      <c r="W790" s="5">
        <v>257.92909244279576</v>
      </c>
      <c r="X790" s="5">
        <v>1.5148150640766194</v>
      </c>
      <c r="Y790" s="5">
        <v>0</v>
      </c>
      <c r="Z790" s="5" t="s">
        <v>985</v>
      </c>
      <c r="AA790" s="5">
        <v>2004</v>
      </c>
      <c r="AB790" s="5">
        <v>1.0007999999999999</v>
      </c>
      <c r="AC790" s="5">
        <v>9.1300003000000005E-2</v>
      </c>
      <c r="AD790" s="5">
        <v>103249</v>
      </c>
      <c r="AE790" s="5">
        <v>7878363</v>
      </c>
      <c r="AF790" s="5">
        <v>1965546</v>
      </c>
      <c r="AG790" s="5">
        <v>7884984</v>
      </c>
      <c r="AH790" s="5">
        <v>46</v>
      </c>
      <c r="AI790" s="10"/>
    </row>
    <row r="791" spans="1:35" x14ac:dyDescent="0.25">
      <c r="A791" s="5" t="s">
        <v>1460</v>
      </c>
      <c r="B791" s="5">
        <v>108</v>
      </c>
      <c r="C791" s="5">
        <v>51</v>
      </c>
      <c r="D791" s="5">
        <v>0.02</v>
      </c>
      <c r="E791" s="5">
        <v>850.00001000000009</v>
      </c>
      <c r="F791" s="5">
        <v>200</v>
      </c>
      <c r="G791" s="5">
        <v>15</v>
      </c>
      <c r="H791" s="5">
        <v>95.58</v>
      </c>
      <c r="I791" s="5" t="s">
        <v>200</v>
      </c>
      <c r="J791" s="5" t="s">
        <v>201</v>
      </c>
      <c r="K791" s="5">
        <v>551.40989613241061</v>
      </c>
      <c r="L791" s="5">
        <v>3.2384249842911816</v>
      </c>
      <c r="M791" s="5">
        <v>8.3600972943567022</v>
      </c>
      <c r="N791" s="18">
        <v>4.9098770513630124E-2</v>
      </c>
      <c r="O791" s="5">
        <v>773.5662052801822</v>
      </c>
      <c r="P791" s="5">
        <v>4.5431468382299434</v>
      </c>
      <c r="Q791" s="5">
        <v>32.594339421169039</v>
      </c>
      <c r="R791" s="5">
        <v>0.19142624002278319</v>
      </c>
      <c r="S791" s="18">
        <v>0.95579999999999998</v>
      </c>
      <c r="T791" s="62">
        <v>12.29</v>
      </c>
      <c r="U791" s="18">
        <v>7.2150406798901862E-2</v>
      </c>
      <c r="V791" s="5">
        <v>170.27101100293106</v>
      </c>
      <c r="W791" s="5">
        <v>257.92909244279576</v>
      </c>
      <c r="X791" s="5">
        <v>1.5148150640766194</v>
      </c>
      <c r="Y791" s="5">
        <v>0</v>
      </c>
      <c r="Z791" s="5" t="s">
        <v>985</v>
      </c>
      <c r="AA791" s="5">
        <v>2005</v>
      </c>
      <c r="AB791" s="5">
        <v>0.95579999999999998</v>
      </c>
      <c r="AC791" s="5">
        <v>8.7899997999999993E-2</v>
      </c>
      <c r="AD791" s="5">
        <v>99051</v>
      </c>
      <c r="AE791" s="5">
        <v>8455336</v>
      </c>
      <c r="AF791" s="5">
        <v>1952323</v>
      </c>
      <c r="AG791" s="5">
        <v>8081736</v>
      </c>
      <c r="AH791" s="5">
        <v>46</v>
      </c>
      <c r="AI791" s="10"/>
    </row>
    <row r="792" spans="1:35" x14ac:dyDescent="0.25">
      <c r="A792" s="5" t="s">
        <v>1460</v>
      </c>
      <c r="B792" s="5">
        <v>108</v>
      </c>
      <c r="C792" s="5">
        <v>51</v>
      </c>
      <c r="D792" s="5">
        <v>0.02</v>
      </c>
      <c r="E792" s="5">
        <v>850.00001000000009</v>
      </c>
      <c r="F792" s="5">
        <v>200</v>
      </c>
      <c r="G792" s="5">
        <v>14</v>
      </c>
      <c r="H792" s="5">
        <v>96.230006000000003</v>
      </c>
      <c r="I792" s="5" t="s">
        <v>200</v>
      </c>
      <c r="J792" s="5" t="s">
        <v>201</v>
      </c>
      <c r="K792" s="5">
        <v>551.40989613241061</v>
      </c>
      <c r="L792" s="5">
        <v>3.2384249842911816</v>
      </c>
      <c r="M792" s="5">
        <v>8.3600972943567022</v>
      </c>
      <c r="N792" s="18">
        <v>4.9098770513630124E-2</v>
      </c>
      <c r="O792" s="5">
        <v>778.82695726626037</v>
      </c>
      <c r="P792" s="5">
        <v>4.5740431837387376</v>
      </c>
      <c r="Q792" s="5">
        <v>28.073170687627666</v>
      </c>
      <c r="R792" s="5">
        <v>0.16487345979959214</v>
      </c>
      <c r="S792" s="18">
        <v>0.9623000599999999</v>
      </c>
      <c r="T792" s="62">
        <v>11.86</v>
      </c>
      <c r="U792" s="18">
        <v>6.9681975340142033E-2</v>
      </c>
      <c r="V792" s="5">
        <v>170.27101100293106</v>
      </c>
      <c r="W792" s="5">
        <v>257.92909244279576</v>
      </c>
      <c r="X792" s="5">
        <v>1.5148150640766194</v>
      </c>
      <c r="Y792" s="5">
        <v>0</v>
      </c>
      <c r="Z792" s="5" t="s">
        <v>985</v>
      </c>
      <c r="AA792" s="5">
        <v>2006</v>
      </c>
      <c r="AB792" s="5">
        <v>0.96230006000000001</v>
      </c>
      <c r="AC792" s="5">
        <v>8.5200003999999996E-2</v>
      </c>
      <c r="AD792" s="5">
        <v>127371</v>
      </c>
      <c r="AE792" s="5">
        <v>8819161</v>
      </c>
      <c r="AF792" s="5">
        <v>2016588</v>
      </c>
      <c r="AG792" s="5">
        <v>8486756</v>
      </c>
      <c r="AH792" s="5">
        <v>46.200001</v>
      </c>
      <c r="AI792" s="10"/>
    </row>
    <row r="793" spans="1:35" x14ac:dyDescent="0.25">
      <c r="A793" s="5" t="s">
        <v>1460</v>
      </c>
      <c r="B793" s="5">
        <v>108</v>
      </c>
      <c r="C793" s="5">
        <v>51</v>
      </c>
      <c r="D793" s="5">
        <v>0.02</v>
      </c>
      <c r="E793" s="5">
        <v>850.00001000000009</v>
      </c>
      <c r="F793" s="5">
        <v>200</v>
      </c>
      <c r="G793" s="5">
        <v>13</v>
      </c>
      <c r="H793" s="5">
        <v>92.490000000000009</v>
      </c>
      <c r="I793" s="5" t="s">
        <v>200</v>
      </c>
      <c r="J793" s="5" t="s">
        <v>201</v>
      </c>
      <c r="K793" s="5">
        <v>551.40989613241061</v>
      </c>
      <c r="L793" s="5">
        <v>3.2384249842911816</v>
      </c>
      <c r="M793" s="5">
        <v>8.3600972943567022</v>
      </c>
      <c r="N793" s="18">
        <v>4.9098770513630124E-2</v>
      </c>
      <c r="O793" s="5">
        <v>748.55763053320845</v>
      </c>
      <c r="P793" s="5">
        <v>4.3962717207353794</v>
      </c>
      <c r="Q793" s="5">
        <v>58.753953717744039</v>
      </c>
      <c r="R793" s="5">
        <v>0.34506140165417026</v>
      </c>
      <c r="S793" s="18">
        <v>0.92490000000000006</v>
      </c>
      <c r="T793" s="62">
        <v>16</v>
      </c>
      <c r="U793" s="18">
        <v>9.396464320155265E-2</v>
      </c>
      <c r="V793" s="5">
        <v>170.27101100293106</v>
      </c>
      <c r="W793" s="5">
        <v>257.92909244279576</v>
      </c>
      <c r="X793" s="5">
        <v>1.5148150640766194</v>
      </c>
      <c r="Y793" s="5">
        <v>0</v>
      </c>
      <c r="Z793" s="5" t="s">
        <v>985</v>
      </c>
      <c r="AA793" s="5">
        <v>2007</v>
      </c>
      <c r="AB793" s="5">
        <v>0.92490000000000006</v>
      </c>
      <c r="AC793" s="5">
        <v>8.3999999000000006E-2</v>
      </c>
      <c r="AD793" s="5">
        <v>122389</v>
      </c>
      <c r="AE793" s="5">
        <v>9627305</v>
      </c>
      <c r="AF793" s="5">
        <v>2095310</v>
      </c>
      <c r="AG793" s="5">
        <v>8904517</v>
      </c>
      <c r="AH793" s="5">
        <v>46.200001</v>
      </c>
      <c r="AI793" s="10"/>
    </row>
    <row r="794" spans="1:35" x14ac:dyDescent="0.25">
      <c r="A794" s="5" t="s">
        <v>1460</v>
      </c>
      <c r="B794" s="5">
        <v>108</v>
      </c>
      <c r="C794" s="5">
        <v>51</v>
      </c>
      <c r="D794" s="5">
        <v>0.02</v>
      </c>
      <c r="E794" s="5">
        <v>850.00001000000009</v>
      </c>
      <c r="F794" s="5">
        <v>200</v>
      </c>
      <c r="G794" s="5">
        <v>12</v>
      </c>
      <c r="H794" s="5">
        <v>90.179997999999998</v>
      </c>
      <c r="I794" s="5" t="s">
        <v>200</v>
      </c>
      <c r="J794" s="5" t="s">
        <v>201</v>
      </c>
      <c r="K794" s="5">
        <v>551.40989613241061</v>
      </c>
      <c r="L794" s="5">
        <v>3.2384249842911816</v>
      </c>
      <c r="M794" s="5">
        <v>8.3600972943567022</v>
      </c>
      <c r="N794" s="18">
        <v>4.9098770513630124E-2</v>
      </c>
      <c r="O794" s="5">
        <v>729.86188371034132</v>
      </c>
      <c r="P794" s="5">
        <v>4.2864717805532813</v>
      </c>
      <c r="Q794" s="5">
        <v>74.058867858147593</v>
      </c>
      <c r="R794" s="5">
        <v>0.43494701430340799</v>
      </c>
      <c r="S794" s="18">
        <v>0.90179997999999995</v>
      </c>
      <c r="T794" s="62">
        <v>18.440000000000001</v>
      </c>
      <c r="U794" s="18">
        <v>0.10831804992170456</v>
      </c>
      <c r="V794" s="5">
        <v>170.27101100293106</v>
      </c>
      <c r="W794" s="5">
        <v>257.92909244279576</v>
      </c>
      <c r="X794" s="5">
        <v>1.5148150640766194</v>
      </c>
      <c r="Y794" s="5">
        <v>0</v>
      </c>
      <c r="Z794" s="5" t="s">
        <v>985</v>
      </c>
      <c r="AA794" s="5">
        <v>2008</v>
      </c>
      <c r="AB794" s="5">
        <v>0.90179997999999995</v>
      </c>
      <c r="AC794" s="5">
        <v>7.7800006000000005E-2</v>
      </c>
      <c r="AD794" s="5">
        <v>166088</v>
      </c>
      <c r="AE794" s="5">
        <v>9994602</v>
      </c>
      <c r="AF794" s="5">
        <v>2256528</v>
      </c>
      <c r="AG794" s="5">
        <v>9013456</v>
      </c>
      <c r="AH794" s="5">
        <v>46.400002000000001</v>
      </c>
      <c r="AI794" s="10"/>
    </row>
    <row r="795" spans="1:35" x14ac:dyDescent="0.25">
      <c r="A795" s="5" t="s">
        <v>1460</v>
      </c>
      <c r="B795" s="5">
        <v>108</v>
      </c>
      <c r="C795" s="5">
        <v>51</v>
      </c>
      <c r="D795" s="5">
        <v>0.02</v>
      </c>
      <c r="E795" s="5">
        <v>850.00001000000009</v>
      </c>
      <c r="F795" s="5">
        <v>499.99999000000003</v>
      </c>
      <c r="G795" s="5">
        <v>11</v>
      </c>
      <c r="H795" s="5">
        <v>85.900002999999998</v>
      </c>
      <c r="I795" s="5" t="s">
        <v>200</v>
      </c>
      <c r="J795" s="5" t="s">
        <v>201</v>
      </c>
      <c r="K795" s="5">
        <v>1371.1137209241997</v>
      </c>
      <c r="L795" s="5">
        <v>3.9210967452643897</v>
      </c>
      <c r="M795" s="5">
        <v>28.571796725571645</v>
      </c>
      <c r="N795" s="18">
        <v>8.1709326832116444E-2</v>
      </c>
      <c r="O795" s="5">
        <v>1755.6135550576084</v>
      </c>
      <c r="P795" s="5">
        <v>5.0206853681241821</v>
      </c>
      <c r="Q795" s="5">
        <v>222.50468554448051</v>
      </c>
      <c r="R795" s="5">
        <v>0.63631658335856744</v>
      </c>
      <c r="S795" s="18">
        <v>0.85900003000000003</v>
      </c>
      <c r="T795" s="62">
        <v>60.5</v>
      </c>
      <c r="U795" s="18">
        <v>0.17301625926246714</v>
      </c>
      <c r="V795" s="5">
        <v>349.67607534298389</v>
      </c>
      <c r="W795" s="5">
        <v>672.67381544830607</v>
      </c>
      <c r="X795" s="5">
        <v>1.9237055746193275</v>
      </c>
      <c r="Y795" s="5">
        <v>0</v>
      </c>
      <c r="Z795" s="5" t="s">
        <v>985</v>
      </c>
      <c r="AA795" s="5">
        <v>2009</v>
      </c>
      <c r="AB795" s="5">
        <v>0.85900003000000003</v>
      </c>
      <c r="AC795" s="5">
        <v>7.8600004000000001E-2</v>
      </c>
      <c r="AD795" s="5">
        <v>179759</v>
      </c>
      <c r="AE795" s="5">
        <v>10512760</v>
      </c>
      <c r="AF795" s="5">
        <v>2329499</v>
      </c>
      <c r="AG795" s="5">
        <v>9030401</v>
      </c>
      <c r="AH795" s="5">
        <v>46.700001</v>
      </c>
      <c r="AI795" s="10"/>
    </row>
    <row r="796" spans="1:35" x14ac:dyDescent="0.25">
      <c r="A796" s="5" t="s">
        <v>1460</v>
      </c>
      <c r="B796" s="5">
        <v>108</v>
      </c>
      <c r="C796" s="5">
        <v>51</v>
      </c>
      <c r="D796" s="5">
        <v>0.02</v>
      </c>
      <c r="E796" s="5">
        <v>850.00001000000009</v>
      </c>
      <c r="F796" s="5">
        <v>499.99999000000003</v>
      </c>
      <c r="G796" s="5">
        <v>30</v>
      </c>
      <c r="H796" s="5">
        <v>87.300003000000004</v>
      </c>
      <c r="I796" s="5" t="s">
        <v>200</v>
      </c>
      <c r="J796" s="5" t="s">
        <v>201</v>
      </c>
      <c r="K796" s="5">
        <v>1371.1137209241997</v>
      </c>
      <c r="L796" s="5">
        <v>3.9210967452643897</v>
      </c>
      <c r="M796" s="5">
        <v>28.571796725571645</v>
      </c>
      <c r="N796" s="18">
        <v>8.1709326832116444E-2</v>
      </c>
      <c r="O796" s="5">
        <v>1784.2265805668237</v>
      </c>
      <c r="P796" s="5">
        <v>5.1025126006025552</v>
      </c>
      <c r="Q796" s="5">
        <v>195.84772372231069</v>
      </c>
      <c r="R796" s="5">
        <v>0.56008328144901287</v>
      </c>
      <c r="S796" s="18">
        <v>0.87300003000000004</v>
      </c>
      <c r="T796" s="62">
        <v>46.8</v>
      </c>
      <c r="U796" s="18">
        <v>0.13382539886981928</v>
      </c>
      <c r="V796" s="5">
        <v>349.67607534298389</v>
      </c>
      <c r="W796" s="5">
        <v>672.67381544830607</v>
      </c>
      <c r="X796" s="5">
        <v>1.9237055746193275</v>
      </c>
      <c r="Y796" s="5">
        <v>0</v>
      </c>
      <c r="Z796" s="5" t="s">
        <v>985</v>
      </c>
      <c r="AA796" s="5">
        <v>2010</v>
      </c>
      <c r="AB796" s="5">
        <v>0.87300003000000004</v>
      </c>
      <c r="AC796" s="5">
        <v>7.7699997000000007E-2</v>
      </c>
      <c r="AD796" s="5">
        <v>230439</v>
      </c>
      <c r="AE796" s="5">
        <v>10264071</v>
      </c>
      <c r="AF796" s="5">
        <v>2327398</v>
      </c>
      <c r="AG796" s="5">
        <v>8960391</v>
      </c>
      <c r="AH796" s="5">
        <v>47</v>
      </c>
      <c r="AI796" s="10"/>
    </row>
    <row r="797" spans="1:35" x14ac:dyDescent="0.25">
      <c r="A797" s="5" t="s">
        <v>1460</v>
      </c>
      <c r="B797" s="5">
        <v>108</v>
      </c>
      <c r="C797" s="5">
        <v>51</v>
      </c>
      <c r="D797" s="5">
        <v>0.02</v>
      </c>
      <c r="E797" s="5">
        <v>850.00001000000009</v>
      </c>
      <c r="F797" s="5">
        <v>499.99999000000003</v>
      </c>
      <c r="G797" s="5">
        <v>29</v>
      </c>
      <c r="H797" s="5">
        <v>86.320001000000005</v>
      </c>
      <c r="I797" s="5" t="s">
        <v>200</v>
      </c>
      <c r="J797" s="5" t="s">
        <v>201</v>
      </c>
      <c r="K797" s="5">
        <v>1371.1137209241997</v>
      </c>
      <c r="L797" s="5">
        <v>3.9210967452643897</v>
      </c>
      <c r="M797" s="5">
        <v>28.571796725571645</v>
      </c>
      <c r="N797" s="18">
        <v>8.1709326832116444E-2</v>
      </c>
      <c r="O797" s="5">
        <v>1764.1974218346222</v>
      </c>
      <c r="P797" s="5">
        <v>5.0452334209716474</v>
      </c>
      <c r="Q797" s="5">
        <v>207.30039532605474</v>
      </c>
      <c r="R797" s="5">
        <v>0.59283551247457156</v>
      </c>
      <c r="S797" s="18">
        <v>0.86320001000000002</v>
      </c>
      <c r="T797" s="62">
        <v>48.02</v>
      </c>
      <c r="U797" s="18">
        <v>0.13732071650982874</v>
      </c>
      <c r="V797" s="5">
        <v>349.67607534298389</v>
      </c>
      <c r="W797" s="5">
        <v>672.67381544830607</v>
      </c>
      <c r="X797" s="5">
        <v>1.9237055746193275</v>
      </c>
      <c r="Y797" s="5">
        <v>0</v>
      </c>
      <c r="Z797" s="5" t="s">
        <v>985</v>
      </c>
      <c r="AA797" s="5">
        <v>2011</v>
      </c>
      <c r="AB797" s="5">
        <v>0.86320001000000002</v>
      </c>
      <c r="AC797" s="5">
        <v>7.1400002000000004E-2</v>
      </c>
      <c r="AD797" s="5">
        <v>146191</v>
      </c>
      <c r="AE797" s="5">
        <v>10576481</v>
      </c>
      <c r="AF797" s="5">
        <v>2440580</v>
      </c>
      <c r="AG797" s="5">
        <v>9130011</v>
      </c>
      <c r="AH797" s="5">
        <v>47.099997999999999</v>
      </c>
      <c r="AI797" s="10"/>
    </row>
    <row r="798" spans="1:35" x14ac:dyDescent="0.25">
      <c r="A798" s="5" t="s">
        <v>1460</v>
      </c>
      <c r="B798" s="5">
        <v>108</v>
      </c>
      <c r="C798" s="5">
        <v>51</v>
      </c>
      <c r="D798" s="5">
        <v>0.02</v>
      </c>
      <c r="E798" s="5">
        <v>799.99998000000005</v>
      </c>
      <c r="F798" s="5">
        <v>499.99999000000003</v>
      </c>
      <c r="G798" s="5">
        <v>28</v>
      </c>
      <c r="H798" s="5">
        <v>82.669996999999995</v>
      </c>
      <c r="I798" s="5" t="s">
        <v>200</v>
      </c>
      <c r="J798" s="5" t="s">
        <v>201</v>
      </c>
      <c r="K798" s="5">
        <v>1445.5150883647343</v>
      </c>
      <c r="L798" s="5">
        <v>4.1338690013232497</v>
      </c>
      <c r="M798" s="5">
        <v>32.569988384142164</v>
      </c>
      <c r="N798" s="18">
        <v>9.3143313714544262E-2</v>
      </c>
      <c r="O798" s="5">
        <v>1783.0642255243331</v>
      </c>
      <c r="P798" s="5">
        <v>5.0991885097526151</v>
      </c>
      <c r="Q798" s="5">
        <v>283.72863698893673</v>
      </c>
      <c r="R798" s="5">
        <v>0.81140420233394051</v>
      </c>
      <c r="S798" s="18">
        <v>0.82669996999999995</v>
      </c>
      <c r="T798" s="62">
        <v>58.24</v>
      </c>
      <c r="U798" s="18">
        <v>0.1665663907648739</v>
      </c>
      <c r="V798" s="5">
        <v>349.67607534298389</v>
      </c>
      <c r="W798" s="5">
        <v>711.33055120185861</v>
      </c>
      <c r="X798" s="5">
        <v>2.0342557050954708</v>
      </c>
      <c r="Y798" s="5">
        <v>0</v>
      </c>
      <c r="Z798" s="5" t="s">
        <v>985</v>
      </c>
      <c r="AA798" s="5">
        <v>2012</v>
      </c>
      <c r="AB798" s="5">
        <v>0.82669996999999995</v>
      </c>
      <c r="AC798" s="5">
        <v>7.1699999E-2</v>
      </c>
      <c r="AD798" s="5">
        <v>142740</v>
      </c>
      <c r="AE798" s="5">
        <v>11083227</v>
      </c>
      <c r="AF798" s="5">
        <v>2367160</v>
      </c>
      <c r="AG798" s="5">
        <v>9162301</v>
      </c>
      <c r="AH798" s="5">
        <v>47.099997999999999</v>
      </c>
      <c r="AI798" s="10"/>
    </row>
    <row r="799" spans="1:35" x14ac:dyDescent="0.25">
      <c r="A799" s="5" t="s">
        <v>1460</v>
      </c>
      <c r="B799" s="5">
        <v>108</v>
      </c>
      <c r="C799" s="5">
        <v>51</v>
      </c>
      <c r="D799" s="5">
        <v>0.02</v>
      </c>
      <c r="E799" s="5">
        <v>799.99998000000005</v>
      </c>
      <c r="F799" s="5">
        <v>499.99999000000003</v>
      </c>
      <c r="G799" s="5">
        <v>27</v>
      </c>
      <c r="H799" s="5">
        <v>82.04</v>
      </c>
      <c r="I799" s="5" t="s">
        <v>200</v>
      </c>
      <c r="J799" s="5" t="s">
        <v>201</v>
      </c>
      <c r="K799" s="5">
        <v>1445.5150883647343</v>
      </c>
      <c r="L799" s="5">
        <v>4.1338690013232497</v>
      </c>
      <c r="M799" s="5">
        <v>32.569988384142164</v>
      </c>
      <c r="N799" s="18">
        <v>9.3143313714544262E-2</v>
      </c>
      <c r="O799" s="5">
        <v>1769.476162700433</v>
      </c>
      <c r="P799" s="5">
        <v>5.0603295091459186</v>
      </c>
      <c r="Q799" s="5">
        <v>289.06141390114823</v>
      </c>
      <c r="R799" s="5">
        <v>0.82665482223117193</v>
      </c>
      <c r="S799" s="18">
        <v>0.82040000000000002</v>
      </c>
      <c r="T799" s="62">
        <v>59</v>
      </c>
      <c r="U799" s="18">
        <v>0.16873932207938128</v>
      </c>
      <c r="V799" s="5">
        <v>349.67607534298389</v>
      </c>
      <c r="W799" s="5">
        <v>711.33055120185861</v>
      </c>
      <c r="X799" s="5">
        <v>2.0342557050954708</v>
      </c>
      <c r="Y799" s="5">
        <v>0</v>
      </c>
      <c r="Z799" s="5" t="s">
        <v>985</v>
      </c>
      <c r="AA799" s="5">
        <v>2013</v>
      </c>
      <c r="AB799" s="5">
        <v>0.82040000000000002</v>
      </c>
      <c r="AC799" s="5">
        <v>6.9499999000000007E-2</v>
      </c>
      <c r="AD799" s="5">
        <v>181756</v>
      </c>
      <c r="AE799" s="5">
        <v>11428641</v>
      </c>
      <c r="AF799" s="5">
        <v>2483000</v>
      </c>
      <c r="AG799" s="5">
        <v>9375780</v>
      </c>
      <c r="AH799" s="5">
        <v>47.099997999999999</v>
      </c>
      <c r="AI799" s="10"/>
    </row>
    <row r="800" spans="1:35" x14ac:dyDescent="0.25">
      <c r="A800" s="5" t="s">
        <v>1460</v>
      </c>
      <c r="B800" s="5">
        <v>108</v>
      </c>
      <c r="C800" s="5">
        <v>51</v>
      </c>
      <c r="D800" s="5">
        <v>0.02</v>
      </c>
      <c r="E800" s="5">
        <v>799.99998000000005</v>
      </c>
      <c r="F800" s="5">
        <v>499.99999000000003</v>
      </c>
      <c r="G800" s="5">
        <v>26</v>
      </c>
      <c r="H800" s="5">
        <v>0</v>
      </c>
      <c r="I800" s="5" t="s">
        <v>200</v>
      </c>
      <c r="J800" s="5" t="s">
        <v>201</v>
      </c>
      <c r="K800" s="5">
        <v>1445.5150883647343</v>
      </c>
      <c r="L800" s="5">
        <v>4.1338690013232497</v>
      </c>
      <c r="M800" s="5">
        <v>32.569988384142164</v>
      </c>
      <c r="N800" s="18">
        <v>9.3143313714544262E-2</v>
      </c>
      <c r="O800" s="5">
        <v>0</v>
      </c>
      <c r="P800" s="5">
        <v>0</v>
      </c>
      <c r="Q800" s="5" t="e">
        <v>#DIV/0!</v>
      </c>
      <c r="R800" s="5" t="e">
        <v>#DIV/0!</v>
      </c>
      <c r="S800" s="18">
        <v>0</v>
      </c>
      <c r="T800" s="62" t="e">
        <v>#DIV/0!</v>
      </c>
      <c r="U800" s="18" t="e">
        <v>#DIV/0!</v>
      </c>
      <c r="V800" s="5">
        <v>349.67607534298389</v>
      </c>
      <c r="W800" s="5">
        <v>711.33055120185861</v>
      </c>
      <c r="X800" s="5">
        <v>2.0342557050954708</v>
      </c>
      <c r="Y800" s="5">
        <v>0</v>
      </c>
      <c r="Z800" s="5" t="s">
        <v>985</v>
      </c>
      <c r="AA800" s="5">
        <v>2014</v>
      </c>
      <c r="AC800" s="5">
        <v>7.3699996000000004E-2</v>
      </c>
      <c r="AH800" s="5">
        <v>47.099997999999999</v>
      </c>
      <c r="AI800" s="10"/>
    </row>
    <row r="801" spans="1:35" x14ac:dyDescent="0.25">
      <c r="A801" s="5" t="s">
        <v>1460</v>
      </c>
      <c r="B801" s="5">
        <v>108</v>
      </c>
      <c r="C801" s="5">
        <v>51</v>
      </c>
      <c r="D801" s="5">
        <v>0.02</v>
      </c>
      <c r="E801" s="5">
        <v>850.00001000000009</v>
      </c>
      <c r="F801" s="5">
        <v>700.00001000000009</v>
      </c>
      <c r="G801" s="5">
        <v>30</v>
      </c>
      <c r="H801" s="5">
        <v>105.84998999999999</v>
      </c>
      <c r="I801" s="5" t="s">
        <v>200</v>
      </c>
      <c r="J801" s="5" t="s">
        <v>201</v>
      </c>
      <c r="K801" s="5">
        <v>2468.3271529526332</v>
      </c>
      <c r="L801" s="5">
        <v>4.2930775739087936</v>
      </c>
      <c r="M801" s="5">
        <v>64.093024317436758</v>
      </c>
      <c r="N801" s="18">
        <v>0.11147482010722705</v>
      </c>
      <c r="O801" s="5">
        <v>3942.7679184002986</v>
      </c>
      <c r="P801" s="5">
        <v>6.8575223139945729</v>
      </c>
      <c r="Q801" s="5">
        <v>-190.230312857294</v>
      </c>
      <c r="R801" s="5">
        <v>-0.33086112147994273</v>
      </c>
      <c r="S801" s="18">
        <v>1.0584998999999999</v>
      </c>
      <c r="T801" s="62">
        <v>46.39</v>
      </c>
      <c r="U801" s="18">
        <v>8.0688002123813302E-2</v>
      </c>
      <c r="V801" s="5">
        <v>574.95517154264985</v>
      </c>
      <c r="W801" s="5">
        <v>1256.5366079228272</v>
      </c>
      <c r="X801" s="5">
        <v>2.1854514405904739</v>
      </c>
      <c r="Y801" s="5">
        <v>0</v>
      </c>
      <c r="Z801" s="5" t="s">
        <v>994</v>
      </c>
      <c r="AA801" s="5">
        <v>2001</v>
      </c>
      <c r="AB801" s="5">
        <v>1.0584998999999999</v>
      </c>
      <c r="AC801" s="5">
        <v>9.0900004000000006E-2</v>
      </c>
      <c r="AD801" s="5">
        <v>77635</v>
      </c>
      <c r="AE801" s="5">
        <v>15903984</v>
      </c>
      <c r="AF801" s="5">
        <v>2812000</v>
      </c>
      <c r="AG801" s="5">
        <v>16834024</v>
      </c>
      <c r="AI801" s="10"/>
    </row>
    <row r="802" spans="1:35" x14ac:dyDescent="0.25">
      <c r="A802" s="5" t="s">
        <v>1460</v>
      </c>
      <c r="B802" s="5">
        <v>108</v>
      </c>
      <c r="C802" s="5">
        <v>51</v>
      </c>
      <c r="D802" s="5">
        <v>0.02</v>
      </c>
      <c r="E802" s="5">
        <v>850.00001000000009</v>
      </c>
      <c r="F802" s="5">
        <v>700.00001000000009</v>
      </c>
      <c r="G802" s="5">
        <v>30</v>
      </c>
      <c r="H802" s="5">
        <v>105.30999999999999</v>
      </c>
      <c r="I802" s="5" t="s">
        <v>200</v>
      </c>
      <c r="J802" s="5" t="s">
        <v>201</v>
      </c>
      <c r="K802" s="5">
        <v>2468.3271529526332</v>
      </c>
      <c r="L802" s="5">
        <v>4.2930775739087936</v>
      </c>
      <c r="M802" s="5">
        <v>64.093024317436758</v>
      </c>
      <c r="N802" s="18">
        <v>0.11147482010722705</v>
      </c>
      <c r="O802" s="5">
        <v>3922.6540265779472</v>
      </c>
      <c r="P802" s="5">
        <v>6.8225389051691776</v>
      </c>
      <c r="Q802" s="5">
        <v>-175.32419472106861</v>
      </c>
      <c r="R802" s="5">
        <v>-0.30493541653110107</v>
      </c>
      <c r="S802" s="18">
        <v>1.0530999999999999</v>
      </c>
      <c r="T802" s="62">
        <v>47.78</v>
      </c>
      <c r="U802" s="18">
        <v>8.310040390671683E-2</v>
      </c>
      <c r="V802" s="5">
        <v>574.95517154264985</v>
      </c>
      <c r="W802" s="5">
        <v>1256.5366079228272</v>
      </c>
      <c r="X802" s="5">
        <v>2.1854514405904739</v>
      </c>
      <c r="Y802" s="5">
        <v>0</v>
      </c>
      <c r="Z802" s="5" t="s">
        <v>994</v>
      </c>
      <c r="AA802" s="5">
        <v>2002</v>
      </c>
      <c r="AB802" s="5">
        <v>1.0530999999999999</v>
      </c>
      <c r="AC802" s="5">
        <v>8.6800002000000001E-2</v>
      </c>
      <c r="AD802" s="5">
        <v>73260</v>
      </c>
      <c r="AE802" s="5">
        <v>16503099</v>
      </c>
      <c r="AF802" s="5">
        <v>2873771</v>
      </c>
      <c r="AG802" s="5">
        <v>17378994</v>
      </c>
      <c r="AI802" s="10"/>
    </row>
    <row r="803" spans="1:35" x14ac:dyDescent="0.25">
      <c r="A803" s="5" t="s">
        <v>1460</v>
      </c>
      <c r="B803" s="5">
        <v>108</v>
      </c>
      <c r="C803" s="5">
        <v>51</v>
      </c>
      <c r="D803" s="5">
        <v>0.02</v>
      </c>
      <c r="E803" s="5">
        <v>850.00001000000009</v>
      </c>
      <c r="F803" s="5">
        <v>700.00001000000009</v>
      </c>
      <c r="G803" s="5">
        <v>30</v>
      </c>
      <c r="H803" s="5">
        <v>103.12999000000001</v>
      </c>
      <c r="I803" s="5" t="s">
        <v>200</v>
      </c>
      <c r="J803" s="5" t="s">
        <v>201</v>
      </c>
      <c r="K803" s="5">
        <v>2468.3271529526332</v>
      </c>
      <c r="L803" s="5">
        <v>4.2930775739087936</v>
      </c>
      <c r="M803" s="5">
        <v>64.093024317436758</v>
      </c>
      <c r="N803" s="18">
        <v>0.11147482010722705</v>
      </c>
      <c r="O803" s="5">
        <v>3841.4516241044867</v>
      </c>
      <c r="P803" s="5">
        <v>6.6813063248001932</v>
      </c>
      <c r="Q803" s="5">
        <v>-102.72932156875366</v>
      </c>
      <c r="R803" s="5">
        <v>-0.17867361953301999</v>
      </c>
      <c r="S803" s="18">
        <v>1.0312999</v>
      </c>
      <c r="T803" s="62">
        <v>54.53</v>
      </c>
      <c r="U803" s="18">
        <v>9.4849136864675776E-2</v>
      </c>
      <c r="V803" s="5">
        <v>574.95517154264985</v>
      </c>
      <c r="W803" s="5">
        <v>1256.5366079228272</v>
      </c>
      <c r="X803" s="5">
        <v>2.1854514405904739</v>
      </c>
      <c r="Y803" s="5">
        <v>0</v>
      </c>
      <c r="Z803" s="5" t="s">
        <v>994</v>
      </c>
      <c r="AA803" s="5">
        <v>2003</v>
      </c>
      <c r="AB803" s="5">
        <v>1.0312999</v>
      </c>
      <c r="AC803" s="5">
        <v>8.8399999000000007E-2</v>
      </c>
      <c r="AD803" s="5">
        <v>67957</v>
      </c>
      <c r="AE803" s="5">
        <v>16856380</v>
      </c>
      <c r="AF803" s="5">
        <v>2952887</v>
      </c>
      <c r="AG803" s="5">
        <v>17384180</v>
      </c>
      <c r="AH803" s="5">
        <v>43</v>
      </c>
      <c r="AI803" s="10"/>
    </row>
    <row r="804" spans="1:35" x14ac:dyDescent="0.25">
      <c r="A804" s="5" t="s">
        <v>1460</v>
      </c>
      <c r="B804" s="5">
        <v>108</v>
      </c>
      <c r="C804" s="5">
        <v>51</v>
      </c>
      <c r="D804" s="5">
        <v>0.02</v>
      </c>
      <c r="E804" s="5">
        <v>850.00001000000009</v>
      </c>
      <c r="F804" s="5">
        <v>700.00001000000009</v>
      </c>
      <c r="G804" s="5">
        <v>30</v>
      </c>
      <c r="H804" s="5">
        <v>100.01</v>
      </c>
      <c r="I804" s="5" t="s">
        <v>200</v>
      </c>
      <c r="J804" s="5" t="s">
        <v>201</v>
      </c>
      <c r="K804" s="5">
        <v>2468.3271529526332</v>
      </c>
      <c r="L804" s="5">
        <v>4.2930775739087936</v>
      </c>
      <c r="M804" s="5">
        <v>64.093024317436758</v>
      </c>
      <c r="N804" s="18">
        <v>0.11147482010722705</v>
      </c>
      <c r="O804" s="5">
        <v>3725.2362472515483</v>
      </c>
      <c r="P804" s="5">
        <v>6.4791768674007173</v>
      </c>
      <c r="Q804" s="5">
        <v>-0.3321540618673714</v>
      </c>
      <c r="R804" s="5">
        <v>-5.7770427731987514E-4</v>
      </c>
      <c r="S804" s="18">
        <v>1.0001</v>
      </c>
      <c r="T804" s="62">
        <v>64.06</v>
      </c>
      <c r="U804" s="18">
        <v>0.11142106439137101</v>
      </c>
      <c r="V804" s="5">
        <v>574.95517154264985</v>
      </c>
      <c r="W804" s="5">
        <v>1256.5366079228272</v>
      </c>
      <c r="X804" s="5">
        <v>2.1854514405904739</v>
      </c>
      <c r="Y804" s="5">
        <v>0</v>
      </c>
      <c r="Z804" s="5" t="s">
        <v>994</v>
      </c>
      <c r="AA804" s="5">
        <v>2004</v>
      </c>
      <c r="AB804" s="5">
        <v>1.0001</v>
      </c>
      <c r="AC804" s="5">
        <v>8.0699994999999997E-2</v>
      </c>
      <c r="AD804" s="5">
        <v>94679</v>
      </c>
      <c r="AE804" s="5">
        <v>17518784</v>
      </c>
      <c r="AF804" s="5">
        <v>3032483</v>
      </c>
      <c r="AG804" s="5">
        <v>17519908</v>
      </c>
      <c r="AH804" s="5">
        <v>43.200001</v>
      </c>
      <c r="AI804" s="10"/>
    </row>
    <row r="805" spans="1:35" x14ac:dyDescent="0.25">
      <c r="A805" s="5" t="s">
        <v>1460</v>
      </c>
      <c r="B805" s="5">
        <v>108</v>
      </c>
      <c r="C805" s="5">
        <v>51</v>
      </c>
      <c r="D805" s="5">
        <v>0.02</v>
      </c>
      <c r="E805" s="5">
        <v>850.00001000000009</v>
      </c>
      <c r="F805" s="5">
        <v>700.00001000000009</v>
      </c>
      <c r="G805" s="5">
        <v>15</v>
      </c>
      <c r="H805" s="5">
        <v>98.510002999999998</v>
      </c>
      <c r="I805" s="5" t="s">
        <v>200</v>
      </c>
      <c r="J805" s="5" t="s">
        <v>201</v>
      </c>
      <c r="K805" s="5">
        <v>2468.3271529526332</v>
      </c>
      <c r="L805" s="5">
        <v>4.2930775739087936</v>
      </c>
      <c r="M805" s="5">
        <v>64.093024317436758</v>
      </c>
      <c r="N805" s="18">
        <v>0.11147482010722705</v>
      </c>
      <c r="O805" s="5">
        <v>3669.3634025843294</v>
      </c>
      <c r="P805" s="5">
        <v>6.3819991265390996</v>
      </c>
      <c r="Q805" s="5">
        <v>49.457815323428761</v>
      </c>
      <c r="R805" s="5">
        <v>8.6020298227302769E-2</v>
      </c>
      <c r="S805" s="18">
        <v>0.98510003000000002</v>
      </c>
      <c r="T805" s="62">
        <v>70.05</v>
      </c>
      <c r="U805" s="18">
        <v>0.12183342417138453</v>
      </c>
      <c r="V805" s="5">
        <v>574.95517154264985</v>
      </c>
      <c r="W805" s="5">
        <v>1256.5366079228272</v>
      </c>
      <c r="X805" s="5">
        <v>2.1854514405904739</v>
      </c>
      <c r="Y805" s="5">
        <v>0</v>
      </c>
      <c r="Z805" s="5" t="s">
        <v>994</v>
      </c>
      <c r="AA805" s="5">
        <v>2005</v>
      </c>
      <c r="AB805" s="5">
        <v>0.98510003000000002</v>
      </c>
      <c r="AC805" s="5">
        <v>8.0200002000000006E-2</v>
      </c>
      <c r="AD805" s="5">
        <v>103103</v>
      </c>
      <c r="AE805" s="5">
        <v>18021410</v>
      </c>
      <c r="AF805" s="5">
        <v>3121571</v>
      </c>
      <c r="AG805" s="5">
        <v>17752916</v>
      </c>
      <c r="AH805" s="5">
        <v>43.099997999999999</v>
      </c>
      <c r="AI805" s="10"/>
    </row>
    <row r="806" spans="1:35" x14ac:dyDescent="0.25">
      <c r="A806" s="5" t="s">
        <v>1460</v>
      </c>
      <c r="B806" s="5">
        <v>108</v>
      </c>
      <c r="C806" s="5">
        <v>51</v>
      </c>
      <c r="D806" s="5">
        <v>0.02</v>
      </c>
      <c r="E806" s="5">
        <v>850.00001000000009</v>
      </c>
      <c r="F806" s="5">
        <v>700.00001000000009</v>
      </c>
      <c r="G806" s="5">
        <v>30</v>
      </c>
      <c r="H806" s="5">
        <v>92.050004000000001</v>
      </c>
      <c r="I806" s="5" t="s">
        <v>200</v>
      </c>
      <c r="J806" s="5" t="s">
        <v>201</v>
      </c>
      <c r="K806" s="5">
        <v>2468.3271529526332</v>
      </c>
      <c r="L806" s="5">
        <v>4.2930775739087936</v>
      </c>
      <c r="M806" s="5">
        <v>64.093024317436758</v>
      </c>
      <c r="N806" s="18">
        <v>0.11147482010722705</v>
      </c>
      <c r="O806" s="5">
        <v>3428.7372408804117</v>
      </c>
      <c r="P806" s="5">
        <v>5.9634862169877358</v>
      </c>
      <c r="Q806" s="5">
        <v>275.52245545914064</v>
      </c>
      <c r="R806" s="5">
        <v>0.47920684793545254</v>
      </c>
      <c r="S806" s="18">
        <v>0.92050003999999996</v>
      </c>
      <c r="T806" s="62">
        <v>89.73</v>
      </c>
      <c r="U806" s="18">
        <v>0.15606529340854108</v>
      </c>
      <c r="V806" s="5">
        <v>574.95517154264985</v>
      </c>
      <c r="W806" s="5">
        <v>1256.5366079228272</v>
      </c>
      <c r="X806" s="5">
        <v>2.1854514405904739</v>
      </c>
      <c r="Y806" s="5">
        <v>0</v>
      </c>
      <c r="Z806" s="5" t="s">
        <v>994</v>
      </c>
      <c r="AA806" s="5">
        <v>2006</v>
      </c>
      <c r="AB806" s="5">
        <v>0.92050003999999996</v>
      </c>
      <c r="AC806" s="5">
        <v>9.4399996E-2</v>
      </c>
      <c r="AD806" s="5">
        <v>133389</v>
      </c>
      <c r="AE806" s="5">
        <v>20679112</v>
      </c>
      <c r="AF806" s="5">
        <v>3430645</v>
      </c>
      <c r="AG806" s="5">
        <v>19035612</v>
      </c>
      <c r="AH806" s="5">
        <v>43.299999</v>
      </c>
      <c r="AI806" s="10"/>
    </row>
    <row r="807" spans="1:35" x14ac:dyDescent="0.25">
      <c r="A807" s="5" t="s">
        <v>1460</v>
      </c>
      <c r="B807" s="5">
        <v>108</v>
      </c>
      <c r="C807" s="5">
        <v>51</v>
      </c>
      <c r="D807" s="5">
        <v>0.02</v>
      </c>
      <c r="E807" s="5">
        <v>850.00001000000009</v>
      </c>
      <c r="F807" s="5">
        <v>700.00001000000009</v>
      </c>
      <c r="G807" s="5">
        <v>30</v>
      </c>
      <c r="H807" s="5">
        <v>87.540001000000004</v>
      </c>
      <c r="I807" s="5" t="s">
        <v>200</v>
      </c>
      <c r="J807" s="5" t="s">
        <v>201</v>
      </c>
      <c r="K807" s="5">
        <v>2468.3271529526332</v>
      </c>
      <c r="L807" s="5">
        <v>4.2930775739087936</v>
      </c>
      <c r="M807" s="5">
        <v>64.093024317436758</v>
      </c>
      <c r="N807" s="18">
        <v>0.11147482010722705</v>
      </c>
      <c r="O807" s="5">
        <v>3260.745773519016</v>
      </c>
      <c r="P807" s="5">
        <v>5.6713043640779492</v>
      </c>
      <c r="Q807" s="5">
        <v>435.46187981509632</v>
      </c>
      <c r="R807" s="5">
        <v>0.75738405595468938</v>
      </c>
      <c r="S807" s="18">
        <v>0.87540001000000001</v>
      </c>
      <c r="T807" s="62">
        <v>104.61</v>
      </c>
      <c r="U807" s="18">
        <v>0.18194984288995134</v>
      </c>
      <c r="V807" s="5">
        <v>574.95517154264985</v>
      </c>
      <c r="W807" s="5">
        <v>1256.5366079228272</v>
      </c>
      <c r="X807" s="5">
        <v>2.1854514405904739</v>
      </c>
      <c r="Y807" s="5">
        <v>0</v>
      </c>
      <c r="Z807" s="5" t="s">
        <v>994</v>
      </c>
      <c r="AA807" s="5">
        <v>2007</v>
      </c>
      <c r="AB807" s="5">
        <v>0.87540001000000001</v>
      </c>
      <c r="AC807" s="5">
        <v>9.3699999000000006E-2</v>
      </c>
      <c r="AD807" s="5">
        <v>229642</v>
      </c>
      <c r="AE807" s="5">
        <v>21470314</v>
      </c>
      <c r="AF807" s="5">
        <v>3532159</v>
      </c>
      <c r="AG807" s="5">
        <v>18794388</v>
      </c>
      <c r="AH807" s="5">
        <v>43.299999</v>
      </c>
      <c r="AI807" s="10"/>
    </row>
    <row r="808" spans="1:35" x14ac:dyDescent="0.25">
      <c r="A808" s="5" t="s">
        <v>1460</v>
      </c>
      <c r="B808" s="5">
        <v>108</v>
      </c>
      <c r="C808" s="5">
        <v>51</v>
      </c>
      <c r="D808" s="5">
        <v>0.02</v>
      </c>
      <c r="E808" s="5">
        <v>850.00001000000009</v>
      </c>
      <c r="F808" s="5">
        <v>650.00002000000006</v>
      </c>
      <c r="G808" s="5">
        <v>29</v>
      </c>
      <c r="H808" s="5">
        <v>81.989998</v>
      </c>
      <c r="I808" s="5" t="s">
        <v>200</v>
      </c>
      <c r="J808" s="5" t="s">
        <v>201</v>
      </c>
      <c r="K808" s="5">
        <v>2133.9809301059663</v>
      </c>
      <c r="L808" s="5">
        <v>4.207159780358924</v>
      </c>
      <c r="M808" s="5">
        <v>52.453193727979574</v>
      </c>
      <c r="N808" s="18">
        <v>0.10341187397245039</v>
      </c>
      <c r="O808" s="5">
        <v>2631.8024448056458</v>
      </c>
      <c r="P808" s="5">
        <v>5.1886187169848705</v>
      </c>
      <c r="Q808" s="5">
        <v>557.11676323706115</v>
      </c>
      <c r="R808" s="5">
        <v>1.0983599741626182</v>
      </c>
      <c r="S808" s="18">
        <v>0.81989997999999997</v>
      </c>
      <c r="T808" s="62">
        <v>104.71</v>
      </c>
      <c r="U808" s="18">
        <v>0.20644437328174126</v>
      </c>
      <c r="V808" s="5">
        <v>507.22602456612918</v>
      </c>
      <c r="W808" s="5">
        <v>1075.9257768141215</v>
      </c>
      <c r="X808" s="5">
        <v>2.121195925888161</v>
      </c>
      <c r="Y808" s="5">
        <v>0</v>
      </c>
      <c r="Z808" s="5" t="s">
        <v>994</v>
      </c>
      <c r="AA808" s="5">
        <v>2008</v>
      </c>
      <c r="AB808" s="5">
        <v>0.81989997999999997</v>
      </c>
      <c r="AC808" s="5">
        <v>8.7700001999999999E-2</v>
      </c>
      <c r="AD808" s="5">
        <v>280327</v>
      </c>
      <c r="AE808" s="5">
        <v>22230840</v>
      </c>
      <c r="AF808" s="5">
        <v>3645230</v>
      </c>
      <c r="AG808" s="5">
        <v>18226984</v>
      </c>
      <c r="AH808" s="5">
        <v>43.400002000000001</v>
      </c>
      <c r="AI808" s="10"/>
    </row>
    <row r="809" spans="1:35" x14ac:dyDescent="0.25">
      <c r="A809" s="5" t="s">
        <v>1460</v>
      </c>
      <c r="B809" s="5">
        <v>108</v>
      </c>
      <c r="C809" s="5">
        <v>51</v>
      </c>
      <c r="D809" s="5">
        <v>0.02</v>
      </c>
      <c r="E809" s="5">
        <v>850.00001000000009</v>
      </c>
      <c r="F809" s="5">
        <v>650.00002000000006</v>
      </c>
      <c r="G809" s="5">
        <v>28</v>
      </c>
      <c r="H809" s="5">
        <v>77.35999799999999</v>
      </c>
      <c r="I809" s="5" t="s">
        <v>200</v>
      </c>
      <c r="J809" s="5" t="s">
        <v>201</v>
      </c>
      <c r="K809" s="5">
        <v>2133.9809301059663</v>
      </c>
      <c r="L809" s="5">
        <v>4.207159780358924</v>
      </c>
      <c r="M809" s="5">
        <v>52.453193727979574</v>
      </c>
      <c r="N809" s="18">
        <v>0.10341187397245039</v>
      </c>
      <c r="O809" s="5">
        <v>2483.1837642752453</v>
      </c>
      <c r="P809" s="5">
        <v>4.8956158477856295</v>
      </c>
      <c r="Q809" s="5">
        <v>705.68185026507786</v>
      </c>
      <c r="R809" s="5">
        <v>1.3912571833606207</v>
      </c>
      <c r="S809" s="18">
        <v>0.77359997999999985</v>
      </c>
      <c r="T809" s="62">
        <v>119.24</v>
      </c>
      <c r="U809" s="18">
        <v>0.23507925257169504</v>
      </c>
      <c r="V809" s="5">
        <v>507.22602456612918</v>
      </c>
      <c r="W809" s="5">
        <v>1075.9257768141215</v>
      </c>
      <c r="X809" s="5">
        <v>2.121195925888161</v>
      </c>
      <c r="Y809" s="5">
        <v>0</v>
      </c>
      <c r="Z809" s="5" t="s">
        <v>994</v>
      </c>
      <c r="AA809" s="5">
        <v>2009</v>
      </c>
      <c r="AB809" s="5">
        <v>0.77359997999999996</v>
      </c>
      <c r="AC809" s="5">
        <v>8.8799998000000005E-2</v>
      </c>
      <c r="AD809" s="5">
        <v>355189</v>
      </c>
      <c r="AE809" s="5">
        <v>23114802</v>
      </c>
      <c r="AF809" s="5">
        <v>3761484</v>
      </c>
      <c r="AG809" s="5">
        <v>17882408</v>
      </c>
      <c r="AH809" s="5">
        <v>43.400002000000001</v>
      </c>
      <c r="AI809" s="10"/>
    </row>
    <row r="810" spans="1:35" x14ac:dyDescent="0.25">
      <c r="A810" s="5" t="s">
        <v>1460</v>
      </c>
      <c r="B810" s="5">
        <v>108</v>
      </c>
      <c r="C810" s="5">
        <v>51</v>
      </c>
      <c r="D810" s="5">
        <v>0.02</v>
      </c>
      <c r="E810" s="5">
        <v>850.00001000000009</v>
      </c>
      <c r="F810" s="5">
        <v>499.99999000000003</v>
      </c>
      <c r="G810" s="5">
        <v>27</v>
      </c>
      <c r="H810" s="5">
        <v>78.449994000000004</v>
      </c>
      <c r="I810" s="5" t="s">
        <v>200</v>
      </c>
      <c r="J810" s="5" t="s">
        <v>201</v>
      </c>
      <c r="K810" s="5">
        <v>1371.1137209241997</v>
      </c>
      <c r="L810" s="5">
        <v>3.9210967452643897</v>
      </c>
      <c r="M810" s="5">
        <v>28.571796725571645</v>
      </c>
      <c r="N810" s="18">
        <v>8.1709326832116444E-2</v>
      </c>
      <c r="O810" s="5">
        <v>1603.3511996569785</v>
      </c>
      <c r="P810" s="5">
        <v>4.5852470692606362</v>
      </c>
      <c r="Q810" s="5">
        <v>439.30122296982853</v>
      </c>
      <c r="R810" s="5">
        <v>1.2563090641501131</v>
      </c>
      <c r="S810" s="18">
        <v>0.78449994000000001</v>
      </c>
      <c r="T810" s="62">
        <v>70.55</v>
      </c>
      <c r="U810" s="18">
        <v>0.20176254115580816</v>
      </c>
      <c r="V810" s="5">
        <v>349.67607534298389</v>
      </c>
      <c r="W810" s="5">
        <v>672.67381544830607</v>
      </c>
      <c r="X810" s="5">
        <v>1.9237055746193275</v>
      </c>
      <c r="Y810" s="5">
        <v>0</v>
      </c>
      <c r="Z810" s="5" t="s">
        <v>994</v>
      </c>
      <c r="AA810" s="5">
        <v>2010</v>
      </c>
      <c r="AB810" s="5">
        <v>0.78449994000000001</v>
      </c>
      <c r="AC810" s="5">
        <v>8.3599999999999994E-2</v>
      </c>
      <c r="AD810" s="5">
        <v>421813</v>
      </c>
      <c r="AE810" s="5">
        <v>22081634</v>
      </c>
      <c r="AF810" s="5">
        <v>3787757</v>
      </c>
      <c r="AG810" s="5">
        <v>17323146</v>
      </c>
      <c r="AH810" s="5">
        <v>43.5</v>
      </c>
      <c r="AI810" s="10"/>
    </row>
    <row r="811" spans="1:35" x14ac:dyDescent="0.25">
      <c r="A811" s="5" t="s">
        <v>1460</v>
      </c>
      <c r="B811" s="5">
        <v>108</v>
      </c>
      <c r="C811" s="5">
        <v>51</v>
      </c>
      <c r="D811" s="5">
        <v>0.02</v>
      </c>
      <c r="E811" s="5">
        <v>850.00001000000009</v>
      </c>
      <c r="F811" s="5">
        <v>499.99999000000003</v>
      </c>
      <c r="G811" s="5">
        <v>26</v>
      </c>
      <c r="H811" s="5">
        <v>77.269995000000009</v>
      </c>
      <c r="I811" s="5" t="s">
        <v>200</v>
      </c>
      <c r="J811" s="5" t="s">
        <v>201</v>
      </c>
      <c r="K811" s="5">
        <v>1371.1137209241997</v>
      </c>
      <c r="L811" s="5">
        <v>3.9210967452643897</v>
      </c>
      <c r="M811" s="5">
        <v>28.571796725571645</v>
      </c>
      <c r="N811" s="18">
        <v>8.1709326832116444E-2</v>
      </c>
      <c r="O811" s="5">
        <v>1579.2345271656586</v>
      </c>
      <c r="P811" s="5">
        <v>4.5162784603340329</v>
      </c>
      <c r="Q811" s="5">
        <v>459.13757820875463</v>
      </c>
      <c r="R811" s="5">
        <v>1.313036866358112</v>
      </c>
      <c r="S811" s="18">
        <v>0.77269995000000014</v>
      </c>
      <c r="T811" s="62">
        <v>72.92</v>
      </c>
      <c r="U811" s="18">
        <v>0.20852264522319267</v>
      </c>
      <c r="V811" s="5">
        <v>349.67607534298389</v>
      </c>
      <c r="W811" s="5">
        <v>672.67381544830607</v>
      </c>
      <c r="X811" s="5">
        <v>1.9237055746193275</v>
      </c>
      <c r="Y811" s="5">
        <v>0</v>
      </c>
      <c r="Z811" s="5" t="s">
        <v>994</v>
      </c>
      <c r="AA811" s="5">
        <v>2011</v>
      </c>
      <c r="AB811" s="5">
        <v>0.77269995000000002</v>
      </c>
      <c r="AC811" s="5">
        <v>8.1699996999999996E-2</v>
      </c>
      <c r="AD811" s="5">
        <v>384943</v>
      </c>
      <c r="AE811" s="5">
        <v>22171492</v>
      </c>
      <c r="AF811" s="5">
        <v>3838111</v>
      </c>
      <c r="AG811" s="5">
        <v>17132384</v>
      </c>
      <c r="AH811" s="5">
        <v>43.5</v>
      </c>
      <c r="AI811" s="10"/>
    </row>
    <row r="812" spans="1:35" x14ac:dyDescent="0.25">
      <c r="A812" s="5" t="s">
        <v>1460</v>
      </c>
      <c r="B812" s="5">
        <v>108</v>
      </c>
      <c r="C812" s="5">
        <v>51</v>
      </c>
      <c r="D812" s="5">
        <v>0.02</v>
      </c>
      <c r="E812" s="5">
        <v>850.00001000000009</v>
      </c>
      <c r="F812" s="5">
        <v>499.99999000000003</v>
      </c>
      <c r="G812" s="5">
        <v>25</v>
      </c>
      <c r="H812" s="5">
        <v>72.989999999999995</v>
      </c>
      <c r="I812" s="5" t="s">
        <v>200</v>
      </c>
      <c r="J812" s="5" t="s">
        <v>201</v>
      </c>
      <c r="K812" s="5">
        <v>1371.1137209241997</v>
      </c>
      <c r="L812" s="5">
        <v>3.9210967452643897</v>
      </c>
      <c r="M812" s="5">
        <v>28.571796725571645</v>
      </c>
      <c r="N812" s="18">
        <v>8.1709326832116444E-2</v>
      </c>
      <c r="O812" s="5">
        <v>1491.760522798292</v>
      </c>
      <c r="P812" s="5">
        <v>4.2661212132831254</v>
      </c>
      <c r="Q812" s="5">
        <v>561.65142045695677</v>
      </c>
      <c r="R812" s="5">
        <v>1.6062048852099886</v>
      </c>
      <c r="S812" s="18">
        <v>0.72989999999999999</v>
      </c>
      <c r="T812" s="62">
        <v>83.45</v>
      </c>
      <c r="U812" s="18">
        <v>0.23865430990656</v>
      </c>
      <c r="V812" s="5">
        <v>349.67607534298389</v>
      </c>
      <c r="W812" s="5">
        <v>672.67381544830607</v>
      </c>
      <c r="X812" s="5">
        <v>1.9237055746193275</v>
      </c>
      <c r="Y812" s="5">
        <v>0</v>
      </c>
      <c r="Z812" s="5" t="s">
        <v>994</v>
      </c>
      <c r="AA812" s="5">
        <v>2012</v>
      </c>
      <c r="AB812" s="5">
        <v>0.72989999999999999</v>
      </c>
      <c r="AC812" s="5">
        <v>8.5299999000000001E-2</v>
      </c>
      <c r="AD812" s="5">
        <v>401725</v>
      </c>
      <c r="AE812" s="5">
        <v>23024504</v>
      </c>
      <c r="AF812" s="5">
        <v>3871809</v>
      </c>
      <c r="AG812" s="5">
        <v>16805076</v>
      </c>
      <c r="AH812" s="5">
        <v>43.5</v>
      </c>
      <c r="AI812" s="10"/>
    </row>
    <row r="813" spans="1:35" x14ac:dyDescent="0.25">
      <c r="A813" s="5" t="s">
        <v>1460</v>
      </c>
      <c r="B813" s="5">
        <v>108</v>
      </c>
      <c r="C813" s="5">
        <v>51</v>
      </c>
      <c r="D813" s="5">
        <v>0.02</v>
      </c>
      <c r="E813" s="5">
        <v>799.99998000000005</v>
      </c>
      <c r="F813" s="5">
        <v>499.99999000000003</v>
      </c>
      <c r="G813" s="5">
        <v>24</v>
      </c>
      <c r="H813" s="5">
        <v>71.629995000000008</v>
      </c>
      <c r="I813" s="5" t="s">
        <v>200</v>
      </c>
      <c r="J813" s="5" t="s">
        <v>201</v>
      </c>
      <c r="K813" s="5">
        <v>1445.5150883647343</v>
      </c>
      <c r="L813" s="5">
        <v>4.1338690013232497</v>
      </c>
      <c r="M813" s="5">
        <v>32.569988384142164</v>
      </c>
      <c r="N813" s="18">
        <v>9.3143313714544262E-2</v>
      </c>
      <c r="O813" s="5">
        <v>1544.948423779269</v>
      </c>
      <c r="P813" s="5">
        <v>4.4182274188014956</v>
      </c>
      <c r="Q813" s="5">
        <v>593.06027990939856</v>
      </c>
      <c r="R813" s="5">
        <v>1.6960276144934663</v>
      </c>
      <c r="S813" s="18">
        <v>0.71629995000000013</v>
      </c>
      <c r="T813" s="62">
        <v>88.9</v>
      </c>
      <c r="U813" s="18">
        <v>0.25422855667573785</v>
      </c>
      <c r="V813" s="5">
        <v>349.67607534298389</v>
      </c>
      <c r="W813" s="5">
        <v>711.33055120185861</v>
      </c>
      <c r="X813" s="5">
        <v>2.0342557050954708</v>
      </c>
      <c r="Y813" s="5">
        <v>0</v>
      </c>
      <c r="Z813" s="5" t="s">
        <v>994</v>
      </c>
      <c r="AA813" s="5">
        <v>2013</v>
      </c>
      <c r="AB813" s="5">
        <v>0.71629995000000002</v>
      </c>
      <c r="AC813" s="5">
        <v>8.3999999000000006E-2</v>
      </c>
      <c r="AD813" s="5">
        <v>463788</v>
      </c>
      <c r="AE813" s="5">
        <v>23418628</v>
      </c>
      <c r="AF813" s="5">
        <v>3917310</v>
      </c>
      <c r="AG813" s="5">
        <v>16774626</v>
      </c>
      <c r="AH813" s="5">
        <v>43.5</v>
      </c>
      <c r="AI813" s="10"/>
    </row>
    <row r="814" spans="1:35" x14ac:dyDescent="0.25">
      <c r="A814" s="5" t="s">
        <v>1460</v>
      </c>
      <c r="B814" s="5">
        <v>108</v>
      </c>
      <c r="C814" s="5">
        <v>51</v>
      </c>
      <c r="D814" s="5">
        <v>0.02</v>
      </c>
      <c r="E814" s="5">
        <v>799.99998000000005</v>
      </c>
      <c r="F814" s="5">
        <v>499.99999000000003</v>
      </c>
      <c r="G814" s="5">
        <v>23</v>
      </c>
      <c r="H814" s="5">
        <v>74.129998999999998</v>
      </c>
      <c r="I814" s="5" t="s">
        <v>200</v>
      </c>
      <c r="J814" s="5" t="s">
        <v>201</v>
      </c>
      <c r="K814" s="5">
        <v>1445.5150883647343</v>
      </c>
      <c r="L814" s="5">
        <v>4.1338690013232497</v>
      </c>
      <c r="M814" s="5">
        <v>32.569988384142164</v>
      </c>
      <c r="N814" s="18">
        <v>9.3143313714544262E-2</v>
      </c>
      <c r="O814" s="5">
        <v>1598.869651042259</v>
      </c>
      <c r="P814" s="5">
        <v>4.5724307831869506</v>
      </c>
      <c r="Q814" s="5">
        <v>546.99569471585335</v>
      </c>
      <c r="R814" s="5">
        <v>1.5642925933074665</v>
      </c>
      <c r="S814" s="18">
        <v>0.74129999000000002</v>
      </c>
      <c r="T814" s="62">
        <v>85.31</v>
      </c>
      <c r="U814" s="18">
        <v>0.24397579629577298</v>
      </c>
      <c r="V814" s="5">
        <v>349.67607534298389</v>
      </c>
      <c r="W814" s="5">
        <v>711.33055120185861</v>
      </c>
      <c r="X814" s="5">
        <v>2.0342557050954708</v>
      </c>
      <c r="Y814" s="5">
        <v>0</v>
      </c>
      <c r="Z814" s="5" t="s">
        <v>994</v>
      </c>
      <c r="AA814" s="5">
        <v>2014</v>
      </c>
      <c r="AB814" s="5">
        <v>0.74129999000000002</v>
      </c>
      <c r="AC814" s="5">
        <v>8.6999996999999996E-2</v>
      </c>
      <c r="AD814" s="5">
        <v>492731</v>
      </c>
      <c r="AE814" s="5">
        <v>24528506</v>
      </c>
      <c r="AF814" s="5">
        <v>4056482</v>
      </c>
      <c r="AG814" s="5">
        <v>18181932</v>
      </c>
      <c r="AH814" s="5">
        <v>43.400002000000001</v>
      </c>
      <c r="AI814" s="10"/>
    </row>
    <row r="815" spans="1:35" x14ac:dyDescent="0.25">
      <c r="A815" s="5" t="s">
        <v>1460</v>
      </c>
      <c r="B815" s="5">
        <v>108</v>
      </c>
      <c r="C815" s="5">
        <v>51</v>
      </c>
      <c r="D815" s="5">
        <v>0.02</v>
      </c>
      <c r="E815" s="5">
        <v>799.99998000000005</v>
      </c>
      <c r="F815" s="5">
        <v>575.00000999999997</v>
      </c>
      <c r="G815" s="5">
        <v>12.6</v>
      </c>
      <c r="H815" s="5">
        <v>87.5</v>
      </c>
      <c r="I815" s="5" t="s">
        <v>200</v>
      </c>
      <c r="J815" s="5" t="s">
        <v>201</v>
      </c>
      <c r="K815" s="5">
        <v>1803.6888217659653</v>
      </c>
      <c r="L815" s="5">
        <v>4.2863088741002118</v>
      </c>
      <c r="M815" s="5">
        <v>44.036500005579242</v>
      </c>
      <c r="N815" s="18">
        <v>0.10464889424408698</v>
      </c>
      <c r="O815" s="5">
        <v>2366.0138410719128</v>
      </c>
      <c r="P815" s="5">
        <v>5.6226251451184952</v>
      </c>
      <c r="Q815" s="5">
        <v>236.56236818939396</v>
      </c>
      <c r="R815" s="5">
        <v>0.56216979659251243</v>
      </c>
      <c r="S815" s="18">
        <v>0.875</v>
      </c>
      <c r="T815" s="62">
        <v>74.52</v>
      </c>
      <c r="U815" s="18">
        <v>0.17709267565104847</v>
      </c>
      <c r="V815" s="5">
        <v>420.80234410185807</v>
      </c>
      <c r="W815" s="5">
        <v>900.32699660193509</v>
      </c>
      <c r="X815" s="5">
        <v>2.13954843460664</v>
      </c>
      <c r="Y815" s="5">
        <v>0</v>
      </c>
      <c r="Z815" s="5" t="s">
        <v>1002</v>
      </c>
      <c r="AA815" s="5">
        <v>2001</v>
      </c>
      <c r="AB815" s="5">
        <v>0.875</v>
      </c>
      <c r="AC815" s="5">
        <v>0.1062</v>
      </c>
      <c r="AD815" s="5">
        <v>398833</v>
      </c>
      <c r="AE815" s="5">
        <v>18494208</v>
      </c>
      <c r="AF815" s="5">
        <v>4112238</v>
      </c>
      <c r="AG815" s="5">
        <v>16191631</v>
      </c>
      <c r="AH815" s="5">
        <v>42.799999</v>
      </c>
      <c r="AI815" s="10"/>
    </row>
    <row r="816" spans="1:35" x14ac:dyDescent="0.25">
      <c r="A816" s="5" t="s">
        <v>1460</v>
      </c>
      <c r="B816" s="5">
        <v>108</v>
      </c>
      <c r="C816" s="5">
        <v>51</v>
      </c>
      <c r="D816" s="5">
        <v>0.02</v>
      </c>
      <c r="E816" s="5">
        <v>799.99998000000005</v>
      </c>
      <c r="F816" s="5">
        <v>575.00000999999997</v>
      </c>
      <c r="G816" s="5">
        <v>22.5</v>
      </c>
      <c r="H816" s="5">
        <v>83.399999000000008</v>
      </c>
      <c r="I816" s="5" t="s">
        <v>200</v>
      </c>
      <c r="J816" s="5" t="s">
        <v>201</v>
      </c>
      <c r="K816" s="5">
        <v>1803.6888217659653</v>
      </c>
      <c r="L816" s="5">
        <v>4.2863088741002118</v>
      </c>
      <c r="M816" s="5">
        <v>44.036500005579242</v>
      </c>
      <c r="N816" s="18">
        <v>0.10464889424408698</v>
      </c>
      <c r="O816" s="5">
        <v>2255.149165478671</v>
      </c>
      <c r="P816" s="5">
        <v>5.3591649312029421</v>
      </c>
      <c r="Q816" s="5">
        <v>334.00040854713666</v>
      </c>
      <c r="R816" s="5">
        <v>0.79372278512376726</v>
      </c>
      <c r="S816" s="18">
        <v>0.83399999000000002</v>
      </c>
      <c r="T816" s="62">
        <v>76.5</v>
      </c>
      <c r="U816" s="18">
        <v>0.1818026945258876</v>
      </c>
      <c r="V816" s="5">
        <v>420.80234410185807</v>
      </c>
      <c r="W816" s="5">
        <v>900.32699660193509</v>
      </c>
      <c r="X816" s="5">
        <v>2.13954843460664</v>
      </c>
      <c r="Y816" s="5">
        <v>0</v>
      </c>
      <c r="Z816" s="5" t="s">
        <v>1002</v>
      </c>
      <c r="AA816" s="5">
        <v>2002</v>
      </c>
      <c r="AB816" s="5">
        <v>0.83399999000000002</v>
      </c>
      <c r="AC816" s="5">
        <v>0.1095</v>
      </c>
      <c r="AD816" s="5">
        <v>400943</v>
      </c>
      <c r="AE816" s="5">
        <v>20180348</v>
      </c>
      <c r="AF816" s="5">
        <v>4220539</v>
      </c>
      <c r="AG816" s="5">
        <v>16823184</v>
      </c>
      <c r="AH816" s="5">
        <v>43.099997999999999</v>
      </c>
      <c r="AI816" s="10"/>
    </row>
    <row r="817" spans="1:35" x14ac:dyDescent="0.25">
      <c r="A817" s="5" t="s">
        <v>1460</v>
      </c>
      <c r="B817" s="5">
        <v>108</v>
      </c>
      <c r="C817" s="5">
        <v>51</v>
      </c>
      <c r="D817" s="5">
        <v>0.02</v>
      </c>
      <c r="E817" s="5">
        <v>799.99998000000005</v>
      </c>
      <c r="F817" s="5">
        <v>575.00000999999997</v>
      </c>
      <c r="G817" s="5">
        <v>32.700001</v>
      </c>
      <c r="H817" s="5">
        <v>79.000002000000009</v>
      </c>
      <c r="I817" s="5" t="s">
        <v>200</v>
      </c>
      <c r="J817" s="5" t="s">
        <v>201</v>
      </c>
      <c r="K817" s="5">
        <v>1803.6888217659653</v>
      </c>
      <c r="L817" s="5">
        <v>4.2863088741002118</v>
      </c>
      <c r="M817" s="5">
        <v>44.036500005579242</v>
      </c>
      <c r="N817" s="18">
        <v>0.10464889424408698</v>
      </c>
      <c r="O817" s="5">
        <v>2136.1725505909581</v>
      </c>
      <c r="P817" s="5">
        <v>5.0764274023955602</v>
      </c>
      <c r="Q817" s="5">
        <v>428.43914798417342</v>
      </c>
      <c r="R817" s="5">
        <v>1.0181481971033575</v>
      </c>
      <c r="S817" s="18">
        <v>0.79000002000000014</v>
      </c>
      <c r="T817" s="62">
        <v>81.319999999999993</v>
      </c>
      <c r="U817" s="18">
        <v>0.1932539715168668</v>
      </c>
      <c r="V817" s="5">
        <v>420.80234410185807</v>
      </c>
      <c r="W817" s="5">
        <v>900.32699660193509</v>
      </c>
      <c r="X817" s="5">
        <v>2.13954843460664</v>
      </c>
      <c r="Y817" s="5">
        <v>0</v>
      </c>
      <c r="Z817" s="5" t="s">
        <v>1002</v>
      </c>
      <c r="AA817" s="5">
        <v>2003</v>
      </c>
      <c r="AB817" s="5">
        <v>0.79000002000000003</v>
      </c>
      <c r="AC817" s="5">
        <v>0.1075</v>
      </c>
      <c r="AD817" s="5">
        <v>411503</v>
      </c>
      <c r="AE817" s="5">
        <v>21485838</v>
      </c>
      <c r="AF817" s="5">
        <v>4431600</v>
      </c>
      <c r="AG817" s="5">
        <v>16979456</v>
      </c>
      <c r="AH817" s="5">
        <v>43.299999</v>
      </c>
      <c r="AI817" s="10"/>
    </row>
    <row r="818" spans="1:35" x14ac:dyDescent="0.25">
      <c r="A818" s="5" t="s">
        <v>1460</v>
      </c>
      <c r="B818" s="5">
        <v>108</v>
      </c>
      <c r="C818" s="5">
        <v>51</v>
      </c>
      <c r="D818" s="5">
        <v>0.02</v>
      </c>
      <c r="E818" s="5">
        <v>799.99998000000005</v>
      </c>
      <c r="F818" s="5">
        <v>575.00000999999997</v>
      </c>
      <c r="G818" s="5">
        <v>56.200001</v>
      </c>
      <c r="H818" s="5">
        <v>74.900001000000003</v>
      </c>
      <c r="I818" s="5" t="s">
        <v>200</v>
      </c>
      <c r="J818" s="5" t="s">
        <v>201</v>
      </c>
      <c r="K818" s="5">
        <v>1803.6888217659653</v>
      </c>
      <c r="L818" s="5">
        <v>4.2863088741002118</v>
      </c>
      <c r="M818" s="5">
        <v>44.036500005579242</v>
      </c>
      <c r="N818" s="18">
        <v>0.10464889424408698</v>
      </c>
      <c r="O818" s="5">
        <v>2025.3078749977158</v>
      </c>
      <c r="P818" s="5">
        <v>4.8129671884800054</v>
      </c>
      <c r="Q818" s="5">
        <v>522.63732846176799</v>
      </c>
      <c r="R818" s="5">
        <v>1.2420019417364749</v>
      </c>
      <c r="S818" s="18">
        <v>0.74900001000000005</v>
      </c>
      <c r="T818" s="62">
        <v>86.41</v>
      </c>
      <c r="U818" s="18">
        <v>0.20534128444390956</v>
      </c>
      <c r="V818" s="5">
        <v>420.80234410185807</v>
      </c>
      <c r="W818" s="5">
        <v>900.32699660193509</v>
      </c>
      <c r="X818" s="5">
        <v>2.13954843460664</v>
      </c>
      <c r="Y818" s="5">
        <v>0</v>
      </c>
      <c r="Z818" s="5" t="s">
        <v>1002</v>
      </c>
      <c r="AA818" s="5">
        <v>2004</v>
      </c>
      <c r="AB818" s="5">
        <v>0.74900001000000005</v>
      </c>
      <c r="AC818" s="5">
        <v>0.10829999999999999</v>
      </c>
      <c r="AD818" s="5">
        <v>432081</v>
      </c>
      <c r="AE818" s="5">
        <v>22847260</v>
      </c>
      <c r="AF818" s="5">
        <v>4617273</v>
      </c>
      <c r="AG818" s="5">
        <v>17103284</v>
      </c>
      <c r="AH818" s="5">
        <v>43.599997999999999</v>
      </c>
      <c r="AI818" s="10"/>
    </row>
    <row r="819" spans="1:35" x14ac:dyDescent="0.25">
      <c r="A819" s="5" t="s">
        <v>1460</v>
      </c>
      <c r="B819" s="5">
        <v>108</v>
      </c>
      <c r="C819" s="5">
        <v>51</v>
      </c>
      <c r="D819" s="5">
        <v>0.02</v>
      </c>
      <c r="E819" s="5">
        <v>799.99998000000005</v>
      </c>
      <c r="F819" s="5">
        <v>575.00000999999997</v>
      </c>
      <c r="G819" s="5">
        <v>28.4</v>
      </c>
      <c r="H819" s="5">
        <v>72.400003999999996</v>
      </c>
      <c r="I819" s="5" t="s">
        <v>200</v>
      </c>
      <c r="J819" s="5" t="s">
        <v>201</v>
      </c>
      <c r="K819" s="5">
        <v>1803.6888217659653</v>
      </c>
      <c r="L819" s="5">
        <v>4.2863088741002118</v>
      </c>
      <c r="M819" s="5">
        <v>44.036500005579242</v>
      </c>
      <c r="N819" s="18">
        <v>0.10464889424408698</v>
      </c>
      <c r="O819" s="5">
        <v>1957.7075606589926</v>
      </c>
      <c r="P819" s="5">
        <v>4.652320948538053</v>
      </c>
      <c r="Q819" s="5">
        <v>575.74966253382297</v>
      </c>
      <c r="R819" s="5">
        <v>1.3682187625705309</v>
      </c>
      <c r="S819" s="18">
        <v>0.72400003999999996</v>
      </c>
      <c r="T819" s="62">
        <v>95.93</v>
      </c>
      <c r="U819" s="18">
        <v>0.22796735766605886</v>
      </c>
      <c r="V819" s="5">
        <v>420.80234410185807</v>
      </c>
      <c r="W819" s="5">
        <v>900.32699660193509</v>
      </c>
      <c r="X819" s="5">
        <v>2.13954843460664</v>
      </c>
      <c r="Y819" s="5">
        <v>0</v>
      </c>
      <c r="Z819" s="5" t="s">
        <v>1002</v>
      </c>
      <c r="AA819" s="5">
        <v>2005</v>
      </c>
      <c r="AB819" s="5">
        <v>0.72400003999999996</v>
      </c>
      <c r="AC819" s="5">
        <v>0.11</v>
      </c>
      <c r="AD819" s="5">
        <v>482966.75</v>
      </c>
      <c r="AE819" s="5">
        <v>23727098</v>
      </c>
      <c r="AF819" s="5">
        <v>4786280</v>
      </c>
      <c r="AG819" s="5">
        <v>17180704</v>
      </c>
      <c r="AH819" s="5">
        <v>43.799999</v>
      </c>
      <c r="AI819" s="10"/>
    </row>
    <row r="820" spans="1:35" x14ac:dyDescent="0.25">
      <c r="A820" s="5" t="s">
        <v>1460</v>
      </c>
      <c r="B820" s="5">
        <v>108</v>
      </c>
      <c r="C820" s="5">
        <v>51</v>
      </c>
      <c r="D820" s="5">
        <v>0.02</v>
      </c>
      <c r="E820" s="5">
        <v>799.99998000000005</v>
      </c>
      <c r="F820" s="5">
        <v>575.00000999999997</v>
      </c>
      <c r="G820" s="5">
        <v>28.700001</v>
      </c>
      <c r="H820" s="5">
        <v>73.500000999999997</v>
      </c>
      <c r="I820" s="5" t="s">
        <v>200</v>
      </c>
      <c r="J820" s="5" t="s">
        <v>201</v>
      </c>
      <c r="K820" s="5">
        <v>1803.6888217659653</v>
      </c>
      <c r="L820" s="5">
        <v>4.2863088741002118</v>
      </c>
      <c r="M820" s="5">
        <v>44.036500005579242</v>
      </c>
      <c r="N820" s="18">
        <v>0.10464889424408698</v>
      </c>
      <c r="O820" s="5">
        <v>1987.4516535405648</v>
      </c>
      <c r="P820" s="5">
        <v>4.723005186158109</v>
      </c>
      <c r="Q820" s="5">
        <v>559.10152746293841</v>
      </c>
      <c r="R820" s="5">
        <v>1.328655924330127</v>
      </c>
      <c r="S820" s="18">
        <v>0.73500000999999993</v>
      </c>
      <c r="T820" s="62">
        <v>94.28</v>
      </c>
      <c r="U820" s="18">
        <v>0.22405641348799718</v>
      </c>
      <c r="V820" s="5">
        <v>420.80234410185807</v>
      </c>
      <c r="W820" s="5">
        <v>900.32699660193509</v>
      </c>
      <c r="X820" s="5">
        <v>2.13954843460664</v>
      </c>
      <c r="Y820" s="5">
        <v>0</v>
      </c>
      <c r="Z820" s="5" t="s">
        <v>1002</v>
      </c>
      <c r="AA820" s="5">
        <v>2006</v>
      </c>
      <c r="AB820" s="5">
        <v>0.73500001000000004</v>
      </c>
      <c r="AC820" s="5">
        <v>0.1103</v>
      </c>
      <c r="AD820" s="5">
        <v>514525.16</v>
      </c>
      <c r="AE820" s="5">
        <v>24928464</v>
      </c>
      <c r="AF820" s="5">
        <v>4971974</v>
      </c>
      <c r="AG820" s="5">
        <v>18321064</v>
      </c>
      <c r="AH820" s="5">
        <v>43.900002000000001</v>
      </c>
      <c r="AI820" s="10"/>
    </row>
    <row r="821" spans="1:35" x14ac:dyDescent="0.25">
      <c r="A821" s="5" t="s">
        <v>1460</v>
      </c>
      <c r="B821" s="5">
        <v>108</v>
      </c>
      <c r="C821" s="5">
        <v>51</v>
      </c>
      <c r="D821" s="5">
        <v>0.02</v>
      </c>
      <c r="E821" s="5">
        <v>799.99998000000005</v>
      </c>
      <c r="F821" s="5">
        <v>575.00000999999997</v>
      </c>
      <c r="G821" s="5">
        <v>29.299999</v>
      </c>
      <c r="H821" s="5">
        <v>73.699999000000005</v>
      </c>
      <c r="I821" s="5" t="s">
        <v>200</v>
      </c>
      <c r="J821" s="5" t="s">
        <v>201</v>
      </c>
      <c r="K821" s="5">
        <v>1803.6888217659653</v>
      </c>
      <c r="L821" s="5">
        <v>4.2863088741002118</v>
      </c>
      <c r="M821" s="5">
        <v>44.036500005579242</v>
      </c>
      <c r="N821" s="18">
        <v>0.10464889424408698</v>
      </c>
      <c r="O821" s="5">
        <v>1992.8596310969847</v>
      </c>
      <c r="P821" s="5">
        <v>4.7358567722583773</v>
      </c>
      <c r="Q821" s="5">
        <v>572.12212643730891</v>
      </c>
      <c r="R821" s="5">
        <v>1.3595982400203144</v>
      </c>
      <c r="S821" s="18">
        <v>0.73699999000000005</v>
      </c>
      <c r="T821" s="62">
        <v>95.17</v>
      </c>
      <c r="U821" s="18">
        <v>0.22616064957981302</v>
      </c>
      <c r="V821" s="5">
        <v>420.80234410185807</v>
      </c>
      <c r="W821" s="5">
        <v>900.32699660193509</v>
      </c>
      <c r="X821" s="5">
        <v>2.13954843460664</v>
      </c>
      <c r="Y821" s="5">
        <v>0</v>
      </c>
      <c r="Z821" s="5" t="s">
        <v>1002</v>
      </c>
      <c r="AA821" s="5">
        <v>2007</v>
      </c>
      <c r="AB821" s="5">
        <v>0.73699999000000005</v>
      </c>
      <c r="AC821" s="5">
        <v>0.10550001000000001</v>
      </c>
      <c r="AD821" s="5">
        <v>621496.68999999994</v>
      </c>
      <c r="AE821" s="5">
        <v>26862636</v>
      </c>
      <c r="AF821" s="5">
        <v>5196295</v>
      </c>
      <c r="AG821" s="5">
        <v>19791564</v>
      </c>
      <c r="AH821" s="5">
        <v>43.799999</v>
      </c>
      <c r="AI821" s="10"/>
    </row>
    <row r="822" spans="1:35" x14ac:dyDescent="0.25">
      <c r="A822" s="5" t="s">
        <v>1460</v>
      </c>
      <c r="B822" s="5">
        <v>108</v>
      </c>
      <c r="C822" s="5">
        <v>51</v>
      </c>
      <c r="D822" s="5">
        <v>0.02</v>
      </c>
      <c r="E822" s="5">
        <v>799.99998000000005</v>
      </c>
      <c r="F822" s="5">
        <v>575.00000999999997</v>
      </c>
      <c r="G822" s="5">
        <v>29.4</v>
      </c>
      <c r="H822" s="5">
        <v>72.900002999999998</v>
      </c>
      <c r="I822" s="5" t="s">
        <v>200</v>
      </c>
      <c r="J822" s="5" t="s">
        <v>201</v>
      </c>
      <c r="K822" s="5">
        <v>1803.6888217659653</v>
      </c>
      <c r="L822" s="5">
        <v>4.2863088741002118</v>
      </c>
      <c r="M822" s="5">
        <v>44.036500005579242</v>
      </c>
      <c r="N822" s="18">
        <v>0.10464889424408698</v>
      </c>
      <c r="O822" s="5">
        <v>1971.2276127106741</v>
      </c>
      <c r="P822" s="5">
        <v>4.6844501708230144</v>
      </c>
      <c r="Q822" s="5">
        <v>586.87034913946479</v>
      </c>
      <c r="R822" s="5">
        <v>1.3946461025355146</v>
      </c>
      <c r="S822" s="18">
        <v>0.72900003000000002</v>
      </c>
      <c r="T822" s="62">
        <v>96.44</v>
      </c>
      <c r="U822" s="18">
        <v>0.2291811284731867</v>
      </c>
      <c r="V822" s="5">
        <v>420.80234410185807</v>
      </c>
      <c r="W822" s="5">
        <v>900.32699660193509</v>
      </c>
      <c r="X822" s="5">
        <v>2.13954843460664</v>
      </c>
      <c r="Y822" s="5">
        <v>0</v>
      </c>
      <c r="Z822" s="5" t="s">
        <v>1002</v>
      </c>
      <c r="AA822" s="5">
        <v>2008</v>
      </c>
      <c r="AB822" s="5">
        <v>0.72900003000000002</v>
      </c>
      <c r="AC822" s="5">
        <v>0.10550001000000001</v>
      </c>
      <c r="AD822" s="5">
        <v>636546.13</v>
      </c>
      <c r="AE822" s="5">
        <v>28534694</v>
      </c>
      <c r="AF822" s="5">
        <v>5544705</v>
      </c>
      <c r="AG822" s="5">
        <v>20814720</v>
      </c>
      <c r="AH822" s="5">
        <v>44</v>
      </c>
      <c r="AI822" s="10"/>
    </row>
    <row r="823" spans="1:35" x14ac:dyDescent="0.25">
      <c r="A823" s="5" t="s">
        <v>1460</v>
      </c>
      <c r="B823" s="5">
        <v>108</v>
      </c>
      <c r="C823" s="5">
        <v>51</v>
      </c>
      <c r="D823" s="5">
        <v>0.02</v>
      </c>
      <c r="E823" s="5">
        <v>799.99998000000005</v>
      </c>
      <c r="F823" s="5">
        <v>550.00000000000011</v>
      </c>
      <c r="G823" s="5">
        <v>30</v>
      </c>
      <c r="H823" s="5">
        <v>67.300004000000001</v>
      </c>
      <c r="I823" s="5" t="s">
        <v>200</v>
      </c>
      <c r="J823" s="5" t="s">
        <v>201</v>
      </c>
      <c r="K823" s="5">
        <v>1675.7908762617278</v>
      </c>
      <c r="L823" s="5">
        <v>4.236716524182734</v>
      </c>
      <c r="M823" s="5">
        <v>39.832852309684242</v>
      </c>
      <c r="N823" s="18">
        <v>0.10070499008935548</v>
      </c>
      <c r="O823" s="5">
        <v>1688.0571776205959</v>
      </c>
      <c r="P823" s="5">
        <v>4.2677280557490427</v>
      </c>
      <c r="Q823" s="5">
        <v>678.53888355325967</v>
      </c>
      <c r="R823" s="5">
        <v>1.7154747295578496</v>
      </c>
      <c r="S823" s="18">
        <v>0.67300004000000002</v>
      </c>
      <c r="T823" s="62">
        <v>100.11</v>
      </c>
      <c r="U823" s="18">
        <v>0.25308620448129543</v>
      </c>
      <c r="V823" s="5">
        <v>395.54000526032104</v>
      </c>
      <c r="W823" s="5">
        <v>832.46629653219327</v>
      </c>
      <c r="X823" s="5">
        <v>2.1046323645172458</v>
      </c>
      <c r="Y823" s="5">
        <v>0</v>
      </c>
      <c r="Z823" s="5" t="s">
        <v>1002</v>
      </c>
      <c r="AA823" s="5">
        <v>2009</v>
      </c>
      <c r="AB823" s="5">
        <v>0.67300004000000002</v>
      </c>
      <c r="AC823" s="5">
        <v>0.1066</v>
      </c>
      <c r="AD823" s="5">
        <v>657047.56000000006</v>
      </c>
      <c r="AE823" s="5">
        <v>30594546</v>
      </c>
      <c r="AF823" s="5">
        <v>5831864</v>
      </c>
      <c r="AG823" s="5">
        <v>20597580</v>
      </c>
      <c r="AH823" s="5">
        <v>44.200001</v>
      </c>
      <c r="AI823" s="10"/>
    </row>
    <row r="824" spans="1:35" x14ac:dyDescent="0.25">
      <c r="A824" s="5" t="s">
        <v>1460</v>
      </c>
      <c r="B824" s="5">
        <v>108</v>
      </c>
      <c r="C824" s="5">
        <v>51</v>
      </c>
      <c r="D824" s="5">
        <v>0.02</v>
      </c>
      <c r="E824" s="5">
        <v>799.99998000000005</v>
      </c>
      <c r="F824" s="5">
        <v>550.00000000000011</v>
      </c>
      <c r="G824" s="5">
        <v>30</v>
      </c>
      <c r="H824" s="5">
        <v>64.199995999999999</v>
      </c>
      <c r="I824" s="5" t="s">
        <v>200</v>
      </c>
      <c r="J824" s="5" t="s">
        <v>201</v>
      </c>
      <c r="K824" s="5">
        <v>1675.7908762617278</v>
      </c>
      <c r="L824" s="5">
        <v>4.236716524182734</v>
      </c>
      <c r="M824" s="5">
        <v>39.832852309684242</v>
      </c>
      <c r="N824" s="18">
        <v>0.10070499008935548</v>
      </c>
      <c r="O824" s="5">
        <v>1610.3010046034105</v>
      </c>
      <c r="P824" s="5">
        <v>4.0711457328914316</v>
      </c>
      <c r="Q824" s="5">
        <v>771.45829843425042</v>
      </c>
      <c r="R824" s="5">
        <v>1.9503925979030166</v>
      </c>
      <c r="S824" s="18">
        <v>0.64199996000000004</v>
      </c>
      <c r="T824" s="62">
        <v>108.36</v>
      </c>
      <c r="U824" s="18">
        <v>0.27395335538944598</v>
      </c>
      <c r="V824" s="5">
        <v>395.54000526032104</v>
      </c>
      <c r="W824" s="5">
        <v>832.46629653219327</v>
      </c>
      <c r="X824" s="5">
        <v>2.1046323645172458</v>
      </c>
      <c r="Y824" s="5">
        <v>0</v>
      </c>
      <c r="Z824" s="5" t="s">
        <v>1002</v>
      </c>
      <c r="AA824" s="5">
        <v>2010</v>
      </c>
      <c r="AB824" s="5">
        <v>0.64199996000000004</v>
      </c>
      <c r="AC824" s="5">
        <v>0.1037</v>
      </c>
      <c r="AD824" s="5">
        <v>699823.63</v>
      </c>
      <c r="AE824" s="5">
        <v>31399988</v>
      </c>
      <c r="AF824" s="5">
        <v>5763556</v>
      </c>
      <c r="AG824" s="5">
        <v>20143426</v>
      </c>
      <c r="AH824" s="5">
        <v>44.400002000000001</v>
      </c>
      <c r="AI824" s="10"/>
    </row>
    <row r="825" spans="1:35" x14ac:dyDescent="0.25">
      <c r="A825" s="5" t="s">
        <v>1460</v>
      </c>
      <c r="B825" s="5">
        <v>108</v>
      </c>
      <c r="C825" s="5">
        <v>51</v>
      </c>
      <c r="D825" s="5">
        <v>0.02</v>
      </c>
      <c r="E825" s="5">
        <v>799.99998000000005</v>
      </c>
      <c r="F825" s="5">
        <v>550.00000000000011</v>
      </c>
      <c r="G825" s="5">
        <v>30</v>
      </c>
      <c r="H825" s="5">
        <v>62.199998000000001</v>
      </c>
      <c r="I825" s="5" t="s">
        <v>200</v>
      </c>
      <c r="J825" s="5" t="s">
        <v>201</v>
      </c>
      <c r="K825" s="5">
        <v>1675.7908762617278</v>
      </c>
      <c r="L825" s="5">
        <v>4.236716524182734</v>
      </c>
      <c r="M825" s="5">
        <v>39.832852309684242</v>
      </c>
      <c r="N825" s="18">
        <v>0.10070499008935548</v>
      </c>
      <c r="O825" s="5">
        <v>1560.1359113126755</v>
      </c>
      <c r="P825" s="5">
        <v>3.9443188819444099</v>
      </c>
      <c r="Q825" s="5">
        <v>858.8613375809548</v>
      </c>
      <c r="R825" s="5">
        <v>2.1713640242677932</v>
      </c>
      <c r="S825" s="18">
        <v>0.62199998000000001</v>
      </c>
      <c r="T825" s="62">
        <v>116.12</v>
      </c>
      <c r="U825" s="18">
        <v>0.2935816796749704</v>
      </c>
      <c r="V825" s="5">
        <v>395.54000526032104</v>
      </c>
      <c r="W825" s="5">
        <v>832.46629653219327</v>
      </c>
      <c r="X825" s="5">
        <v>2.1046323645172458</v>
      </c>
      <c r="Y825" s="5">
        <v>0</v>
      </c>
      <c r="Z825" s="5" t="s">
        <v>1002</v>
      </c>
      <c r="AA825" s="5">
        <v>2011</v>
      </c>
      <c r="AB825" s="5">
        <v>0.62199998000000001</v>
      </c>
      <c r="AC825" s="5">
        <v>0.10539999999999999</v>
      </c>
      <c r="AD825" s="5">
        <v>687015.88</v>
      </c>
      <c r="AE825" s="5">
        <v>32654464</v>
      </c>
      <c r="AF825" s="5">
        <v>5684624</v>
      </c>
      <c r="AG825" s="5">
        <v>20315164</v>
      </c>
      <c r="AH825" s="5">
        <v>44.5</v>
      </c>
      <c r="AI825" s="10"/>
    </row>
    <row r="826" spans="1:35" x14ac:dyDescent="0.25">
      <c r="A826" s="5" t="s">
        <v>1460</v>
      </c>
      <c r="B826" s="5">
        <v>108</v>
      </c>
      <c r="C826" s="5">
        <v>51</v>
      </c>
      <c r="D826" s="5">
        <v>0.02</v>
      </c>
      <c r="E826" s="5">
        <v>799.99998000000005</v>
      </c>
      <c r="F826" s="5">
        <v>550.00000000000011</v>
      </c>
      <c r="G826" s="5">
        <v>30</v>
      </c>
      <c r="H826" s="5">
        <v>57.999997999999998</v>
      </c>
      <c r="I826" s="5" t="s">
        <v>200</v>
      </c>
      <c r="J826" s="5" t="s">
        <v>201</v>
      </c>
      <c r="K826" s="5">
        <v>1675.7908762617278</v>
      </c>
      <c r="L826" s="5">
        <v>4.236716524182734</v>
      </c>
      <c r="M826" s="5">
        <v>39.832852309684242</v>
      </c>
      <c r="N826" s="18">
        <v>0.10070499008935548</v>
      </c>
      <c r="O826" s="5">
        <v>1454.7891100553309</v>
      </c>
      <c r="P826" s="5">
        <v>3.6779822286190109</v>
      </c>
      <c r="Q826" s="5">
        <v>978.2173439914136</v>
      </c>
      <c r="R826" s="5">
        <v>2.4731185998432923</v>
      </c>
      <c r="S826" s="18">
        <v>0.57999997999999997</v>
      </c>
      <c r="T826" s="62">
        <v>126.73</v>
      </c>
      <c r="U826" s="18">
        <v>0.32038576363041898</v>
      </c>
      <c r="V826" s="5">
        <v>395.54000526032104</v>
      </c>
      <c r="W826" s="5">
        <v>832.46629653219327</v>
      </c>
      <c r="X826" s="5">
        <v>2.1046323645172458</v>
      </c>
      <c r="Y826" s="5">
        <v>0</v>
      </c>
      <c r="Z826" s="5" t="s">
        <v>1002</v>
      </c>
      <c r="AA826" s="5">
        <v>2012</v>
      </c>
      <c r="AB826" s="5">
        <v>0.57999997999999997</v>
      </c>
      <c r="AC826" s="5">
        <v>0.1031</v>
      </c>
      <c r="AD826" s="5">
        <v>735021.94</v>
      </c>
      <c r="AE826" s="5">
        <v>34492872</v>
      </c>
      <c r="AF826" s="5">
        <v>5857789</v>
      </c>
      <c r="AG826" s="5">
        <v>19992796</v>
      </c>
      <c r="AH826" s="5">
        <v>44.400002000000001</v>
      </c>
      <c r="AI826" s="10"/>
    </row>
    <row r="827" spans="1:35" x14ac:dyDescent="0.25">
      <c r="A827" s="5" t="s">
        <v>1460</v>
      </c>
      <c r="B827" s="5">
        <v>108</v>
      </c>
      <c r="C827" s="5">
        <v>51</v>
      </c>
      <c r="D827" s="5">
        <v>0.02</v>
      </c>
      <c r="E827" s="5">
        <v>799.99998000000005</v>
      </c>
      <c r="F827" s="5">
        <v>550.00000000000011</v>
      </c>
      <c r="G827" s="5">
        <v>30</v>
      </c>
      <c r="H827" s="5">
        <v>57.700001999999998</v>
      </c>
      <c r="I827" s="5" t="s">
        <v>200</v>
      </c>
      <c r="J827" s="5" t="s">
        <v>201</v>
      </c>
      <c r="K827" s="5">
        <v>1675.7908762617278</v>
      </c>
      <c r="L827" s="5">
        <v>4.236716524182734</v>
      </c>
      <c r="M827" s="5">
        <v>39.832852309684242</v>
      </c>
      <c r="N827" s="18">
        <v>0.10070499008935548</v>
      </c>
      <c r="O827" s="5">
        <v>1447.2644388672359</v>
      </c>
      <c r="P827" s="5">
        <v>3.6589584356068663</v>
      </c>
      <c r="Q827" s="5">
        <v>1021.1583417161662</v>
      </c>
      <c r="R827" s="5">
        <v>2.58168156984298</v>
      </c>
      <c r="S827" s="18">
        <v>0.57700001999999995</v>
      </c>
      <c r="T827" s="62">
        <v>130.54</v>
      </c>
      <c r="U827" s="18">
        <v>0.33002913343442186</v>
      </c>
      <c r="V827" s="5">
        <v>395.54000526032104</v>
      </c>
      <c r="W827" s="5">
        <v>832.46629653219327</v>
      </c>
      <c r="X827" s="5">
        <v>2.1046323645172458</v>
      </c>
      <c r="Y827" s="5">
        <v>0</v>
      </c>
      <c r="Z827" s="5" t="s">
        <v>1002</v>
      </c>
      <c r="AA827" s="5">
        <v>2013</v>
      </c>
      <c r="AB827" s="5">
        <v>0.57700001999999995</v>
      </c>
      <c r="AC827" s="5">
        <v>0.10059999999999999</v>
      </c>
      <c r="AD827" s="5">
        <v>835320.75</v>
      </c>
      <c r="AE827" s="5">
        <v>35542848</v>
      </c>
      <c r="AF827" s="5">
        <v>5823578</v>
      </c>
      <c r="AG827" s="5">
        <v>20490556</v>
      </c>
      <c r="AH827" s="5">
        <v>44.400002000000001</v>
      </c>
      <c r="AI827" s="10"/>
    </row>
    <row r="828" spans="1:35" x14ac:dyDescent="0.25">
      <c r="A828" s="5" t="s">
        <v>1460</v>
      </c>
      <c r="B828" s="5">
        <v>108</v>
      </c>
      <c r="C828" s="5">
        <v>51</v>
      </c>
      <c r="D828" s="5">
        <v>0.02</v>
      </c>
      <c r="E828" s="5">
        <v>799.99998000000005</v>
      </c>
      <c r="F828" s="5">
        <v>550.00000000000011</v>
      </c>
      <c r="G828" s="5">
        <v>29.200001</v>
      </c>
      <c r="H828" s="5">
        <v>61.000001000000005</v>
      </c>
      <c r="I828" s="5" t="s">
        <v>200</v>
      </c>
      <c r="J828" s="5" t="s">
        <v>201</v>
      </c>
      <c r="K828" s="5">
        <v>1675.7908762617278</v>
      </c>
      <c r="L828" s="5">
        <v>4.236716524182734</v>
      </c>
      <c r="M828" s="5">
        <v>39.832852309684242</v>
      </c>
      <c r="N828" s="18">
        <v>0.10070499008935548</v>
      </c>
      <c r="O828" s="5">
        <v>1530.0369004868637</v>
      </c>
      <c r="P828" s="5">
        <v>3.8682228855204772</v>
      </c>
      <c r="Q828" s="5">
        <v>978.63012456029332</v>
      </c>
      <c r="R828" s="5">
        <v>2.4741621872513675</v>
      </c>
      <c r="S828" s="18">
        <v>0.61000001000000004</v>
      </c>
      <c r="T828" s="62">
        <v>127.38</v>
      </c>
      <c r="U828" s="18">
        <v>0.32202932103501736</v>
      </c>
      <c r="V828" s="5">
        <v>395.54000526032104</v>
      </c>
      <c r="W828" s="5">
        <v>832.46629653219327</v>
      </c>
      <c r="X828" s="5">
        <v>2.1046323645172458</v>
      </c>
      <c r="Y828" s="5">
        <v>0</v>
      </c>
      <c r="Z828" s="5" t="s">
        <v>1002</v>
      </c>
      <c r="AA828" s="5">
        <v>2014</v>
      </c>
      <c r="AB828" s="5">
        <v>0.61000001000000004</v>
      </c>
      <c r="AC828" s="5">
        <v>9.8900004999999999E-2</v>
      </c>
      <c r="AD828" s="5">
        <v>921872.38</v>
      </c>
      <c r="AE828" s="5">
        <v>37015288</v>
      </c>
      <c r="AF828" s="5">
        <v>5834687</v>
      </c>
      <c r="AG828" s="5">
        <v>22569940</v>
      </c>
      <c r="AH828" s="5">
        <v>44.400002000000001</v>
      </c>
      <c r="AI828" s="10"/>
    </row>
    <row r="829" spans="1:35" x14ac:dyDescent="0.25">
      <c r="A829" s="5" t="s">
        <v>1460</v>
      </c>
      <c r="B829" s="5">
        <v>108</v>
      </c>
      <c r="C829" s="5">
        <v>51</v>
      </c>
      <c r="D829" s="5">
        <v>0.02</v>
      </c>
      <c r="E829" s="5">
        <v>825.00003000000004</v>
      </c>
      <c r="F829" s="5">
        <v>550.00000000000011</v>
      </c>
      <c r="G829" s="5">
        <v>35</v>
      </c>
      <c r="H829" s="5">
        <v>66.080004000000002</v>
      </c>
      <c r="I829" s="5" t="s">
        <v>200</v>
      </c>
      <c r="J829" s="5" t="s">
        <v>201</v>
      </c>
      <c r="K829" s="5">
        <v>1632.3972994495407</v>
      </c>
      <c r="L829" s="5">
        <v>4.1270093485871131</v>
      </c>
      <c r="M829" s="5">
        <v>37.350215467085064</v>
      </c>
      <c r="N829" s="18">
        <v>9.4428414244731987E-2</v>
      </c>
      <c r="O829" s="5">
        <v>1613.5498699292809</v>
      </c>
      <c r="P829" s="5">
        <v>4.0793594793713419</v>
      </c>
      <c r="Q829" s="5">
        <v>954.76992858548658</v>
      </c>
      <c r="R829" s="5">
        <v>2.413839095636138</v>
      </c>
      <c r="S829" s="18">
        <v>0.66080004000000003</v>
      </c>
      <c r="T829" s="62">
        <v>121.36</v>
      </c>
      <c r="U829" s="18">
        <v>0.30681835772257576</v>
      </c>
      <c r="V829" s="5">
        <v>395.54000526032104</v>
      </c>
      <c r="W829" s="5">
        <v>809.41530989788134</v>
      </c>
      <c r="X829" s="5">
        <v>2.0463551072796595</v>
      </c>
      <c r="Y829" s="5">
        <v>0</v>
      </c>
      <c r="Z829" s="5" t="s">
        <v>1009</v>
      </c>
      <c r="AA829" s="5">
        <v>2001</v>
      </c>
      <c r="AB829" s="5">
        <v>0.66080004000000003</v>
      </c>
      <c r="AC829" s="5">
        <v>0.1192</v>
      </c>
      <c r="AD829" s="5">
        <v>81155.195000000007</v>
      </c>
      <c r="AE829" s="5">
        <v>2301402.5</v>
      </c>
      <c r="AF829" s="5">
        <v>323400.03000000003</v>
      </c>
      <c r="AG829" s="5">
        <v>1520800.4</v>
      </c>
      <c r="AI829" s="10"/>
    </row>
    <row r="830" spans="1:35" x14ac:dyDescent="0.25">
      <c r="A830" s="5" t="s">
        <v>1460</v>
      </c>
      <c r="B830" s="5">
        <v>108</v>
      </c>
      <c r="C830" s="5">
        <v>51</v>
      </c>
      <c r="D830" s="5">
        <v>0.02</v>
      </c>
      <c r="E830" s="5">
        <v>825.00003000000004</v>
      </c>
      <c r="F830" s="5">
        <v>550.00000000000011</v>
      </c>
      <c r="G830" s="5">
        <v>34</v>
      </c>
      <c r="H830" s="5">
        <v>61.500001000000005</v>
      </c>
      <c r="I830" s="5" t="s">
        <v>200</v>
      </c>
      <c r="J830" s="5" t="s">
        <v>201</v>
      </c>
      <c r="K830" s="5">
        <v>1632.3972994495407</v>
      </c>
      <c r="L830" s="5">
        <v>4.1270093485871131</v>
      </c>
      <c r="M830" s="5">
        <v>37.350215467085064</v>
      </c>
      <c r="N830" s="18">
        <v>9.4428414244731987E-2</v>
      </c>
      <c r="O830" s="5">
        <v>1501.7147791667908</v>
      </c>
      <c r="P830" s="5">
        <v>3.7966192020917098</v>
      </c>
      <c r="Q830" s="5">
        <v>1163.6060452867273</v>
      </c>
      <c r="R830" s="5">
        <v>2.9418163265708372</v>
      </c>
      <c r="S830" s="18">
        <v>0.61500001000000004</v>
      </c>
      <c r="T830" s="62">
        <v>140.30000000000001</v>
      </c>
      <c r="U830" s="18">
        <v>0.35470275223435144</v>
      </c>
      <c r="V830" s="5">
        <v>395.54000526032104</v>
      </c>
      <c r="W830" s="5">
        <v>809.41530989788134</v>
      </c>
      <c r="X830" s="5">
        <v>2.0463551072796595</v>
      </c>
      <c r="Y830" s="5">
        <v>0</v>
      </c>
      <c r="Z830" s="5" t="s">
        <v>1009</v>
      </c>
      <c r="AA830" s="5">
        <v>2002</v>
      </c>
      <c r="AB830" s="5">
        <v>0.61500001000000004</v>
      </c>
      <c r="AC830" s="5">
        <v>0.12180001</v>
      </c>
      <c r="AD830" s="5">
        <v>77440.468999999997</v>
      </c>
      <c r="AE830" s="5">
        <v>2358452.2999999998</v>
      </c>
      <c r="AF830" s="5">
        <v>308654.25</v>
      </c>
      <c r="AG830" s="5">
        <v>1450507.4</v>
      </c>
      <c r="AI830" s="10"/>
    </row>
    <row r="831" spans="1:35" x14ac:dyDescent="0.25">
      <c r="A831" s="5" t="s">
        <v>1460</v>
      </c>
      <c r="B831" s="5">
        <v>108</v>
      </c>
      <c r="C831" s="5">
        <v>51</v>
      </c>
      <c r="D831" s="5">
        <v>0.02</v>
      </c>
      <c r="E831" s="5">
        <v>825.00003000000004</v>
      </c>
      <c r="F831" s="5">
        <v>550.00000000000011</v>
      </c>
      <c r="G831" s="5">
        <v>33</v>
      </c>
      <c r="H831" s="5">
        <v>56.200004000000007</v>
      </c>
      <c r="I831" s="5" t="s">
        <v>200</v>
      </c>
      <c r="J831" s="5" t="s">
        <v>201</v>
      </c>
      <c r="K831" s="5">
        <v>1632.3972994495407</v>
      </c>
      <c r="L831" s="5">
        <v>4.1270093485871131</v>
      </c>
      <c r="M831" s="5">
        <v>37.350215467085064</v>
      </c>
      <c r="N831" s="18">
        <v>9.4428414244731987E-2</v>
      </c>
      <c r="O831" s="5">
        <v>1372.2987841257557</v>
      </c>
      <c r="P831" s="5">
        <v>3.4694310711317047</v>
      </c>
      <c r="Q831" s="5">
        <v>1311.8541980372058</v>
      </c>
      <c r="R831" s="5">
        <v>3.3166157167182648</v>
      </c>
      <c r="S831" s="18">
        <v>0.56200004000000003</v>
      </c>
      <c r="T831" s="62">
        <v>154.11000000000001</v>
      </c>
      <c r="U831" s="18">
        <v>0.38962628295146962</v>
      </c>
      <c r="V831" s="5">
        <v>395.54000526032104</v>
      </c>
      <c r="W831" s="5">
        <v>809.41530989788134</v>
      </c>
      <c r="X831" s="5">
        <v>2.0463551072796595</v>
      </c>
      <c r="Y831" s="5">
        <v>0</v>
      </c>
      <c r="Z831" s="5" t="s">
        <v>1009</v>
      </c>
      <c r="AA831" s="5">
        <v>2003</v>
      </c>
      <c r="AB831" s="5">
        <v>0.56200004000000003</v>
      </c>
      <c r="AC831" s="5">
        <v>0.1288</v>
      </c>
      <c r="AD831" s="5">
        <v>79987.773000000001</v>
      </c>
      <c r="AE831" s="5">
        <v>2418145.7999999998</v>
      </c>
      <c r="AF831" s="5">
        <v>319345.94</v>
      </c>
      <c r="AG831" s="5">
        <v>1363952.5</v>
      </c>
      <c r="AI831" s="10"/>
    </row>
    <row r="832" spans="1:35" x14ac:dyDescent="0.25">
      <c r="A832" s="5" t="s">
        <v>1460</v>
      </c>
      <c r="B832" s="5">
        <v>108</v>
      </c>
      <c r="C832" s="5">
        <v>51</v>
      </c>
      <c r="D832" s="5">
        <v>0.02</v>
      </c>
      <c r="E832" s="5">
        <v>825.00003000000004</v>
      </c>
      <c r="F832" s="5">
        <v>550.00000000000011</v>
      </c>
      <c r="G832" s="5">
        <v>32</v>
      </c>
      <c r="H832" s="5">
        <v>53.410000000000004</v>
      </c>
      <c r="I832" s="5" t="s">
        <v>200</v>
      </c>
      <c r="J832" s="5" t="s">
        <v>201</v>
      </c>
      <c r="K832" s="5">
        <v>1632.3972994495407</v>
      </c>
      <c r="L832" s="5">
        <v>4.1270093485871131</v>
      </c>
      <c r="M832" s="5">
        <v>37.350215467085064</v>
      </c>
      <c r="N832" s="18">
        <v>9.4428414244731987E-2</v>
      </c>
      <c r="O832" s="5">
        <v>1304.172114652458</v>
      </c>
      <c r="P832" s="5">
        <v>3.2971939558784431</v>
      </c>
      <c r="Q832" s="5">
        <v>1452.7665100004403</v>
      </c>
      <c r="R832" s="5">
        <v>3.6728687128481869</v>
      </c>
      <c r="S832" s="18">
        <v>0.53410000000000002</v>
      </c>
      <c r="T832" s="62">
        <v>167.5</v>
      </c>
      <c r="U832" s="18">
        <v>0.42347554531917614</v>
      </c>
      <c r="V832" s="5">
        <v>395.54000526032104</v>
      </c>
      <c r="W832" s="5">
        <v>809.41530989788134</v>
      </c>
      <c r="X832" s="5">
        <v>2.0463551072796595</v>
      </c>
      <c r="Y832" s="5">
        <v>0</v>
      </c>
      <c r="Z832" s="5" t="s">
        <v>1009</v>
      </c>
      <c r="AA832" s="5">
        <v>2004</v>
      </c>
      <c r="AB832" s="5">
        <v>0.53410000000000002</v>
      </c>
      <c r="AC832" s="5">
        <v>0.13100000000000001</v>
      </c>
      <c r="AD832" s="5">
        <v>86724.914000000004</v>
      </c>
      <c r="AE832" s="5">
        <v>2492919</v>
      </c>
      <c r="AF832" s="5">
        <v>316224.46999999997</v>
      </c>
      <c r="AG832" s="5">
        <v>1331588.3</v>
      </c>
      <c r="AI832" s="10"/>
    </row>
    <row r="833" spans="1:35" x14ac:dyDescent="0.25">
      <c r="A833" s="5" t="s">
        <v>1460</v>
      </c>
      <c r="B833" s="5">
        <v>108</v>
      </c>
      <c r="C833" s="5">
        <v>51</v>
      </c>
      <c r="D833" s="5">
        <v>0.02</v>
      </c>
      <c r="E833" s="5">
        <v>825.00003000000004</v>
      </c>
      <c r="F833" s="5">
        <v>524.99999000000003</v>
      </c>
      <c r="G833" s="5">
        <v>30</v>
      </c>
      <c r="H833" s="5">
        <v>53.939998000000003</v>
      </c>
      <c r="I833" s="5" t="s">
        <v>200</v>
      </c>
      <c r="J833" s="5" t="s">
        <v>201</v>
      </c>
      <c r="K833" s="5">
        <v>1516.0532073258935</v>
      </c>
      <c r="L833" s="5">
        <v>4.0768928713290444</v>
      </c>
      <c r="M833" s="5">
        <v>33.759381612857531</v>
      </c>
      <c r="N833" s="18">
        <v>9.0784005187193789E-2</v>
      </c>
      <c r="O833" s="5">
        <v>1221.3792280116427</v>
      </c>
      <c r="P833" s="5">
        <v>3.284470653014258</v>
      </c>
      <c r="Q833" s="5">
        <v>1347.2590142154372</v>
      </c>
      <c r="R833" s="5">
        <v>3.622980146308286</v>
      </c>
      <c r="S833" s="18">
        <v>0.53939998</v>
      </c>
      <c r="T833" s="62">
        <v>156.27000000000001</v>
      </c>
      <c r="U833" s="18">
        <v>0.42022489081767261</v>
      </c>
      <c r="V833" s="5">
        <v>371.86486257404857</v>
      </c>
      <c r="W833" s="5">
        <v>748.27618329003235</v>
      </c>
      <c r="X833" s="5">
        <v>2.0122261030807391</v>
      </c>
      <c r="Y833" s="5">
        <v>0</v>
      </c>
      <c r="Z833" s="5" t="s">
        <v>1009</v>
      </c>
      <c r="AA833" s="5">
        <v>2005</v>
      </c>
      <c r="AB833" s="5">
        <v>0.53939998</v>
      </c>
      <c r="AC833" s="5">
        <v>0.12620001</v>
      </c>
      <c r="AD833" s="5">
        <v>102240.15</v>
      </c>
      <c r="AE833" s="5">
        <v>2627409</v>
      </c>
      <c r="AF833" s="5">
        <v>334030.15999999997</v>
      </c>
      <c r="AG833" s="5">
        <v>1417349</v>
      </c>
      <c r="AI833" s="10"/>
    </row>
    <row r="834" spans="1:35" x14ac:dyDescent="0.25">
      <c r="A834" s="5" t="s">
        <v>1460</v>
      </c>
      <c r="B834" s="5">
        <v>108</v>
      </c>
      <c r="C834" s="5">
        <v>51</v>
      </c>
      <c r="D834" s="5">
        <v>0.02</v>
      </c>
      <c r="E834" s="5">
        <v>825.00003000000004</v>
      </c>
      <c r="F834" s="5">
        <v>524.99999000000003</v>
      </c>
      <c r="G834" s="5">
        <v>29</v>
      </c>
      <c r="H834" s="5">
        <v>55.509995999999994</v>
      </c>
      <c r="I834" s="5" t="s">
        <v>200</v>
      </c>
      <c r="J834" s="5" t="s">
        <v>201</v>
      </c>
      <c r="K834" s="5">
        <v>1516.0532073258935</v>
      </c>
      <c r="L834" s="5">
        <v>4.0768928713290444</v>
      </c>
      <c r="M834" s="5">
        <v>33.759381612857531</v>
      </c>
      <c r="N834" s="18">
        <v>9.0784005187193789E-2</v>
      </c>
      <c r="O834" s="5">
        <v>1256.9291541577247</v>
      </c>
      <c r="P834" s="5">
        <v>3.3800696991301118</v>
      </c>
      <c r="Q834" s="5">
        <v>1328.6880530724541</v>
      </c>
      <c r="R834" s="5">
        <v>3.5730400658865036</v>
      </c>
      <c r="S834" s="18">
        <v>0.55509995999999995</v>
      </c>
      <c r="T834" s="62">
        <v>155.61000000000001</v>
      </c>
      <c r="U834" s="18">
        <v>0.41844628437040077</v>
      </c>
      <c r="V834" s="5">
        <v>371.86486257404857</v>
      </c>
      <c r="W834" s="5">
        <v>748.27618329003235</v>
      </c>
      <c r="X834" s="5">
        <v>2.0122261030807391</v>
      </c>
      <c r="Y834" s="5">
        <v>0</v>
      </c>
      <c r="Z834" s="5" t="s">
        <v>1009</v>
      </c>
      <c r="AA834" s="5">
        <v>2006</v>
      </c>
      <c r="AB834" s="5">
        <v>0.55509995999999995</v>
      </c>
      <c r="AC834" s="5">
        <v>0.11473139</v>
      </c>
      <c r="AD834" s="5">
        <v>111271.67999999999</v>
      </c>
      <c r="AE834" s="5">
        <v>2740437.8</v>
      </c>
      <c r="AF834" s="5">
        <v>341227.88</v>
      </c>
      <c r="AG834" s="5">
        <v>1521143</v>
      </c>
      <c r="AI834" s="10"/>
    </row>
    <row r="835" spans="1:35" x14ac:dyDescent="0.25">
      <c r="A835" s="5" t="s">
        <v>1460</v>
      </c>
      <c r="B835" s="5">
        <v>108</v>
      </c>
      <c r="C835" s="5">
        <v>51</v>
      </c>
      <c r="D835" s="5">
        <v>0.02</v>
      </c>
      <c r="E835" s="5">
        <v>825.00003000000004</v>
      </c>
      <c r="F835" s="5">
        <v>524.99999000000003</v>
      </c>
      <c r="G835" s="5">
        <v>28</v>
      </c>
      <c r="H835" s="5">
        <v>58.19</v>
      </c>
      <c r="I835" s="5" t="s">
        <v>200</v>
      </c>
      <c r="J835" s="5" t="s">
        <v>201</v>
      </c>
      <c r="K835" s="5">
        <v>1516.0532073258935</v>
      </c>
      <c r="L835" s="5">
        <v>4.0768928713290444</v>
      </c>
      <c r="M835" s="5">
        <v>33.759381612857531</v>
      </c>
      <c r="N835" s="18">
        <v>9.0784005187193789E-2</v>
      </c>
      <c r="O835" s="5">
        <v>1317.6132723994074</v>
      </c>
      <c r="P835" s="5">
        <v>3.5432583312090538</v>
      </c>
      <c r="Q835" s="5">
        <v>1234.0882138691738</v>
      </c>
      <c r="R835" s="5">
        <v>3.3186470088268498</v>
      </c>
      <c r="S835" s="18">
        <v>0.58189999999999997</v>
      </c>
      <c r="T835" s="62">
        <v>147.97999999999999</v>
      </c>
      <c r="U835" s="18">
        <v>0.39794453117082812</v>
      </c>
      <c r="V835" s="5">
        <v>371.86486257404857</v>
      </c>
      <c r="W835" s="5">
        <v>748.27618329003235</v>
      </c>
      <c r="X835" s="5">
        <v>2.0122261030807391</v>
      </c>
      <c r="Y835" s="5">
        <v>0</v>
      </c>
      <c r="Z835" s="5" t="s">
        <v>1009</v>
      </c>
      <c r="AA835" s="5">
        <v>2007</v>
      </c>
      <c r="AB835" s="5">
        <v>0.58189999999999997</v>
      </c>
      <c r="AC835" s="5">
        <v>0.11479237</v>
      </c>
      <c r="AD835" s="5">
        <v>121264.53</v>
      </c>
      <c r="AE835" s="5">
        <v>2897267.5</v>
      </c>
      <c r="AF835" s="5">
        <v>365012.47</v>
      </c>
      <c r="AG835" s="5">
        <v>1685807</v>
      </c>
      <c r="AI835" s="10"/>
    </row>
    <row r="836" spans="1:35" x14ac:dyDescent="0.25">
      <c r="A836" s="5" t="s">
        <v>1460</v>
      </c>
      <c r="B836" s="5">
        <v>108</v>
      </c>
      <c r="C836" s="5">
        <v>51</v>
      </c>
      <c r="D836" s="5">
        <v>0.02</v>
      </c>
      <c r="E836" s="5">
        <v>825.00003000000004</v>
      </c>
      <c r="F836" s="5">
        <v>524.99999000000003</v>
      </c>
      <c r="G836" s="5">
        <v>27</v>
      </c>
      <c r="H836" s="5">
        <v>59.080005</v>
      </c>
      <c r="I836" s="5" t="s">
        <v>200</v>
      </c>
      <c r="J836" s="5" t="s">
        <v>201</v>
      </c>
      <c r="K836" s="5">
        <v>1516.0532073258935</v>
      </c>
      <c r="L836" s="5">
        <v>4.0768928713290444</v>
      </c>
      <c r="M836" s="5">
        <v>33.759381612857531</v>
      </c>
      <c r="N836" s="18">
        <v>9.0784005187193789E-2</v>
      </c>
      <c r="O836" s="5">
        <v>1337.7659171923588</v>
      </c>
      <c r="P836" s="5">
        <v>3.5974517945372497</v>
      </c>
      <c r="Q836" s="5">
        <v>1223.3448597497813</v>
      </c>
      <c r="R836" s="5">
        <v>3.289756529513943</v>
      </c>
      <c r="S836" s="18">
        <v>0.59080005000000002</v>
      </c>
      <c r="T836" s="62">
        <v>148.13999999999999</v>
      </c>
      <c r="U836" s="18">
        <v>0.39836354894926562</v>
      </c>
      <c r="V836" s="5">
        <v>371.86486257404857</v>
      </c>
      <c r="W836" s="5">
        <v>748.27618329003235</v>
      </c>
      <c r="X836" s="5">
        <v>2.0122261030807391</v>
      </c>
      <c r="Y836" s="5">
        <v>0</v>
      </c>
      <c r="Z836" s="5" t="s">
        <v>1009</v>
      </c>
      <c r="AA836" s="5">
        <v>2008</v>
      </c>
      <c r="AB836" s="5">
        <v>0.59080005000000002</v>
      </c>
      <c r="AC836" s="5">
        <v>0.11497729</v>
      </c>
      <c r="AD836" s="5">
        <v>123335.15</v>
      </c>
      <c r="AE836" s="5">
        <v>3019633.8</v>
      </c>
      <c r="AF836" s="5">
        <v>375600.44</v>
      </c>
      <c r="AG836" s="5">
        <v>1783902.3</v>
      </c>
      <c r="AI836" s="10"/>
    </row>
    <row r="837" spans="1:35" x14ac:dyDescent="0.25">
      <c r="A837" s="5" t="s">
        <v>1460</v>
      </c>
      <c r="B837" s="5">
        <v>108</v>
      </c>
      <c r="C837" s="5">
        <v>51</v>
      </c>
      <c r="D837" s="5">
        <v>0.02</v>
      </c>
      <c r="E837" s="5">
        <v>825.00003000000004</v>
      </c>
      <c r="F837" s="5">
        <v>524.99999000000003</v>
      </c>
      <c r="G837" s="5">
        <v>24</v>
      </c>
      <c r="H837" s="5">
        <v>47.259997999999996</v>
      </c>
      <c r="I837" s="5" t="s">
        <v>200</v>
      </c>
      <c r="J837" s="5" t="s">
        <v>201</v>
      </c>
      <c r="K837" s="5">
        <v>1516.0532073258935</v>
      </c>
      <c r="L837" s="5">
        <v>4.0768928713290444</v>
      </c>
      <c r="M837" s="5">
        <v>33.759381612857531</v>
      </c>
      <c r="N837" s="18">
        <v>9.0784005187193789E-2</v>
      </c>
      <c r="O837" s="5">
        <v>1070.1220247184988</v>
      </c>
      <c r="P837" s="5">
        <v>2.8777175055236843</v>
      </c>
      <c r="Q837" s="5">
        <v>1608.5859050467836</v>
      </c>
      <c r="R837" s="5">
        <v>4.3257270770681373</v>
      </c>
      <c r="S837" s="18">
        <v>0.47259997999999998</v>
      </c>
      <c r="T837" s="62">
        <v>189.74</v>
      </c>
      <c r="U837" s="18">
        <v>0.51023268733801919</v>
      </c>
      <c r="V837" s="5">
        <v>371.86486257404857</v>
      </c>
      <c r="W837" s="5">
        <v>748.27618329003235</v>
      </c>
      <c r="X837" s="5">
        <v>2.0122261030807391</v>
      </c>
      <c r="Y837" s="5">
        <v>0</v>
      </c>
      <c r="Z837" s="5" t="s">
        <v>1009</v>
      </c>
      <c r="AA837" s="5">
        <v>2009</v>
      </c>
      <c r="AB837" s="5">
        <v>0.47259997999999998</v>
      </c>
      <c r="AC837" s="5">
        <v>0.11610425000000001</v>
      </c>
      <c r="AD837" s="5">
        <v>122599.3</v>
      </c>
      <c r="AE837" s="5">
        <v>3113393.8</v>
      </c>
      <c r="AF837" s="5">
        <v>379590.28</v>
      </c>
      <c r="AG837" s="5">
        <v>1471496.6</v>
      </c>
      <c r="AI837" s="10"/>
    </row>
    <row r="838" spans="1:35" x14ac:dyDescent="0.25">
      <c r="A838" s="5" t="s">
        <v>1460</v>
      </c>
      <c r="B838" s="5">
        <v>108</v>
      </c>
      <c r="C838" s="5">
        <v>51</v>
      </c>
      <c r="D838" s="5">
        <v>0.02</v>
      </c>
      <c r="E838" s="5">
        <v>825.00003000000004</v>
      </c>
      <c r="F838" s="5">
        <v>524.99999000000003</v>
      </c>
      <c r="G838" s="5">
        <v>22</v>
      </c>
      <c r="H838" s="5">
        <v>42.220002000000001</v>
      </c>
      <c r="I838" s="5" t="s">
        <v>200</v>
      </c>
      <c r="J838" s="5" t="s">
        <v>201</v>
      </c>
      <c r="K838" s="5">
        <v>1516.0532073258935</v>
      </c>
      <c r="L838" s="5">
        <v>4.0768928713290444</v>
      </c>
      <c r="M838" s="5">
        <v>33.759381612857531</v>
      </c>
      <c r="N838" s="18">
        <v>9.0784005187193789E-2</v>
      </c>
      <c r="O838" s="5">
        <v>955.99991400463182</v>
      </c>
      <c r="P838" s="5">
        <v>2.5708261527781904</v>
      </c>
      <c r="Q838" s="5">
        <v>1852.1029636807409</v>
      </c>
      <c r="R838" s="5">
        <v>4.9805807165013771</v>
      </c>
      <c r="S838" s="18">
        <v>0.42220002000000001</v>
      </c>
      <c r="T838" s="62">
        <v>218.93</v>
      </c>
      <c r="U838" s="18">
        <v>0.58873222403975811</v>
      </c>
      <c r="V838" s="5">
        <v>371.86486257404857</v>
      </c>
      <c r="W838" s="5">
        <v>748.27618329003235</v>
      </c>
      <c r="X838" s="5">
        <v>2.0122261030807391</v>
      </c>
      <c r="Y838" s="5">
        <v>0</v>
      </c>
      <c r="Z838" s="5" t="s">
        <v>1009</v>
      </c>
      <c r="AA838" s="5">
        <v>2010</v>
      </c>
      <c r="AB838" s="5">
        <v>0.42220002000000001</v>
      </c>
      <c r="AC838" s="5">
        <v>0.1187</v>
      </c>
      <c r="AD838" s="5">
        <v>124052.53</v>
      </c>
      <c r="AE838" s="5">
        <v>3258867</v>
      </c>
      <c r="AF838" s="5">
        <v>378063</v>
      </c>
      <c r="AG838" s="5">
        <v>1375844.6</v>
      </c>
      <c r="AI838" s="10"/>
    </row>
    <row r="839" spans="1:35" x14ac:dyDescent="0.25">
      <c r="A839" s="5" t="s">
        <v>1460</v>
      </c>
      <c r="B839" s="5">
        <v>108</v>
      </c>
      <c r="C839" s="5">
        <v>51</v>
      </c>
      <c r="D839" s="5">
        <v>0.02</v>
      </c>
      <c r="E839" s="5">
        <v>825.00003000000004</v>
      </c>
      <c r="F839" s="5">
        <v>524.99999000000003</v>
      </c>
      <c r="G839" s="5">
        <v>21</v>
      </c>
      <c r="H839" s="5">
        <v>43.279999000000004</v>
      </c>
      <c r="I839" s="5" t="s">
        <v>200</v>
      </c>
      <c r="J839" s="5" t="s">
        <v>201</v>
      </c>
      <c r="K839" s="5">
        <v>1516.0532073258935</v>
      </c>
      <c r="L839" s="5">
        <v>4.0768928713290444</v>
      </c>
      <c r="M839" s="5">
        <v>33.759381612857531</v>
      </c>
      <c r="N839" s="18">
        <v>9.0784005187193789E-2</v>
      </c>
      <c r="O839" s="5">
        <v>980.0017376152789</v>
      </c>
      <c r="P839" s="5">
        <v>2.6353706312333651</v>
      </c>
      <c r="Q839" s="5">
        <v>1917.8961076720032</v>
      </c>
      <c r="R839" s="5">
        <v>5.1575082797452989</v>
      </c>
      <c r="S839" s="18">
        <v>0.43279999000000002</v>
      </c>
      <c r="T839" s="62">
        <v>228.92</v>
      </c>
      <c r="U839" s="18">
        <v>0.61559367025582157</v>
      </c>
      <c r="V839" s="5">
        <v>371.86486257404857</v>
      </c>
      <c r="W839" s="5">
        <v>748.27618329003235</v>
      </c>
      <c r="X839" s="5">
        <v>2.0122261030807391</v>
      </c>
      <c r="Y839" s="5">
        <v>0</v>
      </c>
      <c r="Z839" s="5" t="s">
        <v>1009</v>
      </c>
      <c r="AA839" s="5">
        <v>2011</v>
      </c>
      <c r="AB839" s="5">
        <v>0.43279999000000002</v>
      </c>
      <c r="AC839" s="5">
        <v>0.11432508</v>
      </c>
      <c r="AD839" s="5">
        <v>150022.17000000001</v>
      </c>
      <c r="AE839" s="5">
        <v>3297589.8</v>
      </c>
      <c r="AF839" s="5">
        <v>362654.38</v>
      </c>
      <c r="AG839" s="5">
        <v>1427290.8</v>
      </c>
      <c r="AI839" s="10"/>
    </row>
    <row r="840" spans="1:35" x14ac:dyDescent="0.25">
      <c r="A840" s="5" t="s">
        <v>1460</v>
      </c>
      <c r="B840" s="5">
        <v>108</v>
      </c>
      <c r="C840" s="5">
        <v>51</v>
      </c>
      <c r="D840" s="5">
        <v>0.02</v>
      </c>
      <c r="E840" s="5">
        <v>825.00003000000004</v>
      </c>
      <c r="F840" s="5">
        <v>524.99999000000003</v>
      </c>
      <c r="G840" s="5">
        <v>20</v>
      </c>
      <c r="H840" s="5">
        <v>46.310001999999997</v>
      </c>
      <c r="I840" s="5" t="s">
        <v>200</v>
      </c>
      <c r="J840" s="5" t="s">
        <v>201</v>
      </c>
      <c r="K840" s="5">
        <v>1516.0532073258935</v>
      </c>
      <c r="L840" s="5">
        <v>4.0768928713290444</v>
      </c>
      <c r="M840" s="5">
        <v>33.759381612857531</v>
      </c>
      <c r="N840" s="18">
        <v>9.0784005187193789E-2</v>
      </c>
      <c r="O840" s="5">
        <v>1048.6109860808231</v>
      </c>
      <c r="P840" s="5">
        <v>2.8198711188315504</v>
      </c>
      <c r="Q840" s="5">
        <v>1932.2014009371999</v>
      </c>
      <c r="R840" s="5">
        <v>5.1959773439267742</v>
      </c>
      <c r="S840" s="18">
        <v>0.46310001999999995</v>
      </c>
      <c r="T840" s="62">
        <v>234.23</v>
      </c>
      <c r="U840" s="18">
        <v>0.62988939232519625</v>
      </c>
      <c r="V840" s="5">
        <v>371.86486257404857</v>
      </c>
      <c r="W840" s="5">
        <v>748.27618329003235</v>
      </c>
      <c r="X840" s="5">
        <v>2.0122261030807391</v>
      </c>
      <c r="Y840" s="5">
        <v>0</v>
      </c>
      <c r="Z840" s="5" t="s">
        <v>1009</v>
      </c>
      <c r="AA840" s="5">
        <v>2012</v>
      </c>
      <c r="AB840" s="5">
        <v>0.46310002</v>
      </c>
      <c r="AC840" s="5">
        <v>0.12529375000000001</v>
      </c>
      <c r="AD840" s="5">
        <v>164880.14000000001</v>
      </c>
      <c r="AE840" s="5">
        <v>3306278.8</v>
      </c>
      <c r="AF840" s="5">
        <v>341637.56</v>
      </c>
      <c r="AG840" s="5">
        <v>1531033.6000000001</v>
      </c>
      <c r="AI840" s="10"/>
    </row>
    <row r="841" spans="1:35" x14ac:dyDescent="0.25">
      <c r="A841" s="5" t="s">
        <v>1460</v>
      </c>
      <c r="B841" s="5">
        <v>108</v>
      </c>
      <c r="C841" s="5">
        <v>51</v>
      </c>
      <c r="D841" s="5">
        <v>0.02</v>
      </c>
      <c r="E841" s="5">
        <v>775.00000999999997</v>
      </c>
      <c r="F841" s="5">
        <v>499.99999000000003</v>
      </c>
      <c r="G841" s="5">
        <v>18</v>
      </c>
      <c r="H841" s="5">
        <v>46.240002000000004</v>
      </c>
      <c r="I841" s="5" t="s">
        <v>200</v>
      </c>
      <c r="J841" s="5" t="s">
        <v>201</v>
      </c>
      <c r="K841" s="5">
        <v>1484.7319442088335</v>
      </c>
      <c r="L841" s="5">
        <v>4.2460209574032675</v>
      </c>
      <c r="M841" s="5">
        <v>34.76666281401274</v>
      </c>
      <c r="N841" s="18">
        <v>9.9425340380840901E-2</v>
      </c>
      <c r="O841" s="5">
        <v>1024.923887029634</v>
      </c>
      <c r="P841" s="5">
        <v>2.9310666622654278</v>
      </c>
      <c r="Q841" s="5">
        <v>2044.8391934842891</v>
      </c>
      <c r="R841" s="5">
        <v>5.8478098379438297</v>
      </c>
      <c r="S841" s="18">
        <v>0.46240002000000008</v>
      </c>
      <c r="T841" s="62">
        <v>249.19</v>
      </c>
      <c r="U841" s="18">
        <v>0.71261808176684394</v>
      </c>
      <c r="V841" s="5">
        <v>349.67607534298389</v>
      </c>
      <c r="W841" s="5">
        <v>731.79885747589344</v>
      </c>
      <c r="X841" s="5">
        <v>2.0927907542948141</v>
      </c>
      <c r="Y841" s="5">
        <v>0</v>
      </c>
      <c r="Z841" s="5" t="s">
        <v>1009</v>
      </c>
      <c r="AA841" s="5">
        <v>2013</v>
      </c>
      <c r="AB841" s="5">
        <v>0.46240002000000002</v>
      </c>
      <c r="AC841" s="5">
        <v>0.12812831</v>
      </c>
      <c r="AD841" s="5">
        <v>170836.11</v>
      </c>
      <c r="AE841" s="5">
        <v>3583975.5</v>
      </c>
      <c r="AF841" s="5">
        <v>329481.5</v>
      </c>
      <c r="AG841" s="5">
        <v>1657402.4</v>
      </c>
      <c r="AI841" s="10"/>
    </row>
    <row r="842" spans="1:35" x14ac:dyDescent="0.25">
      <c r="A842" s="5" t="s">
        <v>1460</v>
      </c>
      <c r="B842" s="5">
        <v>108</v>
      </c>
      <c r="C842" s="5">
        <v>51</v>
      </c>
      <c r="D842" s="5">
        <v>0.02</v>
      </c>
      <c r="E842" s="5">
        <v>775.00000999999997</v>
      </c>
      <c r="F842" s="5">
        <v>499.99999000000003</v>
      </c>
      <c r="G842" s="5">
        <v>17</v>
      </c>
      <c r="H842" s="5">
        <v>49.180001000000004</v>
      </c>
      <c r="I842" s="5" t="s">
        <v>200</v>
      </c>
      <c r="J842" s="5" t="s">
        <v>201</v>
      </c>
      <c r="K842" s="5">
        <v>1484.7319442088335</v>
      </c>
      <c r="L842" s="5">
        <v>4.2460209574032675</v>
      </c>
      <c r="M842" s="5">
        <v>34.76666281401274</v>
      </c>
      <c r="N842" s="18">
        <v>9.9425340380840901E-2</v>
      </c>
      <c r="O842" s="5">
        <v>1090.089870433857</v>
      </c>
      <c r="P842" s="5">
        <v>3.1174276632012341</v>
      </c>
      <c r="Q842" s="5">
        <v>1927.1696658419849</v>
      </c>
      <c r="R842" s="5">
        <v>5.5112997477785628</v>
      </c>
      <c r="S842" s="18">
        <v>0.49180001000000007</v>
      </c>
      <c r="T842" s="62">
        <v>242.53</v>
      </c>
      <c r="U842" s="18">
        <v>0.69358753184225719</v>
      </c>
      <c r="V842" s="5">
        <v>349.67607534298389</v>
      </c>
      <c r="W842" s="5">
        <v>731.79885747589344</v>
      </c>
      <c r="X842" s="5">
        <v>2.0927907542948141</v>
      </c>
      <c r="Y842" s="5">
        <v>0</v>
      </c>
      <c r="Z842" s="5" t="s">
        <v>1009</v>
      </c>
      <c r="AA842" s="5">
        <v>2014</v>
      </c>
      <c r="AB842" s="5">
        <v>0.49180001000000001</v>
      </c>
      <c r="AC842" s="5">
        <v>0.12650990000000001</v>
      </c>
      <c r="AD842" s="5">
        <v>183353.84</v>
      </c>
      <c r="AE842" s="5">
        <v>3650241.8</v>
      </c>
      <c r="AF842" s="5">
        <v>336590.81</v>
      </c>
      <c r="AG842" s="5">
        <v>1795264.3</v>
      </c>
      <c r="AI842" s="10"/>
    </row>
    <row r="843" spans="1:35" x14ac:dyDescent="0.25">
      <c r="A843" s="5" t="s">
        <v>1460</v>
      </c>
      <c r="B843" s="5">
        <v>108</v>
      </c>
      <c r="C843" s="5">
        <v>51</v>
      </c>
      <c r="D843" s="5">
        <v>0.02</v>
      </c>
      <c r="E843" s="5">
        <v>750.00002999999992</v>
      </c>
      <c r="F843" s="5">
        <v>599.99999000000003</v>
      </c>
      <c r="G843" s="5">
        <v>30</v>
      </c>
      <c r="H843" s="5">
        <v>104</v>
      </c>
      <c r="I843" s="5" t="s">
        <v>200</v>
      </c>
      <c r="J843" s="5" t="s">
        <v>201</v>
      </c>
      <c r="K843" s="5">
        <v>2045.6080589639237</v>
      </c>
      <c r="L843" s="5">
        <v>4.5685418234903601</v>
      </c>
      <c r="M843" s="5">
        <v>55.211611746348964</v>
      </c>
      <c r="N843" s="18">
        <v>0.12330639601276391</v>
      </c>
      <c r="O843" s="5">
        <v>3199.3435698464718</v>
      </c>
      <c r="P843" s="5">
        <v>7.1452274752777223</v>
      </c>
      <c r="Q843" s="5">
        <v>-50.984424784615847</v>
      </c>
      <c r="R843" s="5">
        <v>-0.11386564300743393</v>
      </c>
      <c r="S843" s="18">
        <v>1.04</v>
      </c>
      <c r="T843" s="62">
        <v>50.89</v>
      </c>
      <c r="U843" s="18">
        <v>0.11366525102628564</v>
      </c>
      <c r="V843" s="5">
        <v>447.75951233408688</v>
      </c>
      <c r="W843" s="5">
        <v>1030.6838351192221</v>
      </c>
      <c r="X843" s="5">
        <v>2.3018692104305263</v>
      </c>
      <c r="Y843" s="5">
        <v>0</v>
      </c>
      <c r="Z843" s="5" t="s">
        <v>1016</v>
      </c>
      <c r="AA843" s="5">
        <v>2001</v>
      </c>
      <c r="AB843" s="5">
        <v>1.04</v>
      </c>
      <c r="AD843" s="5">
        <v>82716.562999999995</v>
      </c>
      <c r="AE843" s="5">
        <v>2302816.7999999998</v>
      </c>
      <c r="AF843" s="5">
        <v>808959.31</v>
      </c>
      <c r="AG843" s="5">
        <v>2395912.5</v>
      </c>
      <c r="AI843" s="10"/>
    </row>
    <row r="844" spans="1:35" x14ac:dyDescent="0.25">
      <c r="A844" s="5" t="s">
        <v>1460</v>
      </c>
      <c r="B844" s="5">
        <v>108</v>
      </c>
      <c r="C844" s="5">
        <v>51</v>
      </c>
      <c r="D844" s="5">
        <v>0.02</v>
      </c>
      <c r="E844" s="5">
        <v>750.00002999999992</v>
      </c>
      <c r="F844" s="5">
        <v>599.99999000000003</v>
      </c>
      <c r="G844" s="5">
        <v>30</v>
      </c>
      <c r="H844" s="5">
        <v>100.40001000000001</v>
      </c>
      <c r="I844" s="5" t="s">
        <v>200</v>
      </c>
      <c r="J844" s="5" t="s">
        <v>201</v>
      </c>
      <c r="K844" s="5">
        <v>2045.6080589639237</v>
      </c>
      <c r="L844" s="5">
        <v>4.5685418234903601</v>
      </c>
      <c r="M844" s="5">
        <v>55.211611746348964</v>
      </c>
      <c r="N844" s="18">
        <v>0.12330639601276391</v>
      </c>
      <c r="O844" s="5">
        <v>3088.5973692886682</v>
      </c>
      <c r="P844" s="5">
        <v>6.8978933650976746</v>
      </c>
      <c r="Q844" s="5">
        <v>-5.348490015572259</v>
      </c>
      <c r="R844" s="5">
        <v>-1.1945005897678371E-2</v>
      </c>
      <c r="S844" s="18">
        <v>1.0040001000000001</v>
      </c>
      <c r="T844" s="62">
        <v>54.76</v>
      </c>
      <c r="U844" s="18">
        <v>0.12229499757261866</v>
      </c>
      <c r="V844" s="5">
        <v>447.75951233408688</v>
      </c>
      <c r="W844" s="5">
        <v>1030.6838351192221</v>
      </c>
      <c r="X844" s="5">
        <v>2.3018692104305263</v>
      </c>
      <c r="Y844" s="5">
        <v>0</v>
      </c>
      <c r="Z844" s="5" t="s">
        <v>1016</v>
      </c>
      <c r="AA844" s="5">
        <v>2002</v>
      </c>
      <c r="AB844" s="5">
        <v>1.0040001000000001</v>
      </c>
      <c r="AD844" s="5">
        <v>85712.343999999997</v>
      </c>
      <c r="AE844" s="5">
        <v>2613087.7999999998</v>
      </c>
      <c r="AF844" s="5">
        <v>875061.31</v>
      </c>
      <c r="AG844" s="5">
        <v>2623611</v>
      </c>
      <c r="AI844" s="10"/>
    </row>
    <row r="845" spans="1:35" x14ac:dyDescent="0.25">
      <c r="A845" s="5" t="s">
        <v>1460</v>
      </c>
      <c r="B845" s="5">
        <v>108</v>
      </c>
      <c r="C845" s="5">
        <v>51</v>
      </c>
      <c r="D845" s="5">
        <v>0.02</v>
      </c>
      <c r="E845" s="5">
        <v>750.00002999999992</v>
      </c>
      <c r="F845" s="5">
        <v>599.99999000000003</v>
      </c>
      <c r="G845" s="5">
        <v>30</v>
      </c>
      <c r="H845" s="5">
        <v>96.399999000000008</v>
      </c>
      <c r="I845" s="5" t="s">
        <v>200</v>
      </c>
      <c r="J845" s="5" t="s">
        <v>201</v>
      </c>
      <c r="K845" s="5">
        <v>2045.6080589639237</v>
      </c>
      <c r="L845" s="5">
        <v>4.5685418234903601</v>
      </c>
      <c r="M845" s="5">
        <v>55.211611746348964</v>
      </c>
      <c r="N845" s="18">
        <v>0.12330639601276391</v>
      </c>
      <c r="O845" s="5">
        <v>2965.5453551332339</v>
      </c>
      <c r="P845" s="5">
        <v>6.6230761679956247</v>
      </c>
      <c r="Q845" s="5">
        <v>46.65337287935909</v>
      </c>
      <c r="R845" s="5">
        <v>0.10419292409035322</v>
      </c>
      <c r="S845" s="18">
        <v>0.96399999000000003</v>
      </c>
      <c r="T845" s="62">
        <v>59.16</v>
      </c>
      <c r="U845" s="18">
        <v>0.13212853991138165</v>
      </c>
      <c r="V845" s="5">
        <v>447.75951233408688</v>
      </c>
      <c r="W845" s="5">
        <v>1030.6838351192221</v>
      </c>
      <c r="X845" s="5">
        <v>2.3018692104305263</v>
      </c>
      <c r="Y845" s="5">
        <v>0</v>
      </c>
      <c r="Z845" s="5" t="s">
        <v>1016</v>
      </c>
      <c r="AA845" s="5">
        <v>2003</v>
      </c>
      <c r="AB845" s="5">
        <v>0.96399999000000003</v>
      </c>
      <c r="AD845" s="5">
        <v>84574.5</v>
      </c>
      <c r="AE845" s="5">
        <v>2700198.5</v>
      </c>
      <c r="AF845" s="5">
        <v>932953.69</v>
      </c>
      <c r="AG845" s="5">
        <v>2603872.7999999998</v>
      </c>
      <c r="AI845" s="10"/>
    </row>
    <row r="846" spans="1:35" x14ac:dyDescent="0.25">
      <c r="A846" s="5" t="s">
        <v>1460</v>
      </c>
      <c r="B846" s="5">
        <v>108</v>
      </c>
      <c r="C846" s="5">
        <v>51</v>
      </c>
      <c r="D846" s="5">
        <v>0.02</v>
      </c>
      <c r="E846" s="5">
        <v>750.00002999999992</v>
      </c>
      <c r="F846" s="5">
        <v>599.99999000000003</v>
      </c>
      <c r="G846" s="5">
        <v>30</v>
      </c>
      <c r="H846" s="5">
        <v>95.899999000000008</v>
      </c>
      <c r="I846" s="5" t="s">
        <v>200</v>
      </c>
      <c r="J846" s="5" t="s">
        <v>201</v>
      </c>
      <c r="K846" s="5">
        <v>2045.6080589639237</v>
      </c>
      <c r="L846" s="5">
        <v>4.5685418234903601</v>
      </c>
      <c r="M846" s="5">
        <v>55.211611746348964</v>
      </c>
      <c r="N846" s="18">
        <v>0.12330639601276391</v>
      </c>
      <c r="O846" s="5">
        <v>2950.1638956628185</v>
      </c>
      <c r="P846" s="5">
        <v>6.5887241128260214</v>
      </c>
      <c r="Q846" s="5">
        <v>54.347741928232516</v>
      </c>
      <c r="R846" s="5">
        <v>0.12137707950620159</v>
      </c>
      <c r="S846" s="18">
        <v>0.95899999000000014</v>
      </c>
      <c r="T846" s="62">
        <v>59.81</v>
      </c>
      <c r="U846" s="18">
        <v>0.13358354362855696</v>
      </c>
      <c r="V846" s="5">
        <v>447.75951233408688</v>
      </c>
      <c r="W846" s="5">
        <v>1030.6838351192221</v>
      </c>
      <c r="X846" s="5">
        <v>2.3018692104305263</v>
      </c>
      <c r="Y846" s="5">
        <v>0</v>
      </c>
      <c r="Z846" s="5" t="s">
        <v>1016</v>
      </c>
      <c r="AA846" s="5">
        <v>2004</v>
      </c>
      <c r="AB846" s="5">
        <v>0.95899999000000002</v>
      </c>
      <c r="AD846" s="5">
        <v>94205.593999999997</v>
      </c>
      <c r="AE846" s="5">
        <v>2929171.8</v>
      </c>
      <c r="AF846" s="5">
        <v>989446.06</v>
      </c>
      <c r="AG846" s="5">
        <v>2808907.3</v>
      </c>
      <c r="AI846" s="10"/>
    </row>
    <row r="847" spans="1:35" x14ac:dyDescent="0.25">
      <c r="A847" s="5" t="s">
        <v>1460</v>
      </c>
      <c r="B847" s="5">
        <v>108</v>
      </c>
      <c r="C847" s="5">
        <v>51</v>
      </c>
      <c r="D847" s="5">
        <v>0.02</v>
      </c>
      <c r="E847" s="5">
        <v>750.00002999999992</v>
      </c>
      <c r="F847" s="5">
        <v>599.99999000000003</v>
      </c>
      <c r="G847" s="5">
        <v>30</v>
      </c>
      <c r="H847" s="5">
        <v>95.099997999999999</v>
      </c>
      <c r="I847" s="5" t="s">
        <v>200</v>
      </c>
      <c r="J847" s="5" t="s">
        <v>201</v>
      </c>
      <c r="K847" s="5">
        <v>2045.6080589639237</v>
      </c>
      <c r="L847" s="5">
        <v>4.5685418234903601</v>
      </c>
      <c r="M847" s="5">
        <v>55.211611746348964</v>
      </c>
      <c r="N847" s="18">
        <v>0.12330639601276391</v>
      </c>
      <c r="O847" s="5">
        <v>2925.5535297472338</v>
      </c>
      <c r="P847" s="5">
        <v>6.5337607558505422</v>
      </c>
      <c r="Q847" s="5">
        <v>66.778219697287284</v>
      </c>
      <c r="R847" s="5">
        <v>0.14913858412339442</v>
      </c>
      <c r="S847" s="18">
        <v>0.95099997999999997</v>
      </c>
      <c r="T847" s="62">
        <v>60.87</v>
      </c>
      <c r="U847" s="18">
        <v>0.13593414459991113</v>
      </c>
      <c r="V847" s="5">
        <v>447.75951233408688</v>
      </c>
      <c r="W847" s="5">
        <v>1030.6838351192221</v>
      </c>
      <c r="X847" s="5">
        <v>2.3018692104305263</v>
      </c>
      <c r="Y847" s="5">
        <v>0</v>
      </c>
      <c r="Z847" s="5" t="s">
        <v>1016</v>
      </c>
      <c r="AA847" s="5">
        <v>2005</v>
      </c>
      <c r="AB847" s="5">
        <v>0.95099997999999997</v>
      </c>
      <c r="AD847" s="5">
        <v>104282.74</v>
      </c>
      <c r="AE847" s="5">
        <v>3139260.3</v>
      </c>
      <c r="AF847" s="5">
        <v>1031415.3</v>
      </c>
      <c r="AG847" s="5">
        <v>2984489.3</v>
      </c>
      <c r="AI847" s="10"/>
    </row>
    <row r="848" spans="1:35" x14ac:dyDescent="0.25">
      <c r="A848" s="5" t="s">
        <v>1460</v>
      </c>
      <c r="B848" s="5">
        <v>108</v>
      </c>
      <c r="C848" s="5">
        <v>51</v>
      </c>
      <c r="D848" s="5">
        <v>0.02</v>
      </c>
      <c r="E848" s="5">
        <v>750.00002999999992</v>
      </c>
      <c r="F848" s="5">
        <v>200</v>
      </c>
      <c r="G848" s="5">
        <v>30</v>
      </c>
      <c r="H848" s="5">
        <v>95.300000999999995</v>
      </c>
      <c r="I848" s="5" t="s">
        <v>200</v>
      </c>
      <c r="J848" s="5" t="s">
        <v>201</v>
      </c>
      <c r="K848" s="5">
        <v>617.89524157974199</v>
      </c>
      <c r="L848" s="5">
        <v>3.6288927747607342</v>
      </c>
      <c r="M848" s="5">
        <v>11.123080737751001</v>
      </c>
      <c r="N848" s="18">
        <v>6.5325745540792776E-2</v>
      </c>
      <c r="O848" s="5">
        <v>864.04080002603041</v>
      </c>
      <c r="P848" s="5">
        <v>5.0745032576987326</v>
      </c>
      <c r="Q848" s="5">
        <v>25.014544450557185</v>
      </c>
      <c r="R848" s="5">
        <v>0.14691017750594423</v>
      </c>
      <c r="S848" s="18">
        <v>0.9530000099999999</v>
      </c>
      <c r="T848" s="62">
        <v>13.24</v>
      </c>
      <c r="U848" s="18">
        <v>7.77648121803374E-2</v>
      </c>
      <c r="V848" s="5">
        <v>170.27101100293106</v>
      </c>
      <c r="W848" s="5">
        <v>288.75826414900456</v>
      </c>
      <c r="X848" s="5">
        <v>1.6958744911900114</v>
      </c>
      <c r="Y848" s="5">
        <v>0</v>
      </c>
      <c r="Z848" s="5" t="s">
        <v>1016</v>
      </c>
      <c r="AA848" s="5">
        <v>2006</v>
      </c>
      <c r="AB848" s="5">
        <v>0.95300001000000001</v>
      </c>
      <c r="AD848" s="5">
        <v>115550.42</v>
      </c>
      <c r="AE848" s="5">
        <v>3383153</v>
      </c>
      <c r="AF848" s="5">
        <v>1082349.5</v>
      </c>
      <c r="AG848" s="5">
        <v>3224173.8</v>
      </c>
      <c r="AI848" s="10"/>
    </row>
    <row r="849" spans="1:35" x14ac:dyDescent="0.25">
      <c r="A849" s="5" t="s">
        <v>1460</v>
      </c>
      <c r="B849" s="5">
        <v>108</v>
      </c>
      <c r="C849" s="5">
        <v>51</v>
      </c>
      <c r="D849" s="5">
        <v>0.02</v>
      </c>
      <c r="E849" s="5">
        <v>750.00002999999992</v>
      </c>
      <c r="F849" s="5">
        <v>200</v>
      </c>
      <c r="G849" s="5">
        <v>30</v>
      </c>
      <c r="H849" s="5">
        <v>96.099997000000002</v>
      </c>
      <c r="I849" s="5" t="s">
        <v>200</v>
      </c>
      <c r="J849" s="5" t="s">
        <v>201</v>
      </c>
      <c r="K849" s="5">
        <v>617.89524157974199</v>
      </c>
      <c r="L849" s="5">
        <v>3.6288927747607342</v>
      </c>
      <c r="M849" s="5">
        <v>11.123080737751001</v>
      </c>
      <c r="N849" s="18">
        <v>6.5325745540792776E-2</v>
      </c>
      <c r="O849" s="5">
        <v>871.29399180572022</v>
      </c>
      <c r="P849" s="5">
        <v>5.1171011828356487</v>
      </c>
      <c r="Q849" s="5">
        <v>21.442849635565416</v>
      </c>
      <c r="R849" s="5">
        <v>0.12593364841885091</v>
      </c>
      <c r="S849" s="18">
        <v>0.96099997000000004</v>
      </c>
      <c r="T849" s="62">
        <v>12.94</v>
      </c>
      <c r="U849" s="18">
        <v>7.5988703488547527E-2</v>
      </c>
      <c r="V849" s="5">
        <v>170.27101100293106</v>
      </c>
      <c r="W849" s="5">
        <v>288.75826414900456</v>
      </c>
      <c r="X849" s="5">
        <v>1.6958744911900114</v>
      </c>
      <c r="Y849" s="5">
        <v>0</v>
      </c>
      <c r="Z849" s="5" t="s">
        <v>1016</v>
      </c>
      <c r="AA849" s="5">
        <v>2007</v>
      </c>
      <c r="AB849" s="5">
        <v>0.96099997000000004</v>
      </c>
      <c r="AD849" s="5">
        <v>128938.63</v>
      </c>
      <c r="AE849" s="5">
        <v>3700813.8</v>
      </c>
      <c r="AF849" s="5">
        <v>1146094.3999999999</v>
      </c>
      <c r="AG849" s="5">
        <v>3557389.3</v>
      </c>
      <c r="AI849" s="10"/>
    </row>
    <row r="850" spans="1:35" x14ac:dyDescent="0.25">
      <c r="A850" s="5" t="s">
        <v>1460</v>
      </c>
      <c r="B850" s="5">
        <v>108</v>
      </c>
      <c r="C850" s="5">
        <v>51</v>
      </c>
      <c r="D850" s="5">
        <v>0.02</v>
      </c>
      <c r="E850" s="5">
        <v>750.00002999999992</v>
      </c>
      <c r="F850" s="5">
        <v>200</v>
      </c>
      <c r="G850" s="5">
        <v>30</v>
      </c>
      <c r="H850" s="5">
        <v>97.500001999999995</v>
      </c>
      <c r="I850" s="5" t="s">
        <v>200</v>
      </c>
      <c r="J850" s="5" t="s">
        <v>201</v>
      </c>
      <c r="K850" s="5">
        <v>617.89524157974199</v>
      </c>
      <c r="L850" s="5">
        <v>3.6288927747607342</v>
      </c>
      <c r="M850" s="5">
        <v>11.123080737751001</v>
      </c>
      <c r="N850" s="18">
        <v>6.5325745540792776E-2</v>
      </c>
      <c r="O850" s="5">
        <v>883.98718621859791</v>
      </c>
      <c r="P850" s="5">
        <v>5.1916481907973218</v>
      </c>
      <c r="Q850" s="5">
        <v>14.130095366486</v>
      </c>
      <c r="R850" s="5">
        <v>8.2985913358103944E-2</v>
      </c>
      <c r="S850" s="18">
        <v>0.97500001999999997</v>
      </c>
      <c r="T850" s="62">
        <v>12.32</v>
      </c>
      <c r="U850" s="18">
        <v>7.2352265581333633E-2</v>
      </c>
      <c r="V850" s="5">
        <v>170.27101100293106</v>
      </c>
      <c r="W850" s="5">
        <v>288.75826414900456</v>
      </c>
      <c r="X850" s="5">
        <v>1.6958744911900114</v>
      </c>
      <c r="Y850" s="5">
        <v>0</v>
      </c>
      <c r="Z850" s="5" t="s">
        <v>1016</v>
      </c>
      <c r="AA850" s="5">
        <v>2008</v>
      </c>
      <c r="AB850" s="5">
        <v>0.97500001999999997</v>
      </c>
      <c r="AD850" s="5">
        <v>130007.19</v>
      </c>
      <c r="AE850" s="5">
        <v>4058829</v>
      </c>
      <c r="AF850" s="5">
        <v>1222745.3999999999</v>
      </c>
      <c r="AG850" s="5">
        <v>3957068.5</v>
      </c>
      <c r="AI850" s="10"/>
    </row>
    <row r="851" spans="1:35" x14ac:dyDescent="0.25">
      <c r="A851" s="5" t="s">
        <v>1460</v>
      </c>
      <c r="B851" s="5">
        <v>108</v>
      </c>
      <c r="C851" s="5">
        <v>51</v>
      </c>
      <c r="D851" s="5">
        <v>0.02</v>
      </c>
      <c r="E851" s="5">
        <v>750.00002999999992</v>
      </c>
      <c r="F851" s="5">
        <v>200</v>
      </c>
      <c r="G851" s="5">
        <v>30</v>
      </c>
      <c r="H851" s="5">
        <v>80.000000999999997</v>
      </c>
      <c r="I851" s="5" t="s">
        <v>200</v>
      </c>
      <c r="J851" s="5" t="s">
        <v>201</v>
      </c>
      <c r="K851" s="5">
        <v>617.89524157974199</v>
      </c>
      <c r="L851" s="5">
        <v>3.6288927747607342</v>
      </c>
      <c r="M851" s="5">
        <v>11.123080737751001</v>
      </c>
      <c r="N851" s="18">
        <v>6.5325745540792776E-2</v>
      </c>
      <c r="O851" s="5">
        <v>725.32281364953224</v>
      </c>
      <c r="P851" s="5">
        <v>4.2598138660082689</v>
      </c>
      <c r="Q851" s="5">
        <v>110.21090250126636</v>
      </c>
      <c r="R851" s="5">
        <v>0.64726756393881502</v>
      </c>
      <c r="S851" s="18">
        <v>0.80000000999999998</v>
      </c>
      <c r="T851" s="62">
        <v>20.45</v>
      </c>
      <c r="U851" s="18">
        <v>0.12013069165233675</v>
      </c>
      <c r="V851" s="5">
        <v>170.27101100293106</v>
      </c>
      <c r="W851" s="5">
        <v>288.75826414900456</v>
      </c>
      <c r="X851" s="5">
        <v>1.6958744911900114</v>
      </c>
      <c r="Y851" s="5">
        <v>0</v>
      </c>
      <c r="Z851" s="5" t="s">
        <v>1016</v>
      </c>
      <c r="AA851" s="5">
        <v>2009</v>
      </c>
      <c r="AB851" s="5">
        <v>0.80000000999999998</v>
      </c>
      <c r="AC851" s="5">
        <v>9.7165860000000007E-2</v>
      </c>
      <c r="AD851" s="5">
        <v>132715.29999999999</v>
      </c>
      <c r="AE851" s="5">
        <v>4161775.3</v>
      </c>
      <c r="AF851" s="5">
        <v>1285952</v>
      </c>
      <c r="AG851" s="5">
        <v>3330663</v>
      </c>
      <c r="AI851" s="10"/>
    </row>
    <row r="852" spans="1:35" x14ac:dyDescent="0.25">
      <c r="A852" s="5" t="s">
        <v>1460</v>
      </c>
      <c r="B852" s="5">
        <v>108</v>
      </c>
      <c r="C852" s="5">
        <v>51</v>
      </c>
      <c r="D852" s="5">
        <v>0.02</v>
      </c>
      <c r="E852" s="5">
        <v>750.00002999999992</v>
      </c>
      <c r="F852" s="5">
        <v>200</v>
      </c>
      <c r="G852" s="5">
        <v>30</v>
      </c>
      <c r="H852" s="5">
        <v>81</v>
      </c>
      <c r="I852" s="5" t="s">
        <v>200</v>
      </c>
      <c r="J852" s="5" t="s">
        <v>201</v>
      </c>
      <c r="K852" s="5">
        <v>617.89524157974199</v>
      </c>
      <c r="L852" s="5">
        <v>3.6288927747607342</v>
      </c>
      <c r="M852" s="5">
        <v>11.123080737751001</v>
      </c>
      <c r="N852" s="18">
        <v>6.5325745540792776E-2</v>
      </c>
      <c r="O852" s="5">
        <v>734.38933964028467</v>
      </c>
      <c r="P852" s="5">
        <v>4.3130614854201035</v>
      </c>
      <c r="Q852" s="5">
        <v>107.71462588236096</v>
      </c>
      <c r="R852" s="5">
        <v>0.63260695551109847</v>
      </c>
      <c r="S852" s="18">
        <v>0.81</v>
      </c>
      <c r="T852" s="62">
        <v>20.239999999999998</v>
      </c>
      <c r="U852" s="18">
        <v>0.11888935978340438</v>
      </c>
      <c r="V852" s="5">
        <v>170.27101100293106</v>
      </c>
      <c r="W852" s="5">
        <v>288.75826414900456</v>
      </c>
      <c r="X852" s="5">
        <v>1.6958744911900114</v>
      </c>
      <c r="Y852" s="5">
        <v>0</v>
      </c>
      <c r="Z852" s="5" t="s">
        <v>1016</v>
      </c>
      <c r="AA852" s="5">
        <v>2010</v>
      </c>
      <c r="AB852" s="5">
        <v>0.81</v>
      </c>
      <c r="AC852" s="5">
        <v>0.10064207999999999</v>
      </c>
      <c r="AD852" s="5">
        <v>137849.76999999999</v>
      </c>
      <c r="AE852" s="5">
        <v>4432332</v>
      </c>
      <c r="AF852" s="5">
        <v>1331226.3999999999</v>
      </c>
      <c r="AG852" s="5">
        <v>3592225.8</v>
      </c>
      <c r="AI852" s="10"/>
    </row>
    <row r="853" spans="1:35" x14ac:dyDescent="0.25">
      <c r="A853" s="5" t="s">
        <v>1460</v>
      </c>
      <c r="B853" s="5">
        <v>108</v>
      </c>
      <c r="C853" s="5">
        <v>51</v>
      </c>
      <c r="D853" s="5">
        <v>0.02</v>
      </c>
      <c r="E853" s="5">
        <v>724.99997999999994</v>
      </c>
      <c r="F853" s="5">
        <v>200</v>
      </c>
      <c r="G853" s="5">
        <v>30</v>
      </c>
      <c r="H853" s="5">
        <v>81.599997999999999</v>
      </c>
      <c r="I853" s="5" t="s">
        <v>200</v>
      </c>
      <c r="J853" s="5" t="s">
        <v>201</v>
      </c>
      <c r="K853" s="5">
        <v>636.16165211527812</v>
      </c>
      <c r="L853" s="5">
        <v>3.7361712270817913</v>
      </c>
      <c r="M853" s="5">
        <v>11.944183573598295</v>
      </c>
      <c r="N853" s="18">
        <v>7.0148074550357181E-2</v>
      </c>
      <c r="O853" s="5">
        <v>761.65700512236594</v>
      </c>
      <c r="P853" s="5">
        <v>4.4732042209419589</v>
      </c>
      <c r="Q853" s="5">
        <v>112.20985404576098</v>
      </c>
      <c r="R853" s="5">
        <v>0.65900738701686212</v>
      </c>
      <c r="S853" s="18">
        <v>0.81599997999999996</v>
      </c>
      <c r="T853" s="62">
        <v>21.21</v>
      </c>
      <c r="U853" s="18">
        <v>0.12459501271429851</v>
      </c>
      <c r="V853" s="5">
        <v>170.27101100293106</v>
      </c>
      <c r="W853" s="5">
        <v>297.24156331417078</v>
      </c>
      <c r="X853" s="5">
        <v>1.7456968250987481</v>
      </c>
      <c r="Y853" s="5">
        <v>0</v>
      </c>
      <c r="Z853" s="5" t="s">
        <v>1016</v>
      </c>
      <c r="AA853" s="5">
        <v>2011</v>
      </c>
      <c r="AB853" s="5">
        <v>0.81599997999999996</v>
      </c>
      <c r="AC853" s="5">
        <v>0.10245325</v>
      </c>
      <c r="AD853" s="5">
        <v>154244.69</v>
      </c>
      <c r="AE853" s="5">
        <v>4837423.5</v>
      </c>
      <c r="AF853" s="5">
        <v>1350646.5</v>
      </c>
      <c r="AG853" s="5">
        <v>3945086</v>
      </c>
      <c r="AI853" s="10"/>
    </row>
    <row r="854" spans="1:35" x14ac:dyDescent="0.25">
      <c r="A854" s="5" t="s">
        <v>1460</v>
      </c>
      <c r="B854" s="5">
        <v>108</v>
      </c>
      <c r="C854" s="5">
        <v>51</v>
      </c>
      <c r="D854" s="5">
        <v>0.02</v>
      </c>
      <c r="E854" s="5">
        <v>724.99997999999994</v>
      </c>
      <c r="F854" s="5">
        <v>200</v>
      </c>
      <c r="G854" s="5">
        <v>30</v>
      </c>
      <c r="H854" s="5">
        <v>83.499997999999991</v>
      </c>
      <c r="I854" s="5" t="s">
        <v>200</v>
      </c>
      <c r="J854" s="5" t="s">
        <v>201</v>
      </c>
      <c r="K854" s="5">
        <v>636.16165211527812</v>
      </c>
      <c r="L854" s="5">
        <v>3.7361712270817913</v>
      </c>
      <c r="M854" s="5">
        <v>11.944183573598295</v>
      </c>
      <c r="N854" s="18">
        <v>7.0148074550357181E-2</v>
      </c>
      <c r="O854" s="5">
        <v>779.39166621552533</v>
      </c>
      <c r="P854" s="5">
        <v>4.5773597139333884</v>
      </c>
      <c r="Q854" s="5">
        <v>105.80079567517618</v>
      </c>
      <c r="R854" s="5">
        <v>0.62136704922339903</v>
      </c>
      <c r="S854" s="18">
        <v>0.83499997999999975</v>
      </c>
      <c r="T854" s="62">
        <v>20.69</v>
      </c>
      <c r="U854" s="18">
        <v>0.12148518240786202</v>
      </c>
      <c r="V854" s="5">
        <v>170.27101100293106</v>
      </c>
      <c r="W854" s="5">
        <v>297.24156331417078</v>
      </c>
      <c r="X854" s="5">
        <v>1.7456968250987481</v>
      </c>
      <c r="Y854" s="5">
        <v>0</v>
      </c>
      <c r="Z854" s="5" t="s">
        <v>1016</v>
      </c>
      <c r="AA854" s="5">
        <v>2012</v>
      </c>
      <c r="AB854" s="5">
        <v>0.83499997999999997</v>
      </c>
      <c r="AC854" s="5">
        <v>0.10331224999999999</v>
      </c>
      <c r="AD854" s="5">
        <v>166947.34</v>
      </c>
      <c r="AE854" s="5">
        <v>5120274</v>
      </c>
      <c r="AF854" s="5">
        <v>1359655.8</v>
      </c>
      <c r="AG854" s="5">
        <v>4274440.5</v>
      </c>
      <c r="AH854" s="5">
        <v>43.450001</v>
      </c>
      <c r="AI854" s="10"/>
    </row>
    <row r="855" spans="1:35" x14ac:dyDescent="0.25">
      <c r="A855" s="5" t="s">
        <v>1460</v>
      </c>
      <c r="B855" s="5">
        <v>108</v>
      </c>
      <c r="C855" s="5">
        <v>51</v>
      </c>
      <c r="D855" s="5">
        <v>0.02</v>
      </c>
      <c r="E855" s="5">
        <v>724.99997999999994</v>
      </c>
      <c r="F855" s="5">
        <v>200</v>
      </c>
      <c r="G855" s="5">
        <v>30</v>
      </c>
      <c r="H855" s="5">
        <v>86.500000999999997</v>
      </c>
      <c r="I855" s="5" t="s">
        <v>200</v>
      </c>
      <c r="J855" s="5" t="s">
        <v>201</v>
      </c>
      <c r="K855" s="5">
        <v>636.16165211527812</v>
      </c>
      <c r="L855" s="5">
        <v>3.7361712270817913</v>
      </c>
      <c r="M855" s="5">
        <v>11.944183573598295</v>
      </c>
      <c r="N855" s="18">
        <v>7.0148074550357181E-2</v>
      </c>
      <c r="O855" s="5">
        <v>807.39379068050539</v>
      </c>
      <c r="P855" s="5">
        <v>4.7418159199548464</v>
      </c>
      <c r="Q855" s="5">
        <v>89.353865094135585</v>
      </c>
      <c r="R855" s="5">
        <v>0.52477438506897356</v>
      </c>
      <c r="S855" s="18">
        <v>0.86500000999999993</v>
      </c>
      <c r="T855" s="62">
        <v>19.329999999999998</v>
      </c>
      <c r="U855" s="18">
        <v>0.11350473345399957</v>
      </c>
      <c r="V855" s="5">
        <v>170.27101100293106</v>
      </c>
      <c r="W855" s="5">
        <v>297.24156331417078</v>
      </c>
      <c r="X855" s="5">
        <v>1.7456968250987481</v>
      </c>
      <c r="Y855" s="5">
        <v>0</v>
      </c>
      <c r="Z855" s="5" t="s">
        <v>1016</v>
      </c>
      <c r="AA855" s="5">
        <v>2013</v>
      </c>
      <c r="AB855" s="5">
        <v>0.86500001000000004</v>
      </c>
      <c r="AC855" s="5">
        <v>0.10198085</v>
      </c>
      <c r="AD855" s="5">
        <v>178505.84</v>
      </c>
      <c r="AE855" s="5">
        <v>5423684</v>
      </c>
      <c r="AF855" s="5">
        <v>1395261.1</v>
      </c>
      <c r="AG855" s="5">
        <v>4692219</v>
      </c>
      <c r="AI855" s="10"/>
    </row>
    <row r="856" spans="1:35" x14ac:dyDescent="0.25">
      <c r="A856" s="5" t="s">
        <v>1460</v>
      </c>
      <c r="B856" s="5">
        <v>108</v>
      </c>
      <c r="C856" s="5">
        <v>51</v>
      </c>
      <c r="D856" s="5">
        <v>0.02</v>
      </c>
      <c r="E856" s="5">
        <v>0</v>
      </c>
      <c r="F856" s="5">
        <v>200</v>
      </c>
      <c r="H856" s="5">
        <v>91.7</v>
      </c>
      <c r="I856" s="5" t="s">
        <v>200</v>
      </c>
      <c r="K856" s="5" t="s">
        <v>1456</v>
      </c>
      <c r="L856" s="5" t="e">
        <v>#VALUE!</v>
      </c>
      <c r="M856" s="5" t="s">
        <v>1456</v>
      </c>
      <c r="N856" s="18" t="e">
        <v>#VALUE!</v>
      </c>
      <c r="O856" s="5" t="e">
        <v>#VALUE!</v>
      </c>
      <c r="P856" s="5" t="e">
        <v>#VALUE!</v>
      </c>
      <c r="Q856" s="5">
        <v>57.01409810068602</v>
      </c>
      <c r="R856" s="5">
        <v>0.33484324645082758</v>
      </c>
      <c r="S856" s="18" t="e">
        <v>#VALUE!</v>
      </c>
      <c r="T856" s="62" t="e">
        <v>#VALUE!</v>
      </c>
      <c r="U856" s="18" t="e">
        <v>#VALUE!</v>
      </c>
      <c r="V856" s="5">
        <v>170.27101100293106</v>
      </c>
      <c r="W856" s="5">
        <v>796.4215644807316</v>
      </c>
      <c r="X856" s="5">
        <v>4.6773761416558566</v>
      </c>
      <c r="Y856" s="5">
        <v>0</v>
      </c>
      <c r="Z856" s="5" t="s">
        <v>1016</v>
      </c>
      <c r="AA856" s="5">
        <v>2014</v>
      </c>
      <c r="AB856" s="5">
        <v>0.91700000000000004</v>
      </c>
      <c r="AD856" s="5">
        <v>188500.72</v>
      </c>
      <c r="AE856" s="5">
        <v>5873911</v>
      </c>
      <c r="AF856" s="5">
        <v>1456008.5</v>
      </c>
      <c r="AG856" s="5">
        <v>5388198.5</v>
      </c>
      <c r="AI856" s="10"/>
    </row>
    <row r="857" spans="1:35" x14ac:dyDescent="0.25">
      <c r="A857" s="5" t="s">
        <v>1460</v>
      </c>
      <c r="B857" s="5">
        <v>108</v>
      </c>
      <c r="C857" s="5">
        <v>51</v>
      </c>
      <c r="D857" s="5">
        <v>0.02</v>
      </c>
      <c r="E857" s="5">
        <v>799.99998000000005</v>
      </c>
      <c r="F857" s="5">
        <v>550.00000000000011</v>
      </c>
      <c r="G857" s="5">
        <v>30</v>
      </c>
      <c r="H857" s="5">
        <v>103.1</v>
      </c>
      <c r="I857" s="5" t="s">
        <v>200</v>
      </c>
      <c r="J857" s="5" t="s">
        <v>201</v>
      </c>
      <c r="K857" s="5">
        <v>1675.7908762617278</v>
      </c>
      <c r="L857" s="5">
        <v>4.236716524182734</v>
      </c>
      <c r="M857" s="5">
        <v>39.832852309684242</v>
      </c>
      <c r="N857" s="18">
        <v>0.10070499008935548</v>
      </c>
      <c r="O857" s="5">
        <v>2586.0131451505326</v>
      </c>
      <c r="P857" s="5">
        <v>6.5379307042496793</v>
      </c>
      <c r="Q857" s="5">
        <v>-24.640350888936524</v>
      </c>
      <c r="R857" s="5">
        <v>-6.2295470903681927E-2</v>
      </c>
      <c r="S857" s="18">
        <v>1.0309999999999999</v>
      </c>
      <c r="T857" s="62">
        <v>37.64</v>
      </c>
      <c r="U857" s="18">
        <v>9.5171443401747033E-2</v>
      </c>
      <c r="V857" s="5">
        <v>395.54000526032104</v>
      </c>
      <c r="W857" s="5">
        <v>832.46629653219327</v>
      </c>
      <c r="X857" s="5">
        <v>2.1046323645172458</v>
      </c>
      <c r="Y857" s="5">
        <v>0</v>
      </c>
      <c r="Z857" s="5" t="s">
        <v>1019</v>
      </c>
      <c r="AA857" s="5">
        <v>2001</v>
      </c>
      <c r="AB857" s="5">
        <v>1.0309999999999999</v>
      </c>
      <c r="AC857" s="5">
        <v>0.10439999</v>
      </c>
      <c r="AD857" s="5">
        <v>37500.241999999998</v>
      </c>
      <c r="AE857" s="5">
        <v>1636076</v>
      </c>
      <c r="AF857" s="5">
        <v>814158</v>
      </c>
      <c r="AG857" s="5">
        <v>1686242</v>
      </c>
      <c r="AH857" s="5">
        <v>44.599997999999999</v>
      </c>
      <c r="AI857" s="10"/>
    </row>
    <row r="858" spans="1:35" x14ac:dyDescent="0.25">
      <c r="A858" s="5" t="s">
        <v>1460</v>
      </c>
      <c r="B858" s="5">
        <v>108</v>
      </c>
      <c r="C858" s="5">
        <v>51</v>
      </c>
      <c r="D858" s="5">
        <v>0.02</v>
      </c>
      <c r="E858" s="5">
        <v>799.99998000000005</v>
      </c>
      <c r="F858" s="5">
        <v>550.00000000000011</v>
      </c>
      <c r="G858" s="5">
        <v>30</v>
      </c>
      <c r="H858" s="5">
        <v>97.600001000000006</v>
      </c>
      <c r="I858" s="5" t="s">
        <v>200</v>
      </c>
      <c r="J858" s="5" t="s">
        <v>201</v>
      </c>
      <c r="K858" s="5">
        <v>1675.7908762617278</v>
      </c>
      <c r="L858" s="5">
        <v>4.236716524182734</v>
      </c>
      <c r="M858" s="5">
        <v>39.832852309684242</v>
      </c>
      <c r="N858" s="18">
        <v>0.10070499008935548</v>
      </c>
      <c r="O858" s="5">
        <v>2448.0590257294389</v>
      </c>
      <c r="P858" s="5">
        <v>6.1891565787846696</v>
      </c>
      <c r="Q858" s="5">
        <v>19.676526970452016</v>
      </c>
      <c r="R858" s="5">
        <v>4.9745984499095335E-2</v>
      </c>
      <c r="S858" s="18">
        <v>0.97600001000000003</v>
      </c>
      <c r="T858" s="62">
        <v>41.58</v>
      </c>
      <c r="U858" s="18">
        <v>0.10512379813035096</v>
      </c>
      <c r="V858" s="5">
        <v>395.54000526032104</v>
      </c>
      <c r="W858" s="5">
        <v>832.46629653219327</v>
      </c>
      <c r="X858" s="5">
        <v>2.1046323645172458</v>
      </c>
      <c r="Y858" s="5">
        <v>0</v>
      </c>
      <c r="Z858" s="5" t="s">
        <v>1019</v>
      </c>
      <c r="AA858" s="5">
        <v>2002</v>
      </c>
      <c r="AB858" s="5">
        <v>0.97600001000000003</v>
      </c>
      <c r="AC858" s="5">
        <v>0.10550001000000001</v>
      </c>
      <c r="AD858" s="5">
        <v>45773.116999999998</v>
      </c>
      <c r="AE858" s="5">
        <v>1855982</v>
      </c>
      <c r="AF858" s="5">
        <v>895420</v>
      </c>
      <c r="AG858" s="5">
        <v>1810619</v>
      </c>
      <c r="AH858" s="5">
        <v>44.799999</v>
      </c>
      <c r="AI858" s="10"/>
    </row>
    <row r="859" spans="1:35" x14ac:dyDescent="0.25">
      <c r="A859" s="5" t="s">
        <v>1460</v>
      </c>
      <c r="B859" s="5">
        <v>108</v>
      </c>
      <c r="C859" s="5">
        <v>51</v>
      </c>
      <c r="D859" s="5">
        <v>0.02</v>
      </c>
      <c r="E859" s="5">
        <v>799.99998000000005</v>
      </c>
      <c r="F859" s="5">
        <v>550.00000000000011</v>
      </c>
      <c r="G859" s="5">
        <v>30</v>
      </c>
      <c r="H859" s="5">
        <v>81.900001000000003</v>
      </c>
      <c r="I859" s="5" t="s">
        <v>200</v>
      </c>
      <c r="J859" s="5" t="s">
        <v>201</v>
      </c>
      <c r="K859" s="5">
        <v>1675.7908762617278</v>
      </c>
      <c r="L859" s="5">
        <v>4.236716524182734</v>
      </c>
      <c r="M859" s="5">
        <v>39.832852309684242</v>
      </c>
      <c r="N859" s="18">
        <v>0.10070499008935548</v>
      </c>
      <c r="O859" s="5">
        <v>2054.2626496007933</v>
      </c>
      <c r="P859" s="5">
        <v>5.1935648032587736</v>
      </c>
      <c r="Q859" s="5">
        <v>151.09993184143048</v>
      </c>
      <c r="R859" s="5">
        <v>0.38200922746609522</v>
      </c>
      <c r="S859" s="18">
        <v>0.81900001000000011</v>
      </c>
      <c r="T859" s="62">
        <v>53.25</v>
      </c>
      <c r="U859" s="18">
        <v>0.13463788865511508</v>
      </c>
      <c r="V859" s="5">
        <v>395.54000526032104</v>
      </c>
      <c r="W859" s="5">
        <v>832.46629653219327</v>
      </c>
      <c r="X859" s="5">
        <v>2.1046323645172458</v>
      </c>
      <c r="Y859" s="5">
        <v>0</v>
      </c>
      <c r="Z859" s="5" t="s">
        <v>1019</v>
      </c>
      <c r="AA859" s="5">
        <v>2003</v>
      </c>
      <c r="AB859" s="5">
        <v>0.81900001</v>
      </c>
      <c r="AC859" s="5">
        <v>0.10580000000000001</v>
      </c>
      <c r="AD859" s="5">
        <v>52847.991999999998</v>
      </c>
      <c r="AE859" s="5">
        <v>2049716</v>
      </c>
      <c r="AF859" s="5">
        <v>971177</v>
      </c>
      <c r="AG859" s="5">
        <v>1677770</v>
      </c>
      <c r="AH859" s="5">
        <v>45.299999</v>
      </c>
      <c r="AI859" s="10"/>
    </row>
    <row r="860" spans="1:35" x14ac:dyDescent="0.25">
      <c r="A860" s="5" t="s">
        <v>1460</v>
      </c>
      <c r="B860" s="5">
        <v>108</v>
      </c>
      <c r="C860" s="5">
        <v>51</v>
      </c>
      <c r="D860" s="5">
        <v>0.02</v>
      </c>
      <c r="E860" s="5">
        <v>799.99998000000005</v>
      </c>
      <c r="F860" s="5">
        <v>550.00000000000011</v>
      </c>
      <c r="G860" s="5">
        <v>30</v>
      </c>
      <c r="H860" s="5">
        <v>82.699995999999999</v>
      </c>
      <c r="I860" s="5" t="s">
        <v>200</v>
      </c>
      <c r="J860" s="5" t="s">
        <v>201</v>
      </c>
      <c r="K860" s="5">
        <v>1675.7908762617278</v>
      </c>
      <c r="L860" s="5">
        <v>4.236716524182734</v>
      </c>
      <c r="M860" s="5">
        <v>39.832852309684242</v>
      </c>
      <c r="N860" s="18">
        <v>0.10070499008935548</v>
      </c>
      <c r="O860" s="5">
        <v>2074.3285815702857</v>
      </c>
      <c r="P860" s="5">
        <v>5.2442952773009273</v>
      </c>
      <c r="Q860" s="5">
        <v>154.3295513833117</v>
      </c>
      <c r="R860" s="5">
        <v>0.39017431696129223</v>
      </c>
      <c r="S860" s="18">
        <v>0.82699995999999987</v>
      </c>
      <c r="T860" s="62">
        <v>53.54</v>
      </c>
      <c r="U860" s="18">
        <v>0.13536317258466485</v>
      </c>
      <c r="V860" s="5">
        <v>395.54000526032104</v>
      </c>
      <c r="W860" s="5">
        <v>832.46629653219327</v>
      </c>
      <c r="X860" s="5">
        <v>2.1046323645172458</v>
      </c>
      <c r="Y860" s="5">
        <v>0</v>
      </c>
      <c r="Z860" s="5" t="s">
        <v>1019</v>
      </c>
      <c r="AA860" s="5">
        <v>2004</v>
      </c>
      <c r="AB860" s="5">
        <v>0.82699995999999998</v>
      </c>
      <c r="AC860" s="5">
        <v>0.10640001</v>
      </c>
      <c r="AD860" s="5">
        <v>62315.91</v>
      </c>
      <c r="AE860" s="5">
        <v>2221210</v>
      </c>
      <c r="AF860" s="5">
        <v>984866</v>
      </c>
      <c r="AG860" s="5">
        <v>1837308</v>
      </c>
      <c r="AH860" s="5">
        <v>46.200001</v>
      </c>
      <c r="AI860" s="10"/>
    </row>
    <row r="861" spans="1:35" x14ac:dyDescent="0.25">
      <c r="A861" s="5" t="s">
        <v>1460</v>
      </c>
      <c r="B861" s="5">
        <v>108</v>
      </c>
      <c r="C861" s="5">
        <v>51</v>
      </c>
      <c r="D861" s="5">
        <v>0.02</v>
      </c>
      <c r="E861" s="5">
        <v>799.99998000000005</v>
      </c>
      <c r="F861" s="5">
        <v>550.00000000000011</v>
      </c>
      <c r="G861" s="5">
        <v>30</v>
      </c>
      <c r="H861" s="5">
        <v>83.3</v>
      </c>
      <c r="I861" s="5" t="s">
        <v>200</v>
      </c>
      <c r="J861" s="5" t="s">
        <v>201</v>
      </c>
      <c r="K861" s="5">
        <v>1675.7908762617278</v>
      </c>
      <c r="L861" s="5">
        <v>4.236716524182734</v>
      </c>
      <c r="M861" s="5">
        <v>39.832852309684242</v>
      </c>
      <c r="N861" s="18">
        <v>0.10070499008935548</v>
      </c>
      <c r="O861" s="5">
        <v>2089.3782249373362</v>
      </c>
      <c r="P861" s="5">
        <v>5.2823436242870834</v>
      </c>
      <c r="Q861" s="5">
        <v>151.14597547013591</v>
      </c>
      <c r="R861" s="5">
        <v>0.38212563447447134</v>
      </c>
      <c r="S861" s="18">
        <v>0.83299999999999996</v>
      </c>
      <c r="T861" s="62">
        <v>53.26</v>
      </c>
      <c r="U861" s="18">
        <v>0.13464822879070232</v>
      </c>
      <c r="V861" s="5">
        <v>395.54000526032104</v>
      </c>
      <c r="W861" s="5">
        <v>832.46629653219327</v>
      </c>
      <c r="X861" s="5">
        <v>2.1046323645172458</v>
      </c>
      <c r="Y861" s="5">
        <v>0</v>
      </c>
      <c r="Z861" s="5" t="s">
        <v>1019</v>
      </c>
      <c r="AA861" s="5">
        <v>2005</v>
      </c>
      <c r="AB861" s="5">
        <v>0.83299999999999996</v>
      </c>
      <c r="AC861" s="5">
        <v>0.1072</v>
      </c>
      <c r="AD861" s="5">
        <v>73948.914000000004</v>
      </c>
      <c r="AE861" s="5">
        <v>2414494</v>
      </c>
      <c r="AF861" s="5">
        <v>1055204</v>
      </c>
      <c r="AG861" s="5">
        <v>2011566</v>
      </c>
      <c r="AH861" s="5">
        <v>46.599997999999999</v>
      </c>
      <c r="AI861" s="10"/>
    </row>
    <row r="862" spans="1:35" x14ac:dyDescent="0.25">
      <c r="A862" s="5" t="s">
        <v>1460</v>
      </c>
      <c r="B862" s="5">
        <v>108</v>
      </c>
      <c r="C862" s="5">
        <v>51</v>
      </c>
      <c r="D862" s="5">
        <v>0.02</v>
      </c>
      <c r="E862" s="5">
        <v>799.99998000000005</v>
      </c>
      <c r="F862" s="5">
        <v>524.99999000000003</v>
      </c>
      <c r="G862" s="5">
        <v>30</v>
      </c>
      <c r="H862" s="5">
        <v>80.500000999999997</v>
      </c>
      <c r="I862" s="5" t="s">
        <v>200</v>
      </c>
      <c r="J862" s="5" t="s">
        <v>201</v>
      </c>
      <c r="K862" s="5">
        <v>1556.5878923653158</v>
      </c>
      <c r="L862" s="5">
        <v>4.1858966765254841</v>
      </c>
      <c r="M862" s="5">
        <v>36.022487892154508</v>
      </c>
      <c r="N862" s="18">
        <v>9.6869835033100052E-2</v>
      </c>
      <c r="O862" s="5">
        <v>1872.5700189517845</v>
      </c>
      <c r="P862" s="5">
        <v>5.035619676432602</v>
      </c>
      <c r="Q862" s="5">
        <v>167.84971885820093</v>
      </c>
      <c r="R862" s="5">
        <v>0.45137289308902478</v>
      </c>
      <c r="S862" s="18">
        <v>0.80500000999999999</v>
      </c>
      <c r="T862" s="62">
        <v>50.93</v>
      </c>
      <c r="U862" s="18">
        <v>0.13696412987021292</v>
      </c>
      <c r="V862" s="5">
        <v>371.86486257404857</v>
      </c>
      <c r="W862" s="5">
        <v>769.58601532418129</v>
      </c>
      <c r="X862" s="5">
        <v>2.0695314152488269</v>
      </c>
      <c r="Y862" s="5">
        <v>0</v>
      </c>
      <c r="Z862" s="5" t="s">
        <v>1019</v>
      </c>
      <c r="AA862" s="5">
        <v>2006</v>
      </c>
      <c r="AB862" s="5">
        <v>0.80500000999999999</v>
      </c>
      <c r="AC862" s="5">
        <v>0.1099</v>
      </c>
      <c r="AD862" s="5">
        <v>79707.835999999996</v>
      </c>
      <c r="AE862" s="5">
        <v>2756833</v>
      </c>
      <c r="AF862" s="5">
        <v>1190994</v>
      </c>
      <c r="AG862" s="5">
        <v>2218638</v>
      </c>
      <c r="AH862" s="5">
        <v>46.400002000000001</v>
      </c>
      <c r="AI862" s="10"/>
    </row>
    <row r="863" spans="1:35" x14ac:dyDescent="0.25">
      <c r="A863" s="5" t="s">
        <v>1460</v>
      </c>
      <c r="B863" s="5">
        <v>108</v>
      </c>
      <c r="C863" s="5">
        <v>51</v>
      </c>
      <c r="D863" s="5">
        <v>0.02</v>
      </c>
      <c r="E863" s="5">
        <v>799.99998000000005</v>
      </c>
      <c r="F863" s="5">
        <v>524.99999000000003</v>
      </c>
      <c r="G863" s="5">
        <v>30</v>
      </c>
      <c r="H863" s="5">
        <v>83.199995999999999</v>
      </c>
      <c r="I863" s="5" t="s">
        <v>200</v>
      </c>
      <c r="J863" s="5" t="s">
        <v>201</v>
      </c>
      <c r="K863" s="5">
        <v>1556.5878923653158</v>
      </c>
      <c r="L863" s="5">
        <v>4.1858966765254841</v>
      </c>
      <c r="M863" s="5">
        <v>36.022487892154508</v>
      </c>
      <c r="N863" s="18">
        <v>9.6869835033100052E-2</v>
      </c>
      <c r="O863" s="5">
        <v>1935.3765981507054</v>
      </c>
      <c r="P863" s="5">
        <v>5.2045159221391035</v>
      </c>
      <c r="Q863" s="5">
        <v>146.13107958163411</v>
      </c>
      <c r="R863" s="5">
        <v>0.39296823735943959</v>
      </c>
      <c r="S863" s="18">
        <v>0.83199995999999998</v>
      </c>
      <c r="T863" s="62">
        <v>49</v>
      </c>
      <c r="U863" s="18">
        <v>0.13177619430178214</v>
      </c>
      <c r="V863" s="5">
        <v>371.86486257404857</v>
      </c>
      <c r="W863" s="5">
        <v>769.58601532418129</v>
      </c>
      <c r="X863" s="5">
        <v>2.0695314152488269</v>
      </c>
      <c r="Y863" s="5">
        <v>0</v>
      </c>
      <c r="Z863" s="5" t="s">
        <v>1019</v>
      </c>
      <c r="AA863" s="5">
        <v>2007</v>
      </c>
      <c r="AB863" s="5">
        <v>0.83199995999999998</v>
      </c>
      <c r="AC863" s="5">
        <v>0.1104</v>
      </c>
      <c r="AD863" s="5">
        <v>89945.5</v>
      </c>
      <c r="AE863" s="5">
        <v>2982813</v>
      </c>
      <c r="AF863" s="5">
        <v>1275199</v>
      </c>
      <c r="AG863" s="5">
        <v>2481562</v>
      </c>
      <c r="AH863" s="5">
        <v>46.599997999999999</v>
      </c>
      <c r="AI863" s="10"/>
    </row>
    <row r="864" spans="1:35" x14ac:dyDescent="0.25">
      <c r="A864" s="5" t="s">
        <v>1460</v>
      </c>
      <c r="B864" s="5">
        <v>108</v>
      </c>
      <c r="C864" s="5">
        <v>51</v>
      </c>
      <c r="D864" s="5">
        <v>0.02</v>
      </c>
      <c r="E864" s="5">
        <v>799.99998000000005</v>
      </c>
      <c r="F864" s="5">
        <v>524.99999000000003</v>
      </c>
      <c r="G864" s="5">
        <v>30</v>
      </c>
      <c r="H864" s="5">
        <v>82.499999000000003</v>
      </c>
      <c r="I864" s="5" t="s">
        <v>200</v>
      </c>
      <c r="J864" s="5" t="s">
        <v>201</v>
      </c>
      <c r="K864" s="5">
        <v>1556.5878923653158</v>
      </c>
      <c r="L864" s="5">
        <v>4.1858966765254841</v>
      </c>
      <c r="M864" s="5">
        <v>36.022487892154508</v>
      </c>
      <c r="N864" s="18">
        <v>9.6869835033100052E-2</v>
      </c>
      <c r="O864" s="5">
        <v>1919.0934505820962</v>
      </c>
      <c r="P864" s="5">
        <v>5.160728113159526</v>
      </c>
      <c r="Q864" s="5">
        <v>154.88823030233186</v>
      </c>
      <c r="R864" s="5">
        <v>0.41651751991353936</v>
      </c>
      <c r="S864" s="18">
        <v>0.82499999000000002</v>
      </c>
      <c r="T864" s="62">
        <v>49.78</v>
      </c>
      <c r="U864" s="18">
        <v>0.13386801658970213</v>
      </c>
      <c r="V864" s="5">
        <v>371.86486257404857</v>
      </c>
      <c r="W864" s="5">
        <v>769.58601532418129</v>
      </c>
      <c r="X864" s="5">
        <v>2.0695314152488269</v>
      </c>
      <c r="Y864" s="5">
        <v>0</v>
      </c>
      <c r="Z864" s="5" t="s">
        <v>1019</v>
      </c>
      <c r="AA864" s="5">
        <v>2008</v>
      </c>
      <c r="AB864" s="5">
        <v>0.82499999000000002</v>
      </c>
      <c r="AC864" s="5">
        <v>0.11229999</v>
      </c>
      <c r="AD864" s="5">
        <v>90727.016000000003</v>
      </c>
      <c r="AE864" s="5">
        <v>3278602</v>
      </c>
      <c r="AF864" s="5">
        <v>1377506</v>
      </c>
      <c r="AG864" s="5">
        <v>2703762</v>
      </c>
      <c r="AH864" s="5">
        <v>46.799999</v>
      </c>
      <c r="AI864" s="10"/>
    </row>
    <row r="865" spans="1:35" x14ac:dyDescent="0.25">
      <c r="A865" s="5" t="s">
        <v>1460</v>
      </c>
      <c r="B865" s="5">
        <v>108</v>
      </c>
      <c r="C865" s="5">
        <v>51</v>
      </c>
      <c r="D865" s="5">
        <v>0.02</v>
      </c>
      <c r="E865" s="5">
        <v>799.99998000000005</v>
      </c>
      <c r="F865" s="5">
        <v>524.99999000000003</v>
      </c>
      <c r="G865" s="5">
        <v>30</v>
      </c>
      <c r="H865" s="5">
        <v>80.699997999999994</v>
      </c>
      <c r="I865" s="5" t="s">
        <v>200</v>
      </c>
      <c r="J865" s="5" t="s">
        <v>201</v>
      </c>
      <c r="K865" s="5">
        <v>1556.5878923653158</v>
      </c>
      <c r="L865" s="5">
        <v>4.1858966765254841</v>
      </c>
      <c r="M865" s="5">
        <v>36.022487892154508</v>
      </c>
      <c r="N865" s="18">
        <v>9.6869835033100052E-2</v>
      </c>
      <c r="O865" s="5">
        <v>1877.2222969819461</v>
      </c>
      <c r="P865" s="5">
        <v>5.0481303449533073</v>
      </c>
      <c r="Q865" s="5">
        <v>175.08725784587403</v>
      </c>
      <c r="R865" s="5">
        <v>0.47083571336619445</v>
      </c>
      <c r="S865" s="18">
        <v>0.80699997999999995</v>
      </c>
      <c r="T865" s="62">
        <v>51.58</v>
      </c>
      <c r="U865" s="18">
        <v>0.13869296220928887</v>
      </c>
      <c r="V865" s="5">
        <v>371.86486257404857</v>
      </c>
      <c r="W865" s="5">
        <v>769.58601532418129</v>
      </c>
      <c r="X865" s="5">
        <v>2.0695314152488269</v>
      </c>
      <c r="Y865" s="5">
        <v>0</v>
      </c>
      <c r="Z865" s="5" t="s">
        <v>1019</v>
      </c>
      <c r="AA865" s="5">
        <v>2009</v>
      </c>
      <c r="AB865" s="5">
        <v>0.80699997999999995</v>
      </c>
      <c r="AC865" s="5">
        <v>0.10879999999999999</v>
      </c>
      <c r="AD865" s="5">
        <v>96775.289000000004</v>
      </c>
      <c r="AE865" s="5">
        <v>3458044</v>
      </c>
      <c r="AF865" s="5">
        <v>1417485</v>
      </c>
      <c r="AG865" s="5">
        <v>2792182</v>
      </c>
      <c r="AH865" s="5">
        <v>47.099997999999999</v>
      </c>
      <c r="AI865" s="10"/>
    </row>
    <row r="866" spans="1:35" x14ac:dyDescent="0.25">
      <c r="A866" s="5" t="s">
        <v>1460</v>
      </c>
      <c r="B866" s="5">
        <v>108</v>
      </c>
      <c r="C866" s="5">
        <v>51</v>
      </c>
      <c r="D866" s="5">
        <v>0.02</v>
      </c>
      <c r="E866" s="5">
        <v>799.99998000000005</v>
      </c>
      <c r="F866" s="5">
        <v>524.99999000000003</v>
      </c>
      <c r="G866" s="5">
        <v>30</v>
      </c>
      <c r="H866" s="5">
        <v>79.100000999999992</v>
      </c>
      <c r="I866" s="5" t="s">
        <v>200</v>
      </c>
      <c r="J866" s="5" t="s">
        <v>201</v>
      </c>
      <c r="K866" s="5">
        <v>1556.5878923653158</v>
      </c>
      <c r="L866" s="5">
        <v>4.1858966765254841</v>
      </c>
      <c r="M866" s="5">
        <v>36.022487892154508</v>
      </c>
      <c r="N866" s="18">
        <v>9.6869835033100052E-2</v>
      </c>
      <c r="O866" s="5">
        <v>1840.0035842441312</v>
      </c>
      <c r="P866" s="5">
        <v>4.9480436831477608</v>
      </c>
      <c r="Q866" s="5">
        <v>198.33720728217926</v>
      </c>
      <c r="R866" s="5">
        <v>0.53335829018447489</v>
      </c>
      <c r="S866" s="18">
        <v>0.79100000999999986</v>
      </c>
      <c r="T866" s="62">
        <v>53.64</v>
      </c>
      <c r="U866" s="18">
        <v>0.1442466821320175</v>
      </c>
      <c r="V866" s="5">
        <v>371.86486257404857</v>
      </c>
      <c r="W866" s="5">
        <v>769.58601532418129</v>
      </c>
      <c r="X866" s="5">
        <v>2.0695314152488269</v>
      </c>
      <c r="Y866" s="5">
        <v>0</v>
      </c>
      <c r="Z866" s="5" t="s">
        <v>1019</v>
      </c>
      <c r="AA866" s="5">
        <v>2010</v>
      </c>
      <c r="AB866" s="5">
        <v>0.79100000999999998</v>
      </c>
      <c r="AC866" s="5">
        <v>0.1101</v>
      </c>
      <c r="AD866" s="5">
        <v>95821.952999999994</v>
      </c>
      <c r="AE866" s="5">
        <v>3658713</v>
      </c>
      <c r="AF866" s="5">
        <v>1433691</v>
      </c>
      <c r="AG866" s="5">
        <v>2892411</v>
      </c>
      <c r="AH866" s="5">
        <v>47.5</v>
      </c>
      <c r="AI866" s="10"/>
    </row>
    <row r="867" spans="1:35" x14ac:dyDescent="0.25">
      <c r="A867" s="5" t="s">
        <v>1460</v>
      </c>
      <c r="B867" s="5">
        <v>108</v>
      </c>
      <c r="C867" s="5">
        <v>51</v>
      </c>
      <c r="D867" s="5">
        <v>0.02</v>
      </c>
      <c r="E867" s="5">
        <v>799.99998000000005</v>
      </c>
      <c r="F867" s="5">
        <v>450</v>
      </c>
      <c r="G867" s="5">
        <v>30</v>
      </c>
      <c r="H867" s="5">
        <v>85.300004000000001</v>
      </c>
      <c r="I867" s="5" t="s">
        <v>200</v>
      </c>
      <c r="J867" s="5" t="s">
        <v>201</v>
      </c>
      <c r="K867" s="5">
        <v>1245.6742739093654</v>
      </c>
      <c r="L867" s="5">
        <v>4.0262826386070385</v>
      </c>
      <c r="M867" s="5">
        <v>26.611771343527067</v>
      </c>
      <c r="N867" s="18">
        <v>8.6014871774432469E-2</v>
      </c>
      <c r="O867" s="5">
        <v>1580.6666953863978</v>
      </c>
      <c r="P867" s="5">
        <v>5.1090489756085873</v>
      </c>
      <c r="Q867" s="5">
        <v>114.12502671321612</v>
      </c>
      <c r="R867" s="5">
        <v>0.36887621692941819</v>
      </c>
      <c r="S867" s="18">
        <v>0.85300003999999996</v>
      </c>
      <c r="T867" s="62">
        <v>36.75</v>
      </c>
      <c r="U867" s="18">
        <v>0.11878119874358409</v>
      </c>
      <c r="V867" s="5">
        <v>309.38570033929057</v>
      </c>
      <c r="W867" s="5">
        <v>607.39327739625696</v>
      </c>
      <c r="X867" s="5">
        <v>1.9632234997614748</v>
      </c>
      <c r="Y867" s="5">
        <v>0</v>
      </c>
      <c r="Z867" s="5" t="s">
        <v>1019</v>
      </c>
      <c r="AA867" s="5">
        <v>2011</v>
      </c>
      <c r="AB867" s="5">
        <v>0.85300003999999996</v>
      </c>
      <c r="AC867" s="5">
        <v>0.108</v>
      </c>
      <c r="AD867" s="5">
        <v>90816.156000000003</v>
      </c>
      <c r="AE867" s="5">
        <v>3549348</v>
      </c>
      <c r="AF867" s="5">
        <v>1414442</v>
      </c>
      <c r="AG867" s="5">
        <v>3028757</v>
      </c>
      <c r="AH867" s="5">
        <v>47.900002000000001</v>
      </c>
      <c r="AI867" s="10"/>
    </row>
    <row r="868" spans="1:35" x14ac:dyDescent="0.25">
      <c r="A868" s="5" t="s">
        <v>1460</v>
      </c>
      <c r="B868" s="5">
        <v>108</v>
      </c>
      <c r="C868" s="5">
        <v>51</v>
      </c>
      <c r="D868" s="5">
        <v>0.02</v>
      </c>
      <c r="E868" s="5">
        <v>799.99998000000005</v>
      </c>
      <c r="F868" s="5">
        <v>450</v>
      </c>
      <c r="G868" s="5">
        <v>30</v>
      </c>
      <c r="H868" s="5">
        <v>82.499999000000003</v>
      </c>
      <c r="I868" s="5" t="s">
        <v>200</v>
      </c>
      <c r="J868" s="5" t="s">
        <v>201</v>
      </c>
      <c r="K868" s="5">
        <v>1245.6742739093654</v>
      </c>
      <c r="L868" s="5">
        <v>4.0262826386070385</v>
      </c>
      <c r="M868" s="5">
        <v>26.611771343527067</v>
      </c>
      <c r="N868" s="18">
        <v>8.6014871774432469E-2</v>
      </c>
      <c r="O868" s="5">
        <v>1528.7807112964629</v>
      </c>
      <c r="P868" s="5">
        <v>4.9413425042589623</v>
      </c>
      <c r="Q868" s="5">
        <v>141.12237088362073</v>
      </c>
      <c r="R868" s="5">
        <v>0.45613734160582609</v>
      </c>
      <c r="S868" s="18">
        <v>0.82499998999999991</v>
      </c>
      <c r="T868" s="62">
        <v>39.15</v>
      </c>
      <c r="U868" s="18">
        <v>0.12653238033681263</v>
      </c>
      <c r="V868" s="5">
        <v>309.38570033929057</v>
      </c>
      <c r="W868" s="5">
        <v>607.39327739625696</v>
      </c>
      <c r="X868" s="5">
        <v>1.9632234997614748</v>
      </c>
      <c r="Y868" s="5">
        <v>0</v>
      </c>
      <c r="Z868" s="5" t="s">
        <v>1019</v>
      </c>
      <c r="AA868" s="5">
        <v>2012</v>
      </c>
      <c r="AB868" s="5">
        <v>0.82499999000000002</v>
      </c>
      <c r="AC868" s="5">
        <v>0.1079</v>
      </c>
      <c r="AD868" s="5">
        <v>95094.781000000003</v>
      </c>
      <c r="AE868" s="5">
        <v>3746347</v>
      </c>
      <c r="AF868" s="5">
        <v>1437310</v>
      </c>
      <c r="AG868" s="5">
        <v>3090880</v>
      </c>
      <c r="AH868" s="5">
        <v>48.099997999999999</v>
      </c>
      <c r="AI868" s="10"/>
    </row>
    <row r="869" spans="1:35" x14ac:dyDescent="0.25">
      <c r="A869" s="5" t="s">
        <v>1460</v>
      </c>
      <c r="B869" s="5">
        <v>108</v>
      </c>
      <c r="C869" s="5">
        <v>51</v>
      </c>
      <c r="D869" s="5">
        <v>0.02</v>
      </c>
      <c r="E869" s="5">
        <v>799.99998000000005</v>
      </c>
      <c r="F869" s="5">
        <v>450</v>
      </c>
      <c r="G869" s="5">
        <v>30</v>
      </c>
      <c r="H869" s="5">
        <v>81.599997999999999</v>
      </c>
      <c r="I869" s="5" t="s">
        <v>200</v>
      </c>
      <c r="J869" s="5" t="s">
        <v>201</v>
      </c>
      <c r="K869" s="5">
        <v>1245.6742739093654</v>
      </c>
      <c r="L869" s="5">
        <v>4.0262826386070385</v>
      </c>
      <c r="M869" s="5">
        <v>26.611771343527067</v>
      </c>
      <c r="N869" s="18">
        <v>8.6014871774432469E-2</v>
      </c>
      <c r="O869" s="5">
        <v>1512.1030848040368</v>
      </c>
      <c r="P869" s="5">
        <v>4.8874368891185842</v>
      </c>
      <c r="Q869" s="5">
        <v>153.56264681946604</v>
      </c>
      <c r="R869" s="5">
        <v>0.49634694380205746</v>
      </c>
      <c r="S869" s="18">
        <v>0.81599997999999996</v>
      </c>
      <c r="T869" s="62">
        <v>40.25</v>
      </c>
      <c r="U869" s="18">
        <v>0.13010409603002937</v>
      </c>
      <c r="V869" s="5">
        <v>309.38570033929057</v>
      </c>
      <c r="W869" s="5">
        <v>607.39327739625696</v>
      </c>
      <c r="X869" s="5">
        <v>1.9632234997614748</v>
      </c>
      <c r="Y869" s="5">
        <v>0</v>
      </c>
      <c r="Z869" s="5" t="s">
        <v>1019</v>
      </c>
      <c r="AA869" s="5">
        <v>2013</v>
      </c>
      <c r="AB869" s="5">
        <v>0.81599997999999996</v>
      </c>
      <c r="AC869" s="5">
        <v>0.1086</v>
      </c>
      <c r="AD869" s="5">
        <v>87013.812999999995</v>
      </c>
      <c r="AE869" s="5">
        <v>3967619</v>
      </c>
      <c r="AF869" s="5">
        <v>1470830</v>
      </c>
      <c r="AG869" s="5">
        <v>3237200</v>
      </c>
      <c r="AH869" s="5">
        <v>48.099997999999999</v>
      </c>
      <c r="AI869" s="10"/>
    </row>
    <row r="870" spans="1:35" x14ac:dyDescent="0.25">
      <c r="A870" s="5" t="s">
        <v>1460</v>
      </c>
      <c r="B870" s="5">
        <v>108</v>
      </c>
      <c r="C870" s="5">
        <v>51</v>
      </c>
      <c r="D870" s="5">
        <v>0.02</v>
      </c>
      <c r="E870" s="5">
        <v>0</v>
      </c>
      <c r="F870" s="5">
        <v>200</v>
      </c>
      <c r="H870" s="5">
        <v>0</v>
      </c>
      <c r="I870" s="5" t="s">
        <v>200</v>
      </c>
      <c r="K870" s="5" t="s">
        <v>1456</v>
      </c>
      <c r="L870" s="5" t="e">
        <v>#VALUE!</v>
      </c>
      <c r="M870" s="5" t="s">
        <v>1456</v>
      </c>
      <c r="N870" s="18" t="e">
        <v>#VALUE!</v>
      </c>
      <c r="O870" s="5" t="e">
        <v>#VALUE!</v>
      </c>
      <c r="P870" s="5" t="e">
        <v>#VALUE!</v>
      </c>
      <c r="Q870" s="5" t="e">
        <v>#DIV/0!</v>
      </c>
      <c r="R870" s="5" t="e">
        <v>#DIV/0!</v>
      </c>
      <c r="S870" s="18" t="e">
        <v>#VALUE!</v>
      </c>
      <c r="T870" s="62" t="e">
        <v>#VALUE!</v>
      </c>
      <c r="U870" s="18" t="e">
        <v>#VALUE!</v>
      </c>
      <c r="V870" s="5">
        <v>170.27101100293106</v>
      </c>
      <c r="W870" s="5">
        <v>796.4215644807316</v>
      </c>
      <c r="X870" s="5">
        <v>4.6773761416558566</v>
      </c>
      <c r="Y870" s="5">
        <v>0</v>
      </c>
      <c r="Z870" s="5" t="s">
        <v>1019</v>
      </c>
      <c r="AA870" s="5">
        <v>2014</v>
      </c>
      <c r="AH870" s="5">
        <v>48.599997999999999</v>
      </c>
      <c r="AI870" s="10"/>
    </row>
    <row r="871" spans="1:35" x14ac:dyDescent="0.25">
      <c r="A871" s="5" t="s">
        <v>1460</v>
      </c>
      <c r="B871" s="5">
        <v>108</v>
      </c>
      <c r="C871" s="5">
        <v>51</v>
      </c>
      <c r="D871" s="5">
        <v>0.02</v>
      </c>
      <c r="E871" s="5">
        <v>850.00001000000009</v>
      </c>
      <c r="F871" s="5">
        <v>550.00000000000011</v>
      </c>
      <c r="G871" s="5">
        <v>34</v>
      </c>
      <c r="H871" s="5">
        <v>97.000003000000007</v>
      </c>
      <c r="I871" s="5" t="s">
        <v>200</v>
      </c>
      <c r="J871" s="5" t="s">
        <v>201</v>
      </c>
      <c r="K871" s="5">
        <v>1590.4870349750495</v>
      </c>
      <c r="L871" s="5">
        <v>4.0210522673383817</v>
      </c>
      <c r="M871" s="5">
        <v>35.016902747412146</v>
      </c>
      <c r="N871" s="18">
        <v>8.8529358046516918E-2</v>
      </c>
      <c r="O871" s="5">
        <v>2306.3822271955669</v>
      </c>
      <c r="P871" s="5">
        <v>5.8309708159043039</v>
      </c>
      <c r="Q871" s="5">
        <v>40.934367405486178</v>
      </c>
      <c r="R871" s="5">
        <v>0.10348982874322812</v>
      </c>
      <c r="S871" s="18">
        <v>0.9700000299999999</v>
      </c>
      <c r="T871" s="62">
        <v>38.729999999999997</v>
      </c>
      <c r="U871" s="18">
        <v>9.7911729015285956E-2</v>
      </c>
      <c r="V871" s="5">
        <v>395.54000526032104</v>
      </c>
      <c r="W871" s="5">
        <v>787.22652777150745</v>
      </c>
      <c r="X871" s="5">
        <v>1.9902576662337896</v>
      </c>
      <c r="Y871" s="5">
        <v>0</v>
      </c>
      <c r="Z871" s="5" t="s">
        <v>1023</v>
      </c>
      <c r="AA871" s="5">
        <v>2001</v>
      </c>
      <c r="AB871" s="5">
        <v>0.97000003000000001</v>
      </c>
      <c r="AC871" s="5">
        <v>8.2200006000000006E-2</v>
      </c>
      <c r="AD871" s="5">
        <v>215750.13</v>
      </c>
      <c r="AE871" s="5">
        <v>6065166.5</v>
      </c>
      <c r="AF871" s="5">
        <v>1758190.3</v>
      </c>
      <c r="AG871" s="5">
        <v>5881233</v>
      </c>
      <c r="AH871" s="5">
        <v>43.200001</v>
      </c>
      <c r="AI871" s="10"/>
    </row>
    <row r="872" spans="1:35" x14ac:dyDescent="0.25">
      <c r="A872" s="5" t="s">
        <v>1460</v>
      </c>
      <c r="B872" s="5">
        <v>108</v>
      </c>
      <c r="C872" s="5">
        <v>51</v>
      </c>
      <c r="D872" s="5">
        <v>0.02</v>
      </c>
      <c r="E872" s="5">
        <v>850.00001000000009</v>
      </c>
      <c r="F872" s="5">
        <v>550.00000000000011</v>
      </c>
      <c r="G872" s="5">
        <v>33</v>
      </c>
      <c r="H872" s="5">
        <v>95.899999000000008</v>
      </c>
      <c r="I872" s="5" t="s">
        <v>200</v>
      </c>
      <c r="J872" s="5" t="s">
        <v>201</v>
      </c>
      <c r="K872" s="5">
        <v>1590.4870349750495</v>
      </c>
      <c r="L872" s="5">
        <v>4.0210522673383817</v>
      </c>
      <c r="M872" s="5">
        <v>35.016902747412146</v>
      </c>
      <c r="N872" s="18">
        <v>8.8529358046516918E-2</v>
      </c>
      <c r="O872" s="5">
        <v>2280.2272828968125</v>
      </c>
      <c r="P872" s="5">
        <v>5.7648461661826138</v>
      </c>
      <c r="Q872" s="5">
        <v>57.562778080617882</v>
      </c>
      <c r="R872" s="5">
        <v>0.14552959830885745</v>
      </c>
      <c r="S872" s="18">
        <v>0.95899999000000002</v>
      </c>
      <c r="T872" s="62">
        <v>40.270000000000003</v>
      </c>
      <c r="U872" s="18">
        <v>0.10179814682063035</v>
      </c>
      <c r="V872" s="5">
        <v>395.54000526032104</v>
      </c>
      <c r="W872" s="5">
        <v>787.22652777150745</v>
      </c>
      <c r="X872" s="5">
        <v>1.9902576662337896</v>
      </c>
      <c r="Y872" s="5">
        <v>0</v>
      </c>
      <c r="Z872" s="5" t="s">
        <v>1023</v>
      </c>
      <c r="AA872" s="5">
        <v>2002</v>
      </c>
      <c r="AB872" s="5">
        <v>0.95899999000000002</v>
      </c>
      <c r="AC872" s="5">
        <v>8.4700002999999996E-2</v>
      </c>
      <c r="AD872" s="5">
        <v>209515.03</v>
      </c>
      <c r="AE872" s="5">
        <v>6294272.5</v>
      </c>
      <c r="AF872" s="5">
        <v>1773283.5</v>
      </c>
      <c r="AG872" s="5">
        <v>6033133.5</v>
      </c>
      <c r="AH872" s="5">
        <v>43.400002000000001</v>
      </c>
      <c r="AI872" s="10"/>
    </row>
    <row r="873" spans="1:35" x14ac:dyDescent="0.25">
      <c r="A873" s="5" t="s">
        <v>1460</v>
      </c>
      <c r="B873" s="5">
        <v>108</v>
      </c>
      <c r="C873" s="5">
        <v>51</v>
      </c>
      <c r="D873" s="5">
        <v>0.02</v>
      </c>
      <c r="E873" s="5">
        <v>850.00001000000009</v>
      </c>
      <c r="F873" s="5">
        <v>550.00000000000011</v>
      </c>
      <c r="G873" s="5">
        <v>32</v>
      </c>
      <c r="H873" s="5">
        <v>90.900003999999996</v>
      </c>
      <c r="I873" s="5" t="s">
        <v>200</v>
      </c>
      <c r="J873" s="5" t="s">
        <v>201</v>
      </c>
      <c r="K873" s="5">
        <v>1590.4870349750495</v>
      </c>
      <c r="L873" s="5">
        <v>4.0210522673383817</v>
      </c>
      <c r="M873" s="5">
        <v>35.016902747412146</v>
      </c>
      <c r="N873" s="18">
        <v>8.8529358046516918E-2</v>
      </c>
      <c r="O873" s="5">
        <v>2161.3417236451628</v>
      </c>
      <c r="P873" s="5">
        <v>5.4642809700695016</v>
      </c>
      <c r="Q873" s="5">
        <v>137.8263030943495</v>
      </c>
      <c r="R873" s="5">
        <v>0.34845098159828453</v>
      </c>
      <c r="S873" s="18">
        <v>0.90900004000000001</v>
      </c>
      <c r="T873" s="62">
        <v>47.66</v>
      </c>
      <c r="U873" s="18">
        <v>0.1204971108115902</v>
      </c>
      <c r="V873" s="5">
        <v>395.54000526032104</v>
      </c>
      <c r="W873" s="5">
        <v>787.22652777150745</v>
      </c>
      <c r="X873" s="5">
        <v>1.9902576662337896</v>
      </c>
      <c r="Y873" s="5">
        <v>0</v>
      </c>
      <c r="Z873" s="5" t="s">
        <v>1023</v>
      </c>
      <c r="AA873" s="5">
        <v>2003</v>
      </c>
      <c r="AB873" s="5">
        <v>0.90900004000000001</v>
      </c>
      <c r="AC873" s="5">
        <v>8.5699997999999999E-2</v>
      </c>
      <c r="AD873" s="5">
        <v>156576.16</v>
      </c>
      <c r="AE873" s="5">
        <v>6662291.5</v>
      </c>
      <c r="AF873" s="5">
        <v>1739895.4</v>
      </c>
      <c r="AG873" s="5">
        <v>6057329</v>
      </c>
      <c r="AH873" s="5">
        <v>43.799999</v>
      </c>
      <c r="AI873" s="10"/>
    </row>
    <row r="874" spans="1:35" x14ac:dyDescent="0.25">
      <c r="A874" s="5" t="s">
        <v>1460</v>
      </c>
      <c r="B874" s="5">
        <v>108</v>
      </c>
      <c r="C874" s="5">
        <v>51</v>
      </c>
      <c r="D874" s="5">
        <v>0.02</v>
      </c>
      <c r="E874" s="5">
        <v>850.00001000000009</v>
      </c>
      <c r="F874" s="5">
        <v>550.00000000000011</v>
      </c>
      <c r="G874" s="5">
        <v>31</v>
      </c>
      <c r="H874" s="5">
        <v>84.599996000000004</v>
      </c>
      <c r="I874" s="5" t="s">
        <v>200</v>
      </c>
      <c r="J874" s="5" t="s">
        <v>201</v>
      </c>
      <c r="K874" s="5">
        <v>1590.4870349750495</v>
      </c>
      <c r="L874" s="5">
        <v>4.0210522673383817</v>
      </c>
      <c r="M874" s="5">
        <v>35.016902747412146</v>
      </c>
      <c r="N874" s="18">
        <v>8.8529358046516918E-2</v>
      </c>
      <c r="O874" s="5">
        <v>2011.5455789750445</v>
      </c>
      <c r="P874" s="5">
        <v>5.0855679633496598</v>
      </c>
      <c r="Q874" s="5">
        <v>253.47595409955144</v>
      </c>
      <c r="R874" s="5">
        <v>0.64083518918074689</v>
      </c>
      <c r="S874" s="18">
        <v>0.84599996</v>
      </c>
      <c r="T874" s="62">
        <v>58.43</v>
      </c>
      <c r="U874" s="18">
        <v>0.14772025200248737</v>
      </c>
      <c r="V874" s="5">
        <v>395.54000526032104</v>
      </c>
      <c r="W874" s="5">
        <v>787.22652777150745</v>
      </c>
      <c r="X874" s="5">
        <v>1.9902576662337896</v>
      </c>
      <c r="Y874" s="5">
        <v>0</v>
      </c>
      <c r="Z874" s="5" t="s">
        <v>1023</v>
      </c>
      <c r="AA874" s="5">
        <v>2004</v>
      </c>
      <c r="AB874" s="5">
        <v>0.84599996</v>
      </c>
      <c r="AC874" s="5">
        <v>8.8100000999999997E-2</v>
      </c>
      <c r="AD874" s="5">
        <v>164691.84</v>
      </c>
      <c r="AE874" s="5">
        <v>7230011</v>
      </c>
      <c r="AF874" s="5">
        <v>1737454.5</v>
      </c>
      <c r="AG874" s="5">
        <v>6118214.5</v>
      </c>
      <c r="AH874" s="5">
        <v>44</v>
      </c>
      <c r="AI874" s="10"/>
    </row>
    <row r="875" spans="1:35" x14ac:dyDescent="0.25">
      <c r="A875" s="5" t="s">
        <v>1460</v>
      </c>
      <c r="B875" s="5">
        <v>108</v>
      </c>
      <c r="C875" s="5">
        <v>51</v>
      </c>
      <c r="D875" s="5">
        <v>0.02</v>
      </c>
      <c r="E875" s="5">
        <v>850.00001000000009</v>
      </c>
      <c r="F875" s="5">
        <v>550.00000000000011</v>
      </c>
      <c r="G875" s="5">
        <v>30</v>
      </c>
      <c r="H875" s="5">
        <v>84.900003999999996</v>
      </c>
      <c r="I875" s="5" t="s">
        <v>200</v>
      </c>
      <c r="J875" s="5" t="s">
        <v>201</v>
      </c>
      <c r="K875" s="5">
        <v>1590.4870349750495</v>
      </c>
      <c r="L875" s="5">
        <v>4.0210522673383817</v>
      </c>
      <c r="M875" s="5">
        <v>35.016902747412146</v>
      </c>
      <c r="N875" s="18">
        <v>8.8529358046516918E-2</v>
      </c>
      <c r="O875" s="5">
        <v>2018.6789098803692</v>
      </c>
      <c r="P875" s="5">
        <v>5.1036023740551713</v>
      </c>
      <c r="Q875" s="5">
        <v>250.53091626282767</v>
      </c>
      <c r="R875" s="5">
        <v>0.63338957610101421</v>
      </c>
      <c r="S875" s="18">
        <v>0.84900003999999996</v>
      </c>
      <c r="T875" s="62">
        <v>58.33</v>
      </c>
      <c r="U875" s="18">
        <v>0.14746662303791191</v>
      </c>
      <c r="V875" s="5">
        <v>395.54000526032104</v>
      </c>
      <c r="W875" s="5">
        <v>787.22652777150745</v>
      </c>
      <c r="X875" s="5">
        <v>1.9902576662337896</v>
      </c>
      <c r="Y875" s="5">
        <v>0</v>
      </c>
      <c r="Z875" s="5" t="s">
        <v>1023</v>
      </c>
      <c r="AA875" s="5">
        <v>2005</v>
      </c>
      <c r="AB875" s="5">
        <v>0.84900003999999996</v>
      </c>
      <c r="AC875" s="5">
        <v>8.8399999000000007E-2</v>
      </c>
      <c r="AD875" s="5">
        <v>194524.06</v>
      </c>
      <c r="AE875" s="5">
        <v>7578028</v>
      </c>
      <c r="AF875" s="5">
        <v>1806600.5</v>
      </c>
      <c r="AG875" s="5">
        <v>6435344</v>
      </c>
      <c r="AH875" s="5">
        <v>44.200001</v>
      </c>
      <c r="AI875" s="10"/>
    </row>
    <row r="876" spans="1:35" x14ac:dyDescent="0.25">
      <c r="A876" s="5" t="s">
        <v>1460</v>
      </c>
      <c r="B876" s="5">
        <v>108</v>
      </c>
      <c r="C876" s="5">
        <v>51</v>
      </c>
      <c r="D876" s="5">
        <v>0.02</v>
      </c>
      <c r="E876" s="5">
        <v>850.00001000000009</v>
      </c>
      <c r="F876" s="5">
        <v>550.00000000000011</v>
      </c>
      <c r="G876" s="5">
        <v>30</v>
      </c>
      <c r="H876" s="5">
        <v>85.300004000000001</v>
      </c>
      <c r="I876" s="5" t="s">
        <v>200</v>
      </c>
      <c r="J876" s="5" t="s">
        <v>201</v>
      </c>
      <c r="K876" s="5">
        <v>1590.4870349750495</v>
      </c>
      <c r="L876" s="5">
        <v>4.0210522673383817</v>
      </c>
      <c r="M876" s="5">
        <v>35.016902747412146</v>
      </c>
      <c r="N876" s="18">
        <v>8.8529358046516918E-2</v>
      </c>
      <c r="O876" s="5">
        <v>2028.1897641313553</v>
      </c>
      <c r="P876" s="5">
        <v>5.1276476137894589</v>
      </c>
      <c r="Q876" s="5">
        <v>262.15537522241476</v>
      </c>
      <c r="R876" s="5">
        <v>0.66277840859581216</v>
      </c>
      <c r="S876" s="18">
        <v>0.85300003999999996</v>
      </c>
      <c r="T876" s="62">
        <v>59.41</v>
      </c>
      <c r="U876" s="18">
        <v>0.15020127083429022</v>
      </c>
      <c r="V876" s="5">
        <v>395.54000526032104</v>
      </c>
      <c r="W876" s="5">
        <v>787.22652777150745</v>
      </c>
      <c r="X876" s="5">
        <v>1.9902576662337896</v>
      </c>
      <c r="Y876" s="5">
        <v>0</v>
      </c>
      <c r="Z876" s="5" t="s">
        <v>1023</v>
      </c>
      <c r="AA876" s="5">
        <v>2006</v>
      </c>
      <c r="AB876" s="5">
        <v>0.85300003999999996</v>
      </c>
      <c r="AC876" s="5">
        <v>8.8699996000000003E-2</v>
      </c>
      <c r="AD876" s="5">
        <v>227233.19</v>
      </c>
      <c r="AE876" s="5">
        <v>8013205.5</v>
      </c>
      <c r="AF876" s="5">
        <v>1777277.1</v>
      </c>
      <c r="AG876" s="5">
        <v>6836567</v>
      </c>
      <c r="AH876" s="5">
        <v>44.799999</v>
      </c>
      <c r="AI876" s="10"/>
    </row>
    <row r="877" spans="1:35" x14ac:dyDescent="0.25">
      <c r="A877" s="5" t="s">
        <v>1460</v>
      </c>
      <c r="B877" s="5">
        <v>108</v>
      </c>
      <c r="C877" s="5">
        <v>51</v>
      </c>
      <c r="D877" s="5">
        <v>0.02</v>
      </c>
      <c r="E877" s="5">
        <v>850.00001000000009</v>
      </c>
      <c r="F877" s="5">
        <v>550.00000000000011</v>
      </c>
      <c r="G877" s="5">
        <v>30</v>
      </c>
      <c r="H877" s="5">
        <v>86.800003000000004</v>
      </c>
      <c r="I877" s="5" t="s">
        <v>200</v>
      </c>
      <c r="J877" s="5" t="s">
        <v>201</v>
      </c>
      <c r="K877" s="5">
        <v>1590.4870349750495</v>
      </c>
      <c r="L877" s="5">
        <v>4.0210522673383817</v>
      </c>
      <c r="M877" s="5">
        <v>35.016902747412146</v>
      </c>
      <c r="N877" s="18">
        <v>8.8529358046516918E-2</v>
      </c>
      <c r="O877" s="5">
        <v>2063.8554437954181</v>
      </c>
      <c r="P877" s="5">
        <v>5.2178172026799423</v>
      </c>
      <c r="Q877" s="5">
        <v>240.33778458456359</v>
      </c>
      <c r="R877" s="5">
        <v>0.60761940989101082</v>
      </c>
      <c r="S877" s="18">
        <v>0.86800002999999992</v>
      </c>
      <c r="T877" s="62">
        <v>57.38</v>
      </c>
      <c r="U877" s="18">
        <v>0.14506869422427282</v>
      </c>
      <c r="V877" s="5">
        <v>395.54000526032104</v>
      </c>
      <c r="W877" s="5">
        <v>787.22652777150745</v>
      </c>
      <c r="X877" s="5">
        <v>1.9902576662337896</v>
      </c>
      <c r="Y877" s="5">
        <v>0</v>
      </c>
      <c r="Z877" s="5" t="s">
        <v>1023</v>
      </c>
      <c r="AA877" s="5">
        <v>2007</v>
      </c>
      <c r="AB877" s="5">
        <v>0.86800003000000003</v>
      </c>
      <c r="AC877" s="5">
        <v>8.8799998000000005E-2</v>
      </c>
      <c r="AD877" s="5">
        <v>239488.75</v>
      </c>
      <c r="AE877" s="5">
        <v>8500429</v>
      </c>
      <c r="AF877" s="5">
        <v>1846643.4</v>
      </c>
      <c r="AG877" s="5">
        <v>7377289.5</v>
      </c>
      <c r="AH877" s="5">
        <v>45</v>
      </c>
      <c r="AI877" s="10"/>
    </row>
    <row r="878" spans="1:35" x14ac:dyDescent="0.25">
      <c r="A878" s="5" t="s">
        <v>1460</v>
      </c>
      <c r="B878" s="5">
        <v>108</v>
      </c>
      <c r="C878" s="5">
        <v>51</v>
      </c>
      <c r="D878" s="5">
        <v>0.02</v>
      </c>
      <c r="E878" s="5">
        <v>850.00001000000009</v>
      </c>
      <c r="F878" s="5">
        <v>520.00002000000006</v>
      </c>
      <c r="G878" s="5">
        <v>30</v>
      </c>
      <c r="H878" s="5">
        <v>85.900002999999998</v>
      </c>
      <c r="I878" s="5" t="s">
        <v>200</v>
      </c>
      <c r="J878" s="5" t="s">
        <v>201</v>
      </c>
      <c r="K878" s="5">
        <v>1455.1461877728884</v>
      </c>
      <c r="L878" s="5">
        <v>3.9616152357861285</v>
      </c>
      <c r="M878" s="5">
        <v>30.996634402713827</v>
      </c>
      <c r="N878" s="18">
        <v>8.4387905586190512E-2</v>
      </c>
      <c r="O878" s="5">
        <v>1865.3634268106271</v>
      </c>
      <c r="P878" s="5">
        <v>5.0784259574918886</v>
      </c>
      <c r="Q878" s="5">
        <v>246.67802408598976</v>
      </c>
      <c r="R878" s="5">
        <v>0.67157748600389944</v>
      </c>
      <c r="S878" s="18">
        <v>0.85900003000000003</v>
      </c>
      <c r="T878" s="62">
        <v>53.95</v>
      </c>
      <c r="U878" s="18">
        <v>0.14687857759648301</v>
      </c>
      <c r="V878" s="5">
        <v>367.31133670636103</v>
      </c>
      <c r="W878" s="5">
        <v>716.40603768003382</v>
      </c>
      <c r="X878" s="5">
        <v>1.9504054628532983</v>
      </c>
      <c r="Y878" s="5">
        <v>0</v>
      </c>
      <c r="Z878" s="5" t="s">
        <v>1023</v>
      </c>
      <c r="AA878" s="5">
        <v>2008</v>
      </c>
      <c r="AB878" s="5">
        <v>0.85900003000000003</v>
      </c>
      <c r="AC878" s="5">
        <v>8.7099998999999997E-2</v>
      </c>
      <c r="AD878" s="5">
        <v>249770.16</v>
      </c>
      <c r="AE878" s="5">
        <v>9128347</v>
      </c>
      <c r="AF878" s="5">
        <v>1916527.4</v>
      </c>
      <c r="AG878" s="5">
        <v>7838496</v>
      </c>
      <c r="AH878" s="5">
        <v>45.099997999999999</v>
      </c>
      <c r="AI878" s="10"/>
    </row>
    <row r="879" spans="1:35" x14ac:dyDescent="0.25">
      <c r="A879" s="5" t="s">
        <v>1460</v>
      </c>
      <c r="B879" s="5">
        <v>108</v>
      </c>
      <c r="C879" s="5">
        <v>51</v>
      </c>
      <c r="D879" s="5">
        <v>0.02</v>
      </c>
      <c r="E879" s="5">
        <v>850.00001000000009</v>
      </c>
      <c r="F879" s="5">
        <v>520.00002000000006</v>
      </c>
      <c r="G879" s="5">
        <v>30</v>
      </c>
      <c r="H879" s="5">
        <v>82.999997999999991</v>
      </c>
      <c r="I879" s="5" t="s">
        <v>200</v>
      </c>
      <c r="J879" s="5" t="s">
        <v>201</v>
      </c>
      <c r="K879" s="5">
        <v>1455.1461877728884</v>
      </c>
      <c r="L879" s="5">
        <v>3.9616152357861285</v>
      </c>
      <c r="M879" s="5">
        <v>30.996634402713827</v>
      </c>
      <c r="N879" s="18">
        <v>8.4387905586190512E-2</v>
      </c>
      <c r="O879" s="5">
        <v>1802.3883036948807</v>
      </c>
      <c r="P879" s="5">
        <v>4.9069770616303092</v>
      </c>
      <c r="Q879" s="5">
        <v>296.08619188454725</v>
      </c>
      <c r="R879" s="5">
        <v>0.80609053491111504</v>
      </c>
      <c r="S879" s="18">
        <v>0.82999997999999986</v>
      </c>
      <c r="T879" s="62">
        <v>58.55</v>
      </c>
      <c r="U879" s="18">
        <v>0.15939509429864721</v>
      </c>
      <c r="V879" s="5">
        <v>367.31133670636103</v>
      </c>
      <c r="W879" s="5">
        <v>716.40603768003382</v>
      </c>
      <c r="X879" s="5">
        <v>1.9504054628532983</v>
      </c>
      <c r="Y879" s="5">
        <v>0</v>
      </c>
      <c r="Z879" s="5" t="s">
        <v>1023</v>
      </c>
      <c r="AA879" s="5">
        <v>2009</v>
      </c>
      <c r="AB879" s="5">
        <v>0.82999997999999997</v>
      </c>
      <c r="AC879" s="5">
        <v>8.7700001999999999E-2</v>
      </c>
      <c r="AD879" s="5">
        <v>252105.02</v>
      </c>
      <c r="AE879" s="5">
        <v>9494807</v>
      </c>
      <c r="AF879" s="5">
        <v>2002402.1</v>
      </c>
      <c r="AG879" s="5">
        <v>7876079.5</v>
      </c>
      <c r="AH879" s="5">
        <v>45.299999</v>
      </c>
      <c r="AI879" s="10"/>
    </row>
    <row r="880" spans="1:35" x14ac:dyDescent="0.25">
      <c r="A880" s="5" t="s">
        <v>1460</v>
      </c>
      <c r="B880" s="5">
        <v>108</v>
      </c>
      <c r="C880" s="5">
        <v>51</v>
      </c>
      <c r="D880" s="5">
        <v>0.02</v>
      </c>
      <c r="E880" s="5">
        <v>850.00001000000009</v>
      </c>
      <c r="F880" s="5">
        <v>520.00002000000006</v>
      </c>
      <c r="G880" s="5">
        <v>30</v>
      </c>
      <c r="H880" s="5">
        <v>80.400002000000001</v>
      </c>
      <c r="I880" s="5" t="s">
        <v>200</v>
      </c>
      <c r="J880" s="5" t="s">
        <v>201</v>
      </c>
      <c r="K880" s="5">
        <v>1455.1461877728884</v>
      </c>
      <c r="L880" s="5">
        <v>3.9616152357861285</v>
      </c>
      <c r="M880" s="5">
        <v>30.996634402713827</v>
      </c>
      <c r="N880" s="18">
        <v>8.4387905586190512E-2</v>
      </c>
      <c r="O880" s="5">
        <v>1745.9280326951941</v>
      </c>
      <c r="P880" s="5">
        <v>4.7532647599465134</v>
      </c>
      <c r="Q880" s="5">
        <v>364.69076645093207</v>
      </c>
      <c r="R880" s="5">
        <v>0.99286553396656008</v>
      </c>
      <c r="S880" s="18">
        <v>0.80400002000000004</v>
      </c>
      <c r="T880" s="62">
        <v>64.930000000000007</v>
      </c>
      <c r="U880" s="18">
        <v>0.17677461557346957</v>
      </c>
      <c r="V880" s="5">
        <v>367.31133670636103</v>
      </c>
      <c r="W880" s="5">
        <v>716.40603768003382</v>
      </c>
      <c r="X880" s="5">
        <v>1.9504054628532983</v>
      </c>
      <c r="Y880" s="5">
        <v>0</v>
      </c>
      <c r="Z880" s="5" t="s">
        <v>1023</v>
      </c>
      <c r="AA880" s="5">
        <v>2010</v>
      </c>
      <c r="AB880" s="5">
        <v>0.80400002000000004</v>
      </c>
      <c r="AC880" s="5">
        <v>8.3599999999999994E-2</v>
      </c>
      <c r="AD880" s="5">
        <v>251226.19</v>
      </c>
      <c r="AE880" s="5">
        <v>9853155</v>
      </c>
      <c r="AF880" s="5">
        <v>1945095.4</v>
      </c>
      <c r="AG880" s="5">
        <v>7923377.5</v>
      </c>
      <c r="AH880" s="5">
        <v>45.700001</v>
      </c>
      <c r="AI880" s="10"/>
    </row>
    <row r="881" spans="1:35" x14ac:dyDescent="0.25">
      <c r="A881" s="5" t="s">
        <v>1460</v>
      </c>
      <c r="B881" s="5">
        <v>108</v>
      </c>
      <c r="C881" s="5">
        <v>51</v>
      </c>
      <c r="D881" s="5">
        <v>0.02</v>
      </c>
      <c r="E881" s="5">
        <v>850.00001000000009</v>
      </c>
      <c r="F881" s="5">
        <v>520.00002000000006</v>
      </c>
      <c r="G881" s="5">
        <v>30</v>
      </c>
      <c r="H881" s="5">
        <v>79.2</v>
      </c>
      <c r="I881" s="5" t="s">
        <v>200</v>
      </c>
      <c r="J881" s="5" t="s">
        <v>201</v>
      </c>
      <c r="K881" s="5">
        <v>1455.1461877728884</v>
      </c>
      <c r="L881" s="5">
        <v>3.9616152357861285</v>
      </c>
      <c r="M881" s="5">
        <v>30.996634402713827</v>
      </c>
      <c r="N881" s="18">
        <v>8.4387905586190512E-2</v>
      </c>
      <c r="O881" s="5">
        <v>1719.8693625587146</v>
      </c>
      <c r="P881" s="5">
        <v>4.682320393322426</v>
      </c>
      <c r="Q881" s="5">
        <v>412.37942430186018</v>
      </c>
      <c r="R881" s="5">
        <v>1.1226972409825942</v>
      </c>
      <c r="S881" s="18">
        <v>0.79200000000000004</v>
      </c>
      <c r="T881" s="62">
        <v>69.37</v>
      </c>
      <c r="U881" s="18">
        <v>0.18885553071544664</v>
      </c>
      <c r="V881" s="5">
        <v>367.31133670636103</v>
      </c>
      <c r="W881" s="5">
        <v>716.40603768003382</v>
      </c>
      <c r="X881" s="5">
        <v>1.9504054628532983</v>
      </c>
      <c r="Y881" s="5">
        <v>0</v>
      </c>
      <c r="Z881" s="5" t="s">
        <v>1023</v>
      </c>
      <c r="AA881" s="5">
        <v>2011</v>
      </c>
      <c r="AB881" s="5">
        <v>0.79200000000000004</v>
      </c>
      <c r="AC881" s="5">
        <v>8.3400004E-2</v>
      </c>
      <c r="AD881" s="5">
        <v>263418.06</v>
      </c>
      <c r="AE881" s="5">
        <v>10123544</v>
      </c>
      <c r="AF881" s="5">
        <v>1875569.9</v>
      </c>
      <c r="AG881" s="5">
        <v>8022481.5</v>
      </c>
      <c r="AH881" s="5">
        <v>45.900002000000001</v>
      </c>
      <c r="AI881" s="10"/>
    </row>
    <row r="882" spans="1:35" x14ac:dyDescent="0.25">
      <c r="A882" s="5" t="s">
        <v>1460</v>
      </c>
      <c r="B882" s="5">
        <v>108</v>
      </c>
      <c r="C882" s="5">
        <v>51</v>
      </c>
      <c r="D882" s="5">
        <v>0.02</v>
      </c>
      <c r="E882" s="5">
        <v>799.99998000000005</v>
      </c>
      <c r="F882" s="5">
        <v>450</v>
      </c>
      <c r="G882" s="5">
        <v>30</v>
      </c>
      <c r="H882" s="5">
        <v>73.199999000000005</v>
      </c>
      <c r="I882" s="5" t="s">
        <v>200</v>
      </c>
      <c r="J882" s="5" t="s">
        <v>201</v>
      </c>
      <c r="K882" s="5">
        <v>1245.6742739093654</v>
      </c>
      <c r="L882" s="5">
        <v>4.0262826386070385</v>
      </c>
      <c r="M882" s="5">
        <v>26.611771343527067</v>
      </c>
      <c r="N882" s="18">
        <v>8.6014871774432469E-2</v>
      </c>
      <c r="O882" s="5">
        <v>1356.4454290250401</v>
      </c>
      <c r="P882" s="5">
        <v>4.3843184333906908</v>
      </c>
      <c r="Q882" s="5">
        <v>480.11067060641051</v>
      </c>
      <c r="R882" s="5">
        <v>1.5518192019860417</v>
      </c>
      <c r="S882" s="18">
        <v>0.73199999000000004</v>
      </c>
      <c r="T882" s="62">
        <v>69.260000000000005</v>
      </c>
      <c r="U882" s="18">
        <v>0.22385898596684148</v>
      </c>
      <c r="V882" s="5">
        <v>309.38570033929057</v>
      </c>
      <c r="W882" s="5">
        <v>607.39327739625696</v>
      </c>
      <c r="X882" s="5">
        <v>1.9632234997614748</v>
      </c>
      <c r="Y882" s="5">
        <v>0</v>
      </c>
      <c r="Z882" s="5" t="s">
        <v>1023</v>
      </c>
      <c r="AA882" s="5">
        <v>2012</v>
      </c>
      <c r="AB882" s="5">
        <v>0.73199999000000004</v>
      </c>
      <c r="AC882" s="5">
        <v>8.0399998E-2</v>
      </c>
      <c r="AD882" s="5">
        <v>263373.94</v>
      </c>
      <c r="AE882" s="5">
        <v>10793652</v>
      </c>
      <c r="AF882" s="5">
        <v>1864069.5</v>
      </c>
      <c r="AG882" s="5">
        <v>7897167</v>
      </c>
      <c r="AH882" s="5">
        <v>45.900002000000001</v>
      </c>
      <c r="AI882" s="10"/>
    </row>
    <row r="883" spans="1:35" x14ac:dyDescent="0.25">
      <c r="A883" s="5" t="s">
        <v>1460</v>
      </c>
      <c r="B883" s="5">
        <v>108</v>
      </c>
      <c r="C883" s="5">
        <v>51</v>
      </c>
      <c r="D883" s="5">
        <v>0.02</v>
      </c>
      <c r="E883" s="5">
        <v>799.99998000000005</v>
      </c>
      <c r="F883" s="5">
        <v>450</v>
      </c>
      <c r="G883" s="5">
        <v>30</v>
      </c>
      <c r="H883" s="5">
        <v>72.7</v>
      </c>
      <c r="I883" s="5" t="s">
        <v>200</v>
      </c>
      <c r="J883" s="5" t="s">
        <v>201</v>
      </c>
      <c r="K883" s="5">
        <v>1245.6742739093654</v>
      </c>
      <c r="L883" s="5">
        <v>4.0262826386070385</v>
      </c>
      <c r="M883" s="5">
        <v>26.611771343527067</v>
      </c>
      <c r="N883" s="18">
        <v>8.6014871774432469E-2</v>
      </c>
      <c r="O883" s="5">
        <v>1347.1801097991874</v>
      </c>
      <c r="P883" s="5">
        <v>4.3543709625939098</v>
      </c>
      <c r="Q883" s="5">
        <v>500.18641945959115</v>
      </c>
      <c r="R883" s="5">
        <v>1.6167082670952706</v>
      </c>
      <c r="S883" s="18">
        <v>0.72699999999999998</v>
      </c>
      <c r="T883" s="62">
        <v>71.040000000000006</v>
      </c>
      <c r="U883" s="18">
        <v>0.22962291496662948</v>
      </c>
      <c r="V883" s="5">
        <v>309.38570033929057</v>
      </c>
      <c r="W883" s="5">
        <v>607.39327739625696</v>
      </c>
      <c r="X883" s="5">
        <v>1.9632234997614748</v>
      </c>
      <c r="Y883" s="5">
        <v>0</v>
      </c>
      <c r="Z883" s="5" t="s">
        <v>1023</v>
      </c>
      <c r="AA883" s="5">
        <v>2013</v>
      </c>
      <c r="AB883" s="5">
        <v>0.72699999999999998</v>
      </c>
      <c r="AC883" s="5">
        <v>8.3100006000000004E-2</v>
      </c>
      <c r="AD883" s="5">
        <v>274655.28000000003</v>
      </c>
      <c r="AE883" s="5">
        <v>11134637</v>
      </c>
      <c r="AF883" s="5">
        <v>1880213</v>
      </c>
      <c r="AG883" s="5">
        <v>8096437</v>
      </c>
      <c r="AH883" s="5">
        <v>45.799999</v>
      </c>
      <c r="AI883" s="10"/>
    </row>
    <row r="884" spans="1:35" x14ac:dyDescent="0.25">
      <c r="A884" s="5" t="s">
        <v>1460</v>
      </c>
      <c r="B884" s="5">
        <v>108</v>
      </c>
      <c r="C884" s="5">
        <v>51</v>
      </c>
      <c r="D884" s="5">
        <v>0.02</v>
      </c>
      <c r="E884" s="5">
        <v>799.99998000000005</v>
      </c>
      <c r="F884" s="5">
        <v>450</v>
      </c>
      <c r="G884" s="5">
        <v>30</v>
      </c>
      <c r="H884" s="5">
        <v>75.099998999999997</v>
      </c>
      <c r="I884" s="5" t="s">
        <v>200</v>
      </c>
      <c r="J884" s="5" t="s">
        <v>201</v>
      </c>
      <c r="K884" s="5">
        <v>1245.6742739093654</v>
      </c>
      <c r="L884" s="5">
        <v>4.0262826386070385</v>
      </c>
      <c r="M884" s="5">
        <v>26.611771343527067</v>
      </c>
      <c r="N884" s="18">
        <v>8.6014871774432469E-2</v>
      </c>
      <c r="O884" s="5">
        <v>1391.6537124998467</v>
      </c>
      <c r="P884" s="5">
        <v>4.4981190500196915</v>
      </c>
      <c r="Q884" s="5">
        <v>465.39053458911206</v>
      </c>
      <c r="R884" s="5">
        <v>1.504240609953005</v>
      </c>
      <c r="S884" s="18">
        <v>0.75099998999999995</v>
      </c>
      <c r="T884" s="62">
        <v>67.95</v>
      </c>
      <c r="U884" s="18">
        <v>0.21963270183211606</v>
      </c>
      <c r="V884" s="5">
        <v>309.38570033929057</v>
      </c>
      <c r="W884" s="5">
        <v>607.39327739625696</v>
      </c>
      <c r="X884" s="5">
        <v>1.9632234997614748</v>
      </c>
      <c r="Y884" s="5">
        <v>0</v>
      </c>
      <c r="Z884" s="5" t="s">
        <v>1023</v>
      </c>
      <c r="AA884" s="5">
        <v>2014</v>
      </c>
      <c r="AB884" s="5">
        <v>0.75099998999999995</v>
      </c>
      <c r="AC884" s="5">
        <v>8.2100004000000004E-2</v>
      </c>
      <c r="AD884" s="5">
        <v>326370.34000000003</v>
      </c>
      <c r="AE884" s="5">
        <v>11494572</v>
      </c>
      <c r="AF884" s="5">
        <v>1902719.9</v>
      </c>
      <c r="AG884" s="5">
        <v>8637759</v>
      </c>
      <c r="AH884" s="5">
        <v>45.700001</v>
      </c>
      <c r="AI884" s="10"/>
    </row>
    <row r="885" spans="1:35" x14ac:dyDescent="0.25">
      <c r="A885" s="5" t="s">
        <v>1460</v>
      </c>
      <c r="B885" s="5">
        <v>108</v>
      </c>
      <c r="C885" s="5">
        <v>51</v>
      </c>
      <c r="D885" s="5">
        <v>0.02</v>
      </c>
      <c r="E885" s="5">
        <v>799.99998000000005</v>
      </c>
      <c r="F885" s="5">
        <v>550.00000000000011</v>
      </c>
      <c r="G885" s="5">
        <v>30</v>
      </c>
      <c r="H885" s="5">
        <v>99.400002000000001</v>
      </c>
      <c r="I885" s="5" t="s">
        <v>200</v>
      </c>
      <c r="J885" s="5" t="s">
        <v>201</v>
      </c>
      <c r="K885" s="5">
        <v>1675.7908762617278</v>
      </c>
      <c r="L885" s="5">
        <v>4.236716524182734</v>
      </c>
      <c r="M885" s="5">
        <v>39.832852309684242</v>
      </c>
      <c r="N885" s="18">
        <v>0.10070499008935548</v>
      </c>
      <c r="O885" s="5">
        <v>2493.2076799223009</v>
      </c>
      <c r="P885" s="5">
        <v>6.303300922194758</v>
      </c>
      <c r="Q885" s="5">
        <v>16.937205344042017</v>
      </c>
      <c r="R885" s="5">
        <v>4.2820460936422729E-2</v>
      </c>
      <c r="S885" s="18">
        <v>0.99400001999999987</v>
      </c>
      <c r="T885" s="62">
        <v>41.34</v>
      </c>
      <c r="U885" s="18">
        <v>0.10450862165902394</v>
      </c>
      <c r="V885" s="5">
        <v>395.54000526032104</v>
      </c>
      <c r="W885" s="5">
        <v>832.46629653219327</v>
      </c>
      <c r="X885" s="5">
        <v>2.1046323645172458</v>
      </c>
      <c r="Y885" s="5">
        <v>0</v>
      </c>
      <c r="Z885" s="5" t="s">
        <v>1028</v>
      </c>
      <c r="AA885" s="5">
        <v>2001</v>
      </c>
      <c r="AB885" s="5">
        <v>0.99400001999999998</v>
      </c>
      <c r="AC885" s="5">
        <v>0.20459999000000001</v>
      </c>
      <c r="AD885" s="5">
        <v>324525.69</v>
      </c>
      <c r="AE885" s="5">
        <v>21282204</v>
      </c>
      <c r="AF885" s="5">
        <v>2982051</v>
      </c>
      <c r="AG885" s="5">
        <v>21146294</v>
      </c>
      <c r="AH885" s="5">
        <v>42.400002000000001</v>
      </c>
      <c r="AI885" s="10"/>
    </row>
    <row r="886" spans="1:35" x14ac:dyDescent="0.25">
      <c r="A886" s="5" t="s">
        <v>1460</v>
      </c>
      <c r="B886" s="5">
        <v>108</v>
      </c>
      <c r="C886" s="5">
        <v>51</v>
      </c>
      <c r="D886" s="5">
        <v>0.02</v>
      </c>
      <c r="E886" s="5">
        <v>799.99998000000005</v>
      </c>
      <c r="F886" s="5">
        <v>550.00000000000011</v>
      </c>
      <c r="G886" s="5">
        <v>30</v>
      </c>
      <c r="H886" s="5">
        <v>95.300000999999995</v>
      </c>
      <c r="I886" s="5" t="s">
        <v>200</v>
      </c>
      <c r="J886" s="5" t="s">
        <v>201</v>
      </c>
      <c r="K886" s="5">
        <v>1675.7908762617278</v>
      </c>
      <c r="L886" s="5">
        <v>4.236716524182734</v>
      </c>
      <c r="M886" s="5">
        <v>39.832852309684242</v>
      </c>
      <c r="N886" s="18">
        <v>0.10070499008935548</v>
      </c>
      <c r="O886" s="5">
        <v>2390.3691107551786</v>
      </c>
      <c r="P886" s="5">
        <v>6.0433055543445704</v>
      </c>
      <c r="Q886" s="5">
        <v>134.99048241431777</v>
      </c>
      <c r="R886" s="5">
        <v>0.3412814901629862</v>
      </c>
      <c r="S886" s="18">
        <v>0.95300001000000001</v>
      </c>
      <c r="T886" s="62">
        <v>51.82</v>
      </c>
      <c r="U886" s="18">
        <v>0.13102014835107503</v>
      </c>
      <c r="V886" s="5">
        <v>395.54000526032104</v>
      </c>
      <c r="W886" s="5">
        <v>832.46629653219327</v>
      </c>
      <c r="X886" s="5">
        <v>2.1046323645172458</v>
      </c>
      <c r="Y886" s="5">
        <v>0</v>
      </c>
      <c r="Z886" s="5" t="s">
        <v>1028</v>
      </c>
      <c r="AA886" s="5">
        <v>2002</v>
      </c>
      <c r="AB886" s="5">
        <v>0.95300001000000001</v>
      </c>
      <c r="AC886" s="5">
        <v>0.20569999999999999</v>
      </c>
      <c r="AD886" s="5">
        <v>340000.56</v>
      </c>
      <c r="AE886" s="5">
        <v>23333936</v>
      </c>
      <c r="AF886" s="5">
        <v>3213461</v>
      </c>
      <c r="AG886" s="5">
        <v>22236104</v>
      </c>
      <c r="AH886" s="5">
        <v>42.299999</v>
      </c>
      <c r="AI886" s="10"/>
    </row>
    <row r="887" spans="1:35" x14ac:dyDescent="0.25">
      <c r="A887" s="5" t="s">
        <v>1460</v>
      </c>
      <c r="B887" s="5">
        <v>108</v>
      </c>
      <c r="C887" s="5">
        <v>51</v>
      </c>
      <c r="D887" s="5">
        <v>0.02</v>
      </c>
      <c r="E887" s="5">
        <v>799.99998000000005</v>
      </c>
      <c r="F887" s="5">
        <v>550.00000000000011</v>
      </c>
      <c r="G887" s="5">
        <v>30</v>
      </c>
      <c r="H887" s="5">
        <v>81.099998999999997</v>
      </c>
      <c r="I887" s="5" t="s">
        <v>200</v>
      </c>
      <c r="J887" s="5" t="s">
        <v>201</v>
      </c>
      <c r="K887" s="5">
        <v>1675.7908762617278</v>
      </c>
      <c r="L887" s="5">
        <v>4.236716524182734</v>
      </c>
      <c r="M887" s="5">
        <v>39.832852309684242</v>
      </c>
      <c r="N887" s="18">
        <v>0.10070499008935548</v>
      </c>
      <c r="O887" s="5">
        <v>2034.1965420532983</v>
      </c>
      <c r="P887" s="5">
        <v>5.1428338853221955</v>
      </c>
      <c r="Q887" s="5">
        <v>547.85702741204204</v>
      </c>
      <c r="R887" s="5">
        <v>1.3850862621379472</v>
      </c>
      <c r="S887" s="18">
        <v>0.81099999</v>
      </c>
      <c r="T887" s="62">
        <v>88.5</v>
      </c>
      <c r="U887" s="18">
        <v>0.22373864545341476</v>
      </c>
      <c r="V887" s="5">
        <v>395.54000526032104</v>
      </c>
      <c r="W887" s="5">
        <v>832.46629653219327</v>
      </c>
      <c r="X887" s="5">
        <v>2.1046323645172458</v>
      </c>
      <c r="Y887" s="5">
        <v>0</v>
      </c>
      <c r="Z887" s="5" t="s">
        <v>1028</v>
      </c>
      <c r="AA887" s="5">
        <v>2003</v>
      </c>
      <c r="AB887" s="5">
        <v>0.81099999</v>
      </c>
      <c r="AC887" s="5">
        <v>0.20919999</v>
      </c>
      <c r="AD887" s="5">
        <v>376659.72</v>
      </c>
      <c r="AE887" s="5">
        <v>24719450</v>
      </c>
      <c r="AF887" s="5">
        <v>3373058</v>
      </c>
      <c r="AG887" s="5">
        <v>20047982</v>
      </c>
      <c r="AH887" s="5">
        <v>42.400002000000001</v>
      </c>
      <c r="AI887" s="10"/>
    </row>
    <row r="888" spans="1:35" x14ac:dyDescent="0.25">
      <c r="A888" s="5" t="s">
        <v>1460</v>
      </c>
      <c r="B888" s="5">
        <v>108</v>
      </c>
      <c r="C888" s="5">
        <v>51</v>
      </c>
      <c r="D888" s="5">
        <v>0.02</v>
      </c>
      <c r="E888" s="5">
        <v>799.99998000000005</v>
      </c>
      <c r="F888" s="5">
        <v>550.00000000000011</v>
      </c>
      <c r="G888" s="5">
        <v>30</v>
      </c>
      <c r="H888" s="5">
        <v>81.999999000000003</v>
      </c>
      <c r="I888" s="5" t="s">
        <v>200</v>
      </c>
      <c r="J888" s="5" t="s">
        <v>201</v>
      </c>
      <c r="K888" s="5">
        <v>1675.7908762617278</v>
      </c>
      <c r="L888" s="5">
        <v>4.236716524182734</v>
      </c>
      <c r="M888" s="5">
        <v>39.832852309684242</v>
      </c>
      <c r="N888" s="18">
        <v>0.10070499008935548</v>
      </c>
      <c r="O888" s="5">
        <v>2056.7708566084439</v>
      </c>
      <c r="P888" s="5">
        <v>5.1999060253204954</v>
      </c>
      <c r="Q888" s="5">
        <v>547.84014278231996</v>
      </c>
      <c r="R888" s="5">
        <v>1.3850435745981344</v>
      </c>
      <c r="S888" s="18">
        <v>0.81999999000000012</v>
      </c>
      <c r="T888" s="62">
        <v>88.5</v>
      </c>
      <c r="U888" s="18">
        <v>0.22373485362888712</v>
      </c>
      <c r="V888" s="5">
        <v>395.54000526032104</v>
      </c>
      <c r="W888" s="5">
        <v>832.46629653219327</v>
      </c>
      <c r="X888" s="5">
        <v>2.1046323645172458</v>
      </c>
      <c r="Y888" s="5">
        <v>0</v>
      </c>
      <c r="Z888" s="5" t="s">
        <v>1028</v>
      </c>
      <c r="AA888" s="5">
        <v>2004</v>
      </c>
      <c r="AB888" s="5">
        <v>0.81999999000000001</v>
      </c>
      <c r="AC888" s="5">
        <v>0.20930000000000001</v>
      </c>
      <c r="AD888" s="5">
        <v>475400.53</v>
      </c>
      <c r="AE888" s="5">
        <v>26225260</v>
      </c>
      <c r="AF888" s="5">
        <v>3408230</v>
      </c>
      <c r="AG888" s="5">
        <v>21501572</v>
      </c>
      <c r="AH888" s="5">
        <v>42.5</v>
      </c>
      <c r="AI888" s="10"/>
    </row>
    <row r="889" spans="1:35" x14ac:dyDescent="0.25">
      <c r="A889" s="5" t="s">
        <v>1460</v>
      </c>
      <c r="B889" s="5">
        <v>108</v>
      </c>
      <c r="C889" s="5">
        <v>51</v>
      </c>
      <c r="D889" s="5">
        <v>0.02</v>
      </c>
      <c r="E889" s="5">
        <v>799.99998000000005</v>
      </c>
      <c r="F889" s="5">
        <v>550.00000000000011</v>
      </c>
      <c r="G889" s="5">
        <v>30</v>
      </c>
      <c r="H889" s="5">
        <v>82.699995999999999</v>
      </c>
      <c r="I889" s="5" t="s">
        <v>200</v>
      </c>
      <c r="J889" s="5" t="s">
        <v>201</v>
      </c>
      <c r="K889" s="5">
        <v>1675.7908762617278</v>
      </c>
      <c r="L889" s="5">
        <v>4.236716524182734</v>
      </c>
      <c r="M889" s="5">
        <v>39.832852309684242</v>
      </c>
      <c r="N889" s="18">
        <v>0.10070499008935548</v>
      </c>
      <c r="O889" s="5">
        <v>2074.3285815702857</v>
      </c>
      <c r="P889" s="5">
        <v>5.2442952773009273</v>
      </c>
      <c r="Q889" s="5">
        <v>538.85270182792567</v>
      </c>
      <c r="R889" s="5">
        <v>1.3623216227478296</v>
      </c>
      <c r="S889" s="18">
        <v>0.82699995999999987</v>
      </c>
      <c r="T889" s="62">
        <v>87.7</v>
      </c>
      <c r="U889" s="18">
        <v>0.22171652100256101</v>
      </c>
      <c r="V889" s="5">
        <v>395.54000526032104</v>
      </c>
      <c r="W889" s="5">
        <v>832.46629653219327</v>
      </c>
      <c r="X889" s="5">
        <v>2.1046323645172458</v>
      </c>
      <c r="Y889" s="5">
        <v>0</v>
      </c>
      <c r="Z889" s="5" t="s">
        <v>1028</v>
      </c>
      <c r="AA889" s="5">
        <v>2005</v>
      </c>
      <c r="AB889" s="5">
        <v>0.82699995999999998</v>
      </c>
      <c r="AC889" s="5">
        <v>0.21049999</v>
      </c>
      <c r="AD889" s="5">
        <v>593328.38</v>
      </c>
      <c r="AE889" s="5">
        <v>27881512</v>
      </c>
      <c r="AF889" s="5">
        <v>3540649</v>
      </c>
      <c r="AG889" s="5">
        <v>23049440</v>
      </c>
      <c r="AH889" s="5">
        <v>42.5</v>
      </c>
      <c r="AI889" s="10"/>
    </row>
    <row r="890" spans="1:35" x14ac:dyDescent="0.25">
      <c r="A890" s="5" t="s">
        <v>1460</v>
      </c>
      <c r="B890" s="5">
        <v>108</v>
      </c>
      <c r="C890" s="5">
        <v>51</v>
      </c>
      <c r="D890" s="5">
        <v>0.02</v>
      </c>
      <c r="E890" s="5">
        <v>799.99998000000005</v>
      </c>
      <c r="F890" s="5">
        <v>524.99999000000003</v>
      </c>
      <c r="G890" s="5">
        <v>30</v>
      </c>
      <c r="H890" s="5">
        <v>82.599997999999999</v>
      </c>
      <c r="I890" s="5" t="s">
        <v>200</v>
      </c>
      <c r="J890" s="5" t="s">
        <v>201</v>
      </c>
      <c r="K890" s="5">
        <v>1556.5878923653158</v>
      </c>
      <c r="L890" s="5">
        <v>4.1858966765254841</v>
      </c>
      <c r="M890" s="5">
        <v>36.022487892154508</v>
      </c>
      <c r="N890" s="18">
        <v>9.6869835033100052E-2</v>
      </c>
      <c r="O890" s="5">
        <v>1921.4196012280465</v>
      </c>
      <c r="P890" s="5">
        <v>5.166983478697019</v>
      </c>
      <c r="Q890" s="5">
        <v>514.74177424789593</v>
      </c>
      <c r="R890" s="5">
        <v>1.3842172951885086</v>
      </c>
      <c r="S890" s="18">
        <v>0.82599997999999997</v>
      </c>
      <c r="T890" s="62">
        <v>81.75</v>
      </c>
      <c r="U890" s="18">
        <v>0.21982630229479885</v>
      </c>
      <c r="V890" s="5">
        <v>371.86486257404857</v>
      </c>
      <c r="W890" s="5">
        <v>769.58601532418129</v>
      </c>
      <c r="X890" s="5">
        <v>2.0695314152488269</v>
      </c>
      <c r="Y890" s="5">
        <v>0</v>
      </c>
      <c r="Z890" s="5" t="s">
        <v>1028</v>
      </c>
      <c r="AA890" s="5">
        <v>2006</v>
      </c>
      <c r="AB890" s="5">
        <v>0.82599997999999997</v>
      </c>
      <c r="AC890" s="5">
        <v>0.2155</v>
      </c>
      <c r="AD890" s="5">
        <v>608134.31000000006</v>
      </c>
      <c r="AE890" s="5">
        <v>30037130</v>
      </c>
      <c r="AF890" s="5">
        <v>3775752</v>
      </c>
      <c r="AG890" s="5">
        <v>24801644</v>
      </c>
      <c r="AH890" s="5">
        <v>42.400002000000001</v>
      </c>
      <c r="AI890" s="10"/>
    </row>
    <row r="891" spans="1:35" x14ac:dyDescent="0.25">
      <c r="A891" s="5" t="s">
        <v>1460</v>
      </c>
      <c r="B891" s="5">
        <v>108</v>
      </c>
      <c r="C891" s="5">
        <v>51</v>
      </c>
      <c r="D891" s="5">
        <v>0.02</v>
      </c>
      <c r="E891" s="5">
        <v>799.99998000000005</v>
      </c>
      <c r="F891" s="5">
        <v>524.99999000000003</v>
      </c>
      <c r="G891" s="5">
        <v>30</v>
      </c>
      <c r="H891" s="5">
        <v>83.499997999999991</v>
      </c>
      <c r="I891" s="5" t="s">
        <v>200</v>
      </c>
      <c r="J891" s="5" t="s">
        <v>201</v>
      </c>
      <c r="K891" s="5">
        <v>1556.5878923653158</v>
      </c>
      <c r="L891" s="5">
        <v>4.1858966765254841</v>
      </c>
      <c r="M891" s="5">
        <v>36.022487892154508</v>
      </c>
      <c r="N891" s="18">
        <v>9.6869835033100052E-2</v>
      </c>
      <c r="O891" s="5">
        <v>1942.3551663972519</v>
      </c>
      <c r="P891" s="5">
        <v>5.2232823315229879</v>
      </c>
      <c r="Q891" s="5">
        <v>499.35684355661101</v>
      </c>
      <c r="R891" s="5">
        <v>1.3428449251700281</v>
      </c>
      <c r="S891" s="18">
        <v>0.83499997999999986</v>
      </c>
      <c r="T891" s="62">
        <v>80.38</v>
      </c>
      <c r="U891" s="18">
        <v>0.21615130092225537</v>
      </c>
      <c r="V891" s="5">
        <v>371.86486257404857</v>
      </c>
      <c r="W891" s="5">
        <v>769.58601532418129</v>
      </c>
      <c r="X891" s="5">
        <v>2.0695314152488269</v>
      </c>
      <c r="Y891" s="5">
        <v>0</v>
      </c>
      <c r="Z891" s="5" t="s">
        <v>1028</v>
      </c>
      <c r="AA891" s="5">
        <v>2007</v>
      </c>
      <c r="AB891" s="5">
        <v>0.83499997999999997</v>
      </c>
      <c r="AC891" s="5">
        <v>0.21600000999999999</v>
      </c>
      <c r="AD891" s="5">
        <v>644969.18999999994</v>
      </c>
      <c r="AE891" s="5">
        <v>32396724</v>
      </c>
      <c r="AF891" s="5">
        <v>3980698</v>
      </c>
      <c r="AG891" s="5">
        <v>27049004</v>
      </c>
      <c r="AH891" s="5">
        <v>42.299999</v>
      </c>
      <c r="AI891" s="10"/>
    </row>
    <row r="892" spans="1:35" x14ac:dyDescent="0.25">
      <c r="A892" s="5" t="s">
        <v>1460</v>
      </c>
      <c r="B892" s="5">
        <v>108</v>
      </c>
      <c r="C892" s="5">
        <v>51</v>
      </c>
      <c r="D892" s="5">
        <v>0.02</v>
      </c>
      <c r="E892" s="5">
        <v>799.99998000000005</v>
      </c>
      <c r="F892" s="5">
        <v>524.99999000000003</v>
      </c>
      <c r="G892" s="5">
        <v>30</v>
      </c>
      <c r="H892" s="5">
        <v>83.399999000000008</v>
      </c>
      <c r="I892" s="5" t="s">
        <v>200</v>
      </c>
      <c r="J892" s="5" t="s">
        <v>201</v>
      </c>
      <c r="K892" s="5">
        <v>1556.5878923653158</v>
      </c>
      <c r="L892" s="5">
        <v>4.1858966765254841</v>
      </c>
      <c r="M892" s="5">
        <v>36.022487892154508</v>
      </c>
      <c r="N892" s="18">
        <v>9.6869835033100052E-2</v>
      </c>
      <c r="O892" s="5">
        <v>1940.029015751302</v>
      </c>
      <c r="P892" s="5">
        <v>5.2170269659854958</v>
      </c>
      <c r="Q892" s="5">
        <v>505.78994723305948</v>
      </c>
      <c r="R892" s="5">
        <v>1.3601444990849134</v>
      </c>
      <c r="S892" s="18">
        <v>0.83399999000000014</v>
      </c>
      <c r="T892" s="62">
        <v>80.95</v>
      </c>
      <c r="U892" s="18">
        <v>0.21768797764281123</v>
      </c>
      <c r="V892" s="5">
        <v>371.86486257404857</v>
      </c>
      <c r="W892" s="5">
        <v>769.58601532418129</v>
      </c>
      <c r="X892" s="5">
        <v>2.0695314152488269</v>
      </c>
      <c r="Y892" s="5">
        <v>0</v>
      </c>
      <c r="Z892" s="5" t="s">
        <v>1028</v>
      </c>
      <c r="AA892" s="5">
        <v>2008</v>
      </c>
      <c r="AB892" s="5">
        <v>0.83399999000000002</v>
      </c>
      <c r="AC892" s="5">
        <v>0.21709998999999999</v>
      </c>
      <c r="AD892" s="5">
        <v>656347.31000000006</v>
      </c>
      <c r="AE892" s="5">
        <v>34490452</v>
      </c>
      <c r="AF892" s="5">
        <v>4209417</v>
      </c>
      <c r="AG892" s="5">
        <v>28751240</v>
      </c>
      <c r="AH892" s="5">
        <v>42.200001</v>
      </c>
      <c r="AI892" s="10"/>
    </row>
    <row r="893" spans="1:35" x14ac:dyDescent="0.25">
      <c r="A893" s="5" t="s">
        <v>1460</v>
      </c>
      <c r="B893" s="5">
        <v>108</v>
      </c>
      <c r="C893" s="5">
        <v>51</v>
      </c>
      <c r="D893" s="5">
        <v>0.02</v>
      </c>
      <c r="E893" s="5">
        <v>799.99998000000005</v>
      </c>
      <c r="F893" s="5">
        <v>524.99999000000003</v>
      </c>
      <c r="G893" s="5">
        <v>30</v>
      </c>
      <c r="H893" s="5">
        <v>79.900002000000001</v>
      </c>
      <c r="I893" s="5" t="s">
        <v>200</v>
      </c>
      <c r="J893" s="5" t="s">
        <v>201</v>
      </c>
      <c r="K893" s="5">
        <v>1556.5878923653158</v>
      </c>
      <c r="L893" s="5">
        <v>4.1858966765254841</v>
      </c>
      <c r="M893" s="5">
        <v>36.022487892154508</v>
      </c>
      <c r="N893" s="18">
        <v>9.6869835033100052E-2</v>
      </c>
      <c r="O893" s="5">
        <v>1858.6129987673867</v>
      </c>
      <c r="P893" s="5">
        <v>4.9980871704362375</v>
      </c>
      <c r="Q893" s="5">
        <v>607.13589057103047</v>
      </c>
      <c r="R893" s="5">
        <v>1.6326788349091008</v>
      </c>
      <c r="S893" s="18">
        <v>0.79900002000000003</v>
      </c>
      <c r="T893" s="62">
        <v>89.95</v>
      </c>
      <c r="U893" s="18">
        <v>0.24189650274716779</v>
      </c>
      <c r="V893" s="5">
        <v>371.86486257404857</v>
      </c>
      <c r="W893" s="5">
        <v>769.58601532418129</v>
      </c>
      <c r="X893" s="5">
        <v>2.0695314152488269</v>
      </c>
      <c r="Y893" s="5">
        <v>0</v>
      </c>
      <c r="Z893" s="5" t="s">
        <v>1028</v>
      </c>
      <c r="AA893" s="5">
        <v>2009</v>
      </c>
      <c r="AB893" s="5">
        <v>0.79900002000000003</v>
      </c>
      <c r="AC893" s="5">
        <v>0.21840000000000001</v>
      </c>
      <c r="AD893" s="5">
        <v>669644</v>
      </c>
      <c r="AE893" s="5">
        <v>36060120</v>
      </c>
      <c r="AF893" s="5">
        <v>4439381</v>
      </c>
      <c r="AG893" s="5">
        <v>28826076</v>
      </c>
      <c r="AH893" s="5">
        <v>42.200001</v>
      </c>
      <c r="AI893" s="10"/>
    </row>
    <row r="894" spans="1:35" x14ac:dyDescent="0.25">
      <c r="A894" s="5" t="s">
        <v>1460</v>
      </c>
      <c r="B894" s="5">
        <v>108</v>
      </c>
      <c r="C894" s="5">
        <v>51</v>
      </c>
      <c r="D894" s="5">
        <v>0.02</v>
      </c>
      <c r="E894" s="5">
        <v>799.99998000000005</v>
      </c>
      <c r="F894" s="5">
        <v>524.99999000000003</v>
      </c>
      <c r="G894" s="5">
        <v>30</v>
      </c>
      <c r="H894" s="5">
        <v>77.699995000000001</v>
      </c>
      <c r="I894" s="5" t="s">
        <v>200</v>
      </c>
      <c r="J894" s="5" t="s">
        <v>201</v>
      </c>
      <c r="K894" s="5">
        <v>1556.5878923653158</v>
      </c>
      <c r="L894" s="5">
        <v>4.1858966765254841</v>
      </c>
      <c r="M894" s="5">
        <v>36.022487892154508</v>
      </c>
      <c r="N894" s="18">
        <v>9.6869835033100052E-2</v>
      </c>
      <c r="O894" s="5">
        <v>1807.4370099660441</v>
      </c>
      <c r="P894" s="5">
        <v>4.8604673145372361</v>
      </c>
      <c r="Q894" s="5">
        <v>687.07652662128248</v>
      </c>
      <c r="R894" s="5">
        <v>1.8476511113885263</v>
      </c>
      <c r="S894" s="18">
        <v>0.77699994999999999</v>
      </c>
      <c r="T894" s="62">
        <v>97.05</v>
      </c>
      <c r="U894" s="18">
        <v>0.26099193795592646</v>
      </c>
      <c r="V894" s="5">
        <v>371.86486257404857</v>
      </c>
      <c r="W894" s="5">
        <v>769.58601532418129</v>
      </c>
      <c r="X894" s="5">
        <v>2.0695314152488269</v>
      </c>
      <c r="Y894" s="5">
        <v>0</v>
      </c>
      <c r="Z894" s="5" t="s">
        <v>1028</v>
      </c>
      <c r="AA894" s="5">
        <v>2010</v>
      </c>
      <c r="AB894" s="5">
        <v>0.77699994999999999</v>
      </c>
      <c r="AC894" s="5">
        <v>0.21969999000000001</v>
      </c>
      <c r="AD894" s="5">
        <v>737381.19</v>
      </c>
      <c r="AE894" s="5">
        <v>37233600</v>
      </c>
      <c r="AF894" s="5">
        <v>4493865</v>
      </c>
      <c r="AG894" s="5">
        <v>28931332</v>
      </c>
      <c r="AH894" s="5">
        <v>42.299999</v>
      </c>
      <c r="AI894" s="10"/>
    </row>
    <row r="895" spans="1:35" x14ac:dyDescent="0.25">
      <c r="A895" s="5" t="s">
        <v>1460</v>
      </c>
      <c r="B895" s="5">
        <v>108</v>
      </c>
      <c r="C895" s="5">
        <v>51</v>
      </c>
      <c r="D895" s="5">
        <v>0.02</v>
      </c>
      <c r="E895" s="5">
        <v>799.99998000000005</v>
      </c>
      <c r="F895" s="5">
        <v>450</v>
      </c>
      <c r="G895" s="5">
        <v>30</v>
      </c>
      <c r="H895" s="5">
        <v>85.500001999999995</v>
      </c>
      <c r="I895" s="5" t="s">
        <v>200</v>
      </c>
      <c r="J895" s="5" t="s">
        <v>201</v>
      </c>
      <c r="K895" s="5">
        <v>1245.6742739093654</v>
      </c>
      <c r="L895" s="5">
        <v>4.0262826386070385</v>
      </c>
      <c r="M895" s="5">
        <v>26.611771343527067</v>
      </c>
      <c r="N895" s="18">
        <v>8.6014871774432469E-2</v>
      </c>
      <c r="O895" s="5">
        <v>1584.3727934276581</v>
      </c>
      <c r="P895" s="5">
        <v>5.1210278680952017</v>
      </c>
      <c r="Q895" s="5">
        <v>355.49226469712465</v>
      </c>
      <c r="R895" s="5">
        <v>1.1490261647751363</v>
      </c>
      <c r="S895" s="18">
        <v>0.85500001999999997</v>
      </c>
      <c r="T895" s="62">
        <v>58.19</v>
      </c>
      <c r="U895" s="18">
        <v>0.18807991496027798</v>
      </c>
      <c r="V895" s="5">
        <v>309.38570033929057</v>
      </c>
      <c r="W895" s="5">
        <v>607.39327739625696</v>
      </c>
      <c r="X895" s="5">
        <v>1.9632234997614748</v>
      </c>
      <c r="Y895" s="5">
        <v>0</v>
      </c>
      <c r="Z895" s="5" t="s">
        <v>1028</v>
      </c>
      <c r="AA895" s="5">
        <v>2011</v>
      </c>
      <c r="AB895" s="5">
        <v>0.85500001999999997</v>
      </c>
      <c r="AC895" s="5">
        <v>0.19159999</v>
      </c>
      <c r="AD895" s="5">
        <v>684366.75</v>
      </c>
      <c r="AE895" s="5">
        <v>34383432</v>
      </c>
      <c r="AF895" s="5">
        <v>4338976</v>
      </c>
      <c r="AG895" s="5">
        <v>29387486</v>
      </c>
      <c r="AH895" s="5">
        <v>42.299999</v>
      </c>
      <c r="AI895" s="10"/>
    </row>
    <row r="896" spans="1:35" x14ac:dyDescent="0.25">
      <c r="A896" s="5" t="s">
        <v>1460</v>
      </c>
      <c r="B896" s="5">
        <v>108</v>
      </c>
      <c r="C896" s="5">
        <v>51</v>
      </c>
      <c r="D896" s="5">
        <v>0.02</v>
      </c>
      <c r="E896" s="5">
        <v>799.99998000000005</v>
      </c>
      <c r="F896" s="5">
        <v>450</v>
      </c>
      <c r="G896" s="5">
        <v>30</v>
      </c>
      <c r="H896" s="5">
        <v>81.5</v>
      </c>
      <c r="I896" s="5" t="s">
        <v>200</v>
      </c>
      <c r="J896" s="5" t="s">
        <v>201</v>
      </c>
      <c r="K896" s="5">
        <v>1245.6742739093654</v>
      </c>
      <c r="L896" s="5">
        <v>4.0262826386070385</v>
      </c>
      <c r="M896" s="5">
        <v>26.611771343527067</v>
      </c>
      <c r="N896" s="18">
        <v>8.6014871774432469E-2</v>
      </c>
      <c r="O896" s="5">
        <v>1510.250054314082</v>
      </c>
      <c r="P896" s="5">
        <v>4.8814475027703379</v>
      </c>
      <c r="Q896" s="5">
        <v>465.15215999396241</v>
      </c>
      <c r="R896" s="5">
        <v>1.5034701328595639</v>
      </c>
      <c r="S896" s="18">
        <v>0.81499999999999995</v>
      </c>
      <c r="T896" s="62">
        <v>67.930000000000007</v>
      </c>
      <c r="U896" s="18">
        <v>0.21956426233071341</v>
      </c>
      <c r="V896" s="5">
        <v>309.38570033929057</v>
      </c>
      <c r="W896" s="5">
        <v>607.39327739625696</v>
      </c>
      <c r="X896" s="5">
        <v>1.9632234997614748</v>
      </c>
      <c r="Y896" s="5">
        <v>0</v>
      </c>
      <c r="Z896" s="5" t="s">
        <v>1028</v>
      </c>
      <c r="AA896" s="5">
        <v>2012</v>
      </c>
      <c r="AB896" s="5">
        <v>0.81499999999999995</v>
      </c>
      <c r="AC896" s="5">
        <v>0.1903</v>
      </c>
      <c r="AD896" s="5">
        <v>670259.13</v>
      </c>
      <c r="AE896" s="5">
        <v>35588032</v>
      </c>
      <c r="AF896" s="5">
        <v>4379060</v>
      </c>
      <c r="AG896" s="5">
        <v>29013002</v>
      </c>
      <c r="AH896" s="5">
        <v>42.200001</v>
      </c>
      <c r="AI896" s="10"/>
    </row>
    <row r="897" spans="1:35" x14ac:dyDescent="0.25">
      <c r="A897" s="5" t="s">
        <v>1460</v>
      </c>
      <c r="B897" s="5">
        <v>108</v>
      </c>
      <c r="C897" s="5">
        <v>51</v>
      </c>
      <c r="D897" s="5">
        <v>0.02</v>
      </c>
      <c r="E897" s="5">
        <v>799.99998000000005</v>
      </c>
      <c r="F897" s="5">
        <v>450</v>
      </c>
      <c r="G897" s="5">
        <v>30</v>
      </c>
      <c r="H897" s="5">
        <v>80.100000000000009</v>
      </c>
      <c r="I897" s="5" t="s">
        <v>200</v>
      </c>
      <c r="J897" s="5" t="s">
        <v>201</v>
      </c>
      <c r="K897" s="5">
        <v>1245.6742739093654</v>
      </c>
      <c r="L897" s="5">
        <v>4.0262826386070385</v>
      </c>
      <c r="M897" s="5">
        <v>26.611771343527067</v>
      </c>
      <c r="N897" s="18">
        <v>8.6014871774432469E-2</v>
      </c>
      <c r="O897" s="5">
        <v>1484.3071085958036</v>
      </c>
      <c r="P897" s="5">
        <v>4.7975944168331797</v>
      </c>
      <c r="Q897" s="5">
        <v>507.32628332598932</v>
      </c>
      <c r="R897" s="5">
        <v>1.6397858167640762</v>
      </c>
      <c r="S897" s="18">
        <v>0.80100000000000005</v>
      </c>
      <c r="T897" s="62">
        <v>71.680000000000007</v>
      </c>
      <c r="U897" s="18">
        <v>0.23167283443389514</v>
      </c>
      <c r="V897" s="5">
        <v>309.38570033929057</v>
      </c>
      <c r="W897" s="5">
        <v>607.39327739625696</v>
      </c>
      <c r="X897" s="5">
        <v>1.9632234997614748</v>
      </c>
      <c r="Y897" s="5">
        <v>0</v>
      </c>
      <c r="Z897" s="5" t="s">
        <v>1028</v>
      </c>
      <c r="AA897" s="5">
        <v>2013</v>
      </c>
      <c r="AB897" s="5">
        <v>0.80100000000000005</v>
      </c>
      <c r="AC897" s="5">
        <v>0.19049999000000001</v>
      </c>
      <c r="AD897" s="5">
        <v>507232.28</v>
      </c>
      <c r="AE897" s="5">
        <v>36758164</v>
      </c>
      <c r="AF897" s="5">
        <v>4460872</v>
      </c>
      <c r="AG897" s="5">
        <v>29443148</v>
      </c>
      <c r="AH897" s="5">
        <v>42.099997999999999</v>
      </c>
      <c r="AI897" s="10"/>
    </row>
    <row r="898" spans="1:35" x14ac:dyDescent="0.25">
      <c r="A898" s="5" t="s">
        <v>1460</v>
      </c>
      <c r="B898" s="5">
        <v>108</v>
      </c>
      <c r="C898" s="5">
        <v>51</v>
      </c>
      <c r="D898" s="5">
        <v>0.02</v>
      </c>
      <c r="E898" s="5">
        <v>0</v>
      </c>
      <c r="F898" s="5">
        <v>200</v>
      </c>
      <c r="H898" s="5">
        <v>0</v>
      </c>
      <c r="I898" s="5" t="s">
        <v>200</v>
      </c>
      <c r="K898" s="5" t="s">
        <v>1456</v>
      </c>
      <c r="L898" s="5" t="e">
        <v>#VALUE!</v>
      </c>
      <c r="M898" s="5" t="s">
        <v>1456</v>
      </c>
      <c r="N898" s="18" t="e">
        <v>#VALUE!</v>
      </c>
      <c r="O898" s="5" t="e">
        <v>#VALUE!</v>
      </c>
      <c r="P898" s="5" t="e">
        <v>#VALUE!</v>
      </c>
      <c r="Q898" s="5" t="e">
        <v>#DIV/0!</v>
      </c>
      <c r="R898" s="5" t="e">
        <v>#DIV/0!</v>
      </c>
      <c r="S898" s="18" t="e">
        <v>#VALUE!</v>
      </c>
      <c r="T898" s="62" t="e">
        <v>#VALUE!</v>
      </c>
      <c r="U898" s="18" t="e">
        <v>#VALUE!</v>
      </c>
      <c r="V898" s="5">
        <v>170.27101100293106</v>
      </c>
      <c r="W898" s="5">
        <v>796.4215644807316</v>
      </c>
      <c r="X898" s="5">
        <v>4.6773761416558566</v>
      </c>
      <c r="Y898" s="5">
        <v>0</v>
      </c>
      <c r="Z898" s="5" t="s">
        <v>1028</v>
      </c>
      <c r="AA898" s="5">
        <v>2014</v>
      </c>
      <c r="AH898" s="5">
        <v>42.200001</v>
      </c>
      <c r="AI898" s="10"/>
    </row>
    <row r="899" spans="1:35" x14ac:dyDescent="0.25">
      <c r="A899" s="5" t="s">
        <v>1460</v>
      </c>
      <c r="B899" s="5">
        <v>108</v>
      </c>
      <c r="C899" s="5">
        <v>51</v>
      </c>
      <c r="D899" s="5">
        <v>0.02</v>
      </c>
      <c r="E899" s="5">
        <v>799.99998000000005</v>
      </c>
      <c r="F899" s="5">
        <v>650.00002000000006</v>
      </c>
      <c r="G899" s="5">
        <v>30</v>
      </c>
      <c r="H899" s="5">
        <v>0</v>
      </c>
      <c r="I899" s="5" t="s">
        <v>200</v>
      </c>
      <c r="J899" s="5" t="s">
        <v>201</v>
      </c>
      <c r="K899" s="5">
        <v>2245.7764892184132</v>
      </c>
      <c r="L899" s="5">
        <v>4.4275655830936609</v>
      </c>
      <c r="M899" s="5">
        <v>59.412258414083908</v>
      </c>
      <c r="N899" s="18">
        <v>0.11713172340655026</v>
      </c>
      <c r="O899" s="5">
        <v>0</v>
      </c>
      <c r="P899" s="5">
        <v>0</v>
      </c>
      <c r="Q899" s="5" t="e">
        <v>#DIV/0!</v>
      </c>
      <c r="R899" s="5" t="e">
        <v>#DIV/0!</v>
      </c>
      <c r="S899" s="18">
        <v>0</v>
      </c>
      <c r="T899" s="62" t="e">
        <v>#DIV/0!</v>
      </c>
      <c r="U899" s="18" t="e">
        <v>#DIV/0!</v>
      </c>
      <c r="V899" s="5">
        <v>507.22602456612918</v>
      </c>
      <c r="W899" s="5">
        <v>1137.756306692886</v>
      </c>
      <c r="X899" s="5">
        <v>2.2430952900456944</v>
      </c>
      <c r="Y899" s="5">
        <v>0</v>
      </c>
      <c r="Z899" s="5" t="s">
        <v>1032</v>
      </c>
      <c r="AA899" s="5">
        <v>2001</v>
      </c>
      <c r="AD899" s="5">
        <v>29238.993999999999</v>
      </c>
      <c r="AI899" s="10"/>
    </row>
    <row r="900" spans="1:35" x14ac:dyDescent="0.25">
      <c r="A900" s="5" t="s">
        <v>1460</v>
      </c>
      <c r="B900" s="5">
        <v>108</v>
      </c>
      <c r="C900" s="5">
        <v>51</v>
      </c>
      <c r="D900" s="5">
        <v>0.02</v>
      </c>
      <c r="E900" s="5">
        <v>799.99998000000005</v>
      </c>
      <c r="F900" s="5">
        <v>650.00002000000006</v>
      </c>
      <c r="G900" s="5">
        <v>0</v>
      </c>
      <c r="H900" s="5">
        <v>99.970000999999996</v>
      </c>
      <c r="I900" s="5" t="s">
        <v>200</v>
      </c>
      <c r="J900" s="5" t="s">
        <v>201</v>
      </c>
      <c r="K900" s="5">
        <v>2245.7764892184132</v>
      </c>
      <c r="L900" s="5">
        <v>4.4275655830936609</v>
      </c>
      <c r="M900" s="5">
        <v>59.412258414083908</v>
      </c>
      <c r="N900" s="18">
        <v>0.11713172340655026</v>
      </c>
      <c r="O900" s="5">
        <v>3382.5177699078536</v>
      </c>
      <c r="P900" s="5">
        <v>6.6686597415840216</v>
      </c>
      <c r="Q900" s="5">
        <v>0.57906983056739003</v>
      </c>
      <c r="R900" s="5">
        <v>1.1416406148771932E-3</v>
      </c>
      <c r="S900" s="18">
        <v>0.99970000999999997</v>
      </c>
      <c r="T900" s="62" t="e">
        <v>#NUM!</v>
      </c>
      <c r="U900" s="18" t="e">
        <v>#NUM!</v>
      </c>
      <c r="V900" s="5">
        <v>507.22602456612918</v>
      </c>
      <c r="W900" s="5">
        <v>1137.756306692886</v>
      </c>
      <c r="X900" s="5">
        <v>2.2430952900456944</v>
      </c>
      <c r="Y900" s="5">
        <v>0</v>
      </c>
      <c r="Z900" s="5" t="s">
        <v>1032</v>
      </c>
      <c r="AA900" s="5">
        <v>2002</v>
      </c>
      <c r="AB900" s="5">
        <v>0.99970000999999997</v>
      </c>
      <c r="AC900" s="5">
        <v>0.1221</v>
      </c>
      <c r="AD900" s="5">
        <v>55803.546999999999</v>
      </c>
      <c r="AE900" s="5">
        <v>3077764</v>
      </c>
      <c r="AF900" s="5">
        <v>808747</v>
      </c>
      <c r="AG900" s="5">
        <v>3076781</v>
      </c>
      <c r="AH900" s="5">
        <v>46.200001</v>
      </c>
      <c r="AI900" s="10"/>
    </row>
    <row r="901" spans="1:35" x14ac:dyDescent="0.25">
      <c r="A901" s="5" t="s">
        <v>1460</v>
      </c>
      <c r="B901" s="5">
        <v>108</v>
      </c>
      <c r="C901" s="5">
        <v>51</v>
      </c>
      <c r="D901" s="5">
        <v>0.02</v>
      </c>
      <c r="E901" s="5">
        <v>799.99998000000005</v>
      </c>
      <c r="F901" s="5">
        <v>650.00002000000006</v>
      </c>
      <c r="G901" s="5">
        <v>0.1</v>
      </c>
      <c r="H901" s="5">
        <v>92.903649999999999</v>
      </c>
      <c r="I901" s="5" t="s">
        <v>200</v>
      </c>
      <c r="J901" s="5" t="s">
        <v>201</v>
      </c>
      <c r="K901" s="5">
        <v>2245.7764892184132</v>
      </c>
      <c r="L901" s="5">
        <v>4.4275655830936609</v>
      </c>
      <c r="M901" s="5">
        <v>59.412258414083908</v>
      </c>
      <c r="N901" s="18">
        <v>0.11713172340655026</v>
      </c>
      <c r="O901" s="5">
        <v>3143.4254663486477</v>
      </c>
      <c r="P901" s="5">
        <v>6.1972874302683305</v>
      </c>
      <c r="Q901" s="5">
        <v>144.53667162269264</v>
      </c>
      <c r="R901" s="5">
        <v>0.28495515731143006</v>
      </c>
      <c r="S901" s="18">
        <v>0.92903649999999993</v>
      </c>
      <c r="T901" s="62">
        <v>1567.64</v>
      </c>
      <c r="U901" s="18">
        <v>3.0906162975578031</v>
      </c>
      <c r="V901" s="5">
        <v>507.22602456612918</v>
      </c>
      <c r="W901" s="5">
        <v>1137.756306692886</v>
      </c>
      <c r="X901" s="5">
        <v>2.2430952900456944</v>
      </c>
      <c r="Y901" s="5">
        <v>0</v>
      </c>
      <c r="Z901" s="5" t="s">
        <v>1032</v>
      </c>
      <c r="AA901" s="5">
        <v>2003</v>
      </c>
      <c r="AB901" s="5">
        <v>0.92903650000000004</v>
      </c>
      <c r="AD901" s="5">
        <v>58573.695</v>
      </c>
      <c r="AE901" s="5">
        <v>3295924.5</v>
      </c>
      <c r="AF901" s="5">
        <v>820797</v>
      </c>
      <c r="AG901" s="5">
        <v>3062034</v>
      </c>
      <c r="AI901" s="10"/>
    </row>
    <row r="902" spans="1:35" x14ac:dyDescent="0.25">
      <c r="A902" s="5" t="s">
        <v>1460</v>
      </c>
      <c r="B902" s="5">
        <v>108</v>
      </c>
      <c r="C902" s="5">
        <v>51</v>
      </c>
      <c r="D902" s="5">
        <v>0.02</v>
      </c>
      <c r="E902" s="5">
        <v>799.99998000000005</v>
      </c>
      <c r="F902" s="5">
        <v>625</v>
      </c>
      <c r="G902" s="5">
        <v>100</v>
      </c>
      <c r="H902" s="5">
        <v>86.720001999999994</v>
      </c>
      <c r="I902" s="5" t="s">
        <v>200</v>
      </c>
      <c r="J902" s="5" t="s">
        <v>201</v>
      </c>
      <c r="K902" s="5">
        <v>2088.0182331229003</v>
      </c>
      <c r="L902" s="5">
        <v>4.381746186784647</v>
      </c>
      <c r="M902" s="5">
        <v>53.782004986673996</v>
      </c>
      <c r="N902" s="18">
        <v>0.11286256581942444</v>
      </c>
      <c r="O902" s="5">
        <v>2723.4976073084126</v>
      </c>
      <c r="P902" s="5">
        <v>5.7153118043861131</v>
      </c>
      <c r="Q902" s="5">
        <v>267.01282117380458</v>
      </c>
      <c r="R902" s="5">
        <v>0.56033151073162313</v>
      </c>
      <c r="S902" s="18">
        <v>0.86720001999999996</v>
      </c>
      <c r="T902" s="62">
        <v>75.150000000000006</v>
      </c>
      <c r="U902" s="18">
        <v>0.15770947273116634</v>
      </c>
      <c r="V902" s="5">
        <v>476.5265134298208</v>
      </c>
      <c r="W902" s="5">
        <v>1052.5462785204604</v>
      </c>
      <c r="X902" s="5">
        <v>2.2087884910006617</v>
      </c>
      <c r="Y902" s="5">
        <v>0</v>
      </c>
      <c r="Z902" s="5" t="s">
        <v>1032</v>
      </c>
      <c r="AA902" s="5">
        <v>2004</v>
      </c>
      <c r="AB902" s="5">
        <v>0.86720001999999996</v>
      </c>
      <c r="AC902" s="5">
        <v>0.1208</v>
      </c>
      <c r="AD902" s="5">
        <v>67044.218999999997</v>
      </c>
      <c r="AE902" s="5">
        <v>3514085</v>
      </c>
      <c r="AF902" s="5">
        <v>832847</v>
      </c>
      <c r="AG902" s="5">
        <v>3047287</v>
      </c>
      <c r="AH902" s="5">
        <v>47.299999</v>
      </c>
      <c r="AI902" s="10"/>
    </row>
    <row r="903" spans="1:35" x14ac:dyDescent="0.25">
      <c r="A903" s="5" t="s">
        <v>1460</v>
      </c>
      <c r="B903" s="5">
        <v>108</v>
      </c>
      <c r="C903" s="5">
        <v>51</v>
      </c>
      <c r="D903" s="5">
        <v>0.02</v>
      </c>
      <c r="E903" s="5">
        <v>799.99998000000005</v>
      </c>
      <c r="F903" s="5">
        <v>524.99999000000003</v>
      </c>
      <c r="G903" s="5">
        <v>100</v>
      </c>
      <c r="H903" s="5">
        <v>85.460000999999991</v>
      </c>
      <c r="I903" s="5" t="s">
        <v>200</v>
      </c>
      <c r="J903" s="5" t="s">
        <v>201</v>
      </c>
      <c r="K903" s="5">
        <v>1556.5878923653158</v>
      </c>
      <c r="L903" s="5">
        <v>4.1858966765254841</v>
      </c>
      <c r="M903" s="5">
        <v>36.022487892154508</v>
      </c>
      <c r="N903" s="18">
        <v>9.6869835033100052E-2</v>
      </c>
      <c r="O903" s="5">
        <v>1987.9482447731834</v>
      </c>
      <c r="P903" s="5">
        <v>5.3458889097846072</v>
      </c>
      <c r="Q903" s="5">
        <v>237.34925889693034</v>
      </c>
      <c r="R903" s="5">
        <v>0.63826750732510396</v>
      </c>
      <c r="S903" s="18">
        <v>0.85460000999999997</v>
      </c>
      <c r="T903" s="62">
        <v>55.02</v>
      </c>
      <c r="U903" s="18">
        <v>0.14795445714978916</v>
      </c>
      <c r="V903" s="5">
        <v>371.86486257404857</v>
      </c>
      <c r="W903" s="5">
        <v>769.58601532418129</v>
      </c>
      <c r="X903" s="5">
        <v>2.0695314152488269</v>
      </c>
      <c r="Y903" s="5">
        <v>0</v>
      </c>
      <c r="Z903" s="5" t="s">
        <v>1032</v>
      </c>
      <c r="AA903" s="5">
        <v>2005</v>
      </c>
      <c r="AB903" s="5">
        <v>0.85460000999999997</v>
      </c>
      <c r="AC903" s="5">
        <v>0.1212</v>
      </c>
      <c r="AD903" s="5">
        <v>71523.156000000003</v>
      </c>
      <c r="AE903" s="5">
        <v>3719998</v>
      </c>
      <c r="AF903" s="5">
        <v>847431</v>
      </c>
      <c r="AG903" s="5">
        <v>3179010</v>
      </c>
      <c r="AH903" s="5">
        <v>47.599997999999999</v>
      </c>
      <c r="AI903" s="10"/>
    </row>
    <row r="904" spans="1:35" x14ac:dyDescent="0.25">
      <c r="A904" s="5" t="s">
        <v>1460</v>
      </c>
      <c r="B904" s="5">
        <v>108</v>
      </c>
      <c r="C904" s="5">
        <v>51</v>
      </c>
      <c r="D904" s="5">
        <v>0.02</v>
      </c>
      <c r="E904" s="5">
        <v>799.99998000000005</v>
      </c>
      <c r="F904" s="5">
        <v>524.99999000000003</v>
      </c>
      <c r="G904" s="5">
        <v>100</v>
      </c>
      <c r="H904" s="5">
        <v>88.260001000000003</v>
      </c>
      <c r="I904" s="5" t="s">
        <v>200</v>
      </c>
      <c r="J904" s="5" t="s">
        <v>201</v>
      </c>
      <c r="K904" s="5">
        <v>1556.5878923653158</v>
      </c>
      <c r="L904" s="5">
        <v>4.1858966765254841</v>
      </c>
      <c r="M904" s="5">
        <v>36.022487892154508</v>
      </c>
      <c r="N904" s="18">
        <v>9.6869835033100052E-2</v>
      </c>
      <c r="O904" s="5">
        <v>2053.0811141884892</v>
      </c>
      <c r="P904" s="5">
        <v>5.5210408963542879</v>
      </c>
      <c r="Q904" s="5">
        <v>194.28139381801549</v>
      </c>
      <c r="R904" s="5">
        <v>0.52245160371754318</v>
      </c>
      <c r="S904" s="18">
        <v>0.88260000999999988</v>
      </c>
      <c r="T904" s="62">
        <v>51.57</v>
      </c>
      <c r="U904" s="18">
        <v>0.13868497123205845</v>
      </c>
      <c r="V904" s="5">
        <v>371.86486257404857</v>
      </c>
      <c r="W904" s="5">
        <v>769.58601532418129</v>
      </c>
      <c r="X904" s="5">
        <v>2.0695314152488269</v>
      </c>
      <c r="Y904" s="5">
        <v>0</v>
      </c>
      <c r="Z904" s="5" t="s">
        <v>1032</v>
      </c>
      <c r="AA904" s="5">
        <v>2006</v>
      </c>
      <c r="AB904" s="5">
        <v>0.88260000999999999</v>
      </c>
      <c r="AC904" s="5">
        <v>0.1217</v>
      </c>
      <c r="AD904" s="5">
        <v>70885.687999999995</v>
      </c>
      <c r="AE904" s="5">
        <v>3919313</v>
      </c>
      <c r="AF904" s="5">
        <v>880708</v>
      </c>
      <c r="AG904" s="5">
        <v>3459084</v>
      </c>
      <c r="AH904" s="5">
        <v>48</v>
      </c>
      <c r="AI904" s="10"/>
    </row>
    <row r="905" spans="1:35" x14ac:dyDescent="0.25">
      <c r="A905" s="5" t="s">
        <v>1460</v>
      </c>
      <c r="B905" s="5">
        <v>108</v>
      </c>
      <c r="C905" s="5">
        <v>51</v>
      </c>
      <c r="D905" s="5">
        <v>0.02</v>
      </c>
      <c r="E905" s="5">
        <v>799.99998000000005</v>
      </c>
      <c r="F905" s="5">
        <v>524.99999000000003</v>
      </c>
      <c r="G905" s="5">
        <v>21.9</v>
      </c>
      <c r="H905" s="5">
        <v>91.050004999999999</v>
      </c>
      <c r="I905" s="5" t="s">
        <v>200</v>
      </c>
      <c r="J905" s="5" t="s">
        <v>201</v>
      </c>
      <c r="K905" s="5">
        <v>1556.5878923653158</v>
      </c>
      <c r="L905" s="5">
        <v>4.1858966765254841</v>
      </c>
      <c r="M905" s="5">
        <v>36.022487892154508</v>
      </c>
      <c r="N905" s="18">
        <v>9.6869835033100052E-2</v>
      </c>
      <c r="O905" s="5">
        <v>2117.9814592599828</v>
      </c>
      <c r="P905" s="5">
        <v>5.6955675903319154</v>
      </c>
      <c r="Q905" s="5">
        <v>154.09065595588086</v>
      </c>
      <c r="R905" s="5">
        <v>0.41437272370738482</v>
      </c>
      <c r="S905" s="18">
        <v>0.91050005000000001</v>
      </c>
      <c r="T905" s="62">
        <v>51.15</v>
      </c>
      <c r="U905" s="18">
        <v>0.13756251183119711</v>
      </c>
      <c r="V905" s="5">
        <v>371.86486257404857</v>
      </c>
      <c r="W905" s="5">
        <v>769.58601532418129</v>
      </c>
      <c r="X905" s="5">
        <v>2.0695314152488269</v>
      </c>
      <c r="Y905" s="5">
        <v>0</v>
      </c>
      <c r="Z905" s="5" t="s">
        <v>1032</v>
      </c>
      <c r="AA905" s="5">
        <v>2007</v>
      </c>
      <c r="AB905" s="5">
        <v>0.91050005000000001</v>
      </c>
      <c r="AC905" s="5">
        <v>0.1222</v>
      </c>
      <c r="AD905" s="5">
        <v>62908.961000000003</v>
      </c>
      <c r="AE905" s="5">
        <v>4201251</v>
      </c>
      <c r="AF905" s="5">
        <v>907424</v>
      </c>
      <c r="AG905" s="5">
        <v>3825234</v>
      </c>
      <c r="AH905" s="5">
        <v>48.299999</v>
      </c>
      <c r="AI905" s="10"/>
    </row>
    <row r="906" spans="1:35" x14ac:dyDescent="0.25">
      <c r="A906" s="5" t="s">
        <v>1460</v>
      </c>
      <c r="B906" s="5">
        <v>108</v>
      </c>
      <c r="C906" s="5">
        <v>51</v>
      </c>
      <c r="D906" s="5">
        <v>0.02</v>
      </c>
      <c r="E906" s="5">
        <v>799.99998000000005</v>
      </c>
      <c r="F906" s="5">
        <v>524.99999000000003</v>
      </c>
      <c r="G906" s="5">
        <v>24.799999</v>
      </c>
      <c r="H906" s="5">
        <v>89.999998000000005</v>
      </c>
      <c r="I906" s="5" t="s">
        <v>200</v>
      </c>
      <c r="J906" s="5" t="s">
        <v>201</v>
      </c>
      <c r="K906" s="5">
        <v>1556.5878923653158</v>
      </c>
      <c r="L906" s="5">
        <v>4.1858966765254841</v>
      </c>
      <c r="M906" s="5">
        <v>36.022487892154508</v>
      </c>
      <c r="N906" s="18">
        <v>9.6869835033100052E-2</v>
      </c>
      <c r="O906" s="5">
        <v>2093.5564703970695</v>
      </c>
      <c r="P906" s="5">
        <v>5.6298851574883191</v>
      </c>
      <c r="Q906" s="5">
        <v>175.38824952204965</v>
      </c>
      <c r="R906" s="5">
        <v>0.47164512481231002</v>
      </c>
      <c r="S906" s="18">
        <v>0.89999998000000003</v>
      </c>
      <c r="T906" s="62">
        <v>52.5</v>
      </c>
      <c r="U906" s="18">
        <v>0.14117046809108705</v>
      </c>
      <c r="V906" s="5">
        <v>371.86486257404857</v>
      </c>
      <c r="W906" s="5">
        <v>769.58601532418129</v>
      </c>
      <c r="X906" s="5">
        <v>2.0695314152488269</v>
      </c>
      <c r="Y906" s="5">
        <v>0</v>
      </c>
      <c r="Z906" s="5" t="s">
        <v>1032</v>
      </c>
      <c r="AA906" s="5">
        <v>2008</v>
      </c>
      <c r="AB906" s="5">
        <v>0.89999998000000003</v>
      </c>
      <c r="AC906" s="5">
        <v>0.12130000000000001</v>
      </c>
      <c r="AD906" s="5">
        <v>68165.226999999999</v>
      </c>
      <c r="AE906" s="5">
        <v>4504743</v>
      </c>
      <c r="AF906" s="5">
        <v>955113</v>
      </c>
      <c r="AG906" s="5">
        <v>4065307</v>
      </c>
      <c r="AH906" s="5">
        <v>48.400002000000001</v>
      </c>
      <c r="AI906" s="10"/>
    </row>
    <row r="907" spans="1:35" x14ac:dyDescent="0.25">
      <c r="A907" s="5" t="s">
        <v>1460</v>
      </c>
      <c r="B907" s="5">
        <v>108</v>
      </c>
      <c r="C907" s="5">
        <v>51</v>
      </c>
      <c r="D907" s="5">
        <v>0.02</v>
      </c>
      <c r="E907" s="5">
        <v>799.99998000000005</v>
      </c>
      <c r="F907" s="5">
        <v>524.99999000000003</v>
      </c>
      <c r="G907" s="5">
        <v>30</v>
      </c>
      <c r="H907" s="5">
        <v>83.999997000000008</v>
      </c>
      <c r="I907" s="5" t="s">
        <v>200</v>
      </c>
      <c r="J907" s="5" t="s">
        <v>201</v>
      </c>
      <c r="K907" s="5">
        <v>1556.5878923653158</v>
      </c>
      <c r="L907" s="5">
        <v>4.1858966765254841</v>
      </c>
      <c r="M907" s="5">
        <v>36.022487892154508</v>
      </c>
      <c r="N907" s="18">
        <v>9.6869835033100052E-2</v>
      </c>
      <c r="O907" s="5">
        <v>1953.9860126739607</v>
      </c>
      <c r="P907" s="5">
        <v>5.2545594094275794</v>
      </c>
      <c r="Q907" s="5">
        <v>284.25114264917841</v>
      </c>
      <c r="R907" s="5">
        <v>0.76439365817354188</v>
      </c>
      <c r="S907" s="18">
        <v>0.83999997000000004</v>
      </c>
      <c r="T907" s="62">
        <v>61.27</v>
      </c>
      <c r="U907" s="18">
        <v>0.16476896050491821</v>
      </c>
      <c r="V907" s="5">
        <v>371.86486257404857</v>
      </c>
      <c r="W907" s="5">
        <v>769.58601532418129</v>
      </c>
      <c r="X907" s="5">
        <v>2.0695314152488269</v>
      </c>
      <c r="Y907" s="5">
        <v>0</v>
      </c>
      <c r="Z907" s="5" t="s">
        <v>1032</v>
      </c>
      <c r="AA907" s="5">
        <v>2009</v>
      </c>
      <c r="AB907" s="5">
        <v>0.83999997000000004</v>
      </c>
      <c r="AC907" s="5">
        <v>0.1216</v>
      </c>
      <c r="AD907" s="5">
        <v>99314.047000000006</v>
      </c>
      <c r="AE907" s="5">
        <v>4792819</v>
      </c>
      <c r="AF907" s="5">
        <v>1003215</v>
      </c>
      <c r="AG907" s="5">
        <v>4002212</v>
      </c>
      <c r="AI907" s="10"/>
    </row>
    <row r="908" spans="1:35" x14ac:dyDescent="0.25">
      <c r="A908" s="5" t="s">
        <v>1460</v>
      </c>
      <c r="B908" s="5">
        <v>108</v>
      </c>
      <c r="C908" s="5">
        <v>51</v>
      </c>
      <c r="D908" s="5">
        <v>0.02</v>
      </c>
      <c r="E908" s="5">
        <v>775.00000999999997</v>
      </c>
      <c r="F908" s="5">
        <v>499.99999000000003</v>
      </c>
      <c r="G908" s="5">
        <v>30</v>
      </c>
      <c r="H908" s="5">
        <v>74.000000999999997</v>
      </c>
      <c r="I908" s="5" t="s">
        <v>200</v>
      </c>
      <c r="J908" s="5" t="s">
        <v>201</v>
      </c>
      <c r="K908" s="5">
        <v>1484.7319442088335</v>
      </c>
      <c r="L908" s="5">
        <v>4.2460209574032675</v>
      </c>
      <c r="M908" s="5">
        <v>34.76666281401274</v>
      </c>
      <c r="N908" s="18">
        <v>9.9425340380840901E-2</v>
      </c>
      <c r="O908" s="5">
        <v>1640.2328154120059</v>
      </c>
      <c r="P908" s="5">
        <v>4.6907207300446974</v>
      </c>
      <c r="Q908" s="5">
        <v>439.72396844467238</v>
      </c>
      <c r="R908" s="5">
        <v>1.2575180272581243</v>
      </c>
      <c r="S908" s="18">
        <v>0.74000000999999993</v>
      </c>
      <c r="T908" s="62">
        <v>72.91</v>
      </c>
      <c r="U908" s="18">
        <v>0.20850332598599491</v>
      </c>
      <c r="V908" s="5">
        <v>349.67607534298389</v>
      </c>
      <c r="W908" s="5">
        <v>731.79885747589344</v>
      </c>
      <c r="X908" s="5">
        <v>2.0927907542948141</v>
      </c>
      <c r="Y908" s="5">
        <v>0</v>
      </c>
      <c r="Z908" s="5" t="s">
        <v>1032</v>
      </c>
      <c r="AA908" s="5">
        <v>2010</v>
      </c>
      <c r="AB908" s="5">
        <v>0.74000001000000004</v>
      </c>
      <c r="AC908" s="5">
        <v>0.12609999999999999</v>
      </c>
      <c r="AD908" s="5">
        <v>132004.39000000001</v>
      </c>
      <c r="AE908" s="5">
        <v>5241819</v>
      </c>
      <c r="AF908" s="5">
        <v>1083780</v>
      </c>
      <c r="AG908" s="5">
        <v>3889890</v>
      </c>
      <c r="AI908" s="10"/>
    </row>
    <row r="909" spans="1:35" x14ac:dyDescent="0.25">
      <c r="A909" s="5" t="s">
        <v>1460</v>
      </c>
      <c r="B909" s="5">
        <v>108</v>
      </c>
      <c r="C909" s="5">
        <v>51</v>
      </c>
      <c r="D909" s="5">
        <v>0.02</v>
      </c>
      <c r="E909" s="5">
        <v>775.00000999999997</v>
      </c>
      <c r="F909" s="5">
        <v>499.99999000000003</v>
      </c>
      <c r="G909" s="5">
        <v>30</v>
      </c>
      <c r="H909" s="5">
        <v>69.999999000000003</v>
      </c>
      <c r="I909" s="5" t="s">
        <v>200</v>
      </c>
      <c r="J909" s="5" t="s">
        <v>201</v>
      </c>
      <c r="K909" s="5">
        <v>1484.7319442088335</v>
      </c>
      <c r="L909" s="5">
        <v>4.2460209574032675</v>
      </c>
      <c r="M909" s="5">
        <v>34.76666281401274</v>
      </c>
      <c r="N909" s="18">
        <v>9.9425340380840901E-2</v>
      </c>
      <c r="O909" s="5">
        <v>1551.571539014001</v>
      </c>
      <c r="P909" s="5">
        <v>4.4371681348005403</v>
      </c>
      <c r="Q909" s="5">
        <v>529.72942758293709</v>
      </c>
      <c r="R909" s="5">
        <v>1.5149147023094038</v>
      </c>
      <c r="S909" s="18">
        <v>0.69999999000000002</v>
      </c>
      <c r="T909" s="62">
        <v>80.72</v>
      </c>
      <c r="U909" s="18">
        <v>0.23083009205015642</v>
      </c>
      <c r="V909" s="5">
        <v>349.67607534298389</v>
      </c>
      <c r="W909" s="5">
        <v>731.79885747589344</v>
      </c>
      <c r="X909" s="5">
        <v>2.0927907542948141</v>
      </c>
      <c r="Y909" s="5">
        <v>0</v>
      </c>
      <c r="Z909" s="5" t="s">
        <v>1032</v>
      </c>
      <c r="AA909" s="5">
        <v>2011</v>
      </c>
      <c r="AB909" s="5">
        <v>0.69999999000000002</v>
      </c>
      <c r="AC909" s="5">
        <v>0.12590000000000001</v>
      </c>
      <c r="AD909" s="5">
        <v>144957.23000000001</v>
      </c>
      <c r="AE909" s="5">
        <v>5410144</v>
      </c>
      <c r="AF909" s="5">
        <v>1071376</v>
      </c>
      <c r="AG909" s="5">
        <v>3800479</v>
      </c>
      <c r="AI909" s="10"/>
    </row>
    <row r="910" spans="1:35" x14ac:dyDescent="0.25">
      <c r="A910" s="5" t="s">
        <v>1460</v>
      </c>
      <c r="B910" s="5">
        <v>108</v>
      </c>
      <c r="C910" s="5">
        <v>51</v>
      </c>
      <c r="D910" s="5">
        <v>0.02</v>
      </c>
      <c r="E910" s="5">
        <v>775.00000999999997</v>
      </c>
      <c r="F910" s="5">
        <v>499.99999000000003</v>
      </c>
      <c r="G910" s="5">
        <v>30</v>
      </c>
      <c r="H910" s="5">
        <v>67.000002000000009</v>
      </c>
      <c r="I910" s="5" t="s">
        <v>200</v>
      </c>
      <c r="J910" s="5" t="s">
        <v>201</v>
      </c>
      <c r="K910" s="5">
        <v>1484.7319442088335</v>
      </c>
      <c r="L910" s="5">
        <v>4.2460209574032675</v>
      </c>
      <c r="M910" s="5">
        <v>34.76666281401274</v>
      </c>
      <c r="N910" s="18">
        <v>9.9425340380840901E-2</v>
      </c>
      <c r="O910" s="5">
        <v>1485.0756814593835</v>
      </c>
      <c r="P910" s="5">
        <v>4.2470039736139498</v>
      </c>
      <c r="Q910" s="5">
        <v>604.16165952148231</v>
      </c>
      <c r="R910" s="5">
        <v>1.7277752243383631</v>
      </c>
      <c r="S910" s="18">
        <v>0.67000002000000014</v>
      </c>
      <c r="T910" s="62">
        <v>87.17</v>
      </c>
      <c r="U910" s="18">
        <v>0.24929376132128847</v>
      </c>
      <c r="V910" s="5">
        <v>349.67607534298389</v>
      </c>
      <c r="W910" s="5">
        <v>731.79885747589344</v>
      </c>
      <c r="X910" s="5">
        <v>2.0927907542948141</v>
      </c>
      <c r="Y910" s="5">
        <v>0</v>
      </c>
      <c r="Z910" s="5" t="s">
        <v>1032</v>
      </c>
      <c r="AA910" s="5">
        <v>2012</v>
      </c>
      <c r="AB910" s="5">
        <v>0.67000002000000003</v>
      </c>
      <c r="AC910" s="5">
        <v>0.11799999999999999</v>
      </c>
      <c r="AD910" s="5">
        <v>148104.04999999999</v>
      </c>
      <c r="AE910" s="5">
        <v>5661281</v>
      </c>
      <c r="AF910" s="5">
        <v>1081288</v>
      </c>
      <c r="AG910" s="5">
        <v>3816920</v>
      </c>
      <c r="AI910" s="10"/>
    </row>
    <row r="911" spans="1:35" x14ac:dyDescent="0.25">
      <c r="A911" s="5" t="s">
        <v>1460</v>
      </c>
      <c r="B911" s="5">
        <v>108</v>
      </c>
      <c r="C911" s="5">
        <v>51</v>
      </c>
      <c r="D911" s="5">
        <v>0.02</v>
      </c>
      <c r="E911" s="5">
        <v>775.00000999999997</v>
      </c>
      <c r="F911" s="5">
        <v>499.99999000000003</v>
      </c>
      <c r="G911" s="5">
        <v>30</v>
      </c>
      <c r="H911" s="5">
        <v>80.000000999999997</v>
      </c>
      <c r="I911" s="5" t="s">
        <v>200</v>
      </c>
      <c r="J911" s="5" t="s">
        <v>201</v>
      </c>
      <c r="K911" s="5">
        <v>1484.7319442088335</v>
      </c>
      <c r="L911" s="5">
        <v>4.2460209574032675</v>
      </c>
      <c r="M911" s="5">
        <v>34.76666281401274</v>
      </c>
      <c r="N911" s="18">
        <v>9.9425340380840901E-2</v>
      </c>
      <c r="O911" s="5">
        <v>1773.2246635130896</v>
      </c>
      <c r="P911" s="5">
        <v>5.071049432746582</v>
      </c>
      <c r="Q911" s="5">
        <v>326.93134066746262</v>
      </c>
      <c r="R911" s="5">
        <v>0.93495484455660338</v>
      </c>
      <c r="S911" s="18">
        <v>0.80000000999999998</v>
      </c>
      <c r="T911" s="62">
        <v>63.12</v>
      </c>
      <c r="U911" s="18">
        <v>0.18052397186398278</v>
      </c>
      <c r="V911" s="5">
        <v>349.67607534298389</v>
      </c>
      <c r="W911" s="5">
        <v>731.79885747589344</v>
      </c>
      <c r="X911" s="5">
        <v>2.0927907542948141</v>
      </c>
      <c r="Y911" s="5">
        <v>0</v>
      </c>
      <c r="Z911" s="5" t="s">
        <v>1032</v>
      </c>
      <c r="AA911" s="5">
        <v>2013</v>
      </c>
      <c r="AB911" s="5">
        <v>0.80000000999999998</v>
      </c>
      <c r="AC911" s="5">
        <v>0.109</v>
      </c>
      <c r="AD911" s="5">
        <v>86663.991999999998</v>
      </c>
      <c r="AE911" s="5">
        <v>5160951</v>
      </c>
      <c r="AF911" s="5">
        <v>1104000</v>
      </c>
      <c r="AG911" s="5">
        <v>4139921</v>
      </c>
      <c r="AI911" s="10"/>
    </row>
    <row r="912" spans="1:35" x14ac:dyDescent="0.25">
      <c r="A912" s="5" t="s">
        <v>1460</v>
      </c>
      <c r="B912" s="5">
        <v>108</v>
      </c>
      <c r="C912" s="5">
        <v>51</v>
      </c>
      <c r="D912" s="5">
        <v>0.02</v>
      </c>
      <c r="E912" s="5">
        <v>775.00000999999997</v>
      </c>
      <c r="F912" s="5">
        <v>499.99999000000003</v>
      </c>
      <c r="G912" s="5">
        <v>30</v>
      </c>
      <c r="H912" s="5">
        <v>74.000000999999997</v>
      </c>
      <c r="I912" s="5" t="s">
        <v>200</v>
      </c>
      <c r="J912" s="5" t="s">
        <v>201</v>
      </c>
      <c r="K912" s="5">
        <v>1484.7319442088335</v>
      </c>
      <c r="L912" s="5">
        <v>4.2460209574032675</v>
      </c>
      <c r="M912" s="5">
        <v>34.76666281401274</v>
      </c>
      <c r="N912" s="18">
        <v>9.9425340380840901E-2</v>
      </c>
      <c r="O912" s="5">
        <v>1640.2328154120059</v>
      </c>
      <c r="P912" s="5">
        <v>4.6907207300446974</v>
      </c>
      <c r="Q912" s="5">
        <v>497.41226169464096</v>
      </c>
      <c r="R912" s="5">
        <v>1.422494407736498</v>
      </c>
      <c r="S912" s="18">
        <v>0.74000000999999993</v>
      </c>
      <c r="T912" s="62">
        <v>77.91</v>
      </c>
      <c r="U912" s="18">
        <v>0.22281349161777292</v>
      </c>
      <c r="V912" s="5">
        <v>349.67607534298389</v>
      </c>
      <c r="W912" s="5">
        <v>731.79885747589344</v>
      </c>
      <c r="X912" s="5">
        <v>2.0927907542948141</v>
      </c>
      <c r="Y912" s="5">
        <v>0</v>
      </c>
      <c r="Z912" s="5" t="s">
        <v>1032</v>
      </c>
      <c r="AA912" s="5">
        <v>2014</v>
      </c>
      <c r="AB912" s="5">
        <v>0.74000001000000004</v>
      </c>
      <c r="AC912" s="5">
        <v>0.1163</v>
      </c>
      <c r="AE912" s="5">
        <v>6177505</v>
      </c>
      <c r="AF912" s="5">
        <v>1129109</v>
      </c>
      <c r="AG912" s="5">
        <v>4595805</v>
      </c>
      <c r="AI912" s="10"/>
    </row>
    <row r="913" spans="1:35" x14ac:dyDescent="0.25">
      <c r="A913" s="5" t="s">
        <v>1460</v>
      </c>
      <c r="B913" s="5">
        <v>108</v>
      </c>
      <c r="C913" s="5">
        <v>51</v>
      </c>
      <c r="D913" s="5">
        <v>0.02</v>
      </c>
      <c r="E913" s="5">
        <v>799.99998000000005</v>
      </c>
      <c r="F913" s="5">
        <v>599.99999000000003</v>
      </c>
      <c r="G913" s="5">
        <v>15.1</v>
      </c>
      <c r="H913" s="5">
        <v>0</v>
      </c>
      <c r="I913" s="5" t="s">
        <v>200</v>
      </c>
      <c r="J913" s="5" t="s">
        <v>201</v>
      </c>
      <c r="K913" s="5">
        <v>1940.883804944217</v>
      </c>
      <c r="L913" s="5">
        <v>4.3346567777572194</v>
      </c>
      <c r="M913" s="5">
        <v>48.672126354682824</v>
      </c>
      <c r="N913" s="18">
        <v>0.10870149045179209</v>
      </c>
      <c r="O913" s="5">
        <v>0</v>
      </c>
      <c r="P913" s="5">
        <v>0</v>
      </c>
      <c r="Q913" s="5" t="e">
        <v>#DIV/0!</v>
      </c>
      <c r="R913" s="5" t="e">
        <v>#DIV/0!</v>
      </c>
      <c r="S913" s="18">
        <v>0</v>
      </c>
      <c r="T913" s="62" t="e">
        <v>#DIV/0!</v>
      </c>
      <c r="U913" s="18" t="e">
        <v>#DIV/0!</v>
      </c>
      <c r="V913" s="5">
        <v>447.75951233408688</v>
      </c>
      <c r="W913" s="5">
        <v>973.55011300804244</v>
      </c>
      <c r="X913" s="5">
        <v>2.1742700851470631</v>
      </c>
      <c r="Y913" s="5">
        <v>0</v>
      </c>
      <c r="Z913" s="5" t="s">
        <v>1038</v>
      </c>
      <c r="AA913" s="5">
        <v>2001</v>
      </c>
      <c r="AD913" s="5">
        <v>43043.862999999998</v>
      </c>
      <c r="AI913" s="10"/>
    </row>
    <row r="914" spans="1:35" x14ac:dyDescent="0.25">
      <c r="A914" s="5" t="s">
        <v>1460</v>
      </c>
      <c r="B914" s="5">
        <v>108</v>
      </c>
      <c r="C914" s="5">
        <v>51</v>
      </c>
      <c r="D914" s="5">
        <v>0.02</v>
      </c>
      <c r="E914" s="5">
        <v>799.99998000000005</v>
      </c>
      <c r="F914" s="5">
        <v>599.99999000000003</v>
      </c>
      <c r="G914" s="5">
        <v>23.4</v>
      </c>
      <c r="H914" s="5">
        <v>86.6</v>
      </c>
      <c r="I914" s="5" t="s">
        <v>200</v>
      </c>
      <c r="J914" s="5" t="s">
        <v>201</v>
      </c>
      <c r="K914" s="5">
        <v>1940.883804944217</v>
      </c>
      <c r="L914" s="5">
        <v>4.3346567777572194</v>
      </c>
      <c r="M914" s="5">
        <v>48.672126354682824</v>
      </c>
      <c r="N914" s="18">
        <v>0.10870149045179209</v>
      </c>
      <c r="O914" s="5">
        <v>2523.8997729466569</v>
      </c>
      <c r="P914" s="5">
        <v>5.6367306632751086</v>
      </c>
      <c r="Q914" s="5">
        <v>317.48105192243048</v>
      </c>
      <c r="R914" s="5">
        <v>0.70904367897727272</v>
      </c>
      <c r="S914" s="18">
        <v>0.8660000000000001</v>
      </c>
      <c r="T914" s="62">
        <v>79.099999999999994</v>
      </c>
      <c r="U914" s="18">
        <v>0.17664619503256185</v>
      </c>
      <c r="V914" s="5">
        <v>447.75951233408688</v>
      </c>
      <c r="W914" s="5">
        <v>973.55011300804244</v>
      </c>
      <c r="X914" s="5">
        <v>2.1742700851470631</v>
      </c>
      <c r="Y914" s="5">
        <v>0</v>
      </c>
      <c r="Z914" s="5" t="s">
        <v>1038</v>
      </c>
      <c r="AA914" s="5">
        <v>2002</v>
      </c>
      <c r="AB914" s="5">
        <v>0.86599999999999999</v>
      </c>
      <c r="AC914" s="5">
        <v>0.1033</v>
      </c>
      <c r="AD914" s="5">
        <v>42687.754000000001</v>
      </c>
      <c r="AE914" s="5">
        <v>2980100</v>
      </c>
      <c r="AF914" s="5">
        <v>563200</v>
      </c>
      <c r="AG914" s="5">
        <v>2596600</v>
      </c>
      <c r="AH914" s="5">
        <v>44.5</v>
      </c>
      <c r="AI914" s="10"/>
    </row>
    <row r="915" spans="1:35" x14ac:dyDescent="0.25">
      <c r="A915" s="5" t="s">
        <v>1460</v>
      </c>
      <c r="B915" s="5">
        <v>108</v>
      </c>
      <c r="C915" s="5">
        <v>51</v>
      </c>
      <c r="D915" s="5">
        <v>0.02</v>
      </c>
      <c r="E915" s="5">
        <v>799.99998000000005</v>
      </c>
      <c r="F915" s="5">
        <v>599.99999000000003</v>
      </c>
      <c r="G915" s="5">
        <v>23.4</v>
      </c>
      <c r="H915" s="5">
        <v>81.996435000000005</v>
      </c>
      <c r="I915" s="5" t="s">
        <v>200</v>
      </c>
      <c r="J915" s="5" t="s">
        <v>201</v>
      </c>
      <c r="K915" s="5">
        <v>1940.883804944217</v>
      </c>
      <c r="L915" s="5">
        <v>4.3346567777572194</v>
      </c>
      <c r="M915" s="5">
        <v>48.672126354682824</v>
      </c>
      <c r="N915" s="18">
        <v>0.10870149045179209</v>
      </c>
      <c r="O915" s="5">
        <v>2389.7319131516779</v>
      </c>
      <c r="P915" s="5">
        <v>5.337087984338849</v>
      </c>
      <c r="Q915" s="5">
        <v>439.06515134977616</v>
      </c>
      <c r="R915" s="5">
        <v>0.98058252087378639</v>
      </c>
      <c r="S915" s="18">
        <v>0.81996435000000001</v>
      </c>
      <c r="T915" s="62">
        <v>90.75</v>
      </c>
      <c r="U915" s="18">
        <v>0.20266663205482655</v>
      </c>
      <c r="V915" s="5">
        <v>447.75951233408688</v>
      </c>
      <c r="W915" s="5">
        <v>973.55011300804244</v>
      </c>
      <c r="X915" s="5">
        <v>2.1742700851470631</v>
      </c>
      <c r="Y915" s="5">
        <v>0</v>
      </c>
      <c r="Z915" s="5" t="s">
        <v>1038</v>
      </c>
      <c r="AA915" s="5">
        <v>2003</v>
      </c>
      <c r="AB915" s="5">
        <v>0.81996435000000001</v>
      </c>
      <c r="AD915" s="5">
        <v>45262.531000000003</v>
      </c>
      <c r="AE915" s="5">
        <v>3169650</v>
      </c>
      <c r="AF915" s="5">
        <v>581950</v>
      </c>
      <c r="AG915" s="5">
        <v>2599000</v>
      </c>
      <c r="AI915" s="10"/>
    </row>
    <row r="916" spans="1:35" x14ac:dyDescent="0.25">
      <c r="A916" s="5" t="s">
        <v>1460</v>
      </c>
      <c r="B916" s="5">
        <v>108</v>
      </c>
      <c r="C916" s="5">
        <v>51</v>
      </c>
      <c r="D916" s="5">
        <v>0.02</v>
      </c>
      <c r="E916" s="5">
        <v>775.00000999999997</v>
      </c>
      <c r="F916" s="5">
        <v>550.00000000000011</v>
      </c>
      <c r="G916" s="5">
        <v>30</v>
      </c>
      <c r="H916" s="5">
        <v>76.599997000000002</v>
      </c>
      <c r="I916" s="5" t="s">
        <v>200</v>
      </c>
      <c r="J916" s="5" t="s">
        <v>201</v>
      </c>
      <c r="K916" s="5">
        <v>1720.7306753812647</v>
      </c>
      <c r="L916" s="5">
        <v>4.3503328424359546</v>
      </c>
      <c r="M916" s="5">
        <v>42.473858434220169</v>
      </c>
      <c r="N916" s="18">
        <v>0.10738195345440821</v>
      </c>
      <c r="O916" s="5">
        <v>1974.097527431717</v>
      </c>
      <c r="P916" s="5">
        <v>4.9908922009860488</v>
      </c>
      <c r="Q916" s="5">
        <v>517.58842768075533</v>
      </c>
      <c r="R916" s="5">
        <v>1.3085615128616617</v>
      </c>
      <c r="S916" s="18">
        <v>0.76599996999999997</v>
      </c>
      <c r="T916" s="62">
        <v>87.37</v>
      </c>
      <c r="U916" s="18">
        <v>0.22088748639265243</v>
      </c>
      <c r="V916" s="5">
        <v>395.54000526032104</v>
      </c>
      <c r="W916" s="5">
        <v>856.42024465299744</v>
      </c>
      <c r="X916" s="5">
        <v>2.1651924793027</v>
      </c>
      <c r="Y916" s="5">
        <v>0</v>
      </c>
      <c r="Z916" s="5" t="s">
        <v>1038</v>
      </c>
      <c r="AA916" s="5">
        <v>2004</v>
      </c>
      <c r="AB916" s="5">
        <v>0.76599996999999997</v>
      </c>
      <c r="AC916" s="5">
        <v>0.1037</v>
      </c>
      <c r="AD916" s="5">
        <v>45535.184000000001</v>
      </c>
      <c r="AE916" s="5">
        <v>3359200</v>
      </c>
      <c r="AF916" s="5">
        <v>600700</v>
      </c>
      <c r="AG916" s="5">
        <v>2601400</v>
      </c>
      <c r="AH916" s="5">
        <v>45</v>
      </c>
      <c r="AI916" s="10"/>
    </row>
    <row r="917" spans="1:35" x14ac:dyDescent="0.25">
      <c r="A917" s="5" t="s">
        <v>1460</v>
      </c>
      <c r="B917" s="5">
        <v>108</v>
      </c>
      <c r="C917" s="5">
        <v>51</v>
      </c>
      <c r="D917" s="5">
        <v>0.02</v>
      </c>
      <c r="E917" s="5">
        <v>775.00000999999997</v>
      </c>
      <c r="F917" s="5">
        <v>550.00000000000011</v>
      </c>
      <c r="G917" s="5">
        <v>30</v>
      </c>
      <c r="H917" s="5">
        <v>73.400002999999998</v>
      </c>
      <c r="I917" s="5" t="s">
        <v>200</v>
      </c>
      <c r="J917" s="5" t="s">
        <v>201</v>
      </c>
      <c r="K917" s="5">
        <v>1720.7306753812647</v>
      </c>
      <c r="L917" s="5">
        <v>4.3503328424359546</v>
      </c>
      <c r="M917" s="5">
        <v>42.473858434220169</v>
      </c>
      <c r="N917" s="18">
        <v>0.10738195345440821</v>
      </c>
      <c r="O917" s="5">
        <v>1891.6288526196761</v>
      </c>
      <c r="P917" s="5">
        <v>4.7823957816219318</v>
      </c>
      <c r="Q917" s="5">
        <v>605.75982919205114</v>
      </c>
      <c r="R917" s="5">
        <v>1.531475504717597</v>
      </c>
      <c r="S917" s="18">
        <v>0.73400003000000003</v>
      </c>
      <c r="T917" s="62">
        <v>95.02</v>
      </c>
      <c r="U917" s="18">
        <v>0.24022320060731484</v>
      </c>
      <c r="V917" s="5">
        <v>395.54000526032104</v>
      </c>
      <c r="W917" s="5">
        <v>856.42024465299744</v>
      </c>
      <c r="X917" s="5">
        <v>2.1651924793027</v>
      </c>
      <c r="Y917" s="5">
        <v>0</v>
      </c>
      <c r="Z917" s="5" t="s">
        <v>1038</v>
      </c>
      <c r="AA917" s="5">
        <v>2005</v>
      </c>
      <c r="AB917" s="5">
        <v>0.73400003000000003</v>
      </c>
      <c r="AC917" s="5">
        <v>0.10349999999999999</v>
      </c>
      <c r="AD917" s="5">
        <v>46436.745999999999</v>
      </c>
      <c r="AE917" s="5">
        <v>3527000</v>
      </c>
      <c r="AF917" s="5">
        <v>612600</v>
      </c>
      <c r="AG917" s="5">
        <v>2623700</v>
      </c>
      <c r="AH917" s="5">
        <v>45.599997999999999</v>
      </c>
      <c r="AI917" s="10"/>
    </row>
    <row r="918" spans="1:35" x14ac:dyDescent="0.25">
      <c r="A918" s="5" t="s">
        <v>1460</v>
      </c>
      <c r="B918" s="5">
        <v>108</v>
      </c>
      <c r="C918" s="5">
        <v>51</v>
      </c>
      <c r="D918" s="5">
        <v>0.02</v>
      </c>
      <c r="E918" s="5">
        <v>775.00000999999997</v>
      </c>
      <c r="F918" s="5">
        <v>550.00000000000011</v>
      </c>
      <c r="G918" s="5">
        <v>30</v>
      </c>
      <c r="H918" s="5">
        <v>76.099997999999999</v>
      </c>
      <c r="I918" s="5" t="s">
        <v>200</v>
      </c>
      <c r="J918" s="5" t="s">
        <v>201</v>
      </c>
      <c r="K918" s="5">
        <v>1720.7306753812647</v>
      </c>
      <c r="L918" s="5">
        <v>4.3503328424359546</v>
      </c>
      <c r="M918" s="5">
        <v>42.473858434220169</v>
      </c>
      <c r="N918" s="18">
        <v>0.10738195345440821</v>
      </c>
      <c r="O918" s="5">
        <v>1961.2117986030551</v>
      </c>
      <c r="P918" s="5">
        <v>4.9583146395326096</v>
      </c>
      <c r="Q918" s="5">
        <v>554.95660478884838</v>
      </c>
      <c r="R918" s="5">
        <v>1.403035337534591</v>
      </c>
      <c r="S918" s="18">
        <v>0.76099998000000002</v>
      </c>
      <c r="T918" s="62">
        <v>90.61</v>
      </c>
      <c r="U918" s="18">
        <v>0.22908221144976079</v>
      </c>
      <c r="V918" s="5">
        <v>395.54000526032104</v>
      </c>
      <c r="W918" s="5">
        <v>856.42024465299744</v>
      </c>
      <c r="X918" s="5">
        <v>2.1651924793027</v>
      </c>
      <c r="Y918" s="5">
        <v>0</v>
      </c>
      <c r="Z918" s="5" t="s">
        <v>1038</v>
      </c>
      <c r="AA918" s="5">
        <v>2006</v>
      </c>
      <c r="AB918" s="5">
        <v>0.76099998000000002</v>
      </c>
      <c r="AC918" s="5">
        <v>0.1037</v>
      </c>
      <c r="AD918" s="5">
        <v>66461.687999999995</v>
      </c>
      <c r="AE918" s="5">
        <v>3733600</v>
      </c>
      <c r="AF918" s="5">
        <v>636000</v>
      </c>
      <c r="AG918" s="5">
        <v>2870500</v>
      </c>
      <c r="AH918" s="5">
        <v>45.799999</v>
      </c>
      <c r="AI918" s="10"/>
    </row>
    <row r="919" spans="1:35" x14ac:dyDescent="0.25">
      <c r="A919" s="5" t="s">
        <v>1460</v>
      </c>
      <c r="B919" s="5">
        <v>108</v>
      </c>
      <c r="C919" s="5">
        <v>51</v>
      </c>
      <c r="D919" s="5">
        <v>0.02</v>
      </c>
      <c r="E919" s="5">
        <v>775.00000999999997</v>
      </c>
      <c r="F919" s="5">
        <v>550.00000000000011</v>
      </c>
      <c r="G919" s="5">
        <v>28.6</v>
      </c>
      <c r="H919" s="5">
        <v>79.600000000000009</v>
      </c>
      <c r="I919" s="5" t="s">
        <v>200</v>
      </c>
      <c r="J919" s="5" t="s">
        <v>201</v>
      </c>
      <c r="K919" s="5">
        <v>1720.7306753812647</v>
      </c>
      <c r="L919" s="5">
        <v>4.3503328424359546</v>
      </c>
      <c r="M919" s="5">
        <v>42.473858434220169</v>
      </c>
      <c r="N919" s="18">
        <v>0.10738195345440821</v>
      </c>
      <c r="O919" s="5">
        <v>2051.4121323472727</v>
      </c>
      <c r="P919" s="5">
        <v>5.1863581561039691</v>
      </c>
      <c r="Q919" s="5">
        <v>477.3246465527705</v>
      </c>
      <c r="R919" s="5">
        <v>1.2067670531546453</v>
      </c>
      <c r="S919" s="18">
        <v>0.79600000000000004</v>
      </c>
      <c r="T919" s="62">
        <v>84.43</v>
      </c>
      <c r="U919" s="18">
        <v>0.21345092482827632</v>
      </c>
      <c r="V919" s="5">
        <v>395.54000526032104</v>
      </c>
      <c r="W919" s="5">
        <v>856.42024465299744</v>
      </c>
      <c r="X919" s="5">
        <v>2.1651924793027</v>
      </c>
      <c r="Y919" s="5">
        <v>0</v>
      </c>
      <c r="Z919" s="5" t="s">
        <v>1038</v>
      </c>
      <c r="AA919" s="5">
        <v>2007</v>
      </c>
      <c r="AB919" s="5">
        <v>0.79600000000000004</v>
      </c>
      <c r="AC919" s="5">
        <v>0.10399999</v>
      </c>
      <c r="AD919" s="5">
        <v>96228</v>
      </c>
      <c r="AE919" s="5">
        <v>3928500</v>
      </c>
      <c r="AF919" s="5">
        <v>664100</v>
      </c>
      <c r="AG919" s="5">
        <v>3159600</v>
      </c>
      <c r="AH919" s="5">
        <v>46</v>
      </c>
      <c r="AI919" s="10"/>
    </row>
    <row r="920" spans="1:35" x14ac:dyDescent="0.25">
      <c r="A920" s="5" t="s">
        <v>1460</v>
      </c>
      <c r="B920" s="5">
        <v>108</v>
      </c>
      <c r="C920" s="5">
        <v>51</v>
      </c>
      <c r="D920" s="5">
        <v>0.02</v>
      </c>
      <c r="E920" s="5">
        <v>775.00000999999997</v>
      </c>
      <c r="F920" s="5">
        <v>550.00000000000011</v>
      </c>
      <c r="G920" s="5">
        <v>31.299999</v>
      </c>
      <c r="H920" s="5">
        <v>79.900002000000001</v>
      </c>
      <c r="I920" s="5" t="s">
        <v>200</v>
      </c>
      <c r="J920" s="5" t="s">
        <v>201</v>
      </c>
      <c r="K920" s="5">
        <v>1720.7306753812647</v>
      </c>
      <c r="L920" s="5">
        <v>4.3503328424359546</v>
      </c>
      <c r="M920" s="5">
        <v>42.473858434220169</v>
      </c>
      <c r="N920" s="18">
        <v>0.10738195345440821</v>
      </c>
      <c r="O920" s="5">
        <v>2059.143636650394</v>
      </c>
      <c r="P920" s="5">
        <v>5.2059048623796915</v>
      </c>
      <c r="Q920" s="5">
        <v>474.00017992564545</v>
      </c>
      <c r="R920" s="5">
        <v>1.1983621722755617</v>
      </c>
      <c r="S920" s="18">
        <v>0.79900002000000003</v>
      </c>
      <c r="T920" s="62">
        <v>83.14</v>
      </c>
      <c r="U920" s="18">
        <v>0.21019505172199784</v>
      </c>
      <c r="V920" s="5">
        <v>395.54000526032104</v>
      </c>
      <c r="W920" s="5">
        <v>856.42024465299744</v>
      </c>
      <c r="X920" s="5">
        <v>2.1651924793027</v>
      </c>
      <c r="Y920" s="5">
        <v>0</v>
      </c>
      <c r="Z920" s="5" t="s">
        <v>1038</v>
      </c>
      <c r="AA920" s="5">
        <v>2008</v>
      </c>
      <c r="AB920" s="5">
        <v>0.79900002000000003</v>
      </c>
      <c r="AC920" s="5">
        <v>0.1087</v>
      </c>
      <c r="AD920" s="5">
        <v>81423</v>
      </c>
      <c r="AE920" s="5">
        <v>4110800</v>
      </c>
      <c r="AF920" s="5">
        <v>689500</v>
      </c>
      <c r="AG920" s="5">
        <v>3316200</v>
      </c>
      <c r="AH920" s="5">
        <v>46.200001</v>
      </c>
      <c r="AI920" s="10"/>
    </row>
    <row r="921" spans="1:35" x14ac:dyDescent="0.25">
      <c r="A921" s="5" t="s">
        <v>1460</v>
      </c>
      <c r="B921" s="5">
        <v>108</v>
      </c>
      <c r="C921" s="5">
        <v>51</v>
      </c>
      <c r="D921" s="5">
        <v>0.02</v>
      </c>
      <c r="E921" s="5">
        <v>775.00000999999997</v>
      </c>
      <c r="F921" s="5">
        <v>550.00000000000011</v>
      </c>
      <c r="H921" s="5">
        <v>66.19999399999999</v>
      </c>
      <c r="I921" s="5" t="s">
        <v>200</v>
      </c>
      <c r="J921" s="5" t="s">
        <v>201</v>
      </c>
      <c r="K921" s="5">
        <v>1720.7306753812647</v>
      </c>
      <c r="L921" s="5">
        <v>4.3503328424359546</v>
      </c>
      <c r="M921" s="5">
        <v>42.473858434220169</v>
      </c>
      <c r="N921" s="18">
        <v>0.10738195345440821</v>
      </c>
      <c r="O921" s="5">
        <v>1706.0737544336259</v>
      </c>
      <c r="P921" s="5">
        <v>4.3132773720594688</v>
      </c>
      <c r="Q921" s="5">
        <v>847.47182829552662</v>
      </c>
      <c r="R921" s="5">
        <v>2.1425691890198837</v>
      </c>
      <c r="S921" s="18">
        <v>0.66199993999999984</v>
      </c>
      <c r="T921" s="62" t="e">
        <v>#NUM!</v>
      </c>
      <c r="U921" s="18" t="e">
        <v>#NUM!</v>
      </c>
      <c r="V921" s="5">
        <v>395.54000526032104</v>
      </c>
      <c r="W921" s="5">
        <v>856.42024465299744</v>
      </c>
      <c r="X921" s="5">
        <v>2.1651924793027</v>
      </c>
      <c r="Y921" s="5">
        <v>0</v>
      </c>
      <c r="Z921" s="5" t="s">
        <v>1038</v>
      </c>
      <c r="AA921" s="5">
        <v>2009</v>
      </c>
      <c r="AB921" s="5">
        <v>0.66199993999999995</v>
      </c>
      <c r="AC921" s="5">
        <v>0.1069</v>
      </c>
      <c r="AD921" s="5">
        <v>80998</v>
      </c>
      <c r="AE921" s="5">
        <v>4331000</v>
      </c>
      <c r="AF921" s="5">
        <v>683235</v>
      </c>
      <c r="AG921" s="5">
        <v>2919400</v>
      </c>
      <c r="AH921" s="5">
        <v>46.099997999999999</v>
      </c>
      <c r="AI921" s="10"/>
    </row>
    <row r="922" spans="1:35" x14ac:dyDescent="0.25">
      <c r="A922" s="5" t="s">
        <v>1460</v>
      </c>
      <c r="B922" s="5">
        <v>108</v>
      </c>
      <c r="C922" s="5">
        <v>51</v>
      </c>
      <c r="D922" s="5">
        <v>0.02</v>
      </c>
      <c r="E922" s="5">
        <v>775.00000999999997</v>
      </c>
      <c r="F922" s="5">
        <v>550.00000000000011</v>
      </c>
      <c r="G922" s="5">
        <v>49.5</v>
      </c>
      <c r="H922" s="5">
        <v>65.440004999999999</v>
      </c>
      <c r="I922" s="5" t="s">
        <v>200</v>
      </c>
      <c r="J922" s="5" t="s">
        <v>201</v>
      </c>
      <c r="K922" s="5">
        <v>1720.7306753812647</v>
      </c>
      <c r="L922" s="5">
        <v>4.3503328424359546</v>
      </c>
      <c r="M922" s="5">
        <v>42.473858434220169</v>
      </c>
      <c r="N922" s="18">
        <v>0.10738195345440821</v>
      </c>
      <c r="O922" s="5">
        <v>1686.4876909279672</v>
      </c>
      <c r="P922" s="5">
        <v>4.2637600963220414</v>
      </c>
      <c r="Q922" s="5">
        <v>826.76931324539783</v>
      </c>
      <c r="R922" s="5">
        <v>2.0902293124592219</v>
      </c>
      <c r="S922" s="18">
        <v>0.65440005000000001</v>
      </c>
      <c r="T922" s="62">
        <v>108.18</v>
      </c>
      <c r="U922" s="18">
        <v>0.2735030093042316</v>
      </c>
      <c r="V922" s="5">
        <v>395.54000526032104</v>
      </c>
      <c r="W922" s="5">
        <v>856.42024465299744</v>
      </c>
      <c r="X922" s="5">
        <v>2.1651924793027</v>
      </c>
      <c r="Y922" s="5">
        <v>0</v>
      </c>
      <c r="Z922" s="5" t="s">
        <v>1038</v>
      </c>
      <c r="AA922" s="5">
        <v>2010</v>
      </c>
      <c r="AB922" s="5">
        <v>0.65440005000000001</v>
      </c>
      <c r="AC922" s="5">
        <v>9.7399995000000003E-2</v>
      </c>
      <c r="AD922" s="5">
        <v>90947</v>
      </c>
      <c r="AE922" s="5">
        <v>4518168</v>
      </c>
      <c r="AF922" s="5">
        <v>747037</v>
      </c>
      <c r="AG922" s="5">
        <v>2956583</v>
      </c>
      <c r="AH922" s="5">
        <v>45.900002000000001</v>
      </c>
      <c r="AI922" s="10"/>
    </row>
    <row r="923" spans="1:35" x14ac:dyDescent="0.25">
      <c r="A923" s="5" t="s">
        <v>1460</v>
      </c>
      <c r="B923" s="5">
        <v>108</v>
      </c>
      <c r="C923" s="5">
        <v>51</v>
      </c>
      <c r="D923" s="5">
        <v>0.02</v>
      </c>
      <c r="E923" s="5">
        <v>775.00000999999997</v>
      </c>
      <c r="F923" s="5">
        <v>550.00000000000011</v>
      </c>
      <c r="G923" s="5">
        <v>71</v>
      </c>
      <c r="H923" s="5">
        <v>61.500001000000005</v>
      </c>
      <c r="I923" s="5" t="s">
        <v>200</v>
      </c>
      <c r="J923" s="5" t="s">
        <v>201</v>
      </c>
      <c r="K923" s="5">
        <v>1720.7306753812647</v>
      </c>
      <c r="L923" s="5">
        <v>4.3503328424359546</v>
      </c>
      <c r="M923" s="5">
        <v>42.473858434220169</v>
      </c>
      <c r="N923" s="18">
        <v>0.10738195345440821</v>
      </c>
      <c r="O923" s="5">
        <v>1584.9478415925805</v>
      </c>
      <c r="P923" s="5">
        <v>4.0070481380245253</v>
      </c>
      <c r="Q923" s="5">
        <v>950.08049946173821</v>
      </c>
      <c r="R923" s="5">
        <v>2.4019833312093208</v>
      </c>
      <c r="S923" s="18">
        <v>0.61500001000000004</v>
      </c>
      <c r="T923" s="62">
        <v>116.47</v>
      </c>
      <c r="U923" s="18">
        <v>0.29446981870487576</v>
      </c>
      <c r="V923" s="5">
        <v>395.54000526032104</v>
      </c>
      <c r="W923" s="5">
        <v>856.42024465299744</v>
      </c>
      <c r="X923" s="5">
        <v>2.1651924793027</v>
      </c>
      <c r="Y923" s="5">
        <v>0</v>
      </c>
      <c r="Z923" s="5" t="s">
        <v>1038</v>
      </c>
      <c r="AA923" s="5">
        <v>2011</v>
      </c>
      <c r="AB923" s="5">
        <v>0.61500001000000004</v>
      </c>
      <c r="AC923" s="5">
        <v>9.64E-2</v>
      </c>
      <c r="AD923" s="5">
        <v>91859</v>
      </c>
      <c r="AE923" s="5">
        <v>4658600</v>
      </c>
      <c r="AF923" s="5">
        <v>746700</v>
      </c>
      <c r="AG923" s="5">
        <v>2866500</v>
      </c>
      <c r="AH923" s="5">
        <v>46.200001</v>
      </c>
      <c r="AI923" s="10"/>
    </row>
    <row r="924" spans="1:35" x14ac:dyDescent="0.25">
      <c r="A924" s="5" t="s">
        <v>1460</v>
      </c>
      <c r="B924" s="5">
        <v>108</v>
      </c>
      <c r="C924" s="5">
        <v>51</v>
      </c>
      <c r="D924" s="5">
        <v>0.02</v>
      </c>
      <c r="E924" s="5">
        <v>775.00000999999997</v>
      </c>
      <c r="F924" s="5">
        <v>550.00000000000011</v>
      </c>
      <c r="H924" s="5">
        <v>59.240000999999999</v>
      </c>
      <c r="I924" s="5" t="s">
        <v>200</v>
      </c>
      <c r="J924" s="5" t="s">
        <v>201</v>
      </c>
      <c r="K924" s="5">
        <v>1720.7306753812647</v>
      </c>
      <c r="L924" s="5">
        <v>4.3503328424359546</v>
      </c>
      <c r="M924" s="5">
        <v>42.473858434220169</v>
      </c>
      <c r="N924" s="18">
        <v>0.10738195345440821</v>
      </c>
      <c r="O924" s="5">
        <v>1526.7042307998061</v>
      </c>
      <c r="P924" s="5">
        <v>3.8597972657532318</v>
      </c>
      <c r="Q924" s="5">
        <v>1055.2664024549422</v>
      </c>
      <c r="R924" s="5">
        <v>2.6679132032686006</v>
      </c>
      <c r="S924" s="18">
        <v>0.59240000999999998</v>
      </c>
      <c r="T924" s="62" t="e">
        <v>#NUM!</v>
      </c>
      <c r="U924" s="18" t="e">
        <v>#NUM!</v>
      </c>
      <c r="V924" s="5">
        <v>395.54000526032104</v>
      </c>
      <c r="W924" s="5">
        <v>856.42024465299744</v>
      </c>
      <c r="X924" s="5">
        <v>2.1651924793027</v>
      </c>
      <c r="Y924" s="5">
        <v>0</v>
      </c>
      <c r="Z924" s="5" t="s">
        <v>1038</v>
      </c>
      <c r="AA924" s="5">
        <v>2012</v>
      </c>
      <c r="AB924" s="5">
        <v>0.59240000999999998</v>
      </c>
      <c r="AC924" s="5">
        <v>9.6499994000000006E-2</v>
      </c>
      <c r="AD924" s="5">
        <v>108984</v>
      </c>
      <c r="AE924" s="5">
        <v>4814726</v>
      </c>
      <c r="AF924" s="5">
        <v>735587</v>
      </c>
      <c r="AG924" s="5">
        <v>2852007</v>
      </c>
      <c r="AH924" s="5">
        <v>45.799999</v>
      </c>
      <c r="AI924" s="10"/>
    </row>
    <row r="925" spans="1:35" x14ac:dyDescent="0.25">
      <c r="A925" s="5" t="s">
        <v>1460</v>
      </c>
      <c r="B925" s="5">
        <v>108</v>
      </c>
      <c r="C925" s="5">
        <v>51</v>
      </c>
      <c r="D925" s="5">
        <v>0.02</v>
      </c>
      <c r="E925" s="5">
        <v>775.00000999999997</v>
      </c>
      <c r="F925" s="5">
        <v>550.00000000000011</v>
      </c>
      <c r="G925" s="5">
        <v>20</v>
      </c>
      <c r="H925" s="5">
        <v>66.800004000000001</v>
      </c>
      <c r="I925" s="5" t="s">
        <v>200</v>
      </c>
      <c r="J925" s="5" t="s">
        <v>201</v>
      </c>
      <c r="K925" s="5">
        <v>1720.7306753812647</v>
      </c>
      <c r="L925" s="5">
        <v>4.3503328424359546</v>
      </c>
      <c r="M925" s="5">
        <v>42.473858434220169</v>
      </c>
      <c r="N925" s="18">
        <v>0.10738195345440821</v>
      </c>
      <c r="O925" s="5">
        <v>1721.5369176689239</v>
      </c>
      <c r="P925" s="5">
        <v>4.3523711755424337</v>
      </c>
      <c r="Q925" s="5">
        <v>812.14269851803738</v>
      </c>
      <c r="R925" s="5">
        <v>2.0532504619438763</v>
      </c>
      <c r="S925" s="18">
        <v>0.66800004000000002</v>
      </c>
      <c r="T925" s="62">
        <v>123.66</v>
      </c>
      <c r="U925" s="18">
        <v>0.31263458543519945</v>
      </c>
      <c r="V925" s="5">
        <v>395.54000526032104</v>
      </c>
      <c r="W925" s="5">
        <v>856.42024465299744</v>
      </c>
      <c r="X925" s="5">
        <v>2.1651924793027</v>
      </c>
      <c r="Y925" s="5">
        <v>0</v>
      </c>
      <c r="Z925" s="5" t="s">
        <v>1038</v>
      </c>
      <c r="AA925" s="5">
        <v>2013</v>
      </c>
      <c r="AB925" s="5">
        <v>0.66800004000000002</v>
      </c>
      <c r="AC925" s="5">
        <v>9.1999999999999998E-2</v>
      </c>
      <c r="AD925" s="5">
        <v>130460</v>
      </c>
      <c r="AE925" s="5">
        <v>4592658</v>
      </c>
      <c r="AF925" s="5">
        <v>742609</v>
      </c>
      <c r="AG925" s="5">
        <v>3067878</v>
      </c>
      <c r="AH925" s="5">
        <v>45.599997999999999</v>
      </c>
      <c r="AI925" s="10"/>
    </row>
    <row r="926" spans="1:35" x14ac:dyDescent="0.25">
      <c r="A926" s="5" t="s">
        <v>1460</v>
      </c>
      <c r="B926" s="5">
        <v>108</v>
      </c>
      <c r="C926" s="5">
        <v>51</v>
      </c>
      <c r="D926" s="5">
        <v>0.02</v>
      </c>
      <c r="E926" s="5">
        <v>775.00000999999997</v>
      </c>
      <c r="F926" s="5">
        <v>524.99999000000003</v>
      </c>
      <c r="G926" s="5">
        <v>28</v>
      </c>
      <c r="H926" s="5">
        <v>65.449995000000001</v>
      </c>
      <c r="I926" s="5" t="s">
        <v>200</v>
      </c>
      <c r="J926" s="5" t="s">
        <v>201</v>
      </c>
      <c r="K926" s="5">
        <v>1598.5741386083662</v>
      </c>
      <c r="L926" s="5">
        <v>4.2988039459900458</v>
      </c>
      <c r="M926" s="5">
        <v>38.431482684880962</v>
      </c>
      <c r="N926" s="18">
        <v>0.10334798081985547</v>
      </c>
      <c r="O926" s="5">
        <v>1564.4543343351211</v>
      </c>
      <c r="P926" s="5">
        <v>4.2070507105887023</v>
      </c>
      <c r="Q926" s="5">
        <v>888.544505360431</v>
      </c>
      <c r="R926" s="5">
        <v>2.3894285123093533</v>
      </c>
      <c r="S926" s="18">
        <v>0.65449995000000005</v>
      </c>
      <c r="T926" s="62">
        <v>117.01</v>
      </c>
      <c r="U926" s="18">
        <v>0.31466544179892575</v>
      </c>
      <c r="V926" s="5">
        <v>371.86486257404857</v>
      </c>
      <c r="W926" s="5">
        <v>791.73060371456415</v>
      </c>
      <c r="X926" s="5">
        <v>2.1290815115851629</v>
      </c>
      <c r="Y926" s="5">
        <v>0</v>
      </c>
      <c r="Z926" s="5" t="s">
        <v>1038</v>
      </c>
      <c r="AA926" s="5">
        <v>2014</v>
      </c>
      <c r="AB926" s="5">
        <v>0.65449995000000005</v>
      </c>
      <c r="AC926" s="5">
        <v>9.1300003000000005E-2</v>
      </c>
      <c r="AE926" s="5">
        <v>5191069</v>
      </c>
      <c r="AF926" s="5">
        <v>750604</v>
      </c>
      <c r="AG926" s="5">
        <v>3397436</v>
      </c>
      <c r="AI926" s="10"/>
    </row>
    <row r="927" spans="1:35" x14ac:dyDescent="0.25">
      <c r="A927" s="5" t="s">
        <v>1460</v>
      </c>
      <c r="B927" s="5">
        <v>108</v>
      </c>
      <c r="C927" s="5">
        <v>51</v>
      </c>
      <c r="D927" s="5">
        <v>0.02</v>
      </c>
      <c r="E927" s="5">
        <v>799.99998000000005</v>
      </c>
      <c r="F927" s="5">
        <v>579.99998999999991</v>
      </c>
      <c r="G927" s="5">
        <v>25</v>
      </c>
      <c r="H927" s="5">
        <v>87.199997999999994</v>
      </c>
      <c r="I927" s="5" t="s">
        <v>200</v>
      </c>
      <c r="J927" s="5" t="s">
        <v>201</v>
      </c>
      <c r="K927" s="5">
        <v>1830.3640004947047</v>
      </c>
      <c r="L927" s="5">
        <v>4.296078466828626</v>
      </c>
      <c r="M927" s="5">
        <v>44.927764449718893</v>
      </c>
      <c r="N927" s="18">
        <v>0.1054507198366112</v>
      </c>
      <c r="O927" s="5">
        <v>2393.5473922630858</v>
      </c>
      <c r="P927" s="5">
        <v>5.61793578132876</v>
      </c>
      <c r="Q927" s="5">
        <v>93.372966725768208</v>
      </c>
      <c r="R927" s="5">
        <v>0.21915727780160693</v>
      </c>
      <c r="S927" s="18">
        <v>0.87199998000000001</v>
      </c>
      <c r="T927" s="62">
        <v>53.67</v>
      </c>
      <c r="U927" s="18">
        <v>0.1259811056906768</v>
      </c>
      <c r="V927" s="5">
        <v>426.05460180197389</v>
      </c>
      <c r="W927" s="5">
        <v>914.52986092841809</v>
      </c>
      <c r="X927" s="5">
        <v>2.1465085861306643</v>
      </c>
      <c r="Y927" s="5">
        <v>0</v>
      </c>
      <c r="Z927" s="5" t="s">
        <v>1045</v>
      </c>
      <c r="AA927" s="5">
        <v>2001</v>
      </c>
      <c r="AB927" s="5">
        <v>0.87199998000000001</v>
      </c>
      <c r="AC927" s="5">
        <v>0.11979999</v>
      </c>
      <c r="AD927" s="5">
        <v>89287.766000000003</v>
      </c>
      <c r="AE927" s="5">
        <v>1704201.5</v>
      </c>
      <c r="AF927" s="5">
        <v>995348.31</v>
      </c>
      <c r="AG927" s="5">
        <v>1486008.6</v>
      </c>
      <c r="AH927" s="5">
        <v>45</v>
      </c>
      <c r="AI927" s="10"/>
    </row>
    <row r="928" spans="1:35" x14ac:dyDescent="0.25">
      <c r="A928" s="5" t="s">
        <v>1460</v>
      </c>
      <c r="B928" s="5">
        <v>108</v>
      </c>
      <c r="C928" s="5">
        <v>51</v>
      </c>
      <c r="D928" s="5">
        <v>0.02</v>
      </c>
      <c r="E928" s="5">
        <v>799.99998000000005</v>
      </c>
      <c r="F928" s="5">
        <v>550.00000000000011</v>
      </c>
      <c r="G928" s="5">
        <v>25</v>
      </c>
      <c r="H928" s="5">
        <v>94.899999999999991</v>
      </c>
      <c r="I928" s="5" t="s">
        <v>200</v>
      </c>
      <c r="J928" s="5" t="s">
        <v>201</v>
      </c>
      <c r="K928" s="5">
        <v>1675.7908762617278</v>
      </c>
      <c r="L928" s="5">
        <v>4.236716524182734</v>
      </c>
      <c r="M928" s="5">
        <v>39.832852309684242</v>
      </c>
      <c r="N928" s="18">
        <v>0.10070499008935548</v>
      </c>
      <c r="O928" s="5">
        <v>2380.3360569814313</v>
      </c>
      <c r="P928" s="5">
        <v>6.0179400953762814</v>
      </c>
      <c r="Q928" s="5">
        <v>95.718609943868529</v>
      </c>
      <c r="R928" s="5">
        <v>0.24199476328790612</v>
      </c>
      <c r="S928" s="18">
        <v>0.94900000000000007</v>
      </c>
      <c r="T928" s="62">
        <v>48.8</v>
      </c>
      <c r="U928" s="18">
        <v>0.12337476366384524</v>
      </c>
      <c r="V928" s="5">
        <v>395.54000526032104</v>
      </c>
      <c r="W928" s="5">
        <v>832.46629653219327</v>
      </c>
      <c r="X928" s="5">
        <v>2.1046323645172458</v>
      </c>
      <c r="Y928" s="5">
        <v>0</v>
      </c>
      <c r="Z928" s="5" t="s">
        <v>1045</v>
      </c>
      <c r="AA928" s="5">
        <v>2002</v>
      </c>
      <c r="AB928" s="5">
        <v>0.94899999999999995</v>
      </c>
      <c r="AC928" s="5">
        <v>0.11399999</v>
      </c>
      <c r="AD928" s="5">
        <v>92947.945000000007</v>
      </c>
      <c r="AE928" s="5">
        <v>5055868</v>
      </c>
      <c r="AF928" s="5">
        <v>1065515.8999999999</v>
      </c>
      <c r="AG928" s="5">
        <v>4799790</v>
      </c>
      <c r="AH928" s="5">
        <v>45.299999</v>
      </c>
      <c r="AI928" s="10"/>
    </row>
    <row r="929" spans="1:35" x14ac:dyDescent="0.25">
      <c r="A929" s="5" t="s">
        <v>1460</v>
      </c>
      <c r="B929" s="5">
        <v>108</v>
      </c>
      <c r="C929" s="5">
        <v>51</v>
      </c>
      <c r="D929" s="5">
        <v>0.02</v>
      </c>
      <c r="E929" s="5">
        <v>799.99998000000005</v>
      </c>
      <c r="F929" s="5">
        <v>550.00000000000011</v>
      </c>
      <c r="G929" s="5">
        <v>25</v>
      </c>
      <c r="H929" s="5">
        <v>90.599996000000004</v>
      </c>
      <c r="I929" s="5" t="s">
        <v>200</v>
      </c>
      <c r="J929" s="5" t="s">
        <v>201</v>
      </c>
      <c r="K929" s="5">
        <v>1675.7908762617278</v>
      </c>
      <c r="L929" s="5">
        <v>4.236716524182734</v>
      </c>
      <c r="M929" s="5">
        <v>39.832852309684242</v>
      </c>
      <c r="N929" s="18">
        <v>0.10070499008935548</v>
      </c>
      <c r="O929" s="5">
        <v>2272.4808982210056</v>
      </c>
      <c r="P929" s="5">
        <v>5.7452618395082267</v>
      </c>
      <c r="Q929" s="5">
        <v>178.41701339924057</v>
      </c>
      <c r="R929" s="5">
        <v>0.45107198014475691</v>
      </c>
      <c r="S929" s="18">
        <v>0.90599995999999994</v>
      </c>
      <c r="T929" s="62">
        <v>56.55</v>
      </c>
      <c r="U929" s="18">
        <v>0.1429608617319689</v>
      </c>
      <c r="V929" s="5">
        <v>395.54000526032104</v>
      </c>
      <c r="W929" s="5">
        <v>832.46629653219327</v>
      </c>
      <c r="X929" s="5">
        <v>2.1046323645172458</v>
      </c>
      <c r="Y929" s="5">
        <v>0</v>
      </c>
      <c r="Z929" s="5" t="s">
        <v>1045</v>
      </c>
      <c r="AA929" s="5">
        <v>2003</v>
      </c>
      <c r="AB929" s="5">
        <v>0.90599996000000005</v>
      </c>
      <c r="AC929" s="5">
        <v>0.11390001</v>
      </c>
      <c r="AD929" s="5">
        <v>97587.218999999997</v>
      </c>
      <c r="AE929" s="5">
        <v>5464573</v>
      </c>
      <c r="AF929" s="5">
        <v>1138776.3</v>
      </c>
      <c r="AG929" s="5">
        <v>4952903</v>
      </c>
      <c r="AH929" s="5">
        <v>45.5</v>
      </c>
      <c r="AI929" s="10"/>
    </row>
    <row r="930" spans="1:35" x14ac:dyDescent="0.25">
      <c r="A930" s="5" t="s">
        <v>1460</v>
      </c>
      <c r="B930" s="5">
        <v>108</v>
      </c>
      <c r="C930" s="5">
        <v>51</v>
      </c>
      <c r="D930" s="5">
        <v>0.02</v>
      </c>
      <c r="E930" s="5">
        <v>799.99998000000005</v>
      </c>
      <c r="F930" s="5">
        <v>550.00000000000011</v>
      </c>
      <c r="G930" s="5">
        <v>24</v>
      </c>
      <c r="H930" s="5">
        <v>87.199997999999994</v>
      </c>
      <c r="I930" s="5" t="s">
        <v>200</v>
      </c>
      <c r="J930" s="5" t="s">
        <v>201</v>
      </c>
      <c r="K930" s="5">
        <v>1675.7908762617278</v>
      </c>
      <c r="L930" s="5">
        <v>4.236716524182734</v>
      </c>
      <c r="M930" s="5">
        <v>39.832852309684242</v>
      </c>
      <c r="N930" s="18">
        <v>0.10070499008935548</v>
      </c>
      <c r="O930" s="5">
        <v>2187.2002045111558</v>
      </c>
      <c r="P930" s="5">
        <v>5.5296561041194048</v>
      </c>
      <c r="Q930" s="5">
        <v>253.80571102227319</v>
      </c>
      <c r="R930" s="5">
        <v>0.64166887709685216</v>
      </c>
      <c r="S930" s="18">
        <v>0.87199998000000001</v>
      </c>
      <c r="T930" s="62">
        <v>63.94</v>
      </c>
      <c r="U930" s="18">
        <v>0.16164939104396675</v>
      </c>
      <c r="V930" s="5">
        <v>395.54000526032104</v>
      </c>
      <c r="W930" s="5">
        <v>832.46629653219327</v>
      </c>
      <c r="X930" s="5">
        <v>2.1046323645172458</v>
      </c>
      <c r="Y930" s="5">
        <v>0</v>
      </c>
      <c r="Z930" s="5" t="s">
        <v>1045</v>
      </c>
      <c r="AA930" s="5">
        <v>2004</v>
      </c>
      <c r="AB930" s="5">
        <v>0.87199998000000001</v>
      </c>
      <c r="AC930" s="5">
        <v>0.11409999999999999</v>
      </c>
      <c r="AD930" s="5">
        <v>101593.68</v>
      </c>
      <c r="AE930" s="5">
        <v>5868267</v>
      </c>
      <c r="AF930" s="5">
        <v>1170601.1000000001</v>
      </c>
      <c r="AG930" s="5">
        <v>5118011</v>
      </c>
      <c r="AH930" s="5">
        <v>45.599997999999999</v>
      </c>
      <c r="AI930" s="10"/>
    </row>
    <row r="931" spans="1:35" x14ac:dyDescent="0.25">
      <c r="A931" s="5" t="s">
        <v>1460</v>
      </c>
      <c r="B931" s="5">
        <v>108</v>
      </c>
      <c r="C931" s="5">
        <v>51</v>
      </c>
      <c r="D931" s="5">
        <v>0.02</v>
      </c>
      <c r="E931" s="5">
        <v>799.99998000000005</v>
      </c>
      <c r="F931" s="5">
        <v>550.00000000000011</v>
      </c>
      <c r="G931" s="5">
        <v>23</v>
      </c>
      <c r="H931" s="5">
        <v>85.600001000000006</v>
      </c>
      <c r="I931" s="5" t="s">
        <v>200</v>
      </c>
      <c r="J931" s="5" t="s">
        <v>201</v>
      </c>
      <c r="K931" s="5">
        <v>1675.7908762617278</v>
      </c>
      <c r="L931" s="5">
        <v>4.236716524182734</v>
      </c>
      <c r="M931" s="5">
        <v>39.832852309684242</v>
      </c>
      <c r="N931" s="18">
        <v>0.10070499008935548</v>
      </c>
      <c r="O931" s="5">
        <v>2147.0681649941685</v>
      </c>
      <c r="P931" s="5">
        <v>5.4281947121406722</v>
      </c>
      <c r="Q931" s="5">
        <v>292.45935592798884</v>
      </c>
      <c r="R931" s="5">
        <v>0.73939260767190762</v>
      </c>
      <c r="S931" s="18">
        <v>0.85600001000000003</v>
      </c>
      <c r="T931" s="62">
        <v>68.03</v>
      </c>
      <c r="U931" s="18">
        <v>0.1719988280161594</v>
      </c>
      <c r="V931" s="5">
        <v>395.54000526032104</v>
      </c>
      <c r="W931" s="5">
        <v>832.46629653219327</v>
      </c>
      <c r="X931" s="5">
        <v>2.1046323645172458</v>
      </c>
      <c r="Y931" s="5">
        <v>0</v>
      </c>
      <c r="Z931" s="5" t="s">
        <v>1045</v>
      </c>
      <c r="AA931" s="5">
        <v>2005</v>
      </c>
      <c r="AB931" s="5">
        <v>0.85600001000000003</v>
      </c>
      <c r="AC931" s="5">
        <v>0.1142</v>
      </c>
      <c r="AD931" s="5">
        <v>119963.91</v>
      </c>
      <c r="AE931" s="5">
        <v>6234658</v>
      </c>
      <c r="AF931" s="5">
        <v>1214227.3</v>
      </c>
      <c r="AG931" s="5">
        <v>5335197.5</v>
      </c>
      <c r="AH931" s="5">
        <v>46</v>
      </c>
      <c r="AI931" s="10"/>
    </row>
    <row r="932" spans="1:35" x14ac:dyDescent="0.25">
      <c r="A932" s="5" t="s">
        <v>1460</v>
      </c>
      <c r="B932" s="5">
        <v>108</v>
      </c>
      <c r="C932" s="5">
        <v>51</v>
      </c>
      <c r="D932" s="5">
        <v>0.02</v>
      </c>
      <c r="E932" s="5">
        <v>799.99998000000005</v>
      </c>
      <c r="F932" s="5">
        <v>550.00000000000011</v>
      </c>
      <c r="G932" s="5">
        <v>30</v>
      </c>
      <c r="H932" s="5">
        <v>87.199997999999994</v>
      </c>
      <c r="I932" s="5" t="s">
        <v>200</v>
      </c>
      <c r="J932" s="5" t="s">
        <v>201</v>
      </c>
      <c r="K932" s="5">
        <v>1675.7908762617278</v>
      </c>
      <c r="L932" s="5">
        <v>4.236716524182734</v>
      </c>
      <c r="M932" s="5">
        <v>39.832852309684242</v>
      </c>
      <c r="N932" s="18">
        <v>0.10070499008935548</v>
      </c>
      <c r="O932" s="5">
        <v>2187.2002045111558</v>
      </c>
      <c r="P932" s="5">
        <v>5.5296561041194048</v>
      </c>
      <c r="Q932" s="5">
        <v>267.17985006687502</v>
      </c>
      <c r="R932" s="5">
        <v>0.67548123202110255</v>
      </c>
      <c r="S932" s="18">
        <v>0.87199998000000001</v>
      </c>
      <c r="T932" s="62">
        <v>63.57</v>
      </c>
      <c r="U932" s="18">
        <v>0.16070625309884845</v>
      </c>
      <c r="V932" s="5">
        <v>395.54000526032104</v>
      </c>
      <c r="W932" s="5">
        <v>832.46629653219327</v>
      </c>
      <c r="X932" s="5">
        <v>2.1046323645172458</v>
      </c>
      <c r="Y932" s="5">
        <v>0</v>
      </c>
      <c r="Z932" s="5" t="s">
        <v>1045</v>
      </c>
      <c r="AA932" s="5">
        <v>2006</v>
      </c>
      <c r="AB932" s="5">
        <v>0.87199998000000001</v>
      </c>
      <c r="AC932" s="5">
        <v>0.1109</v>
      </c>
      <c r="AD932" s="5">
        <v>130145.8</v>
      </c>
      <c r="AE932" s="5">
        <v>6584275.5</v>
      </c>
      <c r="AF932" s="5">
        <v>1247684.3999999999</v>
      </c>
      <c r="AG932" s="5">
        <v>5739049</v>
      </c>
      <c r="AH932" s="5">
        <v>46</v>
      </c>
      <c r="AI932" s="10"/>
    </row>
    <row r="933" spans="1:35" x14ac:dyDescent="0.25">
      <c r="A933" s="5" t="s">
        <v>1460</v>
      </c>
      <c r="B933" s="5">
        <v>108</v>
      </c>
      <c r="C933" s="5">
        <v>51</v>
      </c>
      <c r="D933" s="5">
        <v>0.02</v>
      </c>
      <c r="E933" s="5">
        <v>799.99998000000005</v>
      </c>
      <c r="F933" s="5">
        <v>550.00000000000011</v>
      </c>
      <c r="G933" s="5">
        <v>29</v>
      </c>
      <c r="H933" s="5">
        <v>90.499996999999993</v>
      </c>
      <c r="I933" s="5" t="s">
        <v>200</v>
      </c>
      <c r="J933" s="5" t="s">
        <v>201</v>
      </c>
      <c r="K933" s="5">
        <v>1675.7908762617278</v>
      </c>
      <c r="L933" s="5">
        <v>4.236716524182734</v>
      </c>
      <c r="M933" s="5">
        <v>39.832852309684242</v>
      </c>
      <c r="N933" s="18">
        <v>0.10070499008935548</v>
      </c>
      <c r="O933" s="5">
        <v>2269.9726661307836</v>
      </c>
      <c r="P933" s="5">
        <v>5.7389205540330162</v>
      </c>
      <c r="Q933" s="5">
        <v>200.41704426672354</v>
      </c>
      <c r="R933" s="5">
        <v>0.50669222228184196</v>
      </c>
      <c r="S933" s="18">
        <v>0.9049999700000001</v>
      </c>
      <c r="T933" s="62">
        <v>57.79</v>
      </c>
      <c r="U933" s="18">
        <v>0.14611400392214385</v>
      </c>
      <c r="V933" s="5">
        <v>395.54000526032104</v>
      </c>
      <c r="W933" s="5">
        <v>832.46629653219327</v>
      </c>
      <c r="X933" s="5">
        <v>2.1046323645172458</v>
      </c>
      <c r="Y933" s="5">
        <v>0</v>
      </c>
      <c r="Z933" s="5" t="s">
        <v>1045</v>
      </c>
      <c r="AA933" s="5">
        <v>2007</v>
      </c>
      <c r="AB933" s="5">
        <v>0.90499996999999999</v>
      </c>
      <c r="AC933" s="5">
        <v>0.1148</v>
      </c>
      <c r="AD933" s="5">
        <v>122793.39</v>
      </c>
      <c r="AE933" s="5">
        <v>7070308.5</v>
      </c>
      <c r="AF933" s="5">
        <v>1325616.3999999999</v>
      </c>
      <c r="AG933" s="5">
        <v>6396337</v>
      </c>
      <c r="AH933" s="5">
        <v>46</v>
      </c>
      <c r="AI933" s="10"/>
    </row>
    <row r="934" spans="1:35" x14ac:dyDescent="0.25">
      <c r="A934" s="5" t="s">
        <v>1460</v>
      </c>
      <c r="B934" s="5">
        <v>108</v>
      </c>
      <c r="C934" s="5">
        <v>51</v>
      </c>
      <c r="D934" s="5">
        <v>0.02</v>
      </c>
      <c r="E934" s="5">
        <v>799.99998000000005</v>
      </c>
      <c r="F934" s="5">
        <v>550.00000000000011</v>
      </c>
      <c r="G934" s="5">
        <v>28</v>
      </c>
      <c r="H934" s="5">
        <v>90.599996000000004</v>
      </c>
      <c r="I934" s="5" t="s">
        <v>200</v>
      </c>
      <c r="J934" s="5" t="s">
        <v>201</v>
      </c>
      <c r="K934" s="5">
        <v>1675.7908762617278</v>
      </c>
      <c r="L934" s="5">
        <v>4.236716524182734</v>
      </c>
      <c r="M934" s="5">
        <v>39.832852309684242</v>
      </c>
      <c r="N934" s="18">
        <v>0.10070499008935548</v>
      </c>
      <c r="O934" s="5">
        <v>2272.4808982210056</v>
      </c>
      <c r="P934" s="5">
        <v>5.7452618395082267</v>
      </c>
      <c r="Q934" s="5">
        <v>204.87834420770673</v>
      </c>
      <c r="R934" s="5">
        <v>0.51797123295497738</v>
      </c>
      <c r="S934" s="18">
        <v>0.90599995999999994</v>
      </c>
      <c r="T934" s="62">
        <v>58.37</v>
      </c>
      <c r="U934" s="18">
        <v>0.14757563931413673</v>
      </c>
      <c r="V934" s="5">
        <v>395.54000526032104</v>
      </c>
      <c r="W934" s="5">
        <v>832.46629653219327</v>
      </c>
      <c r="X934" s="5">
        <v>2.1046323645172458</v>
      </c>
      <c r="Y934" s="5">
        <v>0</v>
      </c>
      <c r="Z934" s="5" t="s">
        <v>1045</v>
      </c>
      <c r="AA934" s="5">
        <v>2008</v>
      </c>
      <c r="AB934" s="5">
        <v>0.90599996000000005</v>
      </c>
      <c r="AC934" s="5">
        <v>0.11169999999999999</v>
      </c>
      <c r="AD934" s="5">
        <v>121810.49</v>
      </c>
      <c r="AE934" s="5">
        <v>7654536.5</v>
      </c>
      <c r="AF934" s="5">
        <v>1389124.9</v>
      </c>
      <c r="AG934" s="5">
        <v>6932918.5</v>
      </c>
      <c r="AH934" s="5">
        <v>46.099997999999999</v>
      </c>
      <c r="AI934" s="10"/>
    </row>
    <row r="935" spans="1:35" x14ac:dyDescent="0.25">
      <c r="A935" s="5" t="s">
        <v>1460</v>
      </c>
      <c r="B935" s="5">
        <v>108</v>
      </c>
      <c r="C935" s="5">
        <v>51</v>
      </c>
      <c r="D935" s="5">
        <v>0.02</v>
      </c>
      <c r="E935" s="5">
        <v>799.99998000000005</v>
      </c>
      <c r="F935" s="5">
        <v>550.00000000000011</v>
      </c>
      <c r="G935" s="5">
        <v>28</v>
      </c>
      <c r="H935" s="5">
        <v>86.6</v>
      </c>
      <c r="I935" s="5" t="s">
        <v>200</v>
      </c>
      <c r="J935" s="5" t="s">
        <v>201</v>
      </c>
      <c r="K935" s="5">
        <v>1675.7908762617278</v>
      </c>
      <c r="L935" s="5">
        <v>4.236716524182734</v>
      </c>
      <c r="M935" s="5">
        <v>39.832852309684242</v>
      </c>
      <c r="N935" s="18">
        <v>0.10070499008935548</v>
      </c>
      <c r="O935" s="5">
        <v>2172.1507116395355</v>
      </c>
      <c r="P935" s="5">
        <v>5.4916081376141825</v>
      </c>
      <c r="Q935" s="5">
        <v>289.49935563243167</v>
      </c>
      <c r="R935" s="5">
        <v>0.73190916666419192</v>
      </c>
      <c r="S935" s="18">
        <v>0.86599999999999988</v>
      </c>
      <c r="T935" s="62">
        <v>66.03</v>
      </c>
      <c r="U935" s="18">
        <v>0.16693464848063744</v>
      </c>
      <c r="V935" s="5">
        <v>395.54000526032104</v>
      </c>
      <c r="W935" s="5">
        <v>832.46629653219327</v>
      </c>
      <c r="X935" s="5">
        <v>2.1046323645172458</v>
      </c>
      <c r="Y935" s="5">
        <v>0</v>
      </c>
      <c r="Z935" s="5" t="s">
        <v>1045</v>
      </c>
      <c r="AA935" s="5">
        <v>2009</v>
      </c>
      <c r="AB935" s="5">
        <v>0.86599999999999999</v>
      </c>
      <c r="AC935" s="5">
        <v>0.11189999</v>
      </c>
      <c r="AD935" s="5">
        <v>130649.49</v>
      </c>
      <c r="AE935" s="5">
        <v>8092339.5</v>
      </c>
      <c r="AF935" s="5">
        <v>1481568.4</v>
      </c>
      <c r="AG935" s="5">
        <v>7007582</v>
      </c>
      <c r="AH935" s="5">
        <v>46.099997999999999</v>
      </c>
      <c r="AI935" s="10"/>
    </row>
    <row r="936" spans="1:35" x14ac:dyDescent="0.25">
      <c r="A936" s="5" t="s">
        <v>1460</v>
      </c>
      <c r="B936" s="5">
        <v>108</v>
      </c>
      <c r="C936" s="5">
        <v>51</v>
      </c>
      <c r="D936" s="5">
        <v>0.02</v>
      </c>
      <c r="E936" s="5">
        <v>799.99998000000005</v>
      </c>
      <c r="F936" s="5">
        <v>550.00000000000011</v>
      </c>
      <c r="G936" s="5">
        <v>28</v>
      </c>
      <c r="H936" s="5">
        <v>82.399999999999991</v>
      </c>
      <c r="I936" s="5" t="s">
        <v>200</v>
      </c>
      <c r="J936" s="5" t="s">
        <v>201</v>
      </c>
      <c r="K936" s="5">
        <v>1675.7908762617278</v>
      </c>
      <c r="L936" s="5">
        <v>4.236716524182734</v>
      </c>
      <c r="M936" s="5">
        <v>39.832852309684242</v>
      </c>
      <c r="N936" s="18">
        <v>0.10070499008935548</v>
      </c>
      <c r="O936" s="5">
        <v>2066.8039103821911</v>
      </c>
      <c r="P936" s="5">
        <v>5.2252714842887844</v>
      </c>
      <c r="Q936" s="5">
        <v>385.15980076706489</v>
      </c>
      <c r="R936" s="5">
        <v>0.9737568783050794</v>
      </c>
      <c r="S936" s="18">
        <v>0.82400000000000007</v>
      </c>
      <c r="T936" s="62">
        <v>74.69</v>
      </c>
      <c r="U936" s="18">
        <v>0.18881918286581512</v>
      </c>
      <c r="V936" s="5">
        <v>395.54000526032104</v>
      </c>
      <c r="W936" s="5">
        <v>832.46629653219327</v>
      </c>
      <c r="X936" s="5">
        <v>2.1046323645172458</v>
      </c>
      <c r="Y936" s="5">
        <v>0</v>
      </c>
      <c r="Z936" s="5" t="s">
        <v>1045</v>
      </c>
      <c r="AA936" s="5">
        <v>2010</v>
      </c>
      <c r="AB936" s="5">
        <v>0.82399999999999995</v>
      </c>
      <c r="AC936" s="5">
        <v>0.1114</v>
      </c>
      <c r="AD936" s="5">
        <v>150225.78</v>
      </c>
      <c r="AE936" s="5">
        <v>8542119</v>
      </c>
      <c r="AF936" s="5">
        <v>1543930.5</v>
      </c>
      <c r="AG936" s="5">
        <v>7040908.5</v>
      </c>
      <c r="AH936" s="5">
        <v>46.099997999999999</v>
      </c>
      <c r="AI936" s="10"/>
    </row>
    <row r="937" spans="1:35" x14ac:dyDescent="0.25">
      <c r="A937" s="5" t="s">
        <v>1460</v>
      </c>
      <c r="B937" s="5">
        <v>108</v>
      </c>
      <c r="C937" s="5">
        <v>51</v>
      </c>
      <c r="D937" s="5">
        <v>0.02</v>
      </c>
      <c r="E937" s="5">
        <v>799.99998000000005</v>
      </c>
      <c r="F937" s="5">
        <v>550.00000000000011</v>
      </c>
      <c r="G937" s="5">
        <v>27</v>
      </c>
      <c r="H937" s="5">
        <v>80.400002000000001</v>
      </c>
      <c r="I937" s="5" t="s">
        <v>200</v>
      </c>
      <c r="J937" s="5" t="s">
        <v>201</v>
      </c>
      <c r="K937" s="5">
        <v>1675.7908762617278</v>
      </c>
      <c r="L937" s="5">
        <v>4.236716524182734</v>
      </c>
      <c r="M937" s="5">
        <v>39.832852309684242</v>
      </c>
      <c r="N937" s="18">
        <v>0.10070499008935548</v>
      </c>
      <c r="O937" s="5">
        <v>2016.6388170914563</v>
      </c>
      <c r="P937" s="5">
        <v>5.0984446333417628</v>
      </c>
      <c r="Q937" s="5">
        <v>440.70073204649429</v>
      </c>
      <c r="R937" s="5">
        <v>1.1141748652110453</v>
      </c>
      <c r="S937" s="18">
        <v>0.80400002000000004</v>
      </c>
      <c r="T937" s="62">
        <v>80.13</v>
      </c>
      <c r="U937" s="18">
        <v>0.20259415853701912</v>
      </c>
      <c r="V937" s="5">
        <v>395.54000526032104</v>
      </c>
      <c r="W937" s="5">
        <v>832.46629653219327</v>
      </c>
      <c r="X937" s="5">
        <v>2.1046323645172458</v>
      </c>
      <c r="Y937" s="5">
        <v>0</v>
      </c>
      <c r="Z937" s="5" t="s">
        <v>1045</v>
      </c>
      <c r="AA937" s="5">
        <v>2011</v>
      </c>
      <c r="AB937" s="5">
        <v>0.80400002000000004</v>
      </c>
      <c r="AC937" s="5">
        <v>0.1116</v>
      </c>
      <c r="AD937" s="5">
        <v>177075.14</v>
      </c>
      <c r="AE937" s="5">
        <v>9039745</v>
      </c>
      <c r="AF937" s="5">
        <v>1590226</v>
      </c>
      <c r="AG937" s="5">
        <v>7267497.5</v>
      </c>
      <c r="AH937" s="5">
        <v>46.099997999999999</v>
      </c>
      <c r="AI937" s="10"/>
    </row>
    <row r="938" spans="1:35" x14ac:dyDescent="0.25">
      <c r="A938" s="5" t="s">
        <v>1460</v>
      </c>
      <c r="B938" s="5">
        <v>108</v>
      </c>
      <c r="C938" s="5">
        <v>51</v>
      </c>
      <c r="D938" s="5">
        <v>0.02</v>
      </c>
      <c r="E938" s="5">
        <v>799.99998000000005</v>
      </c>
      <c r="F938" s="5">
        <v>550.00000000000011</v>
      </c>
      <c r="G938" s="5">
        <v>27</v>
      </c>
      <c r="H938" s="5">
        <v>76.599997000000002</v>
      </c>
      <c r="I938" s="5" t="s">
        <v>200</v>
      </c>
      <c r="J938" s="5" t="s">
        <v>201</v>
      </c>
      <c r="K938" s="5">
        <v>1675.7908762617278</v>
      </c>
      <c r="L938" s="5">
        <v>4.236716524182734</v>
      </c>
      <c r="M938" s="5">
        <v>39.832852309684242</v>
      </c>
      <c r="N938" s="18">
        <v>0.10070499008935548</v>
      </c>
      <c r="O938" s="5">
        <v>1921.3249191124285</v>
      </c>
      <c r="P938" s="5">
        <v>4.857473058503718</v>
      </c>
      <c r="Q938" s="5">
        <v>558.24576321352106</v>
      </c>
      <c r="R938" s="5">
        <v>1.4113509525948373</v>
      </c>
      <c r="S938" s="18">
        <v>0.76599996999999997</v>
      </c>
      <c r="T938" s="62">
        <v>90.88</v>
      </c>
      <c r="U938" s="18">
        <v>0.22977034548172229</v>
      </c>
      <c r="V938" s="5">
        <v>395.54000526032104</v>
      </c>
      <c r="W938" s="5">
        <v>832.46629653219327</v>
      </c>
      <c r="X938" s="5">
        <v>2.1046323645172458</v>
      </c>
      <c r="Y938" s="5">
        <v>0</v>
      </c>
      <c r="Z938" s="5" t="s">
        <v>1045</v>
      </c>
      <c r="AA938" s="5">
        <v>2012</v>
      </c>
      <c r="AB938" s="5">
        <v>0.76599996999999997</v>
      </c>
      <c r="AC938" s="5">
        <v>0.1149</v>
      </c>
      <c r="AD938" s="5">
        <v>192478.41</v>
      </c>
      <c r="AE938" s="5">
        <v>9609157</v>
      </c>
      <c r="AF938" s="5">
        <v>1593184.9</v>
      </c>
      <c r="AG938" s="5">
        <v>7358964</v>
      </c>
      <c r="AH938" s="5">
        <v>46</v>
      </c>
      <c r="AI938" s="10"/>
    </row>
    <row r="939" spans="1:35" x14ac:dyDescent="0.25">
      <c r="A939" s="5" t="s">
        <v>1460</v>
      </c>
      <c r="B939" s="5">
        <v>108</v>
      </c>
      <c r="C939" s="5">
        <v>51</v>
      </c>
      <c r="D939" s="5">
        <v>0.02</v>
      </c>
      <c r="E939" s="5">
        <v>799.99998000000005</v>
      </c>
      <c r="F939" s="5">
        <v>524.99999000000003</v>
      </c>
      <c r="G939" s="5">
        <v>26</v>
      </c>
      <c r="H939" s="5">
        <v>77.099997000000002</v>
      </c>
      <c r="I939" s="5" t="s">
        <v>200</v>
      </c>
      <c r="J939" s="5" t="s">
        <v>201</v>
      </c>
      <c r="K939" s="5">
        <v>1556.5878923653158</v>
      </c>
      <c r="L939" s="5">
        <v>4.1858966765254841</v>
      </c>
      <c r="M939" s="5">
        <v>36.022487892154508</v>
      </c>
      <c r="N939" s="18">
        <v>9.6869835033100052E-2</v>
      </c>
      <c r="O939" s="5">
        <v>1793.4800130433853</v>
      </c>
      <c r="P939" s="5">
        <v>4.8229348710951516</v>
      </c>
      <c r="Q939" s="5">
        <v>490.02792225123898</v>
      </c>
      <c r="R939" s="5">
        <v>1.3177580663557877</v>
      </c>
      <c r="S939" s="18">
        <v>0.77099996999999998</v>
      </c>
      <c r="T939" s="62">
        <v>81.349999999999994</v>
      </c>
      <c r="U939" s="18">
        <v>0.21877184529936514</v>
      </c>
      <c r="V939" s="5">
        <v>371.86486257404857</v>
      </c>
      <c r="W939" s="5">
        <v>769.58601532418129</v>
      </c>
      <c r="X939" s="5">
        <v>2.0695314152488269</v>
      </c>
      <c r="Y939" s="5">
        <v>0</v>
      </c>
      <c r="Z939" s="5" t="s">
        <v>1045</v>
      </c>
      <c r="AA939" s="5">
        <v>2013</v>
      </c>
      <c r="AB939" s="5">
        <v>0.77099996999999998</v>
      </c>
      <c r="AC939" s="5">
        <v>0.1186</v>
      </c>
      <c r="AD939" s="5">
        <v>227996.06</v>
      </c>
      <c r="AE939" s="5">
        <v>9984899</v>
      </c>
      <c r="AF939" s="5">
        <v>1735176</v>
      </c>
      <c r="AG939" s="5">
        <v>7703084.5</v>
      </c>
      <c r="AI939" s="10"/>
    </row>
    <row r="940" spans="1:35" x14ac:dyDescent="0.25">
      <c r="A940" s="5" t="s">
        <v>1460</v>
      </c>
      <c r="B940" s="5">
        <v>108</v>
      </c>
      <c r="C940" s="5">
        <v>51</v>
      </c>
      <c r="D940" s="5">
        <v>0.02</v>
      </c>
      <c r="E940" s="5">
        <v>799.99998000000005</v>
      </c>
      <c r="F940" s="5">
        <v>524.99999000000003</v>
      </c>
      <c r="G940" s="5">
        <v>26</v>
      </c>
      <c r="H940" s="5">
        <v>82.699995999999999</v>
      </c>
      <c r="I940" s="5" t="s">
        <v>200</v>
      </c>
      <c r="J940" s="5" t="s">
        <v>201</v>
      </c>
      <c r="K940" s="5">
        <v>1556.5878923653158</v>
      </c>
      <c r="L940" s="5">
        <v>4.1858966765254841</v>
      </c>
      <c r="M940" s="5">
        <v>36.022487892154508</v>
      </c>
      <c r="N940" s="18">
        <v>9.6869835033100052E-2</v>
      </c>
      <c r="O940" s="5">
        <v>1923.7457286122581</v>
      </c>
      <c r="P940" s="5">
        <v>5.1732387816802321</v>
      </c>
      <c r="Q940" s="5">
        <v>377.94955853464688</v>
      </c>
      <c r="R940" s="5">
        <v>1.0163626536760695</v>
      </c>
      <c r="S940" s="18">
        <v>0.82699995999999998</v>
      </c>
      <c r="T940" s="62">
        <v>70.989999999999995</v>
      </c>
      <c r="U940" s="18">
        <v>0.19089062216081637</v>
      </c>
      <c r="V940" s="5">
        <v>371.86486257404857</v>
      </c>
      <c r="W940" s="5">
        <v>769.58601532418129</v>
      </c>
      <c r="X940" s="5">
        <v>2.0695314152488269</v>
      </c>
      <c r="Y940" s="5">
        <v>0</v>
      </c>
      <c r="Z940" s="5" t="s">
        <v>1045</v>
      </c>
      <c r="AA940" s="5">
        <v>2014</v>
      </c>
      <c r="AB940" s="5">
        <v>0.82699995999999998</v>
      </c>
      <c r="AC940" s="5">
        <v>0.1182</v>
      </c>
      <c r="AD940" s="5">
        <v>203323.56</v>
      </c>
      <c r="AE940" s="5">
        <v>10426113</v>
      </c>
      <c r="AF940" s="5">
        <v>1774679.5</v>
      </c>
      <c r="AG940" s="5">
        <v>8622024</v>
      </c>
      <c r="AI940" s="10"/>
    </row>
    <row r="941" spans="1:35" x14ac:dyDescent="0.25">
      <c r="A941" s="5" t="s">
        <v>1460</v>
      </c>
      <c r="B941" s="5">
        <v>108</v>
      </c>
      <c r="C941" s="5">
        <v>51</v>
      </c>
      <c r="D941" s="5">
        <v>0.02</v>
      </c>
      <c r="E941" s="5">
        <v>799.99998000000005</v>
      </c>
      <c r="F941" s="5">
        <v>650.00002000000006</v>
      </c>
      <c r="G941" s="5">
        <v>23</v>
      </c>
      <c r="H941" s="5">
        <v>78.900002999999998</v>
      </c>
      <c r="I941" s="5" t="s">
        <v>200</v>
      </c>
      <c r="J941" s="5" t="s">
        <v>201</v>
      </c>
      <c r="K941" s="5">
        <v>2245.7764892184132</v>
      </c>
      <c r="L941" s="5">
        <v>4.4275655830936609</v>
      </c>
      <c r="M941" s="5">
        <v>59.412258414083908</v>
      </c>
      <c r="N941" s="18">
        <v>0.11713172340655026</v>
      </c>
      <c r="O941" s="5">
        <v>2669.607477479999</v>
      </c>
      <c r="P941" s="5">
        <v>5.263151629026777</v>
      </c>
      <c r="Q941" s="5">
        <v>625.93605622877715</v>
      </c>
      <c r="R941" s="5">
        <v>1.2340377384306929</v>
      </c>
      <c r="S941" s="18">
        <v>0.78900003000000007</v>
      </c>
      <c r="T941" s="62">
        <v>119.77</v>
      </c>
      <c r="U941" s="18">
        <v>0.23612031702564784</v>
      </c>
      <c r="V941" s="5">
        <v>507.22602456612918</v>
      </c>
      <c r="W941" s="5">
        <v>1137.756306692886</v>
      </c>
      <c r="X941" s="5">
        <v>2.2430952900456944</v>
      </c>
      <c r="Y941" s="5">
        <v>0</v>
      </c>
      <c r="Z941" s="5" t="s">
        <v>1053</v>
      </c>
      <c r="AA941" s="5">
        <v>2001</v>
      </c>
      <c r="AB941" s="5">
        <v>0.78900002999999996</v>
      </c>
      <c r="AC941" s="5">
        <v>0.20814440000000001</v>
      </c>
      <c r="AD941" s="5">
        <v>140428.20000000001</v>
      </c>
      <c r="AE941" s="5">
        <v>3214191</v>
      </c>
      <c r="AF941" s="5">
        <v>549573.31000000006</v>
      </c>
      <c r="AG941" s="5">
        <v>2535499</v>
      </c>
      <c r="AI941" s="10"/>
    </row>
    <row r="942" spans="1:35" x14ac:dyDescent="0.25">
      <c r="A942" s="5" t="s">
        <v>1460</v>
      </c>
      <c r="B942" s="5">
        <v>108</v>
      </c>
      <c r="C942" s="5">
        <v>51</v>
      </c>
      <c r="D942" s="5">
        <v>0.02</v>
      </c>
      <c r="E942" s="5">
        <v>799.99998000000005</v>
      </c>
      <c r="F942" s="5">
        <v>650.00002000000006</v>
      </c>
      <c r="G942" s="5">
        <v>22</v>
      </c>
      <c r="H942" s="5">
        <v>78.099996000000004</v>
      </c>
      <c r="I942" s="5" t="s">
        <v>200</v>
      </c>
      <c r="J942" s="5" t="s">
        <v>201</v>
      </c>
      <c r="K942" s="5">
        <v>2245.7764892184132</v>
      </c>
      <c r="L942" s="5">
        <v>4.4275655830936609</v>
      </c>
      <c r="M942" s="5">
        <v>59.412258414083908</v>
      </c>
      <c r="N942" s="18">
        <v>0.11713172340655026</v>
      </c>
      <c r="O942" s="5">
        <v>2642.5389782654129</v>
      </c>
      <c r="P942" s="5">
        <v>5.2097858750954016</v>
      </c>
      <c r="Q942" s="5">
        <v>662.17610656940064</v>
      </c>
      <c r="R942" s="5">
        <v>1.3054852757916209</v>
      </c>
      <c r="S942" s="18">
        <v>0.78099996000000005</v>
      </c>
      <c r="T942" s="62">
        <v>124.33</v>
      </c>
      <c r="U942" s="18">
        <v>0.24511114318119151</v>
      </c>
      <c r="V942" s="5">
        <v>507.22602456612918</v>
      </c>
      <c r="W942" s="5">
        <v>1137.756306692886</v>
      </c>
      <c r="X942" s="5">
        <v>2.2430952900456944</v>
      </c>
      <c r="Y942" s="5">
        <v>0</v>
      </c>
      <c r="Z942" s="5" t="s">
        <v>1053</v>
      </c>
      <c r="AA942" s="5">
        <v>2002</v>
      </c>
      <c r="AB942" s="5">
        <v>0.78099996000000005</v>
      </c>
      <c r="AC942" s="5">
        <v>0.20710078000000001</v>
      </c>
      <c r="AD942" s="5">
        <v>158694.41</v>
      </c>
      <c r="AE942" s="5">
        <v>3536980</v>
      </c>
      <c r="AF942" s="5">
        <v>593341.63</v>
      </c>
      <c r="AG942" s="5">
        <v>2763284</v>
      </c>
      <c r="AI942" s="10"/>
    </row>
    <row r="943" spans="1:35" x14ac:dyDescent="0.25">
      <c r="A943" s="5" t="s">
        <v>1460</v>
      </c>
      <c r="B943" s="5">
        <v>108</v>
      </c>
      <c r="C943" s="5">
        <v>51</v>
      </c>
      <c r="D943" s="5">
        <v>0.02</v>
      </c>
      <c r="E943" s="5">
        <v>799.99998000000005</v>
      </c>
      <c r="F943" s="5">
        <v>550.00000000000011</v>
      </c>
      <c r="G943" s="5">
        <v>21</v>
      </c>
      <c r="H943" s="5">
        <v>73.900002000000001</v>
      </c>
      <c r="I943" s="5" t="s">
        <v>200</v>
      </c>
      <c r="J943" s="5" t="s">
        <v>201</v>
      </c>
      <c r="K943" s="5">
        <v>1675.7908762617278</v>
      </c>
      <c r="L943" s="5">
        <v>4.236716524182734</v>
      </c>
      <c r="M943" s="5">
        <v>39.832852309684242</v>
      </c>
      <c r="N943" s="18">
        <v>0.10070499008935548</v>
      </c>
      <c r="O943" s="5">
        <v>1853.6021008598511</v>
      </c>
      <c r="P943" s="5">
        <v>4.6862569555762628</v>
      </c>
      <c r="Q943" s="5">
        <v>650.04322676778861</v>
      </c>
      <c r="R943" s="5">
        <v>1.6434323156262503</v>
      </c>
      <c r="S943" s="18">
        <v>0.73900001999999998</v>
      </c>
      <c r="T943" s="62">
        <v>104.73</v>
      </c>
      <c r="U943" s="18">
        <v>0.26477253389013561</v>
      </c>
      <c r="V943" s="5">
        <v>395.54000526032104</v>
      </c>
      <c r="W943" s="5">
        <v>832.46629653219327</v>
      </c>
      <c r="X943" s="5">
        <v>2.1046323645172458</v>
      </c>
      <c r="Y943" s="5">
        <v>0</v>
      </c>
      <c r="Z943" s="5" t="s">
        <v>1053</v>
      </c>
      <c r="AA943" s="5">
        <v>2003</v>
      </c>
      <c r="AB943" s="5">
        <v>0.73900001999999998</v>
      </c>
      <c r="AC943" s="5">
        <v>0.23057367000000001</v>
      </c>
      <c r="AD943" s="5">
        <v>173194.59</v>
      </c>
      <c r="AE943" s="5">
        <v>3999381</v>
      </c>
      <c r="AF943" s="5">
        <v>635157.5</v>
      </c>
      <c r="AG943" s="5">
        <v>2954162</v>
      </c>
      <c r="AH943" s="5">
        <v>40.099997999999999</v>
      </c>
      <c r="AI943" s="10"/>
    </row>
    <row r="944" spans="1:35" x14ac:dyDescent="0.25">
      <c r="A944" s="5" t="s">
        <v>1460</v>
      </c>
      <c r="B944" s="5">
        <v>108</v>
      </c>
      <c r="C944" s="5">
        <v>51</v>
      </c>
      <c r="D944" s="5">
        <v>0.02</v>
      </c>
      <c r="E944" s="5">
        <v>799.99998000000005</v>
      </c>
      <c r="F944" s="5">
        <v>550.00000000000011</v>
      </c>
      <c r="G944" s="5">
        <v>30</v>
      </c>
      <c r="H944" s="5">
        <v>71.699995000000001</v>
      </c>
      <c r="I944" s="5" t="s">
        <v>200</v>
      </c>
      <c r="J944" s="5" t="s">
        <v>201</v>
      </c>
      <c r="K944" s="5">
        <v>1675.7908762617278</v>
      </c>
      <c r="L944" s="5">
        <v>4.236716524182734</v>
      </c>
      <c r="M944" s="5">
        <v>39.832852309684242</v>
      </c>
      <c r="N944" s="18">
        <v>0.10070499008935548</v>
      </c>
      <c r="O944" s="5">
        <v>1798.420267480383</v>
      </c>
      <c r="P944" s="5">
        <v>4.5467468361304419</v>
      </c>
      <c r="Q944" s="5">
        <v>736.55250336144161</v>
      </c>
      <c r="R944" s="5">
        <v>1.8621441410880457</v>
      </c>
      <c r="S944" s="18">
        <v>0.71699995000000005</v>
      </c>
      <c r="T944" s="62">
        <v>105.26</v>
      </c>
      <c r="U944" s="18">
        <v>0.26611447161810303</v>
      </c>
      <c r="V944" s="5">
        <v>395.54000526032104</v>
      </c>
      <c r="W944" s="5">
        <v>832.46629653219327</v>
      </c>
      <c r="X944" s="5">
        <v>2.1046323645172458</v>
      </c>
      <c r="Y944" s="5">
        <v>0</v>
      </c>
      <c r="Z944" s="5" t="s">
        <v>1053</v>
      </c>
      <c r="AA944" s="5">
        <v>2004</v>
      </c>
      <c r="AB944" s="5">
        <v>0.71699995000000005</v>
      </c>
      <c r="AC944" s="5">
        <v>0.24301705000000001</v>
      </c>
      <c r="AD944" s="5">
        <v>214378</v>
      </c>
      <c r="AE944" s="5">
        <v>4408373</v>
      </c>
      <c r="AF944" s="5">
        <v>669964.13</v>
      </c>
      <c r="AG944" s="5">
        <v>3159795</v>
      </c>
      <c r="AH944" s="5">
        <v>39.700001</v>
      </c>
      <c r="AI944" s="10"/>
    </row>
    <row r="945" spans="1:35" x14ac:dyDescent="0.25">
      <c r="A945" s="5" t="s">
        <v>1460</v>
      </c>
      <c r="B945" s="5">
        <v>108</v>
      </c>
      <c r="C945" s="5">
        <v>51</v>
      </c>
      <c r="D945" s="5">
        <v>0.02</v>
      </c>
      <c r="E945" s="5">
        <v>799.99998000000005</v>
      </c>
      <c r="F945" s="5">
        <v>550.00000000000011</v>
      </c>
      <c r="G945" s="5">
        <v>30</v>
      </c>
      <c r="H945" s="5">
        <v>69.800000999999995</v>
      </c>
      <c r="I945" s="5" t="s">
        <v>200</v>
      </c>
      <c r="J945" s="5" t="s">
        <v>201</v>
      </c>
      <c r="K945" s="5">
        <v>1675.7908762617278</v>
      </c>
      <c r="L945" s="5">
        <v>4.236716524182734</v>
      </c>
      <c r="M945" s="5">
        <v>39.832852309684242</v>
      </c>
      <c r="N945" s="18">
        <v>0.10070499008935548</v>
      </c>
      <c r="O945" s="5">
        <v>1750.7635316927285</v>
      </c>
      <c r="P945" s="5">
        <v>4.4262615877260743</v>
      </c>
      <c r="Q945" s="5">
        <v>801.26995587925262</v>
      </c>
      <c r="R945" s="5">
        <v>2.0257621105908217</v>
      </c>
      <c r="S945" s="18">
        <v>0.69800000999999989</v>
      </c>
      <c r="T945" s="62">
        <v>111.01</v>
      </c>
      <c r="U945" s="18">
        <v>0.28064823563082186</v>
      </c>
      <c r="V945" s="5">
        <v>395.54000526032104</v>
      </c>
      <c r="W945" s="5">
        <v>832.46629653219327</v>
      </c>
      <c r="X945" s="5">
        <v>2.1046323645172458</v>
      </c>
      <c r="Y945" s="5">
        <v>0</v>
      </c>
      <c r="Z945" s="5" t="s">
        <v>1053</v>
      </c>
      <c r="AA945" s="5">
        <v>2005</v>
      </c>
      <c r="AB945" s="5">
        <v>0.69800001</v>
      </c>
      <c r="AC945" s="5">
        <v>0.24474967</v>
      </c>
      <c r="AD945" s="5">
        <v>231962</v>
      </c>
      <c r="AE945" s="5">
        <v>4864574</v>
      </c>
      <c r="AF945" s="5">
        <v>725209.19</v>
      </c>
      <c r="AG945" s="5">
        <v>3394368</v>
      </c>
      <c r="AH945" s="5">
        <v>39.599997999999999</v>
      </c>
      <c r="AI945" s="10"/>
    </row>
    <row r="946" spans="1:35" x14ac:dyDescent="0.25">
      <c r="A946" s="5" t="s">
        <v>1460</v>
      </c>
      <c r="B946" s="5">
        <v>108</v>
      </c>
      <c r="C946" s="5">
        <v>51</v>
      </c>
      <c r="D946" s="5">
        <v>0.02</v>
      </c>
      <c r="E946" s="5">
        <v>799.99998000000005</v>
      </c>
      <c r="F946" s="5">
        <v>550.00000000000011</v>
      </c>
      <c r="G946" s="5">
        <v>30</v>
      </c>
      <c r="H946" s="5">
        <v>68.900001000000003</v>
      </c>
      <c r="I946" s="5" t="s">
        <v>200</v>
      </c>
      <c r="J946" s="5" t="s">
        <v>201</v>
      </c>
      <c r="K946" s="5">
        <v>1675.7908762617278</v>
      </c>
      <c r="L946" s="5">
        <v>4.236716524182734</v>
      </c>
      <c r="M946" s="5">
        <v>39.832852309684242</v>
      </c>
      <c r="N946" s="18">
        <v>0.10070499008935548</v>
      </c>
      <c r="O946" s="5">
        <v>1728.1892171375835</v>
      </c>
      <c r="P946" s="5">
        <v>4.3691894477277753</v>
      </c>
      <c r="Q946" s="5">
        <v>838.65223840387955</v>
      </c>
      <c r="R946" s="5">
        <v>2.1202715964265821</v>
      </c>
      <c r="S946" s="18">
        <v>0.68900001</v>
      </c>
      <c r="T946" s="62">
        <v>114.33</v>
      </c>
      <c r="U946" s="18">
        <v>0.28904327052995027</v>
      </c>
      <c r="V946" s="5">
        <v>395.54000526032104</v>
      </c>
      <c r="W946" s="5">
        <v>832.46629653219327</v>
      </c>
      <c r="X946" s="5">
        <v>2.1046323645172458</v>
      </c>
      <c r="Y946" s="5">
        <v>0</v>
      </c>
      <c r="Z946" s="5" t="s">
        <v>1053</v>
      </c>
      <c r="AA946" s="5">
        <v>2006</v>
      </c>
      <c r="AB946" s="5">
        <v>0.68900001</v>
      </c>
      <c r="AC946" s="5">
        <v>0.24173169999999999</v>
      </c>
      <c r="AD946" s="5">
        <v>259810.3</v>
      </c>
      <c r="AE946" s="5">
        <v>5394511</v>
      </c>
      <c r="AF946" s="5">
        <v>791263.19</v>
      </c>
      <c r="AG946" s="5">
        <v>3715422</v>
      </c>
      <c r="AH946" s="5">
        <v>39.5</v>
      </c>
      <c r="AI946" s="10"/>
    </row>
    <row r="947" spans="1:35" x14ac:dyDescent="0.25">
      <c r="A947" s="5" t="s">
        <v>1460</v>
      </c>
      <c r="B947" s="5">
        <v>108</v>
      </c>
      <c r="C947" s="5">
        <v>51</v>
      </c>
      <c r="D947" s="5">
        <v>0.02</v>
      </c>
      <c r="E947" s="5">
        <v>799.99998000000005</v>
      </c>
      <c r="F947" s="5">
        <v>550.00000000000011</v>
      </c>
      <c r="G947" s="5">
        <v>30</v>
      </c>
      <c r="H947" s="5">
        <v>71.099997000000002</v>
      </c>
      <c r="I947" s="5" t="s">
        <v>200</v>
      </c>
      <c r="J947" s="5" t="s">
        <v>201</v>
      </c>
      <c r="K947" s="5">
        <v>1675.7908762617278</v>
      </c>
      <c r="L947" s="5">
        <v>4.236716524182734</v>
      </c>
      <c r="M947" s="5">
        <v>39.832852309684242</v>
      </c>
      <c r="N947" s="18">
        <v>0.10070499008935548</v>
      </c>
      <c r="O947" s="5">
        <v>1783.370774608763</v>
      </c>
      <c r="P947" s="5">
        <v>4.5086988696252197</v>
      </c>
      <c r="Q947" s="5">
        <v>793.71708480001894</v>
      </c>
      <c r="R947" s="5">
        <v>2.006667022916282</v>
      </c>
      <c r="S947" s="18">
        <v>0.71099997000000004</v>
      </c>
      <c r="T947" s="62">
        <v>110.34</v>
      </c>
      <c r="U947" s="18">
        <v>0.27895206803439399</v>
      </c>
      <c r="V947" s="5">
        <v>395.54000526032104</v>
      </c>
      <c r="W947" s="5">
        <v>832.46629653219327</v>
      </c>
      <c r="X947" s="5">
        <v>2.1046323645172458</v>
      </c>
      <c r="Y947" s="5">
        <v>0</v>
      </c>
      <c r="Z947" s="5" t="s">
        <v>1053</v>
      </c>
      <c r="AA947" s="5">
        <v>2007</v>
      </c>
      <c r="AB947" s="5">
        <v>0.71099997000000004</v>
      </c>
      <c r="AC947" s="5">
        <v>0.27538302999999997</v>
      </c>
      <c r="AD947" s="5">
        <v>279177.09000000003</v>
      </c>
      <c r="AE947" s="5">
        <v>5866605</v>
      </c>
      <c r="AF947" s="5">
        <v>844908</v>
      </c>
      <c r="AG947" s="5">
        <v>4169845</v>
      </c>
      <c r="AH947" s="5">
        <v>39.299999</v>
      </c>
      <c r="AI947" s="10"/>
    </row>
    <row r="948" spans="1:35" x14ac:dyDescent="0.25">
      <c r="A948" s="5" t="s">
        <v>1460</v>
      </c>
      <c r="B948" s="5">
        <v>108</v>
      </c>
      <c r="C948" s="5">
        <v>51</v>
      </c>
      <c r="D948" s="5">
        <v>0.02</v>
      </c>
      <c r="E948" s="5">
        <v>799.99998000000005</v>
      </c>
      <c r="F948" s="5">
        <v>550.00000000000011</v>
      </c>
      <c r="G948" s="5">
        <v>30</v>
      </c>
      <c r="H948" s="5">
        <v>70.8</v>
      </c>
      <c r="I948" s="5" t="s">
        <v>200</v>
      </c>
      <c r="J948" s="5" t="s">
        <v>201</v>
      </c>
      <c r="K948" s="5">
        <v>1675.7908762617278</v>
      </c>
      <c r="L948" s="5">
        <v>4.236716524182734</v>
      </c>
      <c r="M948" s="5">
        <v>39.832852309684242</v>
      </c>
      <c r="N948" s="18">
        <v>0.10070499008935548</v>
      </c>
      <c r="O948" s="5">
        <v>1775.846078338096</v>
      </c>
      <c r="P948" s="5">
        <v>4.4896750131995855</v>
      </c>
      <c r="Q948" s="5">
        <v>806.34920399840405</v>
      </c>
      <c r="R948" s="5">
        <v>2.0386034112218629</v>
      </c>
      <c r="S948" s="18">
        <v>0.70799999999999996</v>
      </c>
      <c r="T948" s="62">
        <v>111.46</v>
      </c>
      <c r="U948" s="18">
        <v>0.28178889538570756</v>
      </c>
      <c r="V948" s="5">
        <v>395.54000526032104</v>
      </c>
      <c r="W948" s="5">
        <v>832.46629653219327</v>
      </c>
      <c r="X948" s="5">
        <v>2.1046323645172458</v>
      </c>
      <c r="Y948" s="5">
        <v>0</v>
      </c>
      <c r="Z948" s="5" t="s">
        <v>1053</v>
      </c>
      <c r="AA948" s="5">
        <v>2008</v>
      </c>
      <c r="AB948" s="5">
        <v>0.70799999999999996</v>
      </c>
      <c r="AC948" s="5">
        <v>0.27365803999999999</v>
      </c>
      <c r="AD948" s="5">
        <v>333828</v>
      </c>
      <c r="AE948" s="5">
        <v>6494850</v>
      </c>
      <c r="AF948" s="5">
        <v>930291.88</v>
      </c>
      <c r="AG948" s="5">
        <v>4599624</v>
      </c>
      <c r="AH948" s="5">
        <v>39.299999</v>
      </c>
      <c r="AI948" s="10"/>
    </row>
    <row r="949" spans="1:35" x14ac:dyDescent="0.25">
      <c r="A949" s="5" t="s">
        <v>1460</v>
      </c>
      <c r="B949" s="5">
        <v>108</v>
      </c>
      <c r="C949" s="5">
        <v>51</v>
      </c>
      <c r="D949" s="5">
        <v>0.02</v>
      </c>
      <c r="E949" s="5">
        <v>799.99998000000005</v>
      </c>
      <c r="F949" s="5">
        <v>550.00000000000011</v>
      </c>
      <c r="G949" s="5">
        <v>30</v>
      </c>
      <c r="H949" s="5">
        <v>68.900001000000003</v>
      </c>
      <c r="I949" s="5" t="s">
        <v>200</v>
      </c>
      <c r="J949" s="5" t="s">
        <v>201</v>
      </c>
      <c r="K949" s="5">
        <v>1675.7908762617278</v>
      </c>
      <c r="L949" s="5">
        <v>4.236716524182734</v>
      </c>
      <c r="M949" s="5">
        <v>39.832852309684242</v>
      </c>
      <c r="N949" s="18">
        <v>0.10070499008935548</v>
      </c>
      <c r="O949" s="5">
        <v>1728.1892171375835</v>
      </c>
      <c r="P949" s="5">
        <v>4.3691894477277753</v>
      </c>
      <c r="Q949" s="5">
        <v>888.64147072105698</v>
      </c>
      <c r="R949" s="5">
        <v>2.246653837545979</v>
      </c>
      <c r="S949" s="18">
        <v>0.68900001</v>
      </c>
      <c r="T949" s="62">
        <v>118.77</v>
      </c>
      <c r="U949" s="18">
        <v>0.30026948042248092</v>
      </c>
      <c r="V949" s="5">
        <v>395.54000526032104</v>
      </c>
      <c r="W949" s="5">
        <v>832.46629653219327</v>
      </c>
      <c r="X949" s="5">
        <v>2.1046323645172458</v>
      </c>
      <c r="Y949" s="5">
        <v>0</v>
      </c>
      <c r="Z949" s="5" t="s">
        <v>1053</v>
      </c>
      <c r="AA949" s="5">
        <v>2009</v>
      </c>
      <c r="AB949" s="5">
        <v>0.68900001</v>
      </c>
      <c r="AC949" s="5">
        <v>0.29613444</v>
      </c>
      <c r="AD949" s="5">
        <v>346562.19</v>
      </c>
      <c r="AE949" s="5">
        <v>6987537.5</v>
      </c>
      <c r="AF949" s="5">
        <v>967271.44</v>
      </c>
      <c r="AG949" s="5">
        <v>4813593.5</v>
      </c>
      <c r="AH949" s="5">
        <v>39.400002000000001</v>
      </c>
      <c r="AI949" s="10"/>
    </row>
    <row r="950" spans="1:35" x14ac:dyDescent="0.25">
      <c r="A950" s="5" t="s">
        <v>1460</v>
      </c>
      <c r="B950" s="5">
        <v>108</v>
      </c>
      <c r="C950" s="5">
        <v>51</v>
      </c>
      <c r="D950" s="5">
        <v>0.02</v>
      </c>
      <c r="E950" s="5">
        <v>799.99998000000005</v>
      </c>
      <c r="F950" s="5">
        <v>550.00000000000011</v>
      </c>
      <c r="G950" s="5">
        <v>30</v>
      </c>
      <c r="H950" s="5">
        <v>67.800003000000004</v>
      </c>
      <c r="I950" s="5" t="s">
        <v>200</v>
      </c>
      <c r="J950" s="5" t="s">
        <v>201</v>
      </c>
      <c r="K950" s="5">
        <v>1675.7908762617278</v>
      </c>
      <c r="L950" s="5">
        <v>4.236716524182734</v>
      </c>
      <c r="M950" s="5">
        <v>39.832852309684242</v>
      </c>
      <c r="N950" s="18">
        <v>0.10070499008935548</v>
      </c>
      <c r="O950" s="5">
        <v>1700.5984384019939</v>
      </c>
      <c r="P950" s="5">
        <v>4.2994347367790535</v>
      </c>
      <c r="Q950" s="5">
        <v>981.37927617656976</v>
      </c>
      <c r="R950" s="5">
        <v>2.4811125628890154</v>
      </c>
      <c r="S950" s="18">
        <v>0.67800003000000009</v>
      </c>
      <c r="T950" s="62">
        <v>127.01</v>
      </c>
      <c r="U950" s="18">
        <v>0.32109584683696413</v>
      </c>
      <c r="V950" s="5">
        <v>395.54000526032104</v>
      </c>
      <c r="W950" s="5">
        <v>832.46629653219327</v>
      </c>
      <c r="X950" s="5">
        <v>2.1046323645172458</v>
      </c>
      <c r="Y950" s="5">
        <v>0</v>
      </c>
      <c r="Z950" s="5" t="s">
        <v>1053</v>
      </c>
      <c r="AA950" s="5">
        <v>2010</v>
      </c>
      <c r="AB950" s="5">
        <v>0.67800002999999998</v>
      </c>
      <c r="AC950" s="5">
        <v>0.29792485000000002</v>
      </c>
      <c r="AD950" s="5">
        <v>358761.41</v>
      </c>
      <c r="AE950" s="5">
        <v>7461470</v>
      </c>
      <c r="AF950" s="5">
        <v>968353.13</v>
      </c>
      <c r="AG950" s="5">
        <v>5059701</v>
      </c>
      <c r="AH950" s="5">
        <v>39.799999</v>
      </c>
      <c r="AI950" s="10"/>
    </row>
    <row r="951" spans="1:35" x14ac:dyDescent="0.25">
      <c r="A951" s="5" t="s">
        <v>1460</v>
      </c>
      <c r="B951" s="5">
        <v>108</v>
      </c>
      <c r="C951" s="5">
        <v>51</v>
      </c>
      <c r="D951" s="5">
        <v>0.02</v>
      </c>
      <c r="E951" s="5">
        <v>799.99998000000005</v>
      </c>
      <c r="F951" s="5">
        <v>550.00000000000011</v>
      </c>
      <c r="G951" s="5">
        <v>30</v>
      </c>
      <c r="H951" s="5">
        <v>68.400002000000001</v>
      </c>
      <c r="I951" s="5" t="s">
        <v>200</v>
      </c>
      <c r="J951" s="5" t="s">
        <v>201</v>
      </c>
      <c r="K951" s="5">
        <v>1675.7908762617278</v>
      </c>
      <c r="L951" s="5">
        <v>4.236716524182734</v>
      </c>
      <c r="M951" s="5">
        <v>39.832852309684242</v>
      </c>
      <c r="N951" s="18">
        <v>0.10070499008935548</v>
      </c>
      <c r="O951" s="5">
        <v>1715.6479563561857</v>
      </c>
      <c r="P951" s="5">
        <v>4.3374827666977644</v>
      </c>
      <c r="Q951" s="5">
        <v>1016.121176390979</v>
      </c>
      <c r="R951" s="5">
        <v>2.5689466624803936</v>
      </c>
      <c r="S951" s="18">
        <v>0.68400002000000004</v>
      </c>
      <c r="T951" s="62">
        <v>130.09</v>
      </c>
      <c r="U951" s="18">
        <v>0.32889792432032439</v>
      </c>
      <c r="V951" s="5">
        <v>395.54000526032104</v>
      </c>
      <c r="W951" s="5">
        <v>832.46629653219327</v>
      </c>
      <c r="X951" s="5">
        <v>2.1046323645172458</v>
      </c>
      <c r="Y951" s="5">
        <v>0</v>
      </c>
      <c r="Z951" s="5" t="s">
        <v>1053</v>
      </c>
      <c r="AA951" s="5">
        <v>2011</v>
      </c>
      <c r="AB951" s="5">
        <v>0.68400002000000004</v>
      </c>
      <c r="AC951" s="5">
        <v>0.28709230000000002</v>
      </c>
      <c r="AD951" s="5">
        <v>372888.84</v>
      </c>
      <c r="AE951" s="5">
        <v>7887405</v>
      </c>
      <c r="AF951" s="5">
        <v>970210.81</v>
      </c>
      <c r="AG951" s="5">
        <v>5396450.5</v>
      </c>
      <c r="AH951" s="5">
        <v>40.099997999999999</v>
      </c>
      <c r="AI951" s="10"/>
    </row>
    <row r="952" spans="1:35" x14ac:dyDescent="0.25">
      <c r="A952" s="5" t="s">
        <v>1460</v>
      </c>
      <c r="B952" s="5">
        <v>108</v>
      </c>
      <c r="C952" s="5">
        <v>51</v>
      </c>
      <c r="D952" s="5">
        <v>0.02</v>
      </c>
      <c r="E952" s="5">
        <v>799.99998000000005</v>
      </c>
      <c r="F952" s="5">
        <v>550.00000000000011</v>
      </c>
      <c r="G952" s="5">
        <v>30</v>
      </c>
      <c r="H952" s="5">
        <v>70.099997999999999</v>
      </c>
      <c r="I952" s="5" t="s">
        <v>200</v>
      </c>
      <c r="J952" s="5" t="s">
        <v>201</v>
      </c>
      <c r="K952" s="5">
        <v>1675.7908762617278</v>
      </c>
      <c r="L952" s="5">
        <v>4.236716524182734</v>
      </c>
      <c r="M952" s="5">
        <v>39.832852309684242</v>
      </c>
      <c r="N952" s="18">
        <v>0.10070499008935548</v>
      </c>
      <c r="O952" s="5">
        <v>1758.2882279633952</v>
      </c>
      <c r="P952" s="5">
        <v>4.4452854441517085</v>
      </c>
      <c r="Q952" s="5">
        <v>1039.6420663524946</v>
      </c>
      <c r="R952" s="5">
        <v>2.6284119242711332</v>
      </c>
      <c r="S952" s="18">
        <v>0.70099997999999997</v>
      </c>
      <c r="T952" s="62">
        <v>132.18</v>
      </c>
      <c r="U952" s="18">
        <v>0.33418007080122469</v>
      </c>
      <c r="V952" s="5">
        <v>395.54000526032104</v>
      </c>
      <c r="W952" s="5">
        <v>832.46629653219327</v>
      </c>
      <c r="X952" s="5">
        <v>2.1046323645172458</v>
      </c>
      <c r="Y952" s="5">
        <v>0</v>
      </c>
      <c r="Z952" s="5" t="s">
        <v>1053</v>
      </c>
      <c r="AA952" s="5">
        <v>2012</v>
      </c>
      <c r="AB952" s="5">
        <v>0.70099997999999997</v>
      </c>
      <c r="AC952" s="5">
        <v>0.29070243000000001</v>
      </c>
      <c r="AD952" s="5">
        <v>356627.69</v>
      </c>
      <c r="AE952" s="5">
        <v>8282426.5</v>
      </c>
      <c r="AF952" s="5">
        <v>942183.25</v>
      </c>
      <c r="AG952" s="5">
        <v>5805931.5</v>
      </c>
      <c r="AH952" s="5">
        <v>40.400002000000001</v>
      </c>
      <c r="AI952" s="10"/>
    </row>
    <row r="953" spans="1:35" x14ac:dyDescent="0.25">
      <c r="A953" s="5" t="s">
        <v>1460</v>
      </c>
      <c r="B953" s="5">
        <v>108</v>
      </c>
      <c r="C953" s="5">
        <v>51</v>
      </c>
      <c r="D953" s="5">
        <v>0.02</v>
      </c>
      <c r="E953" s="5">
        <v>799.99998000000005</v>
      </c>
      <c r="F953" s="5">
        <v>550.00000000000011</v>
      </c>
      <c r="G953" s="5">
        <v>30</v>
      </c>
      <c r="H953" s="5">
        <v>71.099997000000002</v>
      </c>
      <c r="I953" s="5" t="s">
        <v>200</v>
      </c>
      <c r="J953" s="5" t="s">
        <v>201</v>
      </c>
      <c r="K953" s="5">
        <v>1675.7908762617278</v>
      </c>
      <c r="L953" s="5">
        <v>4.236716524182734</v>
      </c>
      <c r="M953" s="5">
        <v>39.832852309684242</v>
      </c>
      <c r="N953" s="18">
        <v>0.10070499008935548</v>
      </c>
      <c r="O953" s="5">
        <v>1783.370774608763</v>
      </c>
      <c r="P953" s="5">
        <v>4.5086988696252197</v>
      </c>
      <c r="Q953" s="5">
        <v>1072.996898807633</v>
      </c>
      <c r="R953" s="5">
        <v>2.7127392540267827</v>
      </c>
      <c r="S953" s="18">
        <v>0.71099997000000004</v>
      </c>
      <c r="T953" s="62">
        <v>135.13999999999999</v>
      </c>
      <c r="U953" s="18">
        <v>0.34167065092647525</v>
      </c>
      <c r="V953" s="5">
        <v>395.54000526032104</v>
      </c>
      <c r="W953" s="5">
        <v>832.46629653219327</v>
      </c>
      <c r="X953" s="5">
        <v>2.1046323645172458</v>
      </c>
      <c r="Y953" s="5">
        <v>0</v>
      </c>
      <c r="Z953" s="5" t="s">
        <v>1053</v>
      </c>
      <c r="AA953" s="5">
        <v>2013</v>
      </c>
      <c r="AB953" s="5">
        <v>0.71099997000000004</v>
      </c>
      <c r="AC953" s="5">
        <v>0.26771446999999998</v>
      </c>
      <c r="AD953" s="5">
        <v>377692.03</v>
      </c>
      <c r="AE953" s="5">
        <v>8805915</v>
      </c>
      <c r="AF953" s="5">
        <v>938132.81</v>
      </c>
      <c r="AG953" s="5">
        <v>6261882</v>
      </c>
      <c r="AI953" s="10"/>
    </row>
    <row r="954" spans="1:35" x14ac:dyDescent="0.25">
      <c r="A954" s="5" t="s">
        <v>1460</v>
      </c>
      <c r="B954" s="5">
        <v>108</v>
      </c>
      <c r="C954" s="5">
        <v>51</v>
      </c>
      <c r="D954" s="5">
        <v>0.02</v>
      </c>
      <c r="E954" s="5">
        <v>0</v>
      </c>
      <c r="F954" s="5">
        <v>200</v>
      </c>
      <c r="H954" s="5">
        <v>0</v>
      </c>
      <c r="I954" s="5" t="s">
        <v>200</v>
      </c>
      <c r="K954" s="5" t="s">
        <v>1456</v>
      </c>
      <c r="L954" s="5" t="e">
        <v>#VALUE!</v>
      </c>
      <c r="M954" s="5" t="s">
        <v>1456</v>
      </c>
      <c r="N954" s="18" t="e">
        <v>#VALUE!</v>
      </c>
      <c r="O954" s="5" t="e">
        <v>#VALUE!</v>
      </c>
      <c r="P954" s="5" t="e">
        <v>#VALUE!</v>
      </c>
      <c r="Q954" s="5" t="e">
        <v>#DIV/0!</v>
      </c>
      <c r="R954" s="5" t="e">
        <v>#DIV/0!</v>
      </c>
      <c r="S954" s="18" t="e">
        <v>#VALUE!</v>
      </c>
      <c r="T954" s="62" t="e">
        <v>#VALUE!</v>
      </c>
      <c r="U954" s="18" t="e">
        <v>#VALUE!</v>
      </c>
      <c r="V954" s="5">
        <v>170.27101100293106</v>
      </c>
      <c r="W954" s="5">
        <v>796.4215644807316</v>
      </c>
      <c r="X954" s="5">
        <v>4.6773761416558566</v>
      </c>
      <c r="Y954" s="5">
        <v>0</v>
      </c>
      <c r="Z954" s="5" t="s">
        <v>1053</v>
      </c>
      <c r="AA954" s="5">
        <v>2014</v>
      </c>
      <c r="AI954" s="10"/>
    </row>
    <row r="955" spans="1:35" x14ac:dyDescent="0.25">
      <c r="A955" s="5" t="s">
        <v>1460</v>
      </c>
      <c r="B955" s="5">
        <v>108</v>
      </c>
      <c r="C955" s="5">
        <v>51</v>
      </c>
      <c r="D955" s="5">
        <v>0.02</v>
      </c>
      <c r="E955" s="5">
        <v>799.99998000000005</v>
      </c>
      <c r="F955" s="5">
        <v>650.00002000000006</v>
      </c>
      <c r="G955" s="5">
        <v>23</v>
      </c>
      <c r="H955" s="5">
        <v>85.500001999999995</v>
      </c>
      <c r="I955" s="5" t="s">
        <v>200</v>
      </c>
      <c r="J955" s="5" t="s">
        <v>201</v>
      </c>
      <c r="K955" s="5">
        <v>2245.7764892184132</v>
      </c>
      <c r="L955" s="5">
        <v>4.4275655830936609</v>
      </c>
      <c r="M955" s="5">
        <v>59.412258414083908</v>
      </c>
      <c r="N955" s="18">
        <v>0.11713172340655026</v>
      </c>
      <c r="O955" s="5">
        <v>2892.9206081748166</v>
      </c>
      <c r="P955" s="5">
        <v>5.703415179947366</v>
      </c>
      <c r="Q955" s="5">
        <v>319.66175443642669</v>
      </c>
      <c r="R955" s="5">
        <v>0.63021560202842286</v>
      </c>
      <c r="S955" s="18">
        <v>0.85500001999999997</v>
      </c>
      <c r="T955" s="62">
        <v>90.23</v>
      </c>
      <c r="U955" s="18">
        <v>0.17789847779895371</v>
      </c>
      <c r="V955" s="5">
        <v>507.22602456612918</v>
      </c>
      <c r="W955" s="5">
        <v>1137.756306692886</v>
      </c>
      <c r="X955" s="5">
        <v>2.2430952900456944</v>
      </c>
      <c r="Y955" s="5">
        <v>0</v>
      </c>
      <c r="Z955" s="5" t="s">
        <v>1060</v>
      </c>
      <c r="AA955" s="5">
        <v>2001</v>
      </c>
      <c r="AB955" s="5">
        <v>0.85500001999999997</v>
      </c>
      <c r="AC955" s="5">
        <v>0.15738377000000001</v>
      </c>
      <c r="AD955" s="5">
        <v>514992</v>
      </c>
      <c r="AE955" s="5">
        <v>13449985</v>
      </c>
      <c r="AF955" s="5">
        <v>3094572</v>
      </c>
      <c r="AG955" s="5">
        <v>11495561</v>
      </c>
      <c r="AI955" s="10"/>
    </row>
    <row r="956" spans="1:35" x14ac:dyDescent="0.25">
      <c r="A956" s="5" t="s">
        <v>1460</v>
      </c>
      <c r="B956" s="5">
        <v>108</v>
      </c>
      <c r="C956" s="5">
        <v>51</v>
      </c>
      <c r="D956" s="5">
        <v>0.02</v>
      </c>
      <c r="E956" s="5">
        <v>799.99998000000005</v>
      </c>
      <c r="F956" s="5">
        <v>650.00002000000006</v>
      </c>
      <c r="G956" s="5">
        <v>22</v>
      </c>
      <c r="H956" s="5">
        <v>83.499997999999991</v>
      </c>
      <c r="I956" s="5" t="s">
        <v>200</v>
      </c>
      <c r="J956" s="5" t="s">
        <v>201</v>
      </c>
      <c r="K956" s="5">
        <v>2245.7764892184132</v>
      </c>
      <c r="L956" s="5">
        <v>4.4275655830936609</v>
      </c>
      <c r="M956" s="5">
        <v>59.412258414083908</v>
      </c>
      <c r="N956" s="18">
        <v>0.11713172340655026</v>
      </c>
      <c r="O956" s="5">
        <v>2825.2498169152786</v>
      </c>
      <c r="P956" s="5">
        <v>5.5700016956581431</v>
      </c>
      <c r="Q956" s="5">
        <v>386.33401172016539</v>
      </c>
      <c r="R956" s="5">
        <v>0.76166046892138006</v>
      </c>
      <c r="S956" s="18">
        <v>0.83499997999999986</v>
      </c>
      <c r="T956" s="62">
        <v>97.29</v>
      </c>
      <c r="U956" s="18">
        <v>0.19179887338166685</v>
      </c>
      <c r="V956" s="5">
        <v>507.22602456612918</v>
      </c>
      <c r="W956" s="5">
        <v>1137.756306692886</v>
      </c>
      <c r="X956" s="5">
        <v>2.2430952900456944</v>
      </c>
      <c r="Y956" s="5">
        <v>0</v>
      </c>
      <c r="Z956" s="5" t="s">
        <v>1060</v>
      </c>
      <c r="AA956" s="5">
        <v>2002</v>
      </c>
      <c r="AB956" s="5">
        <v>0.83499997999999997</v>
      </c>
      <c r="AC956" s="5">
        <v>0.16294947000000001</v>
      </c>
      <c r="AD956" s="5">
        <v>550513</v>
      </c>
      <c r="AE956" s="5">
        <v>14722878</v>
      </c>
      <c r="AF956" s="5">
        <v>3189446.3</v>
      </c>
      <c r="AG956" s="5">
        <v>12289048</v>
      </c>
      <c r="AI956" s="10"/>
    </row>
    <row r="957" spans="1:35" x14ac:dyDescent="0.25">
      <c r="A957" s="5" t="s">
        <v>1460</v>
      </c>
      <c r="B957" s="5">
        <v>108</v>
      </c>
      <c r="C957" s="5">
        <v>51</v>
      </c>
      <c r="D957" s="5">
        <v>0.02</v>
      </c>
      <c r="E957" s="5">
        <v>799.99998000000005</v>
      </c>
      <c r="F957" s="5">
        <v>550.00000000000011</v>
      </c>
      <c r="G957" s="5">
        <v>21</v>
      </c>
      <c r="H957" s="5">
        <v>83.199995999999999</v>
      </c>
      <c r="I957" s="5" t="s">
        <v>200</v>
      </c>
      <c r="J957" s="5" t="s">
        <v>201</v>
      </c>
      <c r="K957" s="5">
        <v>1675.7908762617278</v>
      </c>
      <c r="L957" s="5">
        <v>4.236716524182734</v>
      </c>
      <c r="M957" s="5">
        <v>39.832852309684242</v>
      </c>
      <c r="N957" s="18">
        <v>0.10070499008935548</v>
      </c>
      <c r="O957" s="5">
        <v>2086.8698674342554</v>
      </c>
      <c r="P957" s="5">
        <v>5.2760020217444277</v>
      </c>
      <c r="Q957" s="5">
        <v>305.88422703414778</v>
      </c>
      <c r="R957" s="5">
        <v>0.77333322285019657</v>
      </c>
      <c r="S957" s="18">
        <v>0.83199995999999998</v>
      </c>
      <c r="T957" s="62">
        <v>70.37</v>
      </c>
      <c r="U957" s="18">
        <v>0.17790858478940513</v>
      </c>
      <c r="V957" s="5">
        <v>395.54000526032104</v>
      </c>
      <c r="W957" s="5">
        <v>832.46629653219327</v>
      </c>
      <c r="X957" s="5">
        <v>2.1046323645172458</v>
      </c>
      <c r="Y957" s="5">
        <v>0</v>
      </c>
      <c r="Z957" s="5" t="s">
        <v>1060</v>
      </c>
      <c r="AA957" s="5">
        <v>2003</v>
      </c>
      <c r="AB957" s="5">
        <v>0.83199995999999998</v>
      </c>
      <c r="AC957" s="5">
        <v>0.15838849999999999</v>
      </c>
      <c r="AD957" s="5">
        <v>630511.68999999994</v>
      </c>
      <c r="AE957" s="5">
        <v>15541298</v>
      </c>
      <c r="AF957" s="5">
        <v>3376214.3</v>
      </c>
      <c r="AG957" s="5">
        <v>12928806</v>
      </c>
      <c r="AH957" s="5">
        <v>44.799999</v>
      </c>
      <c r="AI957" s="10"/>
    </row>
    <row r="958" spans="1:35" x14ac:dyDescent="0.25">
      <c r="A958" s="5" t="s">
        <v>1460</v>
      </c>
      <c r="B958" s="5">
        <v>108</v>
      </c>
      <c r="C958" s="5">
        <v>51</v>
      </c>
      <c r="D958" s="5">
        <v>0.02</v>
      </c>
      <c r="E958" s="5">
        <v>799.99998000000005</v>
      </c>
      <c r="F958" s="5">
        <v>550.00000000000011</v>
      </c>
      <c r="G958" s="5">
        <v>30</v>
      </c>
      <c r="H958" s="5">
        <v>80.500000999999997</v>
      </c>
      <c r="I958" s="5" t="s">
        <v>200</v>
      </c>
      <c r="J958" s="5" t="s">
        <v>201</v>
      </c>
      <c r="K958" s="5">
        <v>1675.7908762617278</v>
      </c>
      <c r="L958" s="5">
        <v>4.236716524182734</v>
      </c>
      <c r="M958" s="5">
        <v>39.832852309684242</v>
      </c>
      <c r="N958" s="18">
        <v>0.10070499008935548</v>
      </c>
      <c r="O958" s="5">
        <v>2019.1470491816783</v>
      </c>
      <c r="P958" s="5">
        <v>5.1047859188169733</v>
      </c>
      <c r="Q958" s="5">
        <v>369.61453919374986</v>
      </c>
      <c r="R958" s="5">
        <v>0.93445551468426424</v>
      </c>
      <c r="S958" s="18">
        <v>0.80500000999999999</v>
      </c>
      <c r="T958" s="62">
        <v>72.66</v>
      </c>
      <c r="U958" s="18">
        <v>0.18371027350704491</v>
      </c>
      <c r="V958" s="5">
        <v>395.54000526032104</v>
      </c>
      <c r="W958" s="5">
        <v>832.46629653219327</v>
      </c>
      <c r="X958" s="5">
        <v>2.1046323645172458</v>
      </c>
      <c r="Y958" s="5">
        <v>0</v>
      </c>
      <c r="Z958" s="5" t="s">
        <v>1060</v>
      </c>
      <c r="AA958" s="5">
        <v>2004</v>
      </c>
      <c r="AB958" s="5">
        <v>0.80500000999999999</v>
      </c>
      <c r="AC958" s="5">
        <v>0.15905705000000001</v>
      </c>
      <c r="AD958" s="5">
        <v>650105</v>
      </c>
      <c r="AE958" s="5">
        <v>16977008</v>
      </c>
      <c r="AF958" s="5">
        <v>3542722.3</v>
      </c>
      <c r="AG958" s="5">
        <v>13670516</v>
      </c>
      <c r="AH958" s="5">
        <v>45.099997999999999</v>
      </c>
      <c r="AI958" s="10"/>
    </row>
    <row r="959" spans="1:35" x14ac:dyDescent="0.25">
      <c r="A959" s="5" t="s">
        <v>1460</v>
      </c>
      <c r="B959" s="5">
        <v>108</v>
      </c>
      <c r="C959" s="5">
        <v>51</v>
      </c>
      <c r="D959" s="5">
        <v>0.02</v>
      </c>
      <c r="E959" s="5">
        <v>799.99998000000005</v>
      </c>
      <c r="F959" s="5">
        <v>550.00000000000011</v>
      </c>
      <c r="G959" s="5">
        <v>30</v>
      </c>
      <c r="H959" s="5">
        <v>77.3</v>
      </c>
      <c r="I959" s="5" t="s">
        <v>200</v>
      </c>
      <c r="J959" s="5" t="s">
        <v>201</v>
      </c>
      <c r="K959" s="5">
        <v>1675.7908762617278</v>
      </c>
      <c r="L959" s="5">
        <v>4.236716524182734</v>
      </c>
      <c r="M959" s="5">
        <v>39.832852309684242</v>
      </c>
      <c r="N959" s="18">
        <v>0.10070499008935548</v>
      </c>
      <c r="O959" s="5">
        <v>1938.8827945697012</v>
      </c>
      <c r="P959" s="5">
        <v>4.9018626909650855</v>
      </c>
      <c r="Q959" s="5">
        <v>438.12945310991995</v>
      </c>
      <c r="R959" s="5">
        <v>1.1076741853749257</v>
      </c>
      <c r="S959" s="18">
        <v>0.77300000000000002</v>
      </c>
      <c r="T959" s="62">
        <v>78.75</v>
      </c>
      <c r="U959" s="18">
        <v>0.19909684314890946</v>
      </c>
      <c r="V959" s="5">
        <v>395.54000526032104</v>
      </c>
      <c r="W959" s="5">
        <v>832.46629653219327</v>
      </c>
      <c r="X959" s="5">
        <v>2.1046323645172458</v>
      </c>
      <c r="Y959" s="5">
        <v>0</v>
      </c>
      <c r="Z959" s="5" t="s">
        <v>1060</v>
      </c>
      <c r="AA959" s="5">
        <v>2005</v>
      </c>
      <c r="AB959" s="5">
        <v>0.77300000000000002</v>
      </c>
      <c r="AC959" s="5">
        <v>0.15838562</v>
      </c>
      <c r="AD959" s="5">
        <v>696686.63</v>
      </c>
      <c r="AE959" s="5">
        <v>18744126</v>
      </c>
      <c r="AF959" s="5">
        <v>3841307</v>
      </c>
      <c r="AG959" s="5">
        <v>14492171</v>
      </c>
      <c r="AH959" s="5">
        <v>45.099997999999999</v>
      </c>
      <c r="AI959" s="10"/>
    </row>
    <row r="960" spans="1:35" x14ac:dyDescent="0.25">
      <c r="A960" s="5" t="s">
        <v>1460</v>
      </c>
      <c r="B960" s="5">
        <v>108</v>
      </c>
      <c r="C960" s="5">
        <v>51</v>
      </c>
      <c r="D960" s="5">
        <v>0.02</v>
      </c>
      <c r="E960" s="5">
        <v>799.99998000000005</v>
      </c>
      <c r="F960" s="5">
        <v>550.00000000000011</v>
      </c>
      <c r="G960" s="5">
        <v>30</v>
      </c>
      <c r="H960" s="5">
        <v>76.499999000000003</v>
      </c>
      <c r="I960" s="5" t="s">
        <v>200</v>
      </c>
      <c r="J960" s="5" t="s">
        <v>201</v>
      </c>
      <c r="K960" s="5">
        <v>1675.7908762617278</v>
      </c>
      <c r="L960" s="5">
        <v>4.236716524182734</v>
      </c>
      <c r="M960" s="5">
        <v>39.832852309684242</v>
      </c>
      <c r="N960" s="18">
        <v>0.10070499008935548</v>
      </c>
      <c r="O960" s="5">
        <v>1918.8167121047782</v>
      </c>
      <c r="P960" s="5">
        <v>4.8511318364419962</v>
      </c>
      <c r="Q960" s="5">
        <v>448.72775744033851</v>
      </c>
      <c r="R960" s="5">
        <v>1.1344687047395179</v>
      </c>
      <c r="S960" s="18">
        <v>0.76499999000000007</v>
      </c>
      <c r="T960" s="62">
        <v>79.69</v>
      </c>
      <c r="U960" s="18">
        <v>0.20147693148799983</v>
      </c>
      <c r="V960" s="5">
        <v>395.54000526032104</v>
      </c>
      <c r="W960" s="5">
        <v>832.46629653219327</v>
      </c>
      <c r="X960" s="5">
        <v>2.1046323645172458</v>
      </c>
      <c r="Y960" s="5">
        <v>0</v>
      </c>
      <c r="Z960" s="5" t="s">
        <v>1060</v>
      </c>
      <c r="AA960" s="5">
        <v>2006</v>
      </c>
      <c r="AB960" s="5">
        <v>0.76499998999999996</v>
      </c>
      <c r="AC960" s="5">
        <v>0.15610224</v>
      </c>
      <c r="AD960" s="5">
        <v>795295.69</v>
      </c>
      <c r="AE960" s="5">
        <v>20344634</v>
      </c>
      <c r="AF960" s="5">
        <v>4214298</v>
      </c>
      <c r="AG960" s="5">
        <v>15566606</v>
      </c>
      <c r="AH960" s="5">
        <v>45.099997999999999</v>
      </c>
      <c r="AI960" s="10"/>
    </row>
    <row r="961" spans="1:35" x14ac:dyDescent="0.25">
      <c r="A961" s="5" t="s">
        <v>1460</v>
      </c>
      <c r="B961" s="5">
        <v>108</v>
      </c>
      <c r="C961" s="5">
        <v>51</v>
      </c>
      <c r="D961" s="5">
        <v>0.02</v>
      </c>
      <c r="E961" s="5">
        <v>799.99998000000005</v>
      </c>
      <c r="F961" s="5">
        <v>550.00000000000011</v>
      </c>
      <c r="G961" s="5">
        <v>30</v>
      </c>
      <c r="H961" s="5">
        <v>78.800004999999999</v>
      </c>
      <c r="I961" s="5" t="s">
        <v>200</v>
      </c>
      <c r="J961" s="5" t="s">
        <v>201</v>
      </c>
      <c r="K961" s="5">
        <v>1675.7908762617278</v>
      </c>
      <c r="L961" s="5">
        <v>4.236716524182734</v>
      </c>
      <c r="M961" s="5">
        <v>39.832852309684242</v>
      </c>
      <c r="N961" s="18">
        <v>0.10070499008935548</v>
      </c>
      <c r="O961" s="5">
        <v>1976.5067775744685</v>
      </c>
      <c r="P961" s="5">
        <v>4.9969832413630293</v>
      </c>
      <c r="Q961" s="5">
        <v>406.12646717988332</v>
      </c>
      <c r="R961" s="5">
        <v>1.0267645795084492</v>
      </c>
      <c r="S961" s="18">
        <v>0.78800004999999995</v>
      </c>
      <c r="T961" s="62">
        <v>75.91</v>
      </c>
      <c r="U961" s="18">
        <v>0.19190985065903193</v>
      </c>
      <c r="V961" s="5">
        <v>395.54000526032104</v>
      </c>
      <c r="W961" s="5">
        <v>832.46629653219327</v>
      </c>
      <c r="X961" s="5">
        <v>2.1046323645172458</v>
      </c>
      <c r="Y961" s="5">
        <v>0</v>
      </c>
      <c r="Z961" s="5" t="s">
        <v>1060</v>
      </c>
      <c r="AA961" s="5">
        <v>2007</v>
      </c>
      <c r="AB961" s="5">
        <v>0.78800004999999995</v>
      </c>
      <c r="AC961" s="5">
        <v>0.16282906</v>
      </c>
      <c r="AD961" s="5">
        <v>861341.81</v>
      </c>
      <c r="AE961" s="5">
        <v>21804988</v>
      </c>
      <c r="AF961" s="5">
        <v>4502158</v>
      </c>
      <c r="AG961" s="5">
        <v>17189182</v>
      </c>
      <c r="AH961" s="5">
        <v>45</v>
      </c>
      <c r="AI961" s="10"/>
    </row>
    <row r="962" spans="1:35" x14ac:dyDescent="0.25">
      <c r="A962" s="5" t="s">
        <v>1460</v>
      </c>
      <c r="B962" s="5">
        <v>108</v>
      </c>
      <c r="C962" s="5">
        <v>51</v>
      </c>
      <c r="D962" s="5">
        <v>0.02</v>
      </c>
      <c r="E962" s="5">
        <v>799.99998000000005</v>
      </c>
      <c r="F962" s="5">
        <v>550.00000000000011</v>
      </c>
      <c r="G962" s="5">
        <v>30</v>
      </c>
      <c r="H962" s="5">
        <v>77.699995000000001</v>
      </c>
      <c r="I962" s="5" t="s">
        <v>200</v>
      </c>
      <c r="J962" s="5" t="s">
        <v>201</v>
      </c>
      <c r="K962" s="5">
        <v>1675.7908762617278</v>
      </c>
      <c r="L962" s="5">
        <v>4.236716524182734</v>
      </c>
      <c r="M962" s="5">
        <v>39.832852309684242</v>
      </c>
      <c r="N962" s="18">
        <v>0.10070499008935548</v>
      </c>
      <c r="O962" s="5">
        <v>1948.9156978480182</v>
      </c>
      <c r="P962" s="5">
        <v>4.9272277694524407</v>
      </c>
      <c r="Q962" s="5">
        <v>441.55138632217387</v>
      </c>
      <c r="R962" s="5">
        <v>1.1163254802294167</v>
      </c>
      <c r="S962" s="18">
        <v>0.77699994999999999</v>
      </c>
      <c r="T962" s="62">
        <v>79.05</v>
      </c>
      <c r="U962" s="18">
        <v>0.19986531545180944</v>
      </c>
      <c r="V962" s="5">
        <v>395.54000526032104</v>
      </c>
      <c r="W962" s="5">
        <v>832.46629653219327</v>
      </c>
      <c r="X962" s="5">
        <v>2.1046323645172458</v>
      </c>
      <c r="Y962" s="5">
        <v>0</v>
      </c>
      <c r="Z962" s="5" t="s">
        <v>1060</v>
      </c>
      <c r="AA962" s="5">
        <v>2008</v>
      </c>
      <c r="AB962" s="5">
        <v>0.77699994999999999</v>
      </c>
      <c r="AC962" s="5">
        <v>0.16508339</v>
      </c>
      <c r="AD962" s="5">
        <v>924842.88</v>
      </c>
      <c r="AE962" s="5">
        <v>24001040</v>
      </c>
      <c r="AF962" s="5">
        <v>4794509.5</v>
      </c>
      <c r="AG962" s="5">
        <v>18638028</v>
      </c>
      <c r="AH962" s="5">
        <v>45.099997999999999</v>
      </c>
      <c r="AI962" s="10"/>
    </row>
    <row r="963" spans="1:35" x14ac:dyDescent="0.25">
      <c r="A963" s="5" t="s">
        <v>1460</v>
      </c>
      <c r="B963" s="5">
        <v>108</v>
      </c>
      <c r="C963" s="5">
        <v>51</v>
      </c>
      <c r="D963" s="5">
        <v>0.02</v>
      </c>
      <c r="E963" s="5">
        <v>799.99998000000005</v>
      </c>
      <c r="F963" s="5">
        <v>550.00000000000011</v>
      </c>
      <c r="G963" s="5">
        <v>30</v>
      </c>
      <c r="H963" s="5">
        <v>73.400002999999998</v>
      </c>
      <c r="I963" s="5" t="s">
        <v>200</v>
      </c>
      <c r="J963" s="5" t="s">
        <v>201</v>
      </c>
      <c r="K963" s="5">
        <v>1675.7908762617278</v>
      </c>
      <c r="L963" s="5">
        <v>4.236716524182734</v>
      </c>
      <c r="M963" s="5">
        <v>39.832852309684242</v>
      </c>
      <c r="N963" s="18">
        <v>0.10070499008935548</v>
      </c>
      <c r="O963" s="5">
        <v>1841.0608400784533</v>
      </c>
      <c r="P963" s="5">
        <v>4.6545502745462519</v>
      </c>
      <c r="Q963" s="5">
        <v>549.87176833818353</v>
      </c>
      <c r="R963" s="5">
        <v>1.3901799085437401</v>
      </c>
      <c r="S963" s="18">
        <v>0.73400003000000003</v>
      </c>
      <c r="T963" s="62">
        <v>88.68</v>
      </c>
      <c r="U963" s="18">
        <v>0.2241911009816859</v>
      </c>
      <c r="V963" s="5">
        <v>395.54000526032104</v>
      </c>
      <c r="W963" s="5">
        <v>832.46629653219327</v>
      </c>
      <c r="X963" s="5">
        <v>2.1046323645172458</v>
      </c>
      <c r="Y963" s="5">
        <v>0</v>
      </c>
      <c r="Z963" s="5" t="s">
        <v>1060</v>
      </c>
      <c r="AA963" s="5">
        <v>2009</v>
      </c>
      <c r="AB963" s="5">
        <v>0.73400003000000003</v>
      </c>
      <c r="AC963" s="5">
        <v>0.16302231</v>
      </c>
      <c r="AD963" s="5">
        <v>993985.38</v>
      </c>
      <c r="AE963" s="5">
        <v>26087620</v>
      </c>
      <c r="AF963" s="5">
        <v>4991660.5</v>
      </c>
      <c r="AG963" s="5">
        <v>19158282</v>
      </c>
      <c r="AH963" s="5">
        <v>45.200001</v>
      </c>
      <c r="AI963" s="10"/>
    </row>
    <row r="964" spans="1:35" x14ac:dyDescent="0.25">
      <c r="A964" s="5" t="s">
        <v>1460</v>
      </c>
      <c r="B964" s="5">
        <v>108</v>
      </c>
      <c r="C964" s="5">
        <v>51</v>
      </c>
      <c r="D964" s="5">
        <v>0.02</v>
      </c>
      <c r="E964" s="5">
        <v>799.99998000000005</v>
      </c>
      <c r="F964" s="5">
        <v>550.00000000000011</v>
      </c>
      <c r="G964" s="5">
        <v>30</v>
      </c>
      <c r="H964" s="5">
        <v>71.199995000000001</v>
      </c>
      <c r="I964" s="5" t="s">
        <v>200</v>
      </c>
      <c r="J964" s="5" t="s">
        <v>201</v>
      </c>
      <c r="K964" s="5">
        <v>1675.7908762617278</v>
      </c>
      <c r="L964" s="5">
        <v>4.236716524182734</v>
      </c>
      <c r="M964" s="5">
        <v>39.832852309684242</v>
      </c>
      <c r="N964" s="18">
        <v>0.10070499008935548</v>
      </c>
      <c r="O964" s="5">
        <v>1785.8789816164133</v>
      </c>
      <c r="P964" s="5">
        <v>4.5150400916869415</v>
      </c>
      <c r="Q964" s="5">
        <v>636.36701634311487</v>
      </c>
      <c r="R964" s="5">
        <v>1.6088562670779551</v>
      </c>
      <c r="S964" s="18">
        <v>0.71199995000000005</v>
      </c>
      <c r="T964" s="62">
        <v>96.36</v>
      </c>
      <c r="U964" s="18">
        <v>0.24361556028621872</v>
      </c>
      <c r="V964" s="5">
        <v>395.54000526032104</v>
      </c>
      <c r="W964" s="5">
        <v>832.46629653219327</v>
      </c>
      <c r="X964" s="5">
        <v>2.1046323645172458</v>
      </c>
      <c r="Y964" s="5">
        <v>0</v>
      </c>
      <c r="Z964" s="5" t="s">
        <v>1060</v>
      </c>
      <c r="AA964" s="5">
        <v>2010</v>
      </c>
      <c r="AB964" s="5">
        <v>0.71199995000000005</v>
      </c>
      <c r="AC964" s="5">
        <v>0.16229460000000001</v>
      </c>
      <c r="AD964" s="5">
        <v>1030796.2</v>
      </c>
      <c r="AE964" s="5">
        <v>27616270</v>
      </c>
      <c r="AF964" s="5">
        <v>4943566</v>
      </c>
      <c r="AG964" s="5">
        <v>19665764</v>
      </c>
      <c r="AH964" s="5">
        <v>45.799999</v>
      </c>
      <c r="AI964" s="10"/>
    </row>
    <row r="965" spans="1:35" x14ac:dyDescent="0.25">
      <c r="A965" s="5" t="s">
        <v>1460</v>
      </c>
      <c r="B965" s="5">
        <v>108</v>
      </c>
      <c r="C965" s="5">
        <v>51</v>
      </c>
      <c r="D965" s="5">
        <v>0.02</v>
      </c>
      <c r="E965" s="5">
        <v>799.99998000000005</v>
      </c>
      <c r="F965" s="5">
        <v>550.00000000000011</v>
      </c>
      <c r="G965" s="5">
        <v>30</v>
      </c>
      <c r="H965" s="5">
        <v>70.599997000000002</v>
      </c>
      <c r="I965" s="5" t="s">
        <v>200</v>
      </c>
      <c r="J965" s="5" t="s">
        <v>201</v>
      </c>
      <c r="K965" s="5">
        <v>1675.7908762617278</v>
      </c>
      <c r="L965" s="5">
        <v>4.236716524182734</v>
      </c>
      <c r="M965" s="5">
        <v>39.832852309684242</v>
      </c>
      <c r="N965" s="18">
        <v>0.10070499008935548</v>
      </c>
      <c r="O965" s="5">
        <v>1770.8294887447933</v>
      </c>
      <c r="P965" s="5">
        <v>4.4769921251817193</v>
      </c>
      <c r="Q965" s="5">
        <v>695.43532891004975</v>
      </c>
      <c r="R965" s="5">
        <v>1.7581921415315636</v>
      </c>
      <c r="S965" s="18">
        <v>0.70599997000000003</v>
      </c>
      <c r="T965" s="62">
        <v>101.61</v>
      </c>
      <c r="U965" s="18">
        <v>0.256880682476266</v>
      </c>
      <c r="V965" s="5">
        <v>395.54000526032104</v>
      </c>
      <c r="W965" s="5">
        <v>832.46629653219327</v>
      </c>
      <c r="X965" s="5">
        <v>2.1046323645172458</v>
      </c>
      <c r="Y965" s="5">
        <v>0</v>
      </c>
      <c r="Z965" s="5" t="s">
        <v>1060</v>
      </c>
      <c r="AA965" s="5">
        <v>2011</v>
      </c>
      <c r="AB965" s="5">
        <v>0.70599997000000003</v>
      </c>
      <c r="AC965" s="5">
        <v>0.13881690999999999</v>
      </c>
      <c r="AD965" s="5">
        <v>1057567</v>
      </c>
      <c r="AE965" s="5">
        <v>28988788</v>
      </c>
      <c r="AF965" s="5">
        <v>4847425</v>
      </c>
      <c r="AG965" s="5">
        <v>20474690</v>
      </c>
      <c r="AH965" s="5">
        <v>46.099997999999999</v>
      </c>
      <c r="AI965" s="10"/>
    </row>
    <row r="966" spans="1:35" x14ac:dyDescent="0.25">
      <c r="A966" s="5" t="s">
        <v>1460</v>
      </c>
      <c r="B966" s="5">
        <v>108</v>
      </c>
      <c r="C966" s="5">
        <v>51</v>
      </c>
      <c r="D966" s="5">
        <v>0.02</v>
      </c>
      <c r="E966" s="5">
        <v>799.99998000000005</v>
      </c>
      <c r="F966" s="5">
        <v>550.00000000000011</v>
      </c>
      <c r="G966" s="5">
        <v>30</v>
      </c>
      <c r="H966" s="5">
        <v>71.199995000000001</v>
      </c>
      <c r="I966" s="5" t="s">
        <v>200</v>
      </c>
      <c r="J966" s="5" t="s">
        <v>201</v>
      </c>
      <c r="K966" s="5">
        <v>1675.7908762617278</v>
      </c>
      <c r="L966" s="5">
        <v>4.236716524182734</v>
      </c>
      <c r="M966" s="5">
        <v>39.832852309684242</v>
      </c>
      <c r="N966" s="18">
        <v>0.10070499008935548</v>
      </c>
      <c r="O966" s="5">
        <v>1785.8789816164133</v>
      </c>
      <c r="P966" s="5">
        <v>4.5150400916869415</v>
      </c>
      <c r="Q966" s="5">
        <v>745.65513987121733</v>
      </c>
      <c r="R966" s="5">
        <v>1.885157329106246</v>
      </c>
      <c r="S966" s="18">
        <v>0.71199995000000005</v>
      </c>
      <c r="T966" s="62">
        <v>106.07</v>
      </c>
      <c r="U966" s="18">
        <v>0.26815867400524473</v>
      </c>
      <c r="V966" s="5">
        <v>395.54000526032104</v>
      </c>
      <c r="W966" s="5">
        <v>832.46629653219327</v>
      </c>
      <c r="X966" s="5">
        <v>2.1046323645172458</v>
      </c>
      <c r="Y966" s="5">
        <v>0</v>
      </c>
      <c r="Z966" s="5" t="s">
        <v>1060</v>
      </c>
      <c r="AA966" s="5">
        <v>2012</v>
      </c>
      <c r="AB966" s="5">
        <v>0.71199995000000005</v>
      </c>
      <c r="AC966" s="5">
        <v>0.13719708999999999</v>
      </c>
      <c r="AD966" s="5">
        <v>1028518.9</v>
      </c>
      <c r="AE966" s="5">
        <v>30322446</v>
      </c>
      <c r="AF966" s="5">
        <v>4632433.5</v>
      </c>
      <c r="AG966" s="5">
        <v>21593054</v>
      </c>
      <c r="AH966" s="5">
        <v>46.400002000000001</v>
      </c>
      <c r="AI966" s="10"/>
    </row>
    <row r="967" spans="1:35" x14ac:dyDescent="0.25">
      <c r="A967" s="5" t="s">
        <v>1460</v>
      </c>
      <c r="B967" s="5">
        <v>108</v>
      </c>
      <c r="C967" s="5">
        <v>51</v>
      </c>
      <c r="D967" s="5">
        <v>0.02</v>
      </c>
      <c r="E967" s="5">
        <v>799.99998000000005</v>
      </c>
      <c r="F967" s="5">
        <v>550.00000000000011</v>
      </c>
      <c r="G967" s="5">
        <v>30</v>
      </c>
      <c r="H967" s="5">
        <v>68.900001000000003</v>
      </c>
      <c r="I967" s="5" t="s">
        <v>200</v>
      </c>
      <c r="J967" s="5" t="s">
        <v>201</v>
      </c>
      <c r="K967" s="5">
        <v>1675.7908762617278</v>
      </c>
      <c r="L967" s="5">
        <v>4.236716524182734</v>
      </c>
      <c r="M967" s="5">
        <v>39.832852309684242</v>
      </c>
      <c r="N967" s="18">
        <v>0.10070499008935548</v>
      </c>
      <c r="O967" s="5">
        <v>1728.1892171375835</v>
      </c>
      <c r="P967" s="5">
        <v>4.3691894477277753</v>
      </c>
      <c r="Q967" s="5">
        <v>854.3614810468888</v>
      </c>
      <c r="R967" s="5">
        <v>2.1599875352294609</v>
      </c>
      <c r="S967" s="18">
        <v>0.68900001</v>
      </c>
      <c r="T967" s="62">
        <v>115.72</v>
      </c>
      <c r="U967" s="18">
        <v>0.29257113537180574</v>
      </c>
      <c r="V967" s="5">
        <v>395.54000526032104</v>
      </c>
      <c r="W967" s="5">
        <v>832.46629653219327</v>
      </c>
      <c r="X967" s="5">
        <v>2.1046323645172458</v>
      </c>
      <c r="Y967" s="5">
        <v>0</v>
      </c>
      <c r="Z967" s="5" t="s">
        <v>1060</v>
      </c>
      <c r="AA967" s="5">
        <v>2013</v>
      </c>
      <c r="AB967" s="5">
        <v>0.68900001</v>
      </c>
      <c r="AC967" s="5">
        <v>0.16905269000000001</v>
      </c>
      <c r="AD967" s="5">
        <v>1140004</v>
      </c>
      <c r="AE967" s="5">
        <v>33178566</v>
      </c>
      <c r="AF967" s="5">
        <v>4777126.5</v>
      </c>
      <c r="AG967" s="5">
        <v>22846660</v>
      </c>
      <c r="AI967" s="10"/>
    </row>
    <row r="968" spans="1:35" x14ac:dyDescent="0.25">
      <c r="A968" s="5" t="s">
        <v>1460</v>
      </c>
      <c r="B968" s="5">
        <v>108</v>
      </c>
      <c r="C968" s="5">
        <v>51</v>
      </c>
      <c r="D968" s="5">
        <v>0.02</v>
      </c>
      <c r="E968" s="5">
        <v>0</v>
      </c>
      <c r="F968" s="5">
        <v>200</v>
      </c>
      <c r="H968" s="5">
        <v>0</v>
      </c>
      <c r="I968" s="5" t="s">
        <v>200</v>
      </c>
      <c r="K968" s="5" t="s">
        <v>1456</v>
      </c>
      <c r="L968" s="5" t="e">
        <v>#VALUE!</v>
      </c>
      <c r="M968" s="5" t="s">
        <v>1456</v>
      </c>
      <c r="N968" s="18" t="e">
        <v>#VALUE!</v>
      </c>
      <c r="O968" s="5" t="e">
        <v>#VALUE!</v>
      </c>
      <c r="P968" s="5" t="e">
        <v>#VALUE!</v>
      </c>
      <c r="Q968" s="5" t="e">
        <v>#DIV/0!</v>
      </c>
      <c r="R968" s="5" t="e">
        <v>#DIV/0!</v>
      </c>
      <c r="S968" s="18" t="e">
        <v>#VALUE!</v>
      </c>
      <c r="T968" s="62" t="e">
        <v>#VALUE!</v>
      </c>
      <c r="U968" s="18" t="e">
        <v>#VALUE!</v>
      </c>
      <c r="V968" s="5">
        <v>170.27101100293106</v>
      </c>
      <c r="W968" s="5">
        <v>796.4215644807316</v>
      </c>
      <c r="X968" s="5">
        <v>4.6773761416558566</v>
      </c>
      <c r="Y968" s="5">
        <v>0</v>
      </c>
      <c r="Z968" s="5" t="s">
        <v>1060</v>
      </c>
      <c r="AA968" s="5">
        <v>2014</v>
      </c>
      <c r="AI968" s="10"/>
    </row>
    <row r="969" spans="1:35" x14ac:dyDescent="0.25">
      <c r="A969" s="5" t="s">
        <v>1460</v>
      </c>
      <c r="B969" s="5">
        <v>108</v>
      </c>
      <c r="C969" s="5">
        <v>51</v>
      </c>
      <c r="D969" s="5">
        <v>0.02</v>
      </c>
      <c r="E969" s="5">
        <v>900.0000399999999</v>
      </c>
      <c r="F969" s="5">
        <v>550.00000000000011</v>
      </c>
      <c r="H969" s="5">
        <v>84.970003000000005</v>
      </c>
      <c r="I969" s="5" t="s">
        <v>200</v>
      </c>
      <c r="J969" s="5" t="s">
        <v>759</v>
      </c>
      <c r="K969" s="5" t="s">
        <v>1456</v>
      </c>
      <c r="L969" s="5" t="e">
        <v>#VALUE!</v>
      </c>
      <c r="M969" s="5" t="s">
        <v>1456</v>
      </c>
      <c r="N969" s="18" t="e">
        <v>#VALUE!</v>
      </c>
      <c r="O969" s="5" t="e">
        <v>#VALUE!</v>
      </c>
      <c r="P969" s="5" t="e">
        <v>#VALUE!</v>
      </c>
      <c r="Q969" s="5">
        <v>141.37350539832789</v>
      </c>
      <c r="R969" s="5">
        <v>0.35741898042723697</v>
      </c>
      <c r="S969" s="18" t="e">
        <v>#VALUE!</v>
      </c>
      <c r="T969" s="62" t="e">
        <v>#VALUE!</v>
      </c>
      <c r="U969" s="18" t="e">
        <v>#VALUE!</v>
      </c>
      <c r="V969" s="5">
        <v>395.54000526032104</v>
      </c>
      <c r="W969" s="5">
        <v>745.28220355363135</v>
      </c>
      <c r="X969" s="5">
        <v>1.8842144755070493</v>
      </c>
      <c r="Y969" s="5">
        <v>0</v>
      </c>
      <c r="Z969" s="5" t="s">
        <v>1063</v>
      </c>
      <c r="AA969" s="5">
        <v>2001</v>
      </c>
      <c r="AB969" s="5">
        <v>0.84970003000000005</v>
      </c>
      <c r="AD969" s="5">
        <v>74188</v>
      </c>
      <c r="AE969" s="5">
        <v>3842602</v>
      </c>
      <c r="AF969" s="5">
        <v>1615871</v>
      </c>
      <c r="AG969" s="5">
        <v>3264901</v>
      </c>
      <c r="AI969" s="10"/>
    </row>
    <row r="970" spans="1:35" x14ac:dyDescent="0.25">
      <c r="A970" s="5" t="s">
        <v>1460</v>
      </c>
      <c r="B970" s="5">
        <v>108</v>
      </c>
      <c r="C970" s="5">
        <v>51</v>
      </c>
      <c r="D970" s="5">
        <v>0.02</v>
      </c>
      <c r="E970" s="5">
        <v>900.0000399999999</v>
      </c>
      <c r="F970" s="5">
        <v>550.00000000000011</v>
      </c>
      <c r="H970" s="5">
        <v>82.059996999999996</v>
      </c>
      <c r="I970" s="5" t="s">
        <v>200</v>
      </c>
      <c r="J970" s="5" t="s">
        <v>759</v>
      </c>
      <c r="K970" s="5" t="s">
        <v>1456</v>
      </c>
      <c r="L970" s="5" t="e">
        <v>#VALUE!</v>
      </c>
      <c r="M970" s="5" t="s">
        <v>1456</v>
      </c>
      <c r="N970" s="18" t="e">
        <v>#VALUE!</v>
      </c>
      <c r="O970" s="5" t="e">
        <v>#VALUE!</v>
      </c>
      <c r="P970" s="5" t="e">
        <v>#VALUE!</v>
      </c>
      <c r="Q970" s="5">
        <v>175.14191269279559</v>
      </c>
      <c r="R970" s="5">
        <v>0.4427919056569955</v>
      </c>
      <c r="S970" s="18" t="e">
        <v>#VALUE!</v>
      </c>
      <c r="T970" s="62" t="e">
        <v>#VALUE!</v>
      </c>
      <c r="U970" s="18" t="e">
        <v>#VALUE!</v>
      </c>
      <c r="V970" s="5">
        <v>395.54000526032104</v>
      </c>
      <c r="W970" s="5">
        <v>745.28220355363135</v>
      </c>
      <c r="X970" s="5">
        <v>1.8842144755070493</v>
      </c>
      <c r="Y970" s="5">
        <v>0</v>
      </c>
      <c r="Z970" s="5" t="s">
        <v>1063</v>
      </c>
      <c r="AA970" s="5">
        <v>2002</v>
      </c>
      <c r="AB970" s="5">
        <v>0.82059996999999996</v>
      </c>
      <c r="AD970" s="5">
        <v>82124</v>
      </c>
      <c r="AE970" s="5">
        <v>4196314</v>
      </c>
      <c r="AF970" s="5">
        <v>1700164</v>
      </c>
      <c r="AG970" s="5">
        <v>3443395</v>
      </c>
      <c r="AI970" s="10"/>
    </row>
    <row r="971" spans="1:35" x14ac:dyDescent="0.25">
      <c r="A971" s="5" t="s">
        <v>1460</v>
      </c>
      <c r="B971" s="5">
        <v>108</v>
      </c>
      <c r="C971" s="5">
        <v>51</v>
      </c>
      <c r="D971" s="5">
        <v>0.02</v>
      </c>
      <c r="E971" s="5">
        <v>900.0000399999999</v>
      </c>
      <c r="F971" s="5">
        <v>550.00000000000011</v>
      </c>
      <c r="H971" s="5">
        <v>74.959998999999996</v>
      </c>
      <c r="I971" s="5" t="s">
        <v>200</v>
      </c>
      <c r="J971" s="5" t="s">
        <v>759</v>
      </c>
      <c r="K971" s="5" t="s">
        <v>1456</v>
      </c>
      <c r="L971" s="5" t="e">
        <v>#VALUE!</v>
      </c>
      <c r="M971" s="5" t="s">
        <v>1456</v>
      </c>
      <c r="N971" s="18" t="e">
        <v>#VALUE!</v>
      </c>
      <c r="O971" s="5" t="e">
        <v>#VALUE!</v>
      </c>
      <c r="P971" s="5" t="e">
        <v>#VALUE!</v>
      </c>
      <c r="Q971" s="5">
        <v>246.92028498380358</v>
      </c>
      <c r="R971" s="5">
        <v>0.62426121681748792</v>
      </c>
      <c r="S971" s="18" t="e">
        <v>#VALUE!</v>
      </c>
      <c r="T971" s="62" t="e">
        <v>#VALUE!</v>
      </c>
      <c r="U971" s="18" t="e">
        <v>#VALUE!</v>
      </c>
      <c r="V971" s="5">
        <v>395.54000526032104</v>
      </c>
      <c r="W971" s="5">
        <v>745.28220355363135</v>
      </c>
      <c r="X971" s="5">
        <v>1.8842144755070493</v>
      </c>
      <c r="Y971" s="5">
        <v>0</v>
      </c>
      <c r="Z971" s="5" t="s">
        <v>1063</v>
      </c>
      <c r="AA971" s="5">
        <v>2003</v>
      </c>
      <c r="AB971" s="5">
        <v>0.74959998999999999</v>
      </c>
      <c r="AD971" s="5">
        <v>88258</v>
      </c>
      <c r="AE971" s="5">
        <v>4669192</v>
      </c>
      <c r="AF971" s="5">
        <v>1872879</v>
      </c>
      <c r="AG971" s="5">
        <v>3500037</v>
      </c>
      <c r="AI971" s="10"/>
    </row>
    <row r="972" spans="1:35" x14ac:dyDescent="0.25">
      <c r="A972" s="5" t="s">
        <v>1460</v>
      </c>
      <c r="B972" s="5">
        <v>108</v>
      </c>
      <c r="C972" s="5">
        <v>51</v>
      </c>
      <c r="D972" s="5">
        <v>0.02</v>
      </c>
      <c r="E972" s="5">
        <v>900.0000399999999</v>
      </c>
      <c r="F972" s="5">
        <v>550.00000000000011</v>
      </c>
      <c r="H972" s="5">
        <v>71.089994999999988</v>
      </c>
      <c r="I972" s="5" t="s">
        <v>200</v>
      </c>
      <c r="J972" s="5" t="s">
        <v>759</v>
      </c>
      <c r="K972" s="5" t="s">
        <v>1456</v>
      </c>
      <c r="L972" s="5" t="e">
        <v>#VALUE!</v>
      </c>
      <c r="M972" s="5" t="s">
        <v>1456</v>
      </c>
      <c r="N972" s="18" t="e">
        <v>#VALUE!</v>
      </c>
      <c r="O972" s="5" t="e">
        <v>#VALUE!</v>
      </c>
      <c r="P972" s="5" t="e">
        <v>#VALUE!</v>
      </c>
      <c r="Q972" s="5">
        <v>293.66575193511369</v>
      </c>
      <c r="R972" s="5">
        <v>0.74244260512116911</v>
      </c>
      <c r="S972" s="18" t="e">
        <v>#VALUE!</v>
      </c>
      <c r="T972" s="62" t="e">
        <v>#VALUE!</v>
      </c>
      <c r="U972" s="18" t="e">
        <v>#VALUE!</v>
      </c>
      <c r="V972" s="5">
        <v>395.54000526032104</v>
      </c>
      <c r="W972" s="5">
        <v>745.28220355363135</v>
      </c>
      <c r="X972" s="5">
        <v>1.8842144755070493</v>
      </c>
      <c r="Y972" s="5">
        <v>0</v>
      </c>
      <c r="Z972" s="5" t="s">
        <v>1063</v>
      </c>
      <c r="AA972" s="5">
        <v>2004</v>
      </c>
      <c r="AB972" s="5">
        <v>0.71089994999999995</v>
      </c>
      <c r="AD972" s="5">
        <v>123360</v>
      </c>
      <c r="AE972" s="5">
        <v>5029877</v>
      </c>
      <c r="AF972" s="5">
        <v>1958586</v>
      </c>
      <c r="AG972" s="5">
        <v>3575641</v>
      </c>
      <c r="AI972" s="10"/>
    </row>
    <row r="973" spans="1:35" x14ac:dyDescent="0.25">
      <c r="A973" s="5" t="s">
        <v>1460</v>
      </c>
      <c r="B973" s="5">
        <v>108</v>
      </c>
      <c r="C973" s="5">
        <v>51</v>
      </c>
      <c r="D973" s="5">
        <v>0.02</v>
      </c>
      <c r="E973" s="5">
        <v>900.0000399999999</v>
      </c>
      <c r="F973" s="5">
        <v>550.00000000000011</v>
      </c>
      <c r="H973" s="5">
        <v>60.27</v>
      </c>
      <c r="I973" s="5" t="s">
        <v>200</v>
      </c>
      <c r="J973" s="5" t="s">
        <v>759</v>
      </c>
      <c r="K973" s="5" t="s">
        <v>1456</v>
      </c>
      <c r="L973" s="5" t="e">
        <v>#VALUE!</v>
      </c>
      <c r="M973" s="5" t="s">
        <v>1456</v>
      </c>
      <c r="N973" s="18" t="e">
        <v>#VALUE!</v>
      </c>
      <c r="O973" s="5" t="e">
        <v>#VALUE!</v>
      </c>
      <c r="P973" s="5" t="e">
        <v>#VALUE!</v>
      </c>
      <c r="Q973" s="5">
        <v>460.70305367469558</v>
      </c>
      <c r="R973" s="5">
        <v>1.164744520270429</v>
      </c>
      <c r="S973" s="18" t="e">
        <v>#VALUE!</v>
      </c>
      <c r="T973" s="62" t="e">
        <v>#VALUE!</v>
      </c>
      <c r="U973" s="18" t="e">
        <v>#VALUE!</v>
      </c>
      <c r="V973" s="5">
        <v>395.54000526032104</v>
      </c>
      <c r="W973" s="5">
        <v>745.28220355363135</v>
      </c>
      <c r="X973" s="5">
        <v>1.8842144755070493</v>
      </c>
      <c r="Y973" s="5">
        <v>0</v>
      </c>
      <c r="Z973" s="5" t="s">
        <v>1063</v>
      </c>
      <c r="AA973" s="5">
        <v>2005</v>
      </c>
      <c r="AB973" s="5">
        <v>0.60270000000000001</v>
      </c>
      <c r="AD973" s="5">
        <v>132754</v>
      </c>
      <c r="AE973" s="5">
        <v>5991026</v>
      </c>
      <c r="AF973" s="5">
        <v>2043568</v>
      </c>
      <c r="AG973" s="5">
        <v>3610800</v>
      </c>
      <c r="AH973" s="5">
        <v>45.200001</v>
      </c>
      <c r="AI973" s="10"/>
    </row>
    <row r="974" spans="1:35" x14ac:dyDescent="0.25">
      <c r="A974" s="5" t="s">
        <v>1460</v>
      </c>
      <c r="B974" s="5">
        <v>108</v>
      </c>
      <c r="C974" s="5">
        <v>51</v>
      </c>
      <c r="D974" s="5">
        <v>0.02</v>
      </c>
      <c r="E974" s="5">
        <v>850.00001000000009</v>
      </c>
      <c r="F974" s="5">
        <v>550.00000000000011</v>
      </c>
      <c r="H974" s="5">
        <v>61.35</v>
      </c>
      <c r="I974" s="5" t="s">
        <v>200</v>
      </c>
      <c r="J974" s="5" t="s">
        <v>759</v>
      </c>
      <c r="K974" s="5" t="s">
        <v>1456</v>
      </c>
      <c r="L974" s="5" t="e">
        <v>#VALUE!</v>
      </c>
      <c r="M974" s="5" t="s">
        <v>1456</v>
      </c>
      <c r="N974" s="18" t="e">
        <v>#VALUE!</v>
      </c>
      <c r="O974" s="5" t="e">
        <v>#VALUE!</v>
      </c>
      <c r="P974" s="5" t="e">
        <v>#VALUE!</v>
      </c>
      <c r="Q974" s="5">
        <v>457.18821163481505</v>
      </c>
      <c r="R974" s="5">
        <v>1.155858334314176</v>
      </c>
      <c r="S974" s="18" t="e">
        <v>#VALUE!</v>
      </c>
      <c r="T974" s="62" t="e">
        <v>#VALUE!</v>
      </c>
      <c r="U974" s="18" t="e">
        <v>#VALUE!</v>
      </c>
      <c r="V974" s="5">
        <v>395.54000526032104</v>
      </c>
      <c r="W974" s="5">
        <v>787.22652777150745</v>
      </c>
      <c r="X974" s="5">
        <v>1.9902576662337896</v>
      </c>
      <c r="Y974" s="5">
        <v>0</v>
      </c>
      <c r="Z974" s="5" t="s">
        <v>1063</v>
      </c>
      <c r="AA974" s="5">
        <v>2006</v>
      </c>
      <c r="AB974" s="5">
        <v>0.61350000000000005</v>
      </c>
      <c r="AD974" s="5">
        <v>170578</v>
      </c>
      <c r="AE974" s="5">
        <v>6402875</v>
      </c>
      <c r="AF974" s="5">
        <v>2141016</v>
      </c>
      <c r="AG974" s="5">
        <v>3928270</v>
      </c>
      <c r="AI974" s="10"/>
    </row>
    <row r="975" spans="1:35" x14ac:dyDescent="0.25">
      <c r="A975" s="5" t="s">
        <v>1460</v>
      </c>
      <c r="B975" s="5">
        <v>108</v>
      </c>
      <c r="C975" s="5">
        <v>51</v>
      </c>
      <c r="D975" s="5">
        <v>0.02</v>
      </c>
      <c r="E975" s="5">
        <v>850.00001000000009</v>
      </c>
      <c r="F975" s="5">
        <v>550.00000000000011</v>
      </c>
      <c r="G975" s="5">
        <v>30</v>
      </c>
      <c r="H975" s="5">
        <v>67.000002000000009</v>
      </c>
      <c r="I975" s="5" t="s">
        <v>200</v>
      </c>
      <c r="J975" s="5" t="s">
        <v>201</v>
      </c>
      <c r="K975" s="5">
        <v>1590.4870349750495</v>
      </c>
      <c r="L975" s="5">
        <v>4.0210522673383817</v>
      </c>
      <c r="M975" s="5">
        <v>35.016902747412146</v>
      </c>
      <c r="N975" s="18">
        <v>8.8529358046516918E-2</v>
      </c>
      <c r="O975" s="5">
        <v>1593.0681345944647</v>
      </c>
      <c r="P975" s="5">
        <v>4.0275777757195543</v>
      </c>
      <c r="Q975" s="5">
        <v>431.64052149338551</v>
      </c>
      <c r="R975" s="5">
        <v>1.0912689380415648</v>
      </c>
      <c r="S975" s="18">
        <v>0.67000002000000014</v>
      </c>
      <c r="T975" s="62">
        <v>75.180000000000007</v>
      </c>
      <c r="U975" s="18">
        <v>0.1900725614793069</v>
      </c>
      <c r="V975" s="5">
        <v>395.54000526032104</v>
      </c>
      <c r="W975" s="5">
        <v>787.22652777150745</v>
      </c>
      <c r="X975" s="5">
        <v>1.9902576662337896</v>
      </c>
      <c r="Y975" s="5">
        <v>0</v>
      </c>
      <c r="Z975" s="5" t="s">
        <v>1063</v>
      </c>
      <c r="AA975" s="5">
        <v>2007</v>
      </c>
      <c r="AB975" s="5">
        <v>0.67000002000000003</v>
      </c>
      <c r="AC975" s="5">
        <v>0.10770001</v>
      </c>
      <c r="AD975" s="5">
        <v>178053</v>
      </c>
      <c r="AE975" s="5">
        <v>7259715</v>
      </c>
      <c r="AF975" s="5">
        <v>2195339.5</v>
      </c>
      <c r="AG975" s="5">
        <v>4862256.5</v>
      </c>
      <c r="AH975" s="5">
        <v>45.599997999999999</v>
      </c>
      <c r="AI975" s="10"/>
    </row>
    <row r="976" spans="1:35" x14ac:dyDescent="0.25">
      <c r="A976" s="5" t="s">
        <v>1460</v>
      </c>
      <c r="B976" s="5">
        <v>108</v>
      </c>
      <c r="C976" s="5">
        <v>51</v>
      </c>
      <c r="D976" s="5">
        <v>0.02</v>
      </c>
      <c r="E976" s="5">
        <v>850.00001000000009</v>
      </c>
      <c r="F976" s="5">
        <v>550.00000000000011</v>
      </c>
      <c r="G976" s="5">
        <v>28</v>
      </c>
      <c r="H976" s="5">
        <v>67.800003000000004</v>
      </c>
      <c r="I976" s="5" t="s">
        <v>200</v>
      </c>
      <c r="J976" s="5" t="s">
        <v>201</v>
      </c>
      <c r="K976" s="5">
        <v>1590.4870349750495</v>
      </c>
      <c r="L976" s="5">
        <v>4.0210522673383817</v>
      </c>
      <c r="M976" s="5">
        <v>35.016902747412146</v>
      </c>
      <c r="N976" s="18">
        <v>8.8529358046516918E-2</v>
      </c>
      <c r="O976" s="5">
        <v>1612.0898668735726</v>
      </c>
      <c r="P976" s="5">
        <v>4.0756683153012307</v>
      </c>
      <c r="Q976" s="5">
        <v>431.54882830265257</v>
      </c>
      <c r="R976" s="5">
        <v>1.0910371202999622</v>
      </c>
      <c r="S976" s="18">
        <v>0.67800003000000009</v>
      </c>
      <c r="T976" s="62">
        <v>75.86</v>
      </c>
      <c r="U976" s="18">
        <v>0.1917841690925699</v>
      </c>
      <c r="V976" s="5">
        <v>395.54000526032104</v>
      </c>
      <c r="W976" s="5">
        <v>787.22652777150745</v>
      </c>
      <c r="X976" s="5">
        <v>1.9902576662337896</v>
      </c>
      <c r="Y976" s="5">
        <v>0</v>
      </c>
      <c r="Z976" s="5" t="s">
        <v>1063</v>
      </c>
      <c r="AA976" s="5">
        <v>2008</v>
      </c>
      <c r="AB976" s="5">
        <v>0.67800002999999998</v>
      </c>
      <c r="AC976" s="5">
        <v>0.10580000000000001</v>
      </c>
      <c r="AD976" s="5">
        <v>241456</v>
      </c>
      <c r="AE976" s="5">
        <v>7821316.5</v>
      </c>
      <c r="AF976" s="5">
        <v>2308320.7999999998</v>
      </c>
      <c r="AG976" s="5">
        <v>5302034</v>
      </c>
      <c r="AH976" s="5">
        <v>45.700001</v>
      </c>
      <c r="AI976" s="10"/>
    </row>
    <row r="977" spans="1:35" x14ac:dyDescent="0.25">
      <c r="A977" s="5" t="s">
        <v>1460</v>
      </c>
      <c r="B977" s="5">
        <v>108</v>
      </c>
      <c r="C977" s="5">
        <v>51</v>
      </c>
      <c r="D977" s="5">
        <v>0.02</v>
      </c>
      <c r="E977" s="5">
        <v>850.00001000000009</v>
      </c>
      <c r="F977" s="5">
        <v>550.00000000000011</v>
      </c>
      <c r="G977" s="5">
        <v>28</v>
      </c>
      <c r="H977" s="5">
        <v>58.3</v>
      </c>
      <c r="I977" s="5" t="s">
        <v>200</v>
      </c>
      <c r="J977" s="5" t="s">
        <v>201</v>
      </c>
      <c r="K977" s="5">
        <v>1590.4870349750495</v>
      </c>
      <c r="L977" s="5">
        <v>4.0210522673383817</v>
      </c>
      <c r="M977" s="5">
        <v>35.016902747412146</v>
      </c>
      <c r="N977" s="18">
        <v>8.8529358046516918E-2</v>
      </c>
      <c r="O977" s="5">
        <v>1386.2070070812426</v>
      </c>
      <c r="P977" s="5">
        <v>3.5045936912725759</v>
      </c>
      <c r="Q977" s="5">
        <v>570.96109278848564</v>
      </c>
      <c r="R977" s="5">
        <v>1.4434977124822377</v>
      </c>
      <c r="S977" s="18">
        <v>0.58299999999999996</v>
      </c>
      <c r="T977" s="62">
        <v>89.05</v>
      </c>
      <c r="U977" s="18">
        <v>0.22514073521651173</v>
      </c>
      <c r="V977" s="5">
        <v>395.54000526032104</v>
      </c>
      <c r="W977" s="5">
        <v>787.22652777150745</v>
      </c>
      <c r="X977" s="5">
        <v>1.9902576662337896</v>
      </c>
      <c r="Y977" s="5">
        <v>0</v>
      </c>
      <c r="Z977" s="5" t="s">
        <v>1063</v>
      </c>
      <c r="AA977" s="5">
        <v>2009</v>
      </c>
      <c r="AB977" s="5">
        <v>0.58299999999999996</v>
      </c>
      <c r="AC977" s="5">
        <v>0.1072</v>
      </c>
      <c r="AD977" s="5">
        <v>252321</v>
      </c>
      <c r="AE977" s="5">
        <v>8475052</v>
      </c>
      <c r="AF977" s="5">
        <v>2448287</v>
      </c>
      <c r="AG977" s="5">
        <v>4937319.5</v>
      </c>
      <c r="AH977" s="5">
        <v>46</v>
      </c>
      <c r="AI977" s="10"/>
    </row>
    <row r="978" spans="1:35" x14ac:dyDescent="0.25">
      <c r="A978" s="5" t="s">
        <v>1460</v>
      </c>
      <c r="B978" s="5">
        <v>108</v>
      </c>
      <c r="C978" s="5">
        <v>51</v>
      </c>
      <c r="D978" s="5">
        <v>0.02</v>
      </c>
      <c r="E978" s="5">
        <v>850.00001000000009</v>
      </c>
      <c r="F978" s="5">
        <v>550.00000000000011</v>
      </c>
      <c r="G978" s="5">
        <v>26</v>
      </c>
      <c r="H978" s="5">
        <v>58.499997999999998</v>
      </c>
      <c r="I978" s="5" t="s">
        <v>200</v>
      </c>
      <c r="J978" s="5" t="s">
        <v>201</v>
      </c>
      <c r="K978" s="5">
        <v>1590.4870349750495</v>
      </c>
      <c r="L978" s="5">
        <v>4.0210522673383817</v>
      </c>
      <c r="M978" s="5">
        <v>35.016902747412146</v>
      </c>
      <c r="N978" s="18">
        <v>8.8529358046516918E-2</v>
      </c>
      <c r="O978" s="5">
        <v>1390.9623866524644</v>
      </c>
      <c r="P978" s="5">
        <v>3.5166161909135214</v>
      </c>
      <c r="Q978" s="5">
        <v>592.32277865984736</v>
      </c>
      <c r="R978" s="5">
        <v>1.4975040976449792</v>
      </c>
      <c r="S978" s="18">
        <v>0.58499997999999997</v>
      </c>
      <c r="T978" s="62">
        <v>92.22</v>
      </c>
      <c r="U978" s="18">
        <v>0.23315855223915019</v>
      </c>
      <c r="V978" s="5">
        <v>395.54000526032104</v>
      </c>
      <c r="W978" s="5">
        <v>787.22652777150745</v>
      </c>
      <c r="X978" s="5">
        <v>1.9902576662337896</v>
      </c>
      <c r="Y978" s="5">
        <v>0</v>
      </c>
      <c r="Z978" s="5" t="s">
        <v>1063</v>
      </c>
      <c r="AA978" s="5">
        <v>2010</v>
      </c>
      <c r="AB978" s="5">
        <v>0.58499997999999997</v>
      </c>
      <c r="AC978" s="5">
        <v>0.1072</v>
      </c>
      <c r="AD978" s="5">
        <v>268061</v>
      </c>
      <c r="AE978" s="5">
        <v>8953932</v>
      </c>
      <c r="AF978" s="5">
        <v>2481383.5</v>
      </c>
      <c r="AG978" s="5">
        <v>5233838.5</v>
      </c>
      <c r="AH978" s="5">
        <v>46.299999</v>
      </c>
      <c r="AI978" s="10"/>
    </row>
    <row r="979" spans="1:35" x14ac:dyDescent="0.25">
      <c r="A979" s="5" t="s">
        <v>1460</v>
      </c>
      <c r="B979" s="5">
        <v>108</v>
      </c>
      <c r="C979" s="5">
        <v>51</v>
      </c>
      <c r="D979" s="5">
        <v>0.02</v>
      </c>
      <c r="E979" s="5">
        <v>775.00000999999997</v>
      </c>
      <c r="F979" s="5">
        <v>499.99999000000003</v>
      </c>
      <c r="G979" s="5">
        <v>26</v>
      </c>
      <c r="H979" s="5">
        <v>57.4</v>
      </c>
      <c r="I979" s="5" t="s">
        <v>200</v>
      </c>
      <c r="J979" s="5" t="s">
        <v>201</v>
      </c>
      <c r="K979" s="5">
        <v>1484.7319442088335</v>
      </c>
      <c r="L979" s="5">
        <v>4.2460209574032675</v>
      </c>
      <c r="M979" s="5">
        <v>34.76666281401274</v>
      </c>
      <c r="N979" s="18">
        <v>9.9425340380840901E-2</v>
      </c>
      <c r="O979" s="5">
        <v>1272.2886801670331</v>
      </c>
      <c r="P979" s="5">
        <v>3.6384779225146984</v>
      </c>
      <c r="Q979" s="5">
        <v>591.5369262514655</v>
      </c>
      <c r="R979" s="5">
        <v>1.6916711435612217</v>
      </c>
      <c r="S979" s="18">
        <v>0.57399999999999995</v>
      </c>
      <c r="T979" s="62">
        <v>88.3</v>
      </c>
      <c r="U979" s="18">
        <v>0.25251306577501664</v>
      </c>
      <c r="V979" s="5">
        <v>349.67607534298389</v>
      </c>
      <c r="W979" s="5">
        <v>731.79885747589344</v>
      </c>
      <c r="X979" s="5">
        <v>2.0927907542948141</v>
      </c>
      <c r="Y979" s="5">
        <v>0</v>
      </c>
      <c r="Z979" s="5" t="s">
        <v>1063</v>
      </c>
      <c r="AA979" s="5">
        <v>2011</v>
      </c>
      <c r="AB979" s="5">
        <v>0.57399999999999995</v>
      </c>
      <c r="AC979" s="5">
        <v>0.10600001000000001</v>
      </c>
      <c r="AD979" s="5">
        <v>280124</v>
      </c>
      <c r="AE979" s="5">
        <v>9998251</v>
      </c>
      <c r="AF979" s="5">
        <v>2517779.5</v>
      </c>
      <c r="AG979" s="5">
        <v>5740516.5</v>
      </c>
      <c r="AH979" s="5">
        <v>46.599997999999999</v>
      </c>
      <c r="AI979" s="10"/>
    </row>
    <row r="980" spans="1:35" x14ac:dyDescent="0.25">
      <c r="A980" s="5" t="s">
        <v>1460</v>
      </c>
      <c r="B980" s="5">
        <v>108</v>
      </c>
      <c r="C980" s="5">
        <v>51</v>
      </c>
      <c r="D980" s="5">
        <v>0.02</v>
      </c>
      <c r="E980" s="5">
        <v>775.00000999999997</v>
      </c>
      <c r="F980" s="5">
        <v>499.99999000000003</v>
      </c>
      <c r="G980" s="5">
        <v>24</v>
      </c>
      <c r="H980" s="5">
        <v>56.099998999999997</v>
      </c>
      <c r="I980" s="5" t="s">
        <v>200</v>
      </c>
      <c r="J980" s="5" t="s">
        <v>201</v>
      </c>
      <c r="K980" s="5">
        <v>1484.7319442088335</v>
      </c>
      <c r="L980" s="5">
        <v>4.2460209574032675</v>
      </c>
      <c r="M980" s="5">
        <v>34.76666281401274</v>
      </c>
      <c r="N980" s="18">
        <v>9.9425340380840901E-2</v>
      </c>
      <c r="O980" s="5">
        <v>1243.4737575798238</v>
      </c>
      <c r="P980" s="5">
        <v>3.5560733068745063</v>
      </c>
      <c r="Q980" s="5">
        <v>639.36554363126686</v>
      </c>
      <c r="R980" s="5">
        <v>1.8284509256292059</v>
      </c>
      <c r="S980" s="18">
        <v>0.56099999</v>
      </c>
      <c r="T980" s="62">
        <v>94.23</v>
      </c>
      <c r="U980" s="18">
        <v>0.26948197401299401</v>
      </c>
      <c r="V980" s="5">
        <v>349.67607534298389</v>
      </c>
      <c r="W980" s="5">
        <v>731.79885747589344</v>
      </c>
      <c r="X980" s="5">
        <v>2.0927907542948141</v>
      </c>
      <c r="Y980" s="5">
        <v>0</v>
      </c>
      <c r="Z980" s="5" t="s">
        <v>1063</v>
      </c>
      <c r="AA980" s="5">
        <v>2012</v>
      </c>
      <c r="AB980" s="5">
        <v>0.56099999</v>
      </c>
      <c r="AC980" s="5">
        <v>0.10510000999999999</v>
      </c>
      <c r="AD980" s="5">
        <v>285816</v>
      </c>
      <c r="AE980" s="5">
        <v>10361600</v>
      </c>
      <c r="AF980" s="5">
        <v>2487757.5</v>
      </c>
      <c r="AG980" s="5">
        <v>5817881.5</v>
      </c>
      <c r="AH980" s="5">
        <v>46.900002000000001</v>
      </c>
      <c r="AI980" s="10"/>
    </row>
    <row r="981" spans="1:35" x14ac:dyDescent="0.25">
      <c r="A981" s="5" t="s">
        <v>1460</v>
      </c>
      <c r="B981" s="5">
        <v>108</v>
      </c>
      <c r="C981" s="5">
        <v>51</v>
      </c>
      <c r="D981" s="5">
        <v>0.02</v>
      </c>
      <c r="E981" s="5">
        <v>775.00000999999997</v>
      </c>
      <c r="F981" s="5">
        <v>499.99999000000003</v>
      </c>
      <c r="G981" s="5">
        <v>24</v>
      </c>
      <c r="H981" s="5">
        <v>56.700002999999995</v>
      </c>
      <c r="I981" s="5" t="s">
        <v>200</v>
      </c>
      <c r="J981" s="5" t="s">
        <v>201</v>
      </c>
      <c r="K981" s="5">
        <v>1484.7319442088335</v>
      </c>
      <c r="L981" s="5">
        <v>4.2460209574032675</v>
      </c>
      <c r="M981" s="5">
        <v>34.76666281401274</v>
      </c>
      <c r="N981" s="18">
        <v>9.9425340380840901E-2</v>
      </c>
      <c r="O981" s="5">
        <v>1256.7730310511643</v>
      </c>
      <c r="P981" s="5">
        <v>3.5941064306971633</v>
      </c>
      <c r="Q981" s="5">
        <v>648.11311580570259</v>
      </c>
      <c r="R981" s="5">
        <v>1.8534671414679806</v>
      </c>
      <c r="S981" s="18">
        <v>0.56700002999999999</v>
      </c>
      <c r="T981" s="62">
        <v>95.05</v>
      </c>
      <c r="U981" s="18">
        <v>0.27180862844605919</v>
      </c>
      <c r="V981" s="5">
        <v>349.67607534298389</v>
      </c>
      <c r="W981" s="5">
        <v>731.79885747589344</v>
      </c>
      <c r="X981" s="5">
        <v>2.0927907542948141</v>
      </c>
      <c r="Y981" s="5">
        <v>0</v>
      </c>
      <c r="Z981" s="5" t="s">
        <v>1063</v>
      </c>
      <c r="AA981" s="5">
        <v>2013</v>
      </c>
      <c r="AB981" s="5">
        <v>0.56700002999999999</v>
      </c>
      <c r="AC981" s="5">
        <v>0.10510000999999999</v>
      </c>
      <c r="AD981" s="5">
        <v>291087</v>
      </c>
      <c r="AE981" s="5">
        <v>10708768</v>
      </c>
      <c r="AF981" s="5">
        <v>2501741.7999999998</v>
      </c>
      <c r="AG981" s="5">
        <v>6070681.5</v>
      </c>
      <c r="AH981" s="5">
        <v>47</v>
      </c>
      <c r="AI981" s="10"/>
    </row>
    <row r="982" spans="1:35" x14ac:dyDescent="0.25">
      <c r="A982" s="5" t="s">
        <v>1460</v>
      </c>
      <c r="B982" s="5">
        <v>108</v>
      </c>
      <c r="C982" s="5">
        <v>51</v>
      </c>
      <c r="D982" s="5">
        <v>0.02</v>
      </c>
      <c r="E982" s="5">
        <v>0</v>
      </c>
      <c r="F982" s="5">
        <v>200</v>
      </c>
      <c r="H982" s="5">
        <v>0</v>
      </c>
      <c r="I982" s="5" t="s">
        <v>200</v>
      </c>
      <c r="K982" s="5" t="s">
        <v>1456</v>
      </c>
      <c r="L982" s="5" t="e">
        <v>#VALUE!</v>
      </c>
      <c r="M982" s="5" t="s">
        <v>1456</v>
      </c>
      <c r="N982" s="18" t="e">
        <v>#VALUE!</v>
      </c>
      <c r="O982" s="5" t="e">
        <v>#VALUE!</v>
      </c>
      <c r="P982" s="5" t="e">
        <v>#VALUE!</v>
      </c>
      <c r="Q982" s="5" t="e">
        <v>#DIV/0!</v>
      </c>
      <c r="R982" s="5" t="e">
        <v>#DIV/0!</v>
      </c>
      <c r="S982" s="18" t="e">
        <v>#VALUE!</v>
      </c>
      <c r="T982" s="62" t="e">
        <v>#VALUE!</v>
      </c>
      <c r="U982" s="18" t="e">
        <v>#VALUE!</v>
      </c>
      <c r="V982" s="5">
        <v>170.27101100293106</v>
      </c>
      <c r="W982" s="5">
        <v>796.4215644807316</v>
      </c>
      <c r="X982" s="5">
        <v>4.6773761416558566</v>
      </c>
      <c r="Y982" s="5">
        <v>0</v>
      </c>
      <c r="Z982" s="5" t="s">
        <v>1063</v>
      </c>
      <c r="AA982" s="5">
        <v>2014</v>
      </c>
      <c r="AI982" s="10"/>
    </row>
    <row r="983" spans="1:35" x14ac:dyDescent="0.25">
      <c r="A983" s="5" t="s">
        <v>1460</v>
      </c>
      <c r="B983" s="5">
        <v>108</v>
      </c>
      <c r="C983" s="5">
        <v>51</v>
      </c>
      <c r="D983" s="5">
        <v>0.02</v>
      </c>
      <c r="E983" s="5">
        <v>874.99998999999991</v>
      </c>
      <c r="F983" s="5">
        <v>200</v>
      </c>
      <c r="G983" s="5">
        <v>40</v>
      </c>
      <c r="H983" s="5">
        <v>117.05766</v>
      </c>
      <c r="I983" s="5" t="s">
        <v>200</v>
      </c>
      <c r="J983" s="5" t="s">
        <v>702</v>
      </c>
      <c r="K983" s="5" t="s">
        <v>1456</v>
      </c>
      <c r="L983" s="5" t="e">
        <v>#VALUE!</v>
      </c>
      <c r="M983" s="5" t="s">
        <v>1456</v>
      </c>
      <c r="N983" s="18" t="e">
        <v>#VALUE!</v>
      </c>
      <c r="O983" s="5" t="e">
        <v>#VALUE!</v>
      </c>
      <c r="P983" s="5" t="e">
        <v>#VALUE!</v>
      </c>
      <c r="Q983" s="5">
        <v>-80.728208627977949</v>
      </c>
      <c r="R983" s="5">
        <v>-0.47411598810902866</v>
      </c>
      <c r="S983" s="18" t="e">
        <v>#VALUE!</v>
      </c>
      <c r="T983" s="62" t="e">
        <v>#VALUE!</v>
      </c>
      <c r="U983" s="18" t="e">
        <v>#VALUE!</v>
      </c>
      <c r="V983" s="5">
        <v>170.27101100293106</v>
      </c>
      <c r="W983" s="5">
        <v>250.92886603094851</v>
      </c>
      <c r="X983" s="5">
        <v>1.4737028020972343</v>
      </c>
      <c r="Y983" s="5">
        <v>0</v>
      </c>
      <c r="Z983" s="5" t="s">
        <v>1070</v>
      </c>
      <c r="AA983" s="5">
        <v>2001</v>
      </c>
      <c r="AB983" s="5">
        <v>1.1705766</v>
      </c>
      <c r="AC983" s="5">
        <v>0.1119348</v>
      </c>
      <c r="AD983" s="5">
        <v>173796.34</v>
      </c>
      <c r="AE983" s="5">
        <v>23705502</v>
      </c>
      <c r="AF983" s="5">
        <v>8528723</v>
      </c>
      <c r="AG983" s="5">
        <v>27749108</v>
      </c>
      <c r="AI983" s="10"/>
    </row>
    <row r="984" spans="1:35" x14ac:dyDescent="0.25">
      <c r="A984" s="5" t="s">
        <v>1460</v>
      </c>
      <c r="B984" s="5">
        <v>108</v>
      </c>
      <c r="C984" s="5">
        <v>51</v>
      </c>
      <c r="D984" s="5">
        <v>0.02</v>
      </c>
      <c r="E984" s="5">
        <v>874.99998999999991</v>
      </c>
      <c r="F984" s="5">
        <v>200</v>
      </c>
      <c r="G984" s="5">
        <v>39</v>
      </c>
      <c r="H984" s="5">
        <v>107.34276</v>
      </c>
      <c r="I984" s="5" t="s">
        <v>200</v>
      </c>
      <c r="J984" s="5" t="s">
        <v>702</v>
      </c>
      <c r="K984" s="5" t="s">
        <v>1456</v>
      </c>
      <c r="L984" s="5" t="e">
        <v>#VALUE!</v>
      </c>
      <c r="M984" s="5" t="s">
        <v>1456</v>
      </c>
      <c r="N984" s="18" t="e">
        <v>#VALUE!</v>
      </c>
      <c r="O984" s="5" t="e">
        <v>#VALUE!</v>
      </c>
      <c r="P984" s="5" t="e">
        <v>#VALUE!</v>
      </c>
      <c r="Q984" s="5">
        <v>-35.508391287450102</v>
      </c>
      <c r="R984" s="5">
        <v>-0.20854043843575262</v>
      </c>
      <c r="S984" s="18" t="e">
        <v>#VALUE!</v>
      </c>
      <c r="T984" s="62" t="e">
        <v>#VALUE!</v>
      </c>
      <c r="U984" s="18" t="e">
        <v>#VALUE!</v>
      </c>
      <c r="V984" s="5">
        <v>170.27101100293106</v>
      </c>
      <c r="W984" s="5">
        <v>250.92886603094851</v>
      </c>
      <c r="X984" s="5">
        <v>1.4737028020972343</v>
      </c>
      <c r="Y984" s="5">
        <v>0</v>
      </c>
      <c r="Z984" s="5" t="s">
        <v>1070</v>
      </c>
      <c r="AA984" s="5">
        <v>2002</v>
      </c>
      <c r="AB984" s="5">
        <v>1.0734276</v>
      </c>
      <c r="AC984" s="5">
        <v>9.7406663000000004E-2</v>
      </c>
      <c r="AD984" s="5">
        <v>166165.25</v>
      </c>
      <c r="AE984" s="5">
        <v>25689892</v>
      </c>
      <c r="AF984" s="5">
        <v>9045474</v>
      </c>
      <c r="AG984" s="5">
        <v>27576238</v>
      </c>
      <c r="AI984" s="10"/>
    </row>
    <row r="985" spans="1:35" x14ac:dyDescent="0.25">
      <c r="A985" s="5" t="s">
        <v>1460</v>
      </c>
      <c r="B985" s="5">
        <v>108</v>
      </c>
      <c r="C985" s="5">
        <v>51</v>
      </c>
      <c r="D985" s="5">
        <v>0.02</v>
      </c>
      <c r="E985" s="5">
        <v>874.99998999999991</v>
      </c>
      <c r="F985" s="5">
        <v>200</v>
      </c>
      <c r="G985" s="5">
        <v>38</v>
      </c>
      <c r="H985" s="5">
        <v>97.868889999999993</v>
      </c>
      <c r="I985" s="5" t="s">
        <v>200</v>
      </c>
      <c r="J985" s="5" t="s">
        <v>702</v>
      </c>
      <c r="K985" s="5" t="s">
        <v>1456</v>
      </c>
      <c r="L985" s="5" t="e">
        <v>#VALUE!</v>
      </c>
      <c r="M985" s="5" t="s">
        <v>1456</v>
      </c>
      <c r="N985" s="18" t="e">
        <v>#VALUE!</v>
      </c>
      <c r="O985" s="5" t="e">
        <v>#VALUE!</v>
      </c>
      <c r="P985" s="5" t="e">
        <v>#VALUE!</v>
      </c>
      <c r="Q985" s="5">
        <v>10.756801165794629</v>
      </c>
      <c r="R985" s="5">
        <v>6.3174589158981734E-2</v>
      </c>
      <c r="S985" s="18" t="e">
        <v>#VALUE!</v>
      </c>
      <c r="T985" s="62" t="e">
        <v>#VALUE!</v>
      </c>
      <c r="U985" s="18" t="e">
        <v>#VALUE!</v>
      </c>
      <c r="V985" s="5">
        <v>170.27101100293106</v>
      </c>
      <c r="W985" s="5">
        <v>250.92886603094851</v>
      </c>
      <c r="X985" s="5">
        <v>1.4737028020972343</v>
      </c>
      <c r="Y985" s="5">
        <v>0</v>
      </c>
      <c r="Z985" s="5" t="s">
        <v>1070</v>
      </c>
      <c r="AA985" s="5">
        <v>2003</v>
      </c>
      <c r="AB985" s="5">
        <v>0.97868889999999997</v>
      </c>
      <c r="AC985" s="5">
        <v>9.6127316000000004E-2</v>
      </c>
      <c r="AD985" s="5">
        <v>44636.616999999998</v>
      </c>
      <c r="AE985" s="5">
        <v>27829312</v>
      </c>
      <c r="AF985" s="5">
        <v>9387845</v>
      </c>
      <c r="AG985" s="5">
        <v>27236238</v>
      </c>
      <c r="AI985" s="10"/>
    </row>
    <row r="986" spans="1:35" x14ac:dyDescent="0.25">
      <c r="A986" s="5" t="s">
        <v>1460</v>
      </c>
      <c r="B986" s="5">
        <v>108</v>
      </c>
      <c r="C986" s="5">
        <v>51</v>
      </c>
      <c r="D986" s="5">
        <v>0.02</v>
      </c>
      <c r="E986" s="5">
        <v>825.00003000000004</v>
      </c>
      <c r="F986" s="5">
        <v>200</v>
      </c>
      <c r="G986" s="5">
        <v>37</v>
      </c>
      <c r="H986" s="5">
        <v>91.276324000000002</v>
      </c>
      <c r="I986" s="5" t="s">
        <v>200</v>
      </c>
      <c r="J986" s="5" t="s">
        <v>702</v>
      </c>
      <c r="K986" s="5" t="s">
        <v>1456</v>
      </c>
      <c r="L986" s="5" t="e">
        <v>#VALUE!</v>
      </c>
      <c r="M986" s="5" t="s">
        <v>1456</v>
      </c>
      <c r="N986" s="18" t="e">
        <v>#VALUE!</v>
      </c>
      <c r="O986" s="5" t="e">
        <v>#VALUE!</v>
      </c>
      <c r="P986" s="5" t="e">
        <v>#VALUE!</v>
      </c>
      <c r="Q986" s="5">
        <v>44.594379864421427</v>
      </c>
      <c r="R986" s="5">
        <v>0.26190236142812223</v>
      </c>
      <c r="S986" s="18" t="e">
        <v>#VALUE!</v>
      </c>
      <c r="T986" s="62" t="e">
        <v>#VALUE!</v>
      </c>
      <c r="U986" s="18" t="e">
        <v>#VALUE!</v>
      </c>
      <c r="V986" s="5">
        <v>170.27101100293106</v>
      </c>
      <c r="W986" s="5">
        <v>265.19908682734439</v>
      </c>
      <c r="X986" s="5">
        <v>1.5575116707492811</v>
      </c>
      <c r="Y986" s="5">
        <v>0</v>
      </c>
      <c r="Z986" s="5" t="s">
        <v>1070</v>
      </c>
      <c r="AA986" s="5">
        <v>2004</v>
      </c>
      <c r="AB986" s="5">
        <v>0.91276323999999998</v>
      </c>
      <c r="AC986" s="5">
        <v>9.6429302999999994E-2</v>
      </c>
      <c r="AD986" s="5">
        <v>50365.891000000003</v>
      </c>
      <c r="AE986" s="5">
        <v>29698318</v>
      </c>
      <c r="AF986" s="5">
        <v>9892179</v>
      </c>
      <c r="AG986" s="5">
        <v>27107530</v>
      </c>
      <c r="AI986" s="10"/>
    </row>
    <row r="987" spans="1:35" x14ac:dyDescent="0.25">
      <c r="A987" s="5" t="s">
        <v>1460</v>
      </c>
      <c r="B987" s="5">
        <v>108</v>
      </c>
      <c r="C987" s="5">
        <v>51</v>
      </c>
      <c r="D987" s="5">
        <v>0.02</v>
      </c>
      <c r="E987" s="5">
        <v>825.00003000000004</v>
      </c>
      <c r="F987" s="5">
        <v>200</v>
      </c>
      <c r="G987" s="5">
        <v>30</v>
      </c>
      <c r="H987" s="5">
        <v>85.330962999999997</v>
      </c>
      <c r="I987" s="5" t="s">
        <v>200</v>
      </c>
      <c r="J987" s="5" t="s">
        <v>702</v>
      </c>
      <c r="K987" s="5" t="s">
        <v>1456</v>
      </c>
      <c r="L987" s="5" t="e">
        <v>#VALUE!</v>
      </c>
      <c r="M987" s="5" t="s">
        <v>1456</v>
      </c>
      <c r="N987" s="18" t="e">
        <v>#VALUE!</v>
      </c>
      <c r="O987" s="5" t="e">
        <v>#VALUE!</v>
      </c>
      <c r="P987" s="5" t="e">
        <v>#VALUE!</v>
      </c>
      <c r="Q987" s="5">
        <v>75.987192233982825</v>
      </c>
      <c r="R987" s="5">
        <v>0.44627204470333925</v>
      </c>
      <c r="S987" s="18" t="e">
        <v>#VALUE!</v>
      </c>
      <c r="T987" s="62" t="e">
        <v>#VALUE!</v>
      </c>
      <c r="U987" s="18" t="e">
        <v>#VALUE!</v>
      </c>
      <c r="V987" s="5">
        <v>170.27101100293106</v>
      </c>
      <c r="W987" s="5">
        <v>265.19908682734439</v>
      </c>
      <c r="X987" s="5">
        <v>1.5575116707492811</v>
      </c>
      <c r="Y987" s="5">
        <v>0</v>
      </c>
      <c r="Z987" s="5" t="s">
        <v>1070</v>
      </c>
      <c r="AA987" s="5">
        <v>2005</v>
      </c>
      <c r="AB987" s="5">
        <v>0.85330963000000004</v>
      </c>
      <c r="AC987" s="5">
        <v>9.7691319999999998E-2</v>
      </c>
      <c r="AD987" s="5">
        <v>144443.25</v>
      </c>
      <c r="AE987" s="5">
        <v>31774386</v>
      </c>
      <c r="AF987" s="5">
        <v>10444294</v>
      </c>
      <c r="AG987" s="5">
        <v>27113390</v>
      </c>
      <c r="AI987" s="10"/>
    </row>
    <row r="988" spans="1:35" x14ac:dyDescent="0.25">
      <c r="A988" s="5" t="s">
        <v>1460</v>
      </c>
      <c r="B988" s="5">
        <v>108</v>
      </c>
      <c r="C988" s="5">
        <v>51</v>
      </c>
      <c r="D988" s="5">
        <v>0.02</v>
      </c>
      <c r="E988" s="5">
        <v>825.00003000000004</v>
      </c>
      <c r="F988" s="5">
        <v>200</v>
      </c>
      <c r="G988" s="5">
        <v>30</v>
      </c>
      <c r="H988" s="5">
        <v>78.035848999999999</v>
      </c>
      <c r="I988" s="5" t="s">
        <v>200</v>
      </c>
      <c r="J988" s="5" t="s">
        <v>702</v>
      </c>
      <c r="K988" s="5" t="s">
        <v>1456</v>
      </c>
      <c r="L988" s="5" t="e">
        <v>#VALUE!</v>
      </c>
      <c r="M988" s="5" t="s">
        <v>1456</v>
      </c>
      <c r="N988" s="18" t="e">
        <v>#VALUE!</v>
      </c>
      <c r="O988" s="5" t="e">
        <v>#VALUE!</v>
      </c>
      <c r="P988" s="5" t="e">
        <v>#VALUE!</v>
      </c>
      <c r="Q988" s="5">
        <v>119.41420852051627</v>
      </c>
      <c r="R988" s="5">
        <v>0.70131849113446953</v>
      </c>
      <c r="S988" s="18" t="e">
        <v>#VALUE!</v>
      </c>
      <c r="T988" s="62" t="e">
        <v>#VALUE!</v>
      </c>
      <c r="U988" s="18" t="e">
        <v>#VALUE!</v>
      </c>
      <c r="V988" s="5">
        <v>170.27101100293106</v>
      </c>
      <c r="W988" s="5">
        <v>265.19908682734439</v>
      </c>
      <c r="X988" s="5">
        <v>1.5575116707492811</v>
      </c>
      <c r="Y988" s="5">
        <v>0</v>
      </c>
      <c r="Z988" s="5" t="s">
        <v>1070</v>
      </c>
      <c r="AA988" s="5">
        <v>2006</v>
      </c>
      <c r="AB988" s="5">
        <v>0.78035849000000002</v>
      </c>
      <c r="AC988" s="5">
        <v>0.10512941000000001</v>
      </c>
      <c r="AD988" s="5">
        <v>256055.11</v>
      </c>
      <c r="AE988" s="5">
        <v>35071664</v>
      </c>
      <c r="AF988" s="5">
        <v>10983873</v>
      </c>
      <c r="AG988" s="5">
        <v>27368472</v>
      </c>
      <c r="AI988" s="10"/>
    </row>
    <row r="989" spans="1:35" x14ac:dyDescent="0.25">
      <c r="A989" s="5" t="s">
        <v>1460</v>
      </c>
      <c r="B989" s="5">
        <v>108</v>
      </c>
      <c r="C989" s="5">
        <v>51</v>
      </c>
      <c r="D989" s="5">
        <v>0.02</v>
      </c>
      <c r="E989" s="5">
        <v>825.00003000000004</v>
      </c>
      <c r="F989" s="5">
        <v>200</v>
      </c>
      <c r="G989" s="5">
        <v>30</v>
      </c>
      <c r="H989" s="5">
        <v>75.978904999999997</v>
      </c>
      <c r="I989" s="5" t="s">
        <v>200</v>
      </c>
      <c r="J989" s="5" t="s">
        <v>702</v>
      </c>
      <c r="K989" s="5" t="s">
        <v>1456</v>
      </c>
      <c r="L989" s="5" t="e">
        <v>#VALUE!</v>
      </c>
      <c r="M989" s="5" t="s">
        <v>1456</v>
      </c>
      <c r="N989" s="18" t="e">
        <v>#VALUE!</v>
      </c>
      <c r="O989" s="5" t="e">
        <v>#VALUE!</v>
      </c>
      <c r="P989" s="5" t="e">
        <v>#VALUE!</v>
      </c>
      <c r="Q989" s="5">
        <v>135.37488511551675</v>
      </c>
      <c r="R989" s="5">
        <v>0.79505539033409744</v>
      </c>
      <c r="S989" s="18" t="e">
        <v>#VALUE!</v>
      </c>
      <c r="T989" s="62" t="e">
        <v>#VALUE!</v>
      </c>
      <c r="U989" s="18" t="e">
        <v>#VALUE!</v>
      </c>
      <c r="V989" s="5">
        <v>170.27101100293106</v>
      </c>
      <c r="W989" s="5">
        <v>265.19908682734439</v>
      </c>
      <c r="X989" s="5">
        <v>1.5575116707492811</v>
      </c>
      <c r="Y989" s="5">
        <v>0</v>
      </c>
      <c r="Z989" s="5" t="s">
        <v>1070</v>
      </c>
      <c r="AA989" s="5">
        <v>2007</v>
      </c>
      <c r="AB989" s="5">
        <v>0.75978904999999997</v>
      </c>
      <c r="AC989" s="5">
        <v>0.10900770999999999</v>
      </c>
      <c r="AD989" s="5">
        <v>762290.56</v>
      </c>
      <c r="AE989" s="5">
        <v>37793092</v>
      </c>
      <c r="AF989" s="5">
        <v>11418468</v>
      </c>
      <c r="AG989" s="5">
        <v>28714776</v>
      </c>
      <c r="AI989" s="10"/>
    </row>
    <row r="990" spans="1:35" x14ac:dyDescent="0.25">
      <c r="A990" s="5" t="s">
        <v>1460</v>
      </c>
      <c r="B990" s="5">
        <v>108</v>
      </c>
      <c r="C990" s="5">
        <v>51</v>
      </c>
      <c r="D990" s="5">
        <v>0.02</v>
      </c>
      <c r="E990" s="5">
        <v>825.00003000000004</v>
      </c>
      <c r="F990" s="5">
        <v>200</v>
      </c>
      <c r="G990" s="5">
        <v>30</v>
      </c>
      <c r="H990" s="5">
        <v>73.096710000000002</v>
      </c>
      <c r="I990" s="5" t="s">
        <v>200</v>
      </c>
      <c r="J990" s="5" t="s">
        <v>702</v>
      </c>
      <c r="K990" s="5" t="s">
        <v>1456</v>
      </c>
      <c r="L990" s="5" t="e">
        <v>#VALUE!</v>
      </c>
      <c r="M990" s="5" t="s">
        <v>1456</v>
      </c>
      <c r="N990" s="18" t="e">
        <v>#VALUE!</v>
      </c>
      <c r="O990" s="5" t="e">
        <v>#VALUE!</v>
      </c>
      <c r="P990" s="5" t="e">
        <v>#VALUE!</v>
      </c>
      <c r="Q990" s="5">
        <v>156.0286870473777</v>
      </c>
      <c r="R990" s="5">
        <v>0.91635496922427861</v>
      </c>
      <c r="S990" s="18" t="e">
        <v>#VALUE!</v>
      </c>
      <c r="T990" s="62" t="e">
        <v>#VALUE!</v>
      </c>
      <c r="U990" s="18" t="e">
        <v>#VALUE!</v>
      </c>
      <c r="V990" s="5">
        <v>170.27101100293106</v>
      </c>
      <c r="W990" s="5">
        <v>265.19908682734439</v>
      </c>
      <c r="X990" s="5">
        <v>1.5575116707492811</v>
      </c>
      <c r="Y990" s="5">
        <v>0</v>
      </c>
      <c r="Z990" s="5" t="s">
        <v>1070</v>
      </c>
      <c r="AA990" s="5">
        <v>2008</v>
      </c>
      <c r="AB990" s="5">
        <v>0.73096709999999998</v>
      </c>
      <c r="AC990" s="5">
        <v>0.10970303000000001</v>
      </c>
      <c r="AD990" s="5">
        <v>1074416.3</v>
      </c>
      <c r="AE990" s="5">
        <v>40245888</v>
      </c>
      <c r="AF990" s="5">
        <v>11815801</v>
      </c>
      <c r="AG990" s="5">
        <v>29418418</v>
      </c>
      <c r="AI990" s="10"/>
    </row>
    <row r="991" spans="1:35" x14ac:dyDescent="0.25">
      <c r="A991" s="5" t="s">
        <v>1460</v>
      </c>
      <c r="B991" s="5">
        <v>108</v>
      </c>
      <c r="C991" s="5">
        <v>51</v>
      </c>
      <c r="D991" s="5">
        <v>0.02</v>
      </c>
      <c r="E991" s="5">
        <v>825.00003000000004</v>
      </c>
      <c r="F991" s="5">
        <v>200</v>
      </c>
      <c r="G991" s="5">
        <v>30</v>
      </c>
      <c r="H991" s="5">
        <v>64.893125999999995</v>
      </c>
      <c r="I991" s="5" t="s">
        <v>200</v>
      </c>
      <c r="J991" s="5" t="s">
        <v>702</v>
      </c>
      <c r="K991" s="5" t="s">
        <v>1456</v>
      </c>
      <c r="L991" s="5" t="e">
        <v>#VALUE!</v>
      </c>
      <c r="M991" s="5" t="s">
        <v>1456</v>
      </c>
      <c r="N991" s="18" t="e">
        <v>#VALUE!</v>
      </c>
      <c r="O991" s="5" t="e">
        <v>#VALUE!</v>
      </c>
      <c r="P991" s="5" t="e">
        <v>#VALUE!</v>
      </c>
      <c r="Q991" s="5">
        <v>221.60906120666141</v>
      </c>
      <c r="R991" s="5">
        <v>1.3015078720760436</v>
      </c>
      <c r="S991" s="18" t="e">
        <v>#VALUE!</v>
      </c>
      <c r="T991" s="62" t="e">
        <v>#VALUE!</v>
      </c>
      <c r="U991" s="18" t="e">
        <v>#VALUE!</v>
      </c>
      <c r="V991" s="5">
        <v>170.27101100293106</v>
      </c>
      <c r="W991" s="5">
        <v>265.19908682734439</v>
      </c>
      <c r="X991" s="5">
        <v>1.5575116707492811</v>
      </c>
      <c r="Y991" s="5">
        <v>0</v>
      </c>
      <c r="Z991" s="5" t="s">
        <v>1070</v>
      </c>
      <c r="AA991" s="5">
        <v>2009</v>
      </c>
      <c r="AB991" s="5">
        <v>0.64893126000000001</v>
      </c>
      <c r="AC991" s="5">
        <v>0.11539048</v>
      </c>
      <c r="AD991" s="5">
        <v>1285791.3999999999</v>
      </c>
      <c r="AE991" s="5">
        <v>44470404</v>
      </c>
      <c r="AF991" s="5">
        <v>11995447</v>
      </c>
      <c r="AG991" s="5">
        <v>28858234</v>
      </c>
      <c r="AI991" s="10"/>
    </row>
    <row r="992" spans="1:35" x14ac:dyDescent="0.25">
      <c r="A992" s="5" t="s">
        <v>1460</v>
      </c>
      <c r="B992" s="5">
        <v>108</v>
      </c>
      <c r="C992" s="5">
        <v>51</v>
      </c>
      <c r="D992" s="5">
        <v>0.02</v>
      </c>
      <c r="E992" s="5">
        <v>825.00003000000004</v>
      </c>
      <c r="F992" s="5">
        <v>200</v>
      </c>
      <c r="G992" s="5">
        <v>30</v>
      </c>
      <c r="H992" s="5">
        <v>69.494789999999995</v>
      </c>
      <c r="I992" s="5" t="s">
        <v>200</v>
      </c>
      <c r="J992" s="5" t="s">
        <v>702</v>
      </c>
      <c r="K992" s="5" t="s">
        <v>1456</v>
      </c>
      <c r="L992" s="5" t="e">
        <v>#VALUE!</v>
      </c>
      <c r="M992" s="5" t="s">
        <v>1456</v>
      </c>
      <c r="N992" s="18" t="e">
        <v>#VALUE!</v>
      </c>
      <c r="O992" s="5" t="e">
        <v>#VALUE!</v>
      </c>
      <c r="P992" s="5" t="e">
        <v>#VALUE!</v>
      </c>
      <c r="Q992" s="5">
        <v>179.25099810037511</v>
      </c>
      <c r="R992" s="5">
        <v>1.0527393773288247</v>
      </c>
      <c r="S992" s="18" t="e">
        <v>#VALUE!</v>
      </c>
      <c r="T992" s="62" t="e">
        <v>#VALUE!</v>
      </c>
      <c r="U992" s="18" t="e">
        <v>#VALUE!</v>
      </c>
      <c r="V992" s="5">
        <v>170.27101100293106</v>
      </c>
      <c r="W992" s="5">
        <v>265.19908682734439</v>
      </c>
      <c r="X992" s="5">
        <v>1.5575116707492811</v>
      </c>
      <c r="Y992" s="5">
        <v>0</v>
      </c>
      <c r="Z992" s="5" t="s">
        <v>1070</v>
      </c>
      <c r="AA992" s="5">
        <v>2010</v>
      </c>
      <c r="AB992" s="5">
        <v>0.69494789999999995</v>
      </c>
      <c r="AC992" s="5">
        <v>0.10477334000000001</v>
      </c>
      <c r="AD992" s="5">
        <v>1422475.8</v>
      </c>
      <c r="AE992" s="5">
        <v>41347836</v>
      </c>
      <c r="AF992" s="5">
        <v>11981355</v>
      </c>
      <c r="AG992" s="5">
        <v>28734592</v>
      </c>
      <c r="AI992" s="10"/>
    </row>
    <row r="993" spans="1:35" x14ac:dyDescent="0.25">
      <c r="A993" s="5" t="s">
        <v>1460</v>
      </c>
      <c r="B993" s="5">
        <v>108</v>
      </c>
      <c r="C993" s="5">
        <v>51</v>
      </c>
      <c r="D993" s="5">
        <v>0.02</v>
      </c>
      <c r="E993" s="5">
        <v>794.99997000000008</v>
      </c>
      <c r="F993" s="5">
        <v>200</v>
      </c>
      <c r="G993" s="5">
        <v>30</v>
      </c>
      <c r="H993" s="5">
        <v>66.779326999999995</v>
      </c>
      <c r="I993" s="5" t="s">
        <v>200</v>
      </c>
      <c r="J993" s="5" t="s">
        <v>702</v>
      </c>
      <c r="K993" s="5" t="s">
        <v>1456</v>
      </c>
      <c r="L993" s="5" t="e">
        <v>#VALUE!</v>
      </c>
      <c r="M993" s="5" t="s">
        <v>1456</v>
      </c>
      <c r="N993" s="18" t="e">
        <v>#VALUE!</v>
      </c>
      <c r="O993" s="5" t="e">
        <v>#VALUE!</v>
      </c>
      <c r="P993" s="5" t="e">
        <v>#VALUE!</v>
      </c>
      <c r="Q993" s="5">
        <v>211.11772226136466</v>
      </c>
      <c r="R993" s="5">
        <v>1.239892339969312</v>
      </c>
      <c r="S993" s="18" t="e">
        <v>#VALUE!</v>
      </c>
      <c r="T993" s="62" t="e">
        <v>#VALUE!</v>
      </c>
      <c r="U993" s="18" t="e">
        <v>#VALUE!</v>
      </c>
      <c r="V993" s="5">
        <v>170.27101100293106</v>
      </c>
      <c r="W993" s="5">
        <v>274.2971376668861</v>
      </c>
      <c r="X993" s="5">
        <v>1.6109444352930067</v>
      </c>
      <c r="Y993" s="5">
        <v>0</v>
      </c>
      <c r="Z993" s="5" t="s">
        <v>1070</v>
      </c>
      <c r="AA993" s="5">
        <v>2011</v>
      </c>
      <c r="AB993" s="5">
        <v>0.66779326999999999</v>
      </c>
      <c r="AC993" s="5">
        <v>0.10514372</v>
      </c>
      <c r="AD993" s="5">
        <v>1824391.1</v>
      </c>
      <c r="AE993" s="5">
        <v>43328332</v>
      </c>
      <c r="AF993" s="5">
        <v>11609043</v>
      </c>
      <c r="AG993" s="5">
        <v>28934370</v>
      </c>
      <c r="AI993" s="10"/>
    </row>
    <row r="994" spans="1:35" x14ac:dyDescent="0.25">
      <c r="A994" s="5" t="s">
        <v>1460</v>
      </c>
      <c r="B994" s="5">
        <v>108</v>
      </c>
      <c r="C994" s="5">
        <v>51</v>
      </c>
      <c r="D994" s="5">
        <v>0.02</v>
      </c>
      <c r="E994" s="5">
        <v>790.00004000000001</v>
      </c>
      <c r="F994" s="5">
        <v>200</v>
      </c>
      <c r="G994" s="5">
        <v>30</v>
      </c>
      <c r="H994" s="5">
        <v>63.637071999999996</v>
      </c>
      <c r="I994" s="5" t="s">
        <v>200</v>
      </c>
      <c r="J994" s="5" t="s">
        <v>702</v>
      </c>
      <c r="K994" s="5" t="s">
        <v>1456</v>
      </c>
      <c r="L994" s="5" t="e">
        <v>#VALUE!</v>
      </c>
      <c r="M994" s="5" t="s">
        <v>1456</v>
      </c>
      <c r="N994" s="18" t="e">
        <v>#VALUE!</v>
      </c>
      <c r="O994" s="5" t="e">
        <v>#VALUE!</v>
      </c>
      <c r="P994" s="5" t="e">
        <v>#VALUE!</v>
      </c>
      <c r="Q994" s="5">
        <v>245.82222833989275</v>
      </c>
      <c r="R994" s="5">
        <v>1.4437115683518267</v>
      </c>
      <c r="S994" s="18" t="e">
        <v>#VALUE!</v>
      </c>
      <c r="T994" s="62" t="e">
        <v>#VALUE!</v>
      </c>
      <c r="U994" s="18" t="e">
        <v>#VALUE!</v>
      </c>
      <c r="V994" s="5">
        <v>170.27101100293106</v>
      </c>
      <c r="W994" s="5">
        <v>275.85461728458074</v>
      </c>
      <c r="X994" s="5">
        <v>1.6200914980168419</v>
      </c>
      <c r="Y994" s="5">
        <v>0</v>
      </c>
      <c r="Z994" s="5" t="s">
        <v>1070</v>
      </c>
      <c r="AA994" s="5">
        <v>2012</v>
      </c>
      <c r="AB994" s="5">
        <v>0.63637071999999995</v>
      </c>
      <c r="AC994" s="5">
        <v>0.10126751000000001</v>
      </c>
      <c r="AD994" s="5">
        <v>1895158.4</v>
      </c>
      <c r="AE994" s="5">
        <v>45392624</v>
      </c>
      <c r="AF994" s="5">
        <v>11433092</v>
      </c>
      <c r="AG994" s="5">
        <v>28886536</v>
      </c>
      <c r="AI994" s="10"/>
    </row>
    <row r="995" spans="1:35" x14ac:dyDescent="0.25">
      <c r="A995" s="5" t="s">
        <v>1460</v>
      </c>
      <c r="B995" s="5">
        <v>108</v>
      </c>
      <c r="C995" s="5">
        <v>51</v>
      </c>
      <c r="D995" s="5">
        <v>0.02</v>
      </c>
      <c r="E995" s="5">
        <v>790.00004000000001</v>
      </c>
      <c r="F995" s="5">
        <v>200</v>
      </c>
      <c r="G995" s="5">
        <v>30</v>
      </c>
      <c r="H995" s="5">
        <v>62.059998999999998</v>
      </c>
      <c r="I995" s="5" t="s">
        <v>200</v>
      </c>
      <c r="J995" s="5" t="s">
        <v>702</v>
      </c>
      <c r="K995" s="5" t="s">
        <v>1456</v>
      </c>
      <c r="L995" s="5" t="e">
        <v>#VALUE!</v>
      </c>
      <c r="M995" s="5" t="s">
        <v>1456</v>
      </c>
      <c r="N995" s="18" t="e">
        <v>#VALUE!</v>
      </c>
      <c r="O995" s="5" t="e">
        <v>#VALUE!</v>
      </c>
      <c r="P995" s="5" t="e">
        <v>#VALUE!</v>
      </c>
      <c r="Q995" s="5">
        <v>265.20624330015698</v>
      </c>
      <c r="R995" s="5">
        <v>1.5575537006448601</v>
      </c>
      <c r="S995" s="18" t="e">
        <v>#VALUE!</v>
      </c>
      <c r="T995" s="62" t="e">
        <v>#VALUE!</v>
      </c>
      <c r="U995" s="18" t="e">
        <v>#VALUE!</v>
      </c>
      <c r="V995" s="5">
        <v>170.27101100293106</v>
      </c>
      <c r="W995" s="5">
        <v>275.85461728458074</v>
      </c>
      <c r="X995" s="5">
        <v>1.6200914980168419</v>
      </c>
      <c r="Y995" s="5">
        <v>0</v>
      </c>
      <c r="Z995" s="5" t="s">
        <v>1070</v>
      </c>
      <c r="AA995" s="5">
        <v>2013</v>
      </c>
      <c r="AB995" s="5">
        <v>0.62059998999999999</v>
      </c>
      <c r="AC995" s="5">
        <v>9.2785351000000002E-2</v>
      </c>
      <c r="AD995" s="5">
        <v>1911359</v>
      </c>
      <c r="AE995" s="5">
        <v>46999740</v>
      </c>
      <c r="AF995" s="5">
        <v>11448531</v>
      </c>
      <c r="AG995" s="5">
        <v>29167024</v>
      </c>
      <c r="AI995" s="10"/>
    </row>
    <row r="996" spans="1:35" x14ac:dyDescent="0.25">
      <c r="A996" s="5" t="s">
        <v>1460</v>
      </c>
      <c r="B996" s="5">
        <v>108</v>
      </c>
      <c r="C996" s="5">
        <v>51</v>
      </c>
      <c r="D996" s="5">
        <v>0.02</v>
      </c>
      <c r="E996" s="5">
        <v>0</v>
      </c>
      <c r="F996" s="5">
        <v>200</v>
      </c>
      <c r="H996" s="5">
        <v>0</v>
      </c>
      <c r="I996" s="5" t="s">
        <v>200</v>
      </c>
      <c r="K996" s="5" t="s">
        <v>1456</v>
      </c>
      <c r="L996" s="5" t="e">
        <v>#VALUE!</v>
      </c>
      <c r="M996" s="5" t="s">
        <v>1456</v>
      </c>
      <c r="N996" s="18" t="e">
        <v>#VALUE!</v>
      </c>
      <c r="O996" s="5" t="e">
        <v>#VALUE!</v>
      </c>
      <c r="P996" s="5" t="e">
        <v>#VALUE!</v>
      </c>
      <c r="Q996" s="5" t="e">
        <v>#DIV/0!</v>
      </c>
      <c r="R996" s="5" t="e">
        <v>#DIV/0!</v>
      </c>
      <c r="S996" s="18" t="e">
        <v>#VALUE!</v>
      </c>
      <c r="T996" s="62" t="e">
        <v>#VALUE!</v>
      </c>
      <c r="U996" s="18" t="e">
        <v>#VALUE!</v>
      </c>
      <c r="V996" s="5">
        <v>170.27101100293106</v>
      </c>
      <c r="W996" s="5">
        <v>796.4215644807316</v>
      </c>
      <c r="X996" s="5">
        <v>4.6773761416558566</v>
      </c>
      <c r="Y996" s="5">
        <v>0</v>
      </c>
      <c r="Z996" s="5" t="s">
        <v>1070</v>
      </c>
      <c r="AA996" s="5">
        <v>2014</v>
      </c>
      <c r="AI996" s="10"/>
    </row>
    <row r="997" spans="1:35" x14ac:dyDescent="0.25">
      <c r="A997" s="5" t="s">
        <v>1460</v>
      </c>
      <c r="B997" s="5">
        <v>108</v>
      </c>
      <c r="C997" s="5">
        <v>51</v>
      </c>
      <c r="D997" s="5">
        <v>0.02</v>
      </c>
      <c r="E997" s="5">
        <v>874.99998999999991</v>
      </c>
      <c r="F997" s="5">
        <v>200</v>
      </c>
      <c r="G997" s="5">
        <v>30</v>
      </c>
      <c r="H997" s="5">
        <v>100.85</v>
      </c>
      <c r="I997" s="5" t="s">
        <v>200</v>
      </c>
      <c r="J997" s="5" t="s">
        <v>702</v>
      </c>
      <c r="K997" s="5" t="s">
        <v>1456</v>
      </c>
      <c r="L997" s="5" t="e">
        <v>#VALUE!</v>
      </c>
      <c r="M997" s="5" t="s">
        <v>1456</v>
      </c>
      <c r="N997" s="18" t="e">
        <v>#VALUE!</v>
      </c>
      <c r="O997" s="5" t="e">
        <v>#VALUE!</v>
      </c>
      <c r="P997" s="5" t="e">
        <v>#VALUE!</v>
      </c>
      <c r="Q997" s="5">
        <v>-10.125830482924329</v>
      </c>
      <c r="R997" s="5">
        <v>-5.9468904444045512E-2</v>
      </c>
      <c r="S997" s="18" t="e">
        <v>#VALUE!</v>
      </c>
      <c r="T997" s="62" t="e">
        <v>#VALUE!</v>
      </c>
      <c r="U997" s="18" t="e">
        <v>#VALUE!</v>
      </c>
      <c r="V997" s="5">
        <v>170.27101100293106</v>
      </c>
      <c r="W997" s="5">
        <v>250.92886603094851</v>
      </c>
      <c r="X997" s="5">
        <v>1.4737028020972343</v>
      </c>
      <c r="Y997" s="5">
        <v>0</v>
      </c>
      <c r="Z997" s="5" t="s">
        <v>1075</v>
      </c>
      <c r="AA997" s="5">
        <v>2001</v>
      </c>
      <c r="AB997" s="5">
        <v>1.0085</v>
      </c>
      <c r="AC997" s="5">
        <v>0.24153416999999999</v>
      </c>
      <c r="AD997" s="5">
        <v>345629.5</v>
      </c>
      <c r="AE997" s="5">
        <v>17922588</v>
      </c>
      <c r="AF997" s="5">
        <v>2561708.5</v>
      </c>
      <c r="AG997" s="5">
        <v>18074454</v>
      </c>
      <c r="AH997" s="5">
        <v>39.099997999999999</v>
      </c>
      <c r="AI997" s="10"/>
    </row>
    <row r="998" spans="1:35" x14ac:dyDescent="0.25">
      <c r="A998" s="5" t="s">
        <v>1460</v>
      </c>
      <c r="B998" s="5">
        <v>108</v>
      </c>
      <c r="C998" s="5">
        <v>51</v>
      </c>
      <c r="D998" s="5">
        <v>0.02</v>
      </c>
      <c r="E998" s="5">
        <v>874.99998999999991</v>
      </c>
      <c r="F998" s="5">
        <v>200</v>
      </c>
      <c r="G998" s="5">
        <v>30</v>
      </c>
      <c r="H998" s="5">
        <v>95.819997999999998</v>
      </c>
      <c r="I998" s="5" t="s">
        <v>200</v>
      </c>
      <c r="J998" s="5" t="s">
        <v>702</v>
      </c>
      <c r="K998" s="5" t="s">
        <v>1456</v>
      </c>
      <c r="L998" s="5" t="e">
        <v>#VALUE!</v>
      </c>
      <c r="M998" s="5" t="s">
        <v>1456</v>
      </c>
      <c r="N998" s="18" t="e">
        <v>#VALUE!</v>
      </c>
      <c r="O998" s="5" t="e">
        <v>#VALUE!</v>
      </c>
      <c r="P998" s="5" t="e">
        <v>#VALUE!</v>
      </c>
      <c r="Q998" s="5">
        <v>50.79910868031947</v>
      </c>
      <c r="R998" s="5">
        <v>0.29834267372409629</v>
      </c>
      <c r="S998" s="18" t="e">
        <v>#VALUE!</v>
      </c>
      <c r="T998" s="62" t="e">
        <v>#VALUE!</v>
      </c>
      <c r="U998" s="18" t="e">
        <v>#VALUE!</v>
      </c>
      <c r="V998" s="5">
        <v>170.27101100293106</v>
      </c>
      <c r="W998" s="5">
        <v>250.92886603094851</v>
      </c>
      <c r="X998" s="5">
        <v>1.4737028020972343</v>
      </c>
      <c r="Y998" s="5">
        <v>0</v>
      </c>
      <c r="Z998" s="5" t="s">
        <v>1075</v>
      </c>
      <c r="AA998" s="5">
        <v>2002</v>
      </c>
      <c r="AB998" s="5">
        <v>0.95819997999999995</v>
      </c>
      <c r="AC998" s="5">
        <v>0.24208817999999999</v>
      </c>
      <c r="AD998" s="5">
        <v>352335.06</v>
      </c>
      <c r="AE998" s="5">
        <v>19227962</v>
      </c>
      <c r="AF998" s="5">
        <v>2693980</v>
      </c>
      <c r="AG998" s="5">
        <v>18425172</v>
      </c>
      <c r="AH998" s="5">
        <v>39.299999</v>
      </c>
      <c r="AI998" s="10"/>
    </row>
    <row r="999" spans="1:35" x14ac:dyDescent="0.25">
      <c r="A999" s="5" t="s">
        <v>1460</v>
      </c>
      <c r="B999" s="5">
        <v>108</v>
      </c>
      <c r="C999" s="5">
        <v>51</v>
      </c>
      <c r="D999" s="5">
        <v>0.02</v>
      </c>
      <c r="E999" s="5">
        <v>874.99998999999991</v>
      </c>
      <c r="F999" s="5">
        <v>200</v>
      </c>
      <c r="G999" s="5">
        <v>30</v>
      </c>
      <c r="H999" s="5">
        <v>88.449996999999996</v>
      </c>
      <c r="I999" s="5" t="s">
        <v>200</v>
      </c>
      <c r="J999" s="5" t="s">
        <v>702</v>
      </c>
      <c r="K999" s="5" t="s">
        <v>1456</v>
      </c>
      <c r="L999" s="5" t="e">
        <v>#VALUE!</v>
      </c>
      <c r="M999" s="5" t="s">
        <v>1456</v>
      </c>
      <c r="N999" s="18" t="e">
        <v>#VALUE!</v>
      </c>
      <c r="O999" s="5" t="e">
        <v>#VALUE!</v>
      </c>
      <c r="P999" s="5" t="e">
        <v>#VALUE!</v>
      </c>
      <c r="Q999" s="5">
        <v>143.66191183921399</v>
      </c>
      <c r="R999" s="5">
        <v>0.8437250180933088</v>
      </c>
      <c r="S999" s="18" t="e">
        <v>#VALUE!</v>
      </c>
      <c r="T999" s="62" t="e">
        <v>#VALUE!</v>
      </c>
      <c r="U999" s="18" t="e">
        <v>#VALUE!</v>
      </c>
      <c r="V999" s="5">
        <v>170.27101100293106</v>
      </c>
      <c r="W999" s="5">
        <v>250.92886603094851</v>
      </c>
      <c r="X999" s="5">
        <v>1.4737028020972343</v>
      </c>
      <c r="Y999" s="5">
        <v>0</v>
      </c>
      <c r="Z999" s="5" t="s">
        <v>1075</v>
      </c>
      <c r="AA999" s="5">
        <v>2003</v>
      </c>
      <c r="AB999" s="5">
        <v>0.88449997000000002</v>
      </c>
      <c r="AC999" s="5">
        <v>0.23805217000000001</v>
      </c>
      <c r="AD999" s="5">
        <v>364968.09</v>
      </c>
      <c r="AE999" s="5">
        <v>20752982</v>
      </c>
      <c r="AF999" s="5">
        <v>2840937.5</v>
      </c>
      <c r="AG999" s="5">
        <v>18355134</v>
      </c>
      <c r="AH999" s="5">
        <v>39.299999</v>
      </c>
      <c r="AI999" s="10"/>
    </row>
    <row r="1000" spans="1:35" x14ac:dyDescent="0.25">
      <c r="A1000" s="5" t="s">
        <v>1460</v>
      </c>
      <c r="B1000" s="5">
        <v>108</v>
      </c>
      <c r="C1000" s="5">
        <v>51</v>
      </c>
      <c r="D1000" s="5">
        <v>0.02</v>
      </c>
      <c r="E1000" s="5">
        <v>825.00003000000004</v>
      </c>
      <c r="F1000" s="5">
        <v>200</v>
      </c>
      <c r="G1000" s="5">
        <v>30</v>
      </c>
      <c r="H1000" s="5">
        <v>83.949995000000001</v>
      </c>
      <c r="I1000" s="5" t="s">
        <v>200</v>
      </c>
      <c r="J1000" s="5" t="s">
        <v>702</v>
      </c>
      <c r="K1000" s="5" t="s">
        <v>1456</v>
      </c>
      <c r="L1000" s="5" t="e">
        <v>#VALUE!</v>
      </c>
      <c r="M1000" s="5" t="s">
        <v>1456</v>
      </c>
      <c r="N1000" s="18" t="e">
        <v>#VALUE!</v>
      </c>
      <c r="O1000" s="5" t="e">
        <v>#VALUE!</v>
      </c>
      <c r="P1000" s="5" t="e">
        <v>#VALUE!</v>
      </c>
      <c r="Q1000" s="5">
        <v>204.63081718171225</v>
      </c>
      <c r="R1000" s="5">
        <v>1.2017948092067752</v>
      </c>
      <c r="S1000" s="18" t="e">
        <v>#VALUE!</v>
      </c>
      <c r="T1000" s="62" t="e">
        <v>#VALUE!</v>
      </c>
      <c r="U1000" s="18" t="e">
        <v>#VALUE!</v>
      </c>
      <c r="V1000" s="5">
        <v>170.27101100293106</v>
      </c>
      <c r="W1000" s="5">
        <v>265.19908682734439</v>
      </c>
      <c r="X1000" s="5">
        <v>1.5575116707492811</v>
      </c>
      <c r="Y1000" s="5">
        <v>0</v>
      </c>
      <c r="Z1000" s="5" t="s">
        <v>1075</v>
      </c>
      <c r="AA1000" s="5">
        <v>2004</v>
      </c>
      <c r="AB1000" s="5">
        <v>0.83949994999999999</v>
      </c>
      <c r="AC1000" s="5">
        <v>0.26463646000000002</v>
      </c>
      <c r="AD1000" s="5">
        <v>434570.13</v>
      </c>
      <c r="AE1000" s="5">
        <v>22278240</v>
      </c>
      <c r="AF1000" s="5">
        <v>2975265.5</v>
      </c>
      <c r="AG1000" s="5">
        <v>18703390</v>
      </c>
      <c r="AH1000" s="5">
        <v>39.5</v>
      </c>
      <c r="AI1000" s="10"/>
    </row>
    <row r="1001" spans="1:35" x14ac:dyDescent="0.25">
      <c r="A1001" s="5" t="s">
        <v>1460</v>
      </c>
      <c r="B1001" s="5">
        <v>108</v>
      </c>
      <c r="C1001" s="5">
        <v>51</v>
      </c>
      <c r="D1001" s="5">
        <v>0.02</v>
      </c>
      <c r="E1001" s="5">
        <v>825.00003000000004</v>
      </c>
      <c r="F1001" s="5">
        <v>200</v>
      </c>
      <c r="G1001" s="5">
        <v>30</v>
      </c>
      <c r="H1001" s="5">
        <v>80.059999000000005</v>
      </c>
      <c r="I1001" s="5" t="s">
        <v>200</v>
      </c>
      <c r="J1001" s="5" t="s">
        <v>702</v>
      </c>
      <c r="K1001" s="5" t="s">
        <v>1456</v>
      </c>
      <c r="L1001" s="5" t="e">
        <v>#VALUE!</v>
      </c>
      <c r="M1001" s="5" t="s">
        <v>1456</v>
      </c>
      <c r="N1001" s="18" t="e">
        <v>#VALUE!</v>
      </c>
      <c r="O1001" s="5" t="e">
        <v>#VALUE!</v>
      </c>
      <c r="P1001" s="5" t="e">
        <v>#VALUE!</v>
      </c>
      <c r="Q1001" s="5">
        <v>264.94075717832771</v>
      </c>
      <c r="R1001" s="5">
        <v>1.5559945032203222</v>
      </c>
      <c r="S1001" s="18" t="e">
        <v>#VALUE!</v>
      </c>
      <c r="T1001" s="62" t="e">
        <v>#VALUE!</v>
      </c>
      <c r="U1001" s="18" t="e">
        <v>#VALUE!</v>
      </c>
      <c r="V1001" s="5">
        <v>170.27101100293106</v>
      </c>
      <c r="W1001" s="5">
        <v>265.19908682734439</v>
      </c>
      <c r="X1001" s="5">
        <v>1.5575116707492811</v>
      </c>
      <c r="Y1001" s="5">
        <v>0</v>
      </c>
      <c r="Z1001" s="5" t="s">
        <v>1075</v>
      </c>
      <c r="AA1001" s="5">
        <v>2005</v>
      </c>
      <c r="AB1001" s="5">
        <v>0.80059999000000004</v>
      </c>
      <c r="AC1001" s="5">
        <v>0.27915242000000001</v>
      </c>
      <c r="AD1001" s="5">
        <v>516685.22</v>
      </c>
      <c r="AE1001" s="5">
        <v>24204592</v>
      </c>
      <c r="AF1001" s="5">
        <v>3101807.8</v>
      </c>
      <c r="AG1001" s="5">
        <v>19377890</v>
      </c>
      <c r="AH1001" s="5">
        <v>39.599997999999999</v>
      </c>
      <c r="AI1001" s="10"/>
    </row>
    <row r="1002" spans="1:35" x14ac:dyDescent="0.25">
      <c r="A1002" s="5" t="s">
        <v>1460</v>
      </c>
      <c r="B1002" s="5">
        <v>108</v>
      </c>
      <c r="C1002" s="5">
        <v>51</v>
      </c>
      <c r="D1002" s="5">
        <v>0.02</v>
      </c>
      <c r="E1002" s="5">
        <v>825.00003000000004</v>
      </c>
      <c r="F1002" s="5">
        <v>200</v>
      </c>
      <c r="G1002" s="5">
        <v>30</v>
      </c>
      <c r="H1002" s="5">
        <v>78.360003000000006</v>
      </c>
      <c r="I1002" s="5" t="s">
        <v>200</v>
      </c>
      <c r="J1002" s="5" t="s">
        <v>702</v>
      </c>
      <c r="K1002" s="5" t="s">
        <v>1456</v>
      </c>
      <c r="L1002" s="5" t="e">
        <v>#VALUE!</v>
      </c>
      <c r="M1002" s="5" t="s">
        <v>1456</v>
      </c>
      <c r="N1002" s="18" t="e">
        <v>#VALUE!</v>
      </c>
      <c r="O1002" s="5" t="e">
        <v>#VALUE!</v>
      </c>
      <c r="P1002" s="5" t="e">
        <v>#VALUE!</v>
      </c>
      <c r="Q1002" s="5">
        <v>292.05036995616706</v>
      </c>
      <c r="R1002" s="5">
        <v>1.7152089967395547</v>
      </c>
      <c r="S1002" s="18" t="e">
        <v>#VALUE!</v>
      </c>
      <c r="T1002" s="62" t="e">
        <v>#VALUE!</v>
      </c>
      <c r="U1002" s="18" t="e">
        <v>#VALUE!</v>
      </c>
      <c r="V1002" s="5">
        <v>170.27101100293106</v>
      </c>
      <c r="W1002" s="5">
        <v>265.19908682734439</v>
      </c>
      <c r="X1002" s="5">
        <v>1.5575116707492811</v>
      </c>
      <c r="Y1002" s="5">
        <v>0</v>
      </c>
      <c r="Z1002" s="5" t="s">
        <v>1075</v>
      </c>
      <c r="AA1002" s="5">
        <v>2006</v>
      </c>
      <c r="AB1002" s="5">
        <v>0.78360003</v>
      </c>
      <c r="AC1002" s="5">
        <v>0.27789881999999999</v>
      </c>
      <c r="AD1002" s="5">
        <v>676774.38</v>
      </c>
      <c r="AE1002" s="5">
        <v>25989700</v>
      </c>
      <c r="AF1002" s="5">
        <v>3279000</v>
      </c>
      <c r="AG1002" s="5">
        <v>20364246</v>
      </c>
      <c r="AH1002" s="5">
        <v>39.700001</v>
      </c>
      <c r="AI1002" s="10"/>
    </row>
    <row r="1003" spans="1:35" x14ac:dyDescent="0.25">
      <c r="A1003" s="5" t="s">
        <v>1460</v>
      </c>
      <c r="B1003" s="5">
        <v>108</v>
      </c>
      <c r="C1003" s="5">
        <v>51</v>
      </c>
      <c r="D1003" s="5">
        <v>0.02</v>
      </c>
      <c r="E1003" s="5">
        <v>825.00003000000004</v>
      </c>
      <c r="F1003" s="5">
        <v>200</v>
      </c>
      <c r="G1003" s="5">
        <v>30</v>
      </c>
      <c r="H1003" s="5">
        <v>77.589995000000002</v>
      </c>
      <c r="I1003" s="5" t="s">
        <v>200</v>
      </c>
      <c r="J1003" s="5" t="s">
        <v>702</v>
      </c>
      <c r="K1003" s="5" t="s">
        <v>1456</v>
      </c>
      <c r="L1003" s="5" t="e">
        <v>#VALUE!</v>
      </c>
      <c r="M1003" s="5" t="s">
        <v>1456</v>
      </c>
      <c r="N1003" s="18" t="e">
        <v>#VALUE!</v>
      </c>
      <c r="O1003" s="5" t="e">
        <v>#VALUE!</v>
      </c>
      <c r="P1003" s="5" t="e">
        <v>#VALUE!</v>
      </c>
      <c r="Q1003" s="5">
        <v>308.68206092261761</v>
      </c>
      <c r="R1003" s="5">
        <v>1.8128867568496667</v>
      </c>
      <c r="S1003" s="18" t="e">
        <v>#VALUE!</v>
      </c>
      <c r="T1003" s="62" t="e">
        <v>#VALUE!</v>
      </c>
      <c r="U1003" s="18" t="e">
        <v>#VALUE!</v>
      </c>
      <c r="V1003" s="5">
        <v>170.27101100293106</v>
      </c>
      <c r="W1003" s="5">
        <v>265.19908682734439</v>
      </c>
      <c r="X1003" s="5">
        <v>1.5575116707492811</v>
      </c>
      <c r="Y1003" s="5">
        <v>0</v>
      </c>
      <c r="Z1003" s="5" t="s">
        <v>1075</v>
      </c>
      <c r="AA1003" s="5">
        <v>2007</v>
      </c>
      <c r="AB1003" s="5">
        <v>0.77589995</v>
      </c>
      <c r="AC1003" s="5">
        <v>0.26801895999999997</v>
      </c>
      <c r="AD1003" s="5">
        <v>801216</v>
      </c>
      <c r="AE1003" s="5">
        <v>27988828</v>
      </c>
      <c r="AF1003" s="5">
        <v>3459839.8</v>
      </c>
      <c r="AG1003" s="5">
        <v>21715926</v>
      </c>
      <c r="AH1003" s="5">
        <v>39.799999</v>
      </c>
      <c r="AI1003" s="10"/>
    </row>
    <row r="1004" spans="1:35" x14ac:dyDescent="0.25">
      <c r="A1004" s="5" t="s">
        <v>1460</v>
      </c>
      <c r="B1004" s="5">
        <v>108</v>
      </c>
      <c r="C1004" s="5">
        <v>51</v>
      </c>
      <c r="D1004" s="5">
        <v>0.02</v>
      </c>
      <c r="E1004" s="5">
        <v>825.00003000000004</v>
      </c>
      <c r="F1004" s="5">
        <v>200</v>
      </c>
      <c r="G1004" s="5">
        <v>30</v>
      </c>
      <c r="H1004" s="5">
        <v>74.309999000000005</v>
      </c>
      <c r="I1004" s="5" t="s">
        <v>200</v>
      </c>
      <c r="J1004" s="5" t="s">
        <v>702</v>
      </c>
      <c r="K1004" s="5" t="s">
        <v>1456</v>
      </c>
      <c r="L1004" s="5" t="e">
        <v>#VALUE!</v>
      </c>
      <c r="M1004" s="5" t="s">
        <v>1456</v>
      </c>
      <c r="N1004" s="18" t="e">
        <v>#VALUE!</v>
      </c>
      <c r="O1004" s="5" t="e">
        <v>#VALUE!</v>
      </c>
      <c r="P1004" s="5" t="e">
        <v>#VALUE!</v>
      </c>
      <c r="Q1004" s="5">
        <v>372.44558758267431</v>
      </c>
      <c r="R1004" s="5">
        <v>2.1873693319191192</v>
      </c>
      <c r="S1004" s="18" t="e">
        <v>#VALUE!</v>
      </c>
      <c r="T1004" s="62" t="e">
        <v>#VALUE!</v>
      </c>
      <c r="U1004" s="18" t="e">
        <v>#VALUE!</v>
      </c>
      <c r="V1004" s="5">
        <v>170.27101100293106</v>
      </c>
      <c r="W1004" s="5">
        <v>265.19908682734439</v>
      </c>
      <c r="X1004" s="5">
        <v>1.5575116707492811</v>
      </c>
      <c r="Y1004" s="5">
        <v>0</v>
      </c>
      <c r="Z1004" s="5" t="s">
        <v>1075</v>
      </c>
      <c r="AA1004" s="5">
        <v>2008</v>
      </c>
      <c r="AB1004" s="5">
        <v>0.74309999000000004</v>
      </c>
      <c r="AC1004" s="5">
        <v>0.27762279000000001</v>
      </c>
      <c r="AD1004" s="5">
        <v>960856.25</v>
      </c>
      <c r="AE1004" s="5">
        <v>30620226</v>
      </c>
      <c r="AF1004" s="5">
        <v>3596254.3</v>
      </c>
      <c r="AG1004" s="5">
        <v>22753560</v>
      </c>
      <c r="AH1004" s="5">
        <v>39.799999</v>
      </c>
      <c r="AI1004" s="10"/>
    </row>
    <row r="1005" spans="1:35" x14ac:dyDescent="0.25">
      <c r="A1005" s="5" t="s">
        <v>1460</v>
      </c>
      <c r="B1005" s="5">
        <v>108</v>
      </c>
      <c r="C1005" s="5">
        <v>51</v>
      </c>
      <c r="D1005" s="5">
        <v>0.02</v>
      </c>
      <c r="E1005" s="5">
        <v>825.00003000000004</v>
      </c>
      <c r="F1005" s="5">
        <v>200</v>
      </c>
      <c r="G1005" s="5">
        <v>30</v>
      </c>
      <c r="H1005" s="5">
        <v>70.829999000000001</v>
      </c>
      <c r="I1005" s="5" t="s">
        <v>200</v>
      </c>
      <c r="J1005" s="5" t="s">
        <v>702</v>
      </c>
      <c r="K1005" s="5" t="s">
        <v>1456</v>
      </c>
      <c r="L1005" s="5" t="e">
        <v>#VALUE!</v>
      </c>
      <c r="M1005" s="5" t="s">
        <v>1456</v>
      </c>
      <c r="N1005" s="18" t="e">
        <v>#VALUE!</v>
      </c>
      <c r="O1005" s="5" t="e">
        <v>#VALUE!</v>
      </c>
      <c r="P1005" s="5" t="e">
        <v>#VALUE!</v>
      </c>
      <c r="Q1005" s="5">
        <v>438.61701038422888</v>
      </c>
      <c r="R1005" s="5">
        <v>2.5759934577276837</v>
      </c>
      <c r="S1005" s="18" t="e">
        <v>#VALUE!</v>
      </c>
      <c r="T1005" s="62" t="e">
        <v>#VALUE!</v>
      </c>
      <c r="U1005" s="18" t="e">
        <v>#VALUE!</v>
      </c>
      <c r="V1005" s="5">
        <v>170.27101100293106</v>
      </c>
      <c r="W1005" s="5">
        <v>265.19908682734439</v>
      </c>
      <c r="X1005" s="5">
        <v>1.5575116707492811</v>
      </c>
      <c r="Y1005" s="5">
        <v>0</v>
      </c>
      <c r="Z1005" s="5" t="s">
        <v>1075</v>
      </c>
      <c r="AA1005" s="5">
        <v>2009</v>
      </c>
      <c r="AB1005" s="5">
        <v>0.70829998999999999</v>
      </c>
      <c r="AC1005" s="5">
        <v>0.27965698</v>
      </c>
      <c r="AD1005" s="5">
        <v>1048234.7</v>
      </c>
      <c r="AE1005" s="5">
        <v>32442102</v>
      </c>
      <c r="AF1005" s="5">
        <v>3673674.5</v>
      </c>
      <c r="AG1005" s="5">
        <v>22979220</v>
      </c>
      <c r="AH1005" s="5">
        <v>40.099997999999999</v>
      </c>
      <c r="AI1005" s="10"/>
    </row>
    <row r="1006" spans="1:35" x14ac:dyDescent="0.25">
      <c r="A1006" s="5" t="s">
        <v>1460</v>
      </c>
      <c r="B1006" s="5">
        <v>108</v>
      </c>
      <c r="C1006" s="5">
        <v>51</v>
      </c>
      <c r="D1006" s="5">
        <v>0.02</v>
      </c>
      <c r="E1006" s="5">
        <v>825.00003000000004</v>
      </c>
      <c r="F1006" s="5">
        <v>200</v>
      </c>
      <c r="G1006" s="5">
        <v>30</v>
      </c>
      <c r="H1006" s="5">
        <v>77.059995999999998</v>
      </c>
      <c r="I1006" s="5" t="s">
        <v>200</v>
      </c>
      <c r="J1006" s="5" t="s">
        <v>702</v>
      </c>
      <c r="K1006" s="5" t="s">
        <v>1456</v>
      </c>
      <c r="L1006" s="5" t="e">
        <v>#VALUE!</v>
      </c>
      <c r="M1006" s="5" t="s">
        <v>1456</v>
      </c>
      <c r="N1006" s="18" t="e">
        <v>#VALUE!</v>
      </c>
      <c r="O1006" s="5" t="e">
        <v>#VALUE!</v>
      </c>
      <c r="P1006" s="5" t="e">
        <v>#VALUE!</v>
      </c>
      <c r="Q1006" s="5">
        <v>307.33802814328652</v>
      </c>
      <c r="R1006" s="5">
        <v>1.8049932653421314</v>
      </c>
      <c r="S1006" s="18" t="e">
        <v>#VALUE!</v>
      </c>
      <c r="T1006" s="62" t="e">
        <v>#VALUE!</v>
      </c>
      <c r="U1006" s="18" t="e">
        <v>#VALUE!</v>
      </c>
      <c r="V1006" s="5">
        <v>170.27101100293106</v>
      </c>
      <c r="W1006" s="5">
        <v>265.19908682734439</v>
      </c>
      <c r="X1006" s="5">
        <v>1.5575116707492811</v>
      </c>
      <c r="Y1006" s="5">
        <v>0</v>
      </c>
      <c r="Z1006" s="5" t="s">
        <v>1075</v>
      </c>
      <c r="AA1006" s="5">
        <v>2010</v>
      </c>
      <c r="AB1006" s="5">
        <v>0.77059995999999997</v>
      </c>
      <c r="AC1006" s="5">
        <v>0.22727518999999999</v>
      </c>
      <c r="AD1006" s="5">
        <v>1161763.5</v>
      </c>
      <c r="AE1006" s="5">
        <v>29274360</v>
      </c>
      <c r="AF1006" s="5">
        <v>3720534.3</v>
      </c>
      <c r="AG1006" s="5">
        <v>22558520</v>
      </c>
      <c r="AH1006" s="5">
        <v>40.299999</v>
      </c>
      <c r="AI1006" s="10"/>
    </row>
    <row r="1007" spans="1:35" x14ac:dyDescent="0.25">
      <c r="A1007" s="5" t="s">
        <v>1460</v>
      </c>
      <c r="B1007" s="5">
        <v>108</v>
      </c>
      <c r="C1007" s="5">
        <v>51</v>
      </c>
      <c r="D1007" s="5">
        <v>0.02</v>
      </c>
      <c r="E1007" s="5">
        <v>794.99997000000008</v>
      </c>
      <c r="F1007" s="5">
        <v>200</v>
      </c>
      <c r="G1007" s="5">
        <v>30</v>
      </c>
      <c r="H1007" s="5">
        <v>74.980002999999996</v>
      </c>
      <c r="I1007" s="5" t="s">
        <v>200</v>
      </c>
      <c r="J1007" s="5" t="s">
        <v>702</v>
      </c>
      <c r="K1007" s="5" t="s">
        <v>1456</v>
      </c>
      <c r="L1007" s="5" t="e">
        <v>#VALUE!</v>
      </c>
      <c r="M1007" s="5" t="s">
        <v>1456</v>
      </c>
      <c r="N1007" s="18" t="e">
        <v>#VALUE!</v>
      </c>
      <c r="O1007" s="5" t="e">
        <v>#VALUE!</v>
      </c>
      <c r="P1007" s="5" t="e">
        <v>#VALUE!</v>
      </c>
      <c r="Q1007" s="5">
        <v>360.77424685649845</v>
      </c>
      <c r="R1007" s="5">
        <v>2.1188236607715218</v>
      </c>
      <c r="S1007" s="18" t="e">
        <v>#VALUE!</v>
      </c>
      <c r="T1007" s="62" t="e">
        <v>#VALUE!</v>
      </c>
      <c r="U1007" s="18" t="e">
        <v>#VALUE!</v>
      </c>
      <c r="V1007" s="5">
        <v>170.27101100293106</v>
      </c>
      <c r="W1007" s="5">
        <v>274.2971376668861</v>
      </c>
      <c r="X1007" s="5">
        <v>1.6109444352930067</v>
      </c>
      <c r="Y1007" s="5">
        <v>0</v>
      </c>
      <c r="Z1007" s="5" t="s">
        <v>1075</v>
      </c>
      <c r="AA1007" s="5">
        <v>2011</v>
      </c>
      <c r="AB1007" s="5">
        <v>0.74980002999999995</v>
      </c>
      <c r="AC1007" s="5">
        <v>0.22813845999999999</v>
      </c>
      <c r="AD1007" s="5">
        <v>1337424.8999999999</v>
      </c>
      <c r="AE1007" s="5">
        <v>30905158</v>
      </c>
      <c r="AF1007" s="5">
        <v>3649416.3</v>
      </c>
      <c r="AG1007" s="5">
        <v>23171332</v>
      </c>
      <c r="AH1007" s="5">
        <v>40.5</v>
      </c>
      <c r="AI1007" s="10"/>
    </row>
    <row r="1008" spans="1:35" x14ac:dyDescent="0.25">
      <c r="A1008" s="5" t="s">
        <v>1460</v>
      </c>
      <c r="B1008" s="5">
        <v>108</v>
      </c>
      <c r="C1008" s="5">
        <v>51</v>
      </c>
      <c r="D1008" s="5">
        <v>0.02</v>
      </c>
      <c r="E1008" s="5">
        <v>790.00004000000001</v>
      </c>
      <c r="F1008" s="5">
        <v>200</v>
      </c>
      <c r="G1008" s="5">
        <v>30</v>
      </c>
      <c r="H1008" s="5">
        <v>74.290001000000004</v>
      </c>
      <c r="I1008" s="5" t="s">
        <v>200</v>
      </c>
      <c r="J1008" s="5" t="s">
        <v>702</v>
      </c>
      <c r="K1008" s="5" t="s">
        <v>1456</v>
      </c>
      <c r="L1008" s="5" t="e">
        <v>#VALUE!</v>
      </c>
      <c r="M1008" s="5" t="s">
        <v>1456</v>
      </c>
      <c r="N1008" s="18" t="e">
        <v>#VALUE!</v>
      </c>
      <c r="O1008" s="5" t="e">
        <v>#VALUE!</v>
      </c>
      <c r="P1008" s="5" t="e">
        <v>#VALUE!</v>
      </c>
      <c r="Q1008" s="5">
        <v>379.9354132100454</v>
      </c>
      <c r="R1008" s="5">
        <v>2.2313570053536895</v>
      </c>
      <c r="S1008" s="18" t="e">
        <v>#VALUE!</v>
      </c>
      <c r="T1008" s="62" t="e">
        <v>#VALUE!</v>
      </c>
      <c r="U1008" s="18" t="e">
        <v>#VALUE!</v>
      </c>
      <c r="V1008" s="5">
        <v>170.27101100293106</v>
      </c>
      <c r="W1008" s="5">
        <v>275.85461728458074</v>
      </c>
      <c r="X1008" s="5">
        <v>1.6200914980168419</v>
      </c>
      <c r="Y1008" s="5">
        <v>0</v>
      </c>
      <c r="Z1008" s="5" t="s">
        <v>1075</v>
      </c>
      <c r="AA1008" s="5">
        <v>2012</v>
      </c>
      <c r="AB1008" s="5">
        <v>0.74290001000000006</v>
      </c>
      <c r="AC1008" s="5">
        <v>0.21085625999999999</v>
      </c>
      <c r="AD1008" s="5">
        <v>1238132.3999999999</v>
      </c>
      <c r="AE1008" s="5">
        <v>31732124</v>
      </c>
      <c r="AF1008" s="5">
        <v>3656218.5</v>
      </c>
      <c r="AG1008" s="5">
        <v>23574586</v>
      </c>
      <c r="AH1008" s="5">
        <v>40.700001</v>
      </c>
      <c r="AI1008" s="10"/>
    </row>
    <row r="1009" spans="1:35" x14ac:dyDescent="0.25">
      <c r="A1009" s="5" t="s">
        <v>1460</v>
      </c>
      <c r="B1009" s="5">
        <v>108</v>
      </c>
      <c r="C1009" s="5">
        <v>51</v>
      </c>
      <c r="D1009" s="5">
        <v>0.02</v>
      </c>
      <c r="E1009" s="5">
        <v>790.00004000000001</v>
      </c>
      <c r="F1009" s="5">
        <v>200</v>
      </c>
      <c r="G1009" s="5">
        <v>30</v>
      </c>
      <c r="H1009" s="5">
        <v>73.120004000000009</v>
      </c>
      <c r="I1009" s="5" t="s">
        <v>200</v>
      </c>
      <c r="J1009" s="5" t="s">
        <v>702</v>
      </c>
      <c r="K1009" s="5" t="s">
        <v>1456</v>
      </c>
      <c r="L1009" s="5" t="e">
        <v>#VALUE!</v>
      </c>
      <c r="M1009" s="5" t="s">
        <v>1456</v>
      </c>
      <c r="N1009" s="18" t="e">
        <v>#VALUE!</v>
      </c>
      <c r="O1009" s="5" t="e">
        <v>#VALUE!</v>
      </c>
      <c r="P1009" s="5" t="e">
        <v>#VALUE!</v>
      </c>
      <c r="Q1009" s="5">
        <v>410.55143745292048</v>
      </c>
      <c r="R1009" s="5">
        <v>2.4111646194774354</v>
      </c>
      <c r="S1009" s="18" t="e">
        <v>#VALUE!</v>
      </c>
      <c r="T1009" s="62" t="e">
        <v>#VALUE!</v>
      </c>
      <c r="U1009" s="18" t="e">
        <v>#VALUE!</v>
      </c>
      <c r="V1009" s="5">
        <v>170.27101100293106</v>
      </c>
      <c r="W1009" s="5">
        <v>275.85461728458074</v>
      </c>
      <c r="X1009" s="5">
        <v>1.6200914980168419</v>
      </c>
      <c r="Y1009" s="5">
        <v>0</v>
      </c>
      <c r="Z1009" s="5" t="s">
        <v>1075</v>
      </c>
      <c r="AA1009" s="5">
        <v>2013</v>
      </c>
      <c r="AB1009" s="5">
        <v>0.73120004000000005</v>
      </c>
      <c r="AC1009" s="5">
        <v>0.21024279000000001</v>
      </c>
      <c r="AD1009" s="5">
        <v>1279412.8</v>
      </c>
      <c r="AE1009" s="5">
        <v>33000222</v>
      </c>
      <c r="AF1009" s="5">
        <v>3678910.3</v>
      </c>
      <c r="AG1009" s="5">
        <v>24130702</v>
      </c>
      <c r="AI1009" s="10"/>
    </row>
    <row r="1010" spans="1:35" x14ac:dyDescent="0.25">
      <c r="A1010" s="5" t="s">
        <v>1460</v>
      </c>
      <c r="B1010" s="5">
        <v>108</v>
      </c>
      <c r="C1010" s="5">
        <v>51</v>
      </c>
      <c r="D1010" s="5">
        <v>0.02</v>
      </c>
      <c r="E1010" s="5">
        <v>0</v>
      </c>
      <c r="F1010" s="5">
        <v>200</v>
      </c>
      <c r="H1010" s="5">
        <v>0</v>
      </c>
      <c r="I1010" s="5" t="s">
        <v>200</v>
      </c>
      <c r="K1010" s="5" t="s">
        <v>1456</v>
      </c>
      <c r="L1010" s="5" t="e">
        <v>#VALUE!</v>
      </c>
      <c r="M1010" s="5" t="s">
        <v>1456</v>
      </c>
      <c r="N1010" s="18" t="e">
        <v>#VALUE!</v>
      </c>
      <c r="O1010" s="5" t="e">
        <v>#VALUE!</v>
      </c>
      <c r="P1010" s="5" t="e">
        <v>#VALUE!</v>
      </c>
      <c r="Q1010" s="5" t="e">
        <v>#DIV/0!</v>
      </c>
      <c r="R1010" s="5" t="e">
        <v>#DIV/0!</v>
      </c>
      <c r="S1010" s="18" t="e">
        <v>#VALUE!</v>
      </c>
      <c r="T1010" s="62" t="e">
        <v>#VALUE!</v>
      </c>
      <c r="U1010" s="18" t="e">
        <v>#VALUE!</v>
      </c>
      <c r="V1010" s="5">
        <v>170.27101100293106</v>
      </c>
      <c r="W1010" s="5">
        <v>796.4215644807316</v>
      </c>
      <c r="X1010" s="5">
        <v>4.6773761416558566</v>
      </c>
      <c r="Y1010" s="5">
        <v>0</v>
      </c>
      <c r="Z1010" s="5" t="s">
        <v>1075</v>
      </c>
      <c r="AA1010" s="5">
        <v>2014</v>
      </c>
      <c r="AI1010" s="10"/>
    </row>
    <row r="1011" spans="1:35" x14ac:dyDescent="0.25">
      <c r="A1011" s="5" t="s">
        <v>1460</v>
      </c>
      <c r="B1011" s="5">
        <v>108</v>
      </c>
      <c r="C1011" s="5">
        <v>51</v>
      </c>
      <c r="D1011" s="5">
        <v>0.02</v>
      </c>
      <c r="E1011" s="5">
        <v>874.99998999999991</v>
      </c>
      <c r="F1011" s="5">
        <v>200</v>
      </c>
      <c r="G1011" s="5">
        <v>40</v>
      </c>
      <c r="H1011" s="5">
        <v>108</v>
      </c>
      <c r="I1011" s="5" t="s">
        <v>200</v>
      </c>
      <c r="J1011" s="5" t="s">
        <v>702</v>
      </c>
      <c r="K1011" s="5" t="s">
        <v>1456</v>
      </c>
      <c r="L1011" s="5" t="e">
        <v>#VALUE!</v>
      </c>
      <c r="M1011" s="5" t="s">
        <v>1456</v>
      </c>
      <c r="N1011" s="18" t="e">
        <v>#VALUE!</v>
      </c>
      <c r="O1011" s="5" t="e">
        <v>#VALUE!</v>
      </c>
      <c r="P1011" s="5" t="e">
        <v>#VALUE!</v>
      </c>
      <c r="Q1011" s="5">
        <v>-64.194347559217022</v>
      </c>
      <c r="R1011" s="5">
        <v>-0.37701278204140087</v>
      </c>
      <c r="S1011" s="18" t="e">
        <v>#VALUE!</v>
      </c>
      <c r="T1011" s="62" t="e">
        <v>#VALUE!</v>
      </c>
      <c r="U1011" s="18" t="e">
        <v>#VALUE!</v>
      </c>
      <c r="V1011" s="5">
        <v>170.27101100293106</v>
      </c>
      <c r="W1011" s="5">
        <v>250.92886603094851</v>
      </c>
      <c r="X1011" s="5">
        <v>1.4737028020972343</v>
      </c>
      <c r="Y1011" s="5">
        <v>0</v>
      </c>
      <c r="Z1011" s="5" t="s">
        <v>1077</v>
      </c>
      <c r="AA1011" s="5">
        <v>2001</v>
      </c>
      <c r="AB1011" s="5">
        <v>1.08</v>
      </c>
      <c r="AC1011" s="5">
        <v>0.13775720999999999</v>
      </c>
      <c r="AD1011" s="5">
        <v>0</v>
      </c>
      <c r="AE1011" s="5">
        <v>32745358</v>
      </c>
      <c r="AF1011" s="5">
        <v>6948381.5</v>
      </c>
      <c r="AG1011" s="5">
        <v>35351380</v>
      </c>
      <c r="AI1011" s="10"/>
    </row>
    <row r="1012" spans="1:35" x14ac:dyDescent="0.25">
      <c r="A1012" s="5" t="s">
        <v>1460</v>
      </c>
      <c r="B1012" s="5">
        <v>108</v>
      </c>
      <c r="C1012" s="5">
        <v>51</v>
      </c>
      <c r="D1012" s="5">
        <v>0.02</v>
      </c>
      <c r="E1012" s="5">
        <v>874.99998999999991</v>
      </c>
      <c r="F1012" s="5">
        <v>200</v>
      </c>
      <c r="G1012" s="5">
        <v>1</v>
      </c>
      <c r="H1012" s="5">
        <v>100</v>
      </c>
      <c r="I1012" s="5" t="s">
        <v>200</v>
      </c>
      <c r="J1012" s="5" t="s">
        <v>702</v>
      </c>
      <c r="K1012" s="5" t="s">
        <v>1456</v>
      </c>
      <c r="L1012" s="5" t="e">
        <v>#VALUE!</v>
      </c>
      <c r="M1012" s="5" t="s">
        <v>1456</v>
      </c>
      <c r="N1012" s="18" t="e">
        <v>#VALUE!</v>
      </c>
      <c r="O1012" s="5" t="e">
        <v>#VALUE!</v>
      </c>
      <c r="P1012" s="5" t="e">
        <v>#VALUE!</v>
      </c>
      <c r="Q1012" s="5">
        <v>0</v>
      </c>
      <c r="R1012" s="5">
        <v>0</v>
      </c>
      <c r="S1012" s="18" t="e">
        <v>#VALUE!</v>
      </c>
      <c r="T1012" s="62" t="e">
        <v>#VALUE!</v>
      </c>
      <c r="U1012" s="18" t="e">
        <v>#VALUE!</v>
      </c>
      <c r="V1012" s="5">
        <v>170.27101100293106</v>
      </c>
      <c r="W1012" s="5">
        <v>250.92886603094851</v>
      </c>
      <c r="X1012" s="5">
        <v>1.4737028020972343</v>
      </c>
      <c r="Y1012" s="5">
        <v>0</v>
      </c>
      <c r="Z1012" s="5" t="s">
        <v>1077</v>
      </c>
      <c r="AA1012" s="5">
        <v>2002</v>
      </c>
      <c r="AB1012" s="5">
        <v>1</v>
      </c>
      <c r="AC1012" s="5">
        <v>0.13708324999999999</v>
      </c>
      <c r="AD1012" s="5">
        <v>0</v>
      </c>
      <c r="AE1012" s="5">
        <v>35146592</v>
      </c>
      <c r="AF1012" s="5">
        <v>7348993</v>
      </c>
      <c r="AG1012" s="5">
        <v>35148248</v>
      </c>
      <c r="AI1012" s="10"/>
    </row>
    <row r="1013" spans="1:35" x14ac:dyDescent="0.25">
      <c r="A1013" s="5" t="s">
        <v>1460</v>
      </c>
      <c r="B1013" s="5">
        <v>108</v>
      </c>
      <c r="C1013" s="5">
        <v>51</v>
      </c>
      <c r="D1013" s="5">
        <v>0.02</v>
      </c>
      <c r="E1013" s="5">
        <v>874.99998999999991</v>
      </c>
      <c r="F1013" s="5">
        <v>200</v>
      </c>
      <c r="G1013" s="5">
        <v>30</v>
      </c>
      <c r="H1013" s="5">
        <v>92.699999000000005</v>
      </c>
      <c r="I1013" s="5" t="s">
        <v>200</v>
      </c>
      <c r="J1013" s="5" t="s">
        <v>702</v>
      </c>
      <c r="K1013" s="5" t="s">
        <v>1456</v>
      </c>
      <c r="L1013" s="5" t="e">
        <v>#VALUE!</v>
      </c>
      <c r="M1013" s="5" t="s">
        <v>1456</v>
      </c>
      <c r="N1013" s="18" t="e">
        <v>#VALUE!</v>
      </c>
      <c r="O1013" s="5" t="e">
        <v>#VALUE!</v>
      </c>
      <c r="P1013" s="5" t="e">
        <v>#VALUE!</v>
      </c>
      <c r="Q1013" s="5">
        <v>60.324623856423891</v>
      </c>
      <c r="R1013" s="5">
        <v>0.35428593218011406</v>
      </c>
      <c r="S1013" s="18" t="e">
        <v>#VALUE!</v>
      </c>
      <c r="T1013" s="62" t="e">
        <v>#VALUE!</v>
      </c>
      <c r="U1013" s="18" t="e">
        <v>#VALUE!</v>
      </c>
      <c r="V1013" s="5">
        <v>170.27101100293106</v>
      </c>
      <c r="W1013" s="5">
        <v>250.92886603094851</v>
      </c>
      <c r="X1013" s="5">
        <v>1.4737028020972343</v>
      </c>
      <c r="Y1013" s="5">
        <v>0</v>
      </c>
      <c r="Z1013" s="5" t="s">
        <v>1077</v>
      </c>
      <c r="AA1013" s="5">
        <v>2003</v>
      </c>
      <c r="AB1013" s="5">
        <v>0.92699999</v>
      </c>
      <c r="AC1013" s="5">
        <v>0.13603456</v>
      </c>
      <c r="AD1013" s="5">
        <v>194435.59</v>
      </c>
      <c r="AE1013" s="5">
        <v>37383732</v>
      </c>
      <c r="AF1013" s="5">
        <v>7702854</v>
      </c>
      <c r="AG1013" s="5">
        <v>34651824</v>
      </c>
      <c r="AI1013" s="10"/>
    </row>
    <row r="1014" spans="1:35" x14ac:dyDescent="0.25">
      <c r="A1014" s="5" t="s">
        <v>1460</v>
      </c>
      <c r="B1014" s="5">
        <v>108</v>
      </c>
      <c r="C1014" s="5">
        <v>51</v>
      </c>
      <c r="D1014" s="5">
        <v>0.02</v>
      </c>
      <c r="E1014" s="5">
        <v>825.00003000000004</v>
      </c>
      <c r="F1014" s="5">
        <v>200</v>
      </c>
      <c r="G1014" s="5">
        <v>30</v>
      </c>
      <c r="H1014" s="5">
        <v>85.600001000000006</v>
      </c>
      <c r="I1014" s="5" t="s">
        <v>200</v>
      </c>
      <c r="J1014" s="5" t="s">
        <v>702</v>
      </c>
      <c r="K1014" s="5" t="s">
        <v>1456</v>
      </c>
      <c r="L1014" s="5" t="e">
        <v>#VALUE!</v>
      </c>
      <c r="M1014" s="5" t="s">
        <v>1456</v>
      </c>
      <c r="N1014" s="18" t="e">
        <v>#VALUE!</v>
      </c>
      <c r="O1014" s="5" t="e">
        <v>#VALUE!</v>
      </c>
      <c r="P1014" s="5" t="e">
        <v>#VALUE!</v>
      </c>
      <c r="Q1014" s="5">
        <v>123.23901372895347</v>
      </c>
      <c r="R1014" s="5">
        <v>0.72378153511305587</v>
      </c>
      <c r="S1014" s="18" t="e">
        <v>#VALUE!</v>
      </c>
      <c r="T1014" s="62" t="e">
        <v>#VALUE!</v>
      </c>
      <c r="U1014" s="18" t="e">
        <v>#VALUE!</v>
      </c>
      <c r="V1014" s="5">
        <v>170.27101100293106</v>
      </c>
      <c r="W1014" s="5">
        <v>265.19908682734439</v>
      </c>
      <c r="X1014" s="5">
        <v>1.5575116707492811</v>
      </c>
      <c r="Y1014" s="5">
        <v>0</v>
      </c>
      <c r="Z1014" s="5" t="s">
        <v>1077</v>
      </c>
      <c r="AA1014" s="5">
        <v>2004</v>
      </c>
      <c r="AB1014" s="5">
        <v>0.85600001000000003</v>
      </c>
      <c r="AC1014" s="5">
        <v>0.14383465000000001</v>
      </c>
      <c r="AD1014" s="5">
        <v>686284.88</v>
      </c>
      <c r="AE1014" s="5">
        <v>40447692</v>
      </c>
      <c r="AF1014" s="5">
        <v>8047272.5</v>
      </c>
      <c r="AG1014" s="5">
        <v>34633792</v>
      </c>
      <c r="AI1014" s="10"/>
    </row>
    <row r="1015" spans="1:35" x14ac:dyDescent="0.25">
      <c r="A1015" s="5" t="s">
        <v>1460</v>
      </c>
      <c r="B1015" s="5">
        <v>108</v>
      </c>
      <c r="C1015" s="5">
        <v>51</v>
      </c>
      <c r="D1015" s="5">
        <v>0.02</v>
      </c>
      <c r="E1015" s="5">
        <v>825.00003000000004</v>
      </c>
      <c r="F1015" s="5">
        <v>200</v>
      </c>
      <c r="G1015" s="5">
        <v>30</v>
      </c>
      <c r="H1015" s="5">
        <v>79.100000999999992</v>
      </c>
      <c r="I1015" s="5" t="s">
        <v>200</v>
      </c>
      <c r="J1015" s="5" t="s">
        <v>702</v>
      </c>
      <c r="K1015" s="5" t="s">
        <v>1456</v>
      </c>
      <c r="L1015" s="5" t="e">
        <v>#VALUE!</v>
      </c>
      <c r="M1015" s="5" t="s">
        <v>1456</v>
      </c>
      <c r="N1015" s="18" t="e">
        <v>#VALUE!</v>
      </c>
      <c r="O1015" s="5" t="e">
        <v>#VALUE!</v>
      </c>
      <c r="P1015" s="5" t="e">
        <v>#VALUE!</v>
      </c>
      <c r="Q1015" s="5">
        <v>185.07895456279027</v>
      </c>
      <c r="R1015" s="5">
        <v>1.0869669092386156</v>
      </c>
      <c r="S1015" s="18" t="e">
        <v>#VALUE!</v>
      </c>
      <c r="T1015" s="62" t="e">
        <v>#VALUE!</v>
      </c>
      <c r="U1015" s="18" t="e">
        <v>#VALUE!</v>
      </c>
      <c r="V1015" s="5">
        <v>170.27101100293106</v>
      </c>
      <c r="W1015" s="5">
        <v>265.19908682734439</v>
      </c>
      <c r="X1015" s="5">
        <v>1.5575116707492811</v>
      </c>
      <c r="Y1015" s="5">
        <v>0</v>
      </c>
      <c r="Z1015" s="5" t="s">
        <v>1077</v>
      </c>
      <c r="AA1015" s="5">
        <v>2005</v>
      </c>
      <c r="AB1015" s="5">
        <v>0.79100000999999998</v>
      </c>
      <c r="AC1015" s="5">
        <v>0.14442389999999999</v>
      </c>
      <c r="AD1015" s="5">
        <v>883460.5</v>
      </c>
      <c r="AE1015" s="5">
        <v>43967928</v>
      </c>
      <c r="AF1015" s="5">
        <v>8454072</v>
      </c>
      <c r="AG1015" s="5">
        <v>34789388</v>
      </c>
      <c r="AI1015" s="10"/>
    </row>
    <row r="1016" spans="1:35" x14ac:dyDescent="0.25">
      <c r="A1016" s="5" t="s">
        <v>1460</v>
      </c>
      <c r="B1016" s="5">
        <v>108</v>
      </c>
      <c r="C1016" s="5">
        <v>51</v>
      </c>
      <c r="D1016" s="5">
        <v>0.02</v>
      </c>
      <c r="E1016" s="5">
        <v>825.00003000000004</v>
      </c>
      <c r="F1016" s="5">
        <v>200</v>
      </c>
      <c r="G1016" s="5">
        <v>30</v>
      </c>
      <c r="H1016" s="5">
        <v>76.300000999999995</v>
      </c>
      <c r="I1016" s="5" t="s">
        <v>200</v>
      </c>
      <c r="J1016" s="5" t="s">
        <v>702</v>
      </c>
      <c r="K1016" s="5" t="s">
        <v>1456</v>
      </c>
      <c r="L1016" s="5" t="e">
        <v>#VALUE!</v>
      </c>
      <c r="M1016" s="5" t="s">
        <v>1456</v>
      </c>
      <c r="N1016" s="18" t="e">
        <v>#VALUE!</v>
      </c>
      <c r="O1016" s="5" t="e">
        <v>#VALUE!</v>
      </c>
      <c r="P1016" s="5" t="e">
        <v>#VALUE!</v>
      </c>
      <c r="Q1016" s="5">
        <v>214.67154773270008</v>
      </c>
      <c r="R1016" s="5">
        <v>1.2607639225740235</v>
      </c>
      <c r="S1016" s="18" t="e">
        <v>#VALUE!</v>
      </c>
      <c r="T1016" s="62" t="e">
        <v>#VALUE!</v>
      </c>
      <c r="U1016" s="18" t="e">
        <v>#VALUE!</v>
      </c>
      <c r="V1016" s="5">
        <v>170.27101100293106</v>
      </c>
      <c r="W1016" s="5">
        <v>265.19908682734439</v>
      </c>
      <c r="X1016" s="5">
        <v>1.5575116707492811</v>
      </c>
      <c r="Y1016" s="5">
        <v>0</v>
      </c>
      <c r="Z1016" s="5" t="s">
        <v>1077</v>
      </c>
      <c r="AA1016" s="5">
        <v>2006</v>
      </c>
      <c r="AB1016" s="5">
        <v>0.76300000999999995</v>
      </c>
      <c r="AC1016" s="5">
        <v>0.14387272000000001</v>
      </c>
      <c r="AD1016" s="5">
        <v>1177674</v>
      </c>
      <c r="AE1016" s="5">
        <v>46539868</v>
      </c>
      <c r="AF1016" s="5">
        <v>8748623</v>
      </c>
      <c r="AG1016" s="5">
        <v>35531296</v>
      </c>
      <c r="AI1016" s="10"/>
    </row>
    <row r="1017" spans="1:35" x14ac:dyDescent="0.25">
      <c r="A1017" s="5" t="s">
        <v>1460</v>
      </c>
      <c r="B1017" s="5">
        <v>108</v>
      </c>
      <c r="C1017" s="5">
        <v>51</v>
      </c>
      <c r="D1017" s="5">
        <v>0.02</v>
      </c>
      <c r="E1017" s="5">
        <v>825.00003000000004</v>
      </c>
      <c r="F1017" s="5">
        <v>200</v>
      </c>
      <c r="G1017" s="5">
        <v>30</v>
      </c>
      <c r="H1017" s="5">
        <v>74.699997999999994</v>
      </c>
      <c r="I1017" s="5" t="s">
        <v>200</v>
      </c>
      <c r="J1017" s="5" t="s">
        <v>702</v>
      </c>
      <c r="K1017" s="5" t="s">
        <v>1456</v>
      </c>
      <c r="L1017" s="5" t="e">
        <v>#VALUE!</v>
      </c>
      <c r="M1017" s="5" t="s">
        <v>1456</v>
      </c>
      <c r="N1017" s="18" t="e">
        <v>#VALUE!</v>
      </c>
      <c r="O1017" s="5" t="e">
        <v>#VALUE!</v>
      </c>
      <c r="P1017" s="5" t="e">
        <v>#VALUE!</v>
      </c>
      <c r="Q1017" s="5">
        <v>233.29838919320684</v>
      </c>
      <c r="R1017" s="5">
        <v>1.3701591822297385</v>
      </c>
      <c r="S1017" s="18" t="e">
        <v>#VALUE!</v>
      </c>
      <c r="T1017" s="62" t="e">
        <v>#VALUE!</v>
      </c>
      <c r="U1017" s="18" t="e">
        <v>#VALUE!</v>
      </c>
      <c r="V1017" s="5">
        <v>170.27101100293106</v>
      </c>
      <c r="W1017" s="5">
        <v>265.19908682734439</v>
      </c>
      <c r="X1017" s="5">
        <v>1.5575116707492811</v>
      </c>
      <c r="Y1017" s="5">
        <v>0</v>
      </c>
      <c r="Z1017" s="5" t="s">
        <v>1077</v>
      </c>
      <c r="AA1017" s="5">
        <v>2007</v>
      </c>
      <c r="AB1017" s="5">
        <v>0.74699998000000001</v>
      </c>
      <c r="AC1017" s="5">
        <v>0.14162922999999999</v>
      </c>
      <c r="AD1017" s="5">
        <v>1407249.6</v>
      </c>
      <c r="AE1017" s="5">
        <v>49161248</v>
      </c>
      <c r="AF1017" s="5">
        <v>9077629</v>
      </c>
      <c r="AG1017" s="5">
        <v>36714580</v>
      </c>
      <c r="AI1017" s="10"/>
    </row>
    <row r="1018" spans="1:35" x14ac:dyDescent="0.25">
      <c r="A1018" s="5" t="s">
        <v>1460</v>
      </c>
      <c r="B1018" s="5">
        <v>108</v>
      </c>
      <c r="C1018" s="5">
        <v>51</v>
      </c>
      <c r="D1018" s="5">
        <v>0.02</v>
      </c>
      <c r="E1018" s="5">
        <v>825.00003000000004</v>
      </c>
      <c r="F1018" s="5">
        <v>200</v>
      </c>
      <c r="G1018" s="5">
        <v>30</v>
      </c>
      <c r="H1018" s="5">
        <v>70.839995000000002</v>
      </c>
      <c r="I1018" s="5" t="s">
        <v>200</v>
      </c>
      <c r="J1018" s="5" t="s">
        <v>702</v>
      </c>
      <c r="K1018" s="5" t="s">
        <v>1456</v>
      </c>
      <c r="L1018" s="5" t="e">
        <v>#VALUE!</v>
      </c>
      <c r="M1018" s="5" t="s">
        <v>1456</v>
      </c>
      <c r="N1018" s="18" t="e">
        <v>#VALUE!</v>
      </c>
      <c r="O1018" s="5" t="e">
        <v>#VALUE!</v>
      </c>
      <c r="P1018" s="5" t="e">
        <v>#VALUE!</v>
      </c>
      <c r="Q1018" s="5">
        <v>272.81638746573122</v>
      </c>
      <c r="R1018" s="5">
        <v>1.6022480036900406</v>
      </c>
      <c r="S1018" s="18" t="e">
        <v>#VALUE!</v>
      </c>
      <c r="T1018" s="62" t="e">
        <v>#VALUE!</v>
      </c>
      <c r="U1018" s="18" t="e">
        <v>#VALUE!</v>
      </c>
      <c r="V1018" s="5">
        <v>170.27101100293106</v>
      </c>
      <c r="W1018" s="5">
        <v>265.19908682734439</v>
      </c>
      <c r="X1018" s="5">
        <v>1.5575116707492811</v>
      </c>
      <c r="Y1018" s="5">
        <v>0</v>
      </c>
      <c r="Z1018" s="5" t="s">
        <v>1077</v>
      </c>
      <c r="AA1018" s="5">
        <v>2008</v>
      </c>
      <c r="AB1018" s="5">
        <v>0.70839995</v>
      </c>
      <c r="AC1018" s="5">
        <v>0.14080556999999999</v>
      </c>
      <c r="AD1018" s="5">
        <v>1550503.9</v>
      </c>
      <c r="AE1018" s="5">
        <v>51754816</v>
      </c>
      <c r="AF1018" s="5">
        <v>9419083</v>
      </c>
      <c r="AG1018" s="5">
        <v>36664628</v>
      </c>
      <c r="AI1018" s="10"/>
    </row>
    <row r="1019" spans="1:35" x14ac:dyDescent="0.25">
      <c r="A1019" s="5" t="s">
        <v>1460</v>
      </c>
      <c r="B1019" s="5">
        <v>108</v>
      </c>
      <c r="C1019" s="5">
        <v>51</v>
      </c>
      <c r="D1019" s="5">
        <v>0.02</v>
      </c>
      <c r="E1019" s="5">
        <v>825.00003000000004</v>
      </c>
      <c r="F1019" s="5">
        <v>200</v>
      </c>
      <c r="G1019" s="5">
        <v>30</v>
      </c>
      <c r="H1019" s="5">
        <v>63.83</v>
      </c>
      <c r="I1019" s="5" t="s">
        <v>200</v>
      </c>
      <c r="J1019" s="5" t="s">
        <v>702</v>
      </c>
      <c r="K1019" s="5" t="s">
        <v>1456</v>
      </c>
      <c r="L1019" s="5" t="e">
        <v>#VALUE!</v>
      </c>
      <c r="M1019" s="5" t="s">
        <v>1456</v>
      </c>
      <c r="N1019" s="18" t="e">
        <v>#VALUE!</v>
      </c>
      <c r="O1019" s="5" t="e">
        <v>#VALUE!</v>
      </c>
      <c r="P1019" s="5" t="e">
        <v>#VALUE!</v>
      </c>
      <c r="Q1019" s="5">
        <v>344.84151608841182</v>
      </c>
      <c r="R1019" s="5">
        <v>2.0252508871429424</v>
      </c>
      <c r="S1019" s="18" t="e">
        <v>#VALUE!</v>
      </c>
      <c r="T1019" s="62" t="e">
        <v>#VALUE!</v>
      </c>
      <c r="U1019" s="18" t="e">
        <v>#VALUE!</v>
      </c>
      <c r="V1019" s="5">
        <v>170.27101100293106</v>
      </c>
      <c r="W1019" s="5">
        <v>265.19908682734439</v>
      </c>
      <c r="X1019" s="5">
        <v>1.5575116707492811</v>
      </c>
      <c r="Y1019" s="5">
        <v>0</v>
      </c>
      <c r="Z1019" s="5" t="s">
        <v>1077</v>
      </c>
      <c r="AA1019" s="5">
        <v>2009</v>
      </c>
      <c r="AB1019" s="5">
        <v>0.63829999999999998</v>
      </c>
      <c r="AC1019" s="5">
        <v>0.14011170000000001</v>
      </c>
      <c r="AD1019" s="5">
        <v>1601478.5</v>
      </c>
      <c r="AE1019" s="5">
        <v>54576060</v>
      </c>
      <c r="AF1019" s="5">
        <v>9747020</v>
      </c>
      <c r="AG1019" s="5">
        <v>34838212</v>
      </c>
      <c r="AI1019" s="10"/>
    </row>
    <row r="1020" spans="1:35" x14ac:dyDescent="0.25">
      <c r="A1020" s="5" t="s">
        <v>1460</v>
      </c>
      <c r="B1020" s="5">
        <v>108</v>
      </c>
      <c r="C1020" s="5">
        <v>51</v>
      </c>
      <c r="D1020" s="5">
        <v>0.02</v>
      </c>
      <c r="E1020" s="5">
        <v>825.00003000000004</v>
      </c>
      <c r="F1020" s="5">
        <v>200</v>
      </c>
      <c r="G1020" s="5">
        <v>30</v>
      </c>
      <c r="H1020" s="5">
        <v>67.140000999999998</v>
      </c>
      <c r="I1020" s="5" t="s">
        <v>200</v>
      </c>
      <c r="J1020" s="5" t="s">
        <v>702</v>
      </c>
      <c r="K1020" s="5" t="s">
        <v>1456</v>
      </c>
      <c r="L1020" s="5" t="e">
        <v>#VALUE!</v>
      </c>
      <c r="M1020" s="5" t="s">
        <v>1456</v>
      </c>
      <c r="N1020" s="18" t="e">
        <v>#VALUE!</v>
      </c>
      <c r="O1020" s="5" t="e">
        <v>#VALUE!</v>
      </c>
      <c r="P1020" s="5" t="e">
        <v>#VALUE!</v>
      </c>
      <c r="Q1020" s="5">
        <v>276.49788662943911</v>
      </c>
      <c r="R1020" s="5">
        <v>1.6238694126546265</v>
      </c>
      <c r="S1020" s="18" t="e">
        <v>#VALUE!</v>
      </c>
      <c r="T1020" s="62" t="e">
        <v>#VALUE!</v>
      </c>
      <c r="U1020" s="18" t="e">
        <v>#VALUE!</v>
      </c>
      <c r="V1020" s="5">
        <v>170.27101100293106</v>
      </c>
      <c r="W1020" s="5">
        <v>265.19908682734439</v>
      </c>
      <c r="X1020" s="5">
        <v>1.5575116707492811</v>
      </c>
      <c r="Y1020" s="5">
        <v>0</v>
      </c>
      <c r="Z1020" s="5" t="s">
        <v>1077</v>
      </c>
      <c r="AA1020" s="5">
        <v>2010</v>
      </c>
      <c r="AB1020" s="5">
        <v>0.67140001000000005</v>
      </c>
      <c r="AC1020" s="5">
        <v>0.12347606</v>
      </c>
      <c r="AD1020" s="5">
        <v>1796358</v>
      </c>
      <c r="AE1020" s="5">
        <v>49543348</v>
      </c>
      <c r="AF1020" s="5">
        <v>10025402</v>
      </c>
      <c r="AG1020" s="5">
        <v>33265326</v>
      </c>
      <c r="AI1020" s="10"/>
    </row>
    <row r="1021" spans="1:35" x14ac:dyDescent="0.25">
      <c r="A1021" s="5" t="s">
        <v>1460</v>
      </c>
      <c r="B1021" s="5">
        <v>108</v>
      </c>
      <c r="C1021" s="5">
        <v>51</v>
      </c>
      <c r="D1021" s="5">
        <v>0.02</v>
      </c>
      <c r="E1021" s="5">
        <v>794.99997000000008</v>
      </c>
      <c r="F1021" s="5">
        <v>200</v>
      </c>
      <c r="G1021" s="5">
        <v>30</v>
      </c>
      <c r="H1021" s="5">
        <v>62.810003999999999</v>
      </c>
      <c r="I1021" s="5" t="s">
        <v>200</v>
      </c>
      <c r="J1021" s="5" t="s">
        <v>702</v>
      </c>
      <c r="K1021" s="5" t="s">
        <v>1456</v>
      </c>
      <c r="L1021" s="5" t="e">
        <v>#VALUE!</v>
      </c>
      <c r="M1021" s="5" t="s">
        <v>1456</v>
      </c>
      <c r="N1021" s="18" t="e">
        <v>#VALUE!</v>
      </c>
      <c r="O1021" s="5" t="e">
        <v>#VALUE!</v>
      </c>
      <c r="P1021" s="5" t="e">
        <v>#VALUE!</v>
      </c>
      <c r="Q1021" s="5">
        <v>336.20628917995322</v>
      </c>
      <c r="R1021" s="5">
        <v>1.9745362830679718</v>
      </c>
      <c r="S1021" s="18" t="e">
        <v>#VALUE!</v>
      </c>
      <c r="T1021" s="62" t="e">
        <v>#VALUE!</v>
      </c>
      <c r="U1021" s="18" t="e">
        <v>#VALUE!</v>
      </c>
      <c r="V1021" s="5">
        <v>170.27101100293106</v>
      </c>
      <c r="W1021" s="5">
        <v>274.2971376668861</v>
      </c>
      <c r="X1021" s="5">
        <v>1.6109444352930067</v>
      </c>
      <c r="Y1021" s="5">
        <v>0</v>
      </c>
      <c r="Z1021" s="5" t="s">
        <v>1077</v>
      </c>
      <c r="AA1021" s="5">
        <v>2011</v>
      </c>
      <c r="AB1021" s="5">
        <v>0.62810003999999997</v>
      </c>
      <c r="AC1021" s="5">
        <v>0.1233868</v>
      </c>
      <c r="AD1021" s="5">
        <v>2123176</v>
      </c>
      <c r="AE1021" s="5">
        <v>51406540</v>
      </c>
      <c r="AF1021" s="5">
        <v>9682319</v>
      </c>
      <c r="AG1021" s="5">
        <v>32289888</v>
      </c>
      <c r="AI1021" s="10"/>
    </row>
    <row r="1022" spans="1:35" x14ac:dyDescent="0.25">
      <c r="A1022" s="5" t="s">
        <v>1460</v>
      </c>
      <c r="B1022" s="5">
        <v>108</v>
      </c>
      <c r="C1022" s="5">
        <v>51</v>
      </c>
      <c r="D1022" s="5">
        <v>0.02</v>
      </c>
      <c r="E1022" s="5">
        <v>790.00004000000001</v>
      </c>
      <c r="F1022" s="5">
        <v>200</v>
      </c>
      <c r="G1022" s="5">
        <v>30</v>
      </c>
      <c r="H1022" s="5">
        <v>59.299999</v>
      </c>
      <c r="I1022" s="5" t="s">
        <v>200</v>
      </c>
      <c r="J1022" s="5" t="s">
        <v>702</v>
      </c>
      <c r="K1022" s="5" t="s">
        <v>1456</v>
      </c>
      <c r="L1022" s="5" t="e">
        <v>#VALUE!</v>
      </c>
      <c r="M1022" s="5" t="s">
        <v>1456</v>
      </c>
      <c r="N1022" s="18" t="e">
        <v>#VALUE!</v>
      </c>
      <c r="O1022" s="5" t="e">
        <v>#VALUE!</v>
      </c>
      <c r="P1022" s="5" t="e">
        <v>#VALUE!</v>
      </c>
      <c r="Q1022" s="5">
        <v>371.45791851158032</v>
      </c>
      <c r="R1022" s="5">
        <v>2.181568761021722</v>
      </c>
      <c r="S1022" s="18" t="e">
        <v>#VALUE!</v>
      </c>
      <c r="T1022" s="62" t="e">
        <v>#VALUE!</v>
      </c>
      <c r="U1022" s="18" t="e">
        <v>#VALUE!</v>
      </c>
      <c r="V1022" s="5">
        <v>170.27101100293106</v>
      </c>
      <c r="W1022" s="5">
        <v>275.85461728458074</v>
      </c>
      <c r="X1022" s="5">
        <v>1.6200914980168419</v>
      </c>
      <c r="Y1022" s="5">
        <v>0</v>
      </c>
      <c r="Z1022" s="5" t="s">
        <v>1077</v>
      </c>
      <c r="AA1022" s="5">
        <v>2012</v>
      </c>
      <c r="AB1022" s="5">
        <v>0.59299999000000003</v>
      </c>
      <c r="AC1022" s="5">
        <v>0.11353575</v>
      </c>
      <c r="AD1022" s="5">
        <v>2269824</v>
      </c>
      <c r="AE1022" s="5">
        <v>52417752</v>
      </c>
      <c r="AF1022" s="5">
        <v>9779213</v>
      </c>
      <c r="AG1022" s="5">
        <v>31214186</v>
      </c>
      <c r="AI1022" s="10"/>
    </row>
    <row r="1023" spans="1:35" x14ac:dyDescent="0.25">
      <c r="A1023" s="5" t="s">
        <v>1460</v>
      </c>
      <c r="B1023" s="5">
        <v>108</v>
      </c>
      <c r="C1023" s="5">
        <v>51</v>
      </c>
      <c r="D1023" s="5">
        <v>0.02</v>
      </c>
      <c r="E1023" s="5">
        <v>790.00004000000001</v>
      </c>
      <c r="F1023" s="5">
        <v>200</v>
      </c>
      <c r="G1023" s="5">
        <v>30</v>
      </c>
      <c r="H1023" s="5">
        <v>57.050001999999999</v>
      </c>
      <c r="I1023" s="5" t="s">
        <v>200</v>
      </c>
      <c r="J1023" s="5" t="s">
        <v>702</v>
      </c>
      <c r="K1023" s="5" t="s">
        <v>1456</v>
      </c>
      <c r="L1023" s="5" t="e">
        <v>#VALUE!</v>
      </c>
      <c r="M1023" s="5" t="s">
        <v>1456</v>
      </c>
      <c r="N1023" s="18" t="e">
        <v>#VALUE!</v>
      </c>
      <c r="O1023" s="5" t="e">
        <v>#VALUE!</v>
      </c>
      <c r="P1023" s="5" t="e">
        <v>#VALUE!</v>
      </c>
      <c r="Q1023" s="5">
        <v>390.80082031041763</v>
      </c>
      <c r="R1023" s="5">
        <v>2.295169436115525</v>
      </c>
      <c r="S1023" s="18" t="e">
        <v>#VALUE!</v>
      </c>
      <c r="T1023" s="62" t="e">
        <v>#VALUE!</v>
      </c>
      <c r="U1023" s="18" t="e">
        <v>#VALUE!</v>
      </c>
      <c r="V1023" s="5">
        <v>170.27101100293106</v>
      </c>
      <c r="W1023" s="5">
        <v>275.85461728458074</v>
      </c>
      <c r="X1023" s="5">
        <v>1.6200914980168419</v>
      </c>
      <c r="Y1023" s="5">
        <v>0</v>
      </c>
      <c r="Z1023" s="5" t="s">
        <v>1077</v>
      </c>
      <c r="AA1023" s="5">
        <v>2013</v>
      </c>
      <c r="AB1023" s="5">
        <v>0.57050002</v>
      </c>
      <c r="AC1023" s="5">
        <v>-0.23228006000000001</v>
      </c>
      <c r="AD1023" s="5">
        <v>2331811.5</v>
      </c>
      <c r="AE1023" s="5">
        <v>53645476</v>
      </c>
      <c r="AF1023" s="5">
        <v>10038793</v>
      </c>
      <c r="AG1023" s="5">
        <v>30605974</v>
      </c>
      <c r="AI1023" s="10"/>
    </row>
    <row r="1024" spans="1:35" x14ac:dyDescent="0.25">
      <c r="A1024" s="5" t="s">
        <v>1460</v>
      </c>
      <c r="B1024" s="5">
        <v>108</v>
      </c>
      <c r="C1024" s="5">
        <v>51</v>
      </c>
      <c r="D1024" s="5">
        <v>0.02</v>
      </c>
      <c r="E1024" s="5">
        <v>0</v>
      </c>
      <c r="F1024" s="5">
        <v>200</v>
      </c>
      <c r="H1024" s="5">
        <v>0</v>
      </c>
      <c r="I1024" s="5" t="s">
        <v>200</v>
      </c>
      <c r="K1024" s="5" t="s">
        <v>1456</v>
      </c>
      <c r="L1024" s="5" t="e">
        <v>#VALUE!</v>
      </c>
      <c r="M1024" s="5" t="s">
        <v>1456</v>
      </c>
      <c r="N1024" s="18" t="e">
        <v>#VALUE!</v>
      </c>
      <c r="O1024" s="5" t="e">
        <v>#VALUE!</v>
      </c>
      <c r="P1024" s="5" t="e">
        <v>#VALUE!</v>
      </c>
      <c r="Q1024" s="5" t="e">
        <v>#DIV/0!</v>
      </c>
      <c r="R1024" s="5" t="e">
        <v>#DIV/0!</v>
      </c>
      <c r="S1024" s="18" t="e">
        <v>#VALUE!</v>
      </c>
      <c r="T1024" s="62" t="e">
        <v>#VALUE!</v>
      </c>
      <c r="U1024" s="18" t="e">
        <v>#VALUE!</v>
      </c>
      <c r="V1024" s="5">
        <v>170.27101100293106</v>
      </c>
      <c r="W1024" s="5">
        <v>796.4215644807316</v>
      </c>
      <c r="X1024" s="5">
        <v>4.6773761416558566</v>
      </c>
      <c r="Y1024" s="5">
        <v>0</v>
      </c>
      <c r="Z1024" s="5" t="s">
        <v>1077</v>
      </c>
      <c r="AA1024" s="5">
        <v>2014</v>
      </c>
      <c r="AI1024" s="10"/>
    </row>
    <row r="1025" spans="1:35" x14ac:dyDescent="0.25">
      <c r="A1025" s="5" t="s">
        <v>1460</v>
      </c>
      <c r="B1025" s="5">
        <v>108</v>
      </c>
      <c r="C1025" s="5">
        <v>51</v>
      </c>
      <c r="D1025" s="5">
        <v>0.02</v>
      </c>
      <c r="E1025" s="5">
        <v>799.99998000000005</v>
      </c>
      <c r="F1025" s="5">
        <v>650.00002000000006</v>
      </c>
      <c r="G1025" s="5">
        <v>7</v>
      </c>
      <c r="H1025" s="5">
        <v>105.4</v>
      </c>
      <c r="I1025" s="5" t="s">
        <v>200</v>
      </c>
      <c r="J1025" s="5" t="s">
        <v>201</v>
      </c>
      <c r="K1025" s="5">
        <v>2245.7764892184132</v>
      </c>
      <c r="L1025" s="5">
        <v>4.4275655830936609</v>
      </c>
      <c r="M1025" s="5">
        <v>59.412258414083908</v>
      </c>
      <c r="N1025" s="18">
        <v>0.11713172340655026</v>
      </c>
      <c r="O1025" s="5">
        <v>3566.2435668905096</v>
      </c>
      <c r="P1025" s="5">
        <v>7.0308765602888803</v>
      </c>
      <c r="Q1025" s="5">
        <v>-163.79686629085231</v>
      </c>
      <c r="R1025" s="5">
        <v>-0.32292677890682131</v>
      </c>
      <c r="S1025" s="18">
        <v>1.054</v>
      </c>
      <c r="T1025" s="62">
        <v>27.95</v>
      </c>
      <c r="U1025" s="18">
        <v>5.5106401920636344E-2</v>
      </c>
      <c r="V1025" s="5">
        <v>507.22602456612918</v>
      </c>
      <c r="W1025" s="5">
        <v>1137.756306692886</v>
      </c>
      <c r="X1025" s="5">
        <v>2.2430952900456944</v>
      </c>
      <c r="Y1025" s="5">
        <v>0</v>
      </c>
      <c r="Z1025" s="5" t="s">
        <v>1079</v>
      </c>
      <c r="AA1025" s="5">
        <v>2001</v>
      </c>
      <c r="AB1025" s="5">
        <v>1.054</v>
      </c>
      <c r="AC1025" s="5">
        <v>0.2019068</v>
      </c>
      <c r="AD1025" s="5">
        <v>196544.11</v>
      </c>
      <c r="AE1025" s="5">
        <v>7883447</v>
      </c>
      <c r="AF1025" s="5">
        <v>1318274.5</v>
      </c>
      <c r="AG1025" s="5">
        <v>8308210</v>
      </c>
      <c r="AH1025" s="5">
        <v>41.799999</v>
      </c>
      <c r="AI1025" s="10"/>
    </row>
    <row r="1026" spans="1:35" x14ac:dyDescent="0.25">
      <c r="A1026" s="5" t="s">
        <v>1460</v>
      </c>
      <c r="B1026" s="5">
        <v>108</v>
      </c>
      <c r="C1026" s="5">
        <v>51</v>
      </c>
      <c r="D1026" s="5">
        <v>0.02</v>
      </c>
      <c r="E1026" s="5">
        <v>799.99998000000005</v>
      </c>
      <c r="F1026" s="5">
        <v>650.00002000000006</v>
      </c>
      <c r="G1026" s="5">
        <v>10</v>
      </c>
      <c r="H1026" s="5">
        <v>103.1</v>
      </c>
      <c r="I1026" s="5" t="s">
        <v>200</v>
      </c>
      <c r="J1026" s="5" t="s">
        <v>201</v>
      </c>
      <c r="K1026" s="5">
        <v>2245.7764892184132</v>
      </c>
      <c r="L1026" s="5">
        <v>4.4275655830936609</v>
      </c>
      <c r="M1026" s="5">
        <v>59.412258414083908</v>
      </c>
      <c r="N1026" s="18">
        <v>0.11713172340655026</v>
      </c>
      <c r="O1026" s="5">
        <v>3488.4223125845492</v>
      </c>
      <c r="P1026" s="5">
        <v>6.877451360206674</v>
      </c>
      <c r="Q1026" s="5">
        <v>-95.793191819618286</v>
      </c>
      <c r="R1026" s="5">
        <v>-0.18885701281111875</v>
      </c>
      <c r="S1026" s="18">
        <v>1.0309999999999999</v>
      </c>
      <c r="T1026" s="62">
        <v>45.14</v>
      </c>
      <c r="U1026" s="18">
        <v>8.8986459604349269E-2</v>
      </c>
      <c r="V1026" s="5">
        <v>507.22602456612918</v>
      </c>
      <c r="W1026" s="5">
        <v>1137.756306692886</v>
      </c>
      <c r="X1026" s="5">
        <v>2.2430952900456944</v>
      </c>
      <c r="Y1026" s="5">
        <v>0</v>
      </c>
      <c r="Z1026" s="5" t="s">
        <v>1079</v>
      </c>
      <c r="AA1026" s="5">
        <v>2002</v>
      </c>
      <c r="AB1026" s="5">
        <v>1.0309999999999999</v>
      </c>
      <c r="AC1026" s="5">
        <v>0.20202829</v>
      </c>
      <c r="AD1026" s="5">
        <v>204734.13</v>
      </c>
      <c r="AE1026" s="5">
        <v>8505931</v>
      </c>
      <c r="AF1026" s="5">
        <v>1396209</v>
      </c>
      <c r="AG1026" s="5">
        <v>8769234</v>
      </c>
      <c r="AH1026" s="5">
        <v>42.099997999999999</v>
      </c>
      <c r="AI1026" s="10"/>
    </row>
    <row r="1027" spans="1:35" x14ac:dyDescent="0.25">
      <c r="A1027" s="5" t="s">
        <v>1460</v>
      </c>
      <c r="B1027" s="5">
        <v>108</v>
      </c>
      <c r="C1027" s="5">
        <v>51</v>
      </c>
      <c r="D1027" s="5">
        <v>0.02</v>
      </c>
      <c r="E1027" s="5">
        <v>799.99998000000005</v>
      </c>
      <c r="F1027" s="5">
        <v>650.00002000000006</v>
      </c>
      <c r="G1027" s="5">
        <v>17</v>
      </c>
      <c r="H1027" s="5">
        <v>97.300004999999999</v>
      </c>
      <c r="I1027" s="5" t="s">
        <v>200</v>
      </c>
      <c r="J1027" s="5" t="s">
        <v>201</v>
      </c>
      <c r="K1027" s="5">
        <v>2245.7764892184132</v>
      </c>
      <c r="L1027" s="5">
        <v>4.4275655830936609</v>
      </c>
      <c r="M1027" s="5">
        <v>59.412258414083908</v>
      </c>
      <c r="N1027" s="18">
        <v>0.11713172340655026</v>
      </c>
      <c r="O1027" s="5">
        <v>3292.177579598334</v>
      </c>
      <c r="P1027" s="5">
        <v>6.4905533630976358</v>
      </c>
      <c r="Q1027" s="5">
        <v>87.809119685018672</v>
      </c>
      <c r="R1027" s="5">
        <v>0.17311635332617015</v>
      </c>
      <c r="S1027" s="18">
        <v>0.97300005000000001</v>
      </c>
      <c r="T1027" s="62">
        <v>69.040000000000006</v>
      </c>
      <c r="U1027" s="18">
        <v>0.13611037055164765</v>
      </c>
      <c r="V1027" s="5">
        <v>507.22602456612918</v>
      </c>
      <c r="W1027" s="5">
        <v>1137.756306692886</v>
      </c>
      <c r="X1027" s="5">
        <v>2.2430952900456944</v>
      </c>
      <c r="Y1027" s="5">
        <v>0</v>
      </c>
      <c r="Z1027" s="5" t="s">
        <v>1079</v>
      </c>
      <c r="AA1027" s="5">
        <v>2003</v>
      </c>
      <c r="AB1027" s="5">
        <v>0.97300005000000001</v>
      </c>
      <c r="AC1027" s="5">
        <v>0.20455946</v>
      </c>
      <c r="AD1027" s="5">
        <v>213712.56</v>
      </c>
      <c r="AE1027" s="5">
        <v>9215945</v>
      </c>
      <c r="AF1027" s="5">
        <v>1437357.3</v>
      </c>
      <c r="AG1027" s="5">
        <v>8971081</v>
      </c>
      <c r="AH1027" s="5">
        <v>42.400002000000001</v>
      </c>
      <c r="AI1027" s="10"/>
    </row>
    <row r="1028" spans="1:35" x14ac:dyDescent="0.25">
      <c r="A1028" s="5" t="s">
        <v>1460</v>
      </c>
      <c r="B1028" s="5">
        <v>108</v>
      </c>
      <c r="C1028" s="5">
        <v>51</v>
      </c>
      <c r="D1028" s="5">
        <v>0.02</v>
      </c>
      <c r="E1028" s="5">
        <v>799.99998000000005</v>
      </c>
      <c r="F1028" s="5">
        <v>650.00002000000006</v>
      </c>
      <c r="G1028" s="5">
        <v>21</v>
      </c>
      <c r="H1028" s="5">
        <v>93.099998999999997</v>
      </c>
      <c r="I1028" s="5" t="s">
        <v>200</v>
      </c>
      <c r="J1028" s="5" t="s">
        <v>201</v>
      </c>
      <c r="K1028" s="5">
        <v>2245.7764892184132</v>
      </c>
      <c r="L1028" s="5">
        <v>4.4275655830936609</v>
      </c>
      <c r="M1028" s="5">
        <v>59.412258414083908</v>
      </c>
      <c r="N1028" s="18">
        <v>0.11713172340655026</v>
      </c>
      <c r="O1028" s="5">
        <v>3150.0689991580916</v>
      </c>
      <c r="P1028" s="5">
        <v>6.2103852061861309</v>
      </c>
      <c r="Q1028" s="5">
        <v>232.30671914907035</v>
      </c>
      <c r="R1028" s="5">
        <v>0.45799447957699091</v>
      </c>
      <c r="S1028" s="18">
        <v>0.93099999</v>
      </c>
      <c r="T1028" s="62">
        <v>82.6</v>
      </c>
      <c r="U1028" s="18">
        <v>0.16285434223547332</v>
      </c>
      <c r="V1028" s="5">
        <v>507.22602456612918</v>
      </c>
      <c r="W1028" s="5">
        <v>1137.756306692886</v>
      </c>
      <c r="X1028" s="5">
        <v>2.2430952900456944</v>
      </c>
      <c r="Y1028" s="5">
        <v>0</v>
      </c>
      <c r="Z1028" s="5" t="s">
        <v>1079</v>
      </c>
      <c r="AA1028" s="5">
        <v>2004</v>
      </c>
      <c r="AB1028" s="5">
        <v>0.93099999</v>
      </c>
      <c r="AC1028" s="5">
        <v>0.21130840000000001</v>
      </c>
      <c r="AD1028" s="5">
        <v>206835.7</v>
      </c>
      <c r="AE1028" s="5">
        <v>9950224</v>
      </c>
      <c r="AF1028" s="5">
        <v>1499069.5</v>
      </c>
      <c r="AG1028" s="5">
        <v>9267268</v>
      </c>
      <c r="AH1028" s="5">
        <v>42.599997999999999</v>
      </c>
      <c r="AI1028" s="10"/>
    </row>
    <row r="1029" spans="1:35" x14ac:dyDescent="0.25">
      <c r="A1029" s="5" t="s">
        <v>1460</v>
      </c>
      <c r="B1029" s="5">
        <v>108</v>
      </c>
      <c r="C1029" s="5">
        <v>51</v>
      </c>
      <c r="D1029" s="5">
        <v>0.02</v>
      </c>
      <c r="E1029" s="5">
        <v>799.99998000000005</v>
      </c>
      <c r="F1029" s="5">
        <v>650.00002000000006</v>
      </c>
      <c r="G1029" s="5">
        <v>21</v>
      </c>
      <c r="H1029" s="5">
        <v>91.7</v>
      </c>
      <c r="I1029" s="5" t="s">
        <v>200</v>
      </c>
      <c r="J1029" s="5" t="s">
        <v>201</v>
      </c>
      <c r="K1029" s="5">
        <v>2245.7764892184132</v>
      </c>
      <c r="L1029" s="5">
        <v>4.4275655830936609</v>
      </c>
      <c r="M1029" s="5">
        <v>59.412258414083908</v>
      </c>
      <c r="N1029" s="18">
        <v>0.11713172340655026</v>
      </c>
      <c r="O1029" s="5">
        <v>3102.6995738506616</v>
      </c>
      <c r="P1029" s="5">
        <v>6.1169960206687888</v>
      </c>
      <c r="Q1029" s="5">
        <v>285.47884194642199</v>
      </c>
      <c r="R1029" s="5">
        <v>0.56282372772693356</v>
      </c>
      <c r="S1029" s="18">
        <v>0.91700000000000004</v>
      </c>
      <c r="T1029" s="62">
        <v>87.91</v>
      </c>
      <c r="U1029" s="18">
        <v>0.17331968181709748</v>
      </c>
      <c r="V1029" s="5">
        <v>507.22602456612918</v>
      </c>
      <c r="W1029" s="5">
        <v>1137.756306692886</v>
      </c>
      <c r="X1029" s="5">
        <v>2.2430952900456944</v>
      </c>
      <c r="Y1029" s="5">
        <v>0</v>
      </c>
      <c r="Z1029" s="5" t="s">
        <v>1079</v>
      </c>
      <c r="AA1029" s="5">
        <v>2005</v>
      </c>
      <c r="AB1029" s="5">
        <v>0.91700000000000004</v>
      </c>
      <c r="AC1029" s="5">
        <v>0.20501295</v>
      </c>
      <c r="AD1029" s="5">
        <v>219163.95</v>
      </c>
      <c r="AE1029" s="5">
        <v>10902769</v>
      </c>
      <c r="AF1029" s="5">
        <v>1607838.8</v>
      </c>
      <c r="AG1029" s="5">
        <v>9997485</v>
      </c>
      <c r="AH1029" s="5">
        <v>42.599997999999999</v>
      </c>
      <c r="AI1029" s="10"/>
    </row>
    <row r="1030" spans="1:35" x14ac:dyDescent="0.25">
      <c r="A1030" s="5" t="s">
        <v>1460</v>
      </c>
      <c r="B1030" s="5">
        <v>108</v>
      </c>
      <c r="C1030" s="5">
        <v>51</v>
      </c>
      <c r="D1030" s="5">
        <v>0.02</v>
      </c>
      <c r="E1030" s="5">
        <v>799.99998000000005</v>
      </c>
      <c r="F1030" s="5">
        <v>599.99999000000003</v>
      </c>
      <c r="G1030" s="5">
        <v>16</v>
      </c>
      <c r="H1030" s="5">
        <v>92.100000000000009</v>
      </c>
      <c r="I1030" s="5" t="s">
        <v>200</v>
      </c>
      <c r="J1030" s="5" t="s">
        <v>201</v>
      </c>
      <c r="K1030" s="5">
        <v>1940.883804944217</v>
      </c>
      <c r="L1030" s="5">
        <v>4.3346567777572194</v>
      </c>
      <c r="M1030" s="5">
        <v>48.672126354682824</v>
      </c>
      <c r="N1030" s="18">
        <v>0.10870149045179209</v>
      </c>
      <c r="O1030" s="5">
        <v>2684.1936384340311</v>
      </c>
      <c r="P1030" s="5">
        <v>5.994721640734844</v>
      </c>
      <c r="Q1030" s="5">
        <v>234.80225693567709</v>
      </c>
      <c r="R1030" s="5">
        <v>0.52439367666740722</v>
      </c>
      <c r="S1030" s="18">
        <v>0.92100000000000004</v>
      </c>
      <c r="T1030" s="62">
        <v>75.2</v>
      </c>
      <c r="U1030" s="18">
        <v>0.16794584697456041</v>
      </c>
      <c r="V1030" s="5">
        <v>447.75951233408688</v>
      </c>
      <c r="W1030" s="5">
        <v>973.55011300804244</v>
      </c>
      <c r="X1030" s="5">
        <v>2.1742700851470631</v>
      </c>
      <c r="Y1030" s="5">
        <v>0</v>
      </c>
      <c r="Z1030" s="5" t="s">
        <v>1079</v>
      </c>
      <c r="AA1030" s="5">
        <v>2006</v>
      </c>
      <c r="AB1030" s="5">
        <v>0.92100000000000004</v>
      </c>
      <c r="AC1030" s="5">
        <v>0.20521887</v>
      </c>
      <c r="AD1030" s="5">
        <v>235863.27</v>
      </c>
      <c r="AE1030" s="5">
        <v>11781722</v>
      </c>
      <c r="AF1030" s="5">
        <v>1774918.5</v>
      </c>
      <c r="AG1030" s="5">
        <v>10850217</v>
      </c>
      <c r="AH1030" s="5">
        <v>42.299999</v>
      </c>
      <c r="AI1030" s="10"/>
    </row>
    <row r="1031" spans="1:35" x14ac:dyDescent="0.25">
      <c r="A1031" s="5" t="s">
        <v>1460</v>
      </c>
      <c r="B1031" s="5">
        <v>108</v>
      </c>
      <c r="C1031" s="5">
        <v>51</v>
      </c>
      <c r="D1031" s="5">
        <v>0.02</v>
      </c>
      <c r="E1031" s="5">
        <v>799.99998000000005</v>
      </c>
      <c r="F1031" s="5">
        <v>599.99999000000003</v>
      </c>
      <c r="G1031" s="5">
        <v>13</v>
      </c>
      <c r="H1031" s="5">
        <v>92.800003000000004</v>
      </c>
      <c r="I1031" s="5" t="s">
        <v>200</v>
      </c>
      <c r="J1031" s="5" t="s">
        <v>201</v>
      </c>
      <c r="K1031" s="5">
        <v>1940.883804944217</v>
      </c>
      <c r="L1031" s="5">
        <v>4.3346567777572194</v>
      </c>
      <c r="M1031" s="5">
        <v>48.672126354682824</v>
      </c>
      <c r="N1031" s="18">
        <v>0.10870149045179209</v>
      </c>
      <c r="O1031" s="5">
        <v>2704.5947632927146</v>
      </c>
      <c r="P1031" s="5">
        <v>6.0402843240429807</v>
      </c>
      <c r="Q1031" s="5">
        <v>218.96192942712977</v>
      </c>
      <c r="R1031" s="5">
        <v>0.48901681236367722</v>
      </c>
      <c r="S1031" s="18">
        <v>0.92800003000000009</v>
      </c>
      <c r="T1031" s="62">
        <v>76.38</v>
      </c>
      <c r="U1031" s="18">
        <v>0.17057277964290202</v>
      </c>
      <c r="V1031" s="5">
        <v>447.75951233408688</v>
      </c>
      <c r="W1031" s="5">
        <v>973.55011300804244</v>
      </c>
      <c r="X1031" s="5">
        <v>2.1742700851470631</v>
      </c>
      <c r="Y1031" s="5">
        <v>0</v>
      </c>
      <c r="Z1031" s="5" t="s">
        <v>1079</v>
      </c>
      <c r="AA1031" s="5">
        <v>2007</v>
      </c>
      <c r="AB1031" s="5">
        <v>0.92800002999999998</v>
      </c>
      <c r="AC1031" s="5">
        <v>0.20512420000000001</v>
      </c>
      <c r="AD1031" s="5">
        <v>257095.47</v>
      </c>
      <c r="AE1031" s="5">
        <v>12962480</v>
      </c>
      <c r="AF1031" s="5">
        <v>1908519.6</v>
      </c>
      <c r="AG1031" s="5">
        <v>12032215</v>
      </c>
      <c r="AH1031" s="5">
        <v>42.299999</v>
      </c>
      <c r="AI1031" s="10"/>
    </row>
    <row r="1032" spans="1:35" x14ac:dyDescent="0.25">
      <c r="A1032" s="5" t="s">
        <v>1460</v>
      </c>
      <c r="B1032" s="5">
        <v>108</v>
      </c>
      <c r="C1032" s="5">
        <v>51</v>
      </c>
      <c r="D1032" s="5">
        <v>0.02</v>
      </c>
      <c r="E1032" s="5">
        <v>799.99998000000005</v>
      </c>
      <c r="F1032" s="5">
        <v>599.99999000000003</v>
      </c>
      <c r="G1032" s="5">
        <v>13</v>
      </c>
      <c r="H1032" s="5">
        <v>93.300003000000004</v>
      </c>
      <c r="I1032" s="5" t="s">
        <v>200</v>
      </c>
      <c r="J1032" s="5" t="s">
        <v>201</v>
      </c>
      <c r="K1032" s="5">
        <v>1940.883804944217</v>
      </c>
      <c r="L1032" s="5">
        <v>4.3346567777572194</v>
      </c>
      <c r="M1032" s="5">
        <v>48.672126354682824</v>
      </c>
      <c r="N1032" s="18">
        <v>0.10870149045179209</v>
      </c>
      <c r="O1032" s="5">
        <v>2719.166932882476</v>
      </c>
      <c r="P1032" s="5">
        <v>6.0728289583575021</v>
      </c>
      <c r="Q1032" s="5">
        <v>209.76838224045574</v>
      </c>
      <c r="R1032" s="5">
        <v>0.4684844798650335</v>
      </c>
      <c r="S1032" s="18">
        <v>0.93300003000000009</v>
      </c>
      <c r="T1032" s="62">
        <v>75.209999999999994</v>
      </c>
      <c r="U1032" s="18">
        <v>0.1679749918988544</v>
      </c>
      <c r="V1032" s="5">
        <v>447.75951233408688</v>
      </c>
      <c r="W1032" s="5">
        <v>973.55011300804244</v>
      </c>
      <c r="X1032" s="5">
        <v>2.1742700851470631</v>
      </c>
      <c r="Y1032" s="5">
        <v>0</v>
      </c>
      <c r="Z1032" s="5" t="s">
        <v>1079</v>
      </c>
      <c r="AA1032" s="5">
        <v>2008</v>
      </c>
      <c r="AB1032" s="5">
        <v>0.93300002999999998</v>
      </c>
      <c r="AC1032" s="5">
        <v>0.20510764000000001</v>
      </c>
      <c r="AD1032" s="5">
        <v>292578.90999999997</v>
      </c>
      <c r="AE1032" s="5">
        <v>13740335</v>
      </c>
      <c r="AF1032" s="5">
        <v>1965064.1</v>
      </c>
      <c r="AG1032" s="5">
        <v>12816218</v>
      </c>
      <c r="AH1032" s="5">
        <v>42.5</v>
      </c>
      <c r="AI1032" s="10"/>
    </row>
    <row r="1033" spans="1:35" x14ac:dyDescent="0.25">
      <c r="A1033" s="5" t="s">
        <v>1460</v>
      </c>
      <c r="B1033" s="5">
        <v>108</v>
      </c>
      <c r="C1033" s="5">
        <v>51</v>
      </c>
      <c r="D1033" s="5">
        <v>0.02</v>
      </c>
      <c r="E1033" s="5">
        <v>799.99998000000005</v>
      </c>
      <c r="F1033" s="5">
        <v>599.99999000000003</v>
      </c>
      <c r="G1033" s="5">
        <v>30</v>
      </c>
      <c r="H1033" s="5">
        <v>84.199995000000001</v>
      </c>
      <c r="I1033" s="5" t="s">
        <v>200</v>
      </c>
      <c r="J1033" s="5" t="s">
        <v>201</v>
      </c>
      <c r="K1033" s="5">
        <v>1940.883804944217</v>
      </c>
      <c r="L1033" s="5">
        <v>4.3346567777572194</v>
      </c>
      <c r="M1033" s="5">
        <v>48.672126354682824</v>
      </c>
      <c r="N1033" s="18">
        <v>0.10870149045179209</v>
      </c>
      <c r="O1033" s="5">
        <v>2453.9532131941069</v>
      </c>
      <c r="P1033" s="5">
        <v>5.4805160931190633</v>
      </c>
      <c r="Q1033" s="5">
        <v>506.76116258520705</v>
      </c>
      <c r="R1033" s="5">
        <v>1.1317708471307635</v>
      </c>
      <c r="S1033" s="18">
        <v>0.84199995000000016</v>
      </c>
      <c r="T1033" s="62">
        <v>93.69</v>
      </c>
      <c r="U1033" s="18">
        <v>0.2092337880879285</v>
      </c>
      <c r="V1033" s="5">
        <v>447.75951233408688</v>
      </c>
      <c r="W1033" s="5">
        <v>973.55011300804244</v>
      </c>
      <c r="X1033" s="5">
        <v>2.1742700851470631</v>
      </c>
      <c r="Y1033" s="5">
        <v>0</v>
      </c>
      <c r="Z1033" s="5" t="s">
        <v>1079</v>
      </c>
      <c r="AA1033" s="5">
        <v>2009</v>
      </c>
      <c r="AB1033" s="5">
        <v>0.84199995000000005</v>
      </c>
      <c r="AC1033" s="5">
        <v>0.21219999</v>
      </c>
      <c r="AD1033" s="5">
        <v>302068.69</v>
      </c>
      <c r="AE1033" s="5">
        <v>14908279</v>
      </c>
      <c r="AF1033" s="5">
        <v>2081259.5</v>
      </c>
      <c r="AG1033" s="5">
        <v>12553986</v>
      </c>
      <c r="AH1033" s="5">
        <v>42.599997999999999</v>
      </c>
      <c r="AI1033" s="10"/>
    </row>
    <row r="1034" spans="1:35" x14ac:dyDescent="0.25">
      <c r="A1034" s="5" t="s">
        <v>1460</v>
      </c>
      <c r="B1034" s="5">
        <v>108</v>
      </c>
      <c r="C1034" s="5">
        <v>51</v>
      </c>
      <c r="D1034" s="5">
        <v>0.02</v>
      </c>
      <c r="E1034" s="5">
        <v>799.99998000000005</v>
      </c>
      <c r="F1034" s="5">
        <v>599.99999000000003</v>
      </c>
      <c r="G1034" s="5">
        <v>30</v>
      </c>
      <c r="H1034" s="5">
        <v>78.500002999999992</v>
      </c>
      <c r="I1034" s="5" t="s">
        <v>200</v>
      </c>
      <c r="J1034" s="5" t="s">
        <v>201</v>
      </c>
      <c r="K1034" s="5">
        <v>1940.883804944217</v>
      </c>
      <c r="L1034" s="5">
        <v>4.3346567777572194</v>
      </c>
      <c r="M1034" s="5">
        <v>48.672126354682824</v>
      </c>
      <c r="N1034" s="18">
        <v>0.10870149045179209</v>
      </c>
      <c r="O1034" s="5">
        <v>2287.8307130255412</v>
      </c>
      <c r="P1034" s="5">
        <v>5.1095077826476674</v>
      </c>
      <c r="Q1034" s="5">
        <v>753.40512176077732</v>
      </c>
      <c r="R1034" s="5">
        <v>1.6826110914616126</v>
      </c>
      <c r="S1034" s="18">
        <v>0.78500002999999996</v>
      </c>
      <c r="T1034" s="62">
        <v>115.6</v>
      </c>
      <c r="U1034" s="18">
        <v>0.25816351227495982</v>
      </c>
      <c r="V1034" s="5">
        <v>447.75951233408688</v>
      </c>
      <c r="W1034" s="5">
        <v>973.55011300804244</v>
      </c>
      <c r="X1034" s="5">
        <v>2.1742700851470631</v>
      </c>
      <c r="Y1034" s="5">
        <v>0</v>
      </c>
      <c r="Z1034" s="5" t="s">
        <v>1079</v>
      </c>
      <c r="AA1034" s="5">
        <v>2010</v>
      </c>
      <c r="AB1034" s="5">
        <v>0.78500002999999996</v>
      </c>
      <c r="AC1034" s="5">
        <v>0.20649998999999999</v>
      </c>
      <c r="AD1034" s="5">
        <v>327447.65999999997</v>
      </c>
      <c r="AE1034" s="5">
        <v>15601461</v>
      </c>
      <c r="AF1034" s="5">
        <v>1993516.9</v>
      </c>
      <c r="AG1034" s="5">
        <v>12243713</v>
      </c>
      <c r="AH1034" s="5">
        <v>43.400002000000001</v>
      </c>
      <c r="AI1034" s="10"/>
    </row>
    <row r="1035" spans="1:35" x14ac:dyDescent="0.25">
      <c r="A1035" s="5" t="s">
        <v>1460</v>
      </c>
      <c r="B1035" s="5">
        <v>108</v>
      </c>
      <c r="C1035" s="5">
        <v>51</v>
      </c>
      <c r="D1035" s="5">
        <v>0.02</v>
      </c>
      <c r="E1035" s="5">
        <v>775.00000999999997</v>
      </c>
      <c r="F1035" s="5">
        <v>550.00000000000011</v>
      </c>
      <c r="G1035" s="5">
        <v>30</v>
      </c>
      <c r="H1035" s="5">
        <v>70.499997999999991</v>
      </c>
      <c r="I1035" s="5" t="s">
        <v>200</v>
      </c>
      <c r="J1035" s="5" t="s">
        <v>201</v>
      </c>
      <c r="K1035" s="5">
        <v>1720.7306753812647</v>
      </c>
      <c r="L1035" s="5">
        <v>4.3503328424359546</v>
      </c>
      <c r="M1035" s="5">
        <v>42.473858434220169</v>
      </c>
      <c r="N1035" s="18">
        <v>0.10738195345440821</v>
      </c>
      <c r="O1035" s="5">
        <v>1816.891347081136</v>
      </c>
      <c r="P1035" s="5">
        <v>4.5934452215152435</v>
      </c>
      <c r="Q1035" s="5">
        <v>1014.6573276464127</v>
      </c>
      <c r="R1035" s="5">
        <v>2.5652457757809484</v>
      </c>
      <c r="S1035" s="18">
        <v>0.70499997999999986</v>
      </c>
      <c r="T1035" s="62">
        <v>130.49</v>
      </c>
      <c r="U1035" s="18">
        <v>0.32989315070095149</v>
      </c>
      <c r="V1035" s="5">
        <v>395.54000526032104</v>
      </c>
      <c r="W1035" s="5">
        <v>856.42024465299744</v>
      </c>
      <c r="X1035" s="5">
        <v>2.1651924793027</v>
      </c>
      <c r="Y1035" s="5">
        <v>0</v>
      </c>
      <c r="Z1035" s="5" t="s">
        <v>1079</v>
      </c>
      <c r="AA1035" s="5">
        <v>2011</v>
      </c>
      <c r="AB1035" s="5">
        <v>0.70499997999999997</v>
      </c>
      <c r="AC1035" s="5">
        <v>0.20849999999999999</v>
      </c>
      <c r="AD1035" s="5">
        <v>355192.47</v>
      </c>
      <c r="AE1035" s="5">
        <v>16826392</v>
      </c>
      <c r="AF1035" s="5">
        <v>1935013.8</v>
      </c>
      <c r="AG1035" s="5">
        <v>11855217</v>
      </c>
      <c r="AH1035" s="5">
        <v>43.740001999999997</v>
      </c>
      <c r="AI1035" s="10"/>
    </row>
    <row r="1036" spans="1:35" x14ac:dyDescent="0.25">
      <c r="A1036" s="5" t="s">
        <v>1460</v>
      </c>
      <c r="B1036" s="5">
        <v>108</v>
      </c>
      <c r="C1036" s="5">
        <v>51</v>
      </c>
      <c r="D1036" s="5">
        <v>0.02</v>
      </c>
      <c r="E1036" s="5">
        <v>775.00000999999997</v>
      </c>
      <c r="F1036" s="5">
        <v>550.00000000000011</v>
      </c>
      <c r="G1036" s="5">
        <v>30</v>
      </c>
      <c r="H1036" s="5">
        <v>65.300005999999996</v>
      </c>
      <c r="I1036" s="5" t="s">
        <v>200</v>
      </c>
      <c r="J1036" s="5" t="s">
        <v>201</v>
      </c>
      <c r="K1036" s="5">
        <v>1720.7306753812647</v>
      </c>
      <c r="L1036" s="5">
        <v>4.3503328424359546</v>
      </c>
      <c r="M1036" s="5">
        <v>42.473858434220169</v>
      </c>
      <c r="N1036" s="18">
        <v>0.10738195345440821</v>
      </c>
      <c r="O1036" s="5">
        <v>1682.8797054114284</v>
      </c>
      <c r="P1036" s="5">
        <v>4.2546384260268608</v>
      </c>
      <c r="Q1036" s="5">
        <v>1224.2267196372336</v>
      </c>
      <c r="R1036" s="5">
        <v>3.0950768654399949</v>
      </c>
      <c r="S1036" s="18">
        <v>0.65300005999999999</v>
      </c>
      <c r="T1036" s="62">
        <v>148.66</v>
      </c>
      <c r="U1036" s="18">
        <v>0.37585106678506797</v>
      </c>
      <c r="V1036" s="5">
        <v>395.54000526032104</v>
      </c>
      <c r="W1036" s="5">
        <v>856.42024465299744</v>
      </c>
      <c r="X1036" s="5">
        <v>2.1651924793027</v>
      </c>
      <c r="Y1036" s="5">
        <v>0</v>
      </c>
      <c r="Z1036" s="5" t="s">
        <v>1079</v>
      </c>
      <c r="AA1036" s="5">
        <v>2012</v>
      </c>
      <c r="AB1036" s="5">
        <v>0.65300005999999999</v>
      </c>
      <c r="AC1036" s="5">
        <v>0.20819999</v>
      </c>
      <c r="AD1036" s="5">
        <v>466059.5</v>
      </c>
      <c r="AE1036" s="5">
        <v>17788044</v>
      </c>
      <c r="AF1036" s="5">
        <v>1994280.1</v>
      </c>
      <c r="AG1036" s="5">
        <v>11612047</v>
      </c>
      <c r="AH1036" s="5">
        <v>43.68</v>
      </c>
      <c r="AI1036" s="10"/>
    </row>
    <row r="1037" spans="1:35" x14ac:dyDescent="0.25">
      <c r="A1037" s="5" t="s">
        <v>1460</v>
      </c>
      <c r="B1037" s="5">
        <v>108</v>
      </c>
      <c r="C1037" s="5">
        <v>51</v>
      </c>
      <c r="D1037" s="5">
        <v>0.02</v>
      </c>
      <c r="E1037" s="5">
        <v>775.00000999999997</v>
      </c>
      <c r="F1037" s="5">
        <v>550.00000000000011</v>
      </c>
      <c r="G1037" s="5">
        <v>30</v>
      </c>
      <c r="H1037" s="5">
        <v>72.900002999999998</v>
      </c>
      <c r="I1037" s="5" t="s">
        <v>200</v>
      </c>
      <c r="J1037" s="5" t="s">
        <v>201</v>
      </c>
      <c r="K1037" s="5">
        <v>1720.7306753812647</v>
      </c>
      <c r="L1037" s="5">
        <v>4.3503328424359546</v>
      </c>
      <c r="M1037" s="5">
        <v>42.473858434220169</v>
      </c>
      <c r="N1037" s="18">
        <v>0.10738195345440821</v>
      </c>
      <c r="O1037" s="5">
        <v>1878.7430980195047</v>
      </c>
      <c r="P1037" s="5">
        <v>4.7498181550132381</v>
      </c>
      <c r="Q1037" s="5">
        <v>892.01824184755924</v>
      </c>
      <c r="R1037" s="5">
        <v>2.255190954099537</v>
      </c>
      <c r="S1037" s="18">
        <v>0.72900003000000002</v>
      </c>
      <c r="T1037" s="62">
        <v>119.85</v>
      </c>
      <c r="U1037" s="18">
        <v>0.30299878048670126</v>
      </c>
      <c r="V1037" s="5">
        <v>395.54000526032104</v>
      </c>
      <c r="W1037" s="5">
        <v>856.42024465299744</v>
      </c>
      <c r="X1037" s="5">
        <v>2.1651924793027</v>
      </c>
      <c r="Y1037" s="5">
        <v>0</v>
      </c>
      <c r="Z1037" s="5" t="s">
        <v>1079</v>
      </c>
      <c r="AA1037" s="5">
        <v>2013</v>
      </c>
      <c r="AB1037" s="5">
        <v>0.72900003000000002</v>
      </c>
      <c r="AC1037" s="5">
        <v>0.18920000000000001</v>
      </c>
      <c r="AD1037" s="5">
        <v>523617.06</v>
      </c>
      <c r="AE1037" s="5">
        <v>17057380</v>
      </c>
      <c r="AF1037" s="5">
        <v>2049737.5</v>
      </c>
      <c r="AG1037" s="5">
        <v>12438152</v>
      </c>
      <c r="AI1037" s="10"/>
    </row>
    <row r="1038" spans="1:35" x14ac:dyDescent="0.25">
      <c r="A1038" s="5" t="s">
        <v>1460</v>
      </c>
      <c r="B1038" s="5">
        <v>108</v>
      </c>
      <c r="C1038" s="5">
        <v>51</v>
      </c>
      <c r="D1038" s="5">
        <v>0.02</v>
      </c>
      <c r="E1038" s="5">
        <v>775.00000999999997</v>
      </c>
      <c r="F1038" s="5">
        <v>550.00000000000011</v>
      </c>
      <c r="G1038" s="5">
        <v>30</v>
      </c>
      <c r="H1038" s="5">
        <v>75.800002000000006</v>
      </c>
      <c r="I1038" s="5" t="s">
        <v>200</v>
      </c>
      <c r="J1038" s="5" t="s">
        <v>201</v>
      </c>
      <c r="K1038" s="5">
        <v>1720.7306753812647</v>
      </c>
      <c r="L1038" s="5">
        <v>4.3503328424359546</v>
      </c>
      <c r="M1038" s="5">
        <v>42.473858434220169</v>
      </c>
      <c r="N1038" s="18">
        <v>0.10738195345440821</v>
      </c>
      <c r="O1038" s="5">
        <v>1953.4804489289893</v>
      </c>
      <c r="P1038" s="5">
        <v>4.9387683241884064</v>
      </c>
      <c r="Q1038" s="5">
        <v>809.76099736151582</v>
      </c>
      <c r="R1038" s="5">
        <v>2.0472290706184801</v>
      </c>
      <c r="S1038" s="18">
        <v>0.75800002000000011</v>
      </c>
      <c r="T1038" s="62">
        <v>112.71</v>
      </c>
      <c r="U1038" s="18">
        <v>0.28496002251976582</v>
      </c>
      <c r="V1038" s="5">
        <v>395.54000526032104</v>
      </c>
      <c r="W1038" s="5">
        <v>856.42024465299744</v>
      </c>
      <c r="X1038" s="5">
        <v>2.1651924793027</v>
      </c>
      <c r="Y1038" s="5">
        <v>0</v>
      </c>
      <c r="Z1038" s="5" t="s">
        <v>1079</v>
      </c>
      <c r="AA1038" s="5">
        <v>2014</v>
      </c>
      <c r="AB1038" s="5">
        <v>0.75800002</v>
      </c>
      <c r="AC1038" s="5">
        <v>0.16670001000000001</v>
      </c>
      <c r="AD1038" s="5">
        <v>373492.69</v>
      </c>
      <c r="AE1038" s="5">
        <v>17784376</v>
      </c>
      <c r="AF1038" s="5">
        <v>2102265.2999999998</v>
      </c>
      <c r="AG1038" s="5">
        <v>13482816</v>
      </c>
      <c r="AI1038" s="10"/>
    </row>
    <row r="1039" spans="1:35" x14ac:dyDescent="0.25">
      <c r="A1039" s="5" t="s">
        <v>1460</v>
      </c>
      <c r="B1039" s="5">
        <v>108</v>
      </c>
      <c r="C1039" s="5">
        <v>51</v>
      </c>
      <c r="D1039" s="5">
        <v>0.02</v>
      </c>
      <c r="E1039" s="5">
        <v>799.99998000000005</v>
      </c>
      <c r="F1039" s="5">
        <v>499.99999000000003</v>
      </c>
      <c r="G1039" s="5">
        <v>12.5</v>
      </c>
      <c r="H1039" s="5">
        <v>91.900002999999998</v>
      </c>
      <c r="I1039" s="5" t="s">
        <v>200</v>
      </c>
      <c r="J1039" s="5" t="s">
        <v>201</v>
      </c>
      <c r="K1039" s="5">
        <v>1445.5150883647343</v>
      </c>
      <c r="L1039" s="5">
        <v>4.1338690013232497</v>
      </c>
      <c r="M1039" s="5">
        <v>32.569988384142164</v>
      </c>
      <c r="N1039" s="18">
        <v>9.3143313714544262E-2</v>
      </c>
      <c r="O1039" s="5">
        <v>1982.1412074670682</v>
      </c>
      <c r="P1039" s="5">
        <v>5.6685067902425459</v>
      </c>
      <c r="Q1039" s="5">
        <v>125.62166005625097</v>
      </c>
      <c r="R1039" s="5">
        <v>0.35925151565783703</v>
      </c>
      <c r="S1039" s="18">
        <v>0.91900002999999997</v>
      </c>
      <c r="T1039" s="62">
        <v>48.83</v>
      </c>
      <c r="U1039" s="18">
        <v>0.13965761339173793</v>
      </c>
      <c r="V1039" s="5">
        <v>349.67607534298389</v>
      </c>
      <c r="W1039" s="5">
        <v>711.33055120185861</v>
      </c>
      <c r="X1039" s="5">
        <v>2.0342557050954708</v>
      </c>
      <c r="Y1039" s="5">
        <v>0</v>
      </c>
      <c r="Z1039" s="5" t="s">
        <v>1085</v>
      </c>
      <c r="AA1039" s="5">
        <v>2001</v>
      </c>
      <c r="AB1039" s="5">
        <v>0.91900002999999997</v>
      </c>
      <c r="AC1039" s="5">
        <v>0.12720001</v>
      </c>
      <c r="AD1039" s="5">
        <v>161524.34</v>
      </c>
      <c r="AE1039" s="5">
        <v>8070300</v>
      </c>
      <c r="AF1039" s="5">
        <v>1819600</v>
      </c>
      <c r="AG1039" s="5">
        <v>7418300</v>
      </c>
      <c r="AH1039" s="5">
        <v>44.900002000000001</v>
      </c>
      <c r="AI1039" s="10"/>
    </row>
    <row r="1040" spans="1:35" x14ac:dyDescent="0.25">
      <c r="A1040" s="5" t="s">
        <v>1460</v>
      </c>
      <c r="B1040" s="5">
        <v>108</v>
      </c>
      <c r="C1040" s="5">
        <v>51</v>
      </c>
      <c r="D1040" s="5">
        <v>0.02</v>
      </c>
      <c r="E1040" s="5">
        <v>799.99998000000005</v>
      </c>
      <c r="F1040" s="5">
        <v>499.99999000000003</v>
      </c>
      <c r="G1040" s="5">
        <v>27.200001</v>
      </c>
      <c r="H1040" s="5">
        <v>86.800003000000004</v>
      </c>
      <c r="I1040" s="5" t="s">
        <v>200</v>
      </c>
      <c r="J1040" s="5" t="s">
        <v>201</v>
      </c>
      <c r="K1040" s="5">
        <v>1445.5150883647343</v>
      </c>
      <c r="L1040" s="5">
        <v>4.1338690013232497</v>
      </c>
      <c r="M1040" s="5">
        <v>32.569988384142164</v>
      </c>
      <c r="N1040" s="18">
        <v>9.3143313714544262E-2</v>
      </c>
      <c r="O1040" s="5">
        <v>1872.142079849172</v>
      </c>
      <c r="P1040" s="5">
        <v>5.3539324302151909</v>
      </c>
      <c r="Q1040" s="5">
        <v>204.08565113382187</v>
      </c>
      <c r="R1040" s="5">
        <v>0.58364202050037894</v>
      </c>
      <c r="S1040" s="18">
        <v>0.86800003000000003</v>
      </c>
      <c r="T1040" s="62">
        <v>51.19</v>
      </c>
      <c r="U1040" s="18">
        <v>0.14639985682188114</v>
      </c>
      <c r="V1040" s="5">
        <v>349.67607534298389</v>
      </c>
      <c r="W1040" s="5">
        <v>711.33055120185861</v>
      </c>
      <c r="X1040" s="5">
        <v>2.0342557050954708</v>
      </c>
      <c r="Y1040" s="5">
        <v>0</v>
      </c>
      <c r="Z1040" s="5" t="s">
        <v>1085</v>
      </c>
      <c r="AA1040" s="5">
        <v>2002</v>
      </c>
      <c r="AB1040" s="5">
        <v>0.86800003000000003</v>
      </c>
      <c r="AC1040" s="5">
        <v>0.12720001</v>
      </c>
      <c r="AD1040" s="5">
        <v>173863.36</v>
      </c>
      <c r="AE1040" s="5">
        <v>8748000</v>
      </c>
      <c r="AF1040" s="5">
        <v>1978500</v>
      </c>
      <c r="AG1040" s="5">
        <v>7595100</v>
      </c>
      <c r="AH1040" s="5">
        <v>45.200001</v>
      </c>
      <c r="AI1040" s="10"/>
    </row>
    <row r="1041" spans="1:35" x14ac:dyDescent="0.25">
      <c r="A1041" s="5" t="s">
        <v>1460</v>
      </c>
      <c r="B1041" s="5">
        <v>108</v>
      </c>
      <c r="C1041" s="5">
        <v>51</v>
      </c>
      <c r="D1041" s="5">
        <v>0.02</v>
      </c>
      <c r="E1041" s="5">
        <v>799.99998000000005</v>
      </c>
      <c r="F1041" s="5">
        <v>499.99999000000003</v>
      </c>
      <c r="G1041" s="5">
        <v>78</v>
      </c>
      <c r="H1041" s="5">
        <v>81.099998999999997</v>
      </c>
      <c r="I1041" s="5" t="s">
        <v>200</v>
      </c>
      <c r="J1041" s="5" t="s">
        <v>201</v>
      </c>
      <c r="K1041" s="5">
        <v>1445.5150883647343</v>
      </c>
      <c r="L1041" s="5">
        <v>4.1338690013232497</v>
      </c>
      <c r="M1041" s="5">
        <v>32.569988384142164</v>
      </c>
      <c r="N1041" s="18">
        <v>9.3143313714544262E-2</v>
      </c>
      <c r="O1041" s="5">
        <v>1749.2017921200506</v>
      </c>
      <c r="P1041" s="5">
        <v>5.0023490752243358</v>
      </c>
      <c r="Q1041" s="5">
        <v>301.31281910958711</v>
      </c>
      <c r="R1041" s="5">
        <v>0.8616912633043049</v>
      </c>
      <c r="S1041" s="18">
        <v>0.81099999</v>
      </c>
      <c r="T1041" s="62">
        <v>56.73</v>
      </c>
      <c r="U1041" s="18">
        <v>0.16224940345506181</v>
      </c>
      <c r="V1041" s="5">
        <v>349.67607534298389</v>
      </c>
      <c r="W1041" s="5">
        <v>711.33055120185861</v>
      </c>
      <c r="X1041" s="5">
        <v>2.0342557050954708</v>
      </c>
      <c r="Y1041" s="5">
        <v>0</v>
      </c>
      <c r="Z1041" s="5" t="s">
        <v>1085</v>
      </c>
      <c r="AA1041" s="5">
        <v>2003</v>
      </c>
      <c r="AB1041" s="5">
        <v>0.81099999</v>
      </c>
      <c r="AC1041" s="5">
        <v>0.12920000000000001</v>
      </c>
      <c r="AD1041" s="5">
        <v>179132.22</v>
      </c>
      <c r="AE1041" s="5">
        <v>9266600</v>
      </c>
      <c r="AF1041" s="5">
        <v>2032500</v>
      </c>
      <c r="AG1041" s="5">
        <v>7518200</v>
      </c>
      <c r="AH1041" s="5">
        <v>45.299999</v>
      </c>
      <c r="AI1041" s="10"/>
    </row>
    <row r="1042" spans="1:35" x14ac:dyDescent="0.25">
      <c r="A1042" s="5" t="s">
        <v>1460</v>
      </c>
      <c r="B1042" s="5">
        <v>108</v>
      </c>
      <c r="C1042" s="5">
        <v>51</v>
      </c>
      <c r="D1042" s="5">
        <v>0.02</v>
      </c>
      <c r="E1042" s="5">
        <v>799.99998000000005</v>
      </c>
      <c r="F1042" s="5">
        <v>499.99999000000003</v>
      </c>
      <c r="G1042" s="5">
        <v>100</v>
      </c>
      <c r="H1042" s="5">
        <v>75.400001000000003</v>
      </c>
      <c r="I1042" s="5" t="s">
        <v>200</v>
      </c>
      <c r="J1042" s="5" t="s">
        <v>201</v>
      </c>
      <c r="K1042" s="5">
        <v>1445.5150883647343</v>
      </c>
      <c r="L1042" s="5">
        <v>4.1338690013232497</v>
      </c>
      <c r="M1042" s="5">
        <v>32.569988384142164</v>
      </c>
      <c r="N1042" s="18">
        <v>9.3143313714544262E-2</v>
      </c>
      <c r="O1042" s="5">
        <v>1626.2616338016676</v>
      </c>
      <c r="P1042" s="5">
        <v>4.6507660903209631</v>
      </c>
      <c r="Q1042" s="5">
        <v>398.58673903168904</v>
      </c>
      <c r="R1042" s="5">
        <v>1.1398742068376584</v>
      </c>
      <c r="S1042" s="18">
        <v>0.75400001000000005</v>
      </c>
      <c r="T1042" s="62">
        <v>64.47</v>
      </c>
      <c r="U1042" s="18">
        <v>0.18437472131180238</v>
      </c>
      <c r="V1042" s="5">
        <v>349.67607534298389</v>
      </c>
      <c r="W1042" s="5">
        <v>711.33055120185861</v>
      </c>
      <c r="X1042" s="5">
        <v>2.0342557050954708</v>
      </c>
      <c r="Y1042" s="5">
        <v>0</v>
      </c>
      <c r="Z1042" s="5" t="s">
        <v>1085</v>
      </c>
      <c r="AA1042" s="5">
        <v>2004</v>
      </c>
      <c r="AB1042" s="5">
        <v>0.75400001000000005</v>
      </c>
      <c r="AC1042" s="5">
        <v>0.12920000000000001</v>
      </c>
      <c r="AD1042" s="5">
        <v>203937.44</v>
      </c>
      <c r="AE1042" s="5">
        <v>9927100</v>
      </c>
      <c r="AF1042" s="5">
        <v>2142400</v>
      </c>
      <c r="AG1042" s="5">
        <v>7488000</v>
      </c>
      <c r="AH1042" s="5">
        <v>45.599997999999999</v>
      </c>
      <c r="AI1042" s="10"/>
    </row>
    <row r="1043" spans="1:35" x14ac:dyDescent="0.25">
      <c r="A1043" s="5" t="s">
        <v>1460</v>
      </c>
      <c r="B1043" s="5">
        <v>108</v>
      </c>
      <c r="C1043" s="5">
        <v>51</v>
      </c>
      <c r="D1043" s="5">
        <v>0.02</v>
      </c>
      <c r="E1043" s="5">
        <v>799.99998000000005</v>
      </c>
      <c r="F1043" s="5">
        <v>499.99999000000003</v>
      </c>
      <c r="G1043" s="5">
        <v>40</v>
      </c>
      <c r="H1043" s="5">
        <v>70.399999999999991</v>
      </c>
      <c r="I1043" s="5" t="s">
        <v>200</v>
      </c>
      <c r="J1043" s="5" t="s">
        <v>201</v>
      </c>
      <c r="K1043" s="5">
        <v>1445.5150883647343</v>
      </c>
      <c r="L1043" s="5">
        <v>4.1338690013232497</v>
      </c>
      <c r="M1043" s="5">
        <v>32.569988384142164</v>
      </c>
      <c r="N1043" s="18">
        <v>9.3143313714544262E-2</v>
      </c>
      <c r="O1043" s="5">
        <v>1518.4193302548815</v>
      </c>
      <c r="P1043" s="5">
        <v>4.3423597933187796</v>
      </c>
      <c r="Q1043" s="5">
        <v>496.26314799061782</v>
      </c>
      <c r="R1043" s="5">
        <v>1.4192081843284596</v>
      </c>
      <c r="S1043" s="18">
        <v>0.70399999999999996</v>
      </c>
      <c r="T1043" s="62">
        <v>74.19</v>
      </c>
      <c r="U1043" s="18">
        <v>0.21215833870529199</v>
      </c>
      <c r="V1043" s="5">
        <v>349.67607534298389</v>
      </c>
      <c r="W1043" s="5">
        <v>711.33055120185861</v>
      </c>
      <c r="X1043" s="5">
        <v>2.0342557050954708</v>
      </c>
      <c r="Y1043" s="5">
        <v>0</v>
      </c>
      <c r="Z1043" s="5" t="s">
        <v>1085</v>
      </c>
      <c r="AA1043" s="5">
        <v>2005</v>
      </c>
      <c r="AB1043" s="5">
        <v>0.70399999999999996</v>
      </c>
      <c r="AC1043" s="5">
        <v>0.1356</v>
      </c>
      <c r="AD1043" s="5">
        <v>243237.3</v>
      </c>
      <c r="AE1043" s="5">
        <v>10591800</v>
      </c>
      <c r="AF1043" s="5">
        <v>2209100</v>
      </c>
      <c r="AG1043" s="5">
        <v>7457500</v>
      </c>
      <c r="AH1043" s="5">
        <v>45.599997999999999</v>
      </c>
      <c r="AI1043" s="10"/>
    </row>
    <row r="1044" spans="1:35" x14ac:dyDescent="0.25">
      <c r="A1044" s="5" t="s">
        <v>1460</v>
      </c>
      <c r="B1044" s="5">
        <v>108</v>
      </c>
      <c r="C1044" s="5">
        <v>51</v>
      </c>
      <c r="D1044" s="5">
        <v>0.02</v>
      </c>
      <c r="E1044" s="5">
        <v>799.99998000000005</v>
      </c>
      <c r="F1044" s="5">
        <v>499.99999000000003</v>
      </c>
      <c r="G1044" s="5">
        <v>30</v>
      </c>
      <c r="H1044" s="5">
        <v>68.300003000000004</v>
      </c>
      <c r="I1044" s="5" t="s">
        <v>200</v>
      </c>
      <c r="J1044" s="5" t="s">
        <v>201</v>
      </c>
      <c r="K1044" s="5">
        <v>1445.5150883647343</v>
      </c>
      <c r="L1044" s="5">
        <v>4.1338690013232497</v>
      </c>
      <c r="M1044" s="5">
        <v>32.569988384142164</v>
      </c>
      <c r="N1044" s="18">
        <v>9.3143313714544262E-2</v>
      </c>
      <c r="O1044" s="5">
        <v>1473.1256365293525</v>
      </c>
      <c r="P1044" s="5">
        <v>4.2128293595277286</v>
      </c>
      <c r="Q1044" s="5">
        <v>571.18276951925725</v>
      </c>
      <c r="R1044" s="5">
        <v>1.6334625380332524</v>
      </c>
      <c r="S1044" s="18">
        <v>0.68300003000000009</v>
      </c>
      <c r="T1044" s="62">
        <v>83.31</v>
      </c>
      <c r="U1044" s="18">
        <v>0.23823959576435433</v>
      </c>
      <c r="V1044" s="5">
        <v>349.67607534298389</v>
      </c>
      <c r="W1044" s="5">
        <v>711.33055120185861</v>
      </c>
      <c r="X1044" s="5">
        <v>2.0342557050954708</v>
      </c>
      <c r="Y1044" s="5">
        <v>0</v>
      </c>
      <c r="Z1044" s="5" t="s">
        <v>1085</v>
      </c>
      <c r="AA1044" s="5">
        <v>2006</v>
      </c>
      <c r="AB1044" s="5">
        <v>0.68300002999999998</v>
      </c>
      <c r="AC1044" s="5">
        <v>0.1356</v>
      </c>
      <c r="AD1044" s="5">
        <v>299968</v>
      </c>
      <c r="AE1044" s="5">
        <v>11436300</v>
      </c>
      <c r="AF1044" s="5">
        <v>2219400</v>
      </c>
      <c r="AG1044" s="5">
        <v>7813900</v>
      </c>
      <c r="AH1044" s="5">
        <v>45.700001</v>
      </c>
      <c r="AI1044" s="10"/>
    </row>
    <row r="1045" spans="1:35" x14ac:dyDescent="0.25">
      <c r="A1045" s="5" t="s">
        <v>1460</v>
      </c>
      <c r="B1045" s="5">
        <v>108</v>
      </c>
      <c r="C1045" s="5">
        <v>51</v>
      </c>
      <c r="D1045" s="5">
        <v>0.02</v>
      </c>
      <c r="E1045" s="5">
        <v>799.99998000000005</v>
      </c>
      <c r="F1045" s="5">
        <v>499.99999000000003</v>
      </c>
      <c r="G1045" s="5">
        <v>30</v>
      </c>
      <c r="H1045" s="5">
        <v>70.499997999999991</v>
      </c>
      <c r="I1045" s="5" t="s">
        <v>200</v>
      </c>
      <c r="J1045" s="5" t="s">
        <v>201</v>
      </c>
      <c r="K1045" s="5">
        <v>1445.5150883647343</v>
      </c>
      <c r="L1045" s="5">
        <v>4.1338690013232497</v>
      </c>
      <c r="M1045" s="5">
        <v>32.569988384142164</v>
      </c>
      <c r="N1045" s="18">
        <v>9.3143313714544262E-2</v>
      </c>
      <c r="O1045" s="5">
        <v>1520.5761327575351</v>
      </c>
      <c r="P1045" s="5">
        <v>4.3485277946627034</v>
      </c>
      <c r="Q1045" s="5">
        <v>537.11337222961106</v>
      </c>
      <c r="R1045" s="5">
        <v>1.5360312303401857</v>
      </c>
      <c r="S1045" s="18">
        <v>0.70499997999999986</v>
      </c>
      <c r="T1045" s="62">
        <v>80.28</v>
      </c>
      <c r="U1045" s="18">
        <v>0.22958502293372404</v>
      </c>
      <c r="V1045" s="5">
        <v>349.67607534298389</v>
      </c>
      <c r="W1045" s="5">
        <v>711.33055120185861</v>
      </c>
      <c r="X1045" s="5">
        <v>2.0342557050954708</v>
      </c>
      <c r="Y1045" s="5">
        <v>0</v>
      </c>
      <c r="Z1045" s="5" t="s">
        <v>1085</v>
      </c>
      <c r="AA1045" s="5">
        <v>2007</v>
      </c>
      <c r="AB1045" s="5">
        <v>0.70499997999999997</v>
      </c>
      <c r="AC1045" s="5">
        <v>0.1356</v>
      </c>
      <c r="AD1045" s="5">
        <v>364128.44</v>
      </c>
      <c r="AE1045" s="5">
        <v>12190081</v>
      </c>
      <c r="AF1045" s="5">
        <v>2341146.5</v>
      </c>
      <c r="AG1045" s="5">
        <v>8591417</v>
      </c>
      <c r="AH1045" s="5">
        <v>45.900002000000001</v>
      </c>
      <c r="AI1045" s="10"/>
    </row>
    <row r="1046" spans="1:35" x14ac:dyDescent="0.25">
      <c r="A1046" s="5" t="s">
        <v>1460</v>
      </c>
      <c r="B1046" s="5">
        <v>108</v>
      </c>
      <c r="C1046" s="5">
        <v>51</v>
      </c>
      <c r="D1046" s="5">
        <v>0.02</v>
      </c>
      <c r="E1046" s="5">
        <v>799.99998000000005</v>
      </c>
      <c r="F1046" s="5">
        <v>499.99999000000003</v>
      </c>
      <c r="G1046" s="5">
        <v>30</v>
      </c>
      <c r="H1046" s="5">
        <v>71.499997000000008</v>
      </c>
      <c r="I1046" s="5" t="s">
        <v>200</v>
      </c>
      <c r="J1046" s="5" t="s">
        <v>201</v>
      </c>
      <c r="K1046" s="5">
        <v>1445.5150883647343</v>
      </c>
      <c r="L1046" s="5">
        <v>4.1338690013232497</v>
      </c>
      <c r="M1046" s="5">
        <v>32.569988384142164</v>
      </c>
      <c r="N1046" s="18">
        <v>9.3143313714544262E-2</v>
      </c>
      <c r="O1046" s="5">
        <v>1542.1445675847449</v>
      </c>
      <c r="P1046" s="5">
        <v>4.4102089800456445</v>
      </c>
      <c r="Q1046" s="5">
        <v>518.62438700039934</v>
      </c>
      <c r="R1046" s="5">
        <v>1.4831566228593149</v>
      </c>
      <c r="S1046" s="18">
        <v>0.71499997000000004</v>
      </c>
      <c r="T1046" s="62">
        <v>78.64</v>
      </c>
      <c r="U1046" s="18">
        <v>0.22488830734846504</v>
      </c>
      <c r="V1046" s="5">
        <v>349.67607534298389</v>
      </c>
      <c r="W1046" s="5">
        <v>711.33055120185861</v>
      </c>
      <c r="X1046" s="5">
        <v>2.0342557050954708</v>
      </c>
      <c r="Y1046" s="5">
        <v>0</v>
      </c>
      <c r="Z1046" s="5" t="s">
        <v>1085</v>
      </c>
      <c r="AA1046" s="5">
        <v>2008</v>
      </c>
      <c r="AB1046" s="5">
        <v>0.71499997000000004</v>
      </c>
      <c r="AC1046" s="5">
        <v>0.1356</v>
      </c>
      <c r="AD1046" s="5">
        <v>368196.69</v>
      </c>
      <c r="AE1046" s="5">
        <v>12966995</v>
      </c>
      <c r="AF1046" s="5">
        <v>2491708.5</v>
      </c>
      <c r="AG1046" s="5">
        <v>9272828</v>
      </c>
      <c r="AH1046" s="5">
        <v>46.099997999999999</v>
      </c>
      <c r="AI1046" s="10"/>
    </row>
    <row r="1047" spans="1:35" x14ac:dyDescent="0.25">
      <c r="A1047" s="5" t="s">
        <v>1460</v>
      </c>
      <c r="B1047" s="5">
        <v>108</v>
      </c>
      <c r="C1047" s="5">
        <v>51</v>
      </c>
      <c r="D1047" s="5">
        <v>0.02</v>
      </c>
      <c r="E1047" s="5">
        <v>799.99998000000005</v>
      </c>
      <c r="F1047" s="5">
        <v>499.99999000000003</v>
      </c>
      <c r="G1047" s="5">
        <v>30</v>
      </c>
      <c r="H1047" s="5">
        <v>67.500000999999997</v>
      </c>
      <c r="I1047" s="5" t="s">
        <v>200</v>
      </c>
      <c r="J1047" s="5" t="s">
        <v>201</v>
      </c>
      <c r="K1047" s="5">
        <v>1445.5150883647343</v>
      </c>
      <c r="L1047" s="5">
        <v>4.1338690013232497</v>
      </c>
      <c r="M1047" s="5">
        <v>32.569988384142164</v>
      </c>
      <c r="N1047" s="18">
        <v>9.3143313714544262E-2</v>
      </c>
      <c r="O1047" s="5">
        <v>1455.8708282759067</v>
      </c>
      <c r="P1047" s="5">
        <v>4.1634842385138837</v>
      </c>
      <c r="Q1047" s="5">
        <v>610.17778803491933</v>
      </c>
      <c r="R1047" s="5">
        <v>1.7449800860308193</v>
      </c>
      <c r="S1047" s="18">
        <v>0.67500000999999998</v>
      </c>
      <c r="T1047" s="62">
        <v>86.77</v>
      </c>
      <c r="U1047" s="18">
        <v>0.24814541314369901</v>
      </c>
      <c r="V1047" s="5">
        <v>349.67607534298389</v>
      </c>
      <c r="W1047" s="5">
        <v>711.33055120185861</v>
      </c>
      <c r="X1047" s="5">
        <v>2.0342557050954708</v>
      </c>
      <c r="Y1047" s="5">
        <v>0</v>
      </c>
      <c r="Z1047" s="5" t="s">
        <v>1085</v>
      </c>
      <c r="AA1047" s="5">
        <v>2009</v>
      </c>
      <c r="AB1047" s="5">
        <v>0.67500000999999998</v>
      </c>
      <c r="AC1047" s="5">
        <v>0.12479999999999999</v>
      </c>
      <c r="AD1047" s="5">
        <v>375430.72</v>
      </c>
      <c r="AE1047" s="5">
        <v>13883273</v>
      </c>
      <c r="AF1047" s="5">
        <v>2585739.2999999998</v>
      </c>
      <c r="AG1047" s="5">
        <v>9366271</v>
      </c>
      <c r="AH1047" s="5">
        <v>46.299999</v>
      </c>
      <c r="AI1047" s="10"/>
    </row>
    <row r="1048" spans="1:35" x14ac:dyDescent="0.25">
      <c r="A1048" s="5" t="s">
        <v>1460</v>
      </c>
      <c r="B1048" s="5">
        <v>108</v>
      </c>
      <c r="C1048" s="5">
        <v>51</v>
      </c>
      <c r="D1048" s="5">
        <v>0.02</v>
      </c>
      <c r="E1048" s="5">
        <v>799.99998000000005</v>
      </c>
      <c r="F1048" s="5">
        <v>499.99999000000003</v>
      </c>
      <c r="G1048" s="5">
        <v>30</v>
      </c>
      <c r="H1048" s="5">
        <v>65.699995000000001</v>
      </c>
      <c r="I1048" s="5" t="s">
        <v>200</v>
      </c>
      <c r="J1048" s="5" t="s">
        <v>201</v>
      </c>
      <c r="K1048" s="5">
        <v>1445.5150883647343</v>
      </c>
      <c r="L1048" s="5">
        <v>4.1338690013232497</v>
      </c>
      <c r="M1048" s="5">
        <v>32.569988384142164</v>
      </c>
      <c r="N1048" s="18">
        <v>9.3143313714544262E-2</v>
      </c>
      <c r="O1048" s="5">
        <v>1417.0474773529697</v>
      </c>
      <c r="P1048" s="5">
        <v>4.0524576237108647</v>
      </c>
      <c r="Q1048" s="5">
        <v>668.35595190304264</v>
      </c>
      <c r="R1048" s="5">
        <v>1.9113573934032457</v>
      </c>
      <c r="S1048" s="18">
        <v>0.65699995</v>
      </c>
      <c r="T1048" s="62">
        <v>91.94</v>
      </c>
      <c r="U1048" s="18">
        <v>0.26292428205260204</v>
      </c>
      <c r="V1048" s="5">
        <v>349.67607534298389</v>
      </c>
      <c r="W1048" s="5">
        <v>711.33055120185861</v>
      </c>
      <c r="X1048" s="5">
        <v>2.0342557050954708</v>
      </c>
      <c r="Y1048" s="5">
        <v>0</v>
      </c>
      <c r="Z1048" s="5" t="s">
        <v>1085</v>
      </c>
      <c r="AA1048" s="5">
        <v>2010</v>
      </c>
      <c r="AB1048" s="5">
        <v>0.65699995</v>
      </c>
      <c r="AC1048" s="5">
        <v>0.12479999999999999</v>
      </c>
      <c r="AD1048" s="5">
        <v>357220.03</v>
      </c>
      <c r="AE1048" s="5">
        <v>14353509</v>
      </c>
      <c r="AF1048" s="5">
        <v>2575789.5</v>
      </c>
      <c r="AG1048" s="5">
        <v>9431322</v>
      </c>
      <c r="AH1048" s="5">
        <v>46.5</v>
      </c>
      <c r="AI1048" s="10"/>
    </row>
    <row r="1049" spans="1:35" x14ac:dyDescent="0.25">
      <c r="A1049" s="5" t="s">
        <v>1460</v>
      </c>
      <c r="B1049" s="5">
        <v>108</v>
      </c>
      <c r="C1049" s="5">
        <v>51</v>
      </c>
      <c r="D1049" s="5">
        <v>0.02</v>
      </c>
      <c r="E1049" s="5">
        <v>775.00000999999997</v>
      </c>
      <c r="F1049" s="5">
        <v>499.99999000000003</v>
      </c>
      <c r="G1049" s="5">
        <v>30</v>
      </c>
      <c r="H1049" s="5">
        <v>63</v>
      </c>
      <c r="I1049" s="5" t="s">
        <v>200</v>
      </c>
      <c r="J1049" s="5" t="s">
        <v>201</v>
      </c>
      <c r="K1049" s="5">
        <v>1484.7319442088335</v>
      </c>
      <c r="L1049" s="5">
        <v>4.2460209574032675</v>
      </c>
      <c r="M1049" s="5">
        <v>34.76666281401274</v>
      </c>
      <c r="N1049" s="18">
        <v>9.9425340380840901E-2</v>
      </c>
      <c r="O1049" s="5">
        <v>1396.4144050613781</v>
      </c>
      <c r="P1049" s="5">
        <v>3.9934513783697918</v>
      </c>
      <c r="Q1049" s="5">
        <v>783.97946476769323</v>
      </c>
      <c r="R1049" s="5">
        <v>2.2420163118071996</v>
      </c>
      <c r="S1049" s="18">
        <v>0.63</v>
      </c>
      <c r="T1049" s="62">
        <v>102.77</v>
      </c>
      <c r="U1049" s="18">
        <v>0.29389938980584202</v>
      </c>
      <c r="V1049" s="5">
        <v>349.67607534298389</v>
      </c>
      <c r="W1049" s="5">
        <v>731.79885747589344</v>
      </c>
      <c r="X1049" s="5">
        <v>2.0927907542948141</v>
      </c>
      <c r="Y1049" s="5">
        <v>0</v>
      </c>
      <c r="Z1049" s="5" t="s">
        <v>1085</v>
      </c>
      <c r="AA1049" s="5">
        <v>2011</v>
      </c>
      <c r="AB1049" s="5">
        <v>0.63</v>
      </c>
      <c r="AC1049" s="5">
        <v>0.13830000000000001</v>
      </c>
      <c r="AD1049" s="5">
        <v>377884.75</v>
      </c>
      <c r="AE1049" s="5">
        <v>15293072</v>
      </c>
      <c r="AF1049" s="5">
        <v>2523816</v>
      </c>
      <c r="AG1049" s="5">
        <v>9642230</v>
      </c>
      <c r="AH1049" s="5">
        <v>46.799999</v>
      </c>
      <c r="AI1049" s="10"/>
    </row>
    <row r="1050" spans="1:35" x14ac:dyDescent="0.25">
      <c r="A1050" s="5" t="s">
        <v>1460</v>
      </c>
      <c r="B1050" s="5">
        <v>108</v>
      </c>
      <c r="C1050" s="5">
        <v>51</v>
      </c>
      <c r="D1050" s="5">
        <v>0.02</v>
      </c>
      <c r="E1050" s="5">
        <v>775.00000999999997</v>
      </c>
      <c r="F1050" s="5">
        <v>499.99999000000003</v>
      </c>
      <c r="G1050" s="5">
        <v>30</v>
      </c>
      <c r="H1050" s="5">
        <v>60.699999000000005</v>
      </c>
      <c r="I1050" s="5" t="s">
        <v>200</v>
      </c>
      <c r="J1050" s="5" t="s">
        <v>201</v>
      </c>
      <c r="K1050" s="5">
        <v>1484.7319442088335</v>
      </c>
      <c r="L1050" s="5">
        <v>4.2460209574032675</v>
      </c>
      <c r="M1050" s="5">
        <v>34.76666281401274</v>
      </c>
      <c r="N1050" s="18">
        <v>9.9425340380840901E-2</v>
      </c>
      <c r="O1050" s="5">
        <v>1345.4341744573214</v>
      </c>
      <c r="P1050" s="5">
        <v>3.8476586456126189</v>
      </c>
      <c r="Q1050" s="5">
        <v>872.19211145685392</v>
      </c>
      <c r="R1050" s="5">
        <v>2.494285920480416</v>
      </c>
      <c r="S1050" s="18">
        <v>0.60699999000000004</v>
      </c>
      <c r="T1050" s="62">
        <v>110.42</v>
      </c>
      <c r="U1050" s="18">
        <v>0.31578143057743457</v>
      </c>
      <c r="V1050" s="5">
        <v>349.67607534298389</v>
      </c>
      <c r="W1050" s="5">
        <v>731.79885747589344</v>
      </c>
      <c r="X1050" s="5">
        <v>2.0927907542948141</v>
      </c>
      <c r="Y1050" s="5">
        <v>0</v>
      </c>
      <c r="Z1050" s="5" t="s">
        <v>1085</v>
      </c>
      <c r="AA1050" s="5">
        <v>2012</v>
      </c>
      <c r="AB1050" s="5">
        <v>0.60699999000000004</v>
      </c>
      <c r="AC1050" s="5">
        <v>0.13789999</v>
      </c>
      <c r="AD1050" s="5">
        <v>400461.34</v>
      </c>
      <c r="AE1050" s="5">
        <v>15836973</v>
      </c>
      <c r="AF1050" s="5">
        <v>2495275.5</v>
      </c>
      <c r="AG1050" s="5">
        <v>9606304</v>
      </c>
      <c r="AH1050" s="5">
        <v>47</v>
      </c>
      <c r="AI1050" s="10"/>
    </row>
    <row r="1051" spans="1:35" x14ac:dyDescent="0.25">
      <c r="A1051" s="5" t="s">
        <v>1460</v>
      </c>
      <c r="B1051" s="5">
        <v>108</v>
      </c>
      <c r="C1051" s="5">
        <v>51</v>
      </c>
      <c r="D1051" s="5">
        <v>0.02</v>
      </c>
      <c r="E1051" s="5">
        <v>775.00000999999997</v>
      </c>
      <c r="F1051" s="5">
        <v>499.99999000000003</v>
      </c>
      <c r="G1051" s="5">
        <v>30</v>
      </c>
      <c r="H1051" s="5">
        <v>60.100001000000006</v>
      </c>
      <c r="I1051" s="5" t="s">
        <v>200</v>
      </c>
      <c r="J1051" s="5" t="s">
        <v>201</v>
      </c>
      <c r="K1051" s="5">
        <v>1484.7319442088335</v>
      </c>
      <c r="L1051" s="5">
        <v>4.2460209574032675</v>
      </c>
      <c r="M1051" s="5">
        <v>34.76666281401274</v>
      </c>
      <c r="N1051" s="18">
        <v>9.9425340380840901E-2</v>
      </c>
      <c r="O1051" s="5">
        <v>1332.1350339778292</v>
      </c>
      <c r="P1051" s="5">
        <v>3.8096259021186647</v>
      </c>
      <c r="Q1051" s="5">
        <v>907.02878846011788</v>
      </c>
      <c r="R1051" s="5">
        <v>2.5939114867108022</v>
      </c>
      <c r="S1051" s="18">
        <v>0.60100001000000003</v>
      </c>
      <c r="T1051" s="62">
        <v>113.44</v>
      </c>
      <c r="U1051" s="18">
        <v>0.32442302126928141</v>
      </c>
      <c r="V1051" s="5">
        <v>349.67607534298389</v>
      </c>
      <c r="W1051" s="5">
        <v>731.79885747589344</v>
      </c>
      <c r="X1051" s="5">
        <v>2.0927907542948141</v>
      </c>
      <c r="Y1051" s="5">
        <v>0</v>
      </c>
      <c r="Z1051" s="5" t="s">
        <v>1085</v>
      </c>
      <c r="AA1051" s="5">
        <v>2013</v>
      </c>
      <c r="AB1051" s="5">
        <v>0.60100001000000003</v>
      </c>
      <c r="AC1051" s="5">
        <v>0.13159999</v>
      </c>
      <c r="AD1051" s="5">
        <v>480700.31</v>
      </c>
      <c r="AE1051" s="5">
        <v>16362279</v>
      </c>
      <c r="AF1051" s="5">
        <v>2516874.2999999998</v>
      </c>
      <c r="AG1051" s="5">
        <v>9828548</v>
      </c>
      <c r="AH1051" s="5">
        <v>47</v>
      </c>
      <c r="AI1051" s="10"/>
    </row>
    <row r="1052" spans="1:35" x14ac:dyDescent="0.25">
      <c r="A1052" s="5" t="s">
        <v>1460</v>
      </c>
      <c r="B1052" s="5">
        <v>108</v>
      </c>
      <c r="C1052" s="5">
        <v>51</v>
      </c>
      <c r="D1052" s="5">
        <v>0.02</v>
      </c>
      <c r="E1052" s="5">
        <v>775.00000999999997</v>
      </c>
      <c r="F1052" s="5">
        <v>499.99999000000003</v>
      </c>
      <c r="G1052" s="5">
        <v>30</v>
      </c>
      <c r="H1052" s="5">
        <v>63.139999000000003</v>
      </c>
      <c r="I1052" s="5" t="s">
        <v>200</v>
      </c>
      <c r="J1052" s="5" t="s">
        <v>201</v>
      </c>
      <c r="K1052" s="5">
        <v>1484.7319442088335</v>
      </c>
      <c r="L1052" s="5">
        <v>4.2460209574032675</v>
      </c>
      <c r="M1052" s="5">
        <v>34.76666281401274</v>
      </c>
      <c r="N1052" s="18">
        <v>9.9425340380840901E-2</v>
      </c>
      <c r="O1052" s="5">
        <v>1399.5175260184287</v>
      </c>
      <c r="P1052" s="5">
        <v>4.0023256513780519</v>
      </c>
      <c r="Q1052" s="5">
        <v>861.57736701856766</v>
      </c>
      <c r="R1052" s="5">
        <v>2.4639299848394813</v>
      </c>
      <c r="S1052" s="18">
        <v>0.63139999000000002</v>
      </c>
      <c r="T1052" s="62">
        <v>109.5</v>
      </c>
      <c r="U1052" s="18">
        <v>0.31314833567215311</v>
      </c>
      <c r="V1052" s="5">
        <v>349.67607534298389</v>
      </c>
      <c r="W1052" s="5">
        <v>731.79885747589344</v>
      </c>
      <c r="X1052" s="5">
        <v>2.0927907542948141</v>
      </c>
      <c r="Y1052" s="5">
        <v>0</v>
      </c>
      <c r="Z1052" s="5" t="s">
        <v>1085</v>
      </c>
      <c r="AA1052" s="5">
        <v>2014</v>
      </c>
      <c r="AB1052" s="5">
        <v>0.63139999000000002</v>
      </c>
      <c r="AC1052" s="5">
        <v>0.13109999999999999</v>
      </c>
      <c r="AD1052" s="5">
        <v>479884.5</v>
      </c>
      <c r="AE1052" s="5">
        <v>16971322</v>
      </c>
      <c r="AF1052" s="5">
        <v>2538882.7999999998</v>
      </c>
      <c r="AG1052" s="5">
        <v>10714996</v>
      </c>
      <c r="AH1052" s="5">
        <v>46.599997999999999</v>
      </c>
      <c r="AI1052" s="10"/>
    </row>
    <row r="1053" spans="1:35" x14ac:dyDescent="0.25">
      <c r="A1053" s="5" t="s">
        <v>1460</v>
      </c>
      <c r="B1053" s="5">
        <v>108</v>
      </c>
      <c r="C1053" s="5">
        <v>51</v>
      </c>
      <c r="D1053" s="5">
        <v>0.02</v>
      </c>
      <c r="E1053" s="5">
        <v>799.99998000000005</v>
      </c>
      <c r="F1053" s="5">
        <v>450</v>
      </c>
      <c r="H1053" s="5">
        <v>117.35419</v>
      </c>
      <c r="I1053" s="5" t="s">
        <v>200</v>
      </c>
      <c r="J1053" s="5" t="s">
        <v>1095</v>
      </c>
      <c r="K1053" s="5" t="s">
        <v>1456</v>
      </c>
      <c r="L1053" s="5" t="e">
        <v>#VALUE!</v>
      </c>
      <c r="M1053" s="5" t="s">
        <v>1456</v>
      </c>
      <c r="N1053" s="18" t="e">
        <v>#VALUE!</v>
      </c>
      <c r="O1053" s="5" t="e">
        <v>#VALUE!</v>
      </c>
      <c r="P1053" s="5" t="e">
        <v>#VALUE!</v>
      </c>
      <c r="Q1053" s="5">
        <v>-231.11657447487548</v>
      </c>
      <c r="R1053" s="5">
        <v>-0.74701763598453141</v>
      </c>
      <c r="S1053" s="18" t="e">
        <v>#VALUE!</v>
      </c>
      <c r="T1053" s="62" t="e">
        <v>#VALUE!</v>
      </c>
      <c r="U1053" s="18" t="e">
        <v>#VALUE!</v>
      </c>
      <c r="V1053" s="5">
        <v>309.38570033929057</v>
      </c>
      <c r="W1053" s="5">
        <v>607.39327739625696</v>
      </c>
      <c r="X1053" s="5">
        <v>1.9632234997614748</v>
      </c>
      <c r="Y1053" s="5">
        <v>0</v>
      </c>
      <c r="Z1053" s="5" t="s">
        <v>1090</v>
      </c>
      <c r="AA1053" s="5">
        <v>2001</v>
      </c>
      <c r="AB1053" s="5">
        <v>1.1735419</v>
      </c>
      <c r="AC1053" s="5">
        <v>5.0778906999999998E-2</v>
      </c>
      <c r="AD1053" s="5">
        <v>100024.7</v>
      </c>
      <c r="AE1053" s="5">
        <v>36654300</v>
      </c>
      <c r="AF1053" s="5">
        <v>8515270</v>
      </c>
      <c r="AG1053" s="5">
        <v>43015356</v>
      </c>
      <c r="AI1053" s="10"/>
    </row>
    <row r="1054" spans="1:35" x14ac:dyDescent="0.25">
      <c r="A1054" s="5" t="s">
        <v>1460</v>
      </c>
      <c r="B1054" s="5">
        <v>108</v>
      </c>
      <c r="C1054" s="5">
        <v>51</v>
      </c>
      <c r="D1054" s="5">
        <v>0.02</v>
      </c>
      <c r="E1054" s="5">
        <v>799.99998000000005</v>
      </c>
      <c r="F1054" s="5">
        <v>450</v>
      </c>
      <c r="H1054" s="5">
        <v>111.96729999999999</v>
      </c>
      <c r="I1054" s="5" t="s">
        <v>200</v>
      </c>
      <c r="J1054" s="5" t="s">
        <v>1095</v>
      </c>
      <c r="K1054" s="5" t="s">
        <v>1456</v>
      </c>
      <c r="L1054" s="5" t="e">
        <v>#VALUE!</v>
      </c>
      <c r="M1054" s="5" t="s">
        <v>1456</v>
      </c>
      <c r="N1054" s="18" t="e">
        <v>#VALUE!</v>
      </c>
      <c r="O1054" s="5" t="e">
        <v>#VALUE!</v>
      </c>
      <c r="P1054" s="5" t="e">
        <v>#VALUE!</v>
      </c>
      <c r="Q1054" s="5">
        <v>-161.83032238196677</v>
      </c>
      <c r="R1054" s="5">
        <v>-0.52306981933713848</v>
      </c>
      <c r="S1054" s="18" t="e">
        <v>#VALUE!</v>
      </c>
      <c r="T1054" s="62" t="e">
        <v>#VALUE!</v>
      </c>
      <c r="U1054" s="18" t="e">
        <v>#VALUE!</v>
      </c>
      <c r="V1054" s="5">
        <v>309.38570033929057</v>
      </c>
      <c r="W1054" s="5">
        <v>607.39327739625696</v>
      </c>
      <c r="X1054" s="5">
        <v>1.9632234997614748</v>
      </c>
      <c r="Y1054" s="5">
        <v>0</v>
      </c>
      <c r="Z1054" s="5" t="s">
        <v>1090</v>
      </c>
      <c r="AA1054" s="5">
        <v>2002</v>
      </c>
      <c r="AB1054" s="5">
        <v>1.1196729999999999</v>
      </c>
      <c r="AC1054" s="5">
        <v>4.9084414E-2</v>
      </c>
      <c r="AD1054" s="5">
        <v>105660.07</v>
      </c>
      <c r="AE1054" s="5">
        <v>38905200</v>
      </c>
      <c r="AF1054" s="5">
        <v>8901110</v>
      </c>
      <c r="AG1054" s="5">
        <v>43561104</v>
      </c>
      <c r="AI1054" s="10"/>
    </row>
    <row r="1055" spans="1:35" x14ac:dyDescent="0.25">
      <c r="A1055" s="5" t="s">
        <v>1460</v>
      </c>
      <c r="B1055" s="5">
        <v>108</v>
      </c>
      <c r="C1055" s="5">
        <v>51</v>
      </c>
      <c r="D1055" s="5">
        <v>0.02</v>
      </c>
      <c r="E1055" s="5">
        <v>799.99998000000005</v>
      </c>
      <c r="F1055" s="5">
        <v>450</v>
      </c>
      <c r="H1055" s="5">
        <v>104.03845000000001</v>
      </c>
      <c r="I1055" s="5" t="s">
        <v>200</v>
      </c>
      <c r="J1055" s="5" t="s">
        <v>1095</v>
      </c>
      <c r="K1055" s="5" t="s">
        <v>1456</v>
      </c>
      <c r="L1055" s="5" t="e">
        <v>#VALUE!</v>
      </c>
      <c r="M1055" s="5" t="s">
        <v>1456</v>
      </c>
      <c r="N1055" s="18" t="e">
        <v>#VALUE!</v>
      </c>
      <c r="O1055" s="5" t="e">
        <v>#VALUE!</v>
      </c>
      <c r="P1055" s="5" t="e">
        <v>#VALUE!</v>
      </c>
      <c r="Q1055" s="5">
        <v>-57.344311263961963</v>
      </c>
      <c r="R1055" s="5">
        <v>-0.18534893888461818</v>
      </c>
      <c r="S1055" s="18" t="e">
        <v>#VALUE!</v>
      </c>
      <c r="T1055" s="62" t="e">
        <v>#VALUE!</v>
      </c>
      <c r="U1055" s="18" t="e">
        <v>#VALUE!</v>
      </c>
      <c r="V1055" s="5">
        <v>309.38570033929057</v>
      </c>
      <c r="W1055" s="5">
        <v>607.39327739625696</v>
      </c>
      <c r="X1055" s="5">
        <v>1.9632234997614748</v>
      </c>
      <c r="Y1055" s="5">
        <v>0</v>
      </c>
      <c r="Z1055" s="5" t="s">
        <v>1090</v>
      </c>
      <c r="AA1055" s="5">
        <v>2003</v>
      </c>
      <c r="AB1055" s="5">
        <v>1.0403845</v>
      </c>
      <c r="AC1055" s="5">
        <v>4.7299210000000001E-2</v>
      </c>
      <c r="AD1055" s="5">
        <v>197824</v>
      </c>
      <c r="AE1055" s="5">
        <v>40423500</v>
      </c>
      <c r="AF1055" s="5">
        <v>8807619</v>
      </c>
      <c r="AG1055" s="5">
        <v>42055984</v>
      </c>
      <c r="AI1055" s="10"/>
    </row>
    <row r="1056" spans="1:35" x14ac:dyDescent="0.25">
      <c r="A1056" s="5" t="s">
        <v>1460</v>
      </c>
      <c r="B1056" s="5">
        <v>108</v>
      </c>
      <c r="C1056" s="5">
        <v>51</v>
      </c>
      <c r="D1056" s="5">
        <v>0.02</v>
      </c>
      <c r="E1056" s="5">
        <v>799.99998000000005</v>
      </c>
      <c r="F1056" s="5">
        <v>450</v>
      </c>
      <c r="H1056" s="5">
        <v>94.485973999999999</v>
      </c>
      <c r="I1056" s="5" t="s">
        <v>200</v>
      </c>
      <c r="J1056" s="5" t="s">
        <v>1095</v>
      </c>
      <c r="K1056" s="5" t="s">
        <v>1456</v>
      </c>
      <c r="L1056" s="5" t="e">
        <v>#VALUE!</v>
      </c>
      <c r="M1056" s="5" t="s">
        <v>1456</v>
      </c>
      <c r="N1056" s="18" t="e">
        <v>#VALUE!</v>
      </c>
      <c r="O1056" s="5" t="e">
        <v>#VALUE!</v>
      </c>
      <c r="P1056" s="5" t="e">
        <v>#VALUE!</v>
      </c>
      <c r="Q1056" s="5">
        <v>80.124984148787405</v>
      </c>
      <c r="R1056" s="5">
        <v>0.25898089039318117</v>
      </c>
      <c r="S1056" s="18" t="e">
        <v>#VALUE!</v>
      </c>
      <c r="T1056" s="62" t="e">
        <v>#VALUE!</v>
      </c>
      <c r="U1056" s="18" t="e">
        <v>#VALUE!</v>
      </c>
      <c r="V1056" s="5">
        <v>309.38570033929057</v>
      </c>
      <c r="W1056" s="5">
        <v>607.39327739625696</v>
      </c>
      <c r="X1056" s="5">
        <v>1.9632234997614748</v>
      </c>
      <c r="Y1056" s="5">
        <v>0</v>
      </c>
      <c r="Z1056" s="5" t="s">
        <v>1090</v>
      </c>
      <c r="AA1056" s="5">
        <v>2004</v>
      </c>
      <c r="AB1056" s="5">
        <v>0.94485973999999995</v>
      </c>
      <c r="AC1056" s="5">
        <v>6.7830666999999997E-2</v>
      </c>
      <c r="AD1056" s="5">
        <v>542229</v>
      </c>
      <c r="AE1056" s="5">
        <v>43010220</v>
      </c>
      <c r="AF1056" s="5">
        <v>9157412</v>
      </c>
      <c r="AG1056" s="5">
        <v>40638628</v>
      </c>
      <c r="AI1056" s="10"/>
    </row>
    <row r="1057" spans="1:35" x14ac:dyDescent="0.25">
      <c r="A1057" s="5" t="s">
        <v>1460</v>
      </c>
      <c r="B1057" s="5">
        <v>108</v>
      </c>
      <c r="C1057" s="5">
        <v>51</v>
      </c>
      <c r="D1057" s="5">
        <v>0.02</v>
      </c>
      <c r="E1057" s="5">
        <v>799.99998000000005</v>
      </c>
      <c r="F1057" s="5">
        <v>450</v>
      </c>
      <c r="H1057" s="5">
        <v>88.43867800000001</v>
      </c>
      <c r="I1057" s="5" t="s">
        <v>200</v>
      </c>
      <c r="J1057" s="5" t="s">
        <v>1095</v>
      </c>
      <c r="K1057" s="5" t="s">
        <v>1456</v>
      </c>
      <c r="L1057" s="5" t="e">
        <v>#VALUE!</v>
      </c>
      <c r="M1057" s="5" t="s">
        <v>1456</v>
      </c>
      <c r="N1057" s="18" t="e">
        <v>#VALUE!</v>
      </c>
      <c r="O1057" s="5" t="e">
        <v>#VALUE!</v>
      </c>
      <c r="P1057" s="5" t="e">
        <v>#VALUE!</v>
      </c>
      <c r="Q1057" s="5">
        <v>166.00126166308394</v>
      </c>
      <c r="R1057" s="5">
        <v>0.53655117699698851</v>
      </c>
      <c r="S1057" s="18" t="e">
        <v>#VALUE!</v>
      </c>
      <c r="T1057" s="62" t="e">
        <v>#VALUE!</v>
      </c>
      <c r="U1057" s="18" t="e">
        <v>#VALUE!</v>
      </c>
      <c r="V1057" s="5">
        <v>309.38570033929057</v>
      </c>
      <c r="W1057" s="5">
        <v>607.39327739625696</v>
      </c>
      <c r="X1057" s="5">
        <v>1.9632234997614748</v>
      </c>
      <c r="Y1057" s="5">
        <v>0</v>
      </c>
      <c r="Z1057" s="5" t="s">
        <v>1090</v>
      </c>
      <c r="AA1057" s="5">
        <v>2005</v>
      </c>
      <c r="AB1057" s="5">
        <v>0.88438678000000004</v>
      </c>
      <c r="AC1057" s="5">
        <v>0.12199289000000001</v>
      </c>
      <c r="AD1057" s="5">
        <v>1020380</v>
      </c>
      <c r="AE1057" s="5">
        <v>44881300</v>
      </c>
      <c r="AF1057" s="5">
        <v>9670786</v>
      </c>
      <c r="AG1057" s="5">
        <v>39692424</v>
      </c>
      <c r="AI1057" s="10"/>
    </row>
    <row r="1058" spans="1:35" x14ac:dyDescent="0.25">
      <c r="A1058" s="5" t="s">
        <v>1460</v>
      </c>
      <c r="B1058" s="5">
        <v>108</v>
      </c>
      <c r="C1058" s="5">
        <v>51</v>
      </c>
      <c r="D1058" s="5">
        <v>0.02</v>
      </c>
      <c r="E1058" s="5">
        <v>799.99998000000005</v>
      </c>
      <c r="F1058" s="5">
        <v>450</v>
      </c>
      <c r="H1058" s="5">
        <v>82.329255000000003</v>
      </c>
      <c r="I1058" s="5" t="s">
        <v>200</v>
      </c>
      <c r="J1058" s="5" t="s">
        <v>1095</v>
      </c>
      <c r="K1058" s="5" t="s">
        <v>1456</v>
      </c>
      <c r="L1058" s="5" t="e">
        <v>#VALUE!</v>
      </c>
      <c r="M1058" s="5" t="s">
        <v>1456</v>
      </c>
      <c r="N1058" s="18" t="e">
        <v>#VALUE!</v>
      </c>
      <c r="O1058" s="5" t="e">
        <v>#VALUE!</v>
      </c>
      <c r="P1058" s="5" t="e">
        <v>#VALUE!</v>
      </c>
      <c r="Q1058" s="5">
        <v>251.53980163296436</v>
      </c>
      <c r="R1058" s="5">
        <v>0.81302982444602645</v>
      </c>
      <c r="S1058" s="18" t="e">
        <v>#VALUE!</v>
      </c>
      <c r="T1058" s="62" t="e">
        <v>#VALUE!</v>
      </c>
      <c r="U1058" s="18" t="e">
        <v>#VALUE!</v>
      </c>
      <c r="V1058" s="5">
        <v>309.38570033929057</v>
      </c>
      <c r="W1058" s="5">
        <v>607.39327739625696</v>
      </c>
      <c r="X1058" s="5">
        <v>1.9632234997614748</v>
      </c>
      <c r="Y1058" s="5">
        <v>0</v>
      </c>
      <c r="Z1058" s="5" t="s">
        <v>1090</v>
      </c>
      <c r="AA1058" s="5">
        <v>2006</v>
      </c>
      <c r="AB1058" s="5">
        <v>0.82329255000000001</v>
      </c>
      <c r="AC1058" s="5">
        <v>0.14515022999999999</v>
      </c>
      <c r="AD1058" s="5">
        <v>1024358</v>
      </c>
      <c r="AE1058" s="5">
        <v>46602032</v>
      </c>
      <c r="AF1058" s="5">
        <v>10128689</v>
      </c>
      <c r="AG1058" s="5">
        <v>38367104</v>
      </c>
      <c r="AI1058" s="10"/>
    </row>
    <row r="1059" spans="1:35" x14ac:dyDescent="0.25">
      <c r="A1059" s="5" t="s">
        <v>1460</v>
      </c>
      <c r="B1059" s="5">
        <v>108</v>
      </c>
      <c r="C1059" s="5">
        <v>51</v>
      </c>
      <c r="D1059" s="5">
        <v>0.02</v>
      </c>
      <c r="E1059" s="5">
        <v>799.99998000000005</v>
      </c>
      <c r="F1059" s="5">
        <v>450</v>
      </c>
      <c r="H1059" s="5">
        <v>79.031842999999995</v>
      </c>
      <c r="I1059" s="5" t="s">
        <v>200</v>
      </c>
      <c r="J1059" s="5" t="s">
        <v>1095</v>
      </c>
      <c r="K1059" s="5" t="s">
        <v>1456</v>
      </c>
      <c r="L1059" s="5" t="e">
        <v>#VALUE!</v>
      </c>
      <c r="M1059" s="5" t="s">
        <v>1456</v>
      </c>
      <c r="N1059" s="18" t="e">
        <v>#VALUE!</v>
      </c>
      <c r="O1059" s="5" t="e">
        <v>#VALUE!</v>
      </c>
      <c r="P1059" s="5" t="e">
        <v>#VALUE!</v>
      </c>
      <c r="Q1059" s="5">
        <v>296.89548639883589</v>
      </c>
      <c r="R1059" s="5">
        <v>0.95962898761398097</v>
      </c>
      <c r="S1059" s="18" t="e">
        <v>#VALUE!</v>
      </c>
      <c r="T1059" s="62" t="e">
        <v>#VALUE!</v>
      </c>
      <c r="U1059" s="18" t="e">
        <v>#VALUE!</v>
      </c>
      <c r="V1059" s="5">
        <v>309.38570033929057</v>
      </c>
      <c r="W1059" s="5">
        <v>607.39327739625696</v>
      </c>
      <c r="X1059" s="5">
        <v>1.9632234997614748</v>
      </c>
      <c r="Y1059" s="5">
        <v>0</v>
      </c>
      <c r="Z1059" s="5" t="s">
        <v>1090</v>
      </c>
      <c r="AA1059" s="5">
        <v>2007</v>
      </c>
      <c r="AB1059" s="5">
        <v>0.79031843000000002</v>
      </c>
      <c r="AC1059" s="5">
        <v>0.18818165000000001</v>
      </c>
      <c r="AD1059" s="5">
        <v>1471030</v>
      </c>
      <c r="AE1059" s="5">
        <v>49253216</v>
      </c>
      <c r="AF1059" s="5">
        <v>10761963</v>
      </c>
      <c r="AG1059" s="5">
        <v>38925724</v>
      </c>
      <c r="AI1059" s="10"/>
    </row>
    <row r="1060" spans="1:35" x14ac:dyDescent="0.25">
      <c r="A1060" s="5" t="s">
        <v>1460</v>
      </c>
      <c r="B1060" s="5">
        <v>108</v>
      </c>
      <c r="C1060" s="5">
        <v>51</v>
      </c>
      <c r="D1060" s="5">
        <v>0.02</v>
      </c>
      <c r="E1060" s="5">
        <v>799.99998000000005</v>
      </c>
      <c r="F1060" s="5">
        <v>450</v>
      </c>
      <c r="H1060" s="5">
        <v>79.668735999999996</v>
      </c>
      <c r="I1060" s="5" t="s">
        <v>200</v>
      </c>
      <c r="J1060" s="5" t="s">
        <v>1095</v>
      </c>
      <c r="K1060" s="5" t="s">
        <v>1456</v>
      </c>
      <c r="L1060" s="5" t="e">
        <v>#VALUE!</v>
      </c>
      <c r="M1060" s="5" t="s">
        <v>1456</v>
      </c>
      <c r="N1060" s="18" t="e">
        <v>#VALUE!</v>
      </c>
      <c r="O1060" s="5" t="e">
        <v>#VALUE!</v>
      </c>
      <c r="P1060" s="5" t="e">
        <v>#VALUE!</v>
      </c>
      <c r="Q1060" s="5">
        <v>284.38055763402269</v>
      </c>
      <c r="R1060" s="5">
        <v>0.91917809168993347</v>
      </c>
      <c r="S1060" s="18" t="e">
        <v>#VALUE!</v>
      </c>
      <c r="T1060" s="62" t="e">
        <v>#VALUE!</v>
      </c>
      <c r="U1060" s="18" t="e">
        <v>#VALUE!</v>
      </c>
      <c r="V1060" s="5">
        <v>309.38570033929057</v>
      </c>
      <c r="W1060" s="5">
        <v>607.39327739625696</v>
      </c>
      <c r="X1060" s="5">
        <v>1.9632234997614748</v>
      </c>
      <c r="Y1060" s="5">
        <v>0</v>
      </c>
      <c r="Z1060" s="5" t="s">
        <v>1090</v>
      </c>
      <c r="AA1060" s="5">
        <v>2008</v>
      </c>
      <c r="AB1060" s="5">
        <v>0.79668735999999996</v>
      </c>
      <c r="AC1060" s="5">
        <v>0.22239500000000001</v>
      </c>
      <c r="AD1060" s="5">
        <v>1874242</v>
      </c>
      <c r="AE1060" s="5">
        <v>51114400</v>
      </c>
      <c r="AF1060" s="5">
        <v>11305974</v>
      </c>
      <c r="AG1060" s="5">
        <v>40722228</v>
      </c>
      <c r="AI1060" s="10"/>
    </row>
    <row r="1061" spans="1:35" x14ac:dyDescent="0.25">
      <c r="A1061" s="5" t="s">
        <v>1460</v>
      </c>
      <c r="B1061" s="5">
        <v>108</v>
      </c>
      <c r="C1061" s="5">
        <v>51</v>
      </c>
      <c r="D1061" s="5">
        <v>0.02</v>
      </c>
      <c r="E1061" s="5">
        <v>799.99998000000005</v>
      </c>
      <c r="F1061" s="5">
        <v>450</v>
      </c>
      <c r="H1061" s="5">
        <v>78.620314999999991</v>
      </c>
      <c r="I1061" s="5" t="s">
        <v>200</v>
      </c>
      <c r="J1061" s="5" t="s">
        <v>1095</v>
      </c>
      <c r="K1061" s="5" t="s">
        <v>1456</v>
      </c>
      <c r="L1061" s="5" t="e">
        <v>#VALUE!</v>
      </c>
      <c r="M1061" s="5" t="s">
        <v>1456</v>
      </c>
      <c r="N1061" s="18" t="e">
        <v>#VALUE!</v>
      </c>
      <c r="O1061" s="5" t="e">
        <v>#VALUE!</v>
      </c>
      <c r="P1061" s="5" t="e">
        <v>#VALUE!</v>
      </c>
      <c r="Q1061" s="5">
        <v>295.36286612366933</v>
      </c>
      <c r="R1061" s="5">
        <v>0.95467523482745653</v>
      </c>
      <c r="S1061" s="18" t="e">
        <v>#VALUE!</v>
      </c>
      <c r="T1061" s="62" t="e">
        <v>#VALUE!</v>
      </c>
      <c r="U1061" s="18" t="e">
        <v>#VALUE!</v>
      </c>
      <c r="V1061" s="5">
        <v>309.38570033929057</v>
      </c>
      <c r="W1061" s="5">
        <v>607.39327739625696</v>
      </c>
      <c r="X1061" s="5">
        <v>1.9632234997614748</v>
      </c>
      <c r="Y1061" s="5">
        <v>0</v>
      </c>
      <c r="Z1061" s="5" t="s">
        <v>1090</v>
      </c>
      <c r="AA1061" s="5">
        <v>2009</v>
      </c>
      <c r="AB1061" s="5">
        <v>0.78620314999999996</v>
      </c>
      <c r="AC1061" s="5">
        <v>0.23788214999999999</v>
      </c>
      <c r="AD1061" s="5">
        <v>2150438</v>
      </c>
      <c r="AE1061" s="5">
        <v>53052656</v>
      </c>
      <c r="AF1061" s="5">
        <v>11880994</v>
      </c>
      <c r="AG1061" s="5">
        <v>41710160</v>
      </c>
      <c r="AI1061" s="10"/>
    </row>
    <row r="1062" spans="1:35" x14ac:dyDescent="0.25">
      <c r="A1062" s="5" t="s">
        <v>1460</v>
      </c>
      <c r="B1062" s="5">
        <v>108</v>
      </c>
      <c r="C1062" s="5">
        <v>51</v>
      </c>
      <c r="D1062" s="5">
        <v>0.02</v>
      </c>
      <c r="E1062" s="5">
        <v>700.00000000000011</v>
      </c>
      <c r="F1062" s="5">
        <v>450</v>
      </c>
      <c r="H1062" s="5">
        <v>64.245819999999995</v>
      </c>
      <c r="I1062" s="5" t="s">
        <v>200</v>
      </c>
      <c r="J1062" s="5" t="s">
        <v>201</v>
      </c>
      <c r="K1062" s="5">
        <v>1390.1550295527109</v>
      </c>
      <c r="L1062" s="5">
        <v>4.4932749898530702</v>
      </c>
      <c r="M1062" s="5">
        <v>34.668526804495059</v>
      </c>
      <c r="N1062" s="18">
        <v>0.11205600894441958</v>
      </c>
      <c r="O1062" s="5">
        <v>1331.0034291959398</v>
      </c>
      <c r="P1062" s="5">
        <v>4.3020845104873402</v>
      </c>
      <c r="Q1062" s="5">
        <v>575.28747477193588</v>
      </c>
      <c r="R1062" s="5">
        <v>1.8594507572297032</v>
      </c>
      <c r="S1062" s="18">
        <v>0.64245819999999998</v>
      </c>
      <c r="T1062" s="62" t="e">
        <v>#NUM!</v>
      </c>
      <c r="U1062" s="18" t="e">
        <v>#NUM!</v>
      </c>
      <c r="V1062" s="5">
        <v>309.38570033929057</v>
      </c>
      <c r="W1062" s="5">
        <v>681.58042217930824</v>
      </c>
      <c r="X1062" s="5">
        <v>2.2030120378280156</v>
      </c>
      <c r="Y1062" s="5">
        <v>0</v>
      </c>
      <c r="Z1062" s="5" t="s">
        <v>1090</v>
      </c>
      <c r="AA1062" s="5">
        <v>2010</v>
      </c>
      <c r="AB1062" s="5">
        <v>0.64245819999999998</v>
      </c>
      <c r="AC1062" s="5">
        <v>0.23316838000000001</v>
      </c>
      <c r="AD1062" s="5">
        <v>2197717</v>
      </c>
      <c r="AE1062" s="5">
        <v>62935268</v>
      </c>
      <c r="AF1062" s="5">
        <v>12101417</v>
      </c>
      <c r="AG1062" s="5">
        <v>40433344</v>
      </c>
      <c r="AI1062" s="10"/>
    </row>
    <row r="1063" spans="1:35" x14ac:dyDescent="0.25">
      <c r="A1063" s="5" t="s">
        <v>1460</v>
      </c>
      <c r="B1063" s="5">
        <v>108</v>
      </c>
      <c r="C1063" s="5">
        <v>51</v>
      </c>
      <c r="D1063" s="5">
        <v>0.02</v>
      </c>
      <c r="E1063" s="5">
        <v>700.00000000000011</v>
      </c>
      <c r="F1063" s="5">
        <v>450</v>
      </c>
      <c r="H1063" s="5">
        <v>64.975554000000002</v>
      </c>
      <c r="I1063" s="5" t="s">
        <v>200</v>
      </c>
      <c r="J1063" s="5" t="s">
        <v>201</v>
      </c>
      <c r="K1063" s="5">
        <v>1390.1550295527109</v>
      </c>
      <c r="L1063" s="5">
        <v>4.4932749898530702</v>
      </c>
      <c r="M1063" s="5">
        <v>34.668526804495059</v>
      </c>
      <c r="N1063" s="18">
        <v>0.11205600894441958</v>
      </c>
      <c r="O1063" s="5">
        <v>1346.121587177282</v>
      </c>
      <c r="P1063" s="5">
        <v>4.350949593665919</v>
      </c>
      <c r="Q1063" s="5">
        <v>578.13176136252105</v>
      </c>
      <c r="R1063" s="5">
        <v>1.8686440928863477</v>
      </c>
      <c r="S1063" s="18">
        <v>0.64975554000000002</v>
      </c>
      <c r="T1063" s="62" t="e">
        <v>#NUM!</v>
      </c>
      <c r="U1063" s="18" t="e">
        <v>#NUM!</v>
      </c>
      <c r="V1063" s="5">
        <v>309.38570033929057</v>
      </c>
      <c r="W1063" s="5">
        <v>681.58042217930824</v>
      </c>
      <c r="X1063" s="5">
        <v>2.2030120378280156</v>
      </c>
      <c r="Y1063" s="5">
        <v>0</v>
      </c>
      <c r="Z1063" s="5" t="s">
        <v>1090</v>
      </c>
      <c r="AA1063" s="5">
        <v>2011</v>
      </c>
      <c r="AB1063" s="5">
        <v>0.64975554000000002</v>
      </c>
      <c r="AC1063" s="5">
        <v>0.24202003999999999</v>
      </c>
      <c r="AD1063" s="5">
        <v>2387216</v>
      </c>
      <c r="AE1063" s="5">
        <v>65269252</v>
      </c>
      <c r="AF1063" s="5">
        <v>12233573</v>
      </c>
      <c r="AG1063" s="5">
        <v>42409060</v>
      </c>
      <c r="AI1063" s="10"/>
    </row>
    <row r="1064" spans="1:35" x14ac:dyDescent="0.25">
      <c r="A1064" s="5" t="s">
        <v>1460</v>
      </c>
      <c r="B1064" s="5">
        <v>108</v>
      </c>
      <c r="C1064" s="5">
        <v>51</v>
      </c>
      <c r="D1064" s="5">
        <v>0.02</v>
      </c>
      <c r="E1064" s="5">
        <v>700.00000000000011</v>
      </c>
      <c r="F1064" s="5">
        <v>450</v>
      </c>
      <c r="H1064" s="5">
        <v>66.269200999999995</v>
      </c>
      <c r="I1064" s="5" t="s">
        <v>200</v>
      </c>
      <c r="J1064" s="5" t="s">
        <v>201</v>
      </c>
      <c r="K1064" s="5">
        <v>1390.1550295527109</v>
      </c>
      <c r="L1064" s="5">
        <v>4.4932749898530702</v>
      </c>
      <c r="M1064" s="5">
        <v>34.668526804495059</v>
      </c>
      <c r="N1064" s="18">
        <v>0.11205600894441958</v>
      </c>
      <c r="O1064" s="5">
        <v>1372.9225306965498</v>
      </c>
      <c r="P1064" s="5">
        <v>4.4375759099109047</v>
      </c>
      <c r="Q1064" s="5">
        <v>563.82831976999546</v>
      </c>
      <c r="R1064" s="5">
        <v>1.822412345340034</v>
      </c>
      <c r="S1064" s="18">
        <v>0.66269201</v>
      </c>
      <c r="T1064" s="62" t="e">
        <v>#NUM!</v>
      </c>
      <c r="U1064" s="18" t="e">
        <v>#NUM!</v>
      </c>
      <c r="V1064" s="5">
        <v>309.38570033929057</v>
      </c>
      <c r="W1064" s="5">
        <v>681.58042217930824</v>
      </c>
      <c r="X1064" s="5">
        <v>2.2030120378280156</v>
      </c>
      <c r="Y1064" s="5">
        <v>0</v>
      </c>
      <c r="Z1064" s="5" t="s">
        <v>1090</v>
      </c>
      <c r="AA1064" s="5">
        <v>2012</v>
      </c>
      <c r="AB1064" s="5">
        <v>0.66269201</v>
      </c>
      <c r="AC1064" s="5">
        <v>0.28774789000000001</v>
      </c>
      <c r="AD1064" s="5">
        <v>3017004</v>
      </c>
      <c r="AE1064" s="5">
        <v>67417016</v>
      </c>
      <c r="AF1064" s="5">
        <v>12478130</v>
      </c>
      <c r="AG1064" s="5">
        <v>44676720</v>
      </c>
      <c r="AI1064" s="10"/>
    </row>
    <row r="1065" spans="1:35" x14ac:dyDescent="0.25">
      <c r="A1065" s="5" t="s">
        <v>1460</v>
      </c>
      <c r="B1065" s="5">
        <v>108</v>
      </c>
      <c r="C1065" s="5">
        <v>51</v>
      </c>
      <c r="D1065" s="5">
        <v>0.02</v>
      </c>
      <c r="E1065" s="5">
        <v>0</v>
      </c>
      <c r="F1065" s="5">
        <v>200</v>
      </c>
      <c r="H1065" s="5">
        <v>68.400002000000001</v>
      </c>
      <c r="I1065" s="5" t="s">
        <v>200</v>
      </c>
      <c r="K1065" s="5" t="s">
        <v>1456</v>
      </c>
      <c r="L1065" s="5" t="e">
        <v>#VALUE!</v>
      </c>
      <c r="M1065" s="5" t="s">
        <v>1456</v>
      </c>
      <c r="N1065" s="18" t="e">
        <v>#VALUE!</v>
      </c>
      <c r="O1065" s="5" t="e">
        <v>#VALUE!</v>
      </c>
      <c r="P1065" s="5" t="e">
        <v>#VALUE!</v>
      </c>
      <c r="Q1065" s="5">
        <v>299.42567092965584</v>
      </c>
      <c r="R1065" s="5">
        <v>1.7585240679900673</v>
      </c>
      <c r="S1065" s="18" t="e">
        <v>#VALUE!</v>
      </c>
      <c r="T1065" s="62" t="e">
        <v>#VALUE!</v>
      </c>
      <c r="U1065" s="18" t="e">
        <v>#VALUE!</v>
      </c>
      <c r="V1065" s="5">
        <v>170.27101100293106</v>
      </c>
      <c r="W1065" s="5">
        <v>796.4215644807316</v>
      </c>
      <c r="X1065" s="5">
        <v>4.6773761416558566</v>
      </c>
      <c r="Y1065" s="5">
        <v>0</v>
      </c>
      <c r="Z1065" s="5" t="s">
        <v>1090</v>
      </c>
      <c r="AA1065" s="5">
        <v>2013</v>
      </c>
      <c r="AB1065" s="5">
        <v>0.68400002000000004</v>
      </c>
      <c r="AC1065" s="5">
        <v>0.29014837999999998</v>
      </c>
      <c r="AD1065" s="5">
        <v>3046845</v>
      </c>
      <c r="AE1065" s="5">
        <v>69115120</v>
      </c>
      <c r="AF1065" s="5">
        <v>12419720</v>
      </c>
      <c r="AG1065" s="5">
        <v>47282884</v>
      </c>
      <c r="AI1065" s="10"/>
    </row>
    <row r="1066" spans="1:35" x14ac:dyDescent="0.25">
      <c r="A1066" s="5" t="s">
        <v>1460</v>
      </c>
      <c r="B1066" s="5">
        <v>108</v>
      </c>
      <c r="C1066" s="5">
        <v>51</v>
      </c>
      <c r="D1066" s="5">
        <v>0.02</v>
      </c>
      <c r="E1066" s="5">
        <v>0</v>
      </c>
      <c r="F1066" s="5">
        <v>200</v>
      </c>
      <c r="H1066" s="5">
        <v>0</v>
      </c>
      <c r="I1066" s="5" t="s">
        <v>200</v>
      </c>
      <c r="K1066" s="5" t="s">
        <v>1456</v>
      </c>
      <c r="L1066" s="5" t="e">
        <v>#VALUE!</v>
      </c>
      <c r="M1066" s="5" t="s">
        <v>1456</v>
      </c>
      <c r="N1066" s="18" t="e">
        <v>#VALUE!</v>
      </c>
      <c r="O1066" s="5" t="e">
        <v>#VALUE!</v>
      </c>
      <c r="P1066" s="5" t="e">
        <v>#VALUE!</v>
      </c>
      <c r="Q1066" s="5" t="e">
        <v>#DIV/0!</v>
      </c>
      <c r="R1066" s="5" t="e">
        <v>#DIV/0!</v>
      </c>
      <c r="S1066" s="18" t="e">
        <v>#VALUE!</v>
      </c>
      <c r="T1066" s="62" t="e">
        <v>#VALUE!</v>
      </c>
      <c r="U1066" s="18" t="e">
        <v>#VALUE!</v>
      </c>
      <c r="V1066" s="5">
        <v>170.27101100293106</v>
      </c>
      <c r="W1066" s="5">
        <v>796.4215644807316</v>
      </c>
      <c r="X1066" s="5">
        <v>4.6773761416558566</v>
      </c>
      <c r="Y1066" s="5">
        <v>0</v>
      </c>
      <c r="Z1066" s="5" t="s">
        <v>1090</v>
      </c>
      <c r="AA1066" s="5">
        <v>2014</v>
      </c>
      <c r="AD1066" s="5">
        <v>3114068</v>
      </c>
      <c r="AI1066" s="10"/>
    </row>
    <row r="1067" spans="1:35" x14ac:dyDescent="0.25">
      <c r="A1067" s="5" t="s">
        <v>1460</v>
      </c>
      <c r="B1067" s="5">
        <v>108</v>
      </c>
      <c r="C1067" s="5">
        <v>51</v>
      </c>
      <c r="D1067" s="5">
        <v>0.02</v>
      </c>
      <c r="E1067" s="5">
        <v>799.99998000000005</v>
      </c>
      <c r="F1067" s="5">
        <v>450</v>
      </c>
      <c r="H1067" s="5">
        <v>97.980446000000001</v>
      </c>
      <c r="I1067" s="5" t="s">
        <v>200</v>
      </c>
      <c r="J1067" s="5" t="s">
        <v>1095</v>
      </c>
      <c r="K1067" s="5" t="s">
        <v>1456</v>
      </c>
      <c r="L1067" s="5" t="e">
        <v>#VALUE!</v>
      </c>
      <c r="M1067" s="5" t="s">
        <v>1456</v>
      </c>
      <c r="N1067" s="18" t="e">
        <v>#VALUE!</v>
      </c>
      <c r="O1067" s="5" t="e">
        <v>#VALUE!</v>
      </c>
      <c r="P1067" s="5" t="e">
        <v>#VALUE!</v>
      </c>
      <c r="Q1067" s="5">
        <v>45.023083819602718</v>
      </c>
      <c r="R1067" s="5">
        <v>0.14552412658447936</v>
      </c>
      <c r="S1067" s="18" t="e">
        <v>#VALUE!</v>
      </c>
      <c r="T1067" s="62" t="e">
        <v>#VALUE!</v>
      </c>
      <c r="U1067" s="18" t="e">
        <v>#VALUE!</v>
      </c>
      <c r="V1067" s="5">
        <v>309.38570033929057</v>
      </c>
      <c r="W1067" s="5">
        <v>607.39327739625696</v>
      </c>
      <c r="X1067" s="5">
        <v>1.9632234997614748</v>
      </c>
      <c r="Y1067" s="5">
        <v>0</v>
      </c>
      <c r="Z1067" s="5" t="s">
        <v>1100</v>
      </c>
      <c r="AA1067" s="5">
        <v>2001</v>
      </c>
      <c r="AB1067" s="5">
        <v>0.97980445999999999</v>
      </c>
      <c r="AC1067" s="5">
        <v>0.12011664</v>
      </c>
      <c r="AD1067" s="5">
        <v>571956</v>
      </c>
      <c r="AE1067" s="5">
        <v>36140100</v>
      </c>
      <c r="AF1067" s="5">
        <v>5015449</v>
      </c>
      <c r="AG1067" s="5">
        <v>35410232</v>
      </c>
      <c r="AI1067" s="10"/>
    </row>
    <row r="1068" spans="1:35" x14ac:dyDescent="0.25">
      <c r="A1068" s="5" t="s">
        <v>1460</v>
      </c>
      <c r="B1068" s="5">
        <v>108</v>
      </c>
      <c r="C1068" s="5">
        <v>51</v>
      </c>
      <c r="D1068" s="5">
        <v>0.02</v>
      </c>
      <c r="E1068" s="5">
        <v>799.99998000000005</v>
      </c>
      <c r="F1068" s="5">
        <v>450</v>
      </c>
      <c r="H1068" s="5">
        <v>93.557703000000004</v>
      </c>
      <c r="I1068" s="5" t="s">
        <v>200</v>
      </c>
      <c r="J1068" s="5" t="s">
        <v>1095</v>
      </c>
      <c r="K1068" s="5" t="s">
        <v>1456</v>
      </c>
      <c r="L1068" s="5" t="e">
        <v>#VALUE!</v>
      </c>
      <c r="M1068" s="5" t="s">
        <v>1456</v>
      </c>
      <c r="N1068" s="18" t="e">
        <v>#VALUE!</v>
      </c>
      <c r="O1068" s="5" t="e">
        <v>#VALUE!</v>
      </c>
      <c r="P1068" s="5" t="e">
        <v>#VALUE!</v>
      </c>
      <c r="Q1068" s="5">
        <v>133.13062665498563</v>
      </c>
      <c r="R1068" s="5">
        <v>0.43030633448471195</v>
      </c>
      <c r="S1068" s="18" t="e">
        <v>#VALUE!</v>
      </c>
      <c r="T1068" s="62" t="e">
        <v>#VALUE!</v>
      </c>
      <c r="U1068" s="18" t="e">
        <v>#VALUE!</v>
      </c>
      <c r="V1068" s="5">
        <v>309.38570033929057</v>
      </c>
      <c r="W1068" s="5">
        <v>607.39327739625696</v>
      </c>
      <c r="X1068" s="5">
        <v>1.9632234997614748</v>
      </c>
      <c r="Y1068" s="5">
        <v>0</v>
      </c>
      <c r="Z1068" s="5" t="s">
        <v>1100</v>
      </c>
      <c r="AA1068" s="5">
        <v>2002</v>
      </c>
      <c r="AB1068" s="5">
        <v>0.93557703000000003</v>
      </c>
      <c r="AC1068" s="5">
        <v>0.11764772</v>
      </c>
      <c r="AD1068" s="5">
        <v>607763</v>
      </c>
      <c r="AE1068" s="5">
        <v>36531200</v>
      </c>
      <c r="AF1068" s="5">
        <v>5469239.5</v>
      </c>
      <c r="AG1068" s="5">
        <v>34177752</v>
      </c>
      <c r="AI1068" s="10"/>
    </row>
    <row r="1069" spans="1:35" x14ac:dyDescent="0.25">
      <c r="A1069" s="5" t="s">
        <v>1460</v>
      </c>
      <c r="B1069" s="5">
        <v>108</v>
      </c>
      <c r="C1069" s="5">
        <v>51</v>
      </c>
      <c r="D1069" s="5">
        <v>0.02</v>
      </c>
      <c r="E1069" s="5">
        <v>799.99998000000005</v>
      </c>
      <c r="F1069" s="5">
        <v>450</v>
      </c>
      <c r="H1069" s="5">
        <v>88.16229100000001</v>
      </c>
      <c r="I1069" s="5" t="s">
        <v>200</v>
      </c>
      <c r="J1069" s="5" t="s">
        <v>1095</v>
      </c>
      <c r="K1069" s="5" t="s">
        <v>1456</v>
      </c>
      <c r="L1069" s="5" t="e">
        <v>#VALUE!</v>
      </c>
      <c r="M1069" s="5" t="s">
        <v>1456</v>
      </c>
      <c r="N1069" s="18" t="e">
        <v>#VALUE!</v>
      </c>
      <c r="O1069" s="5" t="e">
        <v>#VALUE!</v>
      </c>
      <c r="P1069" s="5" t="e">
        <v>#VALUE!</v>
      </c>
      <c r="Q1069" s="5">
        <v>236.39824722523426</v>
      </c>
      <c r="R1069" s="5">
        <v>0.76408911907042254</v>
      </c>
      <c r="S1069" s="18" t="e">
        <v>#VALUE!</v>
      </c>
      <c r="T1069" s="62" t="e">
        <v>#VALUE!</v>
      </c>
      <c r="U1069" s="18" t="e">
        <v>#VALUE!</v>
      </c>
      <c r="V1069" s="5">
        <v>309.38570033929057</v>
      </c>
      <c r="W1069" s="5">
        <v>607.39327739625696</v>
      </c>
      <c r="X1069" s="5">
        <v>1.9632234997614748</v>
      </c>
      <c r="Y1069" s="5">
        <v>0</v>
      </c>
      <c r="Z1069" s="5" t="s">
        <v>1100</v>
      </c>
      <c r="AA1069" s="5">
        <v>2003</v>
      </c>
      <c r="AB1069" s="5">
        <v>0.88162291000000004</v>
      </c>
      <c r="AC1069" s="5">
        <v>0.13099707999999999</v>
      </c>
      <c r="AD1069" s="5">
        <v>805782</v>
      </c>
      <c r="AE1069" s="5">
        <v>37622900</v>
      </c>
      <c r="AF1069" s="5">
        <v>5828756.5</v>
      </c>
      <c r="AG1069" s="5">
        <v>33169210</v>
      </c>
      <c r="AI1069" s="10"/>
    </row>
    <row r="1070" spans="1:35" x14ac:dyDescent="0.25">
      <c r="A1070" s="5" t="s">
        <v>1460</v>
      </c>
      <c r="B1070" s="5">
        <v>108</v>
      </c>
      <c r="C1070" s="5">
        <v>51</v>
      </c>
      <c r="D1070" s="5">
        <v>0.02</v>
      </c>
      <c r="E1070" s="5">
        <v>799.99998000000005</v>
      </c>
      <c r="F1070" s="5">
        <v>450</v>
      </c>
      <c r="H1070" s="5">
        <v>81.105064999999996</v>
      </c>
      <c r="I1070" s="5" t="s">
        <v>200</v>
      </c>
      <c r="J1070" s="5" t="s">
        <v>1095</v>
      </c>
      <c r="K1070" s="5" t="s">
        <v>1456</v>
      </c>
      <c r="L1070" s="5" t="e">
        <v>#VALUE!</v>
      </c>
      <c r="M1070" s="5" t="s">
        <v>1456</v>
      </c>
      <c r="N1070" s="18" t="e">
        <v>#VALUE!</v>
      </c>
      <c r="O1070" s="5" t="e">
        <v>#VALUE!</v>
      </c>
      <c r="P1070" s="5" t="e">
        <v>#VALUE!</v>
      </c>
      <c r="Q1070" s="5">
        <v>384.14425745257046</v>
      </c>
      <c r="R1070" s="5">
        <v>1.2416354635372457</v>
      </c>
      <c r="S1070" s="18" t="e">
        <v>#VALUE!</v>
      </c>
      <c r="T1070" s="62" t="e">
        <v>#VALUE!</v>
      </c>
      <c r="U1070" s="18" t="e">
        <v>#VALUE!</v>
      </c>
      <c r="V1070" s="5">
        <v>309.38570033929057</v>
      </c>
      <c r="W1070" s="5">
        <v>607.39327739625696</v>
      </c>
      <c r="X1070" s="5">
        <v>1.9632234997614748</v>
      </c>
      <c r="Y1070" s="5">
        <v>0</v>
      </c>
      <c r="Z1070" s="5" t="s">
        <v>1100</v>
      </c>
      <c r="AA1070" s="5">
        <v>2004</v>
      </c>
      <c r="AB1070" s="5">
        <v>0.81105064999999998</v>
      </c>
      <c r="AC1070" s="5">
        <v>0.17361329</v>
      </c>
      <c r="AD1070" s="5">
        <v>1015331</v>
      </c>
      <c r="AE1070" s="5">
        <v>40871984</v>
      </c>
      <c r="AF1070" s="5">
        <v>6219808.5</v>
      </c>
      <c r="AG1070" s="5">
        <v>33149252</v>
      </c>
      <c r="AI1070" s="10"/>
    </row>
    <row r="1071" spans="1:35" x14ac:dyDescent="0.25">
      <c r="A1071" s="5" t="s">
        <v>1460</v>
      </c>
      <c r="B1071" s="5">
        <v>108</v>
      </c>
      <c r="C1071" s="5">
        <v>51</v>
      </c>
      <c r="D1071" s="5">
        <v>0.02</v>
      </c>
      <c r="E1071" s="5">
        <v>799.99998000000005</v>
      </c>
      <c r="F1071" s="5">
        <v>450</v>
      </c>
      <c r="H1071" s="5">
        <v>77.067834000000005</v>
      </c>
      <c r="I1071" s="5" t="s">
        <v>200</v>
      </c>
      <c r="J1071" s="5" t="s">
        <v>1095</v>
      </c>
      <c r="K1071" s="5" t="s">
        <v>1456</v>
      </c>
      <c r="L1071" s="5" t="e">
        <v>#VALUE!</v>
      </c>
      <c r="M1071" s="5" t="s">
        <v>1456</v>
      </c>
      <c r="N1071" s="18" t="e">
        <v>#VALUE!</v>
      </c>
      <c r="O1071" s="5" t="e">
        <v>#VALUE!</v>
      </c>
      <c r="P1071" s="5" t="e">
        <v>#VALUE!</v>
      </c>
      <c r="Q1071" s="5">
        <v>489.89663018223661</v>
      </c>
      <c r="R1071" s="5">
        <v>1.5834494924781175</v>
      </c>
      <c r="S1071" s="18" t="e">
        <v>#VALUE!</v>
      </c>
      <c r="T1071" s="62" t="e">
        <v>#VALUE!</v>
      </c>
      <c r="U1071" s="18" t="e">
        <v>#VALUE!</v>
      </c>
      <c r="V1071" s="5">
        <v>309.38570033929057</v>
      </c>
      <c r="W1071" s="5">
        <v>607.39327739625696</v>
      </c>
      <c r="X1071" s="5">
        <v>1.9632234997614748</v>
      </c>
      <c r="Y1071" s="5">
        <v>0</v>
      </c>
      <c r="Z1071" s="5" t="s">
        <v>1100</v>
      </c>
      <c r="AA1071" s="5">
        <v>2005</v>
      </c>
      <c r="AB1071" s="5">
        <v>0.77067834000000002</v>
      </c>
      <c r="AC1071" s="5">
        <v>0.21764517999999999</v>
      </c>
      <c r="AD1071" s="5">
        <v>1304033</v>
      </c>
      <c r="AE1071" s="5">
        <v>42644416</v>
      </c>
      <c r="AF1071" s="5">
        <v>6175939.5</v>
      </c>
      <c r="AG1071" s="5">
        <v>32865126</v>
      </c>
      <c r="AI1071" s="10"/>
    </row>
    <row r="1072" spans="1:35" x14ac:dyDescent="0.25">
      <c r="A1072" s="5" t="s">
        <v>1460</v>
      </c>
      <c r="B1072" s="5">
        <v>108</v>
      </c>
      <c r="C1072" s="5">
        <v>51</v>
      </c>
      <c r="D1072" s="5">
        <v>0.02</v>
      </c>
      <c r="E1072" s="5">
        <v>799.99998000000005</v>
      </c>
      <c r="F1072" s="5">
        <v>450</v>
      </c>
      <c r="H1072" s="5">
        <v>71.790909999999997</v>
      </c>
      <c r="I1072" s="5" t="s">
        <v>200</v>
      </c>
      <c r="J1072" s="5" t="s">
        <v>1095</v>
      </c>
      <c r="K1072" s="5" t="s">
        <v>1456</v>
      </c>
      <c r="L1072" s="5" t="e">
        <v>#VALUE!</v>
      </c>
      <c r="M1072" s="5" t="s">
        <v>1456</v>
      </c>
      <c r="N1072" s="18" t="e">
        <v>#VALUE!</v>
      </c>
      <c r="O1072" s="5" t="e">
        <v>#VALUE!</v>
      </c>
      <c r="P1072" s="5" t="e">
        <v>#VALUE!</v>
      </c>
      <c r="Q1072" s="5">
        <v>564.50058917237936</v>
      </c>
      <c r="R1072" s="5">
        <v>1.8245852621931615</v>
      </c>
      <c r="S1072" s="18" t="e">
        <v>#VALUE!</v>
      </c>
      <c r="T1072" s="62" t="e">
        <v>#VALUE!</v>
      </c>
      <c r="U1072" s="18" t="e">
        <v>#VALUE!</v>
      </c>
      <c r="V1072" s="5">
        <v>309.38570033929057</v>
      </c>
      <c r="W1072" s="5">
        <v>607.39327739625696</v>
      </c>
      <c r="X1072" s="5">
        <v>1.9632234997614748</v>
      </c>
      <c r="Y1072" s="5">
        <v>0</v>
      </c>
      <c r="Z1072" s="5" t="s">
        <v>1100</v>
      </c>
      <c r="AA1072" s="5">
        <v>2006</v>
      </c>
      <c r="AB1072" s="5">
        <v>0.71790909999999997</v>
      </c>
      <c r="AC1072" s="5">
        <v>0.23314229</v>
      </c>
      <c r="AD1072" s="5">
        <v>1316610.5</v>
      </c>
      <c r="AE1072" s="5">
        <v>45138924</v>
      </c>
      <c r="AF1072" s="5">
        <v>6978725.5</v>
      </c>
      <c r="AG1072" s="5">
        <v>32405644</v>
      </c>
      <c r="AI1072" s="10"/>
    </row>
    <row r="1073" spans="1:35" x14ac:dyDescent="0.25">
      <c r="A1073" s="5" t="s">
        <v>1460</v>
      </c>
      <c r="B1073" s="5">
        <v>108</v>
      </c>
      <c r="C1073" s="5">
        <v>51</v>
      </c>
      <c r="D1073" s="5">
        <v>0.02</v>
      </c>
      <c r="E1073" s="5">
        <v>799.99998000000005</v>
      </c>
      <c r="F1073" s="5">
        <v>450</v>
      </c>
      <c r="H1073" s="5">
        <v>69.622641999999999</v>
      </c>
      <c r="I1073" s="5" t="s">
        <v>200</v>
      </c>
      <c r="J1073" s="5" t="s">
        <v>1095</v>
      </c>
      <c r="K1073" s="5" t="s">
        <v>1456</v>
      </c>
      <c r="L1073" s="5" t="e">
        <v>#VALUE!</v>
      </c>
      <c r="M1073" s="5" t="s">
        <v>1456</v>
      </c>
      <c r="N1073" s="18" t="e">
        <v>#VALUE!</v>
      </c>
      <c r="O1073" s="5" t="e">
        <v>#VALUE!</v>
      </c>
      <c r="P1073" s="5" t="e">
        <v>#VALUE!</v>
      </c>
      <c r="Q1073" s="5">
        <v>632.74078688842542</v>
      </c>
      <c r="R1073" s="5">
        <v>2.0451520099168277</v>
      </c>
      <c r="S1073" s="18" t="e">
        <v>#VALUE!</v>
      </c>
      <c r="T1073" s="62" t="e">
        <v>#VALUE!</v>
      </c>
      <c r="U1073" s="18" t="e">
        <v>#VALUE!</v>
      </c>
      <c r="V1073" s="5">
        <v>309.38570033929057</v>
      </c>
      <c r="W1073" s="5">
        <v>607.39327739625696</v>
      </c>
      <c r="X1073" s="5">
        <v>1.9632234997614748</v>
      </c>
      <c r="Y1073" s="5">
        <v>0</v>
      </c>
      <c r="Z1073" s="5" t="s">
        <v>1100</v>
      </c>
      <c r="AA1073" s="5">
        <v>2007</v>
      </c>
      <c r="AB1073" s="5">
        <v>0.69622642000000001</v>
      </c>
      <c r="AC1073" s="5">
        <v>0.27461815000000001</v>
      </c>
      <c r="AD1073" s="5">
        <v>1600904.3</v>
      </c>
      <c r="AE1073" s="5">
        <v>48625200</v>
      </c>
      <c r="AF1073" s="5">
        <v>7222471</v>
      </c>
      <c r="AG1073" s="5">
        <v>33854152</v>
      </c>
      <c r="AI1073" s="10"/>
    </row>
    <row r="1074" spans="1:35" x14ac:dyDescent="0.25">
      <c r="A1074" s="5" t="s">
        <v>1460</v>
      </c>
      <c r="B1074" s="5">
        <v>108</v>
      </c>
      <c r="C1074" s="5">
        <v>51</v>
      </c>
      <c r="D1074" s="5">
        <v>0.02</v>
      </c>
      <c r="E1074" s="5">
        <v>799.99998000000005</v>
      </c>
      <c r="F1074" s="5">
        <v>450</v>
      </c>
      <c r="H1074" s="5">
        <v>65.236592000000002</v>
      </c>
      <c r="I1074" s="5" t="s">
        <v>200</v>
      </c>
      <c r="J1074" s="5" t="s">
        <v>1095</v>
      </c>
      <c r="K1074" s="5" t="s">
        <v>1456</v>
      </c>
      <c r="L1074" s="5" t="e">
        <v>#VALUE!</v>
      </c>
      <c r="M1074" s="5" t="s">
        <v>1456</v>
      </c>
      <c r="N1074" s="18" t="e">
        <v>#VALUE!</v>
      </c>
      <c r="O1074" s="5" t="e">
        <v>#VALUE!</v>
      </c>
      <c r="P1074" s="5" t="e">
        <v>#VALUE!</v>
      </c>
      <c r="Q1074" s="5">
        <v>670.29601887693184</v>
      </c>
      <c r="R1074" s="5">
        <v>2.1665384603808313</v>
      </c>
      <c r="S1074" s="18" t="e">
        <v>#VALUE!</v>
      </c>
      <c r="T1074" s="62" t="e">
        <v>#VALUE!</v>
      </c>
      <c r="U1074" s="18" t="e">
        <v>#VALUE!</v>
      </c>
      <c r="V1074" s="5">
        <v>309.38570033929057</v>
      </c>
      <c r="W1074" s="5">
        <v>607.39327739625696</v>
      </c>
      <c r="X1074" s="5">
        <v>1.9632234997614748</v>
      </c>
      <c r="Y1074" s="5">
        <v>0</v>
      </c>
      <c r="Z1074" s="5" t="s">
        <v>1100</v>
      </c>
      <c r="AA1074" s="5">
        <v>2008</v>
      </c>
      <c r="AB1074" s="5">
        <v>0.65236592000000004</v>
      </c>
      <c r="AC1074" s="5">
        <v>0.29181314000000003</v>
      </c>
      <c r="AD1074" s="5">
        <v>1916519.6</v>
      </c>
      <c r="AE1074" s="5">
        <v>49400760</v>
      </c>
      <c r="AF1074" s="5">
        <v>7926648</v>
      </c>
      <c r="AG1074" s="5">
        <v>32227376</v>
      </c>
      <c r="AI1074" s="10"/>
    </row>
    <row r="1075" spans="1:35" x14ac:dyDescent="0.25">
      <c r="A1075" s="5" t="s">
        <v>1460</v>
      </c>
      <c r="B1075" s="5">
        <v>108</v>
      </c>
      <c r="C1075" s="5">
        <v>51</v>
      </c>
      <c r="D1075" s="5">
        <v>0.02</v>
      </c>
      <c r="E1075" s="5">
        <v>799.99998000000005</v>
      </c>
      <c r="F1075" s="5">
        <v>450</v>
      </c>
      <c r="H1075" s="5">
        <v>64.113647</v>
      </c>
      <c r="I1075" s="5" t="s">
        <v>200</v>
      </c>
      <c r="J1075" s="5" t="s">
        <v>1095</v>
      </c>
      <c r="K1075" s="5" t="s">
        <v>1456</v>
      </c>
      <c r="L1075" s="5" t="e">
        <v>#VALUE!</v>
      </c>
      <c r="M1075" s="5" t="s">
        <v>1456</v>
      </c>
      <c r="N1075" s="18" t="e">
        <v>#VALUE!</v>
      </c>
      <c r="O1075" s="5" t="e">
        <v>#VALUE!</v>
      </c>
      <c r="P1075" s="5" t="e">
        <v>#VALUE!</v>
      </c>
      <c r="Q1075" s="5">
        <v>664.62123068220546</v>
      </c>
      <c r="R1075" s="5">
        <v>2.1481963450584263</v>
      </c>
      <c r="S1075" s="18" t="e">
        <v>#VALUE!</v>
      </c>
      <c r="T1075" s="62" t="e">
        <v>#VALUE!</v>
      </c>
      <c r="U1075" s="18" t="e">
        <v>#VALUE!</v>
      </c>
      <c r="V1075" s="5">
        <v>309.38570033929057</v>
      </c>
      <c r="W1075" s="5">
        <v>607.39327739625696</v>
      </c>
      <c r="X1075" s="5">
        <v>1.9632234997614748</v>
      </c>
      <c r="Y1075" s="5">
        <v>0</v>
      </c>
      <c r="Z1075" s="5" t="s">
        <v>1100</v>
      </c>
      <c r="AA1075" s="5">
        <v>2009</v>
      </c>
      <c r="AB1075" s="5">
        <v>0.64113646999999996</v>
      </c>
      <c r="AC1075" s="5">
        <v>0.32579297000000002</v>
      </c>
      <c r="AD1075" s="5">
        <v>2223643.7999999998</v>
      </c>
      <c r="AE1075" s="5">
        <v>47988460</v>
      </c>
      <c r="AF1075" s="5">
        <v>8016636</v>
      </c>
      <c r="AG1075" s="5">
        <v>30774980</v>
      </c>
      <c r="AI1075" s="10"/>
    </row>
    <row r="1076" spans="1:35" x14ac:dyDescent="0.25">
      <c r="A1076" s="5" t="s">
        <v>1460</v>
      </c>
      <c r="B1076" s="5">
        <v>108</v>
      </c>
      <c r="C1076" s="5">
        <v>51</v>
      </c>
      <c r="D1076" s="5">
        <v>0.02</v>
      </c>
      <c r="E1076" s="5">
        <v>700.00000000000011</v>
      </c>
      <c r="F1076" s="5">
        <v>450</v>
      </c>
      <c r="H1076" s="5">
        <v>58.901781</v>
      </c>
      <c r="I1076" s="5" t="s">
        <v>200</v>
      </c>
      <c r="J1076" s="5" t="s">
        <v>201</v>
      </c>
      <c r="K1076" s="5">
        <v>1390.1550295527109</v>
      </c>
      <c r="L1076" s="5">
        <v>4.4932749898530702</v>
      </c>
      <c r="M1076" s="5">
        <v>34.668526804495059</v>
      </c>
      <c r="N1076" s="18">
        <v>0.11205600894441958</v>
      </c>
      <c r="O1076" s="5">
        <v>1220.2890786785545</v>
      </c>
      <c r="P1076" s="5">
        <v>3.944232320176122</v>
      </c>
      <c r="Q1076" s="5">
        <v>878.60194575658818</v>
      </c>
      <c r="R1076" s="5">
        <v>2.8398272602549555</v>
      </c>
      <c r="S1076" s="18">
        <v>0.58901780999999998</v>
      </c>
      <c r="T1076" s="62" t="e">
        <v>#NUM!</v>
      </c>
      <c r="U1076" s="18" t="e">
        <v>#NUM!</v>
      </c>
      <c r="V1076" s="5">
        <v>309.38570033929057</v>
      </c>
      <c r="W1076" s="5">
        <v>681.58042217930824</v>
      </c>
      <c r="X1076" s="5">
        <v>2.2030120378280156</v>
      </c>
      <c r="Y1076" s="5">
        <v>0</v>
      </c>
      <c r="Z1076" s="5" t="s">
        <v>1100</v>
      </c>
      <c r="AA1076" s="5">
        <v>2010</v>
      </c>
      <c r="AB1076" s="5">
        <v>0.58901780999999998</v>
      </c>
      <c r="AC1076" s="5">
        <v>0.33334335999999998</v>
      </c>
      <c r="AD1076" s="5">
        <v>2484073.5</v>
      </c>
      <c r="AE1076" s="5">
        <v>55138368</v>
      </c>
      <c r="AF1076" s="5">
        <v>7979671</v>
      </c>
      <c r="AG1076" s="5">
        <v>32477528</v>
      </c>
      <c r="AI1076" s="10"/>
    </row>
    <row r="1077" spans="1:35" x14ac:dyDescent="0.25">
      <c r="A1077" s="5" t="s">
        <v>1460</v>
      </c>
      <c r="B1077" s="5">
        <v>108</v>
      </c>
      <c r="C1077" s="5">
        <v>51</v>
      </c>
      <c r="D1077" s="5">
        <v>0.02</v>
      </c>
      <c r="E1077" s="5">
        <v>700.00000000000011</v>
      </c>
      <c r="F1077" s="5">
        <v>450</v>
      </c>
      <c r="H1077" s="5">
        <v>58.232141000000006</v>
      </c>
      <c r="I1077" s="5" t="s">
        <v>200</v>
      </c>
      <c r="J1077" s="5" t="s">
        <v>201</v>
      </c>
      <c r="K1077" s="5">
        <v>1390.1550295527109</v>
      </c>
      <c r="L1077" s="5">
        <v>4.4932749898530702</v>
      </c>
      <c r="M1077" s="5">
        <v>34.668526804495059</v>
      </c>
      <c r="N1077" s="18">
        <v>0.11205600894441958</v>
      </c>
      <c r="O1077" s="5">
        <v>1206.4159093995763</v>
      </c>
      <c r="P1077" s="5">
        <v>3.8993913037239589</v>
      </c>
      <c r="Q1077" s="5">
        <v>945.28048758819</v>
      </c>
      <c r="R1077" s="5">
        <v>3.0553464059636233</v>
      </c>
      <c r="S1077" s="18">
        <v>0.58232141000000004</v>
      </c>
      <c r="T1077" s="62" t="e">
        <v>#NUM!</v>
      </c>
      <c r="U1077" s="18" t="e">
        <v>#NUM!</v>
      </c>
      <c r="V1077" s="5">
        <v>309.38570033929057</v>
      </c>
      <c r="W1077" s="5">
        <v>681.58042217930824</v>
      </c>
      <c r="X1077" s="5">
        <v>2.2030120378280156</v>
      </c>
      <c r="Y1077" s="5">
        <v>0</v>
      </c>
      <c r="Z1077" s="5" t="s">
        <v>1100</v>
      </c>
      <c r="AA1077" s="5">
        <v>2011</v>
      </c>
      <c r="AB1077" s="5">
        <v>0.58232141000000004</v>
      </c>
      <c r="AC1077" s="5">
        <v>0.33127501999999998</v>
      </c>
      <c r="AD1077" s="5">
        <v>2468973.2999999998</v>
      </c>
      <c r="AE1077" s="5">
        <v>57702732</v>
      </c>
      <c r="AF1077" s="5">
        <v>7888204</v>
      </c>
      <c r="AG1077" s="5">
        <v>33601536</v>
      </c>
      <c r="AI1077" s="10"/>
    </row>
    <row r="1078" spans="1:35" x14ac:dyDescent="0.25">
      <c r="A1078" s="5" t="s">
        <v>1460</v>
      </c>
      <c r="B1078" s="5">
        <v>108</v>
      </c>
      <c r="C1078" s="5">
        <v>51</v>
      </c>
      <c r="D1078" s="5">
        <v>0.02</v>
      </c>
      <c r="E1078" s="5">
        <v>700.00000000000011</v>
      </c>
      <c r="F1078" s="5">
        <v>450</v>
      </c>
      <c r="H1078" s="5">
        <v>57.620317</v>
      </c>
      <c r="I1078" s="5" t="s">
        <v>200</v>
      </c>
      <c r="J1078" s="5" t="s">
        <v>201</v>
      </c>
      <c r="K1078" s="5">
        <v>1390.1550295527109</v>
      </c>
      <c r="L1078" s="5">
        <v>4.4932749898530702</v>
      </c>
      <c r="M1078" s="5">
        <v>34.668526804495059</v>
      </c>
      <c r="N1078" s="18">
        <v>0.11205600894441958</v>
      </c>
      <c r="O1078" s="5">
        <v>1193.7405346893713</v>
      </c>
      <c r="P1078" s="5">
        <v>3.8584218125797189</v>
      </c>
      <c r="Q1078" s="5">
        <v>961.82506806836329</v>
      </c>
      <c r="R1078" s="5">
        <v>3.1088219882611554</v>
      </c>
      <c r="S1078" s="18">
        <v>0.57620316999999999</v>
      </c>
      <c r="T1078" s="62" t="e">
        <v>#NUM!</v>
      </c>
      <c r="U1078" s="18" t="e">
        <v>#NUM!</v>
      </c>
      <c r="V1078" s="5">
        <v>309.38570033929057</v>
      </c>
      <c r="W1078" s="5">
        <v>681.58042217930824</v>
      </c>
      <c r="X1078" s="5">
        <v>2.2030120378280156</v>
      </c>
      <c r="Y1078" s="5">
        <v>0</v>
      </c>
      <c r="Z1078" s="5" t="s">
        <v>1100</v>
      </c>
      <c r="AA1078" s="5">
        <v>2012</v>
      </c>
      <c r="AB1078" s="5">
        <v>0.57620316999999999</v>
      </c>
      <c r="AC1078" s="5">
        <v>0.35798081999999998</v>
      </c>
      <c r="AD1078" s="5">
        <v>2673078</v>
      </c>
      <c r="AE1078" s="5">
        <v>58783400</v>
      </c>
      <c r="AF1078" s="5">
        <v>8013395</v>
      </c>
      <c r="AG1078" s="5">
        <v>33871180</v>
      </c>
      <c r="AI1078" s="10"/>
    </row>
    <row r="1079" spans="1:35" x14ac:dyDescent="0.25">
      <c r="A1079" s="5" t="s">
        <v>1460</v>
      </c>
      <c r="B1079" s="5">
        <v>108</v>
      </c>
      <c r="C1079" s="5">
        <v>51</v>
      </c>
      <c r="D1079" s="5">
        <v>0.02</v>
      </c>
      <c r="E1079" s="5">
        <v>0</v>
      </c>
      <c r="F1079" s="5">
        <v>200</v>
      </c>
      <c r="H1079" s="5">
        <v>57.700001999999998</v>
      </c>
      <c r="I1079" s="5" t="s">
        <v>200</v>
      </c>
      <c r="K1079" s="5" t="s">
        <v>1456</v>
      </c>
      <c r="L1079" s="5" t="e">
        <v>#VALUE!</v>
      </c>
      <c r="M1079" s="5" t="s">
        <v>1456</v>
      </c>
      <c r="N1079" s="18" t="e">
        <v>#VALUE!</v>
      </c>
      <c r="O1079" s="5" t="e">
        <v>#VALUE!</v>
      </c>
      <c r="P1079" s="5" t="e">
        <v>#VALUE!</v>
      </c>
      <c r="Q1079" s="5">
        <v>545.38512271905472</v>
      </c>
      <c r="R1079" s="5">
        <v>3.2030415483330068</v>
      </c>
      <c r="S1079" s="18" t="e">
        <v>#VALUE!</v>
      </c>
      <c r="T1079" s="62" t="e">
        <v>#VALUE!</v>
      </c>
      <c r="U1079" s="18" t="e">
        <v>#VALUE!</v>
      </c>
      <c r="V1079" s="5">
        <v>170.27101100293106</v>
      </c>
      <c r="W1079" s="5">
        <v>796.4215644807316</v>
      </c>
      <c r="X1079" s="5">
        <v>4.6773761416558566</v>
      </c>
      <c r="Y1079" s="5">
        <v>0</v>
      </c>
      <c r="Z1079" s="5" t="s">
        <v>1100</v>
      </c>
      <c r="AA1079" s="5">
        <v>2013</v>
      </c>
      <c r="AB1079" s="5">
        <v>0.57700001999999995</v>
      </c>
      <c r="AC1079" s="5">
        <v>0.38376695</v>
      </c>
      <c r="AD1079" s="5">
        <v>2885640</v>
      </c>
      <c r="AE1079" s="5">
        <v>60956920</v>
      </c>
      <c r="AF1079" s="5">
        <v>8050091</v>
      </c>
      <c r="AG1079" s="5">
        <v>35186072</v>
      </c>
      <c r="AI1079" s="10"/>
    </row>
    <row r="1080" spans="1:35" x14ac:dyDescent="0.25">
      <c r="A1080" s="5" t="s">
        <v>1460</v>
      </c>
      <c r="B1080" s="5">
        <v>108</v>
      </c>
      <c r="C1080" s="5">
        <v>51</v>
      </c>
      <c r="D1080" s="5">
        <v>0.02</v>
      </c>
      <c r="E1080" s="5">
        <v>0</v>
      </c>
      <c r="F1080" s="5">
        <v>200</v>
      </c>
      <c r="H1080" s="5">
        <v>0</v>
      </c>
      <c r="I1080" s="5" t="s">
        <v>200</v>
      </c>
      <c r="K1080" s="5" t="s">
        <v>1456</v>
      </c>
      <c r="L1080" s="5" t="e">
        <v>#VALUE!</v>
      </c>
      <c r="M1080" s="5" t="s">
        <v>1456</v>
      </c>
      <c r="N1080" s="18" t="e">
        <v>#VALUE!</v>
      </c>
      <c r="O1080" s="5" t="e">
        <v>#VALUE!</v>
      </c>
      <c r="P1080" s="5" t="e">
        <v>#VALUE!</v>
      </c>
      <c r="Q1080" s="5" t="e">
        <v>#DIV/0!</v>
      </c>
      <c r="R1080" s="5" t="e">
        <v>#DIV/0!</v>
      </c>
      <c r="S1080" s="18" t="e">
        <v>#VALUE!</v>
      </c>
      <c r="T1080" s="62" t="e">
        <v>#VALUE!</v>
      </c>
      <c r="U1080" s="18" t="e">
        <v>#VALUE!</v>
      </c>
      <c r="V1080" s="5">
        <v>170.27101100293106</v>
      </c>
      <c r="W1080" s="5">
        <v>796.4215644807316</v>
      </c>
      <c r="X1080" s="5">
        <v>4.6773761416558566</v>
      </c>
      <c r="Y1080" s="5">
        <v>0</v>
      </c>
      <c r="Z1080" s="5" t="s">
        <v>1100</v>
      </c>
      <c r="AA1080" s="5">
        <v>2014</v>
      </c>
      <c r="AD1080" s="5">
        <v>2998694</v>
      </c>
      <c r="AI1080" s="10"/>
    </row>
    <row r="1081" spans="1:35" x14ac:dyDescent="0.25">
      <c r="A1081" s="5" t="s">
        <v>1460</v>
      </c>
      <c r="B1081" s="5">
        <v>108</v>
      </c>
      <c r="C1081" s="5">
        <v>51</v>
      </c>
      <c r="D1081" s="5">
        <v>0.02</v>
      </c>
      <c r="E1081" s="5">
        <v>799.99998000000005</v>
      </c>
      <c r="F1081" s="5">
        <v>499.99999000000003</v>
      </c>
      <c r="H1081" s="5">
        <v>125</v>
      </c>
      <c r="I1081" s="5" t="s">
        <v>200</v>
      </c>
      <c r="J1081" s="5" t="s">
        <v>759</v>
      </c>
      <c r="K1081" s="5" t="s">
        <v>1456</v>
      </c>
      <c r="L1081" s="5" t="e">
        <v>#VALUE!</v>
      </c>
      <c r="M1081" s="5" t="s">
        <v>1456</v>
      </c>
      <c r="N1081" s="18" t="e">
        <v>#VALUE!</v>
      </c>
      <c r="O1081" s="5" t="e">
        <v>#VALUE!</v>
      </c>
      <c r="P1081" s="5" t="e">
        <v>#VALUE!</v>
      </c>
      <c r="Q1081" s="5">
        <v>-576.96816806956463</v>
      </c>
      <c r="R1081" s="5">
        <v>-1.6500075605791407</v>
      </c>
      <c r="S1081" s="18" t="e">
        <v>#VALUE!</v>
      </c>
      <c r="T1081" s="62" t="e">
        <v>#VALUE!</v>
      </c>
      <c r="U1081" s="18" t="e">
        <v>#VALUE!</v>
      </c>
      <c r="V1081" s="5">
        <v>349.67607534298389</v>
      </c>
      <c r="W1081" s="5">
        <v>711.33055120185861</v>
      </c>
      <c r="X1081" s="5">
        <v>2.0342557050954708</v>
      </c>
      <c r="Y1081" s="5">
        <v>0</v>
      </c>
      <c r="Z1081" s="5" t="s">
        <v>1105</v>
      </c>
      <c r="AA1081" s="5">
        <v>2001</v>
      </c>
      <c r="AB1081" s="5">
        <v>1.25</v>
      </c>
      <c r="AC1081" s="5">
        <v>-0.19650000000000001</v>
      </c>
      <c r="AD1081" s="5">
        <v>152718</v>
      </c>
      <c r="AE1081" s="5">
        <v>69836240</v>
      </c>
      <c r="AF1081" s="5">
        <v>10581200</v>
      </c>
      <c r="AG1081" s="5">
        <v>87295296</v>
      </c>
      <c r="AI1081" s="10"/>
    </row>
    <row r="1082" spans="1:35" x14ac:dyDescent="0.25">
      <c r="A1082" s="5" t="s">
        <v>1460</v>
      </c>
      <c r="B1082" s="5">
        <v>108</v>
      </c>
      <c r="C1082" s="5">
        <v>51</v>
      </c>
      <c r="D1082" s="5">
        <v>0.02</v>
      </c>
      <c r="E1082" s="5">
        <v>799.99998000000005</v>
      </c>
      <c r="F1082" s="5">
        <v>499.99999000000003</v>
      </c>
      <c r="H1082" s="5">
        <v>99.599998999999997</v>
      </c>
      <c r="I1082" s="5" t="s">
        <v>200</v>
      </c>
      <c r="J1082" s="5" t="s">
        <v>759</v>
      </c>
      <c r="K1082" s="5" t="s">
        <v>1456</v>
      </c>
      <c r="L1082" s="5" t="e">
        <v>#VALUE!</v>
      </c>
      <c r="M1082" s="5" t="s">
        <v>1456</v>
      </c>
      <c r="N1082" s="18" t="e">
        <v>#VALUE!</v>
      </c>
      <c r="O1082" s="5" t="e">
        <v>#VALUE!</v>
      </c>
      <c r="P1082" s="5" t="e">
        <v>#VALUE!</v>
      </c>
      <c r="Q1082" s="5">
        <v>8.9721931227050895</v>
      </c>
      <c r="R1082" s="5">
        <v>2.565858448824275E-2</v>
      </c>
      <c r="S1082" s="18" t="e">
        <v>#VALUE!</v>
      </c>
      <c r="T1082" s="62" t="e">
        <v>#VALUE!</v>
      </c>
      <c r="U1082" s="18" t="e">
        <v>#VALUE!</v>
      </c>
      <c r="V1082" s="5">
        <v>349.67607534298389</v>
      </c>
      <c r="W1082" s="5">
        <v>711.33055120185861</v>
      </c>
      <c r="X1082" s="5">
        <v>2.0342557050954708</v>
      </c>
      <c r="Y1082" s="5">
        <v>0</v>
      </c>
      <c r="Z1082" s="5" t="s">
        <v>1105</v>
      </c>
      <c r="AA1082" s="5">
        <v>2002</v>
      </c>
      <c r="AB1082" s="5">
        <v>0.99599998999999995</v>
      </c>
      <c r="AC1082" s="5">
        <v>2.7300000000000001E-2</v>
      </c>
      <c r="AD1082" s="5">
        <v>51861</v>
      </c>
      <c r="AE1082" s="5">
        <v>71661040</v>
      </c>
      <c r="AF1082" s="5">
        <v>11171500</v>
      </c>
      <c r="AG1082" s="5">
        <v>71374400</v>
      </c>
      <c r="AI1082" s="10"/>
    </row>
    <row r="1083" spans="1:35" x14ac:dyDescent="0.25">
      <c r="A1083" s="5" t="s">
        <v>1460</v>
      </c>
      <c r="B1083" s="5">
        <v>108</v>
      </c>
      <c r="C1083" s="5">
        <v>51</v>
      </c>
      <c r="D1083" s="5">
        <v>0.02</v>
      </c>
      <c r="E1083" s="5">
        <v>799.99998000000005</v>
      </c>
      <c r="F1083" s="5">
        <v>499.99999000000003</v>
      </c>
      <c r="H1083" s="5">
        <v>99.400002000000001</v>
      </c>
      <c r="I1083" s="5" t="s">
        <v>200</v>
      </c>
      <c r="J1083" s="5" t="s">
        <v>759</v>
      </c>
      <c r="K1083" s="5" t="s">
        <v>1456</v>
      </c>
      <c r="L1083" s="5" t="e">
        <v>#VALUE!</v>
      </c>
      <c r="M1083" s="5" t="s">
        <v>1456</v>
      </c>
      <c r="N1083" s="18" t="e">
        <v>#VALUE!</v>
      </c>
      <c r="O1083" s="5" t="e">
        <v>#VALUE!</v>
      </c>
      <c r="P1083" s="5" t="e">
        <v>#VALUE!</v>
      </c>
      <c r="Q1083" s="5">
        <v>13.25864587016137</v>
      </c>
      <c r="R1083" s="5">
        <v>3.7916937431754436E-2</v>
      </c>
      <c r="S1083" s="18" t="e">
        <v>#VALUE!</v>
      </c>
      <c r="T1083" s="62" t="e">
        <v>#VALUE!</v>
      </c>
      <c r="U1083" s="18" t="e">
        <v>#VALUE!</v>
      </c>
      <c r="V1083" s="5">
        <v>349.67607534298389</v>
      </c>
      <c r="W1083" s="5">
        <v>711.33055120185861</v>
      </c>
      <c r="X1083" s="5">
        <v>2.0342557050954708</v>
      </c>
      <c r="Y1083" s="5">
        <v>0</v>
      </c>
      <c r="Z1083" s="5" t="s">
        <v>1105</v>
      </c>
      <c r="AA1083" s="5">
        <v>2003</v>
      </c>
      <c r="AB1083" s="5">
        <v>0.99400001999999998</v>
      </c>
      <c r="AC1083" s="5">
        <v>5.8499998999999997E-2</v>
      </c>
      <c r="AD1083" s="5">
        <v>220081</v>
      </c>
      <c r="AE1083" s="5">
        <v>72213680</v>
      </c>
      <c r="AF1083" s="5">
        <v>11427100</v>
      </c>
      <c r="AG1083" s="5">
        <v>71780400</v>
      </c>
      <c r="AI1083" s="10"/>
    </row>
    <row r="1084" spans="1:35" x14ac:dyDescent="0.25">
      <c r="A1084" s="5" t="s">
        <v>1460</v>
      </c>
      <c r="B1084" s="5">
        <v>108</v>
      </c>
      <c r="C1084" s="5">
        <v>51</v>
      </c>
      <c r="D1084" s="5">
        <v>0.02</v>
      </c>
      <c r="E1084" s="5">
        <v>799.99998000000005</v>
      </c>
      <c r="F1084" s="5">
        <v>499.99999000000003</v>
      </c>
      <c r="H1084" s="5">
        <v>99.199997999999994</v>
      </c>
      <c r="I1084" s="5" t="s">
        <v>200</v>
      </c>
      <c r="J1084" s="5" t="s">
        <v>759</v>
      </c>
      <c r="K1084" s="5" t="s">
        <v>1456</v>
      </c>
      <c r="L1084" s="5" t="e">
        <v>#VALUE!</v>
      </c>
      <c r="M1084" s="5" t="s">
        <v>1456</v>
      </c>
      <c r="N1084" s="18" t="e">
        <v>#VALUE!</v>
      </c>
      <c r="O1084" s="5" t="e">
        <v>#VALUE!</v>
      </c>
      <c r="P1084" s="5" t="e">
        <v>#VALUE!</v>
      </c>
      <c r="Q1084" s="5">
        <v>17.265964683812072</v>
      </c>
      <c r="R1084" s="5">
        <v>4.9377026057263275E-2</v>
      </c>
      <c r="S1084" s="18" t="e">
        <v>#VALUE!</v>
      </c>
      <c r="T1084" s="62" t="e">
        <v>#VALUE!</v>
      </c>
      <c r="U1084" s="18" t="e">
        <v>#VALUE!</v>
      </c>
      <c r="V1084" s="5">
        <v>349.67607534298389</v>
      </c>
      <c r="W1084" s="5">
        <v>711.33055120185861</v>
      </c>
      <c r="X1084" s="5">
        <v>2.0342557050954708</v>
      </c>
      <c r="Y1084" s="5">
        <v>0</v>
      </c>
      <c r="Z1084" s="5" t="s">
        <v>1105</v>
      </c>
      <c r="AA1084" s="5">
        <v>2004</v>
      </c>
      <c r="AB1084" s="5">
        <v>0.99199998</v>
      </c>
      <c r="AC1084" s="5">
        <v>8.1800005999999995E-2</v>
      </c>
      <c r="AD1084" s="5">
        <v>306782</v>
      </c>
      <c r="AE1084" s="5">
        <v>72625400</v>
      </c>
      <c r="AF1084" s="5">
        <v>11766700</v>
      </c>
      <c r="AG1084" s="5">
        <v>72044400</v>
      </c>
      <c r="AI1084" s="10"/>
    </row>
    <row r="1085" spans="1:35" x14ac:dyDescent="0.25">
      <c r="A1085" s="5" t="s">
        <v>1460</v>
      </c>
      <c r="B1085" s="5">
        <v>108</v>
      </c>
      <c r="C1085" s="5">
        <v>51</v>
      </c>
      <c r="D1085" s="5">
        <v>0.02</v>
      </c>
      <c r="E1085" s="5">
        <v>799.99998000000005</v>
      </c>
      <c r="F1085" s="5">
        <v>499.99999000000003</v>
      </c>
      <c r="H1085" s="5">
        <v>98.800004000000001</v>
      </c>
      <c r="I1085" s="5" t="s">
        <v>200</v>
      </c>
      <c r="J1085" s="5" t="s">
        <v>759</v>
      </c>
      <c r="K1085" s="5" t="s">
        <v>1456</v>
      </c>
      <c r="L1085" s="5" t="e">
        <v>#VALUE!</v>
      </c>
      <c r="M1085" s="5" t="s">
        <v>1456</v>
      </c>
      <c r="N1085" s="18" t="e">
        <v>#VALUE!</v>
      </c>
      <c r="O1085" s="5" t="e">
        <v>#VALUE!</v>
      </c>
      <c r="P1085" s="5" t="e">
        <v>#VALUE!</v>
      </c>
      <c r="Q1085" s="5">
        <v>25.863699913663201</v>
      </c>
      <c r="R1085" s="5">
        <v>7.3964739761776629E-2</v>
      </c>
      <c r="S1085" s="18" t="e">
        <v>#VALUE!</v>
      </c>
      <c r="T1085" s="62" t="e">
        <v>#VALUE!</v>
      </c>
      <c r="U1085" s="18" t="e">
        <v>#VALUE!</v>
      </c>
      <c r="V1085" s="5">
        <v>349.67607534298389</v>
      </c>
      <c r="W1085" s="5">
        <v>711.33055120185861</v>
      </c>
      <c r="X1085" s="5">
        <v>2.0342557050954708</v>
      </c>
      <c r="Y1085" s="5">
        <v>0</v>
      </c>
      <c r="Z1085" s="5" t="s">
        <v>1105</v>
      </c>
      <c r="AA1085" s="5">
        <v>2005</v>
      </c>
      <c r="AB1085" s="5">
        <v>0.98800003999999997</v>
      </c>
      <c r="AC1085" s="5">
        <v>8.7899997999999993E-2</v>
      </c>
      <c r="AD1085" s="5">
        <v>695735</v>
      </c>
      <c r="AE1085" s="5">
        <v>74973992</v>
      </c>
      <c r="AF1085" s="5">
        <v>12163700</v>
      </c>
      <c r="AG1085" s="5">
        <v>74074304</v>
      </c>
      <c r="AI1085" s="10"/>
    </row>
    <row r="1086" spans="1:35" x14ac:dyDescent="0.25">
      <c r="A1086" s="5" t="s">
        <v>1460</v>
      </c>
      <c r="B1086" s="5">
        <v>108</v>
      </c>
      <c r="C1086" s="5">
        <v>51</v>
      </c>
      <c r="D1086" s="5">
        <v>0.02</v>
      </c>
      <c r="E1086" s="5">
        <v>799.99998000000005</v>
      </c>
      <c r="F1086" s="5">
        <v>499.99999000000003</v>
      </c>
      <c r="H1086" s="5">
        <v>102.59689</v>
      </c>
      <c r="I1086" s="5" t="s">
        <v>200</v>
      </c>
      <c r="J1086" s="5" t="s">
        <v>759</v>
      </c>
      <c r="K1086" s="5" t="s">
        <v>1456</v>
      </c>
      <c r="L1086" s="5" t="e">
        <v>#VALUE!</v>
      </c>
      <c r="M1086" s="5" t="s">
        <v>1456</v>
      </c>
      <c r="N1086" s="18" t="e">
        <v>#VALUE!</v>
      </c>
      <c r="O1086" s="5" t="e">
        <v>#VALUE!</v>
      </c>
      <c r="P1086" s="5" t="e">
        <v>#VALUE!</v>
      </c>
      <c r="Q1086" s="5">
        <v>-55.38735570192501</v>
      </c>
      <c r="R1086" s="5">
        <v>-0.15839618323214613</v>
      </c>
      <c r="S1086" s="18" t="e">
        <v>#VALUE!</v>
      </c>
      <c r="T1086" s="62" t="e">
        <v>#VALUE!</v>
      </c>
      <c r="U1086" s="18" t="e">
        <v>#VALUE!</v>
      </c>
      <c r="V1086" s="5">
        <v>349.67607534298389</v>
      </c>
      <c r="W1086" s="5">
        <v>711.33055120185861</v>
      </c>
      <c r="X1086" s="5">
        <v>2.0342557050954708</v>
      </c>
      <c r="Y1086" s="5">
        <v>0</v>
      </c>
      <c r="Z1086" s="5" t="s">
        <v>1105</v>
      </c>
      <c r="AA1086" s="5">
        <v>2006</v>
      </c>
      <c r="AB1086" s="5">
        <v>1.0259689000000001</v>
      </c>
      <c r="AC1086" s="5">
        <v>8.8399999000000007E-2</v>
      </c>
      <c r="AD1086" s="5">
        <v>997032</v>
      </c>
      <c r="AE1086" s="5">
        <v>76353000</v>
      </c>
      <c r="AF1086" s="5">
        <v>12518000</v>
      </c>
      <c r="AG1086" s="5">
        <v>78335800</v>
      </c>
      <c r="AI1086" s="10"/>
    </row>
    <row r="1087" spans="1:35" x14ac:dyDescent="0.25">
      <c r="A1087" s="5" t="s">
        <v>1460</v>
      </c>
      <c r="B1087" s="5">
        <v>108</v>
      </c>
      <c r="C1087" s="5">
        <v>51</v>
      </c>
      <c r="D1087" s="5">
        <v>0.02</v>
      </c>
      <c r="E1087" s="5">
        <v>799.99998000000005</v>
      </c>
      <c r="F1087" s="5">
        <v>499.99999000000003</v>
      </c>
      <c r="H1087" s="5">
        <v>104.17628000000001</v>
      </c>
      <c r="I1087" s="5" t="s">
        <v>200</v>
      </c>
      <c r="J1087" s="5" t="s">
        <v>759</v>
      </c>
      <c r="K1087" s="5" t="s">
        <v>1456</v>
      </c>
      <c r="L1087" s="5" t="e">
        <v>#VALUE!</v>
      </c>
      <c r="M1087" s="5" t="s">
        <v>1456</v>
      </c>
      <c r="N1087" s="18" t="e">
        <v>#VALUE!</v>
      </c>
      <c r="O1087" s="5" t="e">
        <v>#VALUE!</v>
      </c>
      <c r="P1087" s="5" t="e">
        <v>#VALUE!</v>
      </c>
      <c r="Q1087" s="5">
        <v>-88.78068351000752</v>
      </c>
      <c r="R1087" s="5">
        <v>-0.25389407445998685</v>
      </c>
      <c r="S1087" s="18" t="e">
        <v>#VALUE!</v>
      </c>
      <c r="T1087" s="62" t="e">
        <v>#VALUE!</v>
      </c>
      <c r="U1087" s="18" t="e">
        <v>#VALUE!</v>
      </c>
      <c r="V1087" s="5">
        <v>349.67607534298389</v>
      </c>
      <c r="W1087" s="5">
        <v>711.33055120185861</v>
      </c>
      <c r="X1087" s="5">
        <v>2.0342557050954708</v>
      </c>
      <c r="Y1087" s="5">
        <v>0</v>
      </c>
      <c r="Z1087" s="5" t="s">
        <v>1105</v>
      </c>
      <c r="AA1087" s="5">
        <v>2007</v>
      </c>
      <c r="AB1087" s="5">
        <v>1.0417628000000001</v>
      </c>
      <c r="AC1087" s="5">
        <v>7.6999999999999999E-2</v>
      </c>
      <c r="AD1087" s="5">
        <v>1104010</v>
      </c>
      <c r="AE1087" s="5">
        <v>79537200</v>
      </c>
      <c r="AF1087" s="5">
        <v>13083000</v>
      </c>
      <c r="AG1087" s="5">
        <v>82858896</v>
      </c>
      <c r="AI1087" s="10"/>
    </row>
    <row r="1088" spans="1:35" x14ac:dyDescent="0.25">
      <c r="A1088" s="5" t="s">
        <v>1460</v>
      </c>
      <c r="B1088" s="5">
        <v>108</v>
      </c>
      <c r="C1088" s="5">
        <v>51</v>
      </c>
      <c r="D1088" s="5">
        <v>0.02</v>
      </c>
      <c r="E1088" s="5">
        <v>799.99998000000005</v>
      </c>
      <c r="F1088" s="5">
        <v>499.99999000000003</v>
      </c>
      <c r="H1088" s="5">
        <v>106.61677</v>
      </c>
      <c r="I1088" s="5" t="s">
        <v>200</v>
      </c>
      <c r="J1088" s="5" t="s">
        <v>759</v>
      </c>
      <c r="K1088" s="5" t="s">
        <v>1456</v>
      </c>
      <c r="L1088" s="5" t="e">
        <v>#VALUE!</v>
      </c>
      <c r="M1088" s="5" t="s">
        <v>1456</v>
      </c>
      <c r="N1088" s="18" t="e">
        <v>#VALUE!</v>
      </c>
      <c r="O1088" s="5" t="e">
        <v>#VALUE!</v>
      </c>
      <c r="P1088" s="5" t="e">
        <v>#VALUE!</v>
      </c>
      <c r="Q1088" s="5">
        <v>-139.89998384387187</v>
      </c>
      <c r="R1088" s="5">
        <v>-0.40008451738269291</v>
      </c>
      <c r="S1088" s="18" t="e">
        <v>#VALUE!</v>
      </c>
      <c r="T1088" s="62" t="e">
        <v>#VALUE!</v>
      </c>
      <c r="U1088" s="18" t="e">
        <v>#VALUE!</v>
      </c>
      <c r="V1088" s="5">
        <v>349.67607534298389</v>
      </c>
      <c r="W1088" s="5">
        <v>711.33055120185861</v>
      </c>
      <c r="X1088" s="5">
        <v>2.0342557050954708</v>
      </c>
      <c r="Y1088" s="5">
        <v>0</v>
      </c>
      <c r="Z1088" s="5" t="s">
        <v>1105</v>
      </c>
      <c r="AA1088" s="5">
        <v>2008</v>
      </c>
      <c r="AB1088" s="5">
        <v>1.0661677000000001</v>
      </c>
      <c r="AC1088" s="5">
        <v>6.2399997999999998E-2</v>
      </c>
      <c r="AD1088" s="5">
        <v>1188140</v>
      </c>
      <c r="AE1088" s="5">
        <v>82777504</v>
      </c>
      <c r="AF1088" s="5">
        <v>13690100</v>
      </c>
      <c r="AG1088" s="5">
        <v>88254704</v>
      </c>
      <c r="AI1088" s="10"/>
    </row>
    <row r="1089" spans="1:35" x14ac:dyDescent="0.25">
      <c r="A1089" s="5" t="s">
        <v>1460</v>
      </c>
      <c r="B1089" s="5">
        <v>108</v>
      </c>
      <c r="C1089" s="5">
        <v>51</v>
      </c>
      <c r="D1089" s="5">
        <v>0.02</v>
      </c>
      <c r="E1089" s="5">
        <v>799.99998000000005</v>
      </c>
      <c r="F1089" s="5">
        <v>499.99999000000003</v>
      </c>
      <c r="H1089" s="5">
        <v>103.18782</v>
      </c>
      <c r="I1089" s="5" t="s">
        <v>200</v>
      </c>
      <c r="J1089" s="5" t="s">
        <v>759</v>
      </c>
      <c r="K1089" s="5" t="s">
        <v>1456</v>
      </c>
      <c r="L1089" s="5" t="e">
        <v>#VALUE!</v>
      </c>
      <c r="M1089" s="5" t="s">
        <v>1456</v>
      </c>
      <c r="N1089" s="18" t="e">
        <v>#VALUE!</v>
      </c>
      <c r="O1089" s="5" t="e">
        <v>#VALUE!</v>
      </c>
      <c r="P1089" s="5" t="e">
        <v>#VALUE!</v>
      </c>
      <c r="Q1089" s="5">
        <v>-66.776428966861417</v>
      </c>
      <c r="R1089" s="5">
        <v>-0.19096653639046643</v>
      </c>
      <c r="S1089" s="18" t="e">
        <v>#VALUE!</v>
      </c>
      <c r="T1089" s="62" t="e">
        <v>#VALUE!</v>
      </c>
      <c r="U1089" s="18" t="e">
        <v>#VALUE!</v>
      </c>
      <c r="V1089" s="5">
        <v>349.67607534298389</v>
      </c>
      <c r="W1089" s="5">
        <v>711.33055120185861</v>
      </c>
      <c r="X1089" s="5">
        <v>2.0342557050954708</v>
      </c>
      <c r="Y1089" s="5">
        <v>0</v>
      </c>
      <c r="Z1089" s="5" t="s">
        <v>1105</v>
      </c>
      <c r="AA1089" s="5">
        <v>2009</v>
      </c>
      <c r="AB1089" s="5">
        <v>1.0318782</v>
      </c>
      <c r="AC1089" s="5">
        <v>8.6899995999999993E-2</v>
      </c>
      <c r="AD1089" s="5">
        <v>1096117</v>
      </c>
      <c r="AE1089" s="5">
        <v>86062000</v>
      </c>
      <c r="AF1089" s="5">
        <v>14366400</v>
      </c>
      <c r="AG1089" s="5">
        <v>88805504</v>
      </c>
      <c r="AH1089" s="5">
        <v>42</v>
      </c>
      <c r="AI1089" s="10"/>
    </row>
    <row r="1090" spans="1:35" x14ac:dyDescent="0.25">
      <c r="A1090" s="5" t="s">
        <v>1460</v>
      </c>
      <c r="B1090" s="5">
        <v>108</v>
      </c>
      <c r="C1090" s="5">
        <v>51</v>
      </c>
      <c r="D1090" s="5">
        <v>0.02</v>
      </c>
      <c r="E1090" s="5">
        <v>799.99998000000005</v>
      </c>
      <c r="F1090" s="5">
        <v>499.99999000000003</v>
      </c>
      <c r="H1090" s="5">
        <v>100.29999999999998</v>
      </c>
      <c r="I1090" s="5" t="s">
        <v>200</v>
      </c>
      <c r="J1090" s="5" t="s">
        <v>759</v>
      </c>
      <c r="K1090" s="5" t="s">
        <v>1456</v>
      </c>
      <c r="L1090" s="5" t="e">
        <v>#VALUE!</v>
      </c>
      <c r="M1090" s="5" t="s">
        <v>1456</v>
      </c>
      <c r="N1090" s="18" t="e">
        <v>#VALUE!</v>
      </c>
      <c r="O1090" s="5" t="e">
        <v>#VALUE!</v>
      </c>
      <c r="P1090" s="5" t="e">
        <v>#VALUE!</v>
      </c>
      <c r="Q1090" s="5">
        <v>-6.2634050668263752</v>
      </c>
      <c r="R1090" s="5">
        <v>-1.7912020605592879E-2</v>
      </c>
      <c r="S1090" s="18" t="e">
        <v>#VALUE!</v>
      </c>
      <c r="T1090" s="62" t="e">
        <v>#VALUE!</v>
      </c>
      <c r="U1090" s="18" t="e">
        <v>#VALUE!</v>
      </c>
      <c r="V1090" s="5">
        <v>349.67607534298389</v>
      </c>
      <c r="W1090" s="5">
        <v>711.33055120185861</v>
      </c>
      <c r="X1090" s="5">
        <v>2.0342557050954708</v>
      </c>
      <c r="Y1090" s="5">
        <v>0</v>
      </c>
      <c r="Z1090" s="5" t="s">
        <v>1105</v>
      </c>
      <c r="AA1090" s="5">
        <v>2010</v>
      </c>
      <c r="AB1090" s="5">
        <v>1.0029999999999999</v>
      </c>
      <c r="AC1090" s="5">
        <v>0.1114</v>
      </c>
      <c r="AD1090" s="5">
        <v>925506</v>
      </c>
      <c r="AE1090" s="5">
        <v>88318800</v>
      </c>
      <c r="AF1090" s="5">
        <v>14792100</v>
      </c>
      <c r="AG1090" s="5">
        <v>88544400</v>
      </c>
      <c r="AI1090" s="10"/>
    </row>
    <row r="1091" spans="1:35" x14ac:dyDescent="0.25">
      <c r="A1091" s="5" t="s">
        <v>1460</v>
      </c>
      <c r="B1091" s="5">
        <v>108</v>
      </c>
      <c r="C1091" s="5">
        <v>51</v>
      </c>
      <c r="D1091" s="5">
        <v>0.02</v>
      </c>
      <c r="E1091" s="5">
        <v>799.99998000000005</v>
      </c>
      <c r="F1091" s="5">
        <v>499.99999000000003</v>
      </c>
      <c r="H1091" s="5">
        <v>96.699995000000001</v>
      </c>
      <c r="I1091" s="5" t="s">
        <v>200</v>
      </c>
      <c r="J1091" s="5" t="s">
        <v>759</v>
      </c>
      <c r="K1091" s="5" t="s">
        <v>1456</v>
      </c>
      <c r="L1091" s="5" t="e">
        <v>#VALUE!</v>
      </c>
      <c r="M1091" s="5" t="s">
        <v>1456</v>
      </c>
      <c r="N1091" s="18" t="e">
        <v>#VALUE!</v>
      </c>
      <c r="O1091" s="5" t="e">
        <v>#VALUE!</v>
      </c>
      <c r="P1091" s="5" t="e">
        <v>#VALUE!</v>
      </c>
      <c r="Q1091" s="5">
        <v>70.354033138494074</v>
      </c>
      <c r="R1091" s="5">
        <v>0.201197731556231</v>
      </c>
      <c r="S1091" s="18" t="e">
        <v>#VALUE!</v>
      </c>
      <c r="T1091" s="62" t="e">
        <v>#VALUE!</v>
      </c>
      <c r="U1091" s="18" t="e">
        <v>#VALUE!</v>
      </c>
      <c r="V1091" s="5">
        <v>349.67607534298389</v>
      </c>
      <c r="W1091" s="5">
        <v>711.33055120185861</v>
      </c>
      <c r="X1091" s="5">
        <v>2.0342557050954708</v>
      </c>
      <c r="Y1091" s="5">
        <v>0</v>
      </c>
      <c r="Z1091" s="5" t="s">
        <v>1105</v>
      </c>
      <c r="AA1091" s="5">
        <v>2011</v>
      </c>
      <c r="AB1091" s="5">
        <v>0.96699995000000005</v>
      </c>
      <c r="AC1091" s="5">
        <v>0.11840000000000001</v>
      </c>
      <c r="AD1091" s="5">
        <v>1389415</v>
      </c>
      <c r="AE1091" s="5">
        <v>89824896</v>
      </c>
      <c r="AF1091" s="5">
        <v>14732900</v>
      </c>
      <c r="AG1091" s="5">
        <v>86892200</v>
      </c>
      <c r="AI1091" s="10"/>
    </row>
    <row r="1092" spans="1:35" x14ac:dyDescent="0.25">
      <c r="A1092" s="5" t="s">
        <v>1460</v>
      </c>
      <c r="B1092" s="5">
        <v>108</v>
      </c>
      <c r="C1092" s="5">
        <v>51</v>
      </c>
      <c r="D1092" s="5">
        <v>0.02</v>
      </c>
      <c r="E1092" s="5">
        <v>799.99998000000005</v>
      </c>
      <c r="F1092" s="5">
        <v>499.99999000000003</v>
      </c>
      <c r="H1092" s="5">
        <v>89.8</v>
      </c>
      <c r="I1092" s="5" t="s">
        <v>200</v>
      </c>
      <c r="J1092" s="5" t="s">
        <v>759</v>
      </c>
      <c r="K1092" s="5" t="s">
        <v>1456</v>
      </c>
      <c r="L1092" s="5" t="e">
        <v>#VALUE!</v>
      </c>
      <c r="M1092" s="5" t="s">
        <v>1456</v>
      </c>
      <c r="N1092" s="18" t="e">
        <v>#VALUE!</v>
      </c>
      <c r="O1092" s="5" t="e">
        <v>#VALUE!</v>
      </c>
      <c r="P1092" s="5" t="e">
        <v>#VALUE!</v>
      </c>
      <c r="Q1092" s="5">
        <v>224.73560109663978</v>
      </c>
      <c r="R1092" s="5">
        <v>0.64269653242992164</v>
      </c>
      <c r="S1092" s="18" t="e">
        <v>#VALUE!</v>
      </c>
      <c r="T1092" s="62" t="e">
        <v>#VALUE!</v>
      </c>
      <c r="U1092" s="18" t="e">
        <v>#VALUE!</v>
      </c>
      <c r="V1092" s="5">
        <v>349.67607534298389</v>
      </c>
      <c r="W1092" s="5">
        <v>711.33055120185861</v>
      </c>
      <c r="X1092" s="5">
        <v>2.0342557050954708</v>
      </c>
      <c r="Y1092" s="5">
        <v>0</v>
      </c>
      <c r="Z1092" s="5" t="s">
        <v>1105</v>
      </c>
      <c r="AA1092" s="5">
        <v>2012</v>
      </c>
      <c r="AB1092" s="5">
        <v>0.89800000000000002</v>
      </c>
      <c r="AC1092" s="5">
        <v>0.16219998999999999</v>
      </c>
      <c r="AD1092" s="5">
        <v>1628491</v>
      </c>
      <c r="AE1092" s="5">
        <v>92250896</v>
      </c>
      <c r="AF1092" s="5">
        <v>14640800</v>
      </c>
      <c r="AG1092" s="5">
        <v>82871400</v>
      </c>
      <c r="AH1092" s="5">
        <v>42.599997999999999</v>
      </c>
      <c r="AI1092" s="10"/>
    </row>
    <row r="1093" spans="1:35" x14ac:dyDescent="0.25">
      <c r="A1093" s="5" t="s">
        <v>1460</v>
      </c>
      <c r="B1093" s="5">
        <v>108</v>
      </c>
      <c r="C1093" s="5">
        <v>51</v>
      </c>
      <c r="D1093" s="5">
        <v>0.02</v>
      </c>
      <c r="E1093" s="5">
        <v>0</v>
      </c>
      <c r="F1093" s="5">
        <v>200</v>
      </c>
      <c r="H1093" s="5">
        <v>87.5</v>
      </c>
      <c r="I1093" s="5" t="s">
        <v>200</v>
      </c>
      <c r="K1093" s="5" t="s">
        <v>1456</v>
      </c>
      <c r="L1093" s="5" t="e">
        <v>#VALUE!</v>
      </c>
      <c r="M1093" s="5" t="s">
        <v>1456</v>
      </c>
      <c r="N1093" s="18" t="e">
        <v>#VALUE!</v>
      </c>
      <c r="O1093" s="5" t="e">
        <v>#VALUE!</v>
      </c>
      <c r="P1093" s="5" t="e">
        <v>#VALUE!</v>
      </c>
      <c r="Q1093" s="5">
        <v>137.36889716377115</v>
      </c>
      <c r="R1093" s="5">
        <v>0.80676620379852249</v>
      </c>
      <c r="S1093" s="18" t="e">
        <v>#VALUE!</v>
      </c>
      <c r="T1093" s="62" t="e">
        <v>#VALUE!</v>
      </c>
      <c r="U1093" s="18" t="e">
        <v>#VALUE!</v>
      </c>
      <c r="V1093" s="5">
        <v>170.27101100293106</v>
      </c>
      <c r="W1093" s="5">
        <v>796.4215644807316</v>
      </c>
      <c r="X1093" s="5">
        <v>4.6773761416558566</v>
      </c>
      <c r="Y1093" s="5">
        <v>0</v>
      </c>
      <c r="Z1093" s="5" t="s">
        <v>1105</v>
      </c>
      <c r="AA1093" s="5">
        <v>2013</v>
      </c>
      <c r="AB1093" s="5">
        <v>0.875</v>
      </c>
      <c r="AC1093" s="5">
        <v>0.17519999999999999</v>
      </c>
      <c r="AD1093" s="5">
        <v>1734908</v>
      </c>
      <c r="AE1093" s="5">
        <v>94538800</v>
      </c>
      <c r="AF1093" s="5">
        <v>14647800</v>
      </c>
      <c r="AG1093" s="5">
        <v>82742496</v>
      </c>
      <c r="AI1093" s="10"/>
    </row>
    <row r="1094" spans="1:35" x14ac:dyDescent="0.25">
      <c r="A1094" s="5" t="s">
        <v>1460</v>
      </c>
      <c r="B1094" s="5">
        <v>108</v>
      </c>
      <c r="C1094" s="5">
        <v>51</v>
      </c>
      <c r="D1094" s="5">
        <v>0.02</v>
      </c>
      <c r="E1094" s="5">
        <v>0</v>
      </c>
      <c r="F1094" s="5">
        <v>200</v>
      </c>
      <c r="H1094" s="5">
        <v>0</v>
      </c>
      <c r="I1094" s="5" t="s">
        <v>200</v>
      </c>
      <c r="K1094" s="5" t="s">
        <v>1456</v>
      </c>
      <c r="L1094" s="5" t="e">
        <v>#VALUE!</v>
      </c>
      <c r="M1094" s="5" t="s">
        <v>1456</v>
      </c>
      <c r="N1094" s="18" t="e">
        <v>#VALUE!</v>
      </c>
      <c r="O1094" s="5" t="e">
        <v>#VALUE!</v>
      </c>
      <c r="P1094" s="5" t="e">
        <v>#VALUE!</v>
      </c>
      <c r="Q1094" s="5" t="e">
        <v>#DIV/0!</v>
      </c>
      <c r="R1094" s="5" t="e">
        <v>#DIV/0!</v>
      </c>
      <c r="S1094" s="18" t="e">
        <v>#VALUE!</v>
      </c>
      <c r="T1094" s="62" t="e">
        <v>#VALUE!</v>
      </c>
      <c r="U1094" s="18" t="e">
        <v>#VALUE!</v>
      </c>
      <c r="V1094" s="5">
        <v>170.27101100293106</v>
      </c>
      <c r="W1094" s="5">
        <v>796.4215644807316</v>
      </c>
      <c r="X1094" s="5">
        <v>4.6773761416558566</v>
      </c>
      <c r="Y1094" s="5">
        <v>0</v>
      </c>
      <c r="Z1094" s="5" t="s">
        <v>1105</v>
      </c>
      <c r="AA1094" s="5">
        <v>2014</v>
      </c>
      <c r="AI1094" s="10"/>
    </row>
    <row r="1095" spans="1:35" x14ac:dyDescent="0.25">
      <c r="A1095" s="5" t="s">
        <v>1460</v>
      </c>
      <c r="B1095" s="5">
        <v>108</v>
      </c>
      <c r="C1095" s="5">
        <v>51</v>
      </c>
      <c r="D1095" s="5">
        <v>0.02</v>
      </c>
      <c r="E1095" s="5">
        <v>0</v>
      </c>
      <c r="F1095" s="5">
        <v>200</v>
      </c>
      <c r="H1095" s="5">
        <v>99.300003000000004</v>
      </c>
      <c r="I1095" s="5" t="s">
        <v>200</v>
      </c>
      <c r="K1095" s="5" t="s">
        <v>1456</v>
      </c>
      <c r="L1095" s="5" t="e">
        <v>#VALUE!</v>
      </c>
      <c r="M1095" s="5" t="s">
        <v>1456</v>
      </c>
      <c r="N1095" s="18" t="e">
        <v>#VALUE!</v>
      </c>
      <c r="O1095" s="5" t="e">
        <v>#VALUE!</v>
      </c>
      <c r="P1095" s="5" t="e">
        <v>#VALUE!</v>
      </c>
      <c r="Q1095" s="5">
        <v>3.5520502092848925</v>
      </c>
      <c r="R1095" s="5">
        <v>2.0861156507867021E-2</v>
      </c>
      <c r="S1095" s="18" t="e">
        <v>#VALUE!</v>
      </c>
      <c r="T1095" s="62" t="e">
        <v>#VALUE!</v>
      </c>
      <c r="U1095" s="18" t="e">
        <v>#VALUE!</v>
      </c>
      <c r="V1095" s="5">
        <v>170.27101100293106</v>
      </c>
      <c r="W1095" s="5">
        <v>796.4215644807316</v>
      </c>
      <c r="X1095" s="5">
        <v>4.6773761416558566</v>
      </c>
      <c r="Y1095" s="5">
        <v>0</v>
      </c>
      <c r="Z1095" s="5" t="s">
        <v>1112</v>
      </c>
      <c r="AA1095" s="5">
        <v>2001</v>
      </c>
      <c r="AB1095" s="5">
        <v>0.99300003000000003</v>
      </c>
      <c r="AD1095" s="5">
        <v>179238</v>
      </c>
      <c r="AE1095" s="5">
        <v>9967548</v>
      </c>
      <c r="AF1095" s="5">
        <v>3344615</v>
      </c>
      <c r="AG1095" s="5">
        <v>9892805</v>
      </c>
      <c r="AI1095" s="10"/>
    </row>
    <row r="1096" spans="1:35" x14ac:dyDescent="0.25">
      <c r="A1096" s="5" t="s">
        <v>1460</v>
      </c>
      <c r="B1096" s="5">
        <v>108</v>
      </c>
      <c r="C1096" s="5">
        <v>51</v>
      </c>
      <c r="D1096" s="5">
        <v>0.02</v>
      </c>
      <c r="E1096" s="5">
        <v>724.99997999999994</v>
      </c>
      <c r="F1096" s="5">
        <v>575.00000999999997</v>
      </c>
      <c r="H1096" s="5">
        <v>99.300003000000004</v>
      </c>
      <c r="I1096" s="5" t="s">
        <v>200</v>
      </c>
      <c r="J1096" s="5" t="s">
        <v>1116</v>
      </c>
      <c r="K1096" s="5" t="s">
        <v>1456</v>
      </c>
      <c r="L1096" s="5" t="e">
        <v>#VALUE!</v>
      </c>
      <c r="M1096" s="5" t="s">
        <v>1456</v>
      </c>
      <c r="N1096" s="18" t="e">
        <v>#VALUE!</v>
      </c>
      <c r="O1096" s="5" t="e">
        <v>#VALUE!</v>
      </c>
      <c r="P1096" s="5" t="e">
        <v>#VALUE!</v>
      </c>
      <c r="Q1096" s="5">
        <v>8.8721425312624049</v>
      </c>
      <c r="R1096" s="5">
        <v>2.1083871455608721E-2</v>
      </c>
      <c r="S1096" s="18" t="e">
        <v>#VALUE!</v>
      </c>
      <c r="T1096" s="62" t="e">
        <v>#VALUE!</v>
      </c>
      <c r="U1096" s="18" t="e">
        <v>#VALUE!</v>
      </c>
      <c r="V1096" s="5">
        <v>420.80234410185807</v>
      </c>
      <c r="W1096" s="5">
        <v>981.16611311870327</v>
      </c>
      <c r="X1096" s="5">
        <v>2.3316555310851723</v>
      </c>
      <c r="Y1096" s="5">
        <v>0</v>
      </c>
      <c r="Z1096" s="5" t="s">
        <v>1112</v>
      </c>
      <c r="AA1096" s="5">
        <v>2002</v>
      </c>
      <c r="AB1096" s="5">
        <v>0.99300003000000003</v>
      </c>
      <c r="AC1096" s="5">
        <v>0.10905015</v>
      </c>
      <c r="AD1096" s="5">
        <v>192170</v>
      </c>
      <c r="AE1096" s="5">
        <v>10836460</v>
      </c>
      <c r="AF1096" s="5">
        <v>3597768.8</v>
      </c>
      <c r="AG1096" s="5">
        <v>10764032</v>
      </c>
      <c r="AI1096" s="10"/>
    </row>
    <row r="1097" spans="1:35" x14ac:dyDescent="0.25">
      <c r="A1097" s="5" t="s">
        <v>1460</v>
      </c>
      <c r="B1097" s="5">
        <v>108</v>
      </c>
      <c r="C1097" s="5">
        <v>51</v>
      </c>
      <c r="D1097" s="5">
        <v>0.02</v>
      </c>
      <c r="E1097" s="5">
        <v>724.99997999999994</v>
      </c>
      <c r="F1097" s="5">
        <v>575.00000999999997</v>
      </c>
      <c r="H1097" s="5">
        <v>99.400002000000001</v>
      </c>
      <c r="I1097" s="5" t="s">
        <v>200</v>
      </c>
      <c r="J1097" s="5" t="s">
        <v>1116</v>
      </c>
      <c r="K1097" s="5" t="s">
        <v>1456</v>
      </c>
      <c r="L1097" s="5" t="e">
        <v>#VALUE!</v>
      </c>
      <c r="M1097" s="5" t="s">
        <v>1456</v>
      </c>
      <c r="N1097" s="18" t="e">
        <v>#VALUE!</v>
      </c>
      <c r="O1097" s="5" t="e">
        <v>#VALUE!</v>
      </c>
      <c r="P1097" s="5" t="e">
        <v>#VALUE!</v>
      </c>
      <c r="Q1097" s="5">
        <v>7.7250516333874186</v>
      </c>
      <c r="R1097" s="5">
        <v>1.8357910172471657E-2</v>
      </c>
      <c r="S1097" s="18" t="e">
        <v>#VALUE!</v>
      </c>
      <c r="T1097" s="62" t="e">
        <v>#VALUE!</v>
      </c>
      <c r="U1097" s="18" t="e">
        <v>#VALUE!</v>
      </c>
      <c r="V1097" s="5">
        <v>420.80234410185807</v>
      </c>
      <c r="W1097" s="5">
        <v>981.16611311870327</v>
      </c>
      <c r="X1097" s="5">
        <v>2.3316555310851723</v>
      </c>
      <c r="Y1097" s="5">
        <v>0</v>
      </c>
      <c r="Z1097" s="5" t="s">
        <v>1112</v>
      </c>
      <c r="AA1097" s="5">
        <v>2003</v>
      </c>
      <c r="AB1097" s="5">
        <v>0.99400001999999998</v>
      </c>
      <c r="AC1097" s="5">
        <v>0.10904750000000001</v>
      </c>
      <c r="AD1097" s="5">
        <v>233753</v>
      </c>
      <c r="AE1097" s="5">
        <v>11462706</v>
      </c>
      <c r="AF1097" s="5">
        <v>3746396.3</v>
      </c>
      <c r="AG1097" s="5">
        <v>11393460</v>
      </c>
      <c r="AI1097" s="10"/>
    </row>
    <row r="1098" spans="1:35" x14ac:dyDescent="0.25">
      <c r="A1098" s="5" t="s">
        <v>1460</v>
      </c>
      <c r="B1098" s="5">
        <v>108</v>
      </c>
      <c r="C1098" s="5">
        <v>51</v>
      </c>
      <c r="D1098" s="5">
        <v>0.02</v>
      </c>
      <c r="E1098" s="5">
        <v>724.99997999999994</v>
      </c>
      <c r="F1098" s="5">
        <v>575.00000999999997</v>
      </c>
      <c r="H1098" s="5">
        <v>99.300003000000004</v>
      </c>
      <c r="I1098" s="5" t="s">
        <v>200</v>
      </c>
      <c r="J1098" s="5" t="s">
        <v>1116</v>
      </c>
      <c r="K1098" s="5" t="s">
        <v>1456</v>
      </c>
      <c r="L1098" s="5" t="e">
        <v>#VALUE!</v>
      </c>
      <c r="M1098" s="5" t="s">
        <v>1456</v>
      </c>
      <c r="N1098" s="18" t="e">
        <v>#VALUE!</v>
      </c>
      <c r="O1098" s="5" t="e">
        <v>#VALUE!</v>
      </c>
      <c r="P1098" s="5" t="e">
        <v>#VALUE!</v>
      </c>
      <c r="Q1098" s="5">
        <v>9.4111075139177771</v>
      </c>
      <c r="R1098" s="5">
        <v>2.2364674640785162E-2</v>
      </c>
      <c r="S1098" s="18" t="e">
        <v>#VALUE!</v>
      </c>
      <c r="T1098" s="62" t="e">
        <v>#VALUE!</v>
      </c>
      <c r="U1098" s="18" t="e">
        <v>#VALUE!</v>
      </c>
      <c r="V1098" s="5">
        <v>420.80234410185807</v>
      </c>
      <c r="W1098" s="5">
        <v>981.16611311870327</v>
      </c>
      <c r="X1098" s="5">
        <v>2.3316555310851723</v>
      </c>
      <c r="Y1098" s="5">
        <v>0</v>
      </c>
      <c r="Z1098" s="5" t="s">
        <v>1112</v>
      </c>
      <c r="AA1098" s="5">
        <v>2004</v>
      </c>
      <c r="AB1098" s="5">
        <v>0.99300003000000003</v>
      </c>
      <c r="AC1098" s="5">
        <v>0.10905020999999999</v>
      </c>
      <c r="AD1098" s="5">
        <v>208092</v>
      </c>
      <c r="AE1098" s="5">
        <v>12455503</v>
      </c>
      <c r="AF1098" s="5">
        <v>3898476</v>
      </c>
      <c r="AG1098" s="5">
        <v>12364380</v>
      </c>
      <c r="AI1098" s="10"/>
    </row>
    <row r="1099" spans="1:35" x14ac:dyDescent="0.25">
      <c r="A1099" s="5" t="s">
        <v>1460</v>
      </c>
      <c r="B1099" s="5">
        <v>108</v>
      </c>
      <c r="C1099" s="5">
        <v>51</v>
      </c>
      <c r="D1099" s="5">
        <v>0.02</v>
      </c>
      <c r="E1099" s="5">
        <v>724.99997999999994</v>
      </c>
      <c r="F1099" s="5">
        <v>575.00000999999997</v>
      </c>
      <c r="H1099" s="5">
        <v>99.300003000000004</v>
      </c>
      <c r="I1099" s="5" t="s">
        <v>200</v>
      </c>
      <c r="J1099" s="5" t="s">
        <v>1116</v>
      </c>
      <c r="K1099" s="5" t="s">
        <v>1456</v>
      </c>
      <c r="L1099" s="5" t="e">
        <v>#VALUE!</v>
      </c>
      <c r="M1099" s="5" t="s">
        <v>1456</v>
      </c>
      <c r="N1099" s="18" t="e">
        <v>#VALUE!</v>
      </c>
      <c r="O1099" s="5" t="e">
        <v>#VALUE!</v>
      </c>
      <c r="P1099" s="5" t="e">
        <v>#VALUE!</v>
      </c>
      <c r="Q1099" s="5">
        <v>9.70264426959797</v>
      </c>
      <c r="R1099" s="5">
        <v>2.3057486265450504E-2</v>
      </c>
      <c r="S1099" s="18" t="e">
        <v>#VALUE!</v>
      </c>
      <c r="T1099" s="62" t="e">
        <v>#VALUE!</v>
      </c>
      <c r="U1099" s="18" t="e">
        <v>#VALUE!</v>
      </c>
      <c r="V1099" s="5">
        <v>420.80234410185807</v>
      </c>
      <c r="W1099" s="5">
        <v>981.16611311870327</v>
      </c>
      <c r="X1099" s="5">
        <v>2.3316555310851723</v>
      </c>
      <c r="Y1099" s="5">
        <v>0</v>
      </c>
      <c r="Z1099" s="5" t="s">
        <v>1112</v>
      </c>
      <c r="AA1099" s="5">
        <v>2005</v>
      </c>
      <c r="AB1099" s="5">
        <v>0.99300003000000003</v>
      </c>
      <c r="AC1099" s="5">
        <v>0.10906326</v>
      </c>
      <c r="AD1099" s="5">
        <v>216097</v>
      </c>
      <c r="AE1099" s="5">
        <v>13466189</v>
      </c>
      <c r="AF1099" s="5">
        <v>4088169.8</v>
      </c>
      <c r="AG1099" s="5">
        <v>13377297</v>
      </c>
      <c r="AI1099" s="10"/>
    </row>
    <row r="1100" spans="1:35" x14ac:dyDescent="0.25">
      <c r="A1100" s="5" t="s">
        <v>1460</v>
      </c>
      <c r="B1100" s="5">
        <v>108</v>
      </c>
      <c r="C1100" s="5">
        <v>51</v>
      </c>
      <c r="D1100" s="5">
        <v>0.02</v>
      </c>
      <c r="E1100" s="5">
        <v>724.99997999999994</v>
      </c>
      <c r="F1100" s="5">
        <v>575.00000999999997</v>
      </c>
      <c r="H1100" s="5">
        <v>99.400002000000001</v>
      </c>
      <c r="I1100" s="5" t="s">
        <v>200</v>
      </c>
      <c r="J1100" s="5" t="s">
        <v>1116</v>
      </c>
      <c r="K1100" s="5" t="s">
        <v>1456</v>
      </c>
      <c r="L1100" s="5" t="e">
        <v>#VALUE!</v>
      </c>
      <c r="M1100" s="5" t="s">
        <v>1456</v>
      </c>
      <c r="N1100" s="18" t="e">
        <v>#VALUE!</v>
      </c>
      <c r="O1100" s="5" t="e">
        <v>#VALUE!</v>
      </c>
      <c r="P1100" s="5" t="e">
        <v>#VALUE!</v>
      </c>
      <c r="Q1100" s="5">
        <v>8.6198613339071084</v>
      </c>
      <c r="R1100" s="5">
        <v>2.0484347235053928E-2</v>
      </c>
      <c r="S1100" s="18" t="e">
        <v>#VALUE!</v>
      </c>
      <c r="T1100" s="62" t="e">
        <v>#VALUE!</v>
      </c>
      <c r="U1100" s="18" t="e">
        <v>#VALUE!</v>
      </c>
      <c r="V1100" s="5">
        <v>420.80234410185807</v>
      </c>
      <c r="W1100" s="5">
        <v>981.16611311870327</v>
      </c>
      <c r="X1100" s="5">
        <v>2.3316555310851723</v>
      </c>
      <c r="Y1100" s="5">
        <v>0</v>
      </c>
      <c r="Z1100" s="5" t="s">
        <v>1112</v>
      </c>
      <c r="AA1100" s="5">
        <v>2006</v>
      </c>
      <c r="AB1100" s="5">
        <v>0.99400001999999998</v>
      </c>
      <c r="AC1100" s="5">
        <v>0.10907304</v>
      </c>
      <c r="AD1100" s="5">
        <v>226665</v>
      </c>
      <c r="AE1100" s="5">
        <v>14480208</v>
      </c>
      <c r="AF1100" s="5">
        <v>4241334</v>
      </c>
      <c r="AG1100" s="5">
        <v>14395849</v>
      </c>
      <c r="AI1100" s="10"/>
    </row>
    <row r="1101" spans="1:35" x14ac:dyDescent="0.25">
      <c r="A1101" s="5" t="s">
        <v>1460</v>
      </c>
      <c r="B1101" s="5">
        <v>108</v>
      </c>
      <c r="C1101" s="5">
        <v>51</v>
      </c>
      <c r="D1101" s="5">
        <v>0.02</v>
      </c>
      <c r="E1101" s="5">
        <v>724.99997999999994</v>
      </c>
      <c r="F1101" s="5">
        <v>575.00000999999997</v>
      </c>
      <c r="H1101" s="5">
        <v>99.5</v>
      </c>
      <c r="I1101" s="5" t="s">
        <v>200</v>
      </c>
      <c r="J1101" s="5" t="s">
        <v>1116</v>
      </c>
      <c r="K1101" s="5" t="s">
        <v>1456</v>
      </c>
      <c r="L1101" s="5" t="e">
        <v>#VALUE!</v>
      </c>
      <c r="M1101" s="5" t="s">
        <v>1456</v>
      </c>
      <c r="N1101" s="18" t="e">
        <v>#VALUE!</v>
      </c>
      <c r="O1101" s="5" t="e">
        <v>#VALUE!</v>
      </c>
      <c r="P1101" s="5" t="e">
        <v>#VALUE!</v>
      </c>
      <c r="Q1101" s="5">
        <v>7.3659243655120097</v>
      </c>
      <c r="R1101" s="5">
        <v>1.7504475601801871E-2</v>
      </c>
      <c r="S1101" s="18" t="e">
        <v>#VALUE!</v>
      </c>
      <c r="T1101" s="62" t="e">
        <v>#VALUE!</v>
      </c>
      <c r="U1101" s="18" t="e">
        <v>#VALUE!</v>
      </c>
      <c r="V1101" s="5">
        <v>420.80234410185807</v>
      </c>
      <c r="W1101" s="5">
        <v>981.16611311870327</v>
      </c>
      <c r="X1101" s="5">
        <v>2.3316555310851723</v>
      </c>
      <c r="Y1101" s="5">
        <v>0</v>
      </c>
      <c r="Z1101" s="5" t="s">
        <v>1112</v>
      </c>
      <c r="AA1101" s="5">
        <v>2007</v>
      </c>
      <c r="AB1101" s="5">
        <v>0.995</v>
      </c>
      <c r="AC1101" s="5">
        <v>0.10908211</v>
      </c>
      <c r="AD1101" s="5">
        <v>233003</v>
      </c>
      <c r="AE1101" s="5">
        <v>15643377</v>
      </c>
      <c r="AF1101" s="5">
        <v>4468393.5</v>
      </c>
      <c r="AG1101" s="5">
        <v>15564789</v>
      </c>
      <c r="AI1101" s="10"/>
    </row>
    <row r="1102" spans="1:35" x14ac:dyDescent="0.25">
      <c r="A1102" s="5" t="s">
        <v>1460</v>
      </c>
      <c r="B1102" s="5">
        <v>108</v>
      </c>
      <c r="C1102" s="5">
        <v>51</v>
      </c>
      <c r="D1102" s="5">
        <v>0.02</v>
      </c>
      <c r="E1102" s="5">
        <v>724.99997999999994</v>
      </c>
      <c r="F1102" s="5">
        <v>575.00000999999997</v>
      </c>
      <c r="H1102" s="5">
        <v>99.5</v>
      </c>
      <c r="I1102" s="5" t="s">
        <v>200</v>
      </c>
      <c r="J1102" s="5" t="s">
        <v>1116</v>
      </c>
      <c r="K1102" s="5" t="s">
        <v>1456</v>
      </c>
      <c r="L1102" s="5" t="e">
        <v>#VALUE!</v>
      </c>
      <c r="M1102" s="5" t="s">
        <v>1456</v>
      </c>
      <c r="N1102" s="18" t="e">
        <v>#VALUE!</v>
      </c>
      <c r="O1102" s="5" t="e">
        <v>#VALUE!</v>
      </c>
      <c r="P1102" s="5" t="e">
        <v>#VALUE!</v>
      </c>
      <c r="Q1102" s="5">
        <v>7.4706699711642219</v>
      </c>
      <c r="R1102" s="5">
        <v>1.7753394380702156E-2</v>
      </c>
      <c r="S1102" s="18" t="e">
        <v>#VALUE!</v>
      </c>
      <c r="T1102" s="62" t="e">
        <v>#VALUE!</v>
      </c>
      <c r="U1102" s="18" t="e">
        <v>#VALUE!</v>
      </c>
      <c r="V1102" s="5">
        <v>420.80234410185807</v>
      </c>
      <c r="W1102" s="5">
        <v>981.16611311870327</v>
      </c>
      <c r="X1102" s="5">
        <v>2.3316555310851723</v>
      </c>
      <c r="Y1102" s="5">
        <v>0</v>
      </c>
      <c r="Z1102" s="5" t="s">
        <v>1112</v>
      </c>
      <c r="AA1102" s="5">
        <v>2008</v>
      </c>
      <c r="AB1102" s="5">
        <v>0.995</v>
      </c>
      <c r="AC1102" s="5">
        <v>0.10904762</v>
      </c>
      <c r="AD1102" s="5">
        <v>246004</v>
      </c>
      <c r="AE1102" s="5">
        <v>16868148</v>
      </c>
      <c r="AF1102" s="5">
        <v>4750682.5</v>
      </c>
      <c r="AG1102" s="5">
        <v>16791984</v>
      </c>
      <c r="AI1102" s="10"/>
    </row>
    <row r="1103" spans="1:35" x14ac:dyDescent="0.25">
      <c r="A1103" s="5" t="s">
        <v>1460</v>
      </c>
      <c r="B1103" s="5">
        <v>108</v>
      </c>
      <c r="C1103" s="5">
        <v>51</v>
      </c>
      <c r="D1103" s="5">
        <v>0.02</v>
      </c>
      <c r="E1103" s="5">
        <v>724.99997999999994</v>
      </c>
      <c r="F1103" s="5">
        <v>575.00000999999997</v>
      </c>
      <c r="H1103" s="5">
        <v>99.599998999999997</v>
      </c>
      <c r="I1103" s="5" t="s">
        <v>200</v>
      </c>
      <c r="J1103" s="5" t="s">
        <v>1116</v>
      </c>
      <c r="K1103" s="5" t="s">
        <v>1456</v>
      </c>
      <c r="L1103" s="5" t="e">
        <v>#VALUE!</v>
      </c>
      <c r="M1103" s="5" t="s">
        <v>1456</v>
      </c>
      <c r="N1103" s="18" t="e">
        <v>#VALUE!</v>
      </c>
      <c r="O1103" s="5" t="e">
        <v>#VALUE!</v>
      </c>
      <c r="P1103" s="5" t="e">
        <v>#VALUE!</v>
      </c>
      <c r="Q1103" s="5">
        <v>5.8108479275683003</v>
      </c>
      <c r="R1103" s="5">
        <v>1.3808972333485254E-2</v>
      </c>
      <c r="S1103" s="18" t="e">
        <v>#VALUE!</v>
      </c>
      <c r="T1103" s="62" t="e">
        <v>#VALUE!</v>
      </c>
      <c r="U1103" s="18" t="e">
        <v>#VALUE!</v>
      </c>
      <c r="V1103" s="5">
        <v>420.80234410185807</v>
      </c>
      <c r="W1103" s="5">
        <v>981.16611311870327</v>
      </c>
      <c r="X1103" s="5">
        <v>2.3316555310851723</v>
      </c>
      <c r="Y1103" s="5">
        <v>0</v>
      </c>
      <c r="Z1103" s="5" t="s">
        <v>1112</v>
      </c>
      <c r="AA1103" s="5">
        <v>2009</v>
      </c>
      <c r="AB1103" s="5">
        <v>0.99599998999999995</v>
      </c>
      <c r="AC1103" s="5">
        <v>0.14604497</v>
      </c>
      <c r="AD1103" s="5">
        <v>265690</v>
      </c>
      <c r="AE1103" s="5">
        <v>17173974</v>
      </c>
      <c r="AF1103" s="5">
        <v>4974741.5</v>
      </c>
      <c r="AG1103" s="5">
        <v>17100738</v>
      </c>
      <c r="AH1103" s="5">
        <v>43.73</v>
      </c>
      <c r="AI1103" s="10"/>
    </row>
    <row r="1104" spans="1:35" x14ac:dyDescent="0.25">
      <c r="A1104" s="5" t="s">
        <v>1460</v>
      </c>
      <c r="B1104" s="5">
        <v>108</v>
      </c>
      <c r="C1104" s="5">
        <v>51</v>
      </c>
      <c r="D1104" s="5">
        <v>0.02</v>
      </c>
      <c r="E1104" s="5">
        <v>724.99997999999994</v>
      </c>
      <c r="F1104" s="5">
        <v>499.99999000000003</v>
      </c>
      <c r="H1104" s="5">
        <v>99.5</v>
      </c>
      <c r="I1104" s="5" t="s">
        <v>200</v>
      </c>
      <c r="J1104" s="5" t="s">
        <v>1116</v>
      </c>
      <c r="K1104" s="5" t="s">
        <v>1456</v>
      </c>
      <c r="L1104" s="5" t="e">
        <v>#VALUE!</v>
      </c>
      <c r="M1104" s="5" t="s">
        <v>1456</v>
      </c>
      <c r="N1104" s="18" t="e">
        <v>#VALUE!</v>
      </c>
      <c r="O1104" s="5" t="e">
        <v>#VALUE!</v>
      </c>
      <c r="P1104" s="5" t="e">
        <v>#VALUE!</v>
      </c>
      <c r="Q1104" s="5">
        <v>6.0047801567188959</v>
      </c>
      <c r="R1104" s="5">
        <v>1.717240778005483E-2</v>
      </c>
      <c r="S1104" s="18" t="e">
        <v>#VALUE!</v>
      </c>
      <c r="T1104" s="62" t="e">
        <v>#VALUE!</v>
      </c>
      <c r="U1104" s="18" t="e">
        <v>#VALUE!</v>
      </c>
      <c r="V1104" s="5">
        <v>349.67607534298389</v>
      </c>
      <c r="W1104" s="5">
        <v>775.19993813302472</v>
      </c>
      <c r="X1104" s="5">
        <v>2.2169087129357097</v>
      </c>
      <c r="Y1104" s="5">
        <v>0</v>
      </c>
      <c r="Z1104" s="5" t="s">
        <v>1112</v>
      </c>
      <c r="AA1104" s="5">
        <v>2010</v>
      </c>
      <c r="AB1104" s="5">
        <v>0.995</v>
      </c>
      <c r="AC1104" s="5">
        <v>0.12990572</v>
      </c>
      <c r="AD1104" s="5">
        <v>262591</v>
      </c>
      <c r="AE1104" s="5">
        <v>17804792</v>
      </c>
      <c r="AF1104" s="5">
        <v>5184128</v>
      </c>
      <c r="AG1104" s="5">
        <v>17723254</v>
      </c>
      <c r="AH1104" s="5">
        <v>43.939999</v>
      </c>
      <c r="AI1104" s="10"/>
    </row>
    <row r="1105" spans="1:35" x14ac:dyDescent="0.25">
      <c r="A1105" s="5" t="s">
        <v>1460</v>
      </c>
      <c r="B1105" s="5">
        <v>108</v>
      </c>
      <c r="C1105" s="5">
        <v>51</v>
      </c>
      <c r="D1105" s="5">
        <v>0.02</v>
      </c>
      <c r="E1105" s="5">
        <v>724.99997999999994</v>
      </c>
      <c r="F1105" s="5">
        <v>499.99999000000003</v>
      </c>
      <c r="H1105" s="5">
        <v>99.599998999999997</v>
      </c>
      <c r="I1105" s="5" t="s">
        <v>200</v>
      </c>
      <c r="J1105" s="5" t="s">
        <v>1116</v>
      </c>
      <c r="K1105" s="5" t="s">
        <v>1456</v>
      </c>
      <c r="L1105" s="5" t="e">
        <v>#VALUE!</v>
      </c>
      <c r="M1105" s="5" t="s">
        <v>1456</v>
      </c>
      <c r="N1105" s="18" t="e">
        <v>#VALUE!</v>
      </c>
      <c r="O1105" s="5" t="e">
        <v>#VALUE!</v>
      </c>
      <c r="P1105" s="5" t="e">
        <v>#VALUE!</v>
      </c>
      <c r="Q1105" s="5">
        <v>5.100160909239392</v>
      </c>
      <c r="R1105" s="5">
        <v>1.4585387073556116E-2</v>
      </c>
      <c r="S1105" s="18" t="e">
        <v>#VALUE!</v>
      </c>
      <c r="T1105" s="62" t="e">
        <v>#VALUE!</v>
      </c>
      <c r="U1105" s="18" t="e">
        <v>#VALUE!</v>
      </c>
      <c r="V1105" s="5">
        <v>349.67607534298389</v>
      </c>
      <c r="W1105" s="5">
        <v>775.19993813302472</v>
      </c>
      <c r="X1105" s="5">
        <v>2.2169087129357097</v>
      </c>
      <c r="Y1105" s="5">
        <v>0</v>
      </c>
      <c r="Z1105" s="5" t="s">
        <v>1112</v>
      </c>
      <c r="AA1105" s="5">
        <v>2011</v>
      </c>
      <c r="AB1105" s="5">
        <v>0.99599998999999995</v>
      </c>
      <c r="AC1105" s="5">
        <v>0.12786432</v>
      </c>
      <c r="AD1105" s="5">
        <v>341157</v>
      </c>
      <c r="AE1105" s="5">
        <v>18646430</v>
      </c>
      <c r="AF1105" s="5">
        <v>5113742</v>
      </c>
      <c r="AG1105" s="5">
        <v>18570514</v>
      </c>
      <c r="AH1105" s="5">
        <v>44.110000999999997</v>
      </c>
      <c r="AI1105" s="10"/>
    </row>
    <row r="1106" spans="1:35" x14ac:dyDescent="0.25">
      <c r="A1106" s="5" t="s">
        <v>1460</v>
      </c>
      <c r="B1106" s="5">
        <v>108</v>
      </c>
      <c r="C1106" s="5">
        <v>51</v>
      </c>
      <c r="D1106" s="5">
        <v>0.02</v>
      </c>
      <c r="E1106" s="5">
        <v>724.99997999999994</v>
      </c>
      <c r="F1106" s="5">
        <v>499.99999000000003</v>
      </c>
      <c r="H1106" s="5">
        <v>99.800003000000004</v>
      </c>
      <c r="I1106" s="5" t="s">
        <v>200</v>
      </c>
      <c r="J1106" s="5" t="s">
        <v>1116</v>
      </c>
      <c r="K1106" s="5" t="s">
        <v>1456</v>
      </c>
      <c r="L1106" s="5" t="e">
        <v>#VALUE!</v>
      </c>
      <c r="M1106" s="5" t="s">
        <v>1456</v>
      </c>
      <c r="N1106" s="18" t="e">
        <v>#VALUE!</v>
      </c>
      <c r="O1106" s="5" t="e">
        <v>#VALUE!</v>
      </c>
      <c r="P1106" s="5" t="e">
        <v>#VALUE!</v>
      </c>
      <c r="Q1106" s="5">
        <v>2.6531283125816008</v>
      </c>
      <c r="R1106" s="5">
        <v>7.5873887282086674E-3</v>
      </c>
      <c r="S1106" s="18" t="e">
        <v>#VALUE!</v>
      </c>
      <c r="T1106" s="62" t="e">
        <v>#VALUE!</v>
      </c>
      <c r="U1106" s="18" t="e">
        <v>#VALUE!</v>
      </c>
      <c r="V1106" s="5">
        <v>349.67607534298389</v>
      </c>
      <c r="W1106" s="5">
        <v>775.19993813302472</v>
      </c>
      <c r="X1106" s="5">
        <v>2.2169087129357097</v>
      </c>
      <c r="Y1106" s="5">
        <v>0</v>
      </c>
      <c r="Z1106" s="5" t="s">
        <v>1112</v>
      </c>
      <c r="AA1106" s="5">
        <v>2012</v>
      </c>
      <c r="AB1106" s="5">
        <v>0.99800003000000004</v>
      </c>
      <c r="AC1106" s="5">
        <v>0.13157796999999999</v>
      </c>
      <c r="AD1106" s="5">
        <v>372105</v>
      </c>
      <c r="AE1106" s="5">
        <v>19373800</v>
      </c>
      <c r="AF1106" s="5">
        <v>5106766</v>
      </c>
      <c r="AG1106" s="5">
        <v>19326360</v>
      </c>
      <c r="AI1106" s="10"/>
    </row>
    <row r="1107" spans="1:35" x14ac:dyDescent="0.25">
      <c r="A1107" s="5" t="s">
        <v>1460</v>
      </c>
      <c r="B1107" s="5">
        <v>108</v>
      </c>
      <c r="C1107" s="5">
        <v>51</v>
      </c>
      <c r="D1107" s="5">
        <v>0.02</v>
      </c>
      <c r="E1107" s="5">
        <v>724.99997999999994</v>
      </c>
      <c r="F1107" s="5">
        <v>499.99999000000003</v>
      </c>
      <c r="H1107" s="5">
        <v>99.800003000000004</v>
      </c>
      <c r="I1107" s="5" t="s">
        <v>200</v>
      </c>
      <c r="J1107" s="5" t="s">
        <v>1116</v>
      </c>
      <c r="K1107" s="5" t="s">
        <v>1456</v>
      </c>
      <c r="L1107" s="5" t="e">
        <v>#VALUE!</v>
      </c>
      <c r="M1107" s="5" t="s">
        <v>1456</v>
      </c>
      <c r="N1107" s="18" t="e">
        <v>#VALUE!</v>
      </c>
      <c r="O1107" s="5" t="e">
        <v>#VALUE!</v>
      </c>
      <c r="P1107" s="5" t="e">
        <v>#VALUE!</v>
      </c>
      <c r="Q1107" s="5">
        <v>2.7761904402791946</v>
      </c>
      <c r="R1107" s="5">
        <v>7.9393205198729586E-3</v>
      </c>
      <c r="S1107" s="18" t="e">
        <v>#VALUE!</v>
      </c>
      <c r="T1107" s="62" t="e">
        <v>#VALUE!</v>
      </c>
      <c r="U1107" s="18" t="e">
        <v>#VALUE!</v>
      </c>
      <c r="V1107" s="5">
        <v>349.67607534298389</v>
      </c>
      <c r="W1107" s="5">
        <v>775.19993813302472</v>
      </c>
      <c r="X1107" s="5">
        <v>2.2169087129357097</v>
      </c>
      <c r="Y1107" s="5">
        <v>0</v>
      </c>
      <c r="Z1107" s="5" t="s">
        <v>1112</v>
      </c>
      <c r="AA1107" s="5">
        <v>2013</v>
      </c>
      <c r="AB1107" s="5">
        <v>0.99800003000000004</v>
      </c>
      <c r="AC1107" s="5">
        <v>0.12996020999999999</v>
      </c>
      <c r="AD1107" s="5">
        <v>377136</v>
      </c>
      <c r="AE1107" s="5">
        <v>20338784</v>
      </c>
      <c r="AF1107" s="5">
        <v>5123481</v>
      </c>
      <c r="AG1107" s="5">
        <v>20295238</v>
      </c>
      <c r="AI1107" s="10"/>
    </row>
    <row r="1108" spans="1:35" x14ac:dyDescent="0.25">
      <c r="A1108" s="5" t="s">
        <v>1460</v>
      </c>
      <c r="B1108" s="5">
        <v>108</v>
      </c>
      <c r="C1108" s="5">
        <v>51</v>
      </c>
      <c r="D1108" s="5">
        <v>0.02</v>
      </c>
      <c r="E1108" s="5">
        <v>0</v>
      </c>
      <c r="F1108" s="5">
        <v>200</v>
      </c>
      <c r="H1108" s="5">
        <v>99.800003000000004</v>
      </c>
      <c r="I1108" s="5" t="s">
        <v>200</v>
      </c>
      <c r="K1108" s="5" t="s">
        <v>1456</v>
      </c>
      <c r="L1108" s="5" t="e">
        <v>#VALUE!</v>
      </c>
      <c r="M1108" s="5" t="s">
        <v>1456</v>
      </c>
      <c r="N1108" s="18" t="e">
        <v>#VALUE!</v>
      </c>
      <c r="O1108" s="5" t="e">
        <v>#VALUE!</v>
      </c>
      <c r="P1108" s="5" t="e">
        <v>#VALUE!</v>
      </c>
      <c r="Q1108" s="5">
        <v>1.3992026130403372</v>
      </c>
      <c r="R1108" s="5">
        <v>8.2175034070611774E-3</v>
      </c>
      <c r="S1108" s="18" t="e">
        <v>#VALUE!</v>
      </c>
      <c r="T1108" s="62" t="e">
        <v>#VALUE!</v>
      </c>
      <c r="U1108" s="18" t="e">
        <v>#VALUE!</v>
      </c>
      <c r="V1108" s="5">
        <v>170.27101100293106</v>
      </c>
      <c r="W1108" s="5">
        <v>796.4215644807316</v>
      </c>
      <c r="X1108" s="5">
        <v>4.6773761416558566</v>
      </c>
      <c r="Y1108" s="5">
        <v>0</v>
      </c>
      <c r="Z1108" s="5" t="s">
        <v>1112</v>
      </c>
      <c r="AA1108" s="5">
        <v>2014</v>
      </c>
      <c r="AB1108" s="5">
        <v>0.99800003000000004</v>
      </c>
      <c r="AC1108" s="5">
        <v>0</v>
      </c>
      <c r="AE1108" s="5">
        <v>21537814</v>
      </c>
      <c r="AF1108" s="5">
        <v>5241857.5</v>
      </c>
      <c r="AG1108" s="5">
        <v>21498148</v>
      </c>
      <c r="AI1108" s="10"/>
    </row>
    <row r="1109" spans="1:35" x14ac:dyDescent="0.25">
      <c r="A1109" s="5" t="s">
        <v>1460</v>
      </c>
      <c r="B1109" s="5">
        <v>108</v>
      </c>
      <c r="C1109" s="5">
        <v>51</v>
      </c>
      <c r="D1109" s="5">
        <v>0.02</v>
      </c>
      <c r="E1109" s="5">
        <v>0</v>
      </c>
      <c r="F1109" s="5">
        <v>200</v>
      </c>
      <c r="H1109" s="5">
        <v>112.79999999999998</v>
      </c>
      <c r="I1109" s="5" t="s">
        <v>200</v>
      </c>
      <c r="K1109" s="5" t="s">
        <v>1456</v>
      </c>
      <c r="L1109" s="5" t="e">
        <v>#VALUE!</v>
      </c>
      <c r="M1109" s="5" t="s">
        <v>1456</v>
      </c>
      <c r="N1109" s="18" t="e">
        <v>#VALUE!</v>
      </c>
      <c r="O1109" s="5" t="e">
        <v>#VALUE!</v>
      </c>
      <c r="P1109" s="5" t="e">
        <v>#VALUE!</v>
      </c>
      <c r="Q1109" s="5">
        <v>-85.346710126929025</v>
      </c>
      <c r="R1109" s="5">
        <v>-0.5012404027216345</v>
      </c>
      <c r="S1109" s="18" t="e">
        <v>#VALUE!</v>
      </c>
      <c r="T1109" s="62" t="e">
        <v>#VALUE!</v>
      </c>
      <c r="U1109" s="18" t="e">
        <v>#VALUE!</v>
      </c>
      <c r="V1109" s="5">
        <v>170.27101100293106</v>
      </c>
      <c r="W1109" s="5">
        <v>796.4215644807316</v>
      </c>
      <c r="X1109" s="5">
        <v>4.6773761416558566</v>
      </c>
      <c r="Y1109" s="5">
        <v>0</v>
      </c>
      <c r="Z1109" s="5" t="s">
        <v>1117</v>
      </c>
      <c r="AA1109" s="5">
        <v>2001</v>
      </c>
      <c r="AB1109" s="5">
        <v>1.1279999999999999</v>
      </c>
      <c r="AD1109" s="5">
        <v>513907</v>
      </c>
      <c r="AE1109" s="5">
        <v>35248768</v>
      </c>
      <c r="AF1109" s="5">
        <v>9001354</v>
      </c>
      <c r="AG1109" s="5">
        <v>39773748</v>
      </c>
      <c r="AI1109" s="10"/>
    </row>
    <row r="1110" spans="1:35" x14ac:dyDescent="0.25">
      <c r="A1110" s="5" t="s">
        <v>1460</v>
      </c>
      <c r="B1110" s="5">
        <v>108</v>
      </c>
      <c r="C1110" s="5">
        <v>51</v>
      </c>
      <c r="D1110" s="5">
        <v>0.02</v>
      </c>
      <c r="E1110" s="5">
        <v>724.99997999999994</v>
      </c>
      <c r="F1110" s="5">
        <v>575.00000999999997</v>
      </c>
      <c r="G1110" s="5">
        <v>10</v>
      </c>
      <c r="H1110" s="5">
        <v>111.59999000000001</v>
      </c>
      <c r="I1110" s="5" t="s">
        <v>200</v>
      </c>
      <c r="J1110" s="5" t="s">
        <v>201</v>
      </c>
      <c r="K1110" s="5">
        <v>1953.1861560547343</v>
      </c>
      <c r="L1110" s="5">
        <v>4.6415762255876416</v>
      </c>
      <c r="M1110" s="5">
        <v>53.277003065122756</v>
      </c>
      <c r="N1110" s="18">
        <v>0.12660814230689432</v>
      </c>
      <c r="O1110" s="5">
        <v>3274.7368389623293</v>
      </c>
      <c r="P1110" s="5">
        <v>7.7821259431236847</v>
      </c>
      <c r="Q1110" s="5">
        <v>-193.89101429950074</v>
      </c>
      <c r="R1110" s="5">
        <v>-0.46076505280248176</v>
      </c>
      <c r="S1110" s="18">
        <v>1.1159999</v>
      </c>
      <c r="T1110" s="62">
        <v>25.35</v>
      </c>
      <c r="U1110" s="18">
        <v>6.0245399587345469E-2</v>
      </c>
      <c r="V1110" s="5">
        <v>420.80234410185807</v>
      </c>
      <c r="W1110" s="5">
        <v>981.16611311870327</v>
      </c>
      <c r="X1110" s="5">
        <v>2.3316555310851723</v>
      </c>
      <c r="Y1110" s="5">
        <v>0</v>
      </c>
      <c r="Z1110" s="5" t="s">
        <v>1117</v>
      </c>
      <c r="AA1110" s="5">
        <v>2002</v>
      </c>
      <c r="AB1110" s="5">
        <v>1.1159999</v>
      </c>
      <c r="AC1110" s="5">
        <v>0.12770000000000001</v>
      </c>
      <c r="AD1110" s="5">
        <v>196003</v>
      </c>
      <c r="AE1110" s="5">
        <v>37713664</v>
      </c>
      <c r="AF1110" s="5">
        <v>9494603</v>
      </c>
      <c r="AG1110" s="5">
        <v>42104088</v>
      </c>
      <c r="AI1110" s="10"/>
    </row>
    <row r="1111" spans="1:35" x14ac:dyDescent="0.25">
      <c r="A1111" s="5" t="s">
        <v>1460</v>
      </c>
      <c r="B1111" s="5">
        <v>108</v>
      </c>
      <c r="C1111" s="5">
        <v>51</v>
      </c>
      <c r="D1111" s="5">
        <v>0.02</v>
      </c>
      <c r="E1111" s="5">
        <v>724.99997999999994</v>
      </c>
      <c r="F1111" s="5">
        <v>575.00000999999997</v>
      </c>
      <c r="G1111" s="5">
        <v>9</v>
      </c>
      <c r="H1111" s="5">
        <v>108.4</v>
      </c>
      <c r="I1111" s="5" t="s">
        <v>200</v>
      </c>
      <c r="J1111" s="5" t="s">
        <v>201</v>
      </c>
      <c r="K1111" s="5">
        <v>1953.1861560547343</v>
      </c>
      <c r="L1111" s="5">
        <v>4.6415762255876416</v>
      </c>
      <c r="M1111" s="5">
        <v>53.277003065122756</v>
      </c>
      <c r="N1111" s="18">
        <v>0.12660814230689432</v>
      </c>
      <c r="O1111" s="5">
        <v>3180.8378597840065</v>
      </c>
      <c r="P1111" s="5">
        <v>7.5589832242333301</v>
      </c>
      <c r="Q1111" s="5">
        <v>-144.7527445464678</v>
      </c>
      <c r="R1111" s="5">
        <v>-0.34399224855893246</v>
      </c>
      <c r="S1111" s="18">
        <v>1.0840000000000001</v>
      </c>
      <c r="T1111" s="62">
        <v>30.82</v>
      </c>
      <c r="U1111" s="18">
        <v>7.3247099341953129E-2</v>
      </c>
      <c r="V1111" s="5">
        <v>420.80234410185807</v>
      </c>
      <c r="W1111" s="5">
        <v>981.16611311870327</v>
      </c>
      <c r="X1111" s="5">
        <v>2.3316555310851723</v>
      </c>
      <c r="Y1111" s="5">
        <v>0</v>
      </c>
      <c r="Z1111" s="5" t="s">
        <v>1117</v>
      </c>
      <c r="AA1111" s="5">
        <v>2003</v>
      </c>
      <c r="AB1111" s="5">
        <v>1.0840000000000001</v>
      </c>
      <c r="AC1111" s="5">
        <v>0.12810000999999999</v>
      </c>
      <c r="AD1111" s="5">
        <v>0</v>
      </c>
      <c r="AE1111" s="5">
        <v>39863984</v>
      </c>
      <c r="AF1111" s="5">
        <v>9734448</v>
      </c>
      <c r="AG1111" s="5">
        <v>43226836</v>
      </c>
      <c r="AI1111" s="10"/>
    </row>
    <row r="1112" spans="1:35" x14ac:dyDescent="0.25">
      <c r="A1112" s="5" t="s">
        <v>1460</v>
      </c>
      <c r="B1112" s="5">
        <v>108</v>
      </c>
      <c r="C1112" s="5">
        <v>51</v>
      </c>
      <c r="D1112" s="5">
        <v>0.02</v>
      </c>
      <c r="E1112" s="5">
        <v>724.99997999999994</v>
      </c>
      <c r="F1112" s="5">
        <v>575.00000999999997</v>
      </c>
      <c r="G1112" s="5">
        <v>9</v>
      </c>
      <c r="H1112" s="5">
        <v>108.1</v>
      </c>
      <c r="I1112" s="5" t="s">
        <v>200</v>
      </c>
      <c r="J1112" s="5" t="s">
        <v>201</v>
      </c>
      <c r="K1112" s="5">
        <v>1953.1861560547343</v>
      </c>
      <c r="L1112" s="5">
        <v>4.6415762255876416</v>
      </c>
      <c r="M1112" s="5">
        <v>53.277003065122756</v>
      </c>
      <c r="N1112" s="18">
        <v>0.12660814230689432</v>
      </c>
      <c r="O1112" s="5">
        <v>3172.0348029764859</v>
      </c>
      <c r="P1112" s="5">
        <v>7.5380635289633116</v>
      </c>
      <c r="Q1112" s="5">
        <v>-141.09017605977019</v>
      </c>
      <c r="R1112" s="5">
        <v>-0.33528847459466232</v>
      </c>
      <c r="S1112" s="18">
        <v>1.081</v>
      </c>
      <c r="T1112" s="62">
        <v>31.39</v>
      </c>
      <c r="U1112" s="18">
        <v>7.4597253185274368E-2</v>
      </c>
      <c r="V1112" s="5">
        <v>420.80234410185807</v>
      </c>
      <c r="W1112" s="5">
        <v>981.16611311870327</v>
      </c>
      <c r="X1112" s="5">
        <v>2.3316555310851723</v>
      </c>
      <c r="Y1112" s="5">
        <v>0</v>
      </c>
      <c r="Z1112" s="5" t="s">
        <v>1117</v>
      </c>
      <c r="AA1112" s="5">
        <v>2004</v>
      </c>
      <c r="AB1112" s="5">
        <v>1.081</v>
      </c>
      <c r="AC1112" s="5">
        <v>0.12729999</v>
      </c>
      <c r="AD1112" s="5">
        <v>23135</v>
      </c>
      <c r="AE1112" s="5">
        <v>41733700</v>
      </c>
      <c r="AF1112" s="5">
        <v>10082153</v>
      </c>
      <c r="AG1112" s="5">
        <v>45117508</v>
      </c>
      <c r="AI1112" s="10"/>
    </row>
    <row r="1113" spans="1:35" x14ac:dyDescent="0.25">
      <c r="A1113" s="5" t="s">
        <v>1460</v>
      </c>
      <c r="B1113" s="5">
        <v>108</v>
      </c>
      <c r="C1113" s="5">
        <v>51</v>
      </c>
      <c r="D1113" s="5">
        <v>0.02</v>
      </c>
      <c r="E1113" s="5">
        <v>724.99997999999994</v>
      </c>
      <c r="F1113" s="5">
        <v>575.00000999999997</v>
      </c>
      <c r="G1113" s="5">
        <v>9</v>
      </c>
      <c r="H1113" s="5">
        <v>108.1</v>
      </c>
      <c r="I1113" s="5" t="s">
        <v>200</v>
      </c>
      <c r="J1113" s="5" t="s">
        <v>201</v>
      </c>
      <c r="K1113" s="5">
        <v>1953.1861560547343</v>
      </c>
      <c r="L1113" s="5">
        <v>4.6415762255876416</v>
      </c>
      <c r="M1113" s="5">
        <v>53.277003065122756</v>
      </c>
      <c r="N1113" s="18">
        <v>0.12660814230689432</v>
      </c>
      <c r="O1113" s="5">
        <v>3172.0348029764859</v>
      </c>
      <c r="P1113" s="5">
        <v>7.5380635289633116</v>
      </c>
      <c r="Q1113" s="5">
        <v>-144.11077413721742</v>
      </c>
      <c r="R1113" s="5">
        <v>-0.34246666197832404</v>
      </c>
      <c r="S1113" s="18">
        <v>1.081</v>
      </c>
      <c r="T1113" s="62">
        <v>30.92</v>
      </c>
      <c r="U1113" s="18">
        <v>7.3483752613692874E-2</v>
      </c>
      <c r="V1113" s="5">
        <v>420.80234410185807</v>
      </c>
      <c r="W1113" s="5">
        <v>981.16611311870327</v>
      </c>
      <c r="X1113" s="5">
        <v>2.3316555310851723</v>
      </c>
      <c r="Y1113" s="5">
        <v>0</v>
      </c>
      <c r="Z1113" s="5" t="s">
        <v>1117</v>
      </c>
      <c r="AA1113" s="5">
        <v>2005</v>
      </c>
      <c r="AB1113" s="5">
        <v>1.081</v>
      </c>
      <c r="AC1113" s="5">
        <v>0.12740000000000001</v>
      </c>
      <c r="AD1113" s="5">
        <v>237170</v>
      </c>
      <c r="AE1113" s="5">
        <v>43827856</v>
      </c>
      <c r="AF1113" s="5">
        <v>10366137</v>
      </c>
      <c r="AG1113" s="5">
        <v>47383508</v>
      </c>
      <c r="AI1113" s="10"/>
    </row>
    <row r="1114" spans="1:35" x14ac:dyDescent="0.25">
      <c r="A1114" s="5" t="s">
        <v>1460</v>
      </c>
      <c r="B1114" s="5">
        <v>108</v>
      </c>
      <c r="C1114" s="5">
        <v>51</v>
      </c>
      <c r="D1114" s="5">
        <v>0.02</v>
      </c>
      <c r="E1114" s="5">
        <v>724.99997999999994</v>
      </c>
      <c r="F1114" s="5">
        <v>575.00000999999997</v>
      </c>
      <c r="G1114" s="5">
        <v>9</v>
      </c>
      <c r="H1114" s="5">
        <v>106.50001</v>
      </c>
      <c r="I1114" s="5" t="s">
        <v>200</v>
      </c>
      <c r="J1114" s="5" t="s">
        <v>201</v>
      </c>
      <c r="K1114" s="5">
        <v>1953.1861560547343</v>
      </c>
      <c r="L1114" s="5">
        <v>4.6415762255876416</v>
      </c>
      <c r="M1114" s="5">
        <v>53.277003065122756</v>
      </c>
      <c r="N1114" s="18">
        <v>0.12660814230689432</v>
      </c>
      <c r="O1114" s="5">
        <v>3125.0854601049377</v>
      </c>
      <c r="P1114" s="5">
        <v>7.4264925181797219</v>
      </c>
      <c r="Q1114" s="5">
        <v>-116.03814850214512</v>
      </c>
      <c r="R1114" s="5">
        <v>-0.27575452021259961</v>
      </c>
      <c r="S1114" s="18">
        <v>1.0650001</v>
      </c>
      <c r="T1114" s="62">
        <v>35.28</v>
      </c>
      <c r="U1114" s="18">
        <v>8.3832327263142298E-2</v>
      </c>
      <c r="V1114" s="5">
        <v>420.80234410185807</v>
      </c>
      <c r="W1114" s="5">
        <v>981.16611311870327</v>
      </c>
      <c r="X1114" s="5">
        <v>2.3316555310851723</v>
      </c>
      <c r="Y1114" s="5">
        <v>0</v>
      </c>
      <c r="Z1114" s="5" t="s">
        <v>1117</v>
      </c>
      <c r="AA1114" s="5">
        <v>2006</v>
      </c>
      <c r="AB1114" s="5">
        <v>1.0650001</v>
      </c>
      <c r="AC1114" s="5">
        <v>0.12149999</v>
      </c>
      <c r="AD1114" s="5">
        <v>269587</v>
      </c>
      <c r="AE1114" s="5">
        <v>46624668</v>
      </c>
      <c r="AF1114" s="5">
        <v>10990239</v>
      </c>
      <c r="AG1114" s="5">
        <v>49670184</v>
      </c>
      <c r="AI1114" s="10"/>
    </row>
    <row r="1115" spans="1:35" x14ac:dyDescent="0.25">
      <c r="A1115" s="5" t="s">
        <v>1460</v>
      </c>
      <c r="B1115" s="5">
        <v>108</v>
      </c>
      <c r="C1115" s="5">
        <v>51</v>
      </c>
      <c r="D1115" s="5">
        <v>0.02</v>
      </c>
      <c r="E1115" s="5">
        <v>724.99997999999994</v>
      </c>
      <c r="F1115" s="5">
        <v>575.00000999999997</v>
      </c>
      <c r="G1115" s="5">
        <v>9</v>
      </c>
      <c r="H1115" s="5">
        <v>106.1</v>
      </c>
      <c r="I1115" s="5" t="s">
        <v>200</v>
      </c>
      <c r="J1115" s="5" t="s">
        <v>201</v>
      </c>
      <c r="K1115" s="5">
        <v>1953.1861560547343</v>
      </c>
      <c r="L1115" s="5">
        <v>4.6415762255876416</v>
      </c>
      <c r="M1115" s="5">
        <v>53.277003065122756</v>
      </c>
      <c r="N1115" s="18">
        <v>0.12660814230689432</v>
      </c>
      <c r="O1115" s="5">
        <v>3113.3477575930169</v>
      </c>
      <c r="P1115" s="5">
        <v>7.3985988938298544</v>
      </c>
      <c r="Q1115" s="5">
        <v>-108.25687673772011</v>
      </c>
      <c r="R1115" s="5">
        <v>-0.25726300781137235</v>
      </c>
      <c r="S1115" s="18">
        <v>1.0609999999999999</v>
      </c>
      <c r="T1115" s="62">
        <v>36.479999999999997</v>
      </c>
      <c r="U1115" s="18">
        <v>8.6700782560790043E-2</v>
      </c>
      <c r="V1115" s="5">
        <v>420.80234410185807</v>
      </c>
      <c r="W1115" s="5">
        <v>981.16611311870327</v>
      </c>
      <c r="X1115" s="5">
        <v>2.3316555310851723</v>
      </c>
      <c r="Y1115" s="5">
        <v>0</v>
      </c>
      <c r="Z1115" s="5" t="s">
        <v>1117</v>
      </c>
      <c r="AA1115" s="5">
        <v>2007</v>
      </c>
      <c r="AB1115" s="5">
        <v>1.0609999999999999</v>
      </c>
      <c r="AC1115" s="5">
        <v>0.12189999</v>
      </c>
      <c r="AD1115" s="5">
        <v>332149</v>
      </c>
      <c r="AE1115" s="5">
        <v>49391908</v>
      </c>
      <c r="AF1115" s="5">
        <v>11711386</v>
      </c>
      <c r="AG1115" s="5">
        <v>52420808</v>
      </c>
      <c r="AI1115" s="10"/>
    </row>
    <row r="1116" spans="1:35" x14ac:dyDescent="0.25">
      <c r="A1116" s="5" t="s">
        <v>1460</v>
      </c>
      <c r="B1116" s="5">
        <v>108</v>
      </c>
      <c r="C1116" s="5">
        <v>51</v>
      </c>
      <c r="D1116" s="5">
        <v>0.02</v>
      </c>
      <c r="E1116" s="5">
        <v>724.99997999999994</v>
      </c>
      <c r="F1116" s="5">
        <v>575.00000999999997</v>
      </c>
      <c r="G1116" s="5">
        <v>9</v>
      </c>
      <c r="H1116" s="5">
        <v>104.69999000000001</v>
      </c>
      <c r="I1116" s="5" t="s">
        <v>200</v>
      </c>
      <c r="J1116" s="5" t="s">
        <v>201</v>
      </c>
      <c r="K1116" s="5">
        <v>1953.1861560547343</v>
      </c>
      <c r="L1116" s="5">
        <v>4.6415762255876416</v>
      </c>
      <c r="M1116" s="5">
        <v>53.277003065122756</v>
      </c>
      <c r="N1116" s="18">
        <v>0.12660814230689432</v>
      </c>
      <c r="O1116" s="5">
        <v>3072.2665323893625</v>
      </c>
      <c r="P1116" s="5">
        <v>7.3009729519132609</v>
      </c>
      <c r="Q1116" s="5">
        <v>-82.242176413351515</v>
      </c>
      <c r="R1116" s="5">
        <v>-0.19544134571989039</v>
      </c>
      <c r="S1116" s="18">
        <v>1.0469999000000001</v>
      </c>
      <c r="T1116" s="62">
        <v>40.520000000000003</v>
      </c>
      <c r="U1116" s="18">
        <v>9.6290732278690408E-2</v>
      </c>
      <c r="V1116" s="5">
        <v>420.80234410185807</v>
      </c>
      <c r="W1116" s="5">
        <v>981.16611311870327</v>
      </c>
      <c r="X1116" s="5">
        <v>2.3316555310851723</v>
      </c>
      <c r="Y1116" s="5">
        <v>0</v>
      </c>
      <c r="Z1116" s="5" t="s">
        <v>1117</v>
      </c>
      <c r="AA1116" s="5">
        <v>2008</v>
      </c>
      <c r="AB1116" s="5">
        <v>1.0469999000000001</v>
      </c>
      <c r="AC1116" s="5">
        <v>0.1226</v>
      </c>
      <c r="AD1116" s="5">
        <v>406576</v>
      </c>
      <c r="AE1116" s="5">
        <v>52815088</v>
      </c>
      <c r="AF1116" s="5">
        <v>12701017</v>
      </c>
      <c r="AG1116" s="5">
        <v>55283120</v>
      </c>
      <c r="AI1116" s="10"/>
    </row>
    <row r="1117" spans="1:35" x14ac:dyDescent="0.25">
      <c r="A1117" s="5" t="s">
        <v>1460</v>
      </c>
      <c r="B1117" s="5">
        <v>108</v>
      </c>
      <c r="C1117" s="5">
        <v>51</v>
      </c>
      <c r="D1117" s="5">
        <v>0.02</v>
      </c>
      <c r="E1117" s="5">
        <v>724.99997999999994</v>
      </c>
      <c r="F1117" s="5">
        <v>575.00000999999997</v>
      </c>
      <c r="G1117" s="5">
        <v>9</v>
      </c>
      <c r="H1117" s="5">
        <v>99.300003000000004</v>
      </c>
      <c r="I1117" s="5" t="s">
        <v>200</v>
      </c>
      <c r="J1117" s="5" t="s">
        <v>201</v>
      </c>
      <c r="K1117" s="5">
        <v>1953.1861560547343</v>
      </c>
      <c r="L1117" s="5">
        <v>4.6415762255876416</v>
      </c>
      <c r="M1117" s="5">
        <v>53.277003065122756</v>
      </c>
      <c r="N1117" s="18">
        <v>0.12660814230689432</v>
      </c>
      <c r="O1117" s="5">
        <v>2913.8118913197914</v>
      </c>
      <c r="P1117" s="5">
        <v>6.9244193435730566</v>
      </c>
      <c r="Q1117" s="5">
        <v>12.326026518905255</v>
      </c>
      <c r="R1117" s="5">
        <v>2.9291724943247124E-2</v>
      </c>
      <c r="S1117" s="18">
        <v>0.99300002999999992</v>
      </c>
      <c r="T1117" s="62">
        <v>55.19</v>
      </c>
      <c r="U1117" s="18">
        <v>0.1311519568834198</v>
      </c>
      <c r="V1117" s="5">
        <v>420.80234410185807</v>
      </c>
      <c r="W1117" s="5">
        <v>981.16611311870327</v>
      </c>
      <c r="X1117" s="5">
        <v>2.3316555310851723</v>
      </c>
      <c r="Y1117" s="5">
        <v>0</v>
      </c>
      <c r="Z1117" s="5" t="s">
        <v>1117</v>
      </c>
      <c r="AA1117" s="5">
        <v>2009</v>
      </c>
      <c r="AB1117" s="5">
        <v>0.99300003000000003</v>
      </c>
      <c r="AC1117" s="5">
        <v>0.126</v>
      </c>
      <c r="AD1117" s="5">
        <v>472374</v>
      </c>
      <c r="AE1117" s="5">
        <v>55518744</v>
      </c>
      <c r="AF1117" s="5">
        <v>13267554</v>
      </c>
      <c r="AG1117" s="5">
        <v>55127660</v>
      </c>
      <c r="AH1117" s="5">
        <v>44.869999</v>
      </c>
      <c r="AI1117" s="10"/>
    </row>
    <row r="1118" spans="1:35" x14ac:dyDescent="0.25">
      <c r="A1118" s="5" t="s">
        <v>1460</v>
      </c>
      <c r="B1118" s="5">
        <v>108</v>
      </c>
      <c r="C1118" s="5">
        <v>51</v>
      </c>
      <c r="D1118" s="5">
        <v>0.02</v>
      </c>
      <c r="E1118" s="5">
        <v>724.99997999999994</v>
      </c>
      <c r="F1118" s="5">
        <v>499.99999000000003</v>
      </c>
      <c r="G1118" s="5">
        <v>9</v>
      </c>
      <c r="H1118" s="5">
        <v>95.899999000000008</v>
      </c>
      <c r="I1118" s="5" t="s">
        <v>200</v>
      </c>
      <c r="J1118" s="5" t="s">
        <v>201</v>
      </c>
      <c r="K1118" s="5">
        <v>1567.4913723643192</v>
      </c>
      <c r="L1118" s="5">
        <v>4.4826955084840359</v>
      </c>
      <c r="M1118" s="5">
        <v>39.596852604779656</v>
      </c>
      <c r="N1118" s="18">
        <v>0.11323866686029525</v>
      </c>
      <c r="O1118" s="5">
        <v>2246.6409433400399</v>
      </c>
      <c r="P1118" s="5">
        <v>6.4249203813454949</v>
      </c>
      <c r="Q1118" s="5">
        <v>62.94022471927385</v>
      </c>
      <c r="R1118" s="5">
        <v>0.17999579941961483</v>
      </c>
      <c r="S1118" s="18">
        <v>0.95899999000000014</v>
      </c>
      <c r="T1118" s="62">
        <v>49.36</v>
      </c>
      <c r="U1118" s="18">
        <v>0.14116012040052967</v>
      </c>
      <c r="V1118" s="5">
        <v>349.67607534298389</v>
      </c>
      <c r="W1118" s="5">
        <v>775.19993813302472</v>
      </c>
      <c r="X1118" s="5">
        <v>2.2169087129357097</v>
      </c>
      <c r="Y1118" s="5">
        <v>0</v>
      </c>
      <c r="Z1118" s="5" t="s">
        <v>1117</v>
      </c>
      <c r="AA1118" s="5">
        <v>2010</v>
      </c>
      <c r="AB1118" s="5">
        <v>0.95899999000000002</v>
      </c>
      <c r="AC1118" s="5">
        <v>0.11119999999999999</v>
      </c>
      <c r="AD1118" s="5">
        <v>483205</v>
      </c>
      <c r="AE1118" s="5">
        <v>58178272</v>
      </c>
      <c r="AF1118" s="5">
        <v>13252030</v>
      </c>
      <c r="AG1118" s="5">
        <v>55818100</v>
      </c>
      <c r="AH1118" s="5">
        <v>44.400002000000001</v>
      </c>
      <c r="AI1118" s="10"/>
    </row>
    <row r="1119" spans="1:35" x14ac:dyDescent="0.25">
      <c r="A1119" s="5" t="s">
        <v>1460</v>
      </c>
      <c r="B1119" s="5">
        <v>108</v>
      </c>
      <c r="C1119" s="5">
        <v>51</v>
      </c>
      <c r="D1119" s="5">
        <v>0.02</v>
      </c>
      <c r="E1119" s="5">
        <v>724.99997999999994</v>
      </c>
      <c r="F1119" s="5">
        <v>499.99999000000003</v>
      </c>
      <c r="G1119" s="5">
        <v>12</v>
      </c>
      <c r="H1119" s="5">
        <v>95.399999999999991</v>
      </c>
      <c r="I1119" s="5" t="s">
        <v>200</v>
      </c>
      <c r="J1119" s="5" t="s">
        <v>201</v>
      </c>
      <c r="K1119" s="5">
        <v>1567.4913723643192</v>
      </c>
      <c r="L1119" s="5">
        <v>4.4826955084840359</v>
      </c>
      <c r="M1119" s="5">
        <v>39.596852604779656</v>
      </c>
      <c r="N1119" s="18">
        <v>0.11323866686029525</v>
      </c>
      <c r="O1119" s="5">
        <v>2234.9275102144657</v>
      </c>
      <c r="P1119" s="5">
        <v>6.3914224272344358</v>
      </c>
      <c r="Q1119" s="5">
        <v>73.780060815805399</v>
      </c>
      <c r="R1119" s="5">
        <v>0.21099544984150648</v>
      </c>
      <c r="S1119" s="18">
        <v>0.95399999999999985</v>
      </c>
      <c r="T1119" s="62">
        <v>49.01</v>
      </c>
      <c r="U1119" s="18">
        <v>0.14015845764815754</v>
      </c>
      <c r="V1119" s="5">
        <v>349.67607534298389</v>
      </c>
      <c r="W1119" s="5">
        <v>775.19993813302472</v>
      </c>
      <c r="X1119" s="5">
        <v>2.2169087129357097</v>
      </c>
      <c r="Y1119" s="5">
        <v>0</v>
      </c>
      <c r="Z1119" s="5" t="s">
        <v>1117</v>
      </c>
      <c r="AA1119" s="5">
        <v>2011</v>
      </c>
      <c r="AB1119" s="5">
        <v>0.95399999999999996</v>
      </c>
      <c r="AC1119" s="5">
        <v>0.11119999999999999</v>
      </c>
      <c r="AD1119" s="5">
        <v>902661</v>
      </c>
      <c r="AE1119" s="5">
        <v>59876064</v>
      </c>
      <c r="AF1119" s="5">
        <v>13053831</v>
      </c>
      <c r="AG1119" s="5">
        <v>57102200</v>
      </c>
      <c r="AH1119" s="5">
        <v>45.09</v>
      </c>
      <c r="AI1119" s="10"/>
    </row>
    <row r="1120" spans="1:35" x14ac:dyDescent="0.25">
      <c r="A1120" s="5" t="s">
        <v>1460</v>
      </c>
      <c r="B1120" s="5">
        <v>108</v>
      </c>
      <c r="C1120" s="5">
        <v>51</v>
      </c>
      <c r="D1120" s="5">
        <v>0.02</v>
      </c>
      <c r="E1120" s="5">
        <v>724.99997999999994</v>
      </c>
      <c r="F1120" s="5">
        <v>499.99999000000003</v>
      </c>
      <c r="G1120" s="5">
        <v>12</v>
      </c>
      <c r="H1120" s="5">
        <v>94</v>
      </c>
      <c r="I1120" s="5" t="s">
        <v>200</v>
      </c>
      <c r="J1120" s="5" t="s">
        <v>201</v>
      </c>
      <c r="K1120" s="5">
        <v>1567.4913723643192</v>
      </c>
      <c r="L1120" s="5">
        <v>4.4826955084840359</v>
      </c>
      <c r="M1120" s="5">
        <v>39.596852604779656</v>
      </c>
      <c r="N1120" s="18">
        <v>0.11323866686029525</v>
      </c>
      <c r="O1120" s="5">
        <v>2202.1298318675031</v>
      </c>
      <c r="P1120" s="5">
        <v>6.2976279681345604</v>
      </c>
      <c r="Q1120" s="5">
        <v>101.36504437314252</v>
      </c>
      <c r="R1120" s="5">
        <v>0.28988269864822014</v>
      </c>
      <c r="S1120" s="18">
        <v>0.94</v>
      </c>
      <c r="T1120" s="62">
        <v>52.53</v>
      </c>
      <c r="U1120" s="18">
        <v>0.15022326347834003</v>
      </c>
      <c r="V1120" s="5">
        <v>349.67607534298389</v>
      </c>
      <c r="W1120" s="5">
        <v>775.19993813302472</v>
      </c>
      <c r="X1120" s="5">
        <v>2.2169087129357097</v>
      </c>
      <c r="Y1120" s="5">
        <v>0</v>
      </c>
      <c r="Z1120" s="5" t="s">
        <v>1117</v>
      </c>
      <c r="AA1120" s="5">
        <v>2012</v>
      </c>
      <c r="AB1120" s="5">
        <v>0.94</v>
      </c>
      <c r="AC1120" s="5">
        <v>0.1114</v>
      </c>
      <c r="AD1120" s="5">
        <v>988418</v>
      </c>
      <c r="AE1120" s="5">
        <v>61846696</v>
      </c>
      <c r="AF1120" s="5">
        <v>12801046</v>
      </c>
      <c r="AG1120" s="5">
        <v>58125012</v>
      </c>
      <c r="AI1120" s="10"/>
    </row>
    <row r="1121" spans="1:35" x14ac:dyDescent="0.25">
      <c r="A1121" s="5" t="s">
        <v>1460</v>
      </c>
      <c r="B1121" s="5">
        <v>108</v>
      </c>
      <c r="C1121" s="5">
        <v>51</v>
      </c>
      <c r="D1121" s="5">
        <v>0.02</v>
      </c>
      <c r="E1121" s="5">
        <v>724.99997999999994</v>
      </c>
      <c r="F1121" s="5">
        <v>499.99999000000003</v>
      </c>
      <c r="G1121" s="5">
        <v>12</v>
      </c>
      <c r="H1121" s="5">
        <v>94.199996999999996</v>
      </c>
      <c r="I1121" s="5" t="s">
        <v>200</v>
      </c>
      <c r="J1121" s="5" t="s">
        <v>201</v>
      </c>
      <c r="K1121" s="5">
        <v>1567.4913723643192</v>
      </c>
      <c r="L1121" s="5">
        <v>4.4826955084840359</v>
      </c>
      <c r="M1121" s="5">
        <v>39.596852604779656</v>
      </c>
      <c r="N1121" s="18">
        <v>0.11323866686029525</v>
      </c>
      <c r="O1121" s="5">
        <v>2206.8151442077583</v>
      </c>
      <c r="P1121" s="5">
        <v>6.3110269755892725</v>
      </c>
      <c r="Q1121" s="5">
        <v>101.02403302342108</v>
      </c>
      <c r="R1121" s="5">
        <v>0.28890747794034943</v>
      </c>
      <c r="S1121" s="18">
        <v>0.94199996999999991</v>
      </c>
      <c r="T1121" s="62">
        <v>52.49</v>
      </c>
      <c r="U1121" s="18">
        <v>0.150098840238656</v>
      </c>
      <c r="V1121" s="5">
        <v>349.67607534298389</v>
      </c>
      <c r="W1121" s="5">
        <v>775.19993813302472</v>
      </c>
      <c r="X1121" s="5">
        <v>2.2169087129357097</v>
      </c>
      <c r="Y1121" s="5">
        <v>0</v>
      </c>
      <c r="Z1121" s="5" t="s">
        <v>1117</v>
      </c>
      <c r="AA1121" s="5">
        <v>2013</v>
      </c>
      <c r="AB1121" s="5">
        <v>0.94199997000000002</v>
      </c>
      <c r="AC1121" s="5">
        <v>0.11149998999999999</v>
      </c>
      <c r="AD1121" s="5">
        <v>1052690</v>
      </c>
      <c r="AE1121" s="5">
        <v>63630280</v>
      </c>
      <c r="AF1121" s="5">
        <v>12774187</v>
      </c>
      <c r="AG1121" s="5">
        <v>59911832</v>
      </c>
      <c r="AI1121" s="10"/>
    </row>
    <row r="1122" spans="1:35" x14ac:dyDescent="0.25">
      <c r="A1122" s="5" t="s">
        <v>1460</v>
      </c>
      <c r="B1122" s="5">
        <v>108</v>
      </c>
      <c r="C1122" s="5">
        <v>51</v>
      </c>
      <c r="D1122" s="5">
        <v>0.02</v>
      </c>
      <c r="E1122" s="5">
        <v>0</v>
      </c>
      <c r="F1122" s="5">
        <v>200</v>
      </c>
      <c r="H1122" s="5">
        <v>94.800000999999995</v>
      </c>
      <c r="I1122" s="5" t="s">
        <v>200</v>
      </c>
      <c r="K1122" s="5" t="s">
        <v>1456</v>
      </c>
      <c r="L1122" s="5" t="e">
        <v>#VALUE!</v>
      </c>
      <c r="M1122" s="5" t="s">
        <v>1456</v>
      </c>
      <c r="N1122" s="18" t="e">
        <v>#VALUE!</v>
      </c>
      <c r="O1122" s="5" t="e">
        <v>#VALUE!</v>
      </c>
      <c r="P1122" s="5" t="e">
        <v>#VALUE!</v>
      </c>
      <c r="Q1122" s="5">
        <v>45.398385486483591</v>
      </c>
      <c r="R1122" s="5">
        <v>0.26662427866656702</v>
      </c>
      <c r="S1122" s="18" t="e">
        <v>#VALUE!</v>
      </c>
      <c r="T1122" s="62" t="e">
        <v>#VALUE!</v>
      </c>
      <c r="U1122" s="18" t="e">
        <v>#VALUE!</v>
      </c>
      <c r="V1122" s="5">
        <v>170.27101100293106</v>
      </c>
      <c r="W1122" s="5">
        <v>796.4215644807316</v>
      </c>
      <c r="X1122" s="5">
        <v>4.6773761416558566</v>
      </c>
      <c r="Y1122" s="5">
        <v>0</v>
      </c>
      <c r="Z1122" s="5" t="s">
        <v>1117</v>
      </c>
      <c r="AA1122" s="5">
        <v>2014</v>
      </c>
      <c r="AB1122" s="5">
        <v>0.94800001</v>
      </c>
      <c r="AC1122" s="5">
        <v>0</v>
      </c>
      <c r="AD1122" s="5">
        <v>1165285</v>
      </c>
      <c r="AE1122" s="5">
        <v>65805556</v>
      </c>
      <c r="AF1122" s="5">
        <v>12834121</v>
      </c>
      <c r="AG1122" s="5">
        <v>62363808</v>
      </c>
      <c r="AI1122" s="10"/>
    </row>
    <row r="1123" spans="1:35" x14ac:dyDescent="0.25">
      <c r="A1123" s="5" t="s">
        <v>1460</v>
      </c>
      <c r="B1123" s="5">
        <v>108</v>
      </c>
      <c r="C1123" s="5">
        <v>51</v>
      </c>
      <c r="D1123" s="5">
        <v>0.02</v>
      </c>
      <c r="E1123" s="5">
        <v>799.99998000000005</v>
      </c>
      <c r="F1123" s="5">
        <v>650.00002000000006</v>
      </c>
      <c r="G1123" s="5">
        <v>20</v>
      </c>
      <c r="H1123" s="5">
        <v>110.59999000000001</v>
      </c>
      <c r="I1123" s="5" t="s">
        <v>200</v>
      </c>
      <c r="J1123" s="5" t="s">
        <v>201</v>
      </c>
      <c r="K1123" s="5">
        <v>2245.7764892184132</v>
      </c>
      <c r="L1123" s="5">
        <v>4.4275655830936609</v>
      </c>
      <c r="M1123" s="5">
        <v>59.412258414083908</v>
      </c>
      <c r="N1123" s="18">
        <v>0.11713172340655026</v>
      </c>
      <c r="O1123" s="5">
        <v>3742.1869339246173</v>
      </c>
      <c r="P1123" s="5">
        <v>7.3777502586260395</v>
      </c>
      <c r="Q1123" s="5">
        <v>-125.16425405025501</v>
      </c>
      <c r="R1123" s="5">
        <v>-0.24676228739903078</v>
      </c>
      <c r="S1123" s="18">
        <v>1.1059999</v>
      </c>
      <c r="T1123" s="62">
        <v>46.66</v>
      </c>
      <c r="U1123" s="18">
        <v>9.1998439754770484E-2</v>
      </c>
      <c r="V1123" s="5">
        <v>507.22602456612918</v>
      </c>
      <c r="W1123" s="5">
        <v>1137.756306692886</v>
      </c>
      <c r="X1123" s="5">
        <v>2.2430952900456944</v>
      </c>
      <c r="Y1123" s="5">
        <v>0</v>
      </c>
      <c r="Z1123" s="5" t="s">
        <v>1119</v>
      </c>
      <c r="AA1123" s="5">
        <v>2001</v>
      </c>
      <c r="AB1123" s="5">
        <v>1.1059999</v>
      </c>
      <c r="AC1123" s="5">
        <v>9.3299999999999994E-2</v>
      </c>
      <c r="AD1123" s="5">
        <v>9642.7695000000003</v>
      </c>
      <c r="AE1123" s="5">
        <v>1008700</v>
      </c>
      <c r="AF1123" s="5">
        <v>433300</v>
      </c>
      <c r="AG1123" s="5">
        <v>1115300</v>
      </c>
      <c r="AI1123" s="10"/>
    </row>
    <row r="1124" spans="1:35" x14ac:dyDescent="0.25">
      <c r="A1124" s="5" t="s">
        <v>1460</v>
      </c>
      <c r="B1124" s="5">
        <v>108</v>
      </c>
      <c r="C1124" s="5">
        <v>51</v>
      </c>
      <c r="D1124" s="5">
        <v>0.02</v>
      </c>
      <c r="E1124" s="5">
        <v>799.99998000000005</v>
      </c>
      <c r="F1124" s="5">
        <v>650.00002000000006</v>
      </c>
      <c r="G1124" s="5">
        <v>20</v>
      </c>
      <c r="H1124" s="5">
        <v>104.19999</v>
      </c>
      <c r="I1124" s="5" t="s">
        <v>200</v>
      </c>
      <c r="J1124" s="5" t="s">
        <v>201</v>
      </c>
      <c r="K1124" s="5">
        <v>2245.7764892184132</v>
      </c>
      <c r="L1124" s="5">
        <v>4.4275655830936609</v>
      </c>
      <c r="M1124" s="5">
        <v>59.412258414083908</v>
      </c>
      <c r="N1124" s="18">
        <v>0.11713172340655026</v>
      </c>
      <c r="O1124" s="5">
        <v>3525.6408349862941</v>
      </c>
      <c r="P1124" s="5">
        <v>6.9508279627451204</v>
      </c>
      <c r="Q1124" s="5">
        <v>-50.961085168381885</v>
      </c>
      <c r="R1124" s="5">
        <v>-0.10047017049642309</v>
      </c>
      <c r="S1124" s="18">
        <v>1.0419999</v>
      </c>
      <c r="T1124" s="62">
        <v>54.22</v>
      </c>
      <c r="U1124" s="18">
        <v>0.1068986147729528</v>
      </c>
      <c r="V1124" s="5">
        <v>507.22602456612918</v>
      </c>
      <c r="W1124" s="5">
        <v>1137.756306692886</v>
      </c>
      <c r="X1124" s="5">
        <v>2.2430952900456944</v>
      </c>
      <c r="Y1124" s="5">
        <v>0</v>
      </c>
      <c r="Z1124" s="5" t="s">
        <v>1119</v>
      </c>
      <c r="AA1124" s="5">
        <v>2002</v>
      </c>
      <c r="AB1124" s="5">
        <v>1.0419999</v>
      </c>
      <c r="AC1124" s="5">
        <v>8.9199997000000003E-2</v>
      </c>
      <c r="AD1124" s="5">
        <v>16811.296999999999</v>
      </c>
      <c r="AE1124" s="5">
        <v>1103500</v>
      </c>
      <c r="AF1124" s="5">
        <v>461300</v>
      </c>
      <c r="AG1124" s="5">
        <v>1150000</v>
      </c>
      <c r="AI1124" s="10"/>
    </row>
    <row r="1125" spans="1:35" x14ac:dyDescent="0.25">
      <c r="A1125" s="5" t="s">
        <v>1460</v>
      </c>
      <c r="B1125" s="5">
        <v>108</v>
      </c>
      <c r="C1125" s="5">
        <v>51</v>
      </c>
      <c r="D1125" s="5">
        <v>0.02</v>
      </c>
      <c r="E1125" s="5">
        <v>799.99998000000005</v>
      </c>
      <c r="F1125" s="5">
        <v>650.00002000000006</v>
      </c>
      <c r="G1125" s="5">
        <v>20</v>
      </c>
      <c r="H1125" s="5">
        <v>98.100001000000006</v>
      </c>
      <c r="I1125" s="5" t="s">
        <v>200</v>
      </c>
      <c r="J1125" s="5" t="s">
        <v>201</v>
      </c>
      <c r="K1125" s="5">
        <v>2245.7764892184132</v>
      </c>
      <c r="L1125" s="5">
        <v>4.4275655830936609</v>
      </c>
      <c r="M1125" s="5">
        <v>59.412258414083908</v>
      </c>
      <c r="N1125" s="18">
        <v>0.11713172340655026</v>
      </c>
      <c r="O1125" s="5">
        <v>3319.2457066243128</v>
      </c>
      <c r="P1125" s="5">
        <v>6.5439183832563161</v>
      </c>
      <c r="Q1125" s="5">
        <v>23.893242194321317</v>
      </c>
      <c r="R1125" s="5">
        <v>4.7105710348279373E-2</v>
      </c>
      <c r="S1125" s="18">
        <v>0.98100001000000003</v>
      </c>
      <c r="T1125" s="62">
        <v>61.85</v>
      </c>
      <c r="U1125" s="18">
        <v>0.12192954398229895</v>
      </c>
      <c r="V1125" s="5">
        <v>507.22602456612918</v>
      </c>
      <c r="W1125" s="5">
        <v>1137.756306692886</v>
      </c>
      <c r="X1125" s="5">
        <v>2.2430952900456944</v>
      </c>
      <c r="Y1125" s="5">
        <v>0</v>
      </c>
      <c r="Z1125" s="5" t="s">
        <v>1119</v>
      </c>
      <c r="AA1125" s="5">
        <v>2003</v>
      </c>
      <c r="AB1125" s="5">
        <v>0.98100001000000003</v>
      </c>
      <c r="AC1125" s="5">
        <v>8.9899993999999997E-2</v>
      </c>
      <c r="AD1125" s="5">
        <v>20644.234</v>
      </c>
      <c r="AE1125" s="5">
        <v>1188800</v>
      </c>
      <c r="AF1125" s="5">
        <v>479500</v>
      </c>
      <c r="AG1125" s="5">
        <v>1166500</v>
      </c>
      <c r="AI1125" s="10"/>
    </row>
    <row r="1126" spans="1:35" x14ac:dyDescent="0.25">
      <c r="A1126" s="5" t="s">
        <v>1460</v>
      </c>
      <c r="B1126" s="5">
        <v>108</v>
      </c>
      <c r="C1126" s="5">
        <v>51</v>
      </c>
      <c r="D1126" s="5">
        <v>0.02</v>
      </c>
      <c r="E1126" s="5">
        <v>799.99998000000005</v>
      </c>
      <c r="F1126" s="5">
        <v>650.00002000000006</v>
      </c>
      <c r="G1126" s="5">
        <v>20</v>
      </c>
      <c r="H1126" s="5">
        <v>94</v>
      </c>
      <c r="I1126" s="5" t="s">
        <v>200</v>
      </c>
      <c r="J1126" s="5" t="s">
        <v>201</v>
      </c>
      <c r="K1126" s="5">
        <v>2245.7764892184132</v>
      </c>
      <c r="L1126" s="5">
        <v>4.4275655830936609</v>
      </c>
      <c r="M1126" s="5">
        <v>59.412258414083908</v>
      </c>
      <c r="N1126" s="18">
        <v>0.11713172340655026</v>
      </c>
      <c r="O1126" s="5">
        <v>3180.5208281566211</v>
      </c>
      <c r="P1126" s="5">
        <v>6.2704212207509933</v>
      </c>
      <c r="Q1126" s="5">
        <v>77.307683895856286</v>
      </c>
      <c r="R1126" s="5">
        <v>0.1524126920774298</v>
      </c>
      <c r="S1126" s="18">
        <v>0.94</v>
      </c>
      <c r="T1126" s="62">
        <v>67.290000000000006</v>
      </c>
      <c r="U1126" s="18">
        <v>0.13265529251627822</v>
      </c>
      <c r="V1126" s="5">
        <v>507.22602456612918</v>
      </c>
      <c r="W1126" s="5">
        <v>1137.756306692886</v>
      </c>
      <c r="X1126" s="5">
        <v>2.2430952900456944</v>
      </c>
      <c r="Y1126" s="5">
        <v>0</v>
      </c>
      <c r="Z1126" s="5" t="s">
        <v>1119</v>
      </c>
      <c r="AA1126" s="5">
        <v>2004</v>
      </c>
      <c r="AB1126" s="5">
        <v>0.94</v>
      </c>
      <c r="AC1126" s="5">
        <v>9.0500004999999994E-2</v>
      </c>
      <c r="AD1126" s="5">
        <v>26704.377</v>
      </c>
      <c r="AE1126" s="5">
        <v>1272900</v>
      </c>
      <c r="AF1126" s="5">
        <v>501100</v>
      </c>
      <c r="AG1126" s="5">
        <v>1196500</v>
      </c>
      <c r="AI1126" s="10"/>
    </row>
    <row r="1127" spans="1:35" x14ac:dyDescent="0.25">
      <c r="A1127" s="5" t="s">
        <v>1460</v>
      </c>
      <c r="B1127" s="5">
        <v>108</v>
      </c>
      <c r="C1127" s="5">
        <v>51</v>
      </c>
      <c r="D1127" s="5">
        <v>0.02</v>
      </c>
      <c r="E1127" s="5">
        <v>799.99998000000005</v>
      </c>
      <c r="F1127" s="5">
        <v>650.00002000000006</v>
      </c>
      <c r="G1127" s="5">
        <v>20</v>
      </c>
      <c r="H1127" s="5">
        <v>90.800004999999999</v>
      </c>
      <c r="I1127" s="5" t="s">
        <v>200</v>
      </c>
      <c r="J1127" s="5" t="s">
        <v>201</v>
      </c>
      <c r="K1127" s="5">
        <v>2245.7764892184132</v>
      </c>
      <c r="L1127" s="5">
        <v>4.4275655830936609</v>
      </c>
      <c r="M1127" s="5">
        <v>59.412258414083908</v>
      </c>
      <c r="N1127" s="18">
        <v>0.11713172340655026</v>
      </c>
      <c r="O1127" s="5">
        <v>3072.2479478640994</v>
      </c>
      <c r="P1127" s="5">
        <v>6.0569604063435776</v>
      </c>
      <c r="Q1127" s="5">
        <v>121.89614934757819</v>
      </c>
      <c r="R1127" s="5">
        <v>0.24031919389752462</v>
      </c>
      <c r="S1127" s="18">
        <v>0.90800004999999995</v>
      </c>
      <c r="T1127" s="62">
        <v>71.83</v>
      </c>
      <c r="U1127" s="18">
        <v>0.14160876376331458</v>
      </c>
      <c r="V1127" s="5">
        <v>507.22602456612918</v>
      </c>
      <c r="W1127" s="5">
        <v>1137.756306692886</v>
      </c>
      <c r="X1127" s="5">
        <v>2.2430952900456944</v>
      </c>
      <c r="Y1127" s="5">
        <v>0</v>
      </c>
      <c r="Z1127" s="5" t="s">
        <v>1119</v>
      </c>
      <c r="AA1127" s="5">
        <v>2005</v>
      </c>
      <c r="AB1127" s="5">
        <v>0.90800004999999995</v>
      </c>
      <c r="AC1127" s="5">
        <v>8.2200006000000006E-2</v>
      </c>
      <c r="AD1127" s="5">
        <v>31844.576000000001</v>
      </c>
      <c r="AE1127" s="5">
        <v>1361200</v>
      </c>
      <c r="AF1127" s="5">
        <v>521100</v>
      </c>
      <c r="AG1127" s="5">
        <v>1236100</v>
      </c>
      <c r="AI1127" s="10"/>
    </row>
    <row r="1128" spans="1:35" x14ac:dyDescent="0.25">
      <c r="A1128" s="5" t="s">
        <v>1460</v>
      </c>
      <c r="B1128" s="5">
        <v>108</v>
      </c>
      <c r="C1128" s="5">
        <v>51</v>
      </c>
      <c r="D1128" s="5">
        <v>0.02</v>
      </c>
      <c r="E1128" s="5">
        <v>799.99998000000005</v>
      </c>
      <c r="F1128" s="5">
        <v>550.00000000000011</v>
      </c>
      <c r="G1128" s="5">
        <v>20</v>
      </c>
      <c r="H1128" s="5">
        <v>86.800003000000004</v>
      </c>
      <c r="I1128" s="5" t="s">
        <v>200</v>
      </c>
      <c r="J1128" s="5" t="s">
        <v>201</v>
      </c>
      <c r="K1128" s="5">
        <v>1675.7908762617278</v>
      </c>
      <c r="L1128" s="5">
        <v>4.236716524182734</v>
      </c>
      <c r="M1128" s="5">
        <v>39.832852309684242</v>
      </c>
      <c r="N1128" s="18">
        <v>0.10070499008935548</v>
      </c>
      <c r="O1128" s="5">
        <v>2177.1673012328388</v>
      </c>
      <c r="P1128" s="5">
        <v>5.5042910256320496</v>
      </c>
      <c r="Q1128" s="5">
        <v>141.31404661808804</v>
      </c>
      <c r="R1128" s="5">
        <v>0.35726865737659963</v>
      </c>
      <c r="S1128" s="18">
        <v>0.86800003000000003</v>
      </c>
      <c r="T1128" s="62">
        <v>54.23</v>
      </c>
      <c r="U1128" s="18">
        <v>0.13709359144486338</v>
      </c>
      <c r="V1128" s="5">
        <v>395.54000526032104</v>
      </c>
      <c r="W1128" s="5">
        <v>832.46629653219327</v>
      </c>
      <c r="X1128" s="5">
        <v>2.1046323645172458</v>
      </c>
      <c r="Y1128" s="5">
        <v>0</v>
      </c>
      <c r="Z1128" s="5" t="s">
        <v>1119</v>
      </c>
      <c r="AA1128" s="5">
        <v>2006</v>
      </c>
      <c r="AB1128" s="5">
        <v>0.86800003000000003</v>
      </c>
      <c r="AC1128" s="5">
        <v>8.6400002000000004E-2</v>
      </c>
      <c r="AD1128" s="5">
        <v>31906.101999999999</v>
      </c>
      <c r="AE1128" s="5">
        <v>1480500</v>
      </c>
      <c r="AF1128" s="5">
        <v>547000</v>
      </c>
      <c r="AG1128" s="5">
        <v>1314500</v>
      </c>
      <c r="AI1128" s="10"/>
    </row>
    <row r="1129" spans="1:35" x14ac:dyDescent="0.25">
      <c r="A1129" s="5" t="s">
        <v>1460</v>
      </c>
      <c r="B1129" s="5">
        <v>108</v>
      </c>
      <c r="C1129" s="5">
        <v>51</v>
      </c>
      <c r="D1129" s="5">
        <v>0.02</v>
      </c>
      <c r="E1129" s="5">
        <v>799.99998000000005</v>
      </c>
      <c r="F1129" s="5">
        <v>550.00000000000011</v>
      </c>
      <c r="G1129" s="5">
        <v>20</v>
      </c>
      <c r="H1129" s="5">
        <v>93.400002000000001</v>
      </c>
      <c r="I1129" s="5" t="s">
        <v>200</v>
      </c>
      <c r="J1129" s="5" t="s">
        <v>201</v>
      </c>
      <c r="K1129" s="5">
        <v>1675.7908762617278</v>
      </c>
      <c r="L1129" s="5">
        <v>4.236716524182734</v>
      </c>
      <c r="M1129" s="5">
        <v>39.832852309684242</v>
      </c>
      <c r="N1129" s="18">
        <v>0.10070499008935548</v>
      </c>
      <c r="O1129" s="5">
        <v>2342.712249554666</v>
      </c>
      <c r="P1129" s="5">
        <v>5.9228199888727593</v>
      </c>
      <c r="Q1129" s="5">
        <v>72.188372572661507</v>
      </c>
      <c r="R1129" s="5">
        <v>0.18250586947621489</v>
      </c>
      <c r="S1129" s="18">
        <v>0.93400002000000004</v>
      </c>
      <c r="T1129" s="62">
        <v>47.19</v>
      </c>
      <c r="U1129" s="18">
        <v>0.11929361574203867</v>
      </c>
      <c r="V1129" s="5">
        <v>395.54000526032104</v>
      </c>
      <c r="W1129" s="5">
        <v>832.46629653219327</v>
      </c>
      <c r="X1129" s="5">
        <v>2.1046323645172458</v>
      </c>
      <c r="Y1129" s="5">
        <v>0</v>
      </c>
      <c r="Z1129" s="5" t="s">
        <v>1119</v>
      </c>
      <c r="AA1129" s="5">
        <v>2007</v>
      </c>
      <c r="AB1129" s="5">
        <v>0.93400002000000004</v>
      </c>
      <c r="AC1129" s="5">
        <v>8.6699999999999999E-2</v>
      </c>
      <c r="AD1129" s="5">
        <v>38184.512000000002</v>
      </c>
      <c r="AE1129" s="5">
        <v>1610200</v>
      </c>
      <c r="AF1129" s="5">
        <v>582300</v>
      </c>
      <c r="AG1129" s="5">
        <v>1503100</v>
      </c>
      <c r="AI1129" s="10"/>
    </row>
    <row r="1130" spans="1:35" x14ac:dyDescent="0.25">
      <c r="A1130" s="5" t="s">
        <v>1460</v>
      </c>
      <c r="B1130" s="5">
        <v>108</v>
      </c>
      <c r="C1130" s="5">
        <v>51</v>
      </c>
      <c r="D1130" s="5">
        <v>0.02</v>
      </c>
      <c r="E1130" s="5">
        <v>799.99998000000005</v>
      </c>
      <c r="F1130" s="5">
        <v>550.00000000000011</v>
      </c>
      <c r="G1130" s="5">
        <v>20</v>
      </c>
      <c r="H1130" s="5">
        <v>92.600000000000009</v>
      </c>
      <c r="I1130" s="5" t="s">
        <v>200</v>
      </c>
      <c r="J1130" s="5" t="s">
        <v>201</v>
      </c>
      <c r="K1130" s="5">
        <v>1675.7908762617278</v>
      </c>
      <c r="L1130" s="5">
        <v>4.236716524182734</v>
      </c>
      <c r="M1130" s="5">
        <v>39.832852309684242</v>
      </c>
      <c r="N1130" s="18">
        <v>0.10070499008935548</v>
      </c>
      <c r="O1130" s="5">
        <v>2322.646142007171</v>
      </c>
      <c r="P1130" s="5">
        <v>5.8720890709361813</v>
      </c>
      <c r="Q1130" s="5">
        <v>79.381119357553729</v>
      </c>
      <c r="R1130" s="5">
        <v>0.20069049477134374</v>
      </c>
      <c r="S1130" s="18">
        <v>0.92599999999999993</v>
      </c>
      <c r="T1130" s="62">
        <v>47.92</v>
      </c>
      <c r="U1130" s="18">
        <v>0.12114575996740297</v>
      </c>
      <c r="V1130" s="5">
        <v>395.54000526032104</v>
      </c>
      <c r="W1130" s="5">
        <v>832.46629653219327</v>
      </c>
      <c r="X1130" s="5">
        <v>2.1046323645172458</v>
      </c>
      <c r="Y1130" s="5">
        <v>0</v>
      </c>
      <c r="Z1130" s="5" t="s">
        <v>1119</v>
      </c>
      <c r="AA1130" s="5">
        <v>2008</v>
      </c>
      <c r="AB1130" s="5">
        <v>0.92600000000000005</v>
      </c>
      <c r="AC1130" s="5">
        <v>8.7099998999999997E-2</v>
      </c>
      <c r="AD1130" s="5">
        <v>35875.116999999998</v>
      </c>
      <c r="AE1130" s="5">
        <v>1737600</v>
      </c>
      <c r="AF1130" s="5">
        <v>640700</v>
      </c>
      <c r="AG1130" s="5">
        <v>1609800</v>
      </c>
      <c r="AI1130" s="10"/>
    </row>
    <row r="1131" spans="1:35" x14ac:dyDescent="0.25">
      <c r="A1131" s="5" t="s">
        <v>1460</v>
      </c>
      <c r="B1131" s="5">
        <v>108</v>
      </c>
      <c r="C1131" s="5">
        <v>51</v>
      </c>
      <c r="D1131" s="5">
        <v>0.02</v>
      </c>
      <c r="E1131" s="5">
        <v>799.99998000000005</v>
      </c>
      <c r="F1131" s="5">
        <v>550.00000000000011</v>
      </c>
      <c r="G1131" s="5">
        <v>20</v>
      </c>
      <c r="H1131" s="5">
        <v>85.100001000000006</v>
      </c>
      <c r="I1131" s="5" t="s">
        <v>200</v>
      </c>
      <c r="J1131" s="5" t="s">
        <v>201</v>
      </c>
      <c r="K1131" s="5">
        <v>1675.7908762617278</v>
      </c>
      <c r="L1131" s="5">
        <v>4.236716524182734</v>
      </c>
      <c r="M1131" s="5">
        <v>39.832852309684242</v>
      </c>
      <c r="N1131" s="18">
        <v>0.10070499008935548</v>
      </c>
      <c r="O1131" s="5">
        <v>2134.5268791301987</v>
      </c>
      <c r="P1131" s="5">
        <v>5.3964879676971726</v>
      </c>
      <c r="Q1131" s="5">
        <v>160.59637454798744</v>
      </c>
      <c r="R1131" s="5">
        <v>0.40601803208829002</v>
      </c>
      <c r="S1131" s="18">
        <v>0.85100001000000003</v>
      </c>
      <c r="T1131" s="62">
        <v>56.19</v>
      </c>
      <c r="U1131" s="18">
        <v>0.14205882286409777</v>
      </c>
      <c r="V1131" s="5">
        <v>395.54000526032104</v>
      </c>
      <c r="W1131" s="5">
        <v>832.46629653219327</v>
      </c>
      <c r="X1131" s="5">
        <v>2.1046323645172458</v>
      </c>
      <c r="Y1131" s="5">
        <v>0</v>
      </c>
      <c r="Z1131" s="5" t="s">
        <v>1119</v>
      </c>
      <c r="AA1131" s="5">
        <v>2009</v>
      </c>
      <c r="AB1131" s="5">
        <v>0.85100001000000003</v>
      </c>
      <c r="AC1131" s="5">
        <v>8.7499998999999995E-2</v>
      </c>
      <c r="AD1131" s="5">
        <v>40327.065999999999</v>
      </c>
      <c r="AE1131" s="5">
        <v>1901200</v>
      </c>
      <c r="AF1131" s="5">
        <v>697700</v>
      </c>
      <c r="AG1131" s="5">
        <v>1617100</v>
      </c>
      <c r="AI1131" s="10"/>
    </row>
    <row r="1132" spans="1:35" x14ac:dyDescent="0.25">
      <c r="A1132" s="5" t="s">
        <v>1460</v>
      </c>
      <c r="B1132" s="5">
        <v>108</v>
      </c>
      <c r="C1132" s="5">
        <v>51</v>
      </c>
      <c r="D1132" s="5">
        <v>0.02</v>
      </c>
      <c r="E1132" s="5">
        <v>799.99998000000005</v>
      </c>
      <c r="F1132" s="5">
        <v>550.00000000000011</v>
      </c>
      <c r="G1132" s="5">
        <v>20</v>
      </c>
      <c r="H1132" s="5">
        <v>73.400002999999998</v>
      </c>
      <c r="I1132" s="5" t="s">
        <v>200</v>
      </c>
      <c r="J1132" s="5" t="s">
        <v>201</v>
      </c>
      <c r="K1132" s="5">
        <v>1675.7908762617278</v>
      </c>
      <c r="L1132" s="5">
        <v>4.236716524182734</v>
      </c>
      <c r="M1132" s="5">
        <v>39.832852309684242</v>
      </c>
      <c r="N1132" s="18">
        <v>0.10070499008935548</v>
      </c>
      <c r="O1132" s="5">
        <v>1841.0608400784533</v>
      </c>
      <c r="P1132" s="5">
        <v>4.6545502745462519</v>
      </c>
      <c r="Q1132" s="5">
        <v>301.87576907987153</v>
      </c>
      <c r="R1132" s="5">
        <v>0.76319908243211643</v>
      </c>
      <c r="S1132" s="18">
        <v>0.73400003000000003</v>
      </c>
      <c r="T1132" s="62">
        <v>70.58</v>
      </c>
      <c r="U1132" s="18">
        <v>0.17843850124994207</v>
      </c>
      <c r="V1132" s="5">
        <v>395.54000526032104</v>
      </c>
      <c r="W1132" s="5">
        <v>832.46629653219327</v>
      </c>
      <c r="X1132" s="5">
        <v>2.1046323645172458</v>
      </c>
      <c r="Y1132" s="5">
        <v>0</v>
      </c>
      <c r="Z1132" s="5" t="s">
        <v>1119</v>
      </c>
      <c r="AA1132" s="5">
        <v>2010</v>
      </c>
      <c r="AB1132" s="5">
        <v>0.73400003000000003</v>
      </c>
      <c r="AC1132" s="5">
        <v>9.2200004000000002E-2</v>
      </c>
      <c r="AD1132" s="5">
        <v>54157.866999999998</v>
      </c>
      <c r="AE1132" s="5">
        <v>2208400</v>
      </c>
      <c r="AF1132" s="5">
        <v>769700</v>
      </c>
      <c r="AG1132" s="5">
        <v>1621700</v>
      </c>
      <c r="AI1132" s="10"/>
    </row>
    <row r="1133" spans="1:35" x14ac:dyDescent="0.25">
      <c r="A1133" s="5" t="s">
        <v>1460</v>
      </c>
      <c r="B1133" s="5">
        <v>108</v>
      </c>
      <c r="C1133" s="5">
        <v>51</v>
      </c>
      <c r="D1133" s="5">
        <v>0.02</v>
      </c>
      <c r="E1133" s="5">
        <v>799.99998000000005</v>
      </c>
      <c r="F1133" s="5">
        <v>550.00000000000011</v>
      </c>
      <c r="G1133" s="5">
        <v>20</v>
      </c>
      <c r="H1133" s="5">
        <v>70.499997999999991</v>
      </c>
      <c r="I1133" s="5" t="s">
        <v>200</v>
      </c>
      <c r="J1133" s="5" t="s">
        <v>201</v>
      </c>
      <c r="K1133" s="5">
        <v>1675.7908762617278</v>
      </c>
      <c r="L1133" s="5">
        <v>4.236716524182734</v>
      </c>
      <c r="M1133" s="5">
        <v>39.832852309684242</v>
      </c>
      <c r="N1133" s="18">
        <v>0.10070499008935548</v>
      </c>
      <c r="O1133" s="5">
        <v>1768.3212566545706</v>
      </c>
      <c r="P1133" s="5">
        <v>4.470650839706507</v>
      </c>
      <c r="Q1133" s="5">
        <v>339.49011101788034</v>
      </c>
      <c r="R1133" s="5">
        <v>0.85829525838846066</v>
      </c>
      <c r="S1133" s="18">
        <v>0.70499997999999986</v>
      </c>
      <c r="T1133" s="62">
        <v>74.41</v>
      </c>
      <c r="U1133" s="18">
        <v>0.18812425667757532</v>
      </c>
      <c r="V1133" s="5">
        <v>395.54000526032104</v>
      </c>
      <c r="W1133" s="5">
        <v>832.46629653219327</v>
      </c>
      <c r="X1133" s="5">
        <v>2.1046323645172458</v>
      </c>
      <c r="Y1133" s="5">
        <v>0</v>
      </c>
      <c r="Z1133" s="5" t="s">
        <v>1119</v>
      </c>
      <c r="AA1133" s="5">
        <v>2011</v>
      </c>
      <c r="AB1133" s="5">
        <v>0.70499997999999997</v>
      </c>
      <c r="AC1133" s="5">
        <v>9.6699997999999995E-2</v>
      </c>
      <c r="AD1133" s="5">
        <v>82909.843999999997</v>
      </c>
      <c r="AE1133" s="5">
        <v>2339800</v>
      </c>
      <c r="AF1133" s="5">
        <v>804200</v>
      </c>
      <c r="AG1133" s="5">
        <v>1650400</v>
      </c>
      <c r="AH1133" s="5">
        <v>47.200001</v>
      </c>
      <c r="AI1133" s="10"/>
    </row>
    <row r="1134" spans="1:35" x14ac:dyDescent="0.25">
      <c r="A1134" s="5" t="s">
        <v>1460</v>
      </c>
      <c r="B1134" s="5">
        <v>108</v>
      </c>
      <c r="C1134" s="5">
        <v>51</v>
      </c>
      <c r="D1134" s="5">
        <v>0.02</v>
      </c>
      <c r="E1134" s="5">
        <v>799.99998000000005</v>
      </c>
      <c r="F1134" s="5">
        <v>550.00000000000011</v>
      </c>
      <c r="G1134" s="5">
        <v>20</v>
      </c>
      <c r="H1134" s="5">
        <v>65.099996000000004</v>
      </c>
      <c r="I1134" s="5" t="s">
        <v>200</v>
      </c>
      <c r="J1134" s="5" t="s">
        <v>201</v>
      </c>
      <c r="K1134" s="5">
        <v>1675.7908762617278</v>
      </c>
      <c r="L1134" s="5">
        <v>4.236716524182734</v>
      </c>
      <c r="M1134" s="5">
        <v>39.832852309684242</v>
      </c>
      <c r="N1134" s="18">
        <v>0.10070499008935548</v>
      </c>
      <c r="O1134" s="5">
        <v>1632.8753191585558</v>
      </c>
      <c r="P1134" s="5">
        <v>4.1282178728897314</v>
      </c>
      <c r="Q1134" s="5">
        <v>431.12517251165593</v>
      </c>
      <c r="R1134" s="5">
        <v>1.0899660382719438</v>
      </c>
      <c r="S1134" s="18">
        <v>0.65099996000000004</v>
      </c>
      <c r="T1134" s="62">
        <v>83.74</v>
      </c>
      <c r="U1134" s="18">
        <v>0.21172043697730247</v>
      </c>
      <c r="V1134" s="5">
        <v>395.54000526032104</v>
      </c>
      <c r="W1134" s="5">
        <v>832.46629653219327</v>
      </c>
      <c r="X1134" s="5">
        <v>2.1046323645172458</v>
      </c>
      <c r="Y1134" s="5">
        <v>0</v>
      </c>
      <c r="Z1134" s="5" t="s">
        <v>1119</v>
      </c>
      <c r="AA1134" s="5">
        <v>2012</v>
      </c>
      <c r="AB1134" s="5">
        <v>0.65099996000000004</v>
      </c>
      <c r="AC1134" s="5">
        <v>9.9900000000000003E-2</v>
      </c>
      <c r="AD1134" s="5">
        <v>91458.077999999994</v>
      </c>
      <c r="AE1134" s="5">
        <v>2501300</v>
      </c>
      <c r="AF1134" s="5">
        <v>800900</v>
      </c>
      <c r="AG1134" s="5">
        <v>1627400</v>
      </c>
      <c r="AH1134" s="5">
        <v>47</v>
      </c>
      <c r="AI1134" s="10"/>
    </row>
    <row r="1135" spans="1:35" x14ac:dyDescent="0.25">
      <c r="A1135" s="5" t="s">
        <v>1460</v>
      </c>
      <c r="B1135" s="5">
        <v>108</v>
      </c>
      <c r="C1135" s="5">
        <v>51</v>
      </c>
      <c r="D1135" s="5">
        <v>0.02</v>
      </c>
      <c r="E1135" s="5">
        <v>799.99998000000005</v>
      </c>
      <c r="F1135" s="5">
        <v>550.00000000000011</v>
      </c>
      <c r="G1135" s="5">
        <v>20</v>
      </c>
      <c r="H1135" s="5">
        <v>62</v>
      </c>
      <c r="I1135" s="5" t="s">
        <v>200</v>
      </c>
      <c r="J1135" s="5" t="s">
        <v>201</v>
      </c>
      <c r="K1135" s="5">
        <v>1675.7908762617278</v>
      </c>
      <c r="L1135" s="5">
        <v>4.236716524182734</v>
      </c>
      <c r="M1135" s="5">
        <v>39.832852309684242</v>
      </c>
      <c r="N1135" s="18">
        <v>0.10070499008935548</v>
      </c>
      <c r="O1135" s="5">
        <v>1555.1194471322312</v>
      </c>
      <c r="P1135" s="5">
        <v>3.931636310993988</v>
      </c>
      <c r="Q1135" s="5">
        <v>459.54314150824041</v>
      </c>
      <c r="R1135" s="5">
        <v>1.1618120427687113</v>
      </c>
      <c r="S1135" s="18">
        <v>0.62</v>
      </c>
      <c r="T1135" s="62">
        <v>86.64</v>
      </c>
      <c r="U1135" s="18">
        <v>0.21903811112150562</v>
      </c>
      <c r="V1135" s="5">
        <v>395.54000526032104</v>
      </c>
      <c r="W1135" s="5">
        <v>832.46629653219327</v>
      </c>
      <c r="X1135" s="5">
        <v>2.1046323645172458</v>
      </c>
      <c r="Y1135" s="5">
        <v>0</v>
      </c>
      <c r="Z1135" s="5" t="s">
        <v>1119</v>
      </c>
      <c r="AA1135" s="5">
        <v>2013</v>
      </c>
      <c r="AB1135" s="5">
        <v>0.62</v>
      </c>
      <c r="AC1135" s="5">
        <v>0.12140001</v>
      </c>
      <c r="AD1135" s="5">
        <v>97984.641000000003</v>
      </c>
      <c r="AE1135" s="5">
        <v>2716500</v>
      </c>
      <c r="AF1135" s="5">
        <v>888500</v>
      </c>
      <c r="AG1135" s="5">
        <v>1683000</v>
      </c>
      <c r="AI1135" s="10"/>
    </row>
    <row r="1136" spans="1:35" x14ac:dyDescent="0.25">
      <c r="A1136" s="5" t="s">
        <v>1460</v>
      </c>
      <c r="B1136" s="5">
        <v>108</v>
      </c>
      <c r="C1136" s="5">
        <v>51</v>
      </c>
      <c r="D1136" s="5">
        <v>0.02</v>
      </c>
      <c r="E1136" s="5">
        <v>799.99998000000005</v>
      </c>
      <c r="F1136" s="5">
        <v>550.00000000000011</v>
      </c>
      <c r="G1136" s="5">
        <v>20</v>
      </c>
      <c r="H1136" s="5">
        <v>64.499998000000005</v>
      </c>
      <c r="I1136" s="5" t="s">
        <v>200</v>
      </c>
      <c r="J1136" s="5" t="s">
        <v>201</v>
      </c>
      <c r="K1136" s="5">
        <v>1675.7908762617278</v>
      </c>
      <c r="L1136" s="5">
        <v>4.236716524182734</v>
      </c>
      <c r="M1136" s="5">
        <v>39.832852309684242</v>
      </c>
      <c r="N1136" s="18">
        <v>0.10070499008935548</v>
      </c>
      <c r="O1136" s="5">
        <v>1617.8258262869358</v>
      </c>
      <c r="P1136" s="5">
        <v>4.0901699063845101</v>
      </c>
      <c r="Q1136" s="5">
        <v>423.86698360379614</v>
      </c>
      <c r="R1136" s="5">
        <v>1.0716159629032516</v>
      </c>
      <c r="S1136" s="18">
        <v>0.64499998000000003</v>
      </c>
      <c r="T1136" s="62">
        <v>83</v>
      </c>
      <c r="U1136" s="18">
        <v>0.2098514412967466</v>
      </c>
      <c r="V1136" s="5">
        <v>395.54000526032104</v>
      </c>
      <c r="W1136" s="5">
        <v>832.46629653219327</v>
      </c>
      <c r="X1136" s="5">
        <v>2.1046323645172458</v>
      </c>
      <c r="Y1136" s="5">
        <v>0</v>
      </c>
      <c r="Z1136" s="5" t="s">
        <v>1119</v>
      </c>
      <c r="AA1136" s="5">
        <v>2014</v>
      </c>
      <c r="AB1136" s="5">
        <v>0.64499998000000003</v>
      </c>
      <c r="AC1136" s="5">
        <v>0.1106</v>
      </c>
      <c r="AD1136" s="5">
        <v>182989</v>
      </c>
      <c r="AE1136" s="5">
        <v>2938752.3</v>
      </c>
      <c r="AF1136" s="5">
        <v>973536.38</v>
      </c>
      <c r="AG1136" s="5">
        <v>189583.7</v>
      </c>
      <c r="AH1136" s="5">
        <v>46.599997999999999</v>
      </c>
      <c r="AI1136" s="10"/>
    </row>
    <row r="1137" spans="1:35" x14ac:dyDescent="0.25">
      <c r="A1137" s="5" t="s">
        <v>1460</v>
      </c>
      <c r="B1137" s="5">
        <v>108</v>
      </c>
      <c r="C1137" s="5">
        <v>51</v>
      </c>
      <c r="D1137" s="5">
        <v>0.02</v>
      </c>
      <c r="E1137" s="5">
        <v>799.99998000000005</v>
      </c>
      <c r="F1137" s="5">
        <v>499.99999000000003</v>
      </c>
      <c r="G1137" s="5">
        <v>20</v>
      </c>
      <c r="H1137" s="5">
        <v>96.399999000000008</v>
      </c>
      <c r="I1137" s="5" t="s">
        <v>200</v>
      </c>
      <c r="J1137" s="5" t="s">
        <v>201</v>
      </c>
      <c r="K1137" s="5">
        <v>1445.5150883647343</v>
      </c>
      <c r="L1137" s="5">
        <v>4.1338690013232497</v>
      </c>
      <c r="M1137" s="5">
        <v>32.569988384142164</v>
      </c>
      <c r="N1137" s="18">
        <v>9.3143313714544262E-2</v>
      </c>
      <c r="O1137" s="5">
        <v>2079.1991749737394</v>
      </c>
      <c r="P1137" s="5">
        <v>5.9460721553064007</v>
      </c>
      <c r="Q1137" s="5">
        <v>53.991554238188343</v>
      </c>
      <c r="R1137" s="5">
        <v>0.15440448473699578</v>
      </c>
      <c r="S1137" s="18">
        <v>0.96399999000000003</v>
      </c>
      <c r="T1137" s="62">
        <v>38.07</v>
      </c>
      <c r="U1137" s="18">
        <v>0.10886975130314744</v>
      </c>
      <c r="V1137" s="5">
        <v>349.67607534298389</v>
      </c>
      <c r="W1137" s="5">
        <v>711.33055120185861</v>
      </c>
      <c r="X1137" s="5">
        <v>2.0342557050954708</v>
      </c>
      <c r="Y1137" s="5">
        <v>0</v>
      </c>
      <c r="Z1137" s="5" t="s">
        <v>1128</v>
      </c>
      <c r="AA1137" s="5">
        <v>2001</v>
      </c>
      <c r="AB1137" s="5">
        <v>0.96399999000000003</v>
      </c>
      <c r="AC1137" s="5">
        <v>7.1100003999999994E-2</v>
      </c>
      <c r="AD1137" s="5">
        <v>26289.205000000002</v>
      </c>
      <c r="AE1137" s="5">
        <v>1467700</v>
      </c>
      <c r="AF1137" s="5">
        <v>342200</v>
      </c>
      <c r="AG1137" s="5">
        <v>1414700</v>
      </c>
      <c r="AH1137" s="5">
        <v>44.400002000000001</v>
      </c>
      <c r="AI1137" s="10"/>
    </row>
    <row r="1138" spans="1:35" x14ac:dyDescent="0.25">
      <c r="A1138" s="5" t="s">
        <v>1460</v>
      </c>
      <c r="B1138" s="5">
        <v>108</v>
      </c>
      <c r="C1138" s="5">
        <v>51</v>
      </c>
      <c r="D1138" s="5">
        <v>0.02</v>
      </c>
      <c r="E1138" s="5">
        <v>799.99998000000005</v>
      </c>
      <c r="F1138" s="5">
        <v>499.99999000000003</v>
      </c>
      <c r="G1138" s="5">
        <v>20</v>
      </c>
      <c r="H1138" s="5">
        <v>91.600000999999992</v>
      </c>
      <c r="I1138" s="5" t="s">
        <v>200</v>
      </c>
      <c r="J1138" s="5" t="s">
        <v>201</v>
      </c>
      <c r="K1138" s="5">
        <v>1445.5150883647343</v>
      </c>
      <c r="L1138" s="5">
        <v>4.1338690013232497</v>
      </c>
      <c r="M1138" s="5">
        <v>32.569988384142164</v>
      </c>
      <c r="N1138" s="18">
        <v>9.3143313714544262E-2</v>
      </c>
      <c r="O1138" s="5">
        <v>1975.6706274114554</v>
      </c>
      <c r="P1138" s="5">
        <v>5.6500022927607949</v>
      </c>
      <c r="Q1138" s="5">
        <v>132.96649666746407</v>
      </c>
      <c r="R1138" s="5">
        <v>0.38025620293593809</v>
      </c>
      <c r="S1138" s="18">
        <v>0.91600000999999986</v>
      </c>
      <c r="T1138" s="62">
        <v>46.11</v>
      </c>
      <c r="U1138" s="18">
        <v>0.13187324732584699</v>
      </c>
      <c r="V1138" s="5">
        <v>349.67607534298389</v>
      </c>
      <c r="W1138" s="5">
        <v>711.33055120185861</v>
      </c>
      <c r="X1138" s="5">
        <v>2.0342557050954708</v>
      </c>
      <c r="Y1138" s="5">
        <v>0</v>
      </c>
      <c r="Z1138" s="5" t="s">
        <v>1128</v>
      </c>
      <c r="AA1138" s="5">
        <v>2002</v>
      </c>
      <c r="AB1138" s="5">
        <v>0.91600000999999998</v>
      </c>
      <c r="AC1138" s="5">
        <v>7.1100003999999994E-2</v>
      </c>
      <c r="AD1138" s="5">
        <v>27243.543000000001</v>
      </c>
      <c r="AE1138" s="5">
        <v>1575800</v>
      </c>
      <c r="AF1138" s="5">
        <v>348100</v>
      </c>
      <c r="AG1138" s="5">
        <v>1443500</v>
      </c>
      <c r="AH1138" s="5">
        <v>44.5</v>
      </c>
      <c r="AI1138" s="10"/>
    </row>
    <row r="1139" spans="1:35" x14ac:dyDescent="0.25">
      <c r="A1139" s="5" t="s">
        <v>1460</v>
      </c>
      <c r="B1139" s="5">
        <v>108</v>
      </c>
      <c r="C1139" s="5">
        <v>51</v>
      </c>
      <c r="D1139" s="5">
        <v>0.02</v>
      </c>
      <c r="E1139" s="5">
        <v>799.99998000000005</v>
      </c>
      <c r="F1139" s="5">
        <v>499.99999000000003</v>
      </c>
      <c r="G1139" s="5">
        <v>43.599997999999999</v>
      </c>
      <c r="H1139" s="5">
        <v>85.100001000000006</v>
      </c>
      <c r="I1139" s="5" t="s">
        <v>200</v>
      </c>
      <c r="J1139" s="5" t="s">
        <v>201</v>
      </c>
      <c r="K1139" s="5">
        <v>1445.5150883647343</v>
      </c>
      <c r="L1139" s="5">
        <v>4.1338690013232497</v>
      </c>
      <c r="M1139" s="5">
        <v>32.569988384142164</v>
      </c>
      <c r="N1139" s="18">
        <v>9.3143313714544262E-2</v>
      </c>
      <c r="O1139" s="5">
        <v>1835.4756608396272</v>
      </c>
      <c r="P1139" s="5">
        <v>5.2490741868435791</v>
      </c>
      <c r="Q1139" s="5">
        <v>239.37906263144845</v>
      </c>
      <c r="R1139" s="5">
        <v>0.68457375128295717</v>
      </c>
      <c r="S1139" s="18">
        <v>0.85100001000000003</v>
      </c>
      <c r="T1139" s="62">
        <v>52.41</v>
      </c>
      <c r="U1139" s="18">
        <v>0.14988918245647542</v>
      </c>
      <c r="V1139" s="5">
        <v>349.67607534298389</v>
      </c>
      <c r="W1139" s="5">
        <v>711.33055120185861</v>
      </c>
      <c r="X1139" s="5">
        <v>2.0342557050954708</v>
      </c>
      <c r="Y1139" s="5">
        <v>0</v>
      </c>
      <c r="Z1139" s="5" t="s">
        <v>1128</v>
      </c>
      <c r="AA1139" s="5">
        <v>2003</v>
      </c>
      <c r="AB1139" s="5">
        <v>0.85100001000000003</v>
      </c>
      <c r="AC1139" s="5">
        <v>7.1100003999999994E-2</v>
      </c>
      <c r="AD1139" s="5">
        <v>28850.724999999999</v>
      </c>
      <c r="AE1139" s="5">
        <v>1690300</v>
      </c>
      <c r="AF1139" s="5">
        <v>367900</v>
      </c>
      <c r="AG1139" s="5">
        <v>1438400</v>
      </c>
      <c r="AH1139" s="5">
        <v>44.799999</v>
      </c>
      <c r="AI1139" s="10"/>
    </row>
    <row r="1140" spans="1:35" x14ac:dyDescent="0.25">
      <c r="A1140" s="5" t="s">
        <v>1460</v>
      </c>
      <c r="B1140" s="5">
        <v>108</v>
      </c>
      <c r="C1140" s="5">
        <v>51</v>
      </c>
      <c r="D1140" s="5">
        <v>0.02</v>
      </c>
      <c r="E1140" s="5">
        <v>799.99998000000005</v>
      </c>
      <c r="F1140" s="5">
        <v>499.99999000000003</v>
      </c>
      <c r="G1140" s="5">
        <v>20</v>
      </c>
      <c r="H1140" s="5">
        <v>80.300003000000004</v>
      </c>
      <c r="I1140" s="5" t="s">
        <v>200</v>
      </c>
      <c r="J1140" s="5" t="s">
        <v>201</v>
      </c>
      <c r="K1140" s="5">
        <v>1445.5150883647343</v>
      </c>
      <c r="L1140" s="5">
        <v>4.1338690013232497</v>
      </c>
      <c r="M1140" s="5">
        <v>32.569988384142164</v>
      </c>
      <c r="N1140" s="18">
        <v>9.3143313714544262E-2</v>
      </c>
      <c r="O1140" s="5">
        <v>1731.9471132773435</v>
      </c>
      <c r="P1140" s="5">
        <v>4.9530043242979742</v>
      </c>
      <c r="Q1140" s="5">
        <v>329.40948713055764</v>
      </c>
      <c r="R1140" s="5">
        <v>0.94204182201328035</v>
      </c>
      <c r="S1140" s="18">
        <v>0.80300003000000009</v>
      </c>
      <c r="T1140" s="62">
        <v>66.12</v>
      </c>
      <c r="U1140" s="18">
        <v>0.18909235266234992</v>
      </c>
      <c r="V1140" s="5">
        <v>349.67607534298389</v>
      </c>
      <c r="W1140" s="5">
        <v>711.33055120185861</v>
      </c>
      <c r="X1140" s="5">
        <v>2.0342557050954708</v>
      </c>
      <c r="Y1140" s="5">
        <v>0</v>
      </c>
      <c r="Z1140" s="5" t="s">
        <v>1128</v>
      </c>
      <c r="AA1140" s="5">
        <v>2004</v>
      </c>
      <c r="AB1140" s="5">
        <v>0.80300002999999998</v>
      </c>
      <c r="AC1140" s="5">
        <v>7.1100003999999994E-2</v>
      </c>
      <c r="AD1140" s="5">
        <v>34186.078000000001</v>
      </c>
      <c r="AE1140" s="5">
        <v>1800400</v>
      </c>
      <c r="AF1140" s="5">
        <v>376500</v>
      </c>
      <c r="AG1140" s="5">
        <v>1445600</v>
      </c>
      <c r="AH1140" s="5">
        <v>44.900002000000001</v>
      </c>
      <c r="AI1140" s="10"/>
    </row>
    <row r="1141" spans="1:35" x14ac:dyDescent="0.25">
      <c r="A1141" s="5" t="s">
        <v>1460</v>
      </c>
      <c r="B1141" s="5">
        <v>108</v>
      </c>
      <c r="C1141" s="5">
        <v>51</v>
      </c>
      <c r="D1141" s="5">
        <v>0.02</v>
      </c>
      <c r="E1141" s="5">
        <v>799.99998000000005</v>
      </c>
      <c r="F1141" s="5">
        <v>499.99999000000003</v>
      </c>
      <c r="G1141" s="5">
        <v>30</v>
      </c>
      <c r="H1141" s="5">
        <v>74.800003000000004</v>
      </c>
      <c r="I1141" s="5" t="s">
        <v>200</v>
      </c>
      <c r="J1141" s="5" t="s">
        <v>201</v>
      </c>
      <c r="K1141" s="5">
        <v>1445.5150883647343</v>
      </c>
      <c r="L1141" s="5">
        <v>4.1338690013232497</v>
      </c>
      <c r="M1141" s="5">
        <v>32.569988384142164</v>
      </c>
      <c r="N1141" s="18">
        <v>9.3143313714544262E-2</v>
      </c>
      <c r="O1141" s="5">
        <v>1613.320603101181</v>
      </c>
      <c r="P1141" s="5">
        <v>4.6137574654449445</v>
      </c>
      <c r="Q1141" s="5">
        <v>447.93120032859116</v>
      </c>
      <c r="R1141" s="5">
        <v>1.2809889835592343</v>
      </c>
      <c r="S1141" s="18">
        <v>0.74800003000000004</v>
      </c>
      <c r="T1141" s="62">
        <v>72.36</v>
      </c>
      <c r="U1141" s="18">
        <v>0.20693027517434023</v>
      </c>
      <c r="V1141" s="5">
        <v>349.67607534298389</v>
      </c>
      <c r="W1141" s="5">
        <v>711.33055120185861</v>
      </c>
      <c r="X1141" s="5">
        <v>2.0342557050954708</v>
      </c>
      <c r="Y1141" s="5">
        <v>0</v>
      </c>
      <c r="Z1141" s="5" t="s">
        <v>1128</v>
      </c>
      <c r="AA1141" s="5">
        <v>2005</v>
      </c>
      <c r="AB1141" s="5">
        <v>0.74800003000000004</v>
      </c>
      <c r="AC1141" s="5">
        <v>8.7200000999999999E-2</v>
      </c>
      <c r="AD1141" s="5">
        <v>44471.737999999998</v>
      </c>
      <c r="AE1141" s="5">
        <v>1965200</v>
      </c>
      <c r="AF1141" s="5">
        <v>386600</v>
      </c>
      <c r="AG1141" s="5">
        <v>1469700</v>
      </c>
      <c r="AH1141" s="5">
        <v>44.900002000000001</v>
      </c>
      <c r="AI1141" s="10"/>
    </row>
    <row r="1142" spans="1:35" x14ac:dyDescent="0.25">
      <c r="A1142" s="5" t="s">
        <v>1460</v>
      </c>
      <c r="B1142" s="5">
        <v>108</v>
      </c>
      <c r="C1142" s="5">
        <v>51</v>
      </c>
      <c r="D1142" s="5">
        <v>0.02</v>
      </c>
      <c r="E1142" s="5">
        <v>799.99998000000005</v>
      </c>
      <c r="F1142" s="5">
        <v>499.99999000000003</v>
      </c>
      <c r="G1142" s="5">
        <v>30</v>
      </c>
      <c r="H1142" s="5">
        <v>75.400001000000003</v>
      </c>
      <c r="I1142" s="5" t="s">
        <v>200</v>
      </c>
      <c r="J1142" s="5" t="s">
        <v>201</v>
      </c>
      <c r="K1142" s="5">
        <v>1445.5150883647343</v>
      </c>
      <c r="L1142" s="5">
        <v>4.1338690013232497</v>
      </c>
      <c r="M1142" s="5">
        <v>32.569988384142164</v>
      </c>
      <c r="N1142" s="18">
        <v>9.3143313714544262E-2</v>
      </c>
      <c r="O1142" s="5">
        <v>1626.2616338016676</v>
      </c>
      <c r="P1142" s="5">
        <v>4.6507660903209631</v>
      </c>
      <c r="Q1142" s="5">
        <v>457.31228674931089</v>
      </c>
      <c r="R1142" s="5">
        <v>1.3078169168443987</v>
      </c>
      <c r="S1142" s="18">
        <v>0.75400001000000005</v>
      </c>
      <c r="T1142" s="62">
        <v>73.19</v>
      </c>
      <c r="U1142" s="18">
        <v>0.20931333158617846</v>
      </c>
      <c r="V1142" s="5">
        <v>349.67607534298389</v>
      </c>
      <c r="W1142" s="5">
        <v>711.33055120185861</v>
      </c>
      <c r="X1142" s="5">
        <v>2.0342557050954708</v>
      </c>
      <c r="Y1142" s="5">
        <v>0</v>
      </c>
      <c r="Z1142" s="5" t="s">
        <v>1128</v>
      </c>
      <c r="AA1142" s="5">
        <v>2006</v>
      </c>
      <c r="AB1142" s="5">
        <v>0.75400001000000005</v>
      </c>
      <c r="AC1142" s="5">
        <v>0.11310001</v>
      </c>
      <c r="AD1142" s="5">
        <v>48747.188000000002</v>
      </c>
      <c r="AE1142" s="5">
        <v>2073900</v>
      </c>
      <c r="AF1142" s="5">
        <v>390100</v>
      </c>
      <c r="AG1142" s="5">
        <v>1564000</v>
      </c>
      <c r="AH1142" s="5">
        <v>44.799999</v>
      </c>
      <c r="AI1142" s="10"/>
    </row>
    <row r="1143" spans="1:35" x14ac:dyDescent="0.25">
      <c r="A1143" s="5" t="s">
        <v>1460</v>
      </c>
      <c r="B1143" s="5">
        <v>108</v>
      </c>
      <c r="C1143" s="5">
        <v>51</v>
      </c>
      <c r="D1143" s="5">
        <v>0.02</v>
      </c>
      <c r="E1143" s="5">
        <v>799.99998000000005</v>
      </c>
      <c r="F1143" s="5">
        <v>499.99999000000003</v>
      </c>
      <c r="G1143" s="5">
        <v>30</v>
      </c>
      <c r="H1143" s="5">
        <v>79.2</v>
      </c>
      <c r="I1143" s="5" t="s">
        <v>200</v>
      </c>
      <c r="J1143" s="5" t="s">
        <v>201</v>
      </c>
      <c r="K1143" s="5">
        <v>1445.5150883647343</v>
      </c>
      <c r="L1143" s="5">
        <v>4.1338690013232497</v>
      </c>
      <c r="M1143" s="5">
        <v>32.569988384142164</v>
      </c>
      <c r="N1143" s="18">
        <v>9.3143313714544262E-2</v>
      </c>
      <c r="O1143" s="5">
        <v>1708.2217465367419</v>
      </c>
      <c r="P1143" s="5">
        <v>4.8851547674836278</v>
      </c>
      <c r="Q1143" s="5">
        <v>400.4191016124916</v>
      </c>
      <c r="R1143" s="5">
        <v>1.1451143782706203</v>
      </c>
      <c r="S1143" s="18">
        <v>0.79200000000000004</v>
      </c>
      <c r="T1143" s="62">
        <v>68.14</v>
      </c>
      <c r="U1143" s="18">
        <v>0.19486088295179144</v>
      </c>
      <c r="V1143" s="5">
        <v>349.67607534298389</v>
      </c>
      <c r="W1143" s="5">
        <v>711.33055120185861</v>
      </c>
      <c r="X1143" s="5">
        <v>2.0342557050954708</v>
      </c>
      <c r="Y1143" s="5">
        <v>0</v>
      </c>
      <c r="Z1143" s="5" t="s">
        <v>1128</v>
      </c>
      <c r="AA1143" s="5">
        <v>2007</v>
      </c>
      <c r="AB1143" s="5">
        <v>0.79200000000000004</v>
      </c>
      <c r="AC1143" s="5">
        <v>0.1026</v>
      </c>
      <c r="AD1143" s="5">
        <v>50532.461000000003</v>
      </c>
      <c r="AE1143" s="5">
        <v>2209300</v>
      </c>
      <c r="AF1143" s="5">
        <v>401300</v>
      </c>
      <c r="AG1143" s="5">
        <v>1750100</v>
      </c>
      <c r="AH1143" s="5">
        <v>44.700001</v>
      </c>
      <c r="AI1143" s="10"/>
    </row>
    <row r="1144" spans="1:35" x14ac:dyDescent="0.25">
      <c r="A1144" s="5" t="s">
        <v>1460</v>
      </c>
      <c r="B1144" s="5">
        <v>108</v>
      </c>
      <c r="C1144" s="5">
        <v>51</v>
      </c>
      <c r="D1144" s="5">
        <v>0.02</v>
      </c>
      <c r="E1144" s="5">
        <v>799.99998000000005</v>
      </c>
      <c r="F1144" s="5">
        <v>499.99999000000003</v>
      </c>
      <c r="G1144" s="5">
        <v>30</v>
      </c>
      <c r="H1144" s="5">
        <v>81.900001000000003</v>
      </c>
      <c r="I1144" s="5" t="s">
        <v>200</v>
      </c>
      <c r="J1144" s="5" t="s">
        <v>201</v>
      </c>
      <c r="K1144" s="5">
        <v>1445.5150883647343</v>
      </c>
      <c r="L1144" s="5">
        <v>4.1338690013232497</v>
      </c>
      <c r="M1144" s="5">
        <v>32.569988384142164</v>
      </c>
      <c r="N1144" s="18">
        <v>9.3143313714544262E-2</v>
      </c>
      <c r="O1144" s="5">
        <v>1766.456600373496</v>
      </c>
      <c r="P1144" s="5">
        <v>5.0516941962381789</v>
      </c>
      <c r="Q1144" s="5">
        <v>353.1406701619062</v>
      </c>
      <c r="R1144" s="5">
        <v>1.0099080121953554</v>
      </c>
      <c r="S1144" s="18">
        <v>0.81900001</v>
      </c>
      <c r="T1144" s="62">
        <v>63.94</v>
      </c>
      <c r="U1144" s="18">
        <v>0.18285084870233309</v>
      </c>
      <c r="V1144" s="5">
        <v>349.67607534298389</v>
      </c>
      <c r="W1144" s="5">
        <v>711.33055120185861</v>
      </c>
      <c r="X1144" s="5">
        <v>2.0342557050954708</v>
      </c>
      <c r="Y1144" s="5">
        <v>0</v>
      </c>
      <c r="Z1144" s="5" t="s">
        <v>1128</v>
      </c>
      <c r="AA1144" s="5">
        <v>2008</v>
      </c>
      <c r="AB1144" s="5">
        <v>0.81900001</v>
      </c>
      <c r="AC1144" s="5">
        <v>0.1026</v>
      </c>
      <c r="AD1144" s="5">
        <v>44114.586000000003</v>
      </c>
      <c r="AE1144" s="5">
        <v>2330600</v>
      </c>
      <c r="AF1144" s="5">
        <v>417700</v>
      </c>
      <c r="AG1144" s="5">
        <v>1909500</v>
      </c>
      <c r="AH1144" s="5">
        <v>44.599997999999999</v>
      </c>
      <c r="AI1144" s="10"/>
    </row>
    <row r="1145" spans="1:35" x14ac:dyDescent="0.25">
      <c r="A1145" s="5" t="s">
        <v>1460</v>
      </c>
      <c r="B1145" s="5">
        <v>108</v>
      </c>
      <c r="C1145" s="5">
        <v>51</v>
      </c>
      <c r="D1145" s="5">
        <v>0.02</v>
      </c>
      <c r="E1145" s="5">
        <v>799.99998000000005</v>
      </c>
      <c r="F1145" s="5">
        <v>499.99999000000003</v>
      </c>
      <c r="G1145" s="5">
        <v>30</v>
      </c>
      <c r="H1145" s="5">
        <v>77.699995000000001</v>
      </c>
      <c r="I1145" s="5" t="s">
        <v>200</v>
      </c>
      <c r="J1145" s="5" t="s">
        <v>201</v>
      </c>
      <c r="K1145" s="5">
        <v>1445.5150883647343</v>
      </c>
      <c r="L1145" s="5">
        <v>4.1338690013232497</v>
      </c>
      <c r="M1145" s="5">
        <v>32.569988384142164</v>
      </c>
      <c r="N1145" s="18">
        <v>9.3143313714544262E-2</v>
      </c>
      <c r="O1145" s="5">
        <v>1675.8689541009608</v>
      </c>
      <c r="P1145" s="5">
        <v>4.7926325884811103</v>
      </c>
      <c r="Q1145" s="5">
        <v>433.48037450467933</v>
      </c>
      <c r="R1145" s="5">
        <v>1.2396626623068079</v>
      </c>
      <c r="S1145" s="18">
        <v>0.77699994999999999</v>
      </c>
      <c r="T1145" s="62">
        <v>71.069999999999993</v>
      </c>
      <c r="U1145" s="18">
        <v>0.20325936419541876</v>
      </c>
      <c r="V1145" s="5">
        <v>349.67607534298389</v>
      </c>
      <c r="W1145" s="5">
        <v>711.33055120185861</v>
      </c>
      <c r="X1145" s="5">
        <v>2.0342557050954708</v>
      </c>
      <c r="Y1145" s="5">
        <v>0</v>
      </c>
      <c r="Z1145" s="5" t="s">
        <v>1128</v>
      </c>
      <c r="AA1145" s="5">
        <v>2009</v>
      </c>
      <c r="AB1145" s="5">
        <v>0.77699994999999999</v>
      </c>
      <c r="AC1145" s="5">
        <v>0.1026</v>
      </c>
      <c r="AD1145" s="5">
        <v>41986.175999999999</v>
      </c>
      <c r="AE1145" s="5">
        <v>2445896.7999999998</v>
      </c>
      <c r="AF1145" s="5">
        <v>439986.72</v>
      </c>
      <c r="AG1145" s="5">
        <v>1900327.9</v>
      </c>
      <c r="AH1145" s="5">
        <v>44.5</v>
      </c>
      <c r="AI1145" s="10"/>
    </row>
    <row r="1146" spans="1:35" x14ac:dyDescent="0.25">
      <c r="A1146" s="5" t="s">
        <v>1460</v>
      </c>
      <c r="B1146" s="5">
        <v>108</v>
      </c>
      <c r="C1146" s="5">
        <v>51</v>
      </c>
      <c r="D1146" s="5">
        <v>0.02</v>
      </c>
      <c r="E1146" s="5">
        <v>799.99998000000005</v>
      </c>
      <c r="F1146" s="5">
        <v>499.99999000000003</v>
      </c>
      <c r="G1146" s="5">
        <v>30</v>
      </c>
      <c r="H1146" s="5">
        <v>69.800000999999995</v>
      </c>
      <c r="I1146" s="5" t="s">
        <v>200</v>
      </c>
      <c r="J1146" s="5" t="s">
        <v>201</v>
      </c>
      <c r="K1146" s="5">
        <v>1445.5150883647343</v>
      </c>
      <c r="L1146" s="5">
        <v>4.1338690013232497</v>
      </c>
      <c r="M1146" s="5">
        <v>32.569988384142164</v>
      </c>
      <c r="N1146" s="18">
        <v>9.3143313714544262E-2</v>
      </c>
      <c r="O1146" s="5">
        <v>1505.4782779859381</v>
      </c>
      <c r="P1146" s="5">
        <v>4.3053511067615133</v>
      </c>
      <c r="Q1146" s="5">
        <v>598.89479536043405</v>
      </c>
      <c r="R1146" s="5">
        <v>1.7127131010407304</v>
      </c>
      <c r="S1146" s="18">
        <v>0.69800000999999989</v>
      </c>
      <c r="T1146" s="62">
        <v>85.77</v>
      </c>
      <c r="U1146" s="18">
        <v>0.24527921973796837</v>
      </c>
      <c r="V1146" s="5">
        <v>349.67607534298389</v>
      </c>
      <c r="W1146" s="5">
        <v>711.33055120185861</v>
      </c>
      <c r="X1146" s="5">
        <v>2.0342557050954708</v>
      </c>
      <c r="Y1146" s="5">
        <v>0</v>
      </c>
      <c r="Z1146" s="5" t="s">
        <v>1128</v>
      </c>
      <c r="AA1146" s="5">
        <v>2010</v>
      </c>
      <c r="AB1146" s="5">
        <v>0.69800001</v>
      </c>
      <c r="AC1146" s="5">
        <v>0.10569998999999999</v>
      </c>
      <c r="AD1146" s="5">
        <v>52053.218999999997</v>
      </c>
      <c r="AE1146" s="5">
        <v>2637165</v>
      </c>
      <c r="AF1146" s="5">
        <v>465007.13</v>
      </c>
      <c r="AG1146" s="5">
        <v>1841960.3</v>
      </c>
      <c r="AH1146" s="5">
        <v>44.200001</v>
      </c>
      <c r="AI1146" s="10"/>
    </row>
    <row r="1147" spans="1:35" x14ac:dyDescent="0.25">
      <c r="A1147" s="5" t="s">
        <v>1460</v>
      </c>
      <c r="B1147" s="5">
        <v>108</v>
      </c>
      <c r="C1147" s="5">
        <v>51</v>
      </c>
      <c r="D1147" s="5">
        <v>0.02</v>
      </c>
      <c r="E1147" s="5">
        <v>799.99998000000005</v>
      </c>
      <c r="F1147" s="5">
        <v>499.99999000000003</v>
      </c>
      <c r="G1147" s="5">
        <v>30</v>
      </c>
      <c r="H1147" s="5">
        <v>66.300004999999999</v>
      </c>
      <c r="I1147" s="5" t="s">
        <v>200</v>
      </c>
      <c r="J1147" s="5" t="s">
        <v>201</v>
      </c>
      <c r="K1147" s="5">
        <v>1445.5150883647343</v>
      </c>
      <c r="L1147" s="5">
        <v>4.1338690013232497</v>
      </c>
      <c r="M1147" s="5">
        <v>32.569988384142164</v>
      </c>
      <c r="N1147" s="18">
        <v>9.3143313714544262E-2</v>
      </c>
      <c r="O1147" s="5">
        <v>1429.9887668749332</v>
      </c>
      <c r="P1147" s="5">
        <v>4.0894669887618473</v>
      </c>
      <c r="Q1147" s="5">
        <v>662.96376374343299</v>
      </c>
      <c r="R1147" s="5">
        <v>1.8959368698391996</v>
      </c>
      <c r="S1147" s="18">
        <v>0.66300004999999995</v>
      </c>
      <c r="T1147" s="62">
        <v>91.46</v>
      </c>
      <c r="U1147" s="18">
        <v>0.26155451654876716</v>
      </c>
      <c r="V1147" s="5">
        <v>349.67607534298389</v>
      </c>
      <c r="W1147" s="5">
        <v>711.33055120185861</v>
      </c>
      <c r="X1147" s="5">
        <v>2.0342557050954708</v>
      </c>
      <c r="Y1147" s="5">
        <v>0</v>
      </c>
      <c r="Z1147" s="5" t="s">
        <v>1128</v>
      </c>
      <c r="AA1147" s="5">
        <v>2011</v>
      </c>
      <c r="AB1147" s="5">
        <v>0.66300004999999995</v>
      </c>
      <c r="AC1147" s="5">
        <v>9.8000005000000001E-2</v>
      </c>
      <c r="AD1147" s="5">
        <v>65112.695</v>
      </c>
      <c r="AE1147" s="5">
        <v>2749751.8</v>
      </c>
      <c r="AF1147" s="5">
        <v>488764.28</v>
      </c>
      <c r="AG1147" s="5">
        <v>1822598.9</v>
      </c>
      <c r="AH1147" s="5">
        <v>46.900002000000001</v>
      </c>
      <c r="AI1147" s="10"/>
    </row>
    <row r="1148" spans="1:35" x14ac:dyDescent="0.25">
      <c r="A1148" s="5" t="s">
        <v>1460</v>
      </c>
      <c r="B1148" s="5">
        <v>108</v>
      </c>
      <c r="C1148" s="5">
        <v>51</v>
      </c>
      <c r="D1148" s="5">
        <v>0.02</v>
      </c>
      <c r="E1148" s="5">
        <v>799.99998000000005</v>
      </c>
      <c r="F1148" s="5">
        <v>499.99999000000003</v>
      </c>
      <c r="G1148" s="5">
        <v>30</v>
      </c>
      <c r="H1148" s="5">
        <v>60.900003000000005</v>
      </c>
      <c r="I1148" s="5" t="s">
        <v>200</v>
      </c>
      <c r="J1148" s="5" t="s">
        <v>201</v>
      </c>
      <c r="K1148" s="5">
        <v>1445.5150883647343</v>
      </c>
      <c r="L1148" s="5">
        <v>4.1338690013232497</v>
      </c>
      <c r="M1148" s="5">
        <v>32.569988384142164</v>
      </c>
      <c r="N1148" s="18">
        <v>9.3143313714544262E-2</v>
      </c>
      <c r="O1148" s="5">
        <v>1313.5190592014244</v>
      </c>
      <c r="P1148" s="5">
        <v>3.7563881312527423</v>
      </c>
      <c r="Q1148" s="5">
        <v>777.08944138169898</v>
      </c>
      <c r="R1148" s="5">
        <v>2.2223122946557945</v>
      </c>
      <c r="S1148" s="18">
        <v>0.60900003000000003</v>
      </c>
      <c r="T1148" s="62">
        <v>101.6</v>
      </c>
      <c r="U1148" s="18">
        <v>0.29054560730884871</v>
      </c>
      <c r="V1148" s="5">
        <v>349.67607534298389</v>
      </c>
      <c r="W1148" s="5">
        <v>711.33055120185861</v>
      </c>
      <c r="X1148" s="5">
        <v>2.0342557050954708</v>
      </c>
      <c r="Y1148" s="5">
        <v>0</v>
      </c>
      <c r="Z1148" s="5" t="s">
        <v>1128</v>
      </c>
      <c r="AA1148" s="5">
        <v>2012</v>
      </c>
      <c r="AB1148" s="5">
        <v>0.60900003000000003</v>
      </c>
      <c r="AC1148" s="5">
        <v>9.8300002999999997E-2</v>
      </c>
      <c r="AD1148" s="5">
        <v>69373.797000000006</v>
      </c>
      <c r="AE1148" s="5">
        <v>2871870.3</v>
      </c>
      <c r="AF1148" s="5">
        <v>505285.06</v>
      </c>
      <c r="AG1148" s="5">
        <v>1748080.8</v>
      </c>
      <c r="AH1148" s="5">
        <v>43.700001</v>
      </c>
      <c r="AI1148" s="10"/>
    </row>
    <row r="1149" spans="1:35" x14ac:dyDescent="0.25">
      <c r="A1149" s="5" t="s">
        <v>1460</v>
      </c>
      <c r="B1149" s="5">
        <v>108</v>
      </c>
      <c r="C1149" s="5">
        <v>51</v>
      </c>
      <c r="D1149" s="5">
        <v>0.02</v>
      </c>
      <c r="E1149" s="5">
        <v>799.99998000000005</v>
      </c>
      <c r="F1149" s="5">
        <v>499.99999000000003</v>
      </c>
      <c r="G1149" s="5">
        <v>30</v>
      </c>
      <c r="H1149" s="5">
        <v>58.8</v>
      </c>
      <c r="I1149" s="5" t="s">
        <v>200</v>
      </c>
      <c r="J1149" s="5" t="s">
        <v>201</v>
      </c>
      <c r="K1149" s="5">
        <v>1445.5150883647343</v>
      </c>
      <c r="L1149" s="5">
        <v>4.1338690013232497</v>
      </c>
      <c r="M1149" s="5">
        <v>32.569988384142164</v>
      </c>
      <c r="N1149" s="18">
        <v>9.3143313714544262E-2</v>
      </c>
      <c r="O1149" s="5">
        <v>1268.2252360651567</v>
      </c>
      <c r="P1149" s="5">
        <v>3.6268573273742075</v>
      </c>
      <c r="Q1149" s="5">
        <v>819.80034214327918</v>
      </c>
      <c r="R1149" s="5">
        <v>2.3444564840164381</v>
      </c>
      <c r="S1149" s="18">
        <v>0.58799999999999997</v>
      </c>
      <c r="T1149" s="62">
        <v>105.39</v>
      </c>
      <c r="U1149" s="18">
        <v>0.30139536194819055</v>
      </c>
      <c r="V1149" s="5">
        <v>349.67607534298389</v>
      </c>
      <c r="W1149" s="5">
        <v>711.33055120185861</v>
      </c>
      <c r="X1149" s="5">
        <v>2.0342557050954708</v>
      </c>
      <c r="Y1149" s="5">
        <v>0</v>
      </c>
      <c r="Z1149" s="5" t="s">
        <v>1128</v>
      </c>
      <c r="AA1149" s="5">
        <v>2013</v>
      </c>
      <c r="AB1149" s="5">
        <v>0.58799999999999997</v>
      </c>
      <c r="AC1149" s="5">
        <v>0.10150000000000001</v>
      </c>
      <c r="AD1149" s="5">
        <v>52396.152000000002</v>
      </c>
      <c r="AE1149" s="5">
        <v>2997139</v>
      </c>
      <c r="AF1149" s="5">
        <v>526698.31000000006</v>
      </c>
      <c r="AG1149" s="5">
        <v>1762321.6</v>
      </c>
      <c r="AI1149" s="10"/>
    </row>
    <row r="1150" spans="1:35" x14ac:dyDescent="0.25">
      <c r="A1150" s="5" t="s">
        <v>1460</v>
      </c>
      <c r="B1150" s="5">
        <v>108</v>
      </c>
      <c r="C1150" s="5">
        <v>51</v>
      </c>
      <c r="D1150" s="5">
        <v>0.02</v>
      </c>
      <c r="E1150" s="5">
        <v>799.99998000000005</v>
      </c>
      <c r="F1150" s="5">
        <v>499.99999000000003</v>
      </c>
      <c r="G1150" s="5">
        <v>30</v>
      </c>
      <c r="H1150" s="5">
        <v>61.799996999999998</v>
      </c>
      <c r="I1150" s="5" t="s">
        <v>200</v>
      </c>
      <c r="J1150" s="5" t="s">
        <v>201</v>
      </c>
      <c r="K1150" s="5">
        <v>1445.5150883647343</v>
      </c>
      <c r="L1150" s="5">
        <v>4.1338690013232497</v>
      </c>
      <c r="M1150" s="5">
        <v>32.569988384142164</v>
      </c>
      <c r="N1150" s="18">
        <v>9.3143313714544262E-2</v>
      </c>
      <c r="O1150" s="5">
        <v>1332.9305405467853</v>
      </c>
      <c r="P1150" s="5">
        <v>3.8119008835230281</v>
      </c>
      <c r="Q1150" s="5">
        <v>752.42626147284761</v>
      </c>
      <c r="R1150" s="5">
        <v>2.1517807895058918</v>
      </c>
      <c r="S1150" s="18">
        <v>0.61799996999999995</v>
      </c>
      <c r="T1150" s="62">
        <v>99.41</v>
      </c>
      <c r="U1150" s="18">
        <v>0.28428047485166374</v>
      </c>
      <c r="V1150" s="5">
        <v>349.67607534298389</v>
      </c>
      <c r="W1150" s="5">
        <v>711.33055120185861</v>
      </c>
      <c r="X1150" s="5">
        <v>2.0342557050954708</v>
      </c>
      <c r="Y1150" s="5">
        <v>0</v>
      </c>
      <c r="Z1150" s="5" t="s">
        <v>1128</v>
      </c>
      <c r="AA1150" s="5">
        <v>2014</v>
      </c>
      <c r="AB1150" s="5">
        <v>0.61799996999999995</v>
      </c>
      <c r="AC1150" s="5">
        <v>0.10630000000000001</v>
      </c>
      <c r="AE1150" s="5">
        <v>3138799.8</v>
      </c>
      <c r="AF1150" s="5">
        <v>557222.93999999994</v>
      </c>
      <c r="AG1150" s="5">
        <v>1940473.5</v>
      </c>
      <c r="AI1150" s="10"/>
    </row>
    <row r="1151" spans="1:35" x14ac:dyDescent="0.25">
      <c r="A1151" s="5" t="s">
        <v>1460</v>
      </c>
      <c r="B1151" s="5">
        <v>108</v>
      </c>
      <c r="C1151" s="5">
        <v>51</v>
      </c>
      <c r="D1151" s="5">
        <v>0.02</v>
      </c>
      <c r="E1151" s="5">
        <v>799.99998000000005</v>
      </c>
      <c r="F1151" s="5">
        <v>550.00000000000011</v>
      </c>
      <c r="H1151" s="5">
        <v>120.10000000000001</v>
      </c>
      <c r="I1151" s="5" t="s">
        <v>200</v>
      </c>
      <c r="J1151" s="5" t="s">
        <v>759</v>
      </c>
      <c r="K1151" s="5" t="s">
        <v>1456</v>
      </c>
      <c r="L1151" s="5" t="e">
        <v>#VALUE!</v>
      </c>
      <c r="M1151" s="5" t="s">
        <v>1456</v>
      </c>
      <c r="N1151" s="18" t="e">
        <v>#VALUE!</v>
      </c>
      <c r="O1151" s="5" t="e">
        <v>#VALUE!</v>
      </c>
      <c r="P1151" s="5" t="e">
        <v>#VALUE!</v>
      </c>
      <c r="Q1151" s="5">
        <v>-371.9098627599231</v>
      </c>
      <c r="R1151" s="5">
        <v>-0.94025852711195168</v>
      </c>
      <c r="S1151" s="18" t="e">
        <v>#VALUE!</v>
      </c>
      <c r="T1151" s="62" t="e">
        <v>#VALUE!</v>
      </c>
      <c r="U1151" s="18" t="e">
        <v>#VALUE!</v>
      </c>
      <c r="V1151" s="5">
        <v>395.54000526032104</v>
      </c>
      <c r="W1151" s="5">
        <v>832.46629653219327</v>
      </c>
      <c r="X1151" s="5">
        <v>2.1046323645172458</v>
      </c>
      <c r="Y1151" s="5">
        <v>0</v>
      </c>
      <c r="Z1151" s="5" t="s">
        <v>1132</v>
      </c>
      <c r="AA1151" s="5">
        <v>2001</v>
      </c>
      <c r="AB1151" s="5">
        <v>1.2010000000000001</v>
      </c>
      <c r="AC1151" s="5">
        <v>6.1000000000000004E-3</v>
      </c>
      <c r="AD1151" s="5">
        <v>125774</v>
      </c>
      <c r="AE1151" s="5">
        <v>84113376</v>
      </c>
      <c r="AF1151" s="5">
        <v>17981000</v>
      </c>
      <c r="AG1151" s="5">
        <v>101020160</v>
      </c>
      <c r="AI1151" s="10"/>
    </row>
    <row r="1152" spans="1:35" x14ac:dyDescent="0.25">
      <c r="A1152" s="5" t="s">
        <v>1460</v>
      </c>
      <c r="B1152" s="5">
        <v>108</v>
      </c>
      <c r="C1152" s="5">
        <v>51</v>
      </c>
      <c r="D1152" s="5">
        <v>0.02</v>
      </c>
      <c r="E1152" s="5">
        <v>799.99998000000005</v>
      </c>
      <c r="F1152" s="5">
        <v>550.00000000000011</v>
      </c>
      <c r="H1152" s="5">
        <v>118.9</v>
      </c>
      <c r="I1152" s="5" t="s">
        <v>200</v>
      </c>
      <c r="J1152" s="5" t="s">
        <v>759</v>
      </c>
      <c r="K1152" s="5" t="s">
        <v>1456</v>
      </c>
      <c r="L1152" s="5" t="e">
        <v>#VALUE!</v>
      </c>
      <c r="M1152" s="5" t="s">
        <v>1456</v>
      </c>
      <c r="N1152" s="18" t="e">
        <v>#VALUE!</v>
      </c>
      <c r="O1152" s="5" t="e">
        <v>#VALUE!</v>
      </c>
      <c r="P1152" s="5" t="e">
        <v>#VALUE!</v>
      </c>
      <c r="Q1152" s="5">
        <v>-354.86746482807018</v>
      </c>
      <c r="R1152" s="5">
        <v>-0.89717211940298536</v>
      </c>
      <c r="S1152" s="18" t="e">
        <v>#VALUE!</v>
      </c>
      <c r="T1152" s="62" t="e">
        <v>#VALUE!</v>
      </c>
      <c r="U1152" s="18" t="e">
        <v>#VALUE!</v>
      </c>
      <c r="V1152" s="5">
        <v>395.54000526032104</v>
      </c>
      <c r="W1152" s="5">
        <v>832.46629653219327</v>
      </c>
      <c r="X1152" s="5">
        <v>2.1046323645172458</v>
      </c>
      <c r="Y1152" s="5">
        <v>0</v>
      </c>
      <c r="Z1152" s="5" t="s">
        <v>1132</v>
      </c>
      <c r="AA1152" s="5">
        <v>2002</v>
      </c>
      <c r="AB1152" s="5">
        <v>1.1890000000000001</v>
      </c>
      <c r="AD1152" s="5">
        <v>254413</v>
      </c>
      <c r="AE1152" s="5">
        <v>89052640</v>
      </c>
      <c r="AF1152" s="5">
        <v>18760000</v>
      </c>
      <c r="AG1152" s="5">
        <v>105883584</v>
      </c>
      <c r="AI1152" s="10"/>
    </row>
    <row r="1153" spans="1:35" x14ac:dyDescent="0.25">
      <c r="A1153" s="5" t="s">
        <v>1460</v>
      </c>
      <c r="B1153" s="5">
        <v>108</v>
      </c>
      <c r="C1153" s="5">
        <v>51</v>
      </c>
      <c r="D1153" s="5">
        <v>0.02</v>
      </c>
      <c r="E1153" s="5">
        <v>799.99998000000005</v>
      </c>
      <c r="F1153" s="5">
        <v>499.99999000000003</v>
      </c>
      <c r="H1153" s="5">
        <v>98.699999000000005</v>
      </c>
      <c r="I1153" s="5" t="s">
        <v>200</v>
      </c>
      <c r="J1153" s="5" t="s">
        <v>759</v>
      </c>
      <c r="K1153" s="5" t="s">
        <v>1456</v>
      </c>
      <c r="L1153" s="5" t="e">
        <v>#VALUE!</v>
      </c>
      <c r="M1153" s="5" t="s">
        <v>1456</v>
      </c>
      <c r="N1153" s="18" t="e">
        <v>#VALUE!</v>
      </c>
      <c r="O1153" s="5" t="e">
        <v>#VALUE!</v>
      </c>
      <c r="P1153" s="5" t="e">
        <v>#VALUE!</v>
      </c>
      <c r="Q1153" s="5">
        <v>21.945800628889053</v>
      </c>
      <c r="R1153" s="5">
        <v>6.2760372174056389E-2</v>
      </c>
      <c r="S1153" s="18" t="e">
        <v>#VALUE!</v>
      </c>
      <c r="T1153" s="62" t="e">
        <v>#VALUE!</v>
      </c>
      <c r="U1153" s="18" t="e">
        <v>#VALUE!</v>
      </c>
      <c r="V1153" s="5">
        <v>349.67607534298389</v>
      </c>
      <c r="W1153" s="5">
        <v>711.33055120185861</v>
      </c>
      <c r="X1153" s="5">
        <v>2.0342557050954708</v>
      </c>
      <c r="Y1153" s="5">
        <v>0</v>
      </c>
      <c r="Z1153" s="5" t="s">
        <v>1132</v>
      </c>
      <c r="AA1153" s="5">
        <v>2003</v>
      </c>
      <c r="AB1153" s="5">
        <v>0.98699999000000005</v>
      </c>
      <c r="AC1153" s="5">
        <v>0.11520001000000001</v>
      </c>
      <c r="AD1153" s="5">
        <v>583217</v>
      </c>
      <c r="AE1153" s="5">
        <v>91576968</v>
      </c>
      <c r="AF1153" s="5">
        <v>18969000</v>
      </c>
      <c r="AG1153" s="5">
        <v>90386464</v>
      </c>
      <c r="AI1153" s="10"/>
    </row>
    <row r="1154" spans="1:35" x14ac:dyDescent="0.25">
      <c r="A1154" s="5" t="s">
        <v>1460</v>
      </c>
      <c r="B1154" s="5">
        <v>108</v>
      </c>
      <c r="C1154" s="5">
        <v>51</v>
      </c>
      <c r="D1154" s="5">
        <v>0.02</v>
      </c>
      <c r="E1154" s="5">
        <v>799.99998000000005</v>
      </c>
      <c r="F1154" s="5">
        <v>499.99999000000003</v>
      </c>
      <c r="H1154" s="5">
        <v>100.49999999999999</v>
      </c>
      <c r="I1154" s="5" t="s">
        <v>200</v>
      </c>
      <c r="J1154" s="5" t="s">
        <v>759</v>
      </c>
      <c r="K1154" s="5" t="s">
        <v>1456</v>
      </c>
      <c r="L1154" s="5" t="e">
        <v>#VALUE!</v>
      </c>
      <c r="M1154" s="5" t="s">
        <v>1456</v>
      </c>
      <c r="N1154" s="18" t="e">
        <v>#VALUE!</v>
      </c>
      <c r="O1154" s="5" t="e">
        <v>#VALUE!</v>
      </c>
      <c r="P1154" s="5" t="e">
        <v>#VALUE!</v>
      </c>
      <c r="Q1154" s="5">
        <v>-8.8545006166130253</v>
      </c>
      <c r="R1154" s="5">
        <v>-2.5322008684546073E-2</v>
      </c>
      <c r="S1154" s="18" t="e">
        <v>#VALUE!</v>
      </c>
      <c r="T1154" s="62" t="e">
        <v>#VALUE!</v>
      </c>
      <c r="U1154" s="18" t="e">
        <v>#VALUE!</v>
      </c>
      <c r="V1154" s="5">
        <v>349.67607534298389</v>
      </c>
      <c r="W1154" s="5">
        <v>711.33055120185861</v>
      </c>
      <c r="X1154" s="5">
        <v>2.0342557050954708</v>
      </c>
      <c r="Y1154" s="5">
        <v>0</v>
      </c>
      <c r="Z1154" s="5" t="s">
        <v>1132</v>
      </c>
      <c r="AA1154" s="5">
        <v>2004</v>
      </c>
      <c r="AB1154" s="5">
        <v>1.0049999999999999</v>
      </c>
      <c r="AC1154" s="5">
        <v>0.1101</v>
      </c>
      <c r="AD1154" s="5">
        <v>1125520</v>
      </c>
      <c r="AE1154" s="5">
        <v>99135664</v>
      </c>
      <c r="AF1154" s="5">
        <v>19575000</v>
      </c>
      <c r="AG1154" s="5">
        <v>99631344</v>
      </c>
      <c r="AI1154" s="10"/>
    </row>
    <row r="1155" spans="1:35" x14ac:dyDescent="0.25">
      <c r="A1155" s="5" t="s">
        <v>1460</v>
      </c>
      <c r="B1155" s="5">
        <v>108</v>
      </c>
      <c r="C1155" s="5">
        <v>51</v>
      </c>
      <c r="D1155" s="5">
        <v>0.02</v>
      </c>
      <c r="E1155" s="5">
        <v>799.99998000000005</v>
      </c>
      <c r="F1155" s="5">
        <v>499.99999000000003</v>
      </c>
      <c r="H1155" s="5">
        <v>102.80179000000001</v>
      </c>
      <c r="I1155" s="5" t="s">
        <v>200</v>
      </c>
      <c r="J1155" s="5" t="s">
        <v>759</v>
      </c>
      <c r="K1155" s="5" t="s">
        <v>1456</v>
      </c>
      <c r="L1155" s="5" t="e">
        <v>#VALUE!</v>
      </c>
      <c r="M1155" s="5" t="s">
        <v>1456</v>
      </c>
      <c r="N1155" s="18" t="e">
        <v>#VALUE!</v>
      </c>
      <c r="O1155" s="5" t="e">
        <v>#VALUE!</v>
      </c>
      <c r="P1155" s="5" t="e">
        <v>#VALUE!</v>
      </c>
      <c r="Q1155" s="5">
        <v>-49.535457521202275</v>
      </c>
      <c r="R1155" s="5">
        <v>-0.14166098573548344</v>
      </c>
      <c r="S1155" s="18" t="e">
        <v>#VALUE!</v>
      </c>
      <c r="T1155" s="62" t="e">
        <v>#VALUE!</v>
      </c>
      <c r="U1155" s="18" t="e">
        <v>#VALUE!</v>
      </c>
      <c r="V1155" s="5">
        <v>349.67607534298389</v>
      </c>
      <c r="W1155" s="5">
        <v>711.33055120185861</v>
      </c>
      <c r="X1155" s="5">
        <v>2.0342557050954708</v>
      </c>
      <c r="Y1155" s="5">
        <v>0</v>
      </c>
      <c r="Z1155" s="5" t="s">
        <v>1132</v>
      </c>
      <c r="AA1155" s="5">
        <v>2005</v>
      </c>
      <c r="AB1155" s="5">
        <v>1.0280179</v>
      </c>
      <c r="AC1155" s="5">
        <v>0.1038</v>
      </c>
      <c r="AD1155" s="5">
        <v>2509503</v>
      </c>
      <c r="AE1155" s="5">
        <v>102224000</v>
      </c>
      <c r="AF1155" s="5">
        <v>20218000</v>
      </c>
      <c r="AG1155" s="5">
        <v>105088096</v>
      </c>
      <c r="AI1155" s="10"/>
    </row>
    <row r="1156" spans="1:35" x14ac:dyDescent="0.25">
      <c r="A1156" s="5" t="s">
        <v>1460</v>
      </c>
      <c r="B1156" s="5">
        <v>108</v>
      </c>
      <c r="C1156" s="5">
        <v>51</v>
      </c>
      <c r="D1156" s="5">
        <v>0.02</v>
      </c>
      <c r="E1156" s="5">
        <v>799.99998000000005</v>
      </c>
      <c r="F1156" s="5">
        <v>499.99999000000003</v>
      </c>
      <c r="H1156" s="5">
        <v>104.10469000000001</v>
      </c>
      <c r="I1156" s="5" t="s">
        <v>200</v>
      </c>
      <c r="J1156" s="5" t="s">
        <v>759</v>
      </c>
      <c r="K1156" s="5" t="s">
        <v>1456</v>
      </c>
      <c r="L1156" s="5" t="e">
        <v>#VALUE!</v>
      </c>
      <c r="M1156" s="5" t="s">
        <v>1456</v>
      </c>
      <c r="N1156" s="18" t="e">
        <v>#VALUE!</v>
      </c>
      <c r="O1156" s="5" t="e">
        <v>#VALUE!</v>
      </c>
      <c r="P1156" s="5" t="e">
        <v>#VALUE!</v>
      </c>
      <c r="Q1156" s="5">
        <v>-73.954343912840272</v>
      </c>
      <c r="R1156" s="5">
        <v>-0.21149386282805102</v>
      </c>
      <c r="S1156" s="18" t="e">
        <v>#VALUE!</v>
      </c>
      <c r="T1156" s="62" t="e">
        <v>#VALUE!</v>
      </c>
      <c r="U1156" s="18" t="e">
        <v>#VALUE!</v>
      </c>
      <c r="V1156" s="5">
        <v>349.67607534298389</v>
      </c>
      <c r="W1156" s="5">
        <v>711.33055120185861</v>
      </c>
      <c r="X1156" s="5">
        <v>2.0342557050954708</v>
      </c>
      <c r="Y1156" s="5">
        <v>0</v>
      </c>
      <c r="Z1156" s="5" t="s">
        <v>1132</v>
      </c>
      <c r="AA1156" s="5">
        <v>2006</v>
      </c>
      <c r="AB1156" s="5">
        <v>1.0410469</v>
      </c>
      <c r="AC1156" s="5">
        <v>9.5399998E-2</v>
      </c>
      <c r="AD1156" s="5">
        <v>2348721</v>
      </c>
      <c r="AE1156" s="5">
        <v>107785000</v>
      </c>
      <c r="AF1156" s="5">
        <v>20919000</v>
      </c>
      <c r="AG1156" s="5">
        <v>112209232</v>
      </c>
      <c r="AI1156" s="10"/>
    </row>
    <row r="1157" spans="1:35" x14ac:dyDescent="0.25">
      <c r="A1157" s="5" t="s">
        <v>1460</v>
      </c>
      <c r="B1157" s="5">
        <v>108</v>
      </c>
      <c r="C1157" s="5">
        <v>51</v>
      </c>
      <c r="D1157" s="5">
        <v>0.02</v>
      </c>
      <c r="E1157" s="5">
        <v>799.99998000000005</v>
      </c>
      <c r="F1157" s="5">
        <v>499.99999000000003</v>
      </c>
      <c r="H1157" s="5">
        <v>105.75527</v>
      </c>
      <c r="I1157" s="5" t="s">
        <v>200</v>
      </c>
      <c r="J1157" s="5" t="s">
        <v>759</v>
      </c>
      <c r="K1157" s="5" t="s">
        <v>1456</v>
      </c>
      <c r="L1157" s="5" t="e">
        <v>#VALUE!</v>
      </c>
      <c r="M1157" s="5" t="s">
        <v>1456</v>
      </c>
      <c r="N1157" s="18" t="e">
        <v>#VALUE!</v>
      </c>
      <c r="O1157" s="5" t="e">
        <v>#VALUE!</v>
      </c>
      <c r="P1157" s="5" t="e">
        <v>#VALUE!</v>
      </c>
      <c r="Q1157" s="5">
        <v>-104.67767185874904</v>
      </c>
      <c r="R1157" s="5">
        <v>-0.29935611624579894</v>
      </c>
      <c r="S1157" s="18" t="e">
        <v>#VALUE!</v>
      </c>
      <c r="T1157" s="62" t="e">
        <v>#VALUE!</v>
      </c>
      <c r="U1157" s="18" t="e">
        <v>#VALUE!</v>
      </c>
      <c r="V1157" s="5">
        <v>349.67607534298389</v>
      </c>
      <c r="W1157" s="5">
        <v>711.33055120185861</v>
      </c>
      <c r="X1157" s="5">
        <v>2.0342557050954708</v>
      </c>
      <c r="Y1157" s="5">
        <v>0</v>
      </c>
      <c r="Z1157" s="5" t="s">
        <v>1132</v>
      </c>
      <c r="AA1157" s="5">
        <v>2007</v>
      </c>
      <c r="AB1157" s="5">
        <v>1.0575527</v>
      </c>
      <c r="AC1157" s="5">
        <v>8.5600003999999993E-2</v>
      </c>
      <c r="AD1157" s="5">
        <v>2216087</v>
      </c>
      <c r="AE1157" s="5">
        <v>114525000</v>
      </c>
      <c r="AF1157" s="5">
        <v>22018000</v>
      </c>
      <c r="AG1157" s="5">
        <v>121116224</v>
      </c>
      <c r="AI1157" s="10"/>
    </row>
    <row r="1158" spans="1:35" x14ac:dyDescent="0.25">
      <c r="A1158" s="5" t="s">
        <v>1460</v>
      </c>
      <c r="B1158" s="5">
        <v>108</v>
      </c>
      <c r="C1158" s="5">
        <v>51</v>
      </c>
      <c r="D1158" s="5">
        <v>0.02</v>
      </c>
      <c r="E1158" s="5">
        <v>799.99998000000005</v>
      </c>
      <c r="F1158" s="5">
        <v>499.99999000000003</v>
      </c>
      <c r="H1158" s="5">
        <v>107.26652000000001</v>
      </c>
      <c r="I1158" s="5" t="s">
        <v>200</v>
      </c>
      <c r="J1158" s="5" t="s">
        <v>759</v>
      </c>
      <c r="K1158" s="5" t="s">
        <v>1456</v>
      </c>
      <c r="L1158" s="5" t="e">
        <v>#VALUE!</v>
      </c>
      <c r="M1158" s="5" t="s">
        <v>1456</v>
      </c>
      <c r="N1158" s="18" t="e">
        <v>#VALUE!</v>
      </c>
      <c r="O1158" s="5" t="e">
        <v>#VALUE!</v>
      </c>
      <c r="P1158" s="5" t="e">
        <v>#VALUE!</v>
      </c>
      <c r="Q1158" s="5">
        <v>-134.06048257598732</v>
      </c>
      <c r="R1158" s="5">
        <v>-0.3833847724483081</v>
      </c>
      <c r="S1158" s="18" t="e">
        <v>#VALUE!</v>
      </c>
      <c r="T1158" s="62" t="e">
        <v>#VALUE!</v>
      </c>
      <c r="U1158" s="18" t="e">
        <v>#VALUE!</v>
      </c>
      <c r="V1158" s="5">
        <v>349.67607534298389</v>
      </c>
      <c r="W1158" s="5">
        <v>711.33055120185861</v>
      </c>
      <c r="X1158" s="5">
        <v>2.0342557050954708</v>
      </c>
      <c r="Y1158" s="5">
        <v>0</v>
      </c>
      <c r="Z1158" s="5" t="s">
        <v>1132</v>
      </c>
      <c r="AA1158" s="5">
        <v>2008</v>
      </c>
      <c r="AB1158" s="5">
        <v>1.0726652000000001</v>
      </c>
      <c r="AC1158" s="5">
        <v>7.4900000999999994E-2</v>
      </c>
      <c r="AD1158" s="5">
        <v>2134954</v>
      </c>
      <c r="AE1158" s="5">
        <v>120183000</v>
      </c>
      <c r="AF1158" s="5">
        <v>22779000</v>
      </c>
      <c r="AG1158" s="5">
        <v>128916128</v>
      </c>
      <c r="AI1158" s="10"/>
    </row>
    <row r="1159" spans="1:35" x14ac:dyDescent="0.25">
      <c r="A1159" s="5" t="s">
        <v>1460</v>
      </c>
      <c r="B1159" s="5">
        <v>108</v>
      </c>
      <c r="C1159" s="5">
        <v>51</v>
      </c>
      <c r="D1159" s="5">
        <v>0.02</v>
      </c>
      <c r="E1159" s="5">
        <v>799.99998000000005</v>
      </c>
      <c r="F1159" s="5">
        <v>499.99999000000003</v>
      </c>
      <c r="H1159" s="5">
        <v>101.04032000000001</v>
      </c>
      <c r="I1159" s="5" t="s">
        <v>200</v>
      </c>
      <c r="J1159" s="5" t="s">
        <v>759</v>
      </c>
      <c r="K1159" s="5" t="s">
        <v>1456</v>
      </c>
      <c r="L1159" s="5" t="e">
        <v>#VALUE!</v>
      </c>
      <c r="M1159" s="5" t="s">
        <v>1456</v>
      </c>
      <c r="N1159" s="18" t="e">
        <v>#VALUE!</v>
      </c>
      <c r="O1159" s="5" t="e">
        <v>#VALUE!</v>
      </c>
      <c r="P1159" s="5" t="e">
        <v>#VALUE!</v>
      </c>
      <c r="Q1159" s="5">
        <v>-18.889310859206265</v>
      </c>
      <c r="R1159" s="5">
        <v>-5.4019454549981617E-2</v>
      </c>
      <c r="S1159" s="18" t="e">
        <v>#VALUE!</v>
      </c>
      <c r="T1159" s="62" t="e">
        <v>#VALUE!</v>
      </c>
      <c r="U1159" s="18" t="e">
        <v>#VALUE!</v>
      </c>
      <c r="V1159" s="5">
        <v>349.67607534298389</v>
      </c>
      <c r="W1159" s="5">
        <v>711.33055120185861</v>
      </c>
      <c r="X1159" s="5">
        <v>2.0342557050954708</v>
      </c>
      <c r="Y1159" s="5">
        <v>0</v>
      </c>
      <c r="Z1159" s="5" t="s">
        <v>1132</v>
      </c>
      <c r="AA1159" s="5">
        <v>2009</v>
      </c>
      <c r="AB1159" s="5">
        <v>1.0104032000000001</v>
      </c>
      <c r="AC1159" s="5">
        <v>0.11310001</v>
      </c>
      <c r="AD1159" s="5">
        <v>1963413</v>
      </c>
      <c r="AE1159" s="5">
        <v>125136000</v>
      </c>
      <c r="AF1159" s="5">
        <v>24099000</v>
      </c>
      <c r="AG1159" s="5">
        <v>126437816</v>
      </c>
      <c r="AI1159" s="10"/>
    </row>
    <row r="1160" spans="1:35" x14ac:dyDescent="0.25">
      <c r="A1160" s="5" t="s">
        <v>1460</v>
      </c>
      <c r="B1160" s="5">
        <v>108</v>
      </c>
      <c r="C1160" s="5">
        <v>51</v>
      </c>
      <c r="D1160" s="5">
        <v>0.02</v>
      </c>
      <c r="E1160" s="5">
        <v>799.99998000000005</v>
      </c>
      <c r="F1160" s="5">
        <v>499.99999000000003</v>
      </c>
      <c r="H1160" s="5">
        <v>93.942130000000006</v>
      </c>
      <c r="I1160" s="5" t="s">
        <v>200</v>
      </c>
      <c r="J1160" s="5" t="s">
        <v>759</v>
      </c>
      <c r="K1160" s="5" t="s">
        <v>1456</v>
      </c>
      <c r="L1160" s="5" t="e">
        <v>#VALUE!</v>
      </c>
      <c r="M1160" s="5" t="s">
        <v>1456</v>
      </c>
      <c r="N1160" s="18" t="e">
        <v>#VALUE!</v>
      </c>
      <c r="O1160" s="5" t="e">
        <v>#VALUE!</v>
      </c>
      <c r="P1160" s="5" t="e">
        <v>#VALUE!</v>
      </c>
      <c r="Q1160" s="5">
        <v>113.30640845591341</v>
      </c>
      <c r="R1160" s="5">
        <v>0.32403248733781825</v>
      </c>
      <c r="S1160" s="18" t="e">
        <v>#VALUE!</v>
      </c>
      <c r="T1160" s="62" t="e">
        <v>#VALUE!</v>
      </c>
      <c r="U1160" s="18" t="e">
        <v>#VALUE!</v>
      </c>
      <c r="V1160" s="5">
        <v>349.67607534298389</v>
      </c>
      <c r="W1160" s="5">
        <v>711.33055120185861</v>
      </c>
      <c r="X1160" s="5">
        <v>2.0342557050954708</v>
      </c>
      <c r="Y1160" s="5">
        <v>0</v>
      </c>
      <c r="Z1160" s="5" t="s">
        <v>1132</v>
      </c>
      <c r="AA1160" s="5">
        <v>2010</v>
      </c>
      <c r="AB1160" s="5">
        <v>0.93942130000000001</v>
      </c>
      <c r="AC1160" s="5">
        <v>0.15790001000000001</v>
      </c>
      <c r="AD1160" s="5">
        <v>1879209</v>
      </c>
      <c r="AE1160" s="5">
        <v>133574000</v>
      </c>
      <c r="AF1160" s="5">
        <v>24972000</v>
      </c>
      <c r="AG1160" s="5">
        <v>125482264</v>
      </c>
      <c r="AI1160" s="10"/>
    </row>
    <row r="1161" spans="1:35" x14ac:dyDescent="0.25">
      <c r="A1161" s="5" t="s">
        <v>1460</v>
      </c>
      <c r="B1161" s="5">
        <v>108</v>
      </c>
      <c r="C1161" s="5">
        <v>51</v>
      </c>
      <c r="D1161" s="5">
        <v>0.02</v>
      </c>
      <c r="E1161" s="5">
        <v>750.00002999999992</v>
      </c>
      <c r="F1161" s="5">
        <v>470.00000999999997</v>
      </c>
      <c r="H1161" s="5">
        <v>90.225719999999995</v>
      </c>
      <c r="I1161" s="5" t="s">
        <v>200</v>
      </c>
      <c r="J1161" s="5" t="s">
        <v>759</v>
      </c>
      <c r="K1161" s="5" t="s">
        <v>1456</v>
      </c>
      <c r="L1161" s="5" t="e">
        <v>#VALUE!</v>
      </c>
      <c r="M1161" s="5" t="s">
        <v>1456</v>
      </c>
      <c r="N1161" s="18" t="e">
        <v>#VALUE!</v>
      </c>
      <c r="O1161" s="5" t="e">
        <v>#VALUE!</v>
      </c>
      <c r="P1161" s="5" t="e">
        <v>#VALUE!</v>
      </c>
      <c r="Q1161" s="5">
        <v>182.39386068227518</v>
      </c>
      <c r="R1161" s="5">
        <v>0.56142098509747851</v>
      </c>
      <c r="S1161" s="18" t="e">
        <v>#VALUE!</v>
      </c>
      <c r="T1161" s="62" t="e">
        <v>#VALUE!</v>
      </c>
      <c r="U1161" s="18" t="e">
        <v>#VALUE!</v>
      </c>
      <c r="V1161" s="5">
        <v>324.87895095443656</v>
      </c>
      <c r="W1161" s="5">
        <v>685.03803189013502</v>
      </c>
      <c r="X1161" s="5">
        <v>2.1085946931237469</v>
      </c>
      <c r="Y1161" s="5">
        <v>0</v>
      </c>
      <c r="Z1161" s="5" t="s">
        <v>1132</v>
      </c>
      <c r="AA1161" s="5">
        <v>2011</v>
      </c>
      <c r="AB1161" s="5">
        <v>0.90225719999999998</v>
      </c>
      <c r="AC1161" s="5">
        <v>0.18629999</v>
      </c>
      <c r="AD1161" s="5">
        <v>3622638</v>
      </c>
      <c r="AE1161" s="5">
        <v>140087008</v>
      </c>
      <c r="AF1161" s="5">
        <v>24389000</v>
      </c>
      <c r="AG1161" s="5">
        <v>126394512</v>
      </c>
      <c r="AI1161" s="10"/>
    </row>
    <row r="1162" spans="1:35" x14ac:dyDescent="0.25">
      <c r="A1162" s="5" t="s">
        <v>1460</v>
      </c>
      <c r="B1162" s="5">
        <v>108</v>
      </c>
      <c r="C1162" s="5">
        <v>51</v>
      </c>
      <c r="D1162" s="5">
        <v>0.02</v>
      </c>
      <c r="E1162" s="5">
        <v>750.00002999999992</v>
      </c>
      <c r="F1162" s="5">
        <v>470.00000999999997</v>
      </c>
      <c r="H1162" s="5">
        <v>87.199997999999994</v>
      </c>
      <c r="I1162" s="5" t="s">
        <v>200</v>
      </c>
      <c r="J1162" s="5" t="s">
        <v>759</v>
      </c>
      <c r="K1162" s="5" t="s">
        <v>1456</v>
      </c>
      <c r="L1162" s="5" t="e">
        <v>#VALUE!</v>
      </c>
      <c r="M1162" s="5" t="s">
        <v>1456</v>
      </c>
      <c r="N1162" s="18" t="e">
        <v>#VALUE!</v>
      </c>
      <c r="O1162" s="5" t="e">
        <v>#VALUE!</v>
      </c>
      <c r="P1162" s="5" t="e">
        <v>#VALUE!</v>
      </c>
      <c r="Q1162" s="5">
        <v>246.80907030261869</v>
      </c>
      <c r="R1162" s="5">
        <v>0.75969547912395541</v>
      </c>
      <c r="S1162" s="18" t="e">
        <v>#VALUE!</v>
      </c>
      <c r="T1162" s="62" t="e">
        <v>#VALUE!</v>
      </c>
      <c r="U1162" s="18" t="e">
        <v>#VALUE!</v>
      </c>
      <c r="V1162" s="5">
        <v>324.87895095443656</v>
      </c>
      <c r="W1162" s="5">
        <v>685.03803189013502</v>
      </c>
      <c r="X1162" s="5">
        <v>2.1085946931237469</v>
      </c>
      <c r="Y1162" s="5">
        <v>0</v>
      </c>
      <c r="Z1162" s="5" t="s">
        <v>1132</v>
      </c>
      <c r="AA1162" s="5">
        <v>2012</v>
      </c>
      <c r="AB1162" s="5">
        <v>0.87199998000000001</v>
      </c>
      <c r="AD1162" s="5">
        <v>3878717</v>
      </c>
      <c r="AE1162" s="5">
        <v>144170000</v>
      </c>
      <c r="AF1162" s="5">
        <v>24291000</v>
      </c>
      <c r="AG1162" s="5">
        <v>125751000</v>
      </c>
      <c r="AI1162" s="10"/>
    </row>
    <row r="1163" spans="1:35" x14ac:dyDescent="0.25">
      <c r="A1163" s="5" t="s">
        <v>1460</v>
      </c>
      <c r="B1163" s="5">
        <v>108</v>
      </c>
      <c r="C1163" s="5">
        <v>51</v>
      </c>
      <c r="D1163" s="5">
        <v>0.02</v>
      </c>
      <c r="E1163" s="5">
        <v>750.00002999999992</v>
      </c>
      <c r="F1163" s="5">
        <v>470.00000999999997</v>
      </c>
      <c r="H1163" s="5">
        <v>99.5</v>
      </c>
      <c r="I1163" s="5" t="s">
        <v>200</v>
      </c>
      <c r="J1163" s="5" t="s">
        <v>759</v>
      </c>
      <c r="K1163" s="5" t="s">
        <v>1456</v>
      </c>
      <c r="L1163" s="5" t="e">
        <v>#VALUE!</v>
      </c>
      <c r="M1163" s="5" t="s">
        <v>1456</v>
      </c>
      <c r="N1163" s="18" t="e">
        <v>#VALUE!</v>
      </c>
      <c r="O1163" s="5" t="e">
        <v>#VALUE!</v>
      </c>
      <c r="P1163" s="5" t="e">
        <v>#VALUE!</v>
      </c>
      <c r="Q1163" s="5">
        <v>9.9361303172296012</v>
      </c>
      <c r="R1163" s="5">
        <v>3.0584099979512426E-2</v>
      </c>
      <c r="S1163" s="18" t="e">
        <v>#VALUE!</v>
      </c>
      <c r="T1163" s="62" t="e">
        <v>#VALUE!</v>
      </c>
      <c r="U1163" s="18" t="e">
        <v>#VALUE!</v>
      </c>
      <c r="V1163" s="5">
        <v>324.87895095443656</v>
      </c>
      <c r="W1163" s="5">
        <v>685.03803189013502</v>
      </c>
      <c r="X1163" s="5">
        <v>2.1085946931237469</v>
      </c>
      <c r="Y1163" s="5">
        <v>0</v>
      </c>
      <c r="Z1163" s="5" t="s">
        <v>1132</v>
      </c>
      <c r="AA1163" s="5">
        <v>2013</v>
      </c>
      <c r="AB1163" s="5">
        <v>0.995</v>
      </c>
      <c r="AD1163" s="5">
        <v>4524395</v>
      </c>
      <c r="AE1163" s="5">
        <v>149280992</v>
      </c>
      <c r="AF1163" s="5">
        <v>24405000</v>
      </c>
      <c r="AG1163" s="5">
        <v>132138000</v>
      </c>
      <c r="AI1163" s="10"/>
    </row>
    <row r="1164" spans="1:35" x14ac:dyDescent="0.25">
      <c r="A1164" s="5" t="s">
        <v>1460</v>
      </c>
      <c r="B1164" s="5">
        <v>108</v>
      </c>
      <c r="C1164" s="5">
        <v>51</v>
      </c>
      <c r="D1164" s="5">
        <v>0.02</v>
      </c>
      <c r="E1164" s="5">
        <v>0</v>
      </c>
      <c r="F1164" s="5">
        <v>200</v>
      </c>
      <c r="H1164" s="5">
        <v>0</v>
      </c>
      <c r="I1164" s="5" t="s">
        <v>200</v>
      </c>
      <c r="K1164" s="5" t="s">
        <v>1456</v>
      </c>
      <c r="L1164" s="5" t="e">
        <v>#VALUE!</v>
      </c>
      <c r="M1164" s="5" t="s">
        <v>1456</v>
      </c>
      <c r="N1164" s="18" t="e">
        <v>#VALUE!</v>
      </c>
      <c r="O1164" s="5" t="e">
        <v>#VALUE!</v>
      </c>
      <c r="P1164" s="5" t="e">
        <v>#VALUE!</v>
      </c>
      <c r="Q1164" s="5" t="e">
        <v>#DIV/0!</v>
      </c>
      <c r="R1164" s="5" t="e">
        <v>#DIV/0!</v>
      </c>
      <c r="S1164" s="18" t="e">
        <v>#VALUE!</v>
      </c>
      <c r="T1164" s="62" t="e">
        <v>#VALUE!</v>
      </c>
      <c r="U1164" s="18" t="e">
        <v>#VALUE!</v>
      </c>
      <c r="V1164" s="5">
        <v>170.27101100293106</v>
      </c>
      <c r="W1164" s="5">
        <v>796.4215644807316</v>
      </c>
      <c r="X1164" s="5">
        <v>4.6773761416558566</v>
      </c>
      <c r="Y1164" s="5">
        <v>0</v>
      </c>
      <c r="Z1164" s="5" t="s">
        <v>1132</v>
      </c>
      <c r="AA1164" s="5">
        <v>2014</v>
      </c>
      <c r="AD1164" s="5">
        <v>5137935</v>
      </c>
      <c r="AI1164" s="10"/>
    </row>
    <row r="1165" spans="1:35" x14ac:dyDescent="0.25">
      <c r="A1165" s="5" t="s">
        <v>1460</v>
      </c>
      <c r="B1165" s="5">
        <v>108</v>
      </c>
      <c r="C1165" s="5">
        <v>51</v>
      </c>
      <c r="D1165" s="5">
        <v>0.02</v>
      </c>
      <c r="E1165" s="5">
        <v>799.99998000000005</v>
      </c>
      <c r="F1165" s="5">
        <v>550.00000000000011</v>
      </c>
      <c r="H1165" s="5">
        <v>132.60001</v>
      </c>
      <c r="I1165" s="5" t="s">
        <v>200</v>
      </c>
      <c r="J1165" s="5" t="s">
        <v>1138</v>
      </c>
      <c r="K1165" s="5" t="s">
        <v>1456</v>
      </c>
      <c r="L1165" s="5" t="e">
        <v>#VALUE!</v>
      </c>
      <c r="M1165" s="5" t="s">
        <v>1456</v>
      </c>
      <c r="N1165" s="18" t="e">
        <v>#VALUE!</v>
      </c>
      <c r="O1165" s="5" t="e">
        <v>#VALUE!</v>
      </c>
      <c r="P1165" s="5" t="e">
        <v>#VALUE!</v>
      </c>
      <c r="Q1165" s="5">
        <v>-860.22328802612321</v>
      </c>
      <c r="R1165" s="5">
        <v>-2.1748072927793363</v>
      </c>
      <c r="S1165" s="18" t="e">
        <v>#VALUE!</v>
      </c>
      <c r="T1165" s="62" t="e">
        <v>#VALUE!</v>
      </c>
      <c r="U1165" s="18" t="e">
        <v>#VALUE!</v>
      </c>
      <c r="V1165" s="5">
        <v>395.54000526032104</v>
      </c>
      <c r="W1165" s="5">
        <v>832.46629653219327</v>
      </c>
      <c r="X1165" s="5">
        <v>2.1046323645172458</v>
      </c>
      <c r="Y1165" s="5">
        <v>0</v>
      </c>
      <c r="Z1165" s="5" t="s">
        <v>1136</v>
      </c>
      <c r="AA1165" s="5">
        <v>2001</v>
      </c>
      <c r="AB1165" s="5">
        <v>1.3260000999999999</v>
      </c>
      <c r="AC1165" s="5">
        <v>-1.35E-2</v>
      </c>
      <c r="AD1165" s="5">
        <v>38340</v>
      </c>
      <c r="AE1165" s="5">
        <v>13882738</v>
      </c>
      <c r="AF1165" s="5">
        <v>2081000</v>
      </c>
      <c r="AG1165" s="5">
        <v>18408510</v>
      </c>
      <c r="AI1165" s="10"/>
    </row>
    <row r="1166" spans="1:35" x14ac:dyDescent="0.25">
      <c r="A1166" s="5" t="s">
        <v>1460</v>
      </c>
      <c r="B1166" s="5">
        <v>108</v>
      </c>
      <c r="C1166" s="5">
        <v>51</v>
      </c>
      <c r="D1166" s="5">
        <v>0.02</v>
      </c>
      <c r="E1166" s="5">
        <v>799.99998000000005</v>
      </c>
      <c r="F1166" s="5">
        <v>550.00000000000011</v>
      </c>
      <c r="H1166" s="5">
        <v>129.1</v>
      </c>
      <c r="I1166" s="5" t="s">
        <v>200</v>
      </c>
      <c r="J1166" s="5" t="s">
        <v>1138</v>
      </c>
      <c r="K1166" s="5" t="s">
        <v>1456</v>
      </c>
      <c r="L1166" s="5" t="e">
        <v>#VALUE!</v>
      </c>
      <c r="M1166" s="5" t="s">
        <v>1456</v>
      </c>
      <c r="N1166" s="18" t="e">
        <v>#VALUE!</v>
      </c>
      <c r="O1166" s="5" t="e">
        <v>#VALUE!</v>
      </c>
      <c r="P1166" s="5" t="e">
        <v>#VALUE!</v>
      </c>
      <c r="Q1166" s="5">
        <v>-732.94232635132175</v>
      </c>
      <c r="R1166" s="5">
        <v>-1.8530169302822921</v>
      </c>
      <c r="S1166" s="18" t="e">
        <v>#VALUE!</v>
      </c>
      <c r="T1166" s="62" t="e">
        <v>#VALUE!</v>
      </c>
      <c r="U1166" s="18" t="e">
        <v>#VALUE!</v>
      </c>
      <c r="V1166" s="5">
        <v>395.54000526032104</v>
      </c>
      <c r="W1166" s="5">
        <v>832.46629653219327</v>
      </c>
      <c r="X1166" s="5">
        <v>2.1046323645172458</v>
      </c>
      <c r="Y1166" s="5">
        <v>0</v>
      </c>
      <c r="Z1166" s="5" t="s">
        <v>1136</v>
      </c>
      <c r="AA1166" s="5">
        <v>2002</v>
      </c>
      <c r="AB1166" s="5">
        <v>1.2909999999999999</v>
      </c>
      <c r="AC1166" s="5">
        <v>7.7000000000000002E-3</v>
      </c>
      <c r="AD1166" s="5">
        <v>35768</v>
      </c>
      <c r="AE1166" s="5">
        <v>14887813</v>
      </c>
      <c r="AF1166" s="5">
        <v>2338000</v>
      </c>
      <c r="AG1166" s="5">
        <v>19220166</v>
      </c>
      <c r="AI1166" s="10"/>
    </row>
    <row r="1167" spans="1:35" x14ac:dyDescent="0.25">
      <c r="A1167" s="5" t="s">
        <v>1460</v>
      </c>
      <c r="B1167" s="5">
        <v>108</v>
      </c>
      <c r="C1167" s="5">
        <v>51</v>
      </c>
      <c r="D1167" s="5">
        <v>0.02</v>
      </c>
      <c r="E1167" s="5">
        <v>799.99998000000005</v>
      </c>
      <c r="F1167" s="5">
        <v>499.99999000000003</v>
      </c>
      <c r="H1167" s="5">
        <v>103.3</v>
      </c>
      <c r="I1167" s="5" t="s">
        <v>200</v>
      </c>
      <c r="J1167" s="5" t="s">
        <v>1138</v>
      </c>
      <c r="K1167" s="5" t="s">
        <v>1456</v>
      </c>
      <c r="L1167" s="5" t="e">
        <v>#VALUE!</v>
      </c>
      <c r="M1167" s="5" t="s">
        <v>1456</v>
      </c>
      <c r="N1167" s="18" t="e">
        <v>#VALUE!</v>
      </c>
      <c r="O1167" s="5" t="e">
        <v>#VALUE!</v>
      </c>
      <c r="P1167" s="5" t="e">
        <v>#VALUE!</v>
      </c>
      <c r="Q1167" s="5">
        <v>-78.058634848243216</v>
      </c>
      <c r="R1167" s="5">
        <v>-0.22323127131782888</v>
      </c>
      <c r="S1167" s="18" t="e">
        <v>#VALUE!</v>
      </c>
      <c r="T1167" s="62" t="e">
        <v>#VALUE!</v>
      </c>
      <c r="U1167" s="18" t="e">
        <v>#VALUE!</v>
      </c>
      <c r="V1167" s="5">
        <v>349.67607534298389</v>
      </c>
      <c r="W1167" s="5">
        <v>711.33055120185861</v>
      </c>
      <c r="X1167" s="5">
        <v>2.0342557050954708</v>
      </c>
      <c r="Y1167" s="5">
        <v>0</v>
      </c>
      <c r="Z1167" s="5" t="s">
        <v>1136</v>
      </c>
      <c r="AA1167" s="5">
        <v>2003</v>
      </c>
      <c r="AB1167" s="5">
        <v>1.0329999999999999</v>
      </c>
      <c r="AC1167" s="5">
        <v>0.16170000000000001</v>
      </c>
      <c r="AD1167" s="5">
        <v>68714</v>
      </c>
      <c r="AE1167" s="5">
        <v>15707364</v>
      </c>
      <c r="AF1167" s="5">
        <v>2322000</v>
      </c>
      <c r="AG1167" s="5">
        <v>16225707</v>
      </c>
      <c r="AI1167" s="10"/>
    </row>
    <row r="1168" spans="1:35" x14ac:dyDescent="0.25">
      <c r="A1168" s="5" t="s">
        <v>1460</v>
      </c>
      <c r="B1168" s="5">
        <v>108</v>
      </c>
      <c r="C1168" s="5">
        <v>51</v>
      </c>
      <c r="D1168" s="5">
        <v>0.02</v>
      </c>
      <c r="E1168" s="5">
        <v>799.99998000000005</v>
      </c>
      <c r="F1168" s="5">
        <v>499.99999000000003</v>
      </c>
      <c r="H1168" s="5">
        <v>104.1</v>
      </c>
      <c r="I1168" s="5" t="s">
        <v>200</v>
      </c>
      <c r="J1168" s="5" t="s">
        <v>1138</v>
      </c>
      <c r="K1168" s="5" t="s">
        <v>1456</v>
      </c>
      <c r="L1168" s="5" t="e">
        <v>#VALUE!</v>
      </c>
      <c r="M1168" s="5" t="s">
        <v>1456</v>
      </c>
      <c r="N1168" s="18" t="e">
        <v>#VALUE!</v>
      </c>
      <c r="O1168" s="5" t="e">
        <v>#VALUE!</v>
      </c>
      <c r="P1168" s="5" t="e">
        <v>#VALUE!</v>
      </c>
      <c r="Q1168" s="5">
        <v>-99.441932329681464</v>
      </c>
      <c r="R1168" s="5">
        <v>-0.28438300284668511</v>
      </c>
      <c r="S1168" s="18" t="e">
        <v>#VALUE!</v>
      </c>
      <c r="T1168" s="62" t="e">
        <v>#VALUE!</v>
      </c>
      <c r="U1168" s="18" t="e">
        <v>#VALUE!</v>
      </c>
      <c r="V1168" s="5">
        <v>349.67607534298389</v>
      </c>
      <c r="W1168" s="5">
        <v>711.33055120185861</v>
      </c>
      <c r="X1168" s="5">
        <v>2.0342557050954708</v>
      </c>
      <c r="Y1168" s="5">
        <v>0</v>
      </c>
      <c r="Z1168" s="5" t="s">
        <v>1136</v>
      </c>
      <c r="AA1168" s="5">
        <v>2004</v>
      </c>
      <c r="AB1168" s="5">
        <v>1.0409999999999999</v>
      </c>
      <c r="AC1168" s="5">
        <v>0.16149999000000001</v>
      </c>
      <c r="AD1168" s="5">
        <v>160935</v>
      </c>
      <c r="AE1168" s="5">
        <v>17056044</v>
      </c>
      <c r="AF1168" s="5">
        <v>2459000</v>
      </c>
      <c r="AG1168" s="5">
        <v>17755342</v>
      </c>
      <c r="AI1168" s="10"/>
    </row>
    <row r="1169" spans="1:35" x14ac:dyDescent="0.25">
      <c r="A1169" s="5" t="s">
        <v>1460</v>
      </c>
      <c r="B1169" s="5">
        <v>108</v>
      </c>
      <c r="C1169" s="5">
        <v>51</v>
      </c>
      <c r="D1169" s="5">
        <v>0.02</v>
      </c>
      <c r="E1169" s="5">
        <v>799.99998000000005</v>
      </c>
      <c r="F1169" s="5">
        <v>499.99999000000003</v>
      </c>
      <c r="H1169" s="5">
        <v>104.80362000000001</v>
      </c>
      <c r="I1169" s="5" t="s">
        <v>200</v>
      </c>
      <c r="J1169" s="5" t="s">
        <v>1138</v>
      </c>
      <c r="K1169" s="5" t="s">
        <v>1456</v>
      </c>
      <c r="L1169" s="5" t="e">
        <v>#VALUE!</v>
      </c>
      <c r="M1169" s="5" t="s">
        <v>1456</v>
      </c>
      <c r="N1169" s="18" t="e">
        <v>#VALUE!</v>
      </c>
      <c r="O1169" s="5" t="e">
        <v>#VALUE!</v>
      </c>
      <c r="P1169" s="5" t="e">
        <v>#VALUE!</v>
      </c>
      <c r="Q1169" s="5">
        <v>-118.14387604454157</v>
      </c>
      <c r="R1169" s="5">
        <v>-0.33786662678783147</v>
      </c>
      <c r="S1169" s="18" t="e">
        <v>#VALUE!</v>
      </c>
      <c r="T1169" s="62" t="e">
        <v>#VALUE!</v>
      </c>
      <c r="U1169" s="18" t="e">
        <v>#VALUE!</v>
      </c>
      <c r="V1169" s="5">
        <v>349.67607534298389</v>
      </c>
      <c r="W1169" s="5">
        <v>711.33055120185861</v>
      </c>
      <c r="X1169" s="5">
        <v>2.0342557050954708</v>
      </c>
      <c r="Y1169" s="5">
        <v>0</v>
      </c>
      <c r="Z1169" s="5" t="s">
        <v>1136</v>
      </c>
      <c r="AA1169" s="5">
        <v>2005</v>
      </c>
      <c r="AB1169" s="5">
        <v>1.0480362000000001</v>
      </c>
      <c r="AC1169" s="5">
        <v>0.16450001</v>
      </c>
      <c r="AD1169" s="5">
        <v>455339</v>
      </c>
      <c r="AE1169" s="5">
        <v>17802000</v>
      </c>
      <c r="AF1169" s="5">
        <v>2531000</v>
      </c>
      <c r="AG1169" s="5">
        <v>18657142</v>
      </c>
      <c r="AI1169" s="10"/>
    </row>
    <row r="1170" spans="1:35" x14ac:dyDescent="0.25">
      <c r="A1170" s="5" t="s">
        <v>1460</v>
      </c>
      <c r="B1170" s="5">
        <v>108</v>
      </c>
      <c r="C1170" s="5">
        <v>51</v>
      </c>
      <c r="D1170" s="5">
        <v>0.02</v>
      </c>
      <c r="E1170" s="5">
        <v>799.99998000000005</v>
      </c>
      <c r="F1170" s="5">
        <v>499.99999000000003</v>
      </c>
      <c r="H1170" s="5">
        <v>105.16372000000001</v>
      </c>
      <c r="I1170" s="5" t="s">
        <v>200</v>
      </c>
      <c r="J1170" s="5" t="s">
        <v>1138</v>
      </c>
      <c r="K1170" s="5" t="s">
        <v>1456</v>
      </c>
      <c r="L1170" s="5" t="e">
        <v>#VALUE!</v>
      </c>
      <c r="M1170" s="5" t="s">
        <v>1456</v>
      </c>
      <c r="N1170" s="18" t="e">
        <v>#VALUE!</v>
      </c>
      <c r="O1170" s="5" t="e">
        <v>#VALUE!</v>
      </c>
      <c r="P1170" s="5" t="e">
        <v>#VALUE!</v>
      </c>
      <c r="Q1170" s="5">
        <v>-125.52186584844105</v>
      </c>
      <c r="R1170" s="5">
        <v>-0.35896612522123927</v>
      </c>
      <c r="S1170" s="18" t="e">
        <v>#VALUE!</v>
      </c>
      <c r="T1170" s="62" t="e">
        <v>#VALUE!</v>
      </c>
      <c r="U1170" s="18" t="e">
        <v>#VALUE!</v>
      </c>
      <c r="V1170" s="5">
        <v>349.67607534298389</v>
      </c>
      <c r="W1170" s="5">
        <v>711.33055120185861</v>
      </c>
      <c r="X1170" s="5">
        <v>2.0342557050954708</v>
      </c>
      <c r="Y1170" s="5">
        <v>0</v>
      </c>
      <c r="Z1170" s="5" t="s">
        <v>1136</v>
      </c>
      <c r="AA1170" s="5">
        <v>2006</v>
      </c>
      <c r="AB1170" s="5">
        <v>1.0516372</v>
      </c>
      <c r="AC1170" s="5">
        <v>0.16189999999999999</v>
      </c>
      <c r="AD1170" s="5">
        <v>433426</v>
      </c>
      <c r="AE1170" s="5">
        <v>18853000</v>
      </c>
      <c r="AF1170" s="5">
        <v>2712000</v>
      </c>
      <c r="AG1170" s="5">
        <v>19826514</v>
      </c>
      <c r="AI1170" s="10"/>
    </row>
    <row r="1171" spans="1:35" x14ac:dyDescent="0.25">
      <c r="A1171" s="5" t="s">
        <v>1460</v>
      </c>
      <c r="B1171" s="5">
        <v>108</v>
      </c>
      <c r="C1171" s="5">
        <v>51</v>
      </c>
      <c r="D1171" s="5">
        <v>0.02</v>
      </c>
      <c r="E1171" s="5">
        <v>799.99998000000005</v>
      </c>
      <c r="F1171" s="5">
        <v>499.99999000000003</v>
      </c>
      <c r="H1171" s="5">
        <v>106.50036</v>
      </c>
      <c r="I1171" s="5" t="s">
        <v>200</v>
      </c>
      <c r="J1171" s="5" t="s">
        <v>1138</v>
      </c>
      <c r="K1171" s="5" t="s">
        <v>1456</v>
      </c>
      <c r="L1171" s="5" t="e">
        <v>#VALUE!</v>
      </c>
      <c r="M1171" s="5" t="s">
        <v>1456</v>
      </c>
      <c r="N1171" s="18" t="e">
        <v>#VALUE!</v>
      </c>
      <c r="O1171" s="5" t="e">
        <v>#VALUE!</v>
      </c>
      <c r="P1171" s="5" t="e">
        <v>#VALUE!</v>
      </c>
      <c r="Q1171" s="5">
        <v>-161.51720697324259</v>
      </c>
      <c r="R1171" s="5">
        <v>-0.46190522704424813</v>
      </c>
      <c r="S1171" s="18" t="e">
        <v>#VALUE!</v>
      </c>
      <c r="T1171" s="62" t="e">
        <v>#VALUE!</v>
      </c>
      <c r="U1171" s="18" t="e">
        <v>#VALUE!</v>
      </c>
      <c r="V1171" s="5">
        <v>349.67607534298389</v>
      </c>
      <c r="W1171" s="5">
        <v>711.33055120185861</v>
      </c>
      <c r="X1171" s="5">
        <v>2.0342557050954708</v>
      </c>
      <c r="Y1171" s="5">
        <v>0</v>
      </c>
      <c r="Z1171" s="5" t="s">
        <v>1136</v>
      </c>
      <c r="AA1171" s="5">
        <v>2007</v>
      </c>
      <c r="AB1171" s="5">
        <v>1.0650036000000001</v>
      </c>
      <c r="AC1171" s="5">
        <v>0.156</v>
      </c>
      <c r="AD1171" s="5">
        <v>502464</v>
      </c>
      <c r="AE1171" s="5">
        <v>20074000</v>
      </c>
      <c r="AF1171" s="5">
        <v>2825000</v>
      </c>
      <c r="AG1171" s="5">
        <v>21378884</v>
      </c>
      <c r="AI1171" s="10"/>
    </row>
    <row r="1172" spans="1:35" x14ac:dyDescent="0.25">
      <c r="A1172" s="5" t="s">
        <v>1460</v>
      </c>
      <c r="B1172" s="5">
        <v>108</v>
      </c>
      <c r="C1172" s="5">
        <v>51</v>
      </c>
      <c r="D1172" s="5">
        <v>0.02</v>
      </c>
      <c r="E1172" s="5">
        <v>799.99998000000005</v>
      </c>
      <c r="F1172" s="5">
        <v>499.99999000000003</v>
      </c>
      <c r="H1172" s="5">
        <v>108.04164</v>
      </c>
      <c r="I1172" s="5" t="s">
        <v>200</v>
      </c>
      <c r="J1172" s="5" t="s">
        <v>1138</v>
      </c>
      <c r="K1172" s="5" t="s">
        <v>1456</v>
      </c>
      <c r="L1172" s="5" t="e">
        <v>#VALUE!</v>
      </c>
      <c r="M1172" s="5" t="s">
        <v>1456</v>
      </c>
      <c r="N1172" s="18" t="e">
        <v>#VALUE!</v>
      </c>
      <c r="O1172" s="5" t="e">
        <v>#VALUE!</v>
      </c>
      <c r="P1172" s="5" t="e">
        <v>#VALUE!</v>
      </c>
      <c r="Q1172" s="5">
        <v>-202.50790560898761</v>
      </c>
      <c r="R1172" s="5">
        <v>-0.57913000027341122</v>
      </c>
      <c r="S1172" s="18" t="e">
        <v>#VALUE!</v>
      </c>
      <c r="T1172" s="62" t="e">
        <v>#VALUE!</v>
      </c>
      <c r="U1172" s="18" t="e">
        <v>#VALUE!</v>
      </c>
      <c r="V1172" s="5">
        <v>349.67607534298389</v>
      </c>
      <c r="W1172" s="5">
        <v>711.33055120185861</v>
      </c>
      <c r="X1172" s="5">
        <v>2.0342557050954708</v>
      </c>
      <c r="Y1172" s="5">
        <v>0</v>
      </c>
      <c r="Z1172" s="5" t="s">
        <v>1136</v>
      </c>
      <c r="AA1172" s="5">
        <v>2008</v>
      </c>
      <c r="AB1172" s="5">
        <v>1.0804164000000001</v>
      </c>
      <c r="AC1172" s="5">
        <v>0.14499999999999999</v>
      </c>
      <c r="AD1172" s="5">
        <v>513494</v>
      </c>
      <c r="AE1172" s="5">
        <v>21072000</v>
      </c>
      <c r="AF1172" s="5">
        <v>2926000</v>
      </c>
      <c r="AG1172" s="5">
        <v>22766536</v>
      </c>
      <c r="AI1172" s="10"/>
    </row>
    <row r="1173" spans="1:35" x14ac:dyDescent="0.25">
      <c r="A1173" s="5" t="s">
        <v>1460</v>
      </c>
      <c r="B1173" s="5">
        <v>108</v>
      </c>
      <c r="C1173" s="5">
        <v>51</v>
      </c>
      <c r="D1173" s="5">
        <v>0.02</v>
      </c>
      <c r="E1173" s="5">
        <v>799.99998000000005</v>
      </c>
      <c r="F1173" s="5">
        <v>499.99999000000003</v>
      </c>
      <c r="H1173" s="5">
        <v>103.82553000000001</v>
      </c>
      <c r="I1173" s="5" t="s">
        <v>200</v>
      </c>
      <c r="J1173" s="5" t="s">
        <v>1138</v>
      </c>
      <c r="K1173" s="5" t="s">
        <v>1456</v>
      </c>
      <c r="L1173" s="5" t="e">
        <v>#VALUE!</v>
      </c>
      <c r="M1173" s="5" t="s">
        <v>1456</v>
      </c>
      <c r="N1173" s="18" t="e">
        <v>#VALUE!</v>
      </c>
      <c r="O1173" s="5" t="e">
        <v>#VALUE!</v>
      </c>
      <c r="P1173" s="5" t="e">
        <v>#VALUE!</v>
      </c>
      <c r="Q1173" s="5">
        <v>-97.273492752856612</v>
      </c>
      <c r="R1173" s="5">
        <v>-0.27818172191919266</v>
      </c>
      <c r="S1173" s="18" t="e">
        <v>#VALUE!</v>
      </c>
      <c r="T1173" s="62" t="e">
        <v>#VALUE!</v>
      </c>
      <c r="U1173" s="18" t="e">
        <v>#VALUE!</v>
      </c>
      <c r="V1173" s="5">
        <v>349.67607534298389</v>
      </c>
      <c r="W1173" s="5">
        <v>711.33055120185861</v>
      </c>
      <c r="X1173" s="5">
        <v>2.0342557050954708</v>
      </c>
      <c r="Y1173" s="5">
        <v>0</v>
      </c>
      <c r="Z1173" s="5" t="s">
        <v>1136</v>
      </c>
      <c r="AA1173" s="5">
        <v>2009</v>
      </c>
      <c r="AB1173" s="5">
        <v>1.0382553000000001</v>
      </c>
      <c r="AC1173" s="5">
        <v>0.17230000000000001</v>
      </c>
      <c r="AD1173" s="5">
        <v>492810</v>
      </c>
      <c r="AE1173" s="5">
        <v>21597000</v>
      </c>
      <c r="AF1173" s="5">
        <v>2970000</v>
      </c>
      <c r="AG1173" s="5">
        <v>22423200</v>
      </c>
      <c r="AI1173" s="10"/>
    </row>
    <row r="1174" spans="1:35" x14ac:dyDescent="0.25">
      <c r="A1174" s="5" t="s">
        <v>1460</v>
      </c>
      <c r="B1174" s="5">
        <v>108</v>
      </c>
      <c r="C1174" s="5">
        <v>51</v>
      </c>
      <c r="D1174" s="5">
        <v>0.02</v>
      </c>
      <c r="E1174" s="5">
        <v>799.99998000000005</v>
      </c>
      <c r="F1174" s="5">
        <v>499.99999000000003</v>
      </c>
      <c r="H1174" s="5">
        <v>96.660959999999989</v>
      </c>
      <c r="I1174" s="5" t="s">
        <v>200</v>
      </c>
      <c r="J1174" s="5" t="s">
        <v>1138</v>
      </c>
      <c r="K1174" s="5" t="s">
        <v>1456</v>
      </c>
      <c r="L1174" s="5" t="e">
        <v>#VALUE!</v>
      </c>
      <c r="M1174" s="5" t="s">
        <v>1456</v>
      </c>
      <c r="N1174" s="18" t="e">
        <v>#VALUE!</v>
      </c>
      <c r="O1174" s="5" t="e">
        <v>#VALUE!</v>
      </c>
      <c r="P1174" s="5" t="e">
        <v>#VALUE!</v>
      </c>
      <c r="Q1174" s="5">
        <v>86.257822342753798</v>
      </c>
      <c r="R1174" s="5">
        <v>0.24667922235785447</v>
      </c>
      <c r="S1174" s="18" t="e">
        <v>#VALUE!</v>
      </c>
      <c r="T1174" s="62" t="e">
        <v>#VALUE!</v>
      </c>
      <c r="U1174" s="18" t="e">
        <v>#VALUE!</v>
      </c>
      <c r="V1174" s="5">
        <v>349.67607534298389</v>
      </c>
      <c r="W1174" s="5">
        <v>711.33055120185861</v>
      </c>
      <c r="X1174" s="5">
        <v>2.0342557050954708</v>
      </c>
      <c r="Y1174" s="5">
        <v>0</v>
      </c>
      <c r="Z1174" s="5" t="s">
        <v>1136</v>
      </c>
      <c r="AA1174" s="5">
        <v>2010</v>
      </c>
      <c r="AB1174" s="5">
        <v>0.96660959999999996</v>
      </c>
      <c r="AC1174" s="5">
        <v>0.21160001000000001</v>
      </c>
      <c r="AD1174" s="5">
        <v>465013</v>
      </c>
      <c r="AE1174" s="5">
        <v>22998000</v>
      </c>
      <c r="AF1174" s="5">
        <v>3113000</v>
      </c>
      <c r="AG1174" s="5">
        <v>22230086</v>
      </c>
      <c r="AI1174" s="10"/>
    </row>
    <row r="1175" spans="1:35" x14ac:dyDescent="0.25">
      <c r="A1175" s="5" t="s">
        <v>1460</v>
      </c>
      <c r="B1175" s="5">
        <v>108</v>
      </c>
      <c r="C1175" s="5">
        <v>51</v>
      </c>
      <c r="D1175" s="5">
        <v>0.02</v>
      </c>
      <c r="E1175" s="5">
        <v>750.00002999999992</v>
      </c>
      <c r="F1175" s="5">
        <v>470.00000999999997</v>
      </c>
      <c r="H1175" s="5">
        <v>91.872238999999993</v>
      </c>
      <c r="I1175" s="5" t="s">
        <v>200</v>
      </c>
      <c r="J1175" s="5" t="s">
        <v>1138</v>
      </c>
      <c r="K1175" s="5" t="s">
        <v>1456</v>
      </c>
      <c r="L1175" s="5" t="e">
        <v>#VALUE!</v>
      </c>
      <c r="M1175" s="5" t="s">
        <v>1456</v>
      </c>
      <c r="N1175" s="18" t="e">
        <v>#VALUE!</v>
      </c>
      <c r="O1175" s="5" t="e">
        <v>#VALUE!</v>
      </c>
      <c r="P1175" s="5" t="e">
        <v>#VALUE!</v>
      </c>
      <c r="Q1175" s="5">
        <v>202.85815071803216</v>
      </c>
      <c r="R1175" s="5">
        <v>0.62441149271773688</v>
      </c>
      <c r="S1175" s="18" t="e">
        <v>#VALUE!</v>
      </c>
      <c r="T1175" s="62" t="e">
        <v>#VALUE!</v>
      </c>
      <c r="U1175" s="18" t="e">
        <v>#VALUE!</v>
      </c>
      <c r="V1175" s="5">
        <v>324.87895095443656</v>
      </c>
      <c r="W1175" s="5">
        <v>685.03803189013502</v>
      </c>
      <c r="X1175" s="5">
        <v>2.1085946931237469</v>
      </c>
      <c r="Y1175" s="5">
        <v>0</v>
      </c>
      <c r="Z1175" s="5" t="s">
        <v>1136</v>
      </c>
      <c r="AA1175" s="5">
        <v>2011</v>
      </c>
      <c r="AB1175" s="5">
        <v>0.91872239</v>
      </c>
      <c r="AC1175" s="5">
        <v>0.25129997999999998</v>
      </c>
      <c r="AD1175" s="5">
        <v>541933</v>
      </c>
      <c r="AE1175" s="5">
        <v>24169000</v>
      </c>
      <c r="AF1175" s="5">
        <v>3146000</v>
      </c>
      <c r="AG1175" s="5">
        <v>22204600</v>
      </c>
      <c r="AI1175" s="10"/>
    </row>
    <row r="1176" spans="1:35" x14ac:dyDescent="0.25">
      <c r="A1176" s="5" t="s">
        <v>1460</v>
      </c>
      <c r="B1176" s="5">
        <v>108</v>
      </c>
      <c r="C1176" s="5">
        <v>51</v>
      </c>
      <c r="D1176" s="5">
        <v>0.02</v>
      </c>
      <c r="E1176" s="5">
        <v>750.00002999999992</v>
      </c>
      <c r="F1176" s="5">
        <v>470.00000999999997</v>
      </c>
      <c r="H1176" s="5">
        <v>87.900001000000003</v>
      </c>
      <c r="I1176" s="5" t="s">
        <v>200</v>
      </c>
      <c r="J1176" s="5" t="s">
        <v>759</v>
      </c>
      <c r="K1176" s="5" t="s">
        <v>1456</v>
      </c>
      <c r="L1176" s="5" t="e">
        <v>#VALUE!</v>
      </c>
      <c r="M1176" s="5" t="s">
        <v>1456</v>
      </c>
      <c r="N1176" s="18" t="e">
        <v>#VALUE!</v>
      </c>
      <c r="O1176" s="5" t="e">
        <v>#VALUE!</v>
      </c>
      <c r="P1176" s="5" t="e">
        <v>#VALUE!</v>
      </c>
      <c r="Q1176" s="5">
        <v>309.16093356309477</v>
      </c>
      <c r="R1176" s="5">
        <v>0.95161884958946996</v>
      </c>
      <c r="S1176" s="18" t="e">
        <v>#VALUE!</v>
      </c>
      <c r="T1176" s="62" t="e">
        <v>#VALUE!</v>
      </c>
      <c r="U1176" s="18" t="e">
        <v>#VALUE!</v>
      </c>
      <c r="V1176" s="5">
        <v>324.87895095443656</v>
      </c>
      <c r="W1176" s="5">
        <v>685.03803189013502</v>
      </c>
      <c r="X1176" s="5">
        <v>2.1085946931237469</v>
      </c>
      <c r="Y1176" s="5">
        <v>0</v>
      </c>
      <c r="Z1176" s="5" t="s">
        <v>1136</v>
      </c>
      <c r="AA1176" s="5">
        <v>2012</v>
      </c>
      <c r="AB1176" s="5">
        <v>0.87900001000000005</v>
      </c>
      <c r="AD1176" s="5">
        <v>706460</v>
      </c>
      <c r="AE1176" s="5">
        <v>25096000</v>
      </c>
      <c r="AF1176" s="5">
        <v>3191000</v>
      </c>
      <c r="AG1176" s="5">
        <v>22058000</v>
      </c>
      <c r="AI1176" s="10"/>
    </row>
    <row r="1177" spans="1:35" x14ac:dyDescent="0.25">
      <c r="A1177" s="5" t="s">
        <v>1460</v>
      </c>
      <c r="B1177" s="5">
        <v>108</v>
      </c>
      <c r="C1177" s="5">
        <v>51</v>
      </c>
      <c r="D1177" s="5">
        <v>0.02</v>
      </c>
      <c r="E1177" s="5">
        <v>750.00002999999992</v>
      </c>
      <c r="F1177" s="5">
        <v>470.00000999999997</v>
      </c>
      <c r="H1177" s="5">
        <v>89.499998000000005</v>
      </c>
      <c r="I1177" s="5" t="s">
        <v>200</v>
      </c>
      <c r="J1177" s="5" t="s">
        <v>759</v>
      </c>
      <c r="K1177" s="5" t="s">
        <v>1456</v>
      </c>
      <c r="L1177" s="5" t="e">
        <v>#VALUE!</v>
      </c>
      <c r="M1177" s="5" t="s">
        <v>1456</v>
      </c>
      <c r="N1177" s="18" t="e">
        <v>#VALUE!</v>
      </c>
      <c r="O1177" s="5" t="e">
        <v>#VALUE!</v>
      </c>
      <c r="P1177" s="5" t="e">
        <v>#VALUE!</v>
      </c>
      <c r="Q1177" s="5">
        <v>278.78686708520291</v>
      </c>
      <c r="R1177" s="5">
        <v>0.85812536104963621</v>
      </c>
      <c r="S1177" s="18" t="e">
        <v>#VALUE!</v>
      </c>
      <c r="T1177" s="62" t="e">
        <v>#VALUE!</v>
      </c>
      <c r="U1177" s="18" t="e">
        <v>#VALUE!</v>
      </c>
      <c r="V1177" s="5">
        <v>324.87895095443656</v>
      </c>
      <c r="W1177" s="5">
        <v>685.03803189013502</v>
      </c>
      <c r="X1177" s="5">
        <v>2.1085946931237469</v>
      </c>
      <c r="Y1177" s="5">
        <v>0</v>
      </c>
      <c r="Z1177" s="5" t="s">
        <v>1136</v>
      </c>
      <c r="AA1177" s="5">
        <v>2013</v>
      </c>
      <c r="AB1177" s="5">
        <v>0.89499998000000003</v>
      </c>
      <c r="AD1177" s="5">
        <v>811650</v>
      </c>
      <c r="AE1177" s="5">
        <v>25850000</v>
      </c>
      <c r="AF1177" s="5">
        <v>3163000</v>
      </c>
      <c r="AG1177" s="5">
        <v>23147000</v>
      </c>
      <c r="AI1177" s="10"/>
    </row>
    <row r="1178" spans="1:35" x14ac:dyDescent="0.25">
      <c r="A1178" s="5" t="s">
        <v>1460</v>
      </c>
      <c r="B1178" s="5">
        <v>108</v>
      </c>
      <c r="C1178" s="5">
        <v>51</v>
      </c>
      <c r="D1178" s="5">
        <v>0.02</v>
      </c>
      <c r="E1178" s="5">
        <v>0</v>
      </c>
      <c r="F1178" s="5">
        <v>200</v>
      </c>
      <c r="H1178" s="5">
        <v>0</v>
      </c>
      <c r="I1178" s="5" t="s">
        <v>200</v>
      </c>
      <c r="K1178" s="5" t="s">
        <v>1456</v>
      </c>
      <c r="L1178" s="5" t="e">
        <v>#VALUE!</v>
      </c>
      <c r="M1178" s="5" t="s">
        <v>1456</v>
      </c>
      <c r="N1178" s="18" t="e">
        <v>#VALUE!</v>
      </c>
      <c r="O1178" s="5" t="e">
        <v>#VALUE!</v>
      </c>
      <c r="P1178" s="5" t="e">
        <v>#VALUE!</v>
      </c>
      <c r="Q1178" s="5" t="e">
        <v>#DIV/0!</v>
      </c>
      <c r="R1178" s="5" t="e">
        <v>#DIV/0!</v>
      </c>
      <c r="S1178" s="18" t="e">
        <v>#VALUE!</v>
      </c>
      <c r="T1178" s="62" t="e">
        <v>#VALUE!</v>
      </c>
      <c r="U1178" s="18" t="e">
        <v>#VALUE!</v>
      </c>
      <c r="V1178" s="5">
        <v>170.27101100293106</v>
      </c>
      <c r="W1178" s="5">
        <v>796.4215644807316</v>
      </c>
      <c r="X1178" s="5">
        <v>4.6773761416558566</v>
      </c>
      <c r="Y1178" s="5">
        <v>0</v>
      </c>
      <c r="Z1178" s="5" t="s">
        <v>1136</v>
      </c>
      <c r="AA1178" s="5">
        <v>2014</v>
      </c>
      <c r="AD1178" s="5">
        <v>926198</v>
      </c>
      <c r="AI1178" s="10"/>
    </row>
    <row r="1179" spans="1:35" x14ac:dyDescent="0.25">
      <c r="A1179" s="5" t="s">
        <v>1460</v>
      </c>
      <c r="B1179" s="5">
        <v>108</v>
      </c>
      <c r="C1179" s="5">
        <v>51</v>
      </c>
      <c r="D1179" s="5">
        <v>0.02</v>
      </c>
      <c r="E1179" s="5">
        <v>799.99998000000005</v>
      </c>
      <c r="F1179" s="5">
        <v>599.99999000000003</v>
      </c>
      <c r="G1179" s="5">
        <v>30</v>
      </c>
      <c r="H1179" s="5">
        <v>103</v>
      </c>
      <c r="I1179" s="5" t="s">
        <v>200</v>
      </c>
      <c r="J1179" s="5" t="s">
        <v>201</v>
      </c>
      <c r="K1179" s="5">
        <v>1940.883804944217</v>
      </c>
      <c r="L1179" s="5">
        <v>4.3346567777572194</v>
      </c>
      <c r="M1179" s="5">
        <v>48.672126354682824</v>
      </c>
      <c r="N1179" s="18">
        <v>0.10870149045179209</v>
      </c>
      <c r="O1179" s="5">
        <v>3001.8669354908275</v>
      </c>
      <c r="P1179" s="5">
        <v>6.7041946687914118</v>
      </c>
      <c r="Q1179" s="5">
        <v>-59.16804329374088</v>
      </c>
      <c r="R1179" s="5">
        <v>-0.13214245965498064</v>
      </c>
      <c r="S1179" s="18">
        <v>1.03</v>
      </c>
      <c r="T1179" s="62">
        <v>43.42</v>
      </c>
      <c r="U1179" s="18">
        <v>9.6963615140650786E-2</v>
      </c>
      <c r="V1179" s="5">
        <v>447.75951233408688</v>
      </c>
      <c r="W1179" s="5">
        <v>973.55011300804244</v>
      </c>
      <c r="X1179" s="5">
        <v>2.1742700851470631</v>
      </c>
      <c r="Y1179" s="5">
        <v>0</v>
      </c>
      <c r="Z1179" s="5" t="s">
        <v>1140</v>
      </c>
      <c r="AA1179" s="5">
        <v>2001</v>
      </c>
      <c r="AB1179" s="5">
        <v>1.03</v>
      </c>
      <c r="AC1179" s="5">
        <v>0.14784411</v>
      </c>
      <c r="AD1179" s="5">
        <v>977289.25</v>
      </c>
      <c r="AE1179" s="5">
        <v>47492000</v>
      </c>
      <c r="AF1179" s="5">
        <v>10782000</v>
      </c>
      <c r="AG1179" s="5">
        <v>48748000</v>
      </c>
      <c r="AI1179" s="10"/>
    </row>
    <row r="1180" spans="1:35" x14ac:dyDescent="0.25">
      <c r="A1180" s="5" t="s">
        <v>1460</v>
      </c>
      <c r="B1180" s="5">
        <v>108</v>
      </c>
      <c r="C1180" s="5">
        <v>51</v>
      </c>
      <c r="D1180" s="5">
        <v>0.02</v>
      </c>
      <c r="E1180" s="5">
        <v>799.99998000000005</v>
      </c>
      <c r="F1180" s="5">
        <v>599.99999000000003</v>
      </c>
      <c r="G1180" s="5">
        <v>29</v>
      </c>
      <c r="H1180" s="5">
        <v>86.000000999999997</v>
      </c>
      <c r="I1180" s="5" t="s">
        <v>200</v>
      </c>
      <c r="J1180" s="5" t="s">
        <v>201</v>
      </c>
      <c r="K1180" s="5">
        <v>1940.883804944217</v>
      </c>
      <c r="L1180" s="5">
        <v>4.3346567777572194</v>
      </c>
      <c r="M1180" s="5">
        <v>48.672126354682824</v>
      </c>
      <c r="N1180" s="18">
        <v>0.10870149045179209</v>
      </c>
      <c r="O1180" s="5">
        <v>2506.4131985832819</v>
      </c>
      <c r="P1180" s="5">
        <v>5.5976771671869505</v>
      </c>
      <c r="Q1180" s="5">
        <v>284.55240830018141</v>
      </c>
      <c r="R1180" s="5">
        <v>0.63550276535022732</v>
      </c>
      <c r="S1180" s="18">
        <v>0.86000000999999981</v>
      </c>
      <c r="T1180" s="62">
        <v>74.17</v>
      </c>
      <c r="U1180" s="18">
        <v>0.16565431623744631</v>
      </c>
      <c r="V1180" s="5">
        <v>447.75951233408688</v>
      </c>
      <c r="W1180" s="5">
        <v>973.55011300804244</v>
      </c>
      <c r="X1180" s="5">
        <v>2.1742700851470631</v>
      </c>
      <c r="Y1180" s="5">
        <v>0</v>
      </c>
      <c r="Z1180" s="5" t="s">
        <v>1140</v>
      </c>
      <c r="AA1180" s="5">
        <v>2002</v>
      </c>
      <c r="AB1180" s="5">
        <v>0.86000001000000004</v>
      </c>
      <c r="AC1180" s="5">
        <v>0.14572172</v>
      </c>
      <c r="AD1180" s="5">
        <v>1109983.3</v>
      </c>
      <c r="AE1180" s="5">
        <v>50872000</v>
      </c>
      <c r="AF1180" s="5">
        <v>11207000</v>
      </c>
      <c r="AG1180" s="5">
        <v>43706000</v>
      </c>
      <c r="AI1180" s="10"/>
    </row>
    <row r="1181" spans="1:35" x14ac:dyDescent="0.25">
      <c r="A1181" s="5" t="s">
        <v>1460</v>
      </c>
      <c r="B1181" s="5">
        <v>108</v>
      </c>
      <c r="C1181" s="5">
        <v>51</v>
      </c>
      <c r="D1181" s="5">
        <v>0.02</v>
      </c>
      <c r="E1181" s="5">
        <v>799.99998000000005</v>
      </c>
      <c r="F1181" s="5">
        <v>599.99999000000003</v>
      </c>
      <c r="G1181" s="5">
        <v>29</v>
      </c>
      <c r="H1181" s="5">
        <v>85.000001999999995</v>
      </c>
      <c r="I1181" s="5" t="s">
        <v>200</v>
      </c>
      <c r="J1181" s="5" t="s">
        <v>201</v>
      </c>
      <c r="K1181" s="5">
        <v>1940.883804944217</v>
      </c>
      <c r="L1181" s="5">
        <v>4.3346567777572194</v>
      </c>
      <c r="M1181" s="5">
        <v>48.672126354682824</v>
      </c>
      <c r="N1181" s="18">
        <v>0.10870149045179209</v>
      </c>
      <c r="O1181" s="5">
        <v>2477.2688885480989</v>
      </c>
      <c r="P1181" s="5">
        <v>5.5325879636471775</v>
      </c>
      <c r="Q1181" s="5">
        <v>329.49721798266916</v>
      </c>
      <c r="R1181" s="5">
        <v>0.73587988396954784</v>
      </c>
      <c r="S1181" s="18">
        <v>0.85000001999999997</v>
      </c>
      <c r="T1181" s="62">
        <v>78.2</v>
      </c>
      <c r="U1181" s="18">
        <v>0.17464996639239347</v>
      </c>
      <c r="V1181" s="5">
        <v>447.75951233408688</v>
      </c>
      <c r="W1181" s="5">
        <v>973.55011300804244</v>
      </c>
      <c r="X1181" s="5">
        <v>2.1742700851470631</v>
      </c>
      <c r="Y1181" s="5">
        <v>0</v>
      </c>
      <c r="Z1181" s="5" t="s">
        <v>1140</v>
      </c>
      <c r="AA1181" s="5">
        <v>2003</v>
      </c>
      <c r="AB1181" s="5">
        <v>0.85000001999999997</v>
      </c>
      <c r="AC1181" s="5">
        <v>0.14330000000000001</v>
      </c>
      <c r="AD1181" s="5">
        <v>1035047.4</v>
      </c>
      <c r="AE1181" s="5">
        <v>54774000</v>
      </c>
      <c r="AF1181" s="5">
        <v>11165000</v>
      </c>
      <c r="AG1181" s="5">
        <v>46746000</v>
      </c>
      <c r="AI1181" s="10"/>
    </row>
    <row r="1182" spans="1:35" x14ac:dyDescent="0.25">
      <c r="A1182" s="5" t="s">
        <v>1460</v>
      </c>
      <c r="B1182" s="5">
        <v>108</v>
      </c>
      <c r="C1182" s="5">
        <v>51</v>
      </c>
      <c r="D1182" s="5">
        <v>0.02</v>
      </c>
      <c r="E1182" s="5">
        <v>799.99998000000005</v>
      </c>
      <c r="F1182" s="5">
        <v>599.99999000000003</v>
      </c>
      <c r="G1182" s="5">
        <v>27</v>
      </c>
      <c r="H1182" s="5">
        <v>88</v>
      </c>
      <c r="I1182" s="5" t="s">
        <v>200</v>
      </c>
      <c r="J1182" s="5" t="s">
        <v>201</v>
      </c>
      <c r="K1182" s="5">
        <v>1940.883804944217</v>
      </c>
      <c r="L1182" s="5">
        <v>4.3346567777572194</v>
      </c>
      <c r="M1182" s="5">
        <v>48.672126354682824</v>
      </c>
      <c r="N1182" s="18">
        <v>0.10870149045179209</v>
      </c>
      <c r="O1182" s="5">
        <v>2564.7018477979882</v>
      </c>
      <c r="P1182" s="5">
        <v>5.7278556393557682</v>
      </c>
      <c r="Q1182" s="5">
        <v>270.22251386582235</v>
      </c>
      <c r="R1182" s="5">
        <v>0.60349921424829756</v>
      </c>
      <c r="S1182" s="18">
        <v>0.88</v>
      </c>
      <c r="T1182" s="62">
        <v>73.38</v>
      </c>
      <c r="U1182" s="18">
        <v>0.16389034367271813</v>
      </c>
      <c r="V1182" s="5">
        <v>447.75951233408688</v>
      </c>
      <c r="W1182" s="5">
        <v>973.55011300804244</v>
      </c>
      <c r="X1182" s="5">
        <v>2.1742700851470631</v>
      </c>
      <c r="Y1182" s="5">
        <v>0</v>
      </c>
      <c r="Z1182" s="5" t="s">
        <v>1140</v>
      </c>
      <c r="AA1182" s="5">
        <v>2004</v>
      </c>
      <c r="AB1182" s="5">
        <v>0.88</v>
      </c>
      <c r="AC1182" s="5">
        <v>0.14749999</v>
      </c>
      <c r="AD1182" s="5">
        <v>1126116.3999999999</v>
      </c>
      <c r="AE1182" s="5">
        <v>57604000</v>
      </c>
      <c r="AF1182" s="5">
        <v>11454000</v>
      </c>
      <c r="AG1182" s="5">
        <v>50452000</v>
      </c>
      <c r="AI1182" s="10"/>
    </row>
    <row r="1183" spans="1:35" x14ac:dyDescent="0.25">
      <c r="A1183" s="5" t="s">
        <v>1460</v>
      </c>
      <c r="B1183" s="5">
        <v>108</v>
      </c>
      <c r="C1183" s="5">
        <v>51</v>
      </c>
      <c r="D1183" s="5">
        <v>0.02</v>
      </c>
      <c r="E1183" s="5">
        <v>799.99998000000005</v>
      </c>
      <c r="F1183" s="5">
        <v>599.99999000000003</v>
      </c>
      <c r="G1183" s="5">
        <v>21</v>
      </c>
      <c r="H1183" s="5">
        <v>88.999999000000003</v>
      </c>
      <c r="I1183" s="5" t="s">
        <v>200</v>
      </c>
      <c r="J1183" s="5" t="s">
        <v>201</v>
      </c>
      <c r="K1183" s="5">
        <v>1940.883804944217</v>
      </c>
      <c r="L1183" s="5">
        <v>4.3346567777572194</v>
      </c>
      <c r="M1183" s="5">
        <v>48.672126354682824</v>
      </c>
      <c r="N1183" s="18">
        <v>0.10870149045179209</v>
      </c>
      <c r="O1183" s="5">
        <v>2593.8461578331721</v>
      </c>
      <c r="P1183" s="5">
        <v>5.7929448428955439</v>
      </c>
      <c r="Q1183" s="5">
        <v>255.07390694645892</v>
      </c>
      <c r="R1183" s="5">
        <v>0.56966719839586699</v>
      </c>
      <c r="S1183" s="18">
        <v>0.88999999000000019</v>
      </c>
      <c r="T1183" s="62">
        <v>74.14</v>
      </c>
      <c r="U1183" s="18">
        <v>0.16557264792873755</v>
      </c>
      <c r="V1183" s="5">
        <v>447.75951233408688</v>
      </c>
      <c r="W1183" s="5">
        <v>973.55011300804244</v>
      </c>
      <c r="X1183" s="5">
        <v>2.1742700851470631</v>
      </c>
      <c r="Y1183" s="5">
        <v>0</v>
      </c>
      <c r="Z1183" s="5" t="s">
        <v>1140</v>
      </c>
      <c r="AA1183" s="5">
        <v>2005</v>
      </c>
      <c r="AB1183" s="5">
        <v>0.88999998999999996</v>
      </c>
      <c r="AC1183" s="5">
        <v>0.14729998999999999</v>
      </c>
      <c r="AD1183" s="5">
        <v>1173045.1000000001</v>
      </c>
      <c r="AE1183" s="5">
        <v>61146000</v>
      </c>
      <c r="AF1183" s="5">
        <v>11807000</v>
      </c>
      <c r="AG1183" s="5">
        <v>54473000</v>
      </c>
      <c r="AI1183" s="10"/>
    </row>
    <row r="1184" spans="1:35" x14ac:dyDescent="0.25">
      <c r="A1184" s="5" t="s">
        <v>1460</v>
      </c>
      <c r="B1184" s="5">
        <v>108</v>
      </c>
      <c r="C1184" s="5">
        <v>51</v>
      </c>
      <c r="D1184" s="5">
        <v>0.02</v>
      </c>
      <c r="E1184" s="5">
        <v>799.99998000000005</v>
      </c>
      <c r="F1184" s="5">
        <v>599.99999000000003</v>
      </c>
      <c r="G1184" s="5">
        <v>26</v>
      </c>
      <c r="H1184" s="5">
        <v>93.000000999999997</v>
      </c>
      <c r="I1184" s="5" t="s">
        <v>200</v>
      </c>
      <c r="J1184" s="5" t="s">
        <v>201</v>
      </c>
      <c r="K1184" s="5">
        <v>1940.883804944217</v>
      </c>
      <c r="L1184" s="5">
        <v>4.3346567777572194</v>
      </c>
      <c r="M1184" s="5">
        <v>48.672126354682824</v>
      </c>
      <c r="N1184" s="18">
        <v>0.10870149045179209</v>
      </c>
      <c r="O1184" s="5">
        <v>2710.4235728399403</v>
      </c>
      <c r="P1184" s="5">
        <v>6.0533020475902513</v>
      </c>
      <c r="Q1184" s="5">
        <v>170.32401646368098</v>
      </c>
      <c r="R1184" s="5">
        <v>0.38039173210595489</v>
      </c>
      <c r="S1184" s="18">
        <v>0.93000000999999999</v>
      </c>
      <c r="T1184" s="62">
        <v>64.430000000000007</v>
      </c>
      <c r="U1184" s="18">
        <v>0.14389043599216614</v>
      </c>
      <c r="V1184" s="5">
        <v>447.75951233408688</v>
      </c>
      <c r="W1184" s="5">
        <v>973.55011300804244</v>
      </c>
      <c r="X1184" s="5">
        <v>2.1742700851470631</v>
      </c>
      <c r="Y1184" s="5">
        <v>0</v>
      </c>
      <c r="Z1184" s="5" t="s">
        <v>1140</v>
      </c>
      <c r="AA1184" s="5">
        <v>2006</v>
      </c>
      <c r="AB1184" s="5">
        <v>0.93000000999999999</v>
      </c>
      <c r="AC1184" s="5">
        <v>0.14799999999999999</v>
      </c>
      <c r="AD1184" s="5">
        <v>1167967.6000000001</v>
      </c>
      <c r="AE1184" s="5">
        <v>66161000</v>
      </c>
      <c r="AF1184" s="5">
        <v>12175000</v>
      </c>
      <c r="AG1184" s="5">
        <v>61296000</v>
      </c>
      <c r="AI1184" s="10"/>
    </row>
    <row r="1185" spans="1:35" x14ac:dyDescent="0.25">
      <c r="A1185" s="5" t="s">
        <v>1460</v>
      </c>
      <c r="B1185" s="5">
        <v>108</v>
      </c>
      <c r="C1185" s="5">
        <v>51</v>
      </c>
      <c r="D1185" s="5">
        <v>0.02</v>
      </c>
      <c r="E1185" s="5">
        <v>799.99998000000005</v>
      </c>
      <c r="F1185" s="5">
        <v>599.99999000000003</v>
      </c>
      <c r="G1185" s="5">
        <v>30</v>
      </c>
      <c r="H1185" s="5">
        <v>95.999997999999991</v>
      </c>
      <c r="I1185" s="5" t="s">
        <v>200</v>
      </c>
      <c r="J1185" s="5" t="s">
        <v>201</v>
      </c>
      <c r="K1185" s="5">
        <v>1940.883804944217</v>
      </c>
      <c r="L1185" s="5">
        <v>4.3346567777572194</v>
      </c>
      <c r="M1185" s="5">
        <v>48.672126354682824</v>
      </c>
      <c r="N1185" s="18">
        <v>0.10870149045179209</v>
      </c>
      <c r="O1185" s="5">
        <v>2797.8565029454903</v>
      </c>
      <c r="P1185" s="5">
        <v>6.2485696582095729</v>
      </c>
      <c r="Q1185" s="5">
        <v>99.257974871290315</v>
      </c>
      <c r="R1185" s="5">
        <v>0.22167697645076706</v>
      </c>
      <c r="S1185" s="18">
        <v>0.95999997999999986</v>
      </c>
      <c r="T1185" s="62">
        <v>57.49</v>
      </c>
      <c r="U1185" s="18">
        <v>0.12839248693939861</v>
      </c>
      <c r="V1185" s="5">
        <v>447.75951233408688</v>
      </c>
      <c r="W1185" s="5">
        <v>973.55011300804244</v>
      </c>
      <c r="X1185" s="5">
        <v>2.1742700851470631</v>
      </c>
      <c r="Y1185" s="5">
        <v>0</v>
      </c>
      <c r="Z1185" s="5" t="s">
        <v>1140</v>
      </c>
      <c r="AA1185" s="5">
        <v>2007</v>
      </c>
      <c r="AB1185" s="5">
        <v>0.95999997999999997</v>
      </c>
      <c r="AC1185" s="5">
        <v>0.15350000999999999</v>
      </c>
      <c r="AD1185" s="5">
        <v>1071049.8999999999</v>
      </c>
      <c r="AE1185" s="5">
        <v>69734000</v>
      </c>
      <c r="AF1185" s="5">
        <v>12583000</v>
      </c>
      <c r="AG1185" s="5">
        <v>67151000</v>
      </c>
      <c r="AI1185" s="10"/>
    </row>
    <row r="1186" spans="1:35" x14ac:dyDescent="0.25">
      <c r="A1186" s="5" t="s">
        <v>1460</v>
      </c>
      <c r="B1186" s="5">
        <v>108</v>
      </c>
      <c r="C1186" s="5">
        <v>51</v>
      </c>
      <c r="D1186" s="5">
        <v>0.02</v>
      </c>
      <c r="E1186" s="5">
        <v>799.99998000000005</v>
      </c>
      <c r="F1186" s="5">
        <v>599.99999000000003</v>
      </c>
      <c r="G1186" s="5">
        <v>30</v>
      </c>
      <c r="H1186" s="5">
        <v>75</v>
      </c>
      <c r="I1186" s="5" t="s">
        <v>200</v>
      </c>
      <c r="J1186" s="5" t="s">
        <v>201</v>
      </c>
      <c r="K1186" s="5">
        <v>1940.883804944217</v>
      </c>
      <c r="L1186" s="5">
        <v>4.3346567777572194</v>
      </c>
      <c r="M1186" s="5">
        <v>48.672126354682824</v>
      </c>
      <c r="N1186" s="18">
        <v>0.10870149045179209</v>
      </c>
      <c r="O1186" s="5">
        <v>2185.8254384641946</v>
      </c>
      <c r="P1186" s="5">
        <v>4.8816951471782115</v>
      </c>
      <c r="Q1186" s="5">
        <v>642.43223836294089</v>
      </c>
      <c r="R1186" s="5">
        <v>1.434770721037419</v>
      </c>
      <c r="S1186" s="18">
        <v>0.75</v>
      </c>
      <c r="T1186" s="62">
        <v>105.74</v>
      </c>
      <c r="U1186" s="18">
        <v>0.23614848869584779</v>
      </c>
      <c r="V1186" s="5">
        <v>447.75951233408688</v>
      </c>
      <c r="W1186" s="5">
        <v>973.55011300804244</v>
      </c>
      <c r="X1186" s="5">
        <v>2.1742700851470631</v>
      </c>
      <c r="Y1186" s="5">
        <v>0</v>
      </c>
      <c r="Z1186" s="5" t="s">
        <v>1140</v>
      </c>
      <c r="AA1186" s="5">
        <v>2008</v>
      </c>
      <c r="AB1186" s="5">
        <v>0.75</v>
      </c>
      <c r="AC1186" s="5">
        <v>0.15329999999999999</v>
      </c>
      <c r="AD1186" s="5">
        <v>913046.75</v>
      </c>
      <c r="AE1186" s="5">
        <v>73466000</v>
      </c>
      <c r="AF1186" s="5">
        <v>12801000</v>
      </c>
      <c r="AG1186" s="5">
        <v>55315000</v>
      </c>
      <c r="AI1186" s="10"/>
    </row>
    <row r="1187" spans="1:35" x14ac:dyDescent="0.25">
      <c r="A1187" s="5" t="s">
        <v>1460</v>
      </c>
      <c r="B1187" s="5">
        <v>108</v>
      </c>
      <c r="C1187" s="5">
        <v>51</v>
      </c>
      <c r="D1187" s="5">
        <v>0.02</v>
      </c>
      <c r="E1187" s="5">
        <v>799.99998000000005</v>
      </c>
      <c r="F1187" s="5">
        <v>599.99999000000003</v>
      </c>
      <c r="G1187" s="5">
        <v>30</v>
      </c>
      <c r="H1187" s="5">
        <v>75</v>
      </c>
      <c r="I1187" s="5" t="s">
        <v>200</v>
      </c>
      <c r="J1187" s="5" t="s">
        <v>201</v>
      </c>
      <c r="K1187" s="5">
        <v>1940.883804944217</v>
      </c>
      <c r="L1187" s="5">
        <v>4.3346567777572194</v>
      </c>
      <c r="M1187" s="5">
        <v>48.672126354682824</v>
      </c>
      <c r="N1187" s="18">
        <v>0.10870149045179209</v>
      </c>
      <c r="O1187" s="5">
        <v>2185.8254384641946</v>
      </c>
      <c r="P1187" s="5">
        <v>4.8816951471782115</v>
      </c>
      <c r="Q1187" s="5">
        <v>682.9420917025825</v>
      </c>
      <c r="R1187" s="5">
        <v>1.5252430666241632</v>
      </c>
      <c r="S1187" s="18">
        <v>0.75</v>
      </c>
      <c r="T1187" s="62">
        <v>109.34</v>
      </c>
      <c r="U1187" s="18">
        <v>0.24418491479519855</v>
      </c>
      <c r="V1187" s="5">
        <v>447.75951233408688</v>
      </c>
      <c r="W1187" s="5">
        <v>973.55011300804244</v>
      </c>
      <c r="X1187" s="5">
        <v>2.1742700851470631</v>
      </c>
      <c r="Y1187" s="5">
        <v>0</v>
      </c>
      <c r="Z1187" s="5" t="s">
        <v>1140</v>
      </c>
      <c r="AA1187" s="5">
        <v>2009</v>
      </c>
      <c r="AB1187" s="5">
        <v>0.75</v>
      </c>
      <c r="AC1187" s="5">
        <v>0.15350000999999999</v>
      </c>
      <c r="AD1187" s="5">
        <v>1042979.7</v>
      </c>
      <c r="AE1187" s="5">
        <v>76555000</v>
      </c>
      <c r="AF1187" s="5">
        <v>12548000</v>
      </c>
      <c r="AG1187" s="5">
        <v>57629000</v>
      </c>
      <c r="AI1187" s="10"/>
    </row>
    <row r="1188" spans="1:35" x14ac:dyDescent="0.25">
      <c r="A1188" s="5" t="s">
        <v>1460</v>
      </c>
      <c r="B1188" s="5">
        <v>108</v>
      </c>
      <c r="C1188" s="5">
        <v>51</v>
      </c>
      <c r="D1188" s="5">
        <v>0.02</v>
      </c>
      <c r="E1188" s="5">
        <v>799.99998000000005</v>
      </c>
      <c r="F1188" s="5">
        <v>599.99999000000003</v>
      </c>
      <c r="G1188" s="5">
        <v>30</v>
      </c>
      <c r="H1188" s="5">
        <v>79.000002000000009</v>
      </c>
      <c r="I1188" s="5" t="s">
        <v>200</v>
      </c>
      <c r="J1188" s="5" t="s">
        <v>201</v>
      </c>
      <c r="K1188" s="5">
        <v>1940.883804944217</v>
      </c>
      <c r="L1188" s="5">
        <v>4.3346567777572194</v>
      </c>
      <c r="M1188" s="5">
        <v>48.672126354682824</v>
      </c>
      <c r="N1188" s="18">
        <v>0.10870149045179209</v>
      </c>
      <c r="O1188" s="5">
        <v>2302.4028534709637</v>
      </c>
      <c r="P1188" s="5">
        <v>5.1420523518729215</v>
      </c>
      <c r="Q1188" s="5">
        <v>607.86854560525296</v>
      </c>
      <c r="R1188" s="5">
        <v>1.3575781839598393</v>
      </c>
      <c r="S1188" s="18">
        <v>0.79000002000000014</v>
      </c>
      <c r="T1188" s="62">
        <v>102.67</v>
      </c>
      <c r="U1188" s="18">
        <v>0.22929167387998153</v>
      </c>
      <c r="V1188" s="5">
        <v>447.75951233408688</v>
      </c>
      <c r="W1188" s="5">
        <v>973.55011300804244</v>
      </c>
      <c r="X1188" s="5">
        <v>2.1742700851470631</v>
      </c>
      <c r="Y1188" s="5">
        <v>0</v>
      </c>
      <c r="Z1188" s="5" t="s">
        <v>1140</v>
      </c>
      <c r="AA1188" s="5">
        <v>2010</v>
      </c>
      <c r="AB1188" s="5">
        <v>0.79000002000000003</v>
      </c>
      <c r="AC1188" s="5">
        <v>0.1547</v>
      </c>
      <c r="AD1188" s="5">
        <v>1124144.3</v>
      </c>
      <c r="AE1188" s="5">
        <v>80485000</v>
      </c>
      <c r="AF1188" s="5">
        <v>12450000</v>
      </c>
      <c r="AG1188" s="5">
        <v>63649000</v>
      </c>
      <c r="AI1188" s="10"/>
    </row>
    <row r="1189" spans="1:35" x14ac:dyDescent="0.25">
      <c r="A1189" s="5" t="s">
        <v>1460</v>
      </c>
      <c r="B1189" s="5">
        <v>108</v>
      </c>
      <c r="C1189" s="5">
        <v>51</v>
      </c>
      <c r="D1189" s="5">
        <v>0.02</v>
      </c>
      <c r="E1189" s="5">
        <v>799.99998000000005</v>
      </c>
      <c r="F1189" s="5">
        <v>575.00000999999997</v>
      </c>
      <c r="G1189" s="5">
        <v>29</v>
      </c>
      <c r="H1189" s="5">
        <v>76.999998000000005</v>
      </c>
      <c r="I1189" s="5" t="s">
        <v>200</v>
      </c>
      <c r="J1189" s="5" t="s">
        <v>201</v>
      </c>
      <c r="K1189" s="5">
        <v>1803.6888217659653</v>
      </c>
      <c r="L1189" s="5">
        <v>4.2863088741002118</v>
      </c>
      <c r="M1189" s="5">
        <v>44.036500005579242</v>
      </c>
      <c r="N1189" s="18">
        <v>0.10464889424408698</v>
      </c>
      <c r="O1189" s="5">
        <v>2082.0921260629671</v>
      </c>
      <c r="P1189" s="5">
        <v>4.9479099991871305</v>
      </c>
      <c r="Q1189" s="5">
        <v>659.82722842183694</v>
      </c>
      <c r="R1189" s="5">
        <v>1.5680217509960479</v>
      </c>
      <c r="S1189" s="18">
        <v>0.76999998000000003</v>
      </c>
      <c r="T1189" s="62">
        <v>103.17</v>
      </c>
      <c r="U1189" s="18">
        <v>0.24517270386650322</v>
      </c>
      <c r="V1189" s="5">
        <v>420.80234410185807</v>
      </c>
      <c r="W1189" s="5">
        <v>900.32699660193509</v>
      </c>
      <c r="X1189" s="5">
        <v>2.13954843460664</v>
      </c>
      <c r="Y1189" s="5">
        <v>0</v>
      </c>
      <c r="Z1189" s="5" t="s">
        <v>1140</v>
      </c>
      <c r="AA1189" s="5">
        <v>2011</v>
      </c>
      <c r="AB1189" s="5">
        <v>0.76999998000000003</v>
      </c>
      <c r="AC1189" s="5">
        <v>0.15340000000000001</v>
      </c>
      <c r="AD1189" s="5">
        <v>1256283.3999999999</v>
      </c>
      <c r="AE1189" s="5">
        <v>84530000</v>
      </c>
      <c r="AF1189" s="5">
        <v>12399000</v>
      </c>
      <c r="AG1189" s="5">
        <v>65436000</v>
      </c>
      <c r="AI1189" s="10"/>
    </row>
    <row r="1190" spans="1:35" x14ac:dyDescent="0.25">
      <c r="A1190" s="5" t="s">
        <v>1460</v>
      </c>
      <c r="B1190" s="5">
        <v>108</v>
      </c>
      <c r="C1190" s="5">
        <v>51</v>
      </c>
      <c r="D1190" s="5">
        <v>0.02</v>
      </c>
      <c r="E1190" s="5">
        <v>799.99998000000005</v>
      </c>
      <c r="F1190" s="5">
        <v>575.00000999999997</v>
      </c>
      <c r="G1190" s="5">
        <v>21</v>
      </c>
      <c r="H1190" s="5">
        <v>81</v>
      </c>
      <c r="I1190" s="5" t="s">
        <v>200</v>
      </c>
      <c r="J1190" s="5" t="s">
        <v>201</v>
      </c>
      <c r="K1190" s="5">
        <v>1803.6888217659653</v>
      </c>
      <c r="L1190" s="5">
        <v>4.2863088741002118</v>
      </c>
      <c r="M1190" s="5">
        <v>44.036500005579242</v>
      </c>
      <c r="N1190" s="18">
        <v>0.10464889424408698</v>
      </c>
      <c r="O1190" s="5">
        <v>2190.2528128779995</v>
      </c>
      <c r="P1190" s="5">
        <v>5.2049444200525503</v>
      </c>
      <c r="Q1190" s="5">
        <v>550.00830095377444</v>
      </c>
      <c r="R1190" s="5">
        <v>1.3070466661199045</v>
      </c>
      <c r="S1190" s="18">
        <v>0.81</v>
      </c>
      <c r="T1190" s="62">
        <v>98.95</v>
      </c>
      <c r="U1190" s="18">
        <v>0.23513430219444395</v>
      </c>
      <c r="V1190" s="5">
        <v>420.80234410185807</v>
      </c>
      <c r="W1190" s="5">
        <v>900.32699660193509</v>
      </c>
      <c r="X1190" s="5">
        <v>2.13954843460664</v>
      </c>
      <c r="Y1190" s="5">
        <v>0</v>
      </c>
      <c r="Z1190" s="5" t="s">
        <v>1140</v>
      </c>
      <c r="AA1190" s="5">
        <v>2012</v>
      </c>
      <c r="AB1190" s="5">
        <v>0.81</v>
      </c>
      <c r="AC1190" s="5">
        <v>0.15359998999999999</v>
      </c>
      <c r="AD1190" s="5">
        <v>1232149.3</v>
      </c>
      <c r="AE1190" s="5">
        <v>83878000</v>
      </c>
      <c r="AF1190" s="5">
        <v>12193000</v>
      </c>
      <c r="AG1190" s="5">
        <v>67855000</v>
      </c>
      <c r="AI1190" s="10"/>
    </row>
    <row r="1191" spans="1:35" x14ac:dyDescent="0.25">
      <c r="A1191" s="5" t="s">
        <v>1460</v>
      </c>
      <c r="B1191" s="5">
        <v>108</v>
      </c>
      <c r="C1191" s="5">
        <v>51</v>
      </c>
      <c r="D1191" s="5">
        <v>0.02</v>
      </c>
      <c r="E1191" s="5">
        <v>0</v>
      </c>
      <c r="F1191" s="5">
        <v>200</v>
      </c>
      <c r="H1191" s="5">
        <v>82.417439999999999</v>
      </c>
      <c r="I1191" s="5" t="s">
        <v>200</v>
      </c>
      <c r="K1191" s="5" t="s">
        <v>1456</v>
      </c>
      <c r="L1191" s="5" t="e">
        <v>#VALUE!</v>
      </c>
      <c r="M1191" s="5" t="s">
        <v>1456</v>
      </c>
      <c r="N1191" s="18" t="e">
        <v>#VALUE!</v>
      </c>
      <c r="O1191" s="5" t="e">
        <v>#VALUE!</v>
      </c>
      <c r="P1191" s="5" t="e">
        <v>#VALUE!</v>
      </c>
      <c r="Q1191" s="5">
        <v>210.34293548869746</v>
      </c>
      <c r="R1191" s="5">
        <v>1.2353420247506288</v>
      </c>
      <c r="S1191" s="18" t="e">
        <v>#VALUE!</v>
      </c>
      <c r="T1191" s="62" t="e">
        <v>#VALUE!</v>
      </c>
      <c r="U1191" s="18" t="e">
        <v>#VALUE!</v>
      </c>
      <c r="V1191" s="5">
        <v>170.27101100293106</v>
      </c>
      <c r="W1191" s="5">
        <v>796.4215644807316</v>
      </c>
      <c r="X1191" s="5">
        <v>4.6773761416558566</v>
      </c>
      <c r="Y1191" s="5">
        <v>0</v>
      </c>
      <c r="Z1191" s="5" t="s">
        <v>1140</v>
      </c>
      <c r="AA1191" s="5">
        <v>2013</v>
      </c>
      <c r="AB1191" s="5">
        <v>0.82417439999999997</v>
      </c>
      <c r="AC1191" s="5">
        <v>0.13330001</v>
      </c>
      <c r="AD1191" s="5">
        <v>1617185.6</v>
      </c>
      <c r="AE1191" s="5">
        <v>86637000</v>
      </c>
      <c r="AF1191" s="5">
        <v>12331000</v>
      </c>
      <c r="AG1191" s="5">
        <v>71404000</v>
      </c>
      <c r="AI1191" s="10"/>
    </row>
    <row r="1192" spans="1:35" x14ac:dyDescent="0.25">
      <c r="A1192" s="5" t="s">
        <v>1460</v>
      </c>
      <c r="B1192" s="5">
        <v>108</v>
      </c>
      <c r="C1192" s="5">
        <v>51</v>
      </c>
      <c r="D1192" s="5">
        <v>0.02</v>
      </c>
      <c r="E1192" s="5">
        <v>0</v>
      </c>
      <c r="F1192" s="5">
        <v>200</v>
      </c>
      <c r="H1192" s="5">
        <v>0</v>
      </c>
      <c r="I1192" s="5" t="s">
        <v>200</v>
      </c>
      <c r="K1192" s="5" t="s">
        <v>1456</v>
      </c>
      <c r="L1192" s="5" t="e">
        <v>#VALUE!</v>
      </c>
      <c r="M1192" s="5" t="s">
        <v>1456</v>
      </c>
      <c r="N1192" s="18" t="e">
        <v>#VALUE!</v>
      </c>
      <c r="O1192" s="5" t="e">
        <v>#VALUE!</v>
      </c>
      <c r="P1192" s="5" t="e">
        <v>#VALUE!</v>
      </c>
      <c r="Q1192" s="5" t="e">
        <v>#DIV/0!</v>
      </c>
      <c r="R1192" s="5" t="e">
        <v>#DIV/0!</v>
      </c>
      <c r="S1192" s="18" t="e">
        <v>#VALUE!</v>
      </c>
      <c r="T1192" s="62" t="e">
        <v>#VALUE!</v>
      </c>
      <c r="U1192" s="18" t="e">
        <v>#VALUE!</v>
      </c>
      <c r="V1192" s="5">
        <v>170.27101100293106</v>
      </c>
      <c r="W1192" s="5">
        <v>796.4215644807316</v>
      </c>
      <c r="X1192" s="5">
        <v>4.6773761416558566</v>
      </c>
      <c r="Y1192" s="5">
        <v>0</v>
      </c>
      <c r="Z1192" s="5" t="s">
        <v>1140</v>
      </c>
      <c r="AA1192" s="5">
        <v>2014</v>
      </c>
      <c r="AI1192" s="10"/>
    </row>
    <row r="1193" spans="1:35" x14ac:dyDescent="0.25">
      <c r="A1193" s="5" t="s">
        <v>1460</v>
      </c>
      <c r="B1193" s="5">
        <v>108</v>
      </c>
      <c r="C1193" s="5">
        <v>51</v>
      </c>
      <c r="D1193" s="5">
        <v>0.02</v>
      </c>
      <c r="E1193" s="5">
        <v>825.00003000000004</v>
      </c>
      <c r="F1193" s="5">
        <v>599.99999000000003</v>
      </c>
      <c r="H1193" s="5">
        <v>92.750000999999997</v>
      </c>
      <c r="I1193" s="5" t="s">
        <v>200</v>
      </c>
      <c r="J1193" s="5" t="s">
        <v>201</v>
      </c>
      <c r="K1193" s="5">
        <v>1891.1909213663762</v>
      </c>
      <c r="L1193" s="5">
        <v>4.2236755876116412</v>
      </c>
      <c r="M1193" s="5">
        <v>45.68747747176873</v>
      </c>
      <c r="N1193" s="18">
        <v>0.10203574957817965</v>
      </c>
      <c r="O1193" s="5">
        <v>2632.0441668715257</v>
      </c>
      <c r="P1193" s="5">
        <v>5.8782540501510958</v>
      </c>
      <c r="Q1193" s="5">
        <v>207.04631436048138</v>
      </c>
      <c r="R1193" s="5">
        <v>0.46240517210050441</v>
      </c>
      <c r="S1193" s="18">
        <v>0.92750000999999993</v>
      </c>
      <c r="T1193" s="62" t="e">
        <v>#NUM!</v>
      </c>
      <c r="U1193" s="18" t="e">
        <v>#NUM!</v>
      </c>
      <c r="V1193" s="5">
        <v>447.75951233408688</v>
      </c>
      <c r="W1193" s="5">
        <v>946.59251636267095</v>
      </c>
      <c r="X1193" s="5">
        <v>2.1140645598532584</v>
      </c>
      <c r="Y1193" s="5">
        <v>0</v>
      </c>
      <c r="Z1193" s="5" t="s">
        <v>1147</v>
      </c>
      <c r="AA1193" s="5">
        <v>2001</v>
      </c>
      <c r="AB1193" s="5">
        <v>0.92750001000000004</v>
      </c>
      <c r="AC1193" s="5">
        <v>0.1983</v>
      </c>
      <c r="AD1193" s="5">
        <v>205979.83</v>
      </c>
      <c r="AE1193" s="5">
        <v>9786000</v>
      </c>
      <c r="AF1193" s="5">
        <v>1534336</v>
      </c>
      <c r="AG1193" s="5">
        <v>9076000</v>
      </c>
      <c r="AI1193" s="10"/>
    </row>
    <row r="1194" spans="1:35" x14ac:dyDescent="0.25">
      <c r="A1194" s="5" t="s">
        <v>1460</v>
      </c>
      <c r="B1194" s="5">
        <v>108</v>
      </c>
      <c r="C1194" s="5">
        <v>51</v>
      </c>
      <c r="D1194" s="5">
        <v>0.02</v>
      </c>
      <c r="E1194" s="5">
        <v>825.00003000000004</v>
      </c>
      <c r="F1194" s="5">
        <v>499.99999000000003</v>
      </c>
      <c r="H1194" s="5">
        <v>82.629997000000003</v>
      </c>
      <c r="I1194" s="5" t="s">
        <v>200</v>
      </c>
      <c r="J1194" s="5" t="s">
        <v>201</v>
      </c>
      <c r="K1194" s="5">
        <v>1407.6608127729428</v>
      </c>
      <c r="L1194" s="5">
        <v>4.0256137380637842</v>
      </c>
      <c r="M1194" s="5">
        <v>30.50764939397035</v>
      </c>
      <c r="N1194" s="18">
        <v>8.7245458140213228E-2</v>
      </c>
      <c r="O1194" s="5">
        <v>1734.6470859760748</v>
      </c>
      <c r="P1194" s="5">
        <v>4.9607256781140254</v>
      </c>
      <c r="Q1194" s="5">
        <v>397.34362264500561</v>
      </c>
      <c r="R1194" s="5">
        <v>1.136319155536353</v>
      </c>
      <c r="S1194" s="18">
        <v>0.82629996999999999</v>
      </c>
      <c r="T1194" s="62" t="e">
        <v>#NUM!</v>
      </c>
      <c r="U1194" s="18" t="e">
        <v>#NUM!</v>
      </c>
      <c r="V1194" s="5">
        <v>349.67607534298389</v>
      </c>
      <c r="W1194" s="5">
        <v>691.63381261119559</v>
      </c>
      <c r="X1194" s="5">
        <v>1.9779271771247102</v>
      </c>
      <c r="Y1194" s="5">
        <v>0</v>
      </c>
      <c r="Z1194" s="5" t="s">
        <v>1147</v>
      </c>
      <c r="AA1194" s="5">
        <v>2002</v>
      </c>
      <c r="AB1194" s="5">
        <v>0.82629996999999999</v>
      </c>
      <c r="AC1194" s="5">
        <v>0.20889999000000001</v>
      </c>
      <c r="AD1194" s="5">
        <v>205992.86</v>
      </c>
      <c r="AE1194" s="5">
        <v>10508000</v>
      </c>
      <c r="AF1194" s="5">
        <v>1606274</v>
      </c>
      <c r="AG1194" s="5">
        <v>8683000</v>
      </c>
      <c r="AH1194" s="5">
        <v>38.900002000000001</v>
      </c>
      <c r="AI1194" s="10"/>
    </row>
    <row r="1195" spans="1:35" x14ac:dyDescent="0.25">
      <c r="A1195" s="5" t="s">
        <v>1460</v>
      </c>
      <c r="B1195" s="5">
        <v>108</v>
      </c>
      <c r="C1195" s="5">
        <v>51</v>
      </c>
      <c r="D1195" s="5">
        <v>0.02</v>
      </c>
      <c r="E1195" s="5">
        <v>825.00003000000004</v>
      </c>
      <c r="F1195" s="5">
        <v>499.99999000000003</v>
      </c>
      <c r="H1195" s="5">
        <v>86.470002000000008</v>
      </c>
      <c r="I1195" s="5" t="s">
        <v>200</v>
      </c>
      <c r="J1195" s="5" t="s">
        <v>201</v>
      </c>
      <c r="K1195" s="5">
        <v>1407.6608127729428</v>
      </c>
      <c r="L1195" s="5">
        <v>4.0256137380637842</v>
      </c>
      <c r="M1195" s="5">
        <v>30.50764939397035</v>
      </c>
      <c r="N1195" s="18">
        <v>8.7245458140213228E-2</v>
      </c>
      <c r="O1195" s="5">
        <v>1815.2601045555571</v>
      </c>
      <c r="P1195" s="5">
        <v>5.1912619494343097</v>
      </c>
      <c r="Q1195" s="5">
        <v>310.74572413147735</v>
      </c>
      <c r="R1195" s="5">
        <v>0.88866738688564484</v>
      </c>
      <c r="S1195" s="18">
        <v>0.86470002000000012</v>
      </c>
      <c r="T1195" s="62" t="e">
        <v>#NUM!</v>
      </c>
      <c r="U1195" s="18" t="e">
        <v>#NUM!</v>
      </c>
      <c r="V1195" s="5">
        <v>349.67607534298389</v>
      </c>
      <c r="W1195" s="5">
        <v>691.63381261119559</v>
      </c>
      <c r="X1195" s="5">
        <v>1.9779271771247102</v>
      </c>
      <c r="Y1195" s="5">
        <v>0</v>
      </c>
      <c r="Z1195" s="5" t="s">
        <v>1147</v>
      </c>
      <c r="AA1195" s="5">
        <v>2003</v>
      </c>
      <c r="AB1195" s="5">
        <v>0.86470002000000001</v>
      </c>
      <c r="AC1195" s="5">
        <v>0.2147</v>
      </c>
      <c r="AD1195" s="5">
        <v>277724.84000000003</v>
      </c>
      <c r="AE1195" s="5">
        <v>10798000</v>
      </c>
      <c r="AF1195" s="5">
        <v>1644000</v>
      </c>
      <c r="AG1195" s="5">
        <v>9337000</v>
      </c>
      <c r="AI1195" s="10"/>
    </row>
    <row r="1196" spans="1:35" x14ac:dyDescent="0.25">
      <c r="A1196" s="5" t="s">
        <v>1460</v>
      </c>
      <c r="B1196" s="5">
        <v>108</v>
      </c>
      <c r="C1196" s="5">
        <v>51</v>
      </c>
      <c r="D1196" s="5">
        <v>0.02</v>
      </c>
      <c r="E1196" s="5">
        <v>825.00003000000004</v>
      </c>
      <c r="F1196" s="5">
        <v>499.99999000000003</v>
      </c>
      <c r="H1196" s="5">
        <v>80.879998000000001</v>
      </c>
      <c r="I1196" s="5" t="s">
        <v>200</v>
      </c>
      <c r="J1196" s="5" t="s">
        <v>201</v>
      </c>
      <c r="K1196" s="5">
        <v>1407.6608127729428</v>
      </c>
      <c r="L1196" s="5">
        <v>4.0256137380637842</v>
      </c>
      <c r="M1196" s="5">
        <v>30.50764939397035</v>
      </c>
      <c r="N1196" s="18">
        <v>8.7245458140213228E-2</v>
      </c>
      <c r="O1196" s="5">
        <v>1697.9094510247985</v>
      </c>
      <c r="P1196" s="5">
        <v>4.8556637721336351</v>
      </c>
      <c r="Q1196" s="5">
        <v>458.35893595998209</v>
      </c>
      <c r="R1196" s="5">
        <v>1.3108101133610452</v>
      </c>
      <c r="S1196" s="18">
        <v>0.80879997999999997</v>
      </c>
      <c r="T1196" s="62" t="e">
        <v>#NUM!</v>
      </c>
      <c r="U1196" s="18" t="e">
        <v>#NUM!</v>
      </c>
      <c r="V1196" s="5">
        <v>349.67607534298389</v>
      </c>
      <c r="W1196" s="5">
        <v>691.63381261119559</v>
      </c>
      <c r="X1196" s="5">
        <v>1.9779271771247102</v>
      </c>
      <c r="Y1196" s="5">
        <v>0</v>
      </c>
      <c r="Z1196" s="5" t="s">
        <v>1147</v>
      </c>
      <c r="AA1196" s="5">
        <v>2004</v>
      </c>
      <c r="AB1196" s="5">
        <v>0.80879997999999997</v>
      </c>
      <c r="AC1196" s="5">
        <v>0.21430001000000001</v>
      </c>
      <c r="AD1196" s="5">
        <v>257851.2</v>
      </c>
      <c r="AE1196" s="5">
        <v>11545000</v>
      </c>
      <c r="AF1196" s="5">
        <v>1684000</v>
      </c>
      <c r="AG1196" s="5">
        <v>9337000</v>
      </c>
      <c r="AH1196" s="5">
        <v>39.599997999999999</v>
      </c>
      <c r="AI1196" s="10"/>
    </row>
    <row r="1197" spans="1:35" x14ac:dyDescent="0.25">
      <c r="A1197" s="5" t="s">
        <v>1460</v>
      </c>
      <c r="B1197" s="5">
        <v>108</v>
      </c>
      <c r="C1197" s="5">
        <v>51</v>
      </c>
      <c r="D1197" s="5">
        <v>0.02</v>
      </c>
      <c r="E1197" s="5">
        <v>825.00003000000004</v>
      </c>
      <c r="F1197" s="5">
        <v>499.99999000000003</v>
      </c>
      <c r="H1197" s="5">
        <v>78.349996000000004</v>
      </c>
      <c r="I1197" s="5" t="s">
        <v>200</v>
      </c>
      <c r="J1197" s="5" t="s">
        <v>201</v>
      </c>
      <c r="K1197" s="5">
        <v>1407.6608127729428</v>
      </c>
      <c r="L1197" s="5">
        <v>4.0256137380637842</v>
      </c>
      <c r="M1197" s="5">
        <v>30.50764939397035</v>
      </c>
      <c r="N1197" s="18">
        <v>8.7245458140213228E-2</v>
      </c>
      <c r="O1197" s="5">
        <v>1644.7972550166874</v>
      </c>
      <c r="P1197" s="5">
        <v>4.7037740669085482</v>
      </c>
      <c r="Q1197" s="5">
        <v>525.53675375988621</v>
      </c>
      <c r="R1197" s="5">
        <v>1.502924537357631</v>
      </c>
      <c r="S1197" s="18">
        <v>0.78349996</v>
      </c>
      <c r="T1197" s="62" t="e">
        <v>#NUM!</v>
      </c>
      <c r="U1197" s="18" t="e">
        <v>#NUM!</v>
      </c>
      <c r="V1197" s="5">
        <v>349.67607534298389</v>
      </c>
      <c r="W1197" s="5">
        <v>691.63381261119559</v>
      </c>
      <c r="X1197" s="5">
        <v>1.9779271771247102</v>
      </c>
      <c r="Y1197" s="5">
        <v>0</v>
      </c>
      <c r="Z1197" s="5" t="s">
        <v>1147</v>
      </c>
      <c r="AA1197" s="5">
        <v>2005</v>
      </c>
      <c r="AB1197" s="5">
        <v>0.78349996</v>
      </c>
      <c r="AC1197" s="5">
        <v>0.2094</v>
      </c>
      <c r="AD1197" s="5">
        <v>292454.78000000003</v>
      </c>
      <c r="AE1197" s="5">
        <v>12190000</v>
      </c>
      <c r="AF1197" s="5">
        <v>1756000</v>
      </c>
      <c r="AG1197" s="5">
        <v>9551000</v>
      </c>
      <c r="AH1197" s="5">
        <v>40.200001</v>
      </c>
      <c r="AI1197" s="10"/>
    </row>
    <row r="1198" spans="1:35" x14ac:dyDescent="0.25">
      <c r="A1198" s="5" t="s">
        <v>1460</v>
      </c>
      <c r="B1198" s="5">
        <v>108</v>
      </c>
      <c r="C1198" s="5">
        <v>51</v>
      </c>
      <c r="D1198" s="5">
        <v>0.02</v>
      </c>
      <c r="E1198" s="5">
        <v>825.00003000000004</v>
      </c>
      <c r="F1198" s="5">
        <v>524.99999000000003</v>
      </c>
      <c r="H1198" s="5">
        <v>78.199995000000001</v>
      </c>
      <c r="I1198" s="5" t="s">
        <v>200</v>
      </c>
      <c r="J1198" s="5" t="s">
        <v>201</v>
      </c>
      <c r="K1198" s="5">
        <v>1516.0532073258935</v>
      </c>
      <c r="L1198" s="5">
        <v>4.0768928713290444</v>
      </c>
      <c r="M1198" s="5">
        <v>33.759381612857531</v>
      </c>
      <c r="N1198" s="18">
        <v>9.0784005187193789E-2</v>
      </c>
      <c r="O1198" s="5">
        <v>1770.7054702451846</v>
      </c>
      <c r="P1198" s="5">
        <v>4.7616907335325029</v>
      </c>
      <c r="Q1198" s="5">
        <v>590.5173659805954</v>
      </c>
      <c r="R1198" s="5">
        <v>1.5879891471676948</v>
      </c>
      <c r="S1198" s="18">
        <v>0.78199995</v>
      </c>
      <c r="T1198" s="62" t="e">
        <v>#NUM!</v>
      </c>
      <c r="U1198" s="18" t="e">
        <v>#NUM!</v>
      </c>
      <c r="V1198" s="5">
        <v>371.86486257404857</v>
      </c>
      <c r="W1198" s="5">
        <v>748.27618329003235</v>
      </c>
      <c r="X1198" s="5">
        <v>2.0122261030807391</v>
      </c>
      <c r="Y1198" s="5">
        <v>0</v>
      </c>
      <c r="Z1198" s="5" t="s">
        <v>1147</v>
      </c>
      <c r="AA1198" s="5">
        <v>2006</v>
      </c>
      <c r="AB1198" s="5">
        <v>0.78199995</v>
      </c>
      <c r="AC1198" s="5">
        <v>0.20899999</v>
      </c>
      <c r="AD1198" s="5">
        <v>321712.46999999997</v>
      </c>
      <c r="AE1198" s="5">
        <v>12988000</v>
      </c>
      <c r="AF1198" s="5">
        <v>1783000</v>
      </c>
      <c r="AG1198" s="5">
        <v>10158000</v>
      </c>
      <c r="AH1198" s="5">
        <v>40.700001</v>
      </c>
      <c r="AI1198" s="10"/>
    </row>
    <row r="1199" spans="1:35" x14ac:dyDescent="0.25">
      <c r="A1199" s="5" t="s">
        <v>1460</v>
      </c>
      <c r="B1199" s="5">
        <v>108</v>
      </c>
      <c r="C1199" s="5">
        <v>51</v>
      </c>
      <c r="D1199" s="5">
        <v>0.02</v>
      </c>
      <c r="E1199" s="5">
        <v>825.00003000000004</v>
      </c>
      <c r="F1199" s="5">
        <v>524.99999000000003</v>
      </c>
      <c r="H1199" s="5">
        <v>81.699996999999996</v>
      </c>
      <c r="I1199" s="5" t="s">
        <v>200</v>
      </c>
      <c r="J1199" s="5" t="s">
        <v>201</v>
      </c>
      <c r="K1199" s="5">
        <v>1516.0532073258935</v>
      </c>
      <c r="L1199" s="5">
        <v>4.0768928713290444</v>
      </c>
      <c r="M1199" s="5">
        <v>33.759381612857531</v>
      </c>
      <c r="N1199" s="18">
        <v>9.0784005187193789E-2</v>
      </c>
      <c r="O1199" s="5">
        <v>1849.9570442033296</v>
      </c>
      <c r="P1199" s="5">
        <v>4.9748100194192242</v>
      </c>
      <c r="Q1199" s="5">
        <v>510.21735972913791</v>
      </c>
      <c r="R1199" s="5">
        <v>1.3720504706936099</v>
      </c>
      <c r="S1199" s="18">
        <v>0.81699996999999991</v>
      </c>
      <c r="T1199" s="62" t="e">
        <v>#NUM!</v>
      </c>
      <c r="U1199" s="18" t="e">
        <v>#NUM!</v>
      </c>
      <c r="V1199" s="5">
        <v>371.86486257404857</v>
      </c>
      <c r="W1199" s="5">
        <v>748.27618329003235</v>
      </c>
      <c r="X1199" s="5">
        <v>2.0122261030807391</v>
      </c>
      <c r="Y1199" s="5">
        <v>0</v>
      </c>
      <c r="Z1199" s="5" t="s">
        <v>1147</v>
      </c>
      <c r="AA1199" s="5">
        <v>2007</v>
      </c>
      <c r="AB1199" s="5">
        <v>0.81699997000000002</v>
      </c>
      <c r="AC1199" s="5">
        <v>0.22059999</v>
      </c>
      <c r="AD1199" s="5">
        <v>363660.97</v>
      </c>
      <c r="AE1199" s="5">
        <v>13728000</v>
      </c>
      <c r="AF1199" s="5">
        <v>1831000</v>
      </c>
      <c r="AG1199" s="5">
        <v>11213000</v>
      </c>
      <c r="AH1199" s="5">
        <v>41</v>
      </c>
      <c r="AI1199" s="10"/>
    </row>
    <row r="1200" spans="1:35" x14ac:dyDescent="0.25">
      <c r="A1200" s="5" t="s">
        <v>1460</v>
      </c>
      <c r="B1200" s="5">
        <v>108</v>
      </c>
      <c r="C1200" s="5">
        <v>51</v>
      </c>
      <c r="D1200" s="5">
        <v>0.02</v>
      </c>
      <c r="E1200" s="5">
        <v>825.00003000000004</v>
      </c>
      <c r="F1200" s="5">
        <v>524.99999000000003</v>
      </c>
      <c r="H1200" s="5">
        <v>65.099996000000004</v>
      </c>
      <c r="I1200" s="5" t="s">
        <v>200</v>
      </c>
      <c r="J1200" s="5" t="s">
        <v>201</v>
      </c>
      <c r="K1200" s="5">
        <v>1516.0532073258935</v>
      </c>
      <c r="L1200" s="5">
        <v>4.0768928713290444</v>
      </c>
      <c r="M1200" s="5">
        <v>33.759381612857531</v>
      </c>
      <c r="N1200" s="18">
        <v>9.0784005187193789E-2</v>
      </c>
      <c r="O1200" s="5">
        <v>1474.0783427177923</v>
      </c>
      <c r="P1200" s="5">
        <v>3.9640162087760111</v>
      </c>
      <c r="Q1200" s="5">
        <v>976.73574346049224</v>
      </c>
      <c r="R1200" s="5">
        <v>2.626587886522882</v>
      </c>
      <c r="S1200" s="18">
        <v>0.65099996000000004</v>
      </c>
      <c r="T1200" s="62" t="e">
        <v>#NUM!</v>
      </c>
      <c r="U1200" s="18" t="e">
        <v>#NUM!</v>
      </c>
      <c r="V1200" s="5">
        <v>371.86486257404857</v>
      </c>
      <c r="W1200" s="5">
        <v>748.27618329003235</v>
      </c>
      <c r="X1200" s="5">
        <v>2.0122261030807391</v>
      </c>
      <c r="Y1200" s="5">
        <v>0</v>
      </c>
      <c r="Z1200" s="5" t="s">
        <v>1147</v>
      </c>
      <c r="AA1200" s="5">
        <v>2008</v>
      </c>
      <c r="AB1200" s="5">
        <v>0.65099996000000004</v>
      </c>
      <c r="AC1200" s="5">
        <v>0.22159999999999999</v>
      </c>
      <c r="AD1200" s="5">
        <v>370765.13</v>
      </c>
      <c r="AE1200" s="5">
        <v>14307000</v>
      </c>
      <c r="AF1200" s="5">
        <v>1901000</v>
      </c>
      <c r="AG1200" s="5">
        <v>9309000</v>
      </c>
      <c r="AH1200" s="5">
        <v>41.299999</v>
      </c>
      <c r="AI1200" s="10"/>
    </row>
    <row r="1201" spans="1:35" x14ac:dyDescent="0.25">
      <c r="A1201" s="5" t="s">
        <v>1460</v>
      </c>
      <c r="B1201" s="5">
        <v>108</v>
      </c>
      <c r="C1201" s="5">
        <v>51</v>
      </c>
      <c r="D1201" s="5">
        <v>0.02</v>
      </c>
      <c r="E1201" s="5">
        <v>825.00003000000004</v>
      </c>
      <c r="F1201" s="5">
        <v>524.99999000000003</v>
      </c>
      <c r="H1201" s="5">
        <v>72.800004000000001</v>
      </c>
      <c r="I1201" s="5" t="s">
        <v>200</v>
      </c>
      <c r="J1201" s="5" t="s">
        <v>201</v>
      </c>
      <c r="K1201" s="5">
        <v>1516.0532073258935</v>
      </c>
      <c r="L1201" s="5">
        <v>4.0768928713290444</v>
      </c>
      <c r="M1201" s="5">
        <v>33.759381612857531</v>
      </c>
      <c r="N1201" s="18">
        <v>9.0784005187193789E-2</v>
      </c>
      <c r="O1201" s="5">
        <v>1648.4318869415697</v>
      </c>
      <c r="P1201" s="5">
        <v>4.4328788569350817</v>
      </c>
      <c r="Q1201" s="5">
        <v>791.51986001975786</v>
      </c>
      <c r="R1201" s="5">
        <v>2.1285147904022375</v>
      </c>
      <c r="S1201" s="18">
        <v>0.72800003999999996</v>
      </c>
      <c r="T1201" s="62" t="e">
        <v>#NUM!</v>
      </c>
      <c r="U1201" s="18" t="e">
        <v>#NUM!</v>
      </c>
      <c r="V1201" s="5">
        <v>371.86486257404857</v>
      </c>
      <c r="W1201" s="5">
        <v>748.27618329003235</v>
      </c>
      <c r="X1201" s="5">
        <v>2.0122261030807391</v>
      </c>
      <c r="Y1201" s="5">
        <v>0</v>
      </c>
      <c r="Z1201" s="5" t="s">
        <v>1147</v>
      </c>
      <c r="AA1201" s="5">
        <v>2009</v>
      </c>
      <c r="AB1201" s="5">
        <v>0.72800003999999996</v>
      </c>
      <c r="AC1201" s="5">
        <v>0.22409999</v>
      </c>
      <c r="AD1201" s="5">
        <v>506496.38</v>
      </c>
      <c r="AE1201" s="5">
        <v>14830742</v>
      </c>
      <c r="AF1201" s="5">
        <v>1895200</v>
      </c>
      <c r="AG1201" s="5">
        <v>10794093</v>
      </c>
      <c r="AH1201" s="5">
        <v>41.599997999999999</v>
      </c>
      <c r="AI1201" s="10"/>
    </row>
    <row r="1202" spans="1:35" x14ac:dyDescent="0.25">
      <c r="A1202" s="5" t="s">
        <v>1460</v>
      </c>
      <c r="B1202" s="5">
        <v>108</v>
      </c>
      <c r="C1202" s="5">
        <v>51</v>
      </c>
      <c r="D1202" s="5">
        <v>0.02</v>
      </c>
      <c r="E1202" s="5">
        <v>825.00003000000004</v>
      </c>
      <c r="F1202" s="5">
        <v>524.99999000000003</v>
      </c>
      <c r="H1202" s="5">
        <v>69.400001000000003</v>
      </c>
      <c r="I1202" s="5" t="s">
        <v>200</v>
      </c>
      <c r="J1202" s="5" t="s">
        <v>201</v>
      </c>
      <c r="K1202" s="5">
        <v>1516.0532073258935</v>
      </c>
      <c r="L1202" s="5">
        <v>4.0768928713290444</v>
      </c>
      <c r="M1202" s="5">
        <v>33.759381612857531</v>
      </c>
      <c r="N1202" s="18">
        <v>9.0784005187193789E-2</v>
      </c>
      <c r="O1202" s="5">
        <v>1571.4446197307466</v>
      </c>
      <c r="P1202" s="5">
        <v>4.2258486291315798</v>
      </c>
      <c r="Q1202" s="5">
        <v>936.90393220798569</v>
      </c>
      <c r="R1202" s="5">
        <v>2.5194742136235639</v>
      </c>
      <c r="S1202" s="18">
        <v>0.69400001</v>
      </c>
      <c r="T1202" s="62" t="e">
        <v>#NUM!</v>
      </c>
      <c r="U1202" s="18" t="e">
        <v>#NUM!</v>
      </c>
      <c r="V1202" s="5">
        <v>371.86486257404857</v>
      </c>
      <c r="W1202" s="5">
        <v>748.27618329003235</v>
      </c>
      <c r="X1202" s="5">
        <v>2.0122261030807391</v>
      </c>
      <c r="Y1202" s="5">
        <v>0</v>
      </c>
      <c r="Z1202" s="5" t="s">
        <v>1147</v>
      </c>
      <c r="AA1202" s="5">
        <v>2010</v>
      </c>
      <c r="AB1202" s="5">
        <v>0.69400001</v>
      </c>
      <c r="AC1202" s="5">
        <v>0.22299999000000001</v>
      </c>
      <c r="AD1202" s="5">
        <v>459798.13</v>
      </c>
      <c r="AE1202" s="5">
        <v>15384437</v>
      </c>
      <c r="AF1202" s="5">
        <v>1868500</v>
      </c>
      <c r="AG1202" s="5">
        <v>10681012</v>
      </c>
      <c r="AH1202" s="5">
        <v>42.200001</v>
      </c>
      <c r="AI1202" s="10"/>
    </row>
    <row r="1203" spans="1:35" x14ac:dyDescent="0.25">
      <c r="A1203" s="5" t="s">
        <v>1460</v>
      </c>
      <c r="B1203" s="5">
        <v>108</v>
      </c>
      <c r="C1203" s="5">
        <v>51</v>
      </c>
      <c r="D1203" s="5">
        <v>0.02</v>
      </c>
      <c r="E1203" s="5">
        <v>825.00003000000004</v>
      </c>
      <c r="F1203" s="5">
        <v>524.99999000000003</v>
      </c>
      <c r="H1203" s="5">
        <v>63.099997999999999</v>
      </c>
      <c r="I1203" s="5" t="s">
        <v>200</v>
      </c>
      <c r="J1203" s="5" t="s">
        <v>201</v>
      </c>
      <c r="K1203" s="5">
        <v>1516.0532073258935</v>
      </c>
      <c r="L1203" s="5">
        <v>4.0768928713290444</v>
      </c>
      <c r="M1203" s="5">
        <v>33.759381612857531</v>
      </c>
      <c r="N1203" s="18">
        <v>9.0784005187193789E-2</v>
      </c>
      <c r="O1203" s="5">
        <v>1428.7918001920616</v>
      </c>
      <c r="P1203" s="5">
        <v>3.8422339510701948</v>
      </c>
      <c r="Q1203" s="5">
        <v>1182.1775377635659</v>
      </c>
      <c r="R1203" s="5">
        <v>3.1790514693443552</v>
      </c>
      <c r="S1203" s="18">
        <v>0.63099998000000002</v>
      </c>
      <c r="T1203" s="62" t="e">
        <v>#NUM!</v>
      </c>
      <c r="U1203" s="18" t="e">
        <v>#NUM!</v>
      </c>
      <c r="V1203" s="5">
        <v>371.86486257404857</v>
      </c>
      <c r="W1203" s="5">
        <v>748.27618329003235</v>
      </c>
      <c r="X1203" s="5">
        <v>2.0122261030807391</v>
      </c>
      <c r="Y1203" s="5">
        <v>0</v>
      </c>
      <c r="Z1203" s="5" t="s">
        <v>1147</v>
      </c>
      <c r="AA1203" s="5">
        <v>2011</v>
      </c>
      <c r="AB1203" s="5">
        <v>0.63099998000000002</v>
      </c>
      <c r="AC1203" s="5">
        <v>0.19950001000000001</v>
      </c>
      <c r="AD1203" s="5">
        <v>492649.66</v>
      </c>
      <c r="AE1203" s="5">
        <v>16346699</v>
      </c>
      <c r="AF1203" s="5">
        <v>1897400</v>
      </c>
      <c r="AG1203" s="5">
        <v>10308959</v>
      </c>
      <c r="AH1203" s="5">
        <v>42.599997999999999</v>
      </c>
      <c r="AI1203" s="10"/>
    </row>
    <row r="1204" spans="1:35" x14ac:dyDescent="0.25">
      <c r="A1204" s="5" t="s">
        <v>1460</v>
      </c>
      <c r="B1204" s="5">
        <v>108</v>
      </c>
      <c r="C1204" s="5">
        <v>51</v>
      </c>
      <c r="D1204" s="5">
        <v>0.02</v>
      </c>
      <c r="E1204" s="5">
        <v>825.00003000000004</v>
      </c>
      <c r="F1204" s="5">
        <v>524.99999000000003</v>
      </c>
      <c r="H1204" s="5">
        <v>64.199995999999999</v>
      </c>
      <c r="I1204" s="5" t="s">
        <v>200</v>
      </c>
      <c r="J1204" s="5" t="s">
        <v>201</v>
      </c>
      <c r="K1204" s="5">
        <v>1516.0532073258935</v>
      </c>
      <c r="L1204" s="5">
        <v>4.0768928713290444</v>
      </c>
      <c r="M1204" s="5">
        <v>33.759381612857531</v>
      </c>
      <c r="N1204" s="18">
        <v>9.0784005187193789E-2</v>
      </c>
      <c r="O1204" s="5">
        <v>1453.6993782022489</v>
      </c>
      <c r="P1204" s="5">
        <v>3.9092141380063228</v>
      </c>
      <c r="Q1204" s="5">
        <v>1113.7724896037814</v>
      </c>
      <c r="R1204" s="5">
        <v>2.9951001067813943</v>
      </c>
      <c r="S1204" s="18">
        <v>0.64199996000000004</v>
      </c>
      <c r="T1204" s="62" t="e">
        <v>#NUM!</v>
      </c>
      <c r="U1204" s="18" t="e">
        <v>#NUM!</v>
      </c>
      <c r="V1204" s="5">
        <v>371.86486257404857</v>
      </c>
      <c r="W1204" s="5">
        <v>748.27618329003235</v>
      </c>
      <c r="X1204" s="5">
        <v>2.0122261030807391</v>
      </c>
      <c r="Y1204" s="5">
        <v>0</v>
      </c>
      <c r="Z1204" s="5" t="s">
        <v>1147</v>
      </c>
      <c r="AA1204" s="5">
        <v>2012</v>
      </c>
      <c r="AB1204" s="5">
        <v>0.64199996000000004</v>
      </c>
      <c r="AC1204" s="5">
        <v>0.1762</v>
      </c>
      <c r="AD1204" s="5">
        <v>538382.93999999994</v>
      </c>
      <c r="AE1204" s="5">
        <v>16007888</v>
      </c>
      <c r="AF1204" s="5">
        <v>1913400</v>
      </c>
      <c r="AG1204" s="5">
        <v>10278031</v>
      </c>
      <c r="AH1204" s="5">
        <v>42.599997999999999</v>
      </c>
      <c r="AI1204" s="10"/>
    </row>
    <row r="1205" spans="1:35" x14ac:dyDescent="0.25">
      <c r="A1205" s="5" t="s">
        <v>1460</v>
      </c>
      <c r="B1205" s="5">
        <v>108</v>
      </c>
      <c r="C1205" s="5">
        <v>51</v>
      </c>
      <c r="D1205" s="5">
        <v>0.02</v>
      </c>
      <c r="E1205" s="5">
        <v>825.00003000000004</v>
      </c>
      <c r="F1205" s="5">
        <v>524.99999000000003</v>
      </c>
      <c r="H1205" s="5">
        <v>66.7</v>
      </c>
      <c r="I1205" s="5" t="s">
        <v>200</v>
      </c>
      <c r="J1205" s="5" t="s">
        <v>201</v>
      </c>
      <c r="K1205" s="5">
        <v>1516.0532073258935</v>
      </c>
      <c r="L1205" s="5">
        <v>4.0768928713290444</v>
      </c>
      <c r="M1205" s="5">
        <v>33.759381612857531</v>
      </c>
      <c r="N1205" s="18">
        <v>9.0784005187193789E-2</v>
      </c>
      <c r="O1205" s="5">
        <v>1510.3077035408228</v>
      </c>
      <c r="P1205" s="5">
        <v>4.0614423559313266</v>
      </c>
      <c r="Q1205" s="5">
        <v>1056.9118914476624</v>
      </c>
      <c r="R1205" s="5">
        <v>2.8421934896771863</v>
      </c>
      <c r="S1205" s="18">
        <v>0.66700000000000004</v>
      </c>
      <c r="T1205" s="62" t="e">
        <v>#NUM!</v>
      </c>
      <c r="U1205" s="18" t="e">
        <v>#NUM!</v>
      </c>
      <c r="V1205" s="5">
        <v>371.86486257404857</v>
      </c>
      <c r="W1205" s="5">
        <v>748.27618329003235</v>
      </c>
      <c r="X1205" s="5">
        <v>2.0122261030807391</v>
      </c>
      <c r="Y1205" s="5">
        <v>0</v>
      </c>
      <c r="Z1205" s="5" t="s">
        <v>1147</v>
      </c>
      <c r="AA1205" s="5">
        <v>2013</v>
      </c>
      <c r="AB1205" s="5">
        <v>0.66700000000000004</v>
      </c>
      <c r="AC1205" s="5">
        <v>0.17680000000000001</v>
      </c>
      <c r="AD1205" s="5">
        <v>474734</v>
      </c>
      <c r="AE1205" s="5">
        <v>16577755</v>
      </c>
      <c r="AF1205" s="5">
        <v>1942300</v>
      </c>
      <c r="AG1205" s="5">
        <v>11063198</v>
      </c>
      <c r="AI1205" s="10"/>
    </row>
    <row r="1206" spans="1:35" x14ac:dyDescent="0.25">
      <c r="A1206" s="5" t="s">
        <v>1460</v>
      </c>
      <c r="B1206" s="5">
        <v>108</v>
      </c>
      <c r="C1206" s="5">
        <v>51</v>
      </c>
      <c r="D1206" s="5">
        <v>0.02</v>
      </c>
      <c r="E1206" s="5">
        <v>0</v>
      </c>
      <c r="F1206" s="5">
        <v>200</v>
      </c>
      <c r="H1206" s="5">
        <v>0</v>
      </c>
      <c r="I1206" s="5" t="s">
        <v>200</v>
      </c>
      <c r="K1206" s="5" t="s">
        <v>1456</v>
      </c>
      <c r="L1206" s="5" t="e">
        <v>#VALUE!</v>
      </c>
      <c r="M1206" s="5" t="s">
        <v>1456</v>
      </c>
      <c r="N1206" s="18" t="e">
        <v>#VALUE!</v>
      </c>
      <c r="O1206" s="5" t="e">
        <v>#VALUE!</v>
      </c>
      <c r="P1206" s="5" t="e">
        <v>#VALUE!</v>
      </c>
      <c r="Q1206" s="5" t="e">
        <v>#DIV/0!</v>
      </c>
      <c r="R1206" s="5" t="e">
        <v>#DIV/0!</v>
      </c>
      <c r="S1206" s="18" t="e">
        <v>#VALUE!</v>
      </c>
      <c r="T1206" s="62" t="e">
        <v>#VALUE!</v>
      </c>
      <c r="U1206" s="18" t="e">
        <v>#VALUE!</v>
      </c>
      <c r="V1206" s="5">
        <v>170.27101100293106</v>
      </c>
      <c r="W1206" s="5">
        <v>796.4215644807316</v>
      </c>
      <c r="X1206" s="5">
        <v>4.6773761416558566</v>
      </c>
      <c r="Y1206" s="5">
        <v>0</v>
      </c>
      <c r="Z1206" s="5" t="s">
        <v>1147</v>
      </c>
      <c r="AA1206" s="5">
        <v>2014</v>
      </c>
      <c r="AI1206" s="10"/>
    </row>
    <row r="1207" spans="1:35" x14ac:dyDescent="0.25">
      <c r="A1207" s="5" t="s">
        <v>1460</v>
      </c>
      <c r="B1207" s="5">
        <v>108</v>
      </c>
      <c r="C1207" s="5">
        <v>51</v>
      </c>
      <c r="D1207" s="5">
        <v>0.02</v>
      </c>
      <c r="E1207" s="5">
        <v>775.00000999999997</v>
      </c>
      <c r="F1207" s="5">
        <v>625</v>
      </c>
      <c r="G1207" s="5">
        <v>30</v>
      </c>
      <c r="H1207" s="5">
        <v>94.999999000000003</v>
      </c>
      <c r="I1207" s="5" t="s">
        <v>200</v>
      </c>
      <c r="J1207" s="5" t="s">
        <v>201</v>
      </c>
      <c r="K1207" s="5">
        <v>2143.0447373685702</v>
      </c>
      <c r="L1207" s="5">
        <v>4.4972203580948946</v>
      </c>
      <c r="M1207" s="5">
        <v>57.254869828141281</v>
      </c>
      <c r="N1207" s="18">
        <v>0.12015043909319297</v>
      </c>
      <c r="O1207" s="5">
        <v>3064.583777257048</v>
      </c>
      <c r="P1207" s="5">
        <v>6.4310876538633073</v>
      </c>
      <c r="Q1207" s="5">
        <v>109.94092182319912</v>
      </c>
      <c r="R1207" s="5">
        <v>0.23071312660421439</v>
      </c>
      <c r="S1207" s="18">
        <v>0.94999999000000002</v>
      </c>
      <c r="T1207" s="62">
        <v>66.790000000000006</v>
      </c>
      <c r="U1207" s="18">
        <v>0.1401626556635793</v>
      </c>
      <c r="V1207" s="5">
        <v>476.5265134298208</v>
      </c>
      <c r="W1207" s="5">
        <v>1082.8329568586141</v>
      </c>
      <c r="X1207" s="5">
        <v>2.2723456645987561</v>
      </c>
      <c r="Y1207" s="5">
        <v>0</v>
      </c>
      <c r="Z1207" s="5" t="s">
        <v>1156</v>
      </c>
      <c r="AA1207" s="5">
        <v>2001</v>
      </c>
      <c r="AB1207" s="5">
        <v>0.94999999000000002</v>
      </c>
      <c r="AC1207" s="5">
        <v>0.14460000000000001</v>
      </c>
      <c r="AD1207" s="5">
        <v>78459.358999999997</v>
      </c>
      <c r="AE1207" s="5">
        <v>9109000</v>
      </c>
      <c r="AF1207" s="5">
        <v>1974097</v>
      </c>
      <c r="AG1207" s="5">
        <v>8650000</v>
      </c>
      <c r="AH1207" s="5">
        <v>45.599997999999999</v>
      </c>
      <c r="AI1207" s="10"/>
    </row>
    <row r="1208" spans="1:35" x14ac:dyDescent="0.25">
      <c r="A1208" s="5" t="s">
        <v>1460</v>
      </c>
      <c r="B1208" s="5">
        <v>108</v>
      </c>
      <c r="C1208" s="5">
        <v>51</v>
      </c>
      <c r="D1208" s="5">
        <v>0.02</v>
      </c>
      <c r="E1208" s="5">
        <v>825.00003000000004</v>
      </c>
      <c r="F1208" s="5">
        <v>625</v>
      </c>
      <c r="G1208" s="5">
        <v>30</v>
      </c>
      <c r="H1208" s="5">
        <v>90.199995000000001</v>
      </c>
      <c r="I1208" s="5" t="s">
        <v>200</v>
      </c>
      <c r="J1208" s="5" t="s">
        <v>201</v>
      </c>
      <c r="K1208" s="5">
        <v>2034.8600253497157</v>
      </c>
      <c r="L1208" s="5">
        <v>4.2701926713452316</v>
      </c>
      <c r="M1208" s="5">
        <v>50.511211455735378</v>
      </c>
      <c r="N1208" s="18">
        <v>0.10599874305456518</v>
      </c>
      <c r="O1208" s="5">
        <v>2758.5515431932854</v>
      </c>
      <c r="P1208" s="5">
        <v>5.7888731590997695</v>
      </c>
      <c r="Q1208" s="5">
        <v>208.0275115327037</v>
      </c>
      <c r="R1208" s="5">
        <v>0.4365497106035432</v>
      </c>
      <c r="S1208" s="18">
        <v>0.90199994999999988</v>
      </c>
      <c r="T1208" s="62">
        <v>69.430000000000007</v>
      </c>
      <c r="U1208" s="18">
        <v>0.14569460598373588</v>
      </c>
      <c r="V1208" s="5">
        <v>476.5265134298208</v>
      </c>
      <c r="W1208" s="5">
        <v>1023.401278537591</v>
      </c>
      <c r="X1208" s="5">
        <v>2.1476271512609335</v>
      </c>
      <c r="Y1208" s="5">
        <v>0</v>
      </c>
      <c r="Z1208" s="5" t="s">
        <v>1156</v>
      </c>
      <c r="AA1208" s="5">
        <v>2002</v>
      </c>
      <c r="AB1208" s="5">
        <v>0.90199994999999999</v>
      </c>
      <c r="AC1208" s="5">
        <v>0.1177</v>
      </c>
      <c r="AD1208" s="5">
        <v>96388.195000000007</v>
      </c>
      <c r="AE1208" s="5">
        <v>9692000</v>
      </c>
      <c r="AF1208" s="5">
        <v>2175735</v>
      </c>
      <c r="AG1208" s="5">
        <v>8742000</v>
      </c>
      <c r="AH1208" s="5">
        <v>45.700001</v>
      </c>
      <c r="AI1208" s="10"/>
    </row>
    <row r="1209" spans="1:35" x14ac:dyDescent="0.25">
      <c r="A1209" s="5" t="s">
        <v>1460</v>
      </c>
      <c r="B1209" s="5">
        <v>108</v>
      </c>
      <c r="C1209" s="5">
        <v>51</v>
      </c>
      <c r="D1209" s="5">
        <v>0.02</v>
      </c>
      <c r="E1209" s="5">
        <v>825.00003000000004</v>
      </c>
      <c r="F1209" s="5">
        <v>575.00000999999997</v>
      </c>
      <c r="G1209" s="5">
        <v>30</v>
      </c>
      <c r="H1209" s="5">
        <v>83.599997000000002</v>
      </c>
      <c r="I1209" s="5" t="s">
        <v>200</v>
      </c>
      <c r="J1209" s="5" t="s">
        <v>201</v>
      </c>
      <c r="K1209" s="5">
        <v>1757.2465324122795</v>
      </c>
      <c r="L1209" s="5">
        <v>4.175942831694222</v>
      </c>
      <c r="M1209" s="5">
        <v>41.313936276791409</v>
      </c>
      <c r="N1209" s="18">
        <v>9.8178959447029812E-2</v>
      </c>
      <c r="O1209" s="5">
        <v>2200.8898703107861</v>
      </c>
      <c r="P1209" s="5">
        <v>5.2302224575489671</v>
      </c>
      <c r="Q1209" s="5">
        <v>309.82377415642725</v>
      </c>
      <c r="R1209" s="5">
        <v>0.73626912610884199</v>
      </c>
      <c r="S1209" s="18">
        <v>0.83599996999999993</v>
      </c>
      <c r="T1209" s="62">
        <v>69.489999999999995</v>
      </c>
      <c r="U1209" s="18">
        <v>0.16512858190489352</v>
      </c>
      <c r="V1209" s="5">
        <v>420.80234410185807</v>
      </c>
      <c r="W1209" s="5">
        <v>875.39694759979045</v>
      </c>
      <c r="X1209" s="5">
        <v>2.0803043516028863</v>
      </c>
      <c r="Y1209" s="5">
        <v>0</v>
      </c>
      <c r="Z1209" s="5" t="s">
        <v>1156</v>
      </c>
      <c r="AA1209" s="5">
        <v>2003</v>
      </c>
      <c r="AB1209" s="5">
        <v>0.83599997000000004</v>
      </c>
      <c r="AC1209" s="5">
        <v>0.14410000000000001</v>
      </c>
      <c r="AD1209" s="5">
        <v>165929.75</v>
      </c>
      <c r="AE1209" s="5">
        <v>10336000</v>
      </c>
      <c r="AF1209" s="5">
        <v>2302289</v>
      </c>
      <c r="AG1209" s="5">
        <v>8646000</v>
      </c>
      <c r="AH1209" s="5">
        <v>46</v>
      </c>
      <c r="AI1209" s="10"/>
    </row>
    <row r="1210" spans="1:35" x14ac:dyDescent="0.25">
      <c r="A1210" s="5" t="s">
        <v>1460</v>
      </c>
      <c r="B1210" s="5">
        <v>108</v>
      </c>
      <c r="C1210" s="5">
        <v>51</v>
      </c>
      <c r="D1210" s="5">
        <v>0.02</v>
      </c>
      <c r="E1210" s="5">
        <v>825.00003000000004</v>
      </c>
      <c r="F1210" s="5">
        <v>575.00000999999997</v>
      </c>
      <c r="G1210" s="5">
        <v>30</v>
      </c>
      <c r="H1210" s="5">
        <v>78.099996000000004</v>
      </c>
      <c r="I1210" s="5" t="s">
        <v>200</v>
      </c>
      <c r="J1210" s="5" t="s">
        <v>201</v>
      </c>
      <c r="K1210" s="5">
        <v>1757.2465324122795</v>
      </c>
      <c r="L1210" s="5">
        <v>4.175942831694222</v>
      </c>
      <c r="M1210" s="5">
        <v>41.313936276791409</v>
      </c>
      <c r="N1210" s="18">
        <v>9.8178959447029812E-2</v>
      </c>
      <c r="O1210" s="5">
        <v>2056.0944525836876</v>
      </c>
      <c r="P1210" s="5">
        <v>4.8861287999051548</v>
      </c>
      <c r="Q1210" s="5">
        <v>421.62978812675789</v>
      </c>
      <c r="R1210" s="5">
        <v>1.0019663484210524</v>
      </c>
      <c r="S1210" s="18">
        <v>0.78099996000000005</v>
      </c>
      <c r="T1210" s="62">
        <v>79.650000000000006</v>
      </c>
      <c r="U1210" s="18">
        <v>0.18928867240864222</v>
      </c>
      <c r="V1210" s="5">
        <v>420.80234410185807</v>
      </c>
      <c r="W1210" s="5">
        <v>875.39694759979045</v>
      </c>
      <c r="X1210" s="5">
        <v>2.0803043516028863</v>
      </c>
      <c r="Y1210" s="5">
        <v>0</v>
      </c>
      <c r="Z1210" s="5" t="s">
        <v>1156</v>
      </c>
      <c r="AA1210" s="5">
        <v>2004</v>
      </c>
      <c r="AB1210" s="5">
        <v>0.78099996000000005</v>
      </c>
      <c r="AC1210" s="5">
        <v>0.15880000999999999</v>
      </c>
      <c r="AD1210" s="5">
        <v>195852.94</v>
      </c>
      <c r="AE1210" s="5">
        <v>10953000</v>
      </c>
      <c r="AF1210" s="5">
        <v>2394000</v>
      </c>
      <c r="AG1210" s="5">
        <v>8550000</v>
      </c>
      <c r="AH1210" s="5">
        <v>46.299999</v>
      </c>
      <c r="AI1210" s="10"/>
    </row>
    <row r="1211" spans="1:35" x14ac:dyDescent="0.25">
      <c r="A1211" s="5" t="s">
        <v>1460</v>
      </c>
      <c r="B1211" s="5">
        <v>108</v>
      </c>
      <c r="C1211" s="5">
        <v>51</v>
      </c>
      <c r="D1211" s="5">
        <v>0.02</v>
      </c>
      <c r="E1211" s="5">
        <v>825.00003000000004</v>
      </c>
      <c r="F1211" s="5">
        <v>575.00000999999997</v>
      </c>
      <c r="G1211" s="5">
        <v>30</v>
      </c>
      <c r="H1211" s="5">
        <v>75.300002000000006</v>
      </c>
      <c r="I1211" s="5" t="s">
        <v>200</v>
      </c>
      <c r="J1211" s="5" t="s">
        <v>201</v>
      </c>
      <c r="K1211" s="5">
        <v>1757.2465324122795</v>
      </c>
      <c r="L1211" s="5">
        <v>4.175942831694222</v>
      </c>
      <c r="M1211" s="5">
        <v>41.313936276791409</v>
      </c>
      <c r="N1211" s="18">
        <v>9.8178959447029812E-2</v>
      </c>
      <c r="O1211" s="5">
        <v>1982.3805931019585</v>
      </c>
      <c r="P1211" s="5">
        <v>4.7109542541476666</v>
      </c>
      <c r="Q1211" s="5">
        <v>494.01350622036261</v>
      </c>
      <c r="R1211" s="5">
        <v>1.1739799294007338</v>
      </c>
      <c r="S1211" s="18">
        <v>0.7530000200000001</v>
      </c>
      <c r="T1211" s="62">
        <v>86.24</v>
      </c>
      <c r="U1211" s="18">
        <v>0.20493002405009678</v>
      </c>
      <c r="V1211" s="5">
        <v>420.80234410185807</v>
      </c>
      <c r="W1211" s="5">
        <v>875.39694759979045</v>
      </c>
      <c r="X1211" s="5">
        <v>2.0803043516028863</v>
      </c>
      <c r="Y1211" s="5">
        <v>0</v>
      </c>
      <c r="Z1211" s="5" t="s">
        <v>1156</v>
      </c>
      <c r="AA1211" s="5">
        <v>2005</v>
      </c>
      <c r="AB1211" s="5">
        <v>0.75300001999999999</v>
      </c>
      <c r="AC1211" s="5">
        <v>0.16969999999999999</v>
      </c>
      <c r="AD1211" s="5">
        <v>239089.39</v>
      </c>
      <c r="AE1211" s="5">
        <v>11659000</v>
      </c>
      <c r="AF1211" s="5">
        <v>2453000</v>
      </c>
      <c r="AG1211" s="5">
        <v>8780000</v>
      </c>
      <c r="AH1211" s="5">
        <v>46.700001</v>
      </c>
      <c r="AI1211" s="10"/>
    </row>
    <row r="1212" spans="1:35" x14ac:dyDescent="0.25">
      <c r="A1212" s="5" t="s">
        <v>1460</v>
      </c>
      <c r="B1212" s="5">
        <v>108</v>
      </c>
      <c r="C1212" s="5">
        <v>51</v>
      </c>
      <c r="D1212" s="5">
        <v>0.02</v>
      </c>
      <c r="E1212" s="5">
        <v>799.99998000000005</v>
      </c>
      <c r="F1212" s="5">
        <v>550.00000000000011</v>
      </c>
      <c r="G1212" s="5">
        <v>30</v>
      </c>
      <c r="H1212" s="5">
        <v>76.400000000000006</v>
      </c>
      <c r="I1212" s="5" t="s">
        <v>200</v>
      </c>
      <c r="J1212" s="5" t="s">
        <v>201</v>
      </c>
      <c r="K1212" s="5">
        <v>1675.7908762617278</v>
      </c>
      <c r="L1212" s="5">
        <v>4.236716524182734</v>
      </c>
      <c r="M1212" s="5">
        <v>39.832852309684242</v>
      </c>
      <c r="N1212" s="18">
        <v>0.10070499008935548</v>
      </c>
      <c r="O1212" s="5">
        <v>1916.3084800145559</v>
      </c>
      <c r="P1212" s="5">
        <v>4.8447905509667857</v>
      </c>
      <c r="Q1212" s="5">
        <v>450.72225154061056</v>
      </c>
      <c r="R1212" s="5">
        <v>1.1395111633372503</v>
      </c>
      <c r="S1212" s="18">
        <v>0.76400000000000001</v>
      </c>
      <c r="T1212" s="62">
        <v>79.87</v>
      </c>
      <c r="U1212" s="18">
        <v>0.20192484013474601</v>
      </c>
      <c r="V1212" s="5">
        <v>395.54000526032104</v>
      </c>
      <c r="W1212" s="5">
        <v>832.46629653219327</v>
      </c>
      <c r="X1212" s="5">
        <v>2.1046323645172458</v>
      </c>
      <c r="Y1212" s="5">
        <v>0</v>
      </c>
      <c r="Z1212" s="5" t="s">
        <v>1156</v>
      </c>
      <c r="AA1212" s="5">
        <v>2006</v>
      </c>
      <c r="AB1212" s="5">
        <v>0.76400000000000001</v>
      </c>
      <c r="AC1212" s="5">
        <v>0.1673</v>
      </c>
      <c r="AD1212" s="5">
        <v>272358.40999999997</v>
      </c>
      <c r="AE1212" s="5">
        <v>12327000</v>
      </c>
      <c r="AF1212" s="5">
        <v>2553000</v>
      </c>
      <c r="AG1212" s="5">
        <v>9423000</v>
      </c>
      <c r="AH1212" s="5">
        <v>47.099997999999999</v>
      </c>
      <c r="AI1212" s="10"/>
    </row>
    <row r="1213" spans="1:35" x14ac:dyDescent="0.25">
      <c r="A1213" s="5" t="s">
        <v>1460</v>
      </c>
      <c r="B1213" s="5">
        <v>108</v>
      </c>
      <c r="C1213" s="5">
        <v>51</v>
      </c>
      <c r="D1213" s="5">
        <v>0.02</v>
      </c>
      <c r="E1213" s="5">
        <v>799.99998000000005</v>
      </c>
      <c r="F1213" s="5">
        <v>550.00000000000011</v>
      </c>
      <c r="G1213" s="5">
        <v>29</v>
      </c>
      <c r="H1213" s="5">
        <v>80.800003000000004</v>
      </c>
      <c r="I1213" s="5" t="s">
        <v>200</v>
      </c>
      <c r="J1213" s="5" t="s">
        <v>201</v>
      </c>
      <c r="K1213" s="5">
        <v>1675.7908762617278</v>
      </c>
      <c r="L1213" s="5">
        <v>4.236716524182734</v>
      </c>
      <c r="M1213" s="5">
        <v>39.832852309684242</v>
      </c>
      <c r="N1213" s="18">
        <v>0.10070499008935548</v>
      </c>
      <c r="O1213" s="5">
        <v>2026.6718708652038</v>
      </c>
      <c r="P1213" s="5">
        <v>5.1238100923100518</v>
      </c>
      <c r="Q1213" s="5">
        <v>379.39741588387807</v>
      </c>
      <c r="R1213" s="5">
        <v>0.95918847863234746</v>
      </c>
      <c r="S1213" s="18">
        <v>0.80800003000000009</v>
      </c>
      <c r="T1213" s="62">
        <v>73.83</v>
      </c>
      <c r="U1213" s="18">
        <v>0.18666605477339174</v>
      </c>
      <c r="V1213" s="5">
        <v>395.54000526032104</v>
      </c>
      <c r="W1213" s="5">
        <v>832.46629653219327</v>
      </c>
      <c r="X1213" s="5">
        <v>2.1046323645172458</v>
      </c>
      <c r="Y1213" s="5">
        <v>0</v>
      </c>
      <c r="Z1213" s="5" t="s">
        <v>1156</v>
      </c>
      <c r="AA1213" s="5">
        <v>2007</v>
      </c>
      <c r="AB1213" s="5">
        <v>0.80800002999999998</v>
      </c>
      <c r="AC1213" s="5">
        <v>0.15840000000000001</v>
      </c>
      <c r="AD1213" s="5">
        <v>260779.63</v>
      </c>
      <c r="AE1213" s="5">
        <v>13004000</v>
      </c>
      <c r="AF1213" s="5">
        <v>2603000</v>
      </c>
      <c r="AG1213" s="5">
        <v>10513000</v>
      </c>
      <c r="AH1213" s="5">
        <v>47.5</v>
      </c>
      <c r="AI1213" s="10"/>
    </row>
    <row r="1214" spans="1:35" x14ac:dyDescent="0.25">
      <c r="A1214" s="5" t="s">
        <v>1460</v>
      </c>
      <c r="B1214" s="5">
        <v>108</v>
      </c>
      <c r="C1214" s="5">
        <v>51</v>
      </c>
      <c r="D1214" s="5">
        <v>0.02</v>
      </c>
      <c r="E1214" s="5">
        <v>799.99998000000005</v>
      </c>
      <c r="F1214" s="5">
        <v>550.00000000000011</v>
      </c>
      <c r="G1214" s="5">
        <v>28</v>
      </c>
      <c r="H1214" s="5">
        <v>81.999999000000003</v>
      </c>
      <c r="I1214" s="5" t="s">
        <v>200</v>
      </c>
      <c r="J1214" s="5" t="s">
        <v>201</v>
      </c>
      <c r="K1214" s="5">
        <v>1675.7908762617278</v>
      </c>
      <c r="L1214" s="5">
        <v>4.236716524182734</v>
      </c>
      <c r="M1214" s="5">
        <v>39.832852309684242</v>
      </c>
      <c r="N1214" s="18">
        <v>0.10070499008935548</v>
      </c>
      <c r="O1214" s="5">
        <v>2056.7708566084439</v>
      </c>
      <c r="P1214" s="5">
        <v>5.1999060253204954</v>
      </c>
      <c r="Q1214" s="5">
        <v>338.86201873772143</v>
      </c>
      <c r="R1214" s="5">
        <v>0.85670732222067525</v>
      </c>
      <c r="S1214" s="18">
        <v>0.81999999000000012</v>
      </c>
      <c r="T1214" s="62">
        <v>70.5</v>
      </c>
      <c r="U1214" s="18">
        <v>0.17822749681049063</v>
      </c>
      <c r="V1214" s="5">
        <v>395.54000526032104</v>
      </c>
      <c r="W1214" s="5">
        <v>832.46629653219327</v>
      </c>
      <c r="X1214" s="5">
        <v>2.1046323645172458</v>
      </c>
      <c r="Y1214" s="5">
        <v>0</v>
      </c>
      <c r="Z1214" s="5" t="s">
        <v>1156</v>
      </c>
      <c r="AA1214" s="5">
        <v>2008</v>
      </c>
      <c r="AB1214" s="5">
        <v>0.81999999000000001</v>
      </c>
      <c r="AC1214" s="5">
        <v>0.14080000000000001</v>
      </c>
      <c r="AD1214" s="5">
        <v>242314.84</v>
      </c>
      <c r="AE1214" s="5">
        <v>13674000</v>
      </c>
      <c r="AF1214" s="5">
        <v>2873000</v>
      </c>
      <c r="AG1214" s="5">
        <v>11218000</v>
      </c>
      <c r="AH1214" s="5">
        <v>47.599997999999999</v>
      </c>
      <c r="AI1214" s="10"/>
    </row>
    <row r="1215" spans="1:35" x14ac:dyDescent="0.25">
      <c r="A1215" s="5" t="s">
        <v>1460</v>
      </c>
      <c r="B1215" s="5">
        <v>108</v>
      </c>
      <c r="C1215" s="5">
        <v>51</v>
      </c>
      <c r="D1215" s="5">
        <v>0.02</v>
      </c>
      <c r="E1215" s="5">
        <v>799.99998000000005</v>
      </c>
      <c r="F1215" s="5">
        <v>550.00000000000011</v>
      </c>
      <c r="G1215" s="5">
        <v>30</v>
      </c>
      <c r="H1215" s="5">
        <v>68.400002000000001</v>
      </c>
      <c r="I1215" s="5" t="s">
        <v>200</v>
      </c>
      <c r="J1215" s="5" t="s">
        <v>201</v>
      </c>
      <c r="K1215" s="5">
        <v>1675.7908762617278</v>
      </c>
      <c r="L1215" s="5">
        <v>4.236716524182734</v>
      </c>
      <c r="M1215" s="5">
        <v>39.832852309684242</v>
      </c>
      <c r="N1215" s="18">
        <v>0.10070499008935548</v>
      </c>
      <c r="O1215" s="5">
        <v>1715.6479563561857</v>
      </c>
      <c r="P1215" s="5">
        <v>4.3374827666977644</v>
      </c>
      <c r="Q1215" s="5">
        <v>636.38934084436175</v>
      </c>
      <c r="R1215" s="5">
        <v>1.6089127076426262</v>
      </c>
      <c r="S1215" s="18">
        <v>0.68400002000000004</v>
      </c>
      <c r="T1215" s="62">
        <v>96.36</v>
      </c>
      <c r="U1215" s="18">
        <v>0.24362057375662283</v>
      </c>
      <c r="V1215" s="5">
        <v>395.54000526032104</v>
      </c>
      <c r="W1215" s="5">
        <v>832.46629653219327</v>
      </c>
      <c r="X1215" s="5">
        <v>2.1046323645172458</v>
      </c>
      <c r="Y1215" s="5">
        <v>0</v>
      </c>
      <c r="Z1215" s="5" t="s">
        <v>1156</v>
      </c>
      <c r="AA1215" s="5">
        <v>2009</v>
      </c>
      <c r="AB1215" s="5">
        <v>0.68400002000000004</v>
      </c>
      <c r="AC1215" s="5">
        <v>0.13859999000000001</v>
      </c>
      <c r="AD1215" s="5">
        <v>268645.84000000003</v>
      </c>
      <c r="AE1215" s="5">
        <v>14190000</v>
      </c>
      <c r="AF1215" s="5">
        <v>2787000</v>
      </c>
      <c r="AG1215" s="5">
        <v>9704000</v>
      </c>
      <c r="AH1215" s="5">
        <v>47.900002000000001</v>
      </c>
      <c r="AI1215" s="10"/>
    </row>
    <row r="1216" spans="1:35" x14ac:dyDescent="0.25">
      <c r="A1216" s="5" t="s">
        <v>1460</v>
      </c>
      <c r="B1216" s="5">
        <v>108</v>
      </c>
      <c r="C1216" s="5">
        <v>51</v>
      </c>
      <c r="D1216" s="5">
        <v>0.02</v>
      </c>
      <c r="E1216" s="5">
        <v>799.99998000000005</v>
      </c>
      <c r="F1216" s="5">
        <v>550.00000000000011</v>
      </c>
      <c r="G1216" s="5">
        <v>29</v>
      </c>
      <c r="H1216" s="5">
        <v>72.600001000000006</v>
      </c>
      <c r="I1216" s="5" t="s">
        <v>200</v>
      </c>
      <c r="J1216" s="5" t="s">
        <v>201</v>
      </c>
      <c r="K1216" s="5">
        <v>1675.7908762617278</v>
      </c>
      <c r="L1216" s="5">
        <v>4.236716524182734</v>
      </c>
      <c r="M1216" s="5">
        <v>39.832852309684242</v>
      </c>
      <c r="N1216" s="18">
        <v>0.10070499008935548</v>
      </c>
      <c r="O1216" s="5">
        <v>1820.9947325309586</v>
      </c>
      <c r="P1216" s="5">
        <v>4.6038193566096748</v>
      </c>
      <c r="Q1216" s="5">
        <v>565.06734569606385</v>
      </c>
      <c r="R1216" s="5">
        <v>1.4285972042806896</v>
      </c>
      <c r="S1216" s="18">
        <v>0.72600001000000003</v>
      </c>
      <c r="T1216" s="62">
        <v>90.47</v>
      </c>
      <c r="U1216" s="18">
        <v>0.2287337763188404</v>
      </c>
      <c r="V1216" s="5">
        <v>395.54000526032104</v>
      </c>
      <c r="W1216" s="5">
        <v>832.46629653219327</v>
      </c>
      <c r="X1216" s="5">
        <v>2.1046323645172458</v>
      </c>
      <c r="Y1216" s="5">
        <v>0</v>
      </c>
      <c r="Z1216" s="5" t="s">
        <v>1156</v>
      </c>
      <c r="AA1216" s="5">
        <v>2010</v>
      </c>
      <c r="AB1216" s="5">
        <v>0.72600001000000003</v>
      </c>
      <c r="AC1216" s="5">
        <v>0.13789999</v>
      </c>
      <c r="AD1216" s="5">
        <v>378201.69</v>
      </c>
      <c r="AE1216" s="5">
        <v>14823000</v>
      </c>
      <c r="AF1216" s="5">
        <v>2843000</v>
      </c>
      <c r="AG1216" s="5">
        <v>10766000</v>
      </c>
      <c r="AH1216" s="5">
        <v>48.200001</v>
      </c>
      <c r="AI1216" s="10"/>
    </row>
    <row r="1217" spans="1:35" x14ac:dyDescent="0.25">
      <c r="A1217" s="5" t="s">
        <v>1460</v>
      </c>
      <c r="B1217" s="5">
        <v>108</v>
      </c>
      <c r="C1217" s="5">
        <v>51</v>
      </c>
      <c r="D1217" s="5">
        <v>0.02</v>
      </c>
      <c r="E1217" s="5">
        <v>775.00000999999997</v>
      </c>
      <c r="F1217" s="5">
        <v>524.99999000000003</v>
      </c>
      <c r="G1217" s="5">
        <v>28</v>
      </c>
      <c r="H1217" s="5">
        <v>65.199995000000001</v>
      </c>
      <c r="I1217" s="5" t="s">
        <v>200</v>
      </c>
      <c r="J1217" s="5" t="s">
        <v>201</v>
      </c>
      <c r="K1217" s="5">
        <v>1598.5741386083662</v>
      </c>
      <c r="L1217" s="5">
        <v>4.2988039459900458</v>
      </c>
      <c r="M1217" s="5">
        <v>38.431482684880962</v>
      </c>
      <c r="N1217" s="18">
        <v>0.10334798081985547</v>
      </c>
      <c r="O1217" s="5">
        <v>1558.4785724793135</v>
      </c>
      <c r="P1217" s="5">
        <v>4.1909809969447629</v>
      </c>
      <c r="Q1217" s="5">
        <v>721.91340923386451</v>
      </c>
      <c r="R1217" s="5">
        <v>1.9413326772440394</v>
      </c>
      <c r="S1217" s="18">
        <v>0.65199994999999999</v>
      </c>
      <c r="T1217" s="62">
        <v>102.28</v>
      </c>
      <c r="U1217" s="18">
        <v>0.27503652063493533</v>
      </c>
      <c r="V1217" s="5">
        <v>371.86486257404857</v>
      </c>
      <c r="W1217" s="5">
        <v>791.73060371456415</v>
      </c>
      <c r="X1217" s="5">
        <v>2.1290815115851629</v>
      </c>
      <c r="Y1217" s="5">
        <v>0</v>
      </c>
      <c r="Z1217" s="5" t="s">
        <v>1156</v>
      </c>
      <c r="AA1217" s="5">
        <v>2011</v>
      </c>
      <c r="AB1217" s="5">
        <v>0.65199994999999999</v>
      </c>
      <c r="AC1217" s="5">
        <v>0.1172</v>
      </c>
      <c r="AD1217" s="5">
        <v>355959.31</v>
      </c>
      <c r="AE1217" s="5">
        <v>15910000</v>
      </c>
      <c r="AF1217" s="5">
        <v>2852000</v>
      </c>
      <c r="AG1217" s="5">
        <v>10378000</v>
      </c>
      <c r="AH1217" s="5">
        <v>48.400002000000001</v>
      </c>
      <c r="AI1217" s="10"/>
    </row>
    <row r="1218" spans="1:35" x14ac:dyDescent="0.25">
      <c r="A1218" s="5" t="s">
        <v>1460</v>
      </c>
      <c r="B1218" s="5">
        <v>108</v>
      </c>
      <c r="C1218" s="5">
        <v>51</v>
      </c>
      <c r="D1218" s="5">
        <v>0.02</v>
      </c>
      <c r="E1218" s="5">
        <v>775.00000999999997</v>
      </c>
      <c r="F1218" s="5">
        <v>524.99999000000003</v>
      </c>
      <c r="G1218" s="5">
        <v>30</v>
      </c>
      <c r="H1218" s="5">
        <v>62.800001999999999</v>
      </c>
      <c r="I1218" s="5" t="s">
        <v>200</v>
      </c>
      <c r="J1218" s="5" t="s">
        <v>201</v>
      </c>
      <c r="K1218" s="5">
        <v>1598.5741386083662</v>
      </c>
      <c r="L1218" s="5">
        <v>4.2988039459900458</v>
      </c>
      <c r="M1218" s="5">
        <v>38.431482684880962</v>
      </c>
      <c r="N1218" s="18">
        <v>0.10334798081985547</v>
      </c>
      <c r="O1218" s="5">
        <v>1501.111425984895</v>
      </c>
      <c r="P1218" s="5">
        <v>4.0367121959149399</v>
      </c>
      <c r="Q1218" s="5">
        <v>810.65148525494453</v>
      </c>
      <c r="R1218" s="5">
        <v>2.1799625800717362</v>
      </c>
      <c r="S1218" s="18">
        <v>0.62800001999999999</v>
      </c>
      <c r="T1218" s="62">
        <v>108.75</v>
      </c>
      <c r="U1218" s="18">
        <v>0.29243944652814802</v>
      </c>
      <c r="V1218" s="5">
        <v>371.86486257404857</v>
      </c>
      <c r="W1218" s="5">
        <v>791.73060371456415</v>
      </c>
      <c r="X1218" s="5">
        <v>2.1290815115851629</v>
      </c>
      <c r="Y1218" s="5">
        <v>0</v>
      </c>
      <c r="Z1218" s="5" t="s">
        <v>1156</v>
      </c>
      <c r="AA1218" s="5">
        <v>2012</v>
      </c>
      <c r="AB1218" s="5">
        <v>0.62800001999999999</v>
      </c>
      <c r="AC1218" s="5">
        <v>0.11229999</v>
      </c>
      <c r="AD1218" s="5">
        <v>376816.94</v>
      </c>
      <c r="AE1218" s="5">
        <v>16338000</v>
      </c>
      <c r="AF1218" s="5">
        <v>2788000</v>
      </c>
      <c r="AG1218" s="5">
        <v>10266000</v>
      </c>
      <c r="AH1218" s="5">
        <v>48.700001</v>
      </c>
      <c r="AI1218" s="10"/>
    </row>
    <row r="1219" spans="1:35" x14ac:dyDescent="0.25">
      <c r="A1219" s="5" t="s">
        <v>1460</v>
      </c>
      <c r="B1219" s="5">
        <v>108</v>
      </c>
      <c r="C1219" s="5">
        <v>51</v>
      </c>
      <c r="D1219" s="5">
        <v>0.02</v>
      </c>
      <c r="E1219" s="5">
        <v>775.00000999999997</v>
      </c>
      <c r="F1219" s="5">
        <v>524.99999000000003</v>
      </c>
      <c r="G1219" s="5">
        <v>29</v>
      </c>
      <c r="H1219" s="5">
        <v>65.300005999999996</v>
      </c>
      <c r="I1219" s="5" t="s">
        <v>200</v>
      </c>
      <c r="J1219" s="5" t="s">
        <v>201</v>
      </c>
      <c r="K1219" s="5">
        <v>1598.5741386083662</v>
      </c>
      <c r="L1219" s="5">
        <v>4.2988039459900458</v>
      </c>
      <c r="M1219" s="5">
        <v>38.431482684880962</v>
      </c>
      <c r="N1219" s="18">
        <v>0.10334798081985547</v>
      </c>
      <c r="O1219" s="5">
        <v>1560.8691401551582</v>
      </c>
      <c r="P1219" s="5">
        <v>4.1974095894697392</v>
      </c>
      <c r="Q1219" s="5">
        <v>790.38150427081393</v>
      </c>
      <c r="R1219" s="5">
        <v>2.1254535822497269</v>
      </c>
      <c r="S1219" s="18">
        <v>0.65300005999999999</v>
      </c>
      <c r="T1219" s="62">
        <v>107.63</v>
      </c>
      <c r="U1219" s="18">
        <v>0.28943083265079528</v>
      </c>
      <c r="V1219" s="5">
        <v>371.86486257404857</v>
      </c>
      <c r="W1219" s="5">
        <v>791.73060371456415</v>
      </c>
      <c r="X1219" s="5">
        <v>2.1290815115851629</v>
      </c>
      <c r="Y1219" s="5">
        <v>0</v>
      </c>
      <c r="Z1219" s="5" t="s">
        <v>1156</v>
      </c>
      <c r="AA1219" s="5">
        <v>2013</v>
      </c>
      <c r="AB1219" s="5">
        <v>0.65300005999999999</v>
      </c>
      <c r="AC1219" s="5">
        <v>0.11300001</v>
      </c>
      <c r="AD1219" s="5">
        <v>380083.66</v>
      </c>
      <c r="AE1219" s="5">
        <v>16826000</v>
      </c>
      <c r="AF1219" s="5">
        <v>2747000</v>
      </c>
      <c r="AG1219" s="5">
        <v>10988000</v>
      </c>
      <c r="AI1219" s="10"/>
    </row>
    <row r="1220" spans="1:35" x14ac:dyDescent="0.25">
      <c r="A1220" s="5" t="s">
        <v>1460</v>
      </c>
      <c r="B1220" s="5">
        <v>108</v>
      </c>
      <c r="C1220" s="5">
        <v>51</v>
      </c>
      <c r="D1220" s="5">
        <v>0.02</v>
      </c>
      <c r="E1220" s="5">
        <v>775.00000999999997</v>
      </c>
      <c r="F1220" s="5">
        <v>599.99999000000003</v>
      </c>
      <c r="G1220" s="5">
        <v>28</v>
      </c>
      <c r="H1220" s="5">
        <v>68.099998999999997</v>
      </c>
      <c r="I1220" s="5" t="s">
        <v>200</v>
      </c>
      <c r="J1220" s="5" t="s">
        <v>201</v>
      </c>
      <c r="K1220" s="5">
        <v>1992.3308466803906</v>
      </c>
      <c r="L1220" s="5">
        <v>4.4495556025035432</v>
      </c>
      <c r="M1220" s="5">
        <v>51.843162073827258</v>
      </c>
      <c r="N1220" s="18">
        <v>0.11578349682305691</v>
      </c>
      <c r="O1220" s="5">
        <v>2038.8421578917892</v>
      </c>
      <c r="P1220" s="5">
        <v>4.5534312543438444</v>
      </c>
      <c r="Q1220" s="5">
        <v>903.76065188101904</v>
      </c>
      <c r="R1220" s="5">
        <v>2.0184063699057631</v>
      </c>
      <c r="S1220" s="18">
        <v>0.68099999</v>
      </c>
      <c r="T1220" s="62">
        <v>131.77000000000001</v>
      </c>
      <c r="U1220" s="18">
        <v>0.29428831800317967</v>
      </c>
      <c r="V1220" s="5">
        <v>447.75951233408688</v>
      </c>
      <c r="W1220" s="5">
        <v>1001.5637022634194</v>
      </c>
      <c r="X1220" s="5">
        <v>2.2368340027941662</v>
      </c>
      <c r="Y1220" s="5">
        <v>0</v>
      </c>
      <c r="Z1220" s="5" t="s">
        <v>1156</v>
      </c>
      <c r="AA1220" s="5">
        <v>2014</v>
      </c>
      <c r="AB1220" s="5">
        <v>0.68099999</v>
      </c>
      <c r="AC1220" s="5">
        <v>0.1118</v>
      </c>
      <c r="AD1220" s="5">
        <v>382098.97</v>
      </c>
      <c r="AE1220" s="5">
        <v>17457000</v>
      </c>
      <c r="AF1220" s="5">
        <v>2759000</v>
      </c>
      <c r="AG1220" s="5">
        <v>11882000</v>
      </c>
      <c r="AI1220" s="10"/>
    </row>
    <row r="1221" spans="1:35" x14ac:dyDescent="0.25">
      <c r="A1221" s="5" t="s">
        <v>1460</v>
      </c>
      <c r="B1221" s="5">
        <v>108</v>
      </c>
      <c r="C1221" s="5">
        <v>51</v>
      </c>
      <c r="D1221" s="5">
        <v>0.02</v>
      </c>
      <c r="E1221" s="5">
        <v>775.00000999999997</v>
      </c>
      <c r="F1221" s="5">
        <v>550.00000000000011</v>
      </c>
      <c r="G1221" s="5">
        <v>27.5</v>
      </c>
      <c r="H1221" s="5">
        <v>91.19999399999999</v>
      </c>
      <c r="I1221" s="5" t="s">
        <v>200</v>
      </c>
      <c r="J1221" s="5" t="s">
        <v>201</v>
      </c>
      <c r="K1221" s="5">
        <v>1720.7306753812647</v>
      </c>
      <c r="L1221" s="5">
        <v>4.3503328424359546</v>
      </c>
      <c r="M1221" s="5">
        <v>42.473858434220169</v>
      </c>
      <c r="N1221" s="18">
        <v>0.10738195345440821</v>
      </c>
      <c r="O1221" s="5">
        <v>2350.3614844421913</v>
      </c>
      <c r="P1221" s="5">
        <v>5.9421587024941322</v>
      </c>
      <c r="Q1221" s="5">
        <v>250.51812647639142</v>
      </c>
      <c r="R1221" s="5">
        <v>0.63335724110008851</v>
      </c>
      <c r="S1221" s="18">
        <v>0.91199993999999984</v>
      </c>
      <c r="T1221" s="62">
        <v>64.75</v>
      </c>
      <c r="U1221" s="18">
        <v>0.1636973704850726</v>
      </c>
      <c r="V1221" s="5">
        <v>395.54000526032104</v>
      </c>
      <c r="W1221" s="5">
        <v>856.42024465299744</v>
      </c>
      <c r="X1221" s="5">
        <v>2.1651924793027</v>
      </c>
      <c r="Y1221" s="5">
        <v>0</v>
      </c>
      <c r="Z1221" s="5" t="s">
        <v>1162</v>
      </c>
      <c r="AA1221" s="5">
        <v>2001</v>
      </c>
      <c r="AB1221" s="5">
        <v>0.91199993999999995</v>
      </c>
      <c r="AC1221" s="5">
        <v>3.4799999999999998E-2</v>
      </c>
      <c r="AD1221" s="5">
        <v>777416</v>
      </c>
      <c r="AE1221" s="5">
        <v>59425300</v>
      </c>
      <c r="AF1221" s="5">
        <v>8256683</v>
      </c>
      <c r="AG1221" s="5">
        <v>54194672</v>
      </c>
      <c r="AH1221" s="5">
        <v>43.57</v>
      </c>
      <c r="AI1221" s="10"/>
    </row>
    <row r="1222" spans="1:35" x14ac:dyDescent="0.25">
      <c r="A1222" s="5" t="s">
        <v>1460</v>
      </c>
      <c r="B1222" s="5">
        <v>108</v>
      </c>
      <c r="C1222" s="5">
        <v>51</v>
      </c>
      <c r="D1222" s="5">
        <v>0.02</v>
      </c>
      <c r="E1222" s="5">
        <v>775.00000999999997</v>
      </c>
      <c r="F1222" s="5">
        <v>550.00000000000011</v>
      </c>
      <c r="G1222" s="5">
        <v>39</v>
      </c>
      <c r="H1222" s="5">
        <v>77.399998999999994</v>
      </c>
      <c r="I1222" s="5" t="s">
        <v>200</v>
      </c>
      <c r="J1222" s="5" t="s">
        <v>201</v>
      </c>
      <c r="K1222" s="5">
        <v>1720.7306753812647</v>
      </c>
      <c r="L1222" s="5">
        <v>4.3503328424359546</v>
      </c>
      <c r="M1222" s="5">
        <v>42.473858434220169</v>
      </c>
      <c r="N1222" s="18">
        <v>0.10738195345440821</v>
      </c>
      <c r="O1222" s="5">
        <v>1994.7147863350096</v>
      </c>
      <c r="P1222" s="5">
        <v>5.0430165338704649</v>
      </c>
      <c r="Q1222" s="5">
        <v>646.03976291459026</v>
      </c>
      <c r="R1222" s="5">
        <v>1.6333108012409645</v>
      </c>
      <c r="S1222" s="18">
        <v>0.77399998999999997</v>
      </c>
      <c r="T1222" s="62">
        <v>95.42</v>
      </c>
      <c r="U1222" s="18">
        <v>0.24124798784445564</v>
      </c>
      <c r="V1222" s="5">
        <v>395.54000526032104</v>
      </c>
      <c r="W1222" s="5">
        <v>856.42024465299744</v>
      </c>
      <c r="X1222" s="5">
        <v>2.1651924793027</v>
      </c>
      <c r="Y1222" s="5">
        <v>0</v>
      </c>
      <c r="Z1222" s="5" t="s">
        <v>1162</v>
      </c>
      <c r="AA1222" s="5">
        <v>2002</v>
      </c>
      <c r="AB1222" s="5">
        <v>0.77399998999999997</v>
      </c>
      <c r="AC1222" s="5">
        <v>6.9899999000000004E-2</v>
      </c>
      <c r="AD1222" s="5">
        <v>814647</v>
      </c>
      <c r="AE1222" s="5">
        <v>63215644</v>
      </c>
      <c r="AF1222" s="5">
        <v>8747102</v>
      </c>
      <c r="AG1222" s="5">
        <v>48958824</v>
      </c>
      <c r="AH1222" s="5">
        <v>43.619999</v>
      </c>
      <c r="AI1222" s="10"/>
    </row>
    <row r="1223" spans="1:35" x14ac:dyDescent="0.25">
      <c r="A1223" s="5" t="s">
        <v>1460</v>
      </c>
      <c r="B1223" s="5">
        <v>108</v>
      </c>
      <c r="C1223" s="5">
        <v>51</v>
      </c>
      <c r="D1223" s="5">
        <v>0.02</v>
      </c>
      <c r="E1223" s="5">
        <v>799.99998000000005</v>
      </c>
      <c r="F1223" s="5">
        <v>550.00000000000011</v>
      </c>
      <c r="G1223" s="5">
        <v>40</v>
      </c>
      <c r="H1223" s="5">
        <v>74.199997999999994</v>
      </c>
      <c r="I1223" s="5" t="s">
        <v>200</v>
      </c>
      <c r="J1223" s="5" t="s">
        <v>201</v>
      </c>
      <c r="K1223" s="5">
        <v>1675.7908762617278</v>
      </c>
      <c r="L1223" s="5">
        <v>4.236716524182734</v>
      </c>
      <c r="M1223" s="5">
        <v>39.832852309684242</v>
      </c>
      <c r="N1223" s="18">
        <v>0.10070499008935548</v>
      </c>
      <c r="O1223" s="5">
        <v>1861.1267720479459</v>
      </c>
      <c r="P1223" s="5">
        <v>4.7052807485884074</v>
      </c>
      <c r="Q1223" s="5">
        <v>730.9035462164511</v>
      </c>
      <c r="R1223" s="5">
        <v>1.8478625082067581</v>
      </c>
      <c r="S1223" s="18">
        <v>0.74199997999999989</v>
      </c>
      <c r="T1223" s="62">
        <v>101.13</v>
      </c>
      <c r="U1223" s="18">
        <v>0.25566703513826872</v>
      </c>
      <c r="V1223" s="5">
        <v>395.54000526032104</v>
      </c>
      <c r="W1223" s="5">
        <v>832.46629653219327</v>
      </c>
      <c r="X1223" s="5">
        <v>2.1046323645172458</v>
      </c>
      <c r="Y1223" s="5">
        <v>0</v>
      </c>
      <c r="Z1223" s="5" t="s">
        <v>1162</v>
      </c>
      <c r="AA1223" s="5">
        <v>2003</v>
      </c>
      <c r="AB1223" s="5">
        <v>0.74199998</v>
      </c>
      <c r="AC1223" s="5">
        <v>8.1099993999999995E-2</v>
      </c>
      <c r="AD1223" s="5">
        <v>1163732</v>
      </c>
      <c r="AE1223" s="5">
        <v>65936356</v>
      </c>
      <c r="AF1223" s="5">
        <v>9206086</v>
      </c>
      <c r="AG1223" s="5">
        <v>48899216</v>
      </c>
      <c r="AH1223" s="5">
        <v>43.23</v>
      </c>
      <c r="AI1223" s="10"/>
    </row>
    <row r="1224" spans="1:35" x14ac:dyDescent="0.25">
      <c r="A1224" s="5" t="s">
        <v>1460</v>
      </c>
      <c r="B1224" s="5">
        <v>108</v>
      </c>
      <c r="C1224" s="5">
        <v>51</v>
      </c>
      <c r="D1224" s="5">
        <v>0.02</v>
      </c>
      <c r="E1224" s="5">
        <v>799.99998000000005</v>
      </c>
      <c r="F1224" s="5">
        <v>550.00000000000011</v>
      </c>
      <c r="G1224" s="5">
        <v>40</v>
      </c>
      <c r="H1224" s="5">
        <v>74.800003000000004</v>
      </c>
      <c r="I1224" s="5" t="s">
        <v>200</v>
      </c>
      <c r="J1224" s="5" t="s">
        <v>201</v>
      </c>
      <c r="K1224" s="5">
        <v>1675.7908762617278</v>
      </c>
      <c r="L1224" s="5">
        <v>4.236716524182734</v>
      </c>
      <c r="M1224" s="5">
        <v>39.832852309684242</v>
      </c>
      <c r="N1224" s="18">
        <v>0.10070499008935548</v>
      </c>
      <c r="O1224" s="5">
        <v>1876.1764404975684</v>
      </c>
      <c r="P1224" s="5">
        <v>4.7433291589880522</v>
      </c>
      <c r="Q1224" s="5">
        <v>728.00817726879575</v>
      </c>
      <c r="R1224" s="5">
        <v>1.8405424674797783</v>
      </c>
      <c r="S1224" s="18">
        <v>0.74800003000000004</v>
      </c>
      <c r="T1224" s="62">
        <v>100.88</v>
      </c>
      <c r="U1224" s="18">
        <v>0.25505317535386579</v>
      </c>
      <c r="V1224" s="5">
        <v>395.54000526032104</v>
      </c>
      <c r="W1224" s="5">
        <v>832.46629653219327</v>
      </c>
      <c r="X1224" s="5">
        <v>2.1046323645172458</v>
      </c>
      <c r="Y1224" s="5">
        <v>0</v>
      </c>
      <c r="Z1224" s="5" t="s">
        <v>1162</v>
      </c>
      <c r="AA1224" s="5">
        <v>2004</v>
      </c>
      <c r="AB1224" s="5">
        <v>0.74800003000000004</v>
      </c>
      <c r="AC1224" s="5">
        <v>8.1000000000000003E-2</v>
      </c>
      <c r="AD1224" s="5">
        <v>1270338</v>
      </c>
      <c r="AE1224" s="5">
        <v>69867424</v>
      </c>
      <c r="AF1224" s="5">
        <v>9565978</v>
      </c>
      <c r="AG1224" s="5">
        <v>52253800</v>
      </c>
      <c r="AH1224" s="5">
        <v>43.369999</v>
      </c>
      <c r="AI1224" s="10"/>
    </row>
    <row r="1225" spans="1:35" x14ac:dyDescent="0.25">
      <c r="A1225" s="5" t="s">
        <v>1460</v>
      </c>
      <c r="B1225" s="5">
        <v>108</v>
      </c>
      <c r="C1225" s="5">
        <v>51</v>
      </c>
      <c r="D1225" s="5">
        <v>0.02</v>
      </c>
      <c r="E1225" s="5">
        <v>799.99998000000005</v>
      </c>
      <c r="F1225" s="5">
        <v>550.00000000000011</v>
      </c>
      <c r="G1225" s="5">
        <v>40</v>
      </c>
      <c r="H1225" s="5">
        <v>72.800004000000001</v>
      </c>
      <c r="I1225" s="5" t="s">
        <v>200</v>
      </c>
      <c r="J1225" s="5" t="s">
        <v>201</v>
      </c>
      <c r="K1225" s="5">
        <v>1675.7908762617278</v>
      </c>
      <c r="L1225" s="5">
        <v>4.236716524182734</v>
      </c>
      <c r="M1225" s="5">
        <v>39.832852309684242</v>
      </c>
      <c r="N1225" s="18">
        <v>0.10070499008935548</v>
      </c>
      <c r="O1225" s="5">
        <v>1826.0113221242614</v>
      </c>
      <c r="P1225" s="5">
        <v>4.616502244627541</v>
      </c>
      <c r="Q1225" s="5">
        <v>812.44220256711844</v>
      </c>
      <c r="R1225" s="5">
        <v>2.0540076648692387</v>
      </c>
      <c r="S1225" s="18">
        <v>0.72800003999999996</v>
      </c>
      <c r="T1225" s="62">
        <v>107.96</v>
      </c>
      <c r="U1225" s="18">
        <v>0.27295440089815259</v>
      </c>
      <c r="V1225" s="5">
        <v>395.54000526032104</v>
      </c>
      <c r="W1225" s="5">
        <v>832.46629653219327</v>
      </c>
      <c r="X1225" s="5">
        <v>2.1046323645172458</v>
      </c>
      <c r="Y1225" s="5">
        <v>0</v>
      </c>
      <c r="Z1225" s="5" t="s">
        <v>1162</v>
      </c>
      <c r="AA1225" s="5">
        <v>2005</v>
      </c>
      <c r="AB1225" s="5">
        <v>0.72800003999999996</v>
      </c>
      <c r="AC1225" s="5">
        <v>8.1000000000000003E-2</v>
      </c>
      <c r="AD1225" s="5">
        <v>1281546</v>
      </c>
      <c r="AE1225" s="5">
        <v>73817112</v>
      </c>
      <c r="AF1225" s="5">
        <v>9775159</v>
      </c>
      <c r="AG1225" s="5">
        <v>53765568</v>
      </c>
      <c r="AH1225" s="5">
        <v>43.509998000000003</v>
      </c>
      <c r="AI1225" s="10"/>
    </row>
    <row r="1226" spans="1:35" x14ac:dyDescent="0.25">
      <c r="A1226" s="5" t="s">
        <v>1460</v>
      </c>
      <c r="B1226" s="5">
        <v>108</v>
      </c>
      <c r="C1226" s="5">
        <v>51</v>
      </c>
      <c r="D1226" s="5">
        <v>0.02</v>
      </c>
      <c r="E1226" s="5">
        <v>799.99998000000005</v>
      </c>
      <c r="F1226" s="5">
        <v>550.00000000000011</v>
      </c>
      <c r="G1226" s="5">
        <v>40</v>
      </c>
      <c r="H1226" s="5">
        <v>75</v>
      </c>
      <c r="I1226" s="5" t="s">
        <v>200</v>
      </c>
      <c r="J1226" s="5" t="s">
        <v>201</v>
      </c>
      <c r="K1226" s="5">
        <v>1675.7908762617278</v>
      </c>
      <c r="L1226" s="5">
        <v>4.236716524182734</v>
      </c>
      <c r="M1226" s="5">
        <v>39.832852309684242</v>
      </c>
      <c r="N1226" s="18">
        <v>0.10070499008935548</v>
      </c>
      <c r="O1226" s="5">
        <v>1881.1928795954409</v>
      </c>
      <c r="P1226" s="5">
        <v>4.7560116665249854</v>
      </c>
      <c r="Q1226" s="5">
        <v>767.07309189196928</v>
      </c>
      <c r="R1226" s="5">
        <v>1.9393059657445451</v>
      </c>
      <c r="S1226" s="18">
        <v>0.75</v>
      </c>
      <c r="T1226" s="62">
        <v>104.16</v>
      </c>
      <c r="U1226" s="18">
        <v>0.26333549809125667</v>
      </c>
      <c r="V1226" s="5">
        <v>395.54000526032104</v>
      </c>
      <c r="W1226" s="5">
        <v>832.46629653219327</v>
      </c>
      <c r="X1226" s="5">
        <v>2.1046323645172458</v>
      </c>
      <c r="Y1226" s="5">
        <v>0</v>
      </c>
      <c r="Z1226" s="5" t="s">
        <v>1162</v>
      </c>
      <c r="AA1226" s="5">
        <v>2006</v>
      </c>
      <c r="AB1226" s="5">
        <v>0.75</v>
      </c>
      <c r="AC1226" s="5">
        <v>8.1800005999999995E-2</v>
      </c>
      <c r="AD1226" s="5">
        <v>1417598</v>
      </c>
      <c r="AE1226" s="5">
        <v>77371024</v>
      </c>
      <c r="AF1226" s="5">
        <v>9974061</v>
      </c>
      <c r="AG1226" s="5">
        <v>58008048</v>
      </c>
      <c r="AH1226" s="5">
        <v>43.580002</v>
      </c>
      <c r="AI1226" s="10"/>
    </row>
    <row r="1227" spans="1:35" x14ac:dyDescent="0.25">
      <c r="A1227" s="5" t="s">
        <v>1460</v>
      </c>
      <c r="B1227" s="5">
        <v>108</v>
      </c>
      <c r="C1227" s="5">
        <v>51</v>
      </c>
      <c r="D1227" s="5">
        <v>0.02</v>
      </c>
      <c r="E1227" s="5">
        <v>799.99998000000005</v>
      </c>
      <c r="F1227" s="5">
        <v>550.00000000000011</v>
      </c>
      <c r="G1227" s="5">
        <v>26.1</v>
      </c>
      <c r="H1227" s="5">
        <v>82.199996999999996</v>
      </c>
      <c r="I1227" s="5" t="s">
        <v>200</v>
      </c>
      <c r="J1227" s="5" t="s">
        <v>201</v>
      </c>
      <c r="K1227" s="5">
        <v>1675.7908762617278</v>
      </c>
      <c r="L1227" s="5">
        <v>4.236716524182734</v>
      </c>
      <c r="M1227" s="5">
        <v>39.832852309684242</v>
      </c>
      <c r="N1227" s="18">
        <v>0.10070499008935548</v>
      </c>
      <c r="O1227" s="5">
        <v>2061.7873207888879</v>
      </c>
      <c r="P1227" s="5">
        <v>5.2125885962709164</v>
      </c>
      <c r="Q1227" s="5">
        <v>560.00884255300957</v>
      </c>
      <c r="R1227" s="5">
        <v>1.4158083508757726</v>
      </c>
      <c r="S1227" s="18">
        <v>0.82199996999999991</v>
      </c>
      <c r="T1227" s="62">
        <v>91.58</v>
      </c>
      <c r="U1227" s="18">
        <v>0.23152055687381423</v>
      </c>
      <c r="V1227" s="5">
        <v>395.54000526032104</v>
      </c>
      <c r="W1227" s="5">
        <v>832.46629653219327</v>
      </c>
      <c r="X1227" s="5">
        <v>2.1046323645172458</v>
      </c>
      <c r="Y1227" s="5">
        <v>0</v>
      </c>
      <c r="Z1227" s="5" t="s">
        <v>1162</v>
      </c>
      <c r="AA1227" s="5">
        <v>2007</v>
      </c>
      <c r="AB1227" s="5">
        <v>0.82199997000000002</v>
      </c>
      <c r="AC1227" s="5">
        <v>8.1800005999999995E-2</v>
      </c>
      <c r="AD1227" s="5">
        <v>1539805</v>
      </c>
      <c r="AE1227" s="5">
        <v>81126640</v>
      </c>
      <c r="AF1227" s="5">
        <v>10199505</v>
      </c>
      <c r="AG1227" s="5">
        <v>66671512</v>
      </c>
      <c r="AH1227" s="5">
        <v>43.610000999999997</v>
      </c>
      <c r="AI1227" s="10"/>
    </row>
    <row r="1228" spans="1:35" x14ac:dyDescent="0.25">
      <c r="A1228" s="5" t="s">
        <v>1460</v>
      </c>
      <c r="B1228" s="5">
        <v>108</v>
      </c>
      <c r="C1228" s="5">
        <v>51</v>
      </c>
      <c r="D1228" s="5">
        <v>0.02</v>
      </c>
      <c r="E1228" s="5">
        <v>799.99998000000005</v>
      </c>
      <c r="F1228" s="5">
        <v>499.99999000000003</v>
      </c>
      <c r="G1228" s="5">
        <v>30</v>
      </c>
      <c r="H1228" s="5">
        <v>79.100000999999992</v>
      </c>
      <c r="I1228" s="5" t="s">
        <v>200</v>
      </c>
      <c r="J1228" s="5" t="s">
        <v>201</v>
      </c>
      <c r="K1228" s="5">
        <v>1445.5150883647343</v>
      </c>
      <c r="L1228" s="5">
        <v>4.1338690013232497</v>
      </c>
      <c r="M1228" s="5">
        <v>32.569988384142164</v>
      </c>
      <c r="N1228" s="18">
        <v>9.3143313714544262E-2</v>
      </c>
      <c r="O1228" s="5">
        <v>1706.0649224656313</v>
      </c>
      <c r="P1228" s="5">
        <v>4.8789867044584545</v>
      </c>
      <c r="Q1228" s="5">
        <v>610.84781258854525</v>
      </c>
      <c r="R1228" s="5">
        <v>1.746896215274059</v>
      </c>
      <c r="S1228" s="18">
        <v>0.79100000999999986</v>
      </c>
      <c r="T1228" s="62">
        <v>86.83</v>
      </c>
      <c r="U1228" s="18">
        <v>0.24831561798320251</v>
      </c>
      <c r="V1228" s="5">
        <v>349.67607534298389</v>
      </c>
      <c r="W1228" s="5">
        <v>711.33055120185861</v>
      </c>
      <c r="X1228" s="5">
        <v>2.0342557050954708</v>
      </c>
      <c r="Y1228" s="5">
        <v>0</v>
      </c>
      <c r="Z1228" s="5" t="s">
        <v>1162</v>
      </c>
      <c r="AA1228" s="5">
        <v>2008</v>
      </c>
      <c r="AB1228" s="5">
        <v>0.79100000999999998</v>
      </c>
      <c r="AC1228" s="5">
        <v>0.14229998999999999</v>
      </c>
      <c r="AD1228" s="5">
        <v>1329498</v>
      </c>
      <c r="AE1228" s="5">
        <v>87432352</v>
      </c>
      <c r="AF1228" s="5">
        <v>10460473</v>
      </c>
      <c r="AG1228" s="5">
        <v>69198008</v>
      </c>
      <c r="AH1228" s="5">
        <v>44.16</v>
      </c>
      <c r="AI1228" s="10"/>
    </row>
    <row r="1229" spans="1:35" x14ac:dyDescent="0.25">
      <c r="A1229" s="5" t="s">
        <v>1460</v>
      </c>
      <c r="B1229" s="5">
        <v>108</v>
      </c>
      <c r="C1229" s="5">
        <v>51</v>
      </c>
      <c r="D1229" s="5">
        <v>0.02</v>
      </c>
      <c r="E1229" s="5">
        <v>799.99998000000005</v>
      </c>
      <c r="F1229" s="5">
        <v>499.99999000000003</v>
      </c>
      <c r="G1229" s="5">
        <v>30</v>
      </c>
      <c r="H1229" s="5">
        <v>60.000001999999995</v>
      </c>
      <c r="I1229" s="5" t="s">
        <v>200</v>
      </c>
      <c r="J1229" s="5" t="s">
        <v>201</v>
      </c>
      <c r="K1229" s="5">
        <v>1445.5150883647343</v>
      </c>
      <c r="L1229" s="5">
        <v>4.1338690013232497</v>
      </c>
      <c r="M1229" s="5">
        <v>32.569988384142164</v>
      </c>
      <c r="N1229" s="18">
        <v>9.3143313714544262E-2</v>
      </c>
      <c r="O1229" s="5">
        <v>1294.1074268768684</v>
      </c>
      <c r="P1229" s="5">
        <v>3.7008749472137259</v>
      </c>
      <c r="Q1229" s="5">
        <v>1184.1589991664709</v>
      </c>
      <c r="R1229" s="5">
        <v>3.3864455782540301</v>
      </c>
      <c r="S1229" s="18">
        <v>0.60000001999999997</v>
      </c>
      <c r="T1229" s="62">
        <v>137.76</v>
      </c>
      <c r="U1229" s="18">
        <v>0.39395257706030479</v>
      </c>
      <c r="V1229" s="5">
        <v>349.67607534298389</v>
      </c>
      <c r="W1229" s="5">
        <v>711.33055120185861</v>
      </c>
      <c r="X1229" s="5">
        <v>2.0342557050954708</v>
      </c>
      <c r="Y1229" s="5">
        <v>0</v>
      </c>
      <c r="Z1229" s="5" t="s">
        <v>1162</v>
      </c>
      <c r="AA1229" s="5">
        <v>2009</v>
      </c>
      <c r="AB1229" s="5">
        <v>0.60000001999999997</v>
      </c>
      <c r="AC1229" s="5">
        <v>0.14330000000000001</v>
      </c>
      <c r="AD1229" s="5">
        <v>1502240</v>
      </c>
      <c r="AE1229" s="5">
        <v>91440952</v>
      </c>
      <c r="AF1229" s="5">
        <v>10800817</v>
      </c>
      <c r="AG1229" s="5">
        <v>54902860</v>
      </c>
      <c r="AH1229" s="5">
        <v>44.110000999999997</v>
      </c>
      <c r="AI1229" s="10"/>
    </row>
    <row r="1230" spans="1:35" x14ac:dyDescent="0.25">
      <c r="A1230" s="5" t="s">
        <v>1460</v>
      </c>
      <c r="B1230" s="5">
        <v>108</v>
      </c>
      <c r="C1230" s="5">
        <v>51</v>
      </c>
      <c r="D1230" s="5">
        <v>0.02</v>
      </c>
      <c r="E1230" s="5">
        <v>799.99998000000005</v>
      </c>
      <c r="F1230" s="5">
        <v>499.99999000000003</v>
      </c>
      <c r="G1230" s="5">
        <v>30</v>
      </c>
      <c r="H1230" s="5">
        <v>59.099995999999997</v>
      </c>
      <c r="I1230" s="5" t="s">
        <v>200</v>
      </c>
      <c r="J1230" s="5" t="s">
        <v>201</v>
      </c>
      <c r="K1230" s="5">
        <v>1445.5150883647343</v>
      </c>
      <c r="L1230" s="5">
        <v>4.1338690013232497</v>
      </c>
      <c r="M1230" s="5">
        <v>32.569988384142164</v>
      </c>
      <c r="N1230" s="18">
        <v>9.3143313714544262E-2</v>
      </c>
      <c r="O1230" s="5">
        <v>1274.6956867100309</v>
      </c>
      <c r="P1230" s="5">
        <v>3.6453614547684761</v>
      </c>
      <c r="Q1230" s="5">
        <v>1225.1422536808786</v>
      </c>
      <c r="R1230" s="5">
        <v>3.5036490628624892</v>
      </c>
      <c r="S1230" s="18">
        <v>0.59099995999999999</v>
      </c>
      <c r="T1230" s="62">
        <v>141.4</v>
      </c>
      <c r="U1230" s="18">
        <v>0.40436346158566722</v>
      </c>
      <c r="V1230" s="5">
        <v>349.67607534298389</v>
      </c>
      <c r="W1230" s="5">
        <v>711.33055120185861</v>
      </c>
      <c r="X1230" s="5">
        <v>2.0342557050954708</v>
      </c>
      <c r="Y1230" s="5">
        <v>0</v>
      </c>
      <c r="Z1230" s="5" t="s">
        <v>1162</v>
      </c>
      <c r="AA1230" s="5">
        <v>2010</v>
      </c>
      <c r="AB1230" s="5">
        <v>0.59099995999999999</v>
      </c>
      <c r="AC1230" s="5">
        <v>0.1429</v>
      </c>
      <c r="AD1230" s="5">
        <v>2623624</v>
      </c>
      <c r="AE1230" s="5">
        <v>94720672</v>
      </c>
      <c r="AF1230" s="5">
        <v>11057260</v>
      </c>
      <c r="AG1230" s="5">
        <v>55946260</v>
      </c>
      <c r="AH1230" s="5">
        <v>44.09</v>
      </c>
      <c r="AI1230" s="10"/>
    </row>
    <row r="1231" spans="1:35" x14ac:dyDescent="0.25">
      <c r="A1231" s="5" t="s">
        <v>1460</v>
      </c>
      <c r="B1231" s="5">
        <v>108</v>
      </c>
      <c r="C1231" s="5">
        <v>51</v>
      </c>
      <c r="D1231" s="5">
        <v>0.02</v>
      </c>
      <c r="E1231" s="5">
        <v>799.99998000000005</v>
      </c>
      <c r="F1231" s="5">
        <v>499.99999000000003</v>
      </c>
      <c r="G1231" s="5">
        <v>30</v>
      </c>
      <c r="H1231" s="5">
        <v>58.8</v>
      </c>
      <c r="I1231" s="5" t="s">
        <v>200</v>
      </c>
      <c r="J1231" s="5" t="s">
        <v>201</v>
      </c>
      <c r="K1231" s="5">
        <v>1445.5150883647343</v>
      </c>
      <c r="L1231" s="5">
        <v>4.1338690013232497</v>
      </c>
      <c r="M1231" s="5">
        <v>32.569988384142164</v>
      </c>
      <c r="N1231" s="18">
        <v>9.3143313714544262E-2</v>
      </c>
      <c r="O1231" s="5">
        <v>1268.2252360651567</v>
      </c>
      <c r="P1231" s="5">
        <v>3.6268573273742075</v>
      </c>
      <c r="Q1231" s="5">
        <v>1282.1608924614961</v>
      </c>
      <c r="R1231" s="5">
        <v>3.6667103724607797</v>
      </c>
      <c r="S1231" s="18">
        <v>0.58799999999999997</v>
      </c>
      <c r="T1231" s="62">
        <v>146.46</v>
      </c>
      <c r="U1231" s="18">
        <v>0.41884777892873393</v>
      </c>
      <c r="V1231" s="5">
        <v>349.67607534298389</v>
      </c>
      <c r="W1231" s="5">
        <v>711.33055120185861</v>
      </c>
      <c r="X1231" s="5">
        <v>2.0342557050954708</v>
      </c>
      <c r="Y1231" s="5">
        <v>0</v>
      </c>
      <c r="Z1231" s="5" t="s">
        <v>1162</v>
      </c>
      <c r="AA1231" s="5">
        <v>2011</v>
      </c>
      <c r="AB1231" s="5">
        <v>0.58799999999999997</v>
      </c>
      <c r="AC1231" s="5">
        <v>0.13969999999999999</v>
      </c>
      <c r="AD1231" s="5">
        <v>2715523</v>
      </c>
      <c r="AE1231" s="5">
        <v>98766208</v>
      </c>
      <c r="AF1231" s="5">
        <v>11097598</v>
      </c>
      <c r="AG1231" s="5">
        <v>58110496</v>
      </c>
      <c r="AH1231" s="5">
        <v>43.84</v>
      </c>
      <c r="AI1231" s="10"/>
    </row>
    <row r="1232" spans="1:35" x14ac:dyDescent="0.25">
      <c r="A1232" s="5" t="s">
        <v>1460</v>
      </c>
      <c r="B1232" s="5">
        <v>108</v>
      </c>
      <c r="C1232" s="5">
        <v>51</v>
      </c>
      <c r="D1232" s="5">
        <v>0.02</v>
      </c>
      <c r="E1232" s="5">
        <v>775.00000999999997</v>
      </c>
      <c r="F1232" s="5">
        <v>475</v>
      </c>
      <c r="G1232" s="5">
        <v>30</v>
      </c>
      <c r="H1232" s="5">
        <v>56.000000000000007</v>
      </c>
      <c r="I1232" s="5" t="s">
        <v>200</v>
      </c>
      <c r="J1232" s="5" t="s">
        <v>201</v>
      </c>
      <c r="K1232" s="5">
        <v>1378.6633971230681</v>
      </c>
      <c r="L1232" s="5">
        <v>4.192005660277097</v>
      </c>
      <c r="M1232" s="5">
        <v>31.445425137389236</v>
      </c>
      <c r="N1232" s="18">
        <v>9.5613911590624726E-2</v>
      </c>
      <c r="O1232" s="5">
        <v>1150.7708438167767</v>
      </c>
      <c r="P1232" s="5">
        <v>3.4990686639163422</v>
      </c>
      <c r="Q1232" s="5">
        <v>1413.9624382375562</v>
      </c>
      <c r="R1232" s="5">
        <v>4.2993369932645926</v>
      </c>
      <c r="S1232" s="18">
        <v>0.56000000000000005</v>
      </c>
      <c r="T1232" s="62">
        <v>154.09</v>
      </c>
      <c r="U1232" s="18">
        <v>0.46854138340233492</v>
      </c>
      <c r="V1232" s="5">
        <v>328.87918310490466</v>
      </c>
      <c r="W1232" s="5">
        <v>676.28453826403279</v>
      </c>
      <c r="X1232" s="5">
        <v>2.0563312395735127</v>
      </c>
      <c r="Y1232" s="5">
        <v>0</v>
      </c>
      <c r="Z1232" s="5" t="s">
        <v>1162</v>
      </c>
      <c r="AA1232" s="5">
        <v>2012</v>
      </c>
      <c r="AB1232" s="5">
        <v>0.56000000000000005</v>
      </c>
      <c r="AC1232" s="5">
        <v>0.15979999</v>
      </c>
      <c r="AD1232" s="5">
        <v>3248651</v>
      </c>
      <c r="AE1232" s="5">
        <v>106301840</v>
      </c>
      <c r="AF1232" s="5">
        <v>10879075</v>
      </c>
      <c r="AG1232" s="5">
        <v>59489508</v>
      </c>
      <c r="AH1232" s="5">
        <v>43.799999</v>
      </c>
      <c r="AI1232" s="10"/>
    </row>
    <row r="1233" spans="1:35" x14ac:dyDescent="0.25">
      <c r="A1233" s="5" t="s">
        <v>1460</v>
      </c>
      <c r="B1233" s="5">
        <v>108</v>
      </c>
      <c r="C1233" s="5">
        <v>51</v>
      </c>
      <c r="D1233" s="5">
        <v>0.02</v>
      </c>
      <c r="E1233" s="5">
        <v>775.00000999999997</v>
      </c>
      <c r="F1233" s="5">
        <v>475</v>
      </c>
      <c r="G1233" s="5">
        <v>30</v>
      </c>
      <c r="H1233" s="5">
        <v>66.300004999999999</v>
      </c>
      <c r="I1233" s="5" t="s">
        <v>200</v>
      </c>
      <c r="J1233" s="5" t="s">
        <v>201</v>
      </c>
      <c r="K1233" s="5">
        <v>1378.6633971230681</v>
      </c>
      <c r="L1233" s="5">
        <v>4.192005660277097</v>
      </c>
      <c r="M1233" s="5">
        <v>31.445425137389236</v>
      </c>
      <c r="N1233" s="18">
        <v>9.5613911590624726E-2</v>
      </c>
      <c r="O1233" s="5">
        <v>1362.4305839090448</v>
      </c>
      <c r="P1233" s="5">
        <v>4.1426476770177993</v>
      </c>
      <c r="Q1233" s="5">
        <v>971.5056256419391</v>
      </c>
      <c r="R1233" s="5">
        <v>2.9539894148060197</v>
      </c>
      <c r="S1233" s="18">
        <v>0.66300004999999995</v>
      </c>
      <c r="T1233" s="62">
        <v>115.71</v>
      </c>
      <c r="U1233" s="18">
        <v>0.35184500162799165</v>
      </c>
      <c r="V1233" s="5">
        <v>328.87918310490466</v>
      </c>
      <c r="W1233" s="5">
        <v>676.28453826403279</v>
      </c>
      <c r="X1233" s="5">
        <v>2.0563312395735127</v>
      </c>
      <c r="Y1233" s="5">
        <v>0</v>
      </c>
      <c r="Z1233" s="5" t="s">
        <v>1162</v>
      </c>
      <c r="AA1233" s="5">
        <v>2013</v>
      </c>
      <c r="AB1233" s="5">
        <v>0.66300004999999995</v>
      </c>
      <c r="AC1233" s="5">
        <v>0.1197</v>
      </c>
      <c r="AD1233" s="5">
        <v>2910537</v>
      </c>
      <c r="AE1233" s="5">
        <v>94366696</v>
      </c>
      <c r="AF1233" s="5">
        <v>10765635</v>
      </c>
      <c r="AG1233" s="5">
        <v>62590784</v>
      </c>
      <c r="AI1233" s="10"/>
    </row>
    <row r="1234" spans="1:35" x14ac:dyDescent="0.25">
      <c r="A1234" s="5" t="s">
        <v>1460</v>
      </c>
      <c r="B1234" s="5">
        <v>108</v>
      </c>
      <c r="C1234" s="5">
        <v>51</v>
      </c>
      <c r="D1234" s="5">
        <v>0.02</v>
      </c>
      <c r="E1234" s="5">
        <v>775.00000999999997</v>
      </c>
      <c r="F1234" s="5">
        <v>200</v>
      </c>
      <c r="G1234" s="5">
        <v>28</v>
      </c>
      <c r="H1234" s="5">
        <v>69.300002000000006</v>
      </c>
      <c r="I1234" s="5" t="s">
        <v>200</v>
      </c>
      <c r="J1234" s="5" t="s">
        <v>201</v>
      </c>
      <c r="K1234" s="5">
        <v>600.31542283187707</v>
      </c>
      <c r="L1234" s="5">
        <v>3.5256466693648938</v>
      </c>
      <c r="M1234" s="5">
        <v>10.35769969980683</v>
      </c>
      <c r="N1234" s="18">
        <v>6.0830670111123794E-2</v>
      </c>
      <c r="O1234" s="5">
        <v>610.47434644930615</v>
      </c>
      <c r="P1234" s="5">
        <v>3.5853099294676611</v>
      </c>
      <c r="Q1234" s="5">
        <v>468.69979098557047</v>
      </c>
      <c r="R1234" s="5">
        <v>2.7526693371046127</v>
      </c>
      <c r="S1234" s="18">
        <v>0.69300002000000005</v>
      </c>
      <c r="T1234" s="62">
        <v>51.81</v>
      </c>
      <c r="U1234" s="18">
        <v>0.30427260287256636</v>
      </c>
      <c r="V1234" s="5">
        <v>170.27101100293106</v>
      </c>
      <c r="W1234" s="5">
        <v>280.59991458659255</v>
      </c>
      <c r="X1234" s="5">
        <v>1.647960583153889</v>
      </c>
      <c r="Y1234" s="5">
        <v>0</v>
      </c>
      <c r="Z1234" s="5" t="s">
        <v>1162</v>
      </c>
      <c r="AA1234" s="5">
        <v>2014</v>
      </c>
      <c r="AB1234" s="5">
        <v>0.69300002000000005</v>
      </c>
      <c r="AD1234" s="5">
        <v>1489734</v>
      </c>
      <c r="AE1234" s="5">
        <v>96167056</v>
      </c>
      <c r="AF1234" s="5">
        <v>10725329</v>
      </c>
      <c r="AG1234" s="5">
        <v>666571200</v>
      </c>
      <c r="AI1234" s="10"/>
    </row>
    <row r="1235" spans="1:35" x14ac:dyDescent="0.25">
      <c r="A1235" s="5" t="s">
        <v>1460</v>
      </c>
      <c r="B1235" s="5">
        <v>108</v>
      </c>
      <c r="C1235" s="5">
        <v>51</v>
      </c>
      <c r="D1235" s="5">
        <v>0.02</v>
      </c>
      <c r="E1235" s="5">
        <v>750.00002999999992</v>
      </c>
      <c r="F1235" s="5">
        <v>499.99999000000003</v>
      </c>
      <c r="G1235" s="5">
        <v>26</v>
      </c>
      <c r="H1235" s="5">
        <v>82.599997999999999</v>
      </c>
      <c r="I1235" s="5" t="s">
        <v>200</v>
      </c>
      <c r="J1235" s="5" t="s">
        <v>201</v>
      </c>
      <c r="K1235" s="5">
        <v>1525.3700924025638</v>
      </c>
      <c r="L1235" s="5">
        <v>4.362237510548546</v>
      </c>
      <c r="M1235" s="5">
        <v>37.10600796708367</v>
      </c>
      <c r="N1235" s="18">
        <v>0.1061153752960874</v>
      </c>
      <c r="O1235" s="5">
        <v>1881.9961515607865</v>
      </c>
      <c r="P1235" s="5">
        <v>5.3821130019112928</v>
      </c>
      <c r="Q1235" s="5">
        <v>285.97094350728707</v>
      </c>
      <c r="R1235" s="5">
        <v>0.81781672717182352</v>
      </c>
      <c r="S1235" s="18">
        <v>0.82599997999999997</v>
      </c>
      <c r="T1235" s="62">
        <v>62.41</v>
      </c>
      <c r="U1235" s="18">
        <v>0.17849184058034787</v>
      </c>
      <c r="V1235" s="5">
        <v>349.67607534298389</v>
      </c>
      <c r="W1235" s="5">
        <v>753.07566683436357</v>
      </c>
      <c r="X1235" s="5">
        <v>2.1536379521981894</v>
      </c>
      <c r="Y1235" s="5">
        <v>0</v>
      </c>
      <c r="Z1235" s="5" t="s">
        <v>1164</v>
      </c>
      <c r="AA1235" s="5">
        <v>2001</v>
      </c>
      <c r="AB1235" s="5">
        <v>0.82599997999999997</v>
      </c>
      <c r="AC1235" s="5">
        <v>0.105</v>
      </c>
      <c r="AD1235" s="5">
        <v>169642.13</v>
      </c>
      <c r="AE1235" s="5">
        <v>6190228</v>
      </c>
      <c r="AF1235" s="5">
        <v>1317043</v>
      </c>
      <c r="AG1235" s="5">
        <v>5110226.5</v>
      </c>
      <c r="AH1235" s="5">
        <v>45</v>
      </c>
      <c r="AI1235" s="10"/>
    </row>
    <row r="1236" spans="1:35" x14ac:dyDescent="0.25">
      <c r="A1236" s="5" t="s">
        <v>1460</v>
      </c>
      <c r="B1236" s="5">
        <v>108</v>
      </c>
      <c r="C1236" s="5">
        <v>51</v>
      </c>
      <c r="D1236" s="5">
        <v>0.02</v>
      </c>
      <c r="E1236" s="5">
        <v>750.00002999999992</v>
      </c>
      <c r="F1236" s="5">
        <v>499.99999000000003</v>
      </c>
      <c r="G1236" s="5">
        <v>25</v>
      </c>
      <c r="H1236" s="5">
        <v>79.800004000000001</v>
      </c>
      <c r="I1236" s="5" t="s">
        <v>200</v>
      </c>
      <c r="J1236" s="5" t="s">
        <v>201</v>
      </c>
      <c r="K1236" s="5">
        <v>1525.3700924025638</v>
      </c>
      <c r="L1236" s="5">
        <v>4.362237510548546</v>
      </c>
      <c r="M1236" s="5">
        <v>37.10600796708367</v>
      </c>
      <c r="N1236" s="18">
        <v>0.1061153752960874</v>
      </c>
      <c r="O1236" s="5">
        <v>1818.1998070088982</v>
      </c>
      <c r="P1236" s="5">
        <v>5.1996688799069126</v>
      </c>
      <c r="Q1236" s="5">
        <v>323.37320652458919</v>
      </c>
      <c r="R1236" s="5">
        <v>0.92477932957639375</v>
      </c>
      <c r="S1236" s="18">
        <v>0.79800004000000002</v>
      </c>
      <c r="T1236" s="62">
        <v>66.12</v>
      </c>
      <c r="U1236" s="18">
        <v>0.18907795226312268</v>
      </c>
      <c r="V1236" s="5">
        <v>349.67607534298389</v>
      </c>
      <c r="W1236" s="5">
        <v>753.07566683436357</v>
      </c>
      <c r="X1236" s="5">
        <v>2.1536379521981894</v>
      </c>
      <c r="Y1236" s="5">
        <v>0</v>
      </c>
      <c r="Z1236" s="5" t="s">
        <v>1164</v>
      </c>
      <c r="AA1236" s="5">
        <v>2002</v>
      </c>
      <c r="AB1236" s="5">
        <v>0.79800004000000002</v>
      </c>
      <c r="AC1236" s="5">
        <v>0.11300001</v>
      </c>
      <c r="AD1236" s="5">
        <v>187991.75</v>
      </c>
      <c r="AE1236" s="5">
        <v>6639720.5</v>
      </c>
      <c r="AF1236" s="5">
        <v>1450317.1</v>
      </c>
      <c r="AG1236" s="5">
        <v>5299781.5</v>
      </c>
      <c r="AH1236" s="5">
        <v>45.200001</v>
      </c>
      <c r="AI1236" s="10"/>
    </row>
    <row r="1237" spans="1:35" x14ac:dyDescent="0.25">
      <c r="A1237" s="5" t="s">
        <v>1460</v>
      </c>
      <c r="B1237" s="5">
        <v>108</v>
      </c>
      <c r="C1237" s="5">
        <v>51</v>
      </c>
      <c r="D1237" s="5">
        <v>0.02</v>
      </c>
      <c r="E1237" s="5">
        <v>750.00002999999992</v>
      </c>
      <c r="F1237" s="5">
        <v>499.99999000000003</v>
      </c>
      <c r="G1237" s="5">
        <v>24</v>
      </c>
      <c r="H1237" s="5">
        <v>76.800000999999995</v>
      </c>
      <c r="I1237" s="5" t="s">
        <v>200</v>
      </c>
      <c r="J1237" s="5" t="s">
        <v>201</v>
      </c>
      <c r="K1237" s="5">
        <v>1525.3700924025638</v>
      </c>
      <c r="L1237" s="5">
        <v>4.362237510548546</v>
      </c>
      <c r="M1237" s="5">
        <v>37.10600796708367</v>
      </c>
      <c r="N1237" s="18">
        <v>0.1061153752960874</v>
      </c>
      <c r="O1237" s="5">
        <v>1749.8463658784176</v>
      </c>
      <c r="P1237" s="5">
        <v>5.0041924205482466</v>
      </c>
      <c r="Q1237" s="5">
        <v>400.7963992783541</v>
      </c>
      <c r="R1237" s="5">
        <v>1.1461933702076363</v>
      </c>
      <c r="S1237" s="18">
        <v>0.76800000999999996</v>
      </c>
      <c r="T1237" s="62">
        <v>73.599999999999994</v>
      </c>
      <c r="U1237" s="18">
        <v>0.21047637542264316</v>
      </c>
      <c r="V1237" s="5">
        <v>349.67607534298389</v>
      </c>
      <c r="W1237" s="5">
        <v>753.07566683436357</v>
      </c>
      <c r="X1237" s="5">
        <v>2.1536379521981894</v>
      </c>
      <c r="Y1237" s="5">
        <v>0</v>
      </c>
      <c r="Z1237" s="5" t="s">
        <v>1164</v>
      </c>
      <c r="AA1237" s="5">
        <v>2003</v>
      </c>
      <c r="AB1237" s="5">
        <v>0.76800000999999996</v>
      </c>
      <c r="AC1237" s="5">
        <v>0.112</v>
      </c>
      <c r="AD1237" s="5">
        <v>232891.72</v>
      </c>
      <c r="AE1237" s="5">
        <v>6974583.5</v>
      </c>
      <c r="AF1237" s="5">
        <v>1411719.3</v>
      </c>
      <c r="AG1237" s="5">
        <v>5354796</v>
      </c>
      <c r="AH1237" s="5">
        <v>45.599997999999999</v>
      </c>
      <c r="AI1237" s="10"/>
    </row>
    <row r="1238" spans="1:35" x14ac:dyDescent="0.25">
      <c r="A1238" s="5" t="s">
        <v>1460</v>
      </c>
      <c r="B1238" s="5">
        <v>108</v>
      </c>
      <c r="C1238" s="5">
        <v>51</v>
      </c>
      <c r="D1238" s="5">
        <v>0.02</v>
      </c>
      <c r="E1238" s="5">
        <v>750.00002999999992</v>
      </c>
      <c r="F1238" s="5">
        <v>499.99999000000003</v>
      </c>
      <c r="G1238" s="5">
        <v>23</v>
      </c>
      <c r="H1238" s="5">
        <v>75.999999000000003</v>
      </c>
      <c r="I1238" s="5" t="s">
        <v>200</v>
      </c>
      <c r="J1238" s="5" t="s">
        <v>201</v>
      </c>
      <c r="K1238" s="5">
        <v>1525.3700924025638</v>
      </c>
      <c r="L1238" s="5">
        <v>4.362237510548546</v>
      </c>
      <c r="M1238" s="5">
        <v>37.10600796708367</v>
      </c>
      <c r="N1238" s="18">
        <v>0.1061153752960874</v>
      </c>
      <c r="O1238" s="5">
        <v>1731.6187542356072</v>
      </c>
      <c r="P1238" s="5">
        <v>4.9520652865287635</v>
      </c>
      <c r="Q1238" s="5">
        <v>431.43297046035883</v>
      </c>
      <c r="R1238" s="5">
        <v>1.2338075175351437</v>
      </c>
      <c r="S1238" s="18">
        <v>0.75999999000000007</v>
      </c>
      <c r="T1238" s="62">
        <v>77.03</v>
      </c>
      <c r="U1238" s="18">
        <v>0.22028609983094175</v>
      </c>
      <c r="V1238" s="5">
        <v>349.67607534298389</v>
      </c>
      <c r="W1238" s="5">
        <v>753.07566683436357</v>
      </c>
      <c r="X1238" s="5">
        <v>2.1536379521981894</v>
      </c>
      <c r="Y1238" s="5">
        <v>0</v>
      </c>
      <c r="Z1238" s="5" t="s">
        <v>1164</v>
      </c>
      <c r="AA1238" s="5">
        <v>2004</v>
      </c>
      <c r="AB1238" s="5">
        <v>0.75999998999999996</v>
      </c>
      <c r="AC1238" s="5">
        <v>0.11300001</v>
      </c>
      <c r="AD1238" s="5">
        <v>257038.91</v>
      </c>
      <c r="AE1238" s="5">
        <v>7114778</v>
      </c>
      <c r="AF1238" s="5">
        <v>1383965.3</v>
      </c>
      <c r="AG1238" s="5">
        <v>5412167</v>
      </c>
      <c r="AH1238" s="5">
        <v>45.700001</v>
      </c>
      <c r="AI1238" s="10"/>
    </row>
    <row r="1239" spans="1:35" x14ac:dyDescent="0.25">
      <c r="A1239" s="5" t="s">
        <v>1460</v>
      </c>
      <c r="B1239" s="5">
        <v>108</v>
      </c>
      <c r="C1239" s="5">
        <v>51</v>
      </c>
      <c r="D1239" s="5">
        <v>0.02</v>
      </c>
      <c r="E1239" s="5">
        <v>750.00002999999992</v>
      </c>
      <c r="F1239" s="5">
        <v>450</v>
      </c>
      <c r="G1239" s="5">
        <v>22</v>
      </c>
      <c r="H1239" s="5">
        <v>72.000003000000007</v>
      </c>
      <c r="I1239" s="5" t="s">
        <v>200</v>
      </c>
      <c r="J1239" s="5" t="s">
        <v>201</v>
      </c>
      <c r="K1239" s="5">
        <v>1315.3005382180368</v>
      </c>
      <c r="L1239" s="5">
        <v>4.2513294466279499</v>
      </c>
      <c r="M1239" s="5">
        <v>30.382604828327381</v>
      </c>
      <c r="N1239" s="18">
        <v>9.8203002902228609E-2</v>
      </c>
      <c r="O1239" s="5">
        <v>1410.004335056419</v>
      </c>
      <c r="P1239" s="5">
        <v>4.5574321421776292</v>
      </c>
      <c r="Q1239" s="5">
        <v>451.27124571456227</v>
      </c>
      <c r="R1239" s="5">
        <v>1.4586040829284341</v>
      </c>
      <c r="S1239" s="18">
        <v>0.72000003000000001</v>
      </c>
      <c r="T1239" s="62">
        <v>72.89</v>
      </c>
      <c r="U1239" s="18">
        <v>0.23558436085237267</v>
      </c>
      <c r="V1239" s="5">
        <v>309.38570033929057</v>
      </c>
      <c r="W1239" s="5">
        <v>643.0387344295201</v>
      </c>
      <c r="X1239" s="5">
        <v>2.0784371537673718</v>
      </c>
      <c r="Y1239" s="5">
        <v>0</v>
      </c>
      <c r="Z1239" s="5" t="s">
        <v>1164</v>
      </c>
      <c r="AA1239" s="5">
        <v>2005</v>
      </c>
      <c r="AB1239" s="5">
        <v>0.72000003000000001</v>
      </c>
      <c r="AC1239" s="5">
        <v>0.112</v>
      </c>
      <c r="AD1239" s="5">
        <v>266044.44</v>
      </c>
      <c r="AE1239" s="5">
        <v>7575420</v>
      </c>
      <c r="AF1239" s="5">
        <v>1454210.5</v>
      </c>
      <c r="AG1239" s="5">
        <v>5450665</v>
      </c>
      <c r="AH1239" s="5">
        <v>45.700001</v>
      </c>
      <c r="AI1239" s="10"/>
    </row>
    <row r="1240" spans="1:35" x14ac:dyDescent="0.25">
      <c r="A1240" s="5" t="s">
        <v>1460</v>
      </c>
      <c r="B1240" s="5">
        <v>108</v>
      </c>
      <c r="C1240" s="5">
        <v>51</v>
      </c>
      <c r="D1240" s="5">
        <v>0.02</v>
      </c>
      <c r="E1240" s="5">
        <v>750.00002999999992</v>
      </c>
      <c r="F1240" s="5">
        <v>450</v>
      </c>
      <c r="G1240" s="5">
        <v>21</v>
      </c>
      <c r="H1240" s="5">
        <v>71.399999000000008</v>
      </c>
      <c r="I1240" s="5" t="s">
        <v>200</v>
      </c>
      <c r="J1240" s="5" t="s">
        <v>201</v>
      </c>
      <c r="K1240" s="5">
        <v>1315.3005382180368</v>
      </c>
      <c r="L1240" s="5">
        <v>4.2513294466279499</v>
      </c>
      <c r="M1240" s="5">
        <v>30.382604828327381</v>
      </c>
      <c r="N1240" s="18">
        <v>9.8203002902228609E-2</v>
      </c>
      <c r="O1240" s="5">
        <v>1398.2542210869628</v>
      </c>
      <c r="P1240" s="5">
        <v>4.5194532893845931</v>
      </c>
      <c r="Q1240" s="5">
        <v>446.53494363741964</v>
      </c>
      <c r="R1240" s="5">
        <v>1.4432953531715369</v>
      </c>
      <c r="S1240" s="18">
        <v>0.71399999000000003</v>
      </c>
      <c r="T1240" s="62">
        <v>73.260000000000005</v>
      </c>
      <c r="U1240" s="18">
        <v>0.23680175575684337</v>
      </c>
      <c r="V1240" s="5">
        <v>309.38570033929057</v>
      </c>
      <c r="W1240" s="5">
        <v>643.0387344295201</v>
      </c>
      <c r="X1240" s="5">
        <v>2.0784371537673718</v>
      </c>
      <c r="Y1240" s="5">
        <v>0</v>
      </c>
      <c r="Z1240" s="5" t="s">
        <v>1164</v>
      </c>
      <c r="AA1240" s="5">
        <v>2006</v>
      </c>
      <c r="AB1240" s="5">
        <v>0.71399999000000003</v>
      </c>
      <c r="AC1240" s="5">
        <v>0.1225</v>
      </c>
      <c r="AD1240" s="5">
        <v>309980.34000000003</v>
      </c>
      <c r="AE1240" s="5">
        <v>7914658</v>
      </c>
      <c r="AF1240" s="5">
        <v>1568350</v>
      </c>
      <c r="AG1240" s="5">
        <v>5654276</v>
      </c>
      <c r="AH1240" s="5">
        <v>46.200001</v>
      </c>
      <c r="AI1240" s="10"/>
    </row>
    <row r="1241" spans="1:35" x14ac:dyDescent="0.25">
      <c r="A1241" s="5" t="s">
        <v>1460</v>
      </c>
      <c r="B1241" s="5">
        <v>108</v>
      </c>
      <c r="C1241" s="5">
        <v>51</v>
      </c>
      <c r="D1241" s="5">
        <v>0.02</v>
      </c>
      <c r="E1241" s="5">
        <v>750.00002999999992</v>
      </c>
      <c r="F1241" s="5">
        <v>450</v>
      </c>
      <c r="G1241" s="5">
        <v>20</v>
      </c>
      <c r="H1241" s="5">
        <v>72.600001000000006</v>
      </c>
      <c r="I1241" s="5" t="s">
        <v>200</v>
      </c>
      <c r="J1241" s="5" t="s">
        <v>201</v>
      </c>
      <c r="K1241" s="5">
        <v>1315.3005382180368</v>
      </c>
      <c r="L1241" s="5">
        <v>4.2513294466279499</v>
      </c>
      <c r="M1241" s="5">
        <v>30.382604828327381</v>
      </c>
      <c r="N1241" s="18">
        <v>9.8203002902228609E-2</v>
      </c>
      <c r="O1241" s="5">
        <v>1421.7543315255191</v>
      </c>
      <c r="P1241" s="5">
        <v>4.5954106151846696</v>
      </c>
      <c r="Q1241" s="5">
        <v>438.42659417552323</v>
      </c>
      <c r="R1241" s="5">
        <v>1.417087453281515</v>
      </c>
      <c r="S1241" s="18">
        <v>0.72600001000000003</v>
      </c>
      <c r="T1241" s="62">
        <v>73.39</v>
      </c>
      <c r="U1241" s="18">
        <v>0.23720822010071113</v>
      </c>
      <c r="V1241" s="5">
        <v>309.38570033929057</v>
      </c>
      <c r="W1241" s="5">
        <v>643.0387344295201</v>
      </c>
      <c r="X1241" s="5">
        <v>2.0784371537673718</v>
      </c>
      <c r="Y1241" s="5">
        <v>0</v>
      </c>
      <c r="Z1241" s="5" t="s">
        <v>1164</v>
      </c>
      <c r="AA1241" s="5">
        <v>2007</v>
      </c>
      <c r="AB1241" s="5">
        <v>0.72600001000000003</v>
      </c>
      <c r="AC1241" s="5">
        <v>0.1234</v>
      </c>
      <c r="AD1241" s="5">
        <v>338550.03</v>
      </c>
      <c r="AE1241" s="5">
        <v>8413248</v>
      </c>
      <c r="AF1241" s="5">
        <v>1626737.9</v>
      </c>
      <c r="AG1241" s="5">
        <v>6110230</v>
      </c>
      <c r="AH1241" s="5">
        <v>46.299999</v>
      </c>
      <c r="AI1241" s="10"/>
    </row>
    <row r="1242" spans="1:35" x14ac:dyDescent="0.25">
      <c r="A1242" s="5" t="s">
        <v>1460</v>
      </c>
      <c r="B1242" s="5">
        <v>108</v>
      </c>
      <c r="C1242" s="5">
        <v>51</v>
      </c>
      <c r="D1242" s="5">
        <v>0.02</v>
      </c>
      <c r="E1242" s="5">
        <v>750.00002999999992</v>
      </c>
      <c r="F1242" s="5">
        <v>499.99999000000003</v>
      </c>
      <c r="G1242" s="5">
        <v>19</v>
      </c>
      <c r="H1242" s="5">
        <v>73.000001999999995</v>
      </c>
      <c r="I1242" s="5" t="s">
        <v>200</v>
      </c>
      <c r="J1242" s="5" t="s">
        <v>201</v>
      </c>
      <c r="K1242" s="5">
        <v>1525.3700924025638</v>
      </c>
      <c r="L1242" s="5">
        <v>4.362237510548546</v>
      </c>
      <c r="M1242" s="5">
        <v>37.10600796708367</v>
      </c>
      <c r="N1242" s="18">
        <v>0.1061153752960874</v>
      </c>
      <c r="O1242" s="5">
        <v>1663.265449811872</v>
      </c>
      <c r="P1242" s="5">
        <v>4.7565892181226257</v>
      </c>
      <c r="Q1242" s="5">
        <v>499.04940465444588</v>
      </c>
      <c r="R1242" s="5">
        <v>1.4271762921296443</v>
      </c>
      <c r="S1242" s="18">
        <v>0.73000001999999997</v>
      </c>
      <c r="T1242" s="62">
        <v>87.22</v>
      </c>
      <c r="U1242" s="18">
        <v>0.24941943349521209</v>
      </c>
      <c r="V1242" s="5">
        <v>349.67607534298389</v>
      </c>
      <c r="W1242" s="5">
        <v>753.07566683436357</v>
      </c>
      <c r="X1242" s="5">
        <v>2.1536379521981894</v>
      </c>
      <c r="Y1242" s="5">
        <v>0</v>
      </c>
      <c r="Z1242" s="5" t="s">
        <v>1164</v>
      </c>
      <c r="AA1242" s="5">
        <v>2008</v>
      </c>
      <c r="AB1242" s="5">
        <v>0.73000001999999997</v>
      </c>
      <c r="AC1242" s="5">
        <v>0.1246</v>
      </c>
      <c r="AD1242" s="5">
        <v>363914.34</v>
      </c>
      <c r="AE1242" s="5">
        <v>8894287</v>
      </c>
      <c r="AF1242" s="5">
        <v>1682663.4</v>
      </c>
      <c r="AG1242" s="5">
        <v>6491928.5</v>
      </c>
      <c r="AH1242" s="5">
        <v>46.200001</v>
      </c>
      <c r="AI1242" s="10"/>
    </row>
    <row r="1243" spans="1:35" x14ac:dyDescent="0.25">
      <c r="A1243" s="5" t="s">
        <v>1460</v>
      </c>
      <c r="B1243" s="5">
        <v>108</v>
      </c>
      <c r="C1243" s="5">
        <v>51</v>
      </c>
      <c r="D1243" s="5">
        <v>0.02</v>
      </c>
      <c r="E1243" s="5">
        <v>750.00002999999992</v>
      </c>
      <c r="F1243" s="5">
        <v>499.99999000000003</v>
      </c>
      <c r="G1243" s="5">
        <v>18</v>
      </c>
      <c r="H1243" s="5">
        <v>66.800004000000001</v>
      </c>
      <c r="I1243" s="5" t="s">
        <v>200</v>
      </c>
      <c r="J1243" s="5" t="s">
        <v>201</v>
      </c>
      <c r="K1243" s="5">
        <v>1525.3700924025638</v>
      </c>
      <c r="L1243" s="5">
        <v>4.362237510548546</v>
      </c>
      <c r="M1243" s="5">
        <v>37.10600796708367</v>
      </c>
      <c r="N1243" s="18">
        <v>0.1061153752960874</v>
      </c>
      <c r="O1243" s="5">
        <v>1522.0018583080978</v>
      </c>
      <c r="P1243" s="5">
        <v>4.3526050697498375</v>
      </c>
      <c r="Q1243" s="5">
        <v>622.43699261828101</v>
      </c>
      <c r="R1243" s="5">
        <v>1.7800388316751621</v>
      </c>
      <c r="S1243" s="18">
        <v>0.66800004000000002</v>
      </c>
      <c r="T1243" s="62">
        <v>101.24</v>
      </c>
      <c r="U1243" s="18">
        <v>0.28951092493394609</v>
      </c>
      <c r="V1243" s="5">
        <v>349.67607534298389</v>
      </c>
      <c r="W1243" s="5">
        <v>753.07566683436357</v>
      </c>
      <c r="X1243" s="5">
        <v>2.1536379521981894</v>
      </c>
      <c r="Y1243" s="5">
        <v>0</v>
      </c>
      <c r="Z1243" s="5" t="s">
        <v>1164</v>
      </c>
      <c r="AA1243" s="5">
        <v>2009</v>
      </c>
      <c r="AB1243" s="5">
        <v>0.66800004000000002</v>
      </c>
      <c r="AC1243" s="5">
        <v>0.12520000000000001</v>
      </c>
      <c r="AD1243" s="5">
        <v>323104.78000000003</v>
      </c>
      <c r="AE1243" s="5">
        <v>9291458</v>
      </c>
      <c r="AF1243" s="5">
        <v>1732975.5</v>
      </c>
      <c r="AG1243" s="5">
        <v>6208245.5</v>
      </c>
      <c r="AH1243" s="5">
        <v>46.299999</v>
      </c>
      <c r="AI1243" s="10"/>
    </row>
    <row r="1244" spans="1:35" x14ac:dyDescent="0.25">
      <c r="A1244" s="5" t="s">
        <v>1460</v>
      </c>
      <c r="B1244" s="5">
        <v>108</v>
      </c>
      <c r="C1244" s="5">
        <v>51</v>
      </c>
      <c r="D1244" s="5">
        <v>0.02</v>
      </c>
      <c r="E1244" s="5">
        <v>750.00002999999992</v>
      </c>
      <c r="F1244" s="5">
        <v>499.99999000000003</v>
      </c>
      <c r="G1244" s="5">
        <v>17</v>
      </c>
      <c r="H1244" s="5">
        <v>66.000002999999992</v>
      </c>
      <c r="I1244" s="5" t="s">
        <v>200</v>
      </c>
      <c r="J1244" s="5" t="s">
        <v>201</v>
      </c>
      <c r="K1244" s="5">
        <v>1525.3700924025638</v>
      </c>
      <c r="L1244" s="5">
        <v>4.362237510548546</v>
      </c>
      <c r="M1244" s="5">
        <v>37.10600796708367</v>
      </c>
      <c r="N1244" s="18">
        <v>0.1061153752960874</v>
      </c>
      <c r="O1244" s="5">
        <v>1503.7742694497447</v>
      </c>
      <c r="P1244" s="5">
        <v>4.3004780008891084</v>
      </c>
      <c r="Q1244" s="5">
        <v>679.47664033785429</v>
      </c>
      <c r="R1244" s="5">
        <v>1.9431602224183671</v>
      </c>
      <c r="S1244" s="18">
        <v>0.66000002999999996</v>
      </c>
      <c r="T1244" s="62">
        <v>109.13</v>
      </c>
      <c r="U1244" s="18">
        <v>0.31209041779579311</v>
      </c>
      <c r="V1244" s="5">
        <v>349.67607534298389</v>
      </c>
      <c r="W1244" s="5">
        <v>753.07566683436357</v>
      </c>
      <c r="X1244" s="5">
        <v>2.1536379521981894</v>
      </c>
      <c r="Y1244" s="5">
        <v>0</v>
      </c>
      <c r="Z1244" s="5" t="s">
        <v>1164</v>
      </c>
      <c r="AA1244" s="5">
        <v>2010</v>
      </c>
      <c r="AB1244" s="5">
        <v>0.66000002999999996</v>
      </c>
      <c r="AC1244" s="5">
        <v>0.12560001000000001</v>
      </c>
      <c r="AD1244" s="5">
        <v>389155.34</v>
      </c>
      <c r="AE1244" s="5">
        <v>9622628</v>
      </c>
      <c r="AF1244" s="5">
        <v>1683697.1</v>
      </c>
      <c r="AG1244" s="5">
        <v>6348416.5</v>
      </c>
      <c r="AH1244" s="5">
        <v>46.5</v>
      </c>
      <c r="AI1244" s="10"/>
    </row>
    <row r="1245" spans="1:35" x14ac:dyDescent="0.25">
      <c r="A1245" s="5" t="s">
        <v>1460</v>
      </c>
      <c r="B1245" s="5">
        <v>108</v>
      </c>
      <c r="C1245" s="5">
        <v>51</v>
      </c>
      <c r="D1245" s="5">
        <v>0.02</v>
      </c>
      <c r="E1245" s="5">
        <v>750.00002999999992</v>
      </c>
      <c r="F1245" s="5">
        <v>499.99999000000003</v>
      </c>
      <c r="G1245" s="5">
        <v>16</v>
      </c>
      <c r="H1245" s="5">
        <v>80.699997999999994</v>
      </c>
      <c r="I1245" s="5" t="s">
        <v>200</v>
      </c>
      <c r="J1245" s="5" t="s">
        <v>201</v>
      </c>
      <c r="K1245" s="5">
        <v>1525.3700924025638</v>
      </c>
      <c r="L1245" s="5">
        <v>4.362237510548546</v>
      </c>
      <c r="M1245" s="5">
        <v>37.10600796708367</v>
      </c>
      <c r="N1245" s="18">
        <v>0.1061153752960874</v>
      </c>
      <c r="O1245" s="5">
        <v>1838.7056821352849</v>
      </c>
      <c r="P1245" s="5">
        <v>5.2583113681191049</v>
      </c>
      <c r="Q1245" s="5">
        <v>351.5007567033403</v>
      </c>
      <c r="R1245" s="5">
        <v>1.0052182047586946</v>
      </c>
      <c r="S1245" s="18">
        <v>0.80699997999999995</v>
      </c>
      <c r="T1245" s="62">
        <v>75.56</v>
      </c>
      <c r="U1245" s="18">
        <v>0.21607736001297864</v>
      </c>
      <c r="V1245" s="5">
        <v>349.67607534298389</v>
      </c>
      <c r="W1245" s="5">
        <v>753.07566683436357</v>
      </c>
      <c r="X1245" s="5">
        <v>2.1536379521981894</v>
      </c>
      <c r="Y1245" s="5">
        <v>0</v>
      </c>
      <c r="Z1245" s="5" t="s">
        <v>1164</v>
      </c>
      <c r="AA1245" s="5">
        <v>2011</v>
      </c>
      <c r="AB1245" s="5">
        <v>0.80699997999999995</v>
      </c>
      <c r="AC1245" s="5">
        <v>0.1066</v>
      </c>
      <c r="AD1245" s="5">
        <v>402011.63</v>
      </c>
      <c r="AE1245" s="5">
        <v>8179767.5</v>
      </c>
      <c r="AF1245" s="5">
        <v>1570500.1</v>
      </c>
      <c r="AG1245" s="5">
        <v>6598628</v>
      </c>
      <c r="AH1245" s="5">
        <v>47</v>
      </c>
      <c r="AI1245" s="10"/>
    </row>
    <row r="1246" spans="1:35" x14ac:dyDescent="0.25">
      <c r="A1246" s="5" t="s">
        <v>1460</v>
      </c>
      <c r="B1246" s="5">
        <v>108</v>
      </c>
      <c r="C1246" s="5">
        <v>51</v>
      </c>
      <c r="D1246" s="5">
        <v>0.02</v>
      </c>
      <c r="E1246" s="5">
        <v>750.00002999999992</v>
      </c>
      <c r="F1246" s="5">
        <v>499.99999000000003</v>
      </c>
      <c r="G1246" s="5">
        <v>15</v>
      </c>
      <c r="H1246" s="5">
        <v>80.199999000000005</v>
      </c>
      <c r="I1246" s="5" t="s">
        <v>200</v>
      </c>
      <c r="J1246" s="5" t="s">
        <v>201</v>
      </c>
      <c r="K1246" s="5">
        <v>1525.3700924025638</v>
      </c>
      <c r="L1246" s="5">
        <v>4.362237510548546</v>
      </c>
      <c r="M1246" s="5">
        <v>37.10600796708367</v>
      </c>
      <c r="N1246" s="18">
        <v>0.1061153752960874</v>
      </c>
      <c r="O1246" s="5">
        <v>1827.3134761235583</v>
      </c>
      <c r="P1246" s="5">
        <v>5.2257320559641274</v>
      </c>
      <c r="Q1246" s="5">
        <v>353.19052139622056</v>
      </c>
      <c r="R1246" s="5">
        <v>1.0100505762362766</v>
      </c>
      <c r="S1246" s="18">
        <v>0.80199999000000011</v>
      </c>
      <c r="T1246" s="62">
        <v>77.12</v>
      </c>
      <c r="U1246" s="18">
        <v>0.22054121568664439</v>
      </c>
      <c r="V1246" s="5">
        <v>349.67607534298389</v>
      </c>
      <c r="W1246" s="5">
        <v>753.07566683436357</v>
      </c>
      <c r="X1246" s="5">
        <v>2.1536379521981894</v>
      </c>
      <c r="Y1246" s="5">
        <v>0</v>
      </c>
      <c r="Z1246" s="5" t="s">
        <v>1164</v>
      </c>
      <c r="AA1246" s="5">
        <v>2012</v>
      </c>
      <c r="AB1246" s="5">
        <v>0.80199999</v>
      </c>
      <c r="AC1246" s="5">
        <v>0.1067</v>
      </c>
      <c r="AD1246" s="5">
        <v>240131.73</v>
      </c>
      <c r="AE1246" s="5">
        <v>8334638</v>
      </c>
      <c r="AF1246" s="5">
        <v>1633837.4</v>
      </c>
      <c r="AG1246" s="5">
        <v>6682200.5</v>
      </c>
      <c r="AH1246" s="5">
        <v>46.5</v>
      </c>
      <c r="AI1246" s="10"/>
    </row>
    <row r="1247" spans="1:35" x14ac:dyDescent="0.25">
      <c r="A1247" s="5" t="s">
        <v>1460</v>
      </c>
      <c r="B1247" s="5">
        <v>108</v>
      </c>
      <c r="C1247" s="5">
        <v>51</v>
      </c>
      <c r="D1247" s="5">
        <v>0.02</v>
      </c>
      <c r="E1247" s="5">
        <v>750.00002999999992</v>
      </c>
      <c r="F1247" s="5">
        <v>499.99999000000003</v>
      </c>
      <c r="G1247" s="5">
        <v>14</v>
      </c>
      <c r="H1247" s="5">
        <v>81.599997999999999</v>
      </c>
      <c r="I1247" s="5" t="s">
        <v>200</v>
      </c>
      <c r="J1247" s="5" t="s">
        <v>201</v>
      </c>
      <c r="K1247" s="5">
        <v>1525.3700924025638</v>
      </c>
      <c r="L1247" s="5">
        <v>4.362237510548546</v>
      </c>
      <c r="M1247" s="5">
        <v>37.10600796708367</v>
      </c>
      <c r="N1247" s="18">
        <v>0.1061153752960874</v>
      </c>
      <c r="O1247" s="5">
        <v>1859.2116939684172</v>
      </c>
      <c r="P1247" s="5">
        <v>5.3169542472838254</v>
      </c>
      <c r="Q1247" s="5">
        <v>324.71470071375535</v>
      </c>
      <c r="R1247" s="5">
        <v>0.92861572069308751</v>
      </c>
      <c r="S1247" s="18">
        <v>0.81599997999999996</v>
      </c>
      <c r="T1247" s="62">
        <v>75.36</v>
      </c>
      <c r="U1247" s="18">
        <v>0.21550386879220618</v>
      </c>
      <c r="V1247" s="5">
        <v>349.67607534298389</v>
      </c>
      <c r="W1247" s="5">
        <v>753.07566683436357</v>
      </c>
      <c r="X1247" s="5">
        <v>2.1536379521981894</v>
      </c>
      <c r="Y1247" s="5">
        <v>0</v>
      </c>
      <c r="Z1247" s="5" t="s">
        <v>1164</v>
      </c>
      <c r="AA1247" s="5">
        <v>2013</v>
      </c>
      <c r="AB1247" s="5">
        <v>0.81599997999999996</v>
      </c>
      <c r="AC1247" s="5">
        <v>0.10520001</v>
      </c>
      <c r="AD1247" s="5">
        <v>256596.98</v>
      </c>
      <c r="AE1247" s="5">
        <v>8556122</v>
      </c>
      <c r="AF1247" s="5">
        <v>1695347.8</v>
      </c>
      <c r="AG1247" s="5">
        <v>6978873.5</v>
      </c>
      <c r="AH1247" s="5">
        <v>46.400002000000001</v>
      </c>
      <c r="AI1247" s="10"/>
    </row>
    <row r="1248" spans="1:35" x14ac:dyDescent="0.25">
      <c r="A1248" s="5" t="s">
        <v>1460</v>
      </c>
      <c r="B1248" s="5">
        <v>108</v>
      </c>
      <c r="C1248" s="5">
        <v>51</v>
      </c>
      <c r="D1248" s="5">
        <v>0.02</v>
      </c>
      <c r="E1248" s="5">
        <v>750.00002999999992</v>
      </c>
      <c r="F1248" s="5">
        <v>499.99999000000003</v>
      </c>
      <c r="G1248" s="5">
        <v>13</v>
      </c>
      <c r="H1248" s="5">
        <v>88.599997999999999</v>
      </c>
      <c r="I1248" s="5" t="s">
        <v>200</v>
      </c>
      <c r="J1248" s="5" t="s">
        <v>201</v>
      </c>
      <c r="K1248" s="5">
        <v>1525.3700924025638</v>
      </c>
      <c r="L1248" s="5">
        <v>4.362237510548546</v>
      </c>
      <c r="M1248" s="5">
        <v>37.10600796708367</v>
      </c>
      <c r="N1248" s="18">
        <v>0.1061153752960874</v>
      </c>
      <c r="O1248" s="5">
        <v>2018.7028971150023</v>
      </c>
      <c r="P1248" s="5">
        <v>5.7730655296760975</v>
      </c>
      <c r="Q1248" s="5">
        <v>200.08021826712735</v>
      </c>
      <c r="R1248" s="5">
        <v>0.57218732528634197</v>
      </c>
      <c r="S1248" s="18">
        <v>0.88599998000000002</v>
      </c>
      <c r="T1248" s="62">
        <v>61.73</v>
      </c>
      <c r="U1248" s="18">
        <v>0.17653114977471882</v>
      </c>
      <c r="V1248" s="5">
        <v>349.67607534298389</v>
      </c>
      <c r="W1248" s="5">
        <v>753.07566683436357</v>
      </c>
      <c r="X1248" s="5">
        <v>2.1536379521981894</v>
      </c>
      <c r="Y1248" s="5">
        <v>0</v>
      </c>
      <c r="Z1248" s="5" t="s">
        <v>1164</v>
      </c>
      <c r="AA1248" s="5">
        <v>2014</v>
      </c>
      <c r="AB1248" s="5">
        <v>0.88599998000000002</v>
      </c>
      <c r="AC1248" s="5">
        <v>9.7200006000000005E-2</v>
      </c>
      <c r="AD1248" s="5">
        <v>200783.66</v>
      </c>
      <c r="AE1248" s="5">
        <v>8753669</v>
      </c>
      <c r="AF1248" s="5">
        <v>1744041.5</v>
      </c>
      <c r="AG1248" s="5">
        <v>7759257.5</v>
      </c>
      <c r="AH1248" s="5">
        <v>46.099997999999999</v>
      </c>
      <c r="AI1248" s="10"/>
    </row>
    <row r="1249" spans="1:35" x14ac:dyDescent="0.25">
      <c r="A1249" s="5" t="s">
        <v>1460</v>
      </c>
      <c r="B1249" s="5">
        <v>108</v>
      </c>
      <c r="C1249" s="5">
        <v>51</v>
      </c>
      <c r="D1249" s="5">
        <v>0.02</v>
      </c>
      <c r="E1249" s="5">
        <v>799.99998000000005</v>
      </c>
      <c r="F1249" s="5">
        <v>499.99999000000003</v>
      </c>
      <c r="G1249" s="5">
        <v>40</v>
      </c>
      <c r="H1249" s="5">
        <v>51.4</v>
      </c>
      <c r="I1249" s="5" t="s">
        <v>200</v>
      </c>
      <c r="J1249" s="5" t="s">
        <v>201</v>
      </c>
      <c r="K1249" s="5">
        <v>1445.5150883647343</v>
      </c>
      <c r="L1249" s="5">
        <v>4.1338690013232497</v>
      </c>
      <c r="M1249" s="5">
        <v>32.569988384142164</v>
      </c>
      <c r="N1249" s="18">
        <v>9.3143313714544262E-2</v>
      </c>
      <c r="O1249" s="5">
        <v>1108.6186587372288</v>
      </c>
      <c r="P1249" s="5">
        <v>3.1704160990992225</v>
      </c>
      <c r="Q1249" s="5">
        <v>658.69297891901601</v>
      </c>
      <c r="R1249" s="5">
        <v>1.8837233238588864</v>
      </c>
      <c r="S1249" s="18">
        <v>0.51400000000000001</v>
      </c>
      <c r="T1249" s="62">
        <v>87.81</v>
      </c>
      <c r="U1249" s="18">
        <v>0.25111265249115411</v>
      </c>
      <c r="V1249" s="5">
        <v>349.67607534298389</v>
      </c>
      <c r="W1249" s="5">
        <v>711.33055120185861</v>
      </c>
      <c r="X1249" s="5">
        <v>2.0342557050954708</v>
      </c>
      <c r="Y1249" s="5">
        <v>0</v>
      </c>
      <c r="Z1249" s="5" t="s">
        <v>1171</v>
      </c>
      <c r="AA1249" s="5">
        <v>2001</v>
      </c>
      <c r="AB1249" s="5">
        <v>0.51400000000000001</v>
      </c>
      <c r="AC1249" s="5">
        <v>0.1028</v>
      </c>
      <c r="AD1249" s="5">
        <v>451463.25</v>
      </c>
      <c r="AE1249" s="5">
        <v>11591100</v>
      </c>
      <c r="AF1249" s="5">
        <v>2990500</v>
      </c>
      <c r="AG1249" s="5">
        <v>5959000</v>
      </c>
      <c r="AH1249" s="5">
        <v>44.700001</v>
      </c>
      <c r="AI1249" s="10"/>
    </row>
    <row r="1250" spans="1:35" x14ac:dyDescent="0.25">
      <c r="A1250" s="5" t="s">
        <v>1460</v>
      </c>
      <c r="B1250" s="5">
        <v>108</v>
      </c>
      <c r="C1250" s="5">
        <v>51</v>
      </c>
      <c r="D1250" s="5">
        <v>0.02</v>
      </c>
      <c r="E1250" s="5">
        <v>799.99998000000005</v>
      </c>
      <c r="F1250" s="5">
        <v>499.99999000000003</v>
      </c>
      <c r="G1250" s="5">
        <v>40</v>
      </c>
      <c r="H1250" s="5">
        <v>51.4</v>
      </c>
      <c r="I1250" s="5" t="s">
        <v>200</v>
      </c>
      <c r="J1250" s="5" t="s">
        <v>201</v>
      </c>
      <c r="K1250" s="5">
        <v>1445.5150883647343</v>
      </c>
      <c r="L1250" s="5">
        <v>4.1338690013232497</v>
      </c>
      <c r="M1250" s="5">
        <v>32.569988384142164</v>
      </c>
      <c r="N1250" s="18">
        <v>9.3143313714544262E-2</v>
      </c>
      <c r="O1250" s="5">
        <v>1108.6186587372288</v>
      </c>
      <c r="P1250" s="5">
        <v>3.1704160990992225</v>
      </c>
      <c r="Q1250" s="5">
        <v>684.65033217985194</v>
      </c>
      <c r="R1250" s="5">
        <v>1.9579558924879392</v>
      </c>
      <c r="S1250" s="18">
        <v>0.51400000000000001</v>
      </c>
      <c r="T1250" s="62">
        <v>89.98</v>
      </c>
      <c r="U1250" s="18">
        <v>0.25733780755161095</v>
      </c>
      <c r="V1250" s="5">
        <v>349.67607534298389</v>
      </c>
      <c r="W1250" s="5">
        <v>711.33055120185861</v>
      </c>
      <c r="X1250" s="5">
        <v>2.0342557050954708</v>
      </c>
      <c r="Y1250" s="5">
        <v>0</v>
      </c>
      <c r="Z1250" s="5" t="s">
        <v>1171</v>
      </c>
      <c r="AA1250" s="5">
        <v>2002</v>
      </c>
      <c r="AB1250" s="5">
        <v>0.51400000000000001</v>
      </c>
      <c r="AC1250" s="5">
        <v>0.1028</v>
      </c>
      <c r="AD1250" s="5">
        <v>556201.56000000006</v>
      </c>
      <c r="AE1250" s="5">
        <v>12275900</v>
      </c>
      <c r="AF1250" s="5">
        <v>3047100</v>
      </c>
      <c r="AG1250" s="5">
        <v>6310900</v>
      </c>
      <c r="AH1250" s="5">
        <v>44.900002000000001</v>
      </c>
      <c r="AI1250" s="10"/>
    </row>
    <row r="1251" spans="1:35" x14ac:dyDescent="0.25">
      <c r="A1251" s="5" t="s">
        <v>1460</v>
      </c>
      <c r="B1251" s="5">
        <v>108</v>
      </c>
      <c r="C1251" s="5">
        <v>51</v>
      </c>
      <c r="D1251" s="5">
        <v>0.02</v>
      </c>
      <c r="E1251" s="5">
        <v>799.99998000000005</v>
      </c>
      <c r="F1251" s="5">
        <v>499.99999000000003</v>
      </c>
      <c r="G1251" s="5">
        <v>40</v>
      </c>
      <c r="H1251" s="5">
        <v>54.000002000000002</v>
      </c>
      <c r="I1251" s="5" t="s">
        <v>200</v>
      </c>
      <c r="J1251" s="5" t="s">
        <v>201</v>
      </c>
      <c r="K1251" s="5">
        <v>1445.5150883647343</v>
      </c>
      <c r="L1251" s="5">
        <v>4.1338690013232497</v>
      </c>
      <c r="M1251" s="5">
        <v>32.569988384142164</v>
      </c>
      <c r="N1251" s="18">
        <v>9.3143313714544262E-2</v>
      </c>
      <c r="O1251" s="5">
        <v>1164.696688502873</v>
      </c>
      <c r="P1251" s="5">
        <v>3.3307874648286036</v>
      </c>
      <c r="Q1251" s="5">
        <v>629.79945434341107</v>
      </c>
      <c r="R1251" s="5">
        <v>1.8010939230705585</v>
      </c>
      <c r="S1251" s="18">
        <v>0.54000002000000003</v>
      </c>
      <c r="T1251" s="62">
        <v>85.39</v>
      </c>
      <c r="U1251" s="18">
        <v>0.24418333774481429</v>
      </c>
      <c r="V1251" s="5">
        <v>349.67607534298389</v>
      </c>
      <c r="W1251" s="5">
        <v>711.33055120185861</v>
      </c>
      <c r="X1251" s="5">
        <v>2.0342557050954708</v>
      </c>
      <c r="Y1251" s="5">
        <v>0</v>
      </c>
      <c r="Z1251" s="5" t="s">
        <v>1171</v>
      </c>
      <c r="AA1251" s="5">
        <v>2003</v>
      </c>
      <c r="AB1251" s="5">
        <v>0.54000002000000003</v>
      </c>
      <c r="AC1251" s="5">
        <v>9.8999999000000005E-2</v>
      </c>
      <c r="AD1251" s="5">
        <v>585168.5</v>
      </c>
      <c r="AE1251" s="5">
        <v>11925200</v>
      </c>
      <c r="AF1251" s="5">
        <v>3045700</v>
      </c>
      <c r="AG1251" s="5">
        <v>6436900</v>
      </c>
      <c r="AH1251" s="5">
        <v>45.299999</v>
      </c>
      <c r="AI1251" s="10"/>
    </row>
    <row r="1252" spans="1:35" x14ac:dyDescent="0.25">
      <c r="A1252" s="5" t="s">
        <v>1460</v>
      </c>
      <c r="B1252" s="5">
        <v>108</v>
      </c>
      <c r="C1252" s="5">
        <v>51</v>
      </c>
      <c r="D1252" s="5">
        <v>0.02</v>
      </c>
      <c r="E1252" s="5">
        <v>799.99998000000005</v>
      </c>
      <c r="F1252" s="5">
        <v>499.99999000000003</v>
      </c>
      <c r="G1252" s="5">
        <v>40</v>
      </c>
      <c r="H1252" s="5">
        <v>47.299999</v>
      </c>
      <c r="I1252" s="5" t="s">
        <v>200</v>
      </c>
      <c r="J1252" s="5" t="s">
        <v>201</v>
      </c>
      <c r="K1252" s="5">
        <v>1445.5150883647343</v>
      </c>
      <c r="L1252" s="5">
        <v>4.1338690013232497</v>
      </c>
      <c r="M1252" s="5">
        <v>32.569988384142164</v>
      </c>
      <c r="N1252" s="18">
        <v>9.3143313714544262E-2</v>
      </c>
      <c r="O1252" s="5">
        <v>1020.187965946542</v>
      </c>
      <c r="P1252" s="5">
        <v>2.9175229244548078</v>
      </c>
      <c r="Q1252" s="5">
        <v>856.12924551453705</v>
      </c>
      <c r="R1252" s="5">
        <v>2.4483495036793483</v>
      </c>
      <c r="S1252" s="18">
        <v>0.47299998999999998</v>
      </c>
      <c r="T1252" s="62">
        <v>104.37</v>
      </c>
      <c r="U1252" s="18">
        <v>0.29846229410385372</v>
      </c>
      <c r="V1252" s="5">
        <v>349.67607534298389</v>
      </c>
      <c r="W1252" s="5">
        <v>711.33055120185861</v>
      </c>
      <c r="X1252" s="5">
        <v>2.0342557050954708</v>
      </c>
      <c r="Y1252" s="5">
        <v>0</v>
      </c>
      <c r="Z1252" s="5" t="s">
        <v>1171</v>
      </c>
      <c r="AA1252" s="5">
        <v>2004</v>
      </c>
      <c r="AB1252" s="5">
        <v>0.47299998999999998</v>
      </c>
      <c r="AC1252" s="5">
        <v>0.1091</v>
      </c>
      <c r="AD1252" s="5">
        <v>534811.88</v>
      </c>
      <c r="AE1252" s="5">
        <v>14080100</v>
      </c>
      <c r="AF1252" s="5">
        <v>3030700</v>
      </c>
      <c r="AG1252" s="5">
        <v>6660900</v>
      </c>
      <c r="AH1252" s="5">
        <v>45.599997999999999</v>
      </c>
      <c r="AI1252" s="10"/>
    </row>
    <row r="1253" spans="1:35" x14ac:dyDescent="0.25">
      <c r="A1253" s="5" t="s">
        <v>1460</v>
      </c>
      <c r="B1253" s="5">
        <v>108</v>
      </c>
      <c r="C1253" s="5">
        <v>51</v>
      </c>
      <c r="D1253" s="5">
        <v>0.02</v>
      </c>
      <c r="E1253" s="5">
        <v>799.99998000000005</v>
      </c>
      <c r="F1253" s="5">
        <v>499.99999000000003</v>
      </c>
      <c r="G1253" s="5">
        <v>30</v>
      </c>
      <c r="H1253" s="5">
        <v>49.5</v>
      </c>
      <c r="I1253" s="5" t="s">
        <v>200</v>
      </c>
      <c r="J1253" s="5" t="s">
        <v>201</v>
      </c>
      <c r="K1253" s="5">
        <v>1445.5150883647343</v>
      </c>
      <c r="L1253" s="5">
        <v>4.1338690013232497</v>
      </c>
      <c r="M1253" s="5">
        <v>32.569988384142164</v>
      </c>
      <c r="N1253" s="18">
        <v>9.3143313714544262E-2</v>
      </c>
      <c r="O1253" s="5">
        <v>1067.6385915854635</v>
      </c>
      <c r="P1253" s="5">
        <v>3.0532217296772668</v>
      </c>
      <c r="Q1253" s="5">
        <v>781.51391439299005</v>
      </c>
      <c r="R1253" s="5">
        <v>2.2349653565129755</v>
      </c>
      <c r="S1253" s="18">
        <v>0.49499999999999994</v>
      </c>
      <c r="T1253" s="62">
        <v>101.99</v>
      </c>
      <c r="U1253" s="18">
        <v>0.29166954629690395</v>
      </c>
      <c r="V1253" s="5">
        <v>349.67607534298389</v>
      </c>
      <c r="W1253" s="5">
        <v>711.33055120185861</v>
      </c>
      <c r="X1253" s="5">
        <v>2.0342557050954708</v>
      </c>
      <c r="Y1253" s="5">
        <v>0</v>
      </c>
      <c r="Z1253" s="5" t="s">
        <v>1171</v>
      </c>
      <c r="AA1253" s="5">
        <v>2005</v>
      </c>
      <c r="AB1253" s="5">
        <v>0.495</v>
      </c>
      <c r="AC1253" s="5">
        <v>0.10520001</v>
      </c>
      <c r="AD1253" s="5">
        <v>722095.81</v>
      </c>
      <c r="AE1253" s="5">
        <v>14052400</v>
      </c>
      <c r="AF1253" s="5">
        <v>3175200</v>
      </c>
      <c r="AG1253" s="5">
        <v>6952700</v>
      </c>
      <c r="AH1253" s="5">
        <v>45.599997999999999</v>
      </c>
      <c r="AI1253" s="10"/>
    </row>
    <row r="1254" spans="1:35" x14ac:dyDescent="0.25">
      <c r="A1254" s="5" t="s">
        <v>1460</v>
      </c>
      <c r="B1254" s="5">
        <v>108</v>
      </c>
      <c r="C1254" s="5">
        <v>51</v>
      </c>
      <c r="D1254" s="5">
        <v>0.02</v>
      </c>
      <c r="E1254" s="5">
        <v>799.99998000000005</v>
      </c>
      <c r="F1254" s="5">
        <v>499.99999000000003</v>
      </c>
      <c r="G1254" s="5">
        <v>30</v>
      </c>
      <c r="H1254" s="5">
        <v>49.3</v>
      </c>
      <c r="I1254" s="5" t="s">
        <v>200</v>
      </c>
      <c r="J1254" s="5" t="s">
        <v>201</v>
      </c>
      <c r="K1254" s="5">
        <v>1445.5150883647343</v>
      </c>
      <c r="L1254" s="5">
        <v>4.1338690013232497</v>
      </c>
      <c r="M1254" s="5">
        <v>32.569988384142164</v>
      </c>
      <c r="N1254" s="18">
        <v>9.3143313714544262E-2</v>
      </c>
      <c r="O1254" s="5">
        <v>1063.3249003063304</v>
      </c>
      <c r="P1254" s="5">
        <v>3.0408854802644294</v>
      </c>
      <c r="Q1254" s="5">
        <v>800.23527748365484</v>
      </c>
      <c r="R1254" s="5">
        <v>2.2885045157828845</v>
      </c>
      <c r="S1254" s="18">
        <v>0.49299999999999999</v>
      </c>
      <c r="T1254" s="62">
        <v>103.65</v>
      </c>
      <c r="U1254" s="18">
        <v>0.29642529231082221</v>
      </c>
      <c r="V1254" s="5">
        <v>349.67607534298389</v>
      </c>
      <c r="W1254" s="5">
        <v>711.33055120185861</v>
      </c>
      <c r="X1254" s="5">
        <v>2.0342557050954708</v>
      </c>
      <c r="Y1254" s="5">
        <v>0</v>
      </c>
      <c r="Z1254" s="5" t="s">
        <v>1171</v>
      </c>
      <c r="AA1254" s="5">
        <v>2006</v>
      </c>
      <c r="AB1254" s="5">
        <v>0.49299999999999999</v>
      </c>
      <c r="AC1254" s="5">
        <v>0.10520001</v>
      </c>
      <c r="AD1254" s="5">
        <v>535228.06000000006</v>
      </c>
      <c r="AE1254" s="5">
        <v>15143400</v>
      </c>
      <c r="AF1254" s="5">
        <v>3354900</v>
      </c>
      <c r="AG1254" s="5">
        <v>7470400</v>
      </c>
      <c r="AH1254" s="5">
        <v>45.700001</v>
      </c>
      <c r="AI1254" s="10"/>
    </row>
    <row r="1255" spans="1:35" x14ac:dyDescent="0.25">
      <c r="A1255" s="5" t="s">
        <v>1460</v>
      </c>
      <c r="B1255" s="5">
        <v>108</v>
      </c>
      <c r="C1255" s="5">
        <v>51</v>
      </c>
      <c r="D1255" s="5">
        <v>0.02</v>
      </c>
      <c r="E1255" s="5">
        <v>799.99998000000005</v>
      </c>
      <c r="F1255" s="5">
        <v>499.99999000000003</v>
      </c>
      <c r="G1255" s="5">
        <v>30</v>
      </c>
      <c r="H1255" s="5">
        <v>52.599996000000004</v>
      </c>
      <c r="I1255" s="5" t="s">
        <v>200</v>
      </c>
      <c r="J1255" s="5" t="s">
        <v>201</v>
      </c>
      <c r="K1255" s="5">
        <v>1445.5150883647343</v>
      </c>
      <c r="L1255" s="5">
        <v>4.1338690013232497</v>
      </c>
      <c r="M1255" s="5">
        <v>32.569988384142164</v>
      </c>
      <c r="N1255" s="18">
        <v>9.3143313714544262E-2</v>
      </c>
      <c r="O1255" s="5">
        <v>1134.5007201382025</v>
      </c>
      <c r="P1255" s="5">
        <v>3.2444333488512593</v>
      </c>
      <c r="Q1255" s="5">
        <v>737.99988695216541</v>
      </c>
      <c r="R1255" s="5">
        <v>2.110524393835894</v>
      </c>
      <c r="S1255" s="18">
        <v>0.52599996000000004</v>
      </c>
      <c r="T1255" s="62">
        <v>98.12</v>
      </c>
      <c r="U1255" s="18">
        <v>0.28061577518264036</v>
      </c>
      <c r="V1255" s="5">
        <v>349.67607534298389</v>
      </c>
      <c r="W1255" s="5">
        <v>711.33055120185861</v>
      </c>
      <c r="X1255" s="5">
        <v>2.0342557050954708</v>
      </c>
      <c r="Y1255" s="5">
        <v>0</v>
      </c>
      <c r="Z1255" s="5" t="s">
        <v>1171</v>
      </c>
      <c r="AA1255" s="5">
        <v>2007</v>
      </c>
      <c r="AB1255" s="5">
        <v>0.52599996000000004</v>
      </c>
      <c r="AC1255" s="5">
        <v>0.10520001</v>
      </c>
      <c r="AD1255" s="5">
        <v>575745.13</v>
      </c>
      <c r="AE1255" s="5">
        <v>16024400</v>
      </c>
      <c r="AF1255" s="5">
        <v>3598900</v>
      </c>
      <c r="AG1255" s="5">
        <v>8421900</v>
      </c>
      <c r="AH1255" s="5">
        <v>45.799999</v>
      </c>
      <c r="AI1255" s="10"/>
    </row>
    <row r="1256" spans="1:35" x14ac:dyDescent="0.25">
      <c r="A1256" s="5" t="s">
        <v>1460</v>
      </c>
      <c r="B1256" s="5">
        <v>108</v>
      </c>
      <c r="C1256" s="5">
        <v>51</v>
      </c>
      <c r="D1256" s="5">
        <v>0.02</v>
      </c>
      <c r="E1256" s="5">
        <v>799.99998000000005</v>
      </c>
      <c r="F1256" s="5">
        <v>499.99999000000003</v>
      </c>
      <c r="G1256" s="5">
        <v>30</v>
      </c>
      <c r="H1256" s="5">
        <v>50.5</v>
      </c>
      <c r="I1256" s="5" t="s">
        <v>200</v>
      </c>
      <c r="J1256" s="5" t="s">
        <v>201</v>
      </c>
      <c r="K1256" s="5">
        <v>1445.5150883647343</v>
      </c>
      <c r="L1256" s="5">
        <v>4.1338690013232497</v>
      </c>
      <c r="M1256" s="5">
        <v>32.569988384142164</v>
      </c>
      <c r="N1256" s="18">
        <v>9.3143313714544262E-2</v>
      </c>
      <c r="O1256" s="5">
        <v>1089.2070479811296</v>
      </c>
      <c r="P1256" s="5">
        <v>3.1149029767414542</v>
      </c>
      <c r="Q1256" s="5">
        <v>846.52626577318995</v>
      </c>
      <c r="R1256" s="5">
        <v>2.4208870021858506</v>
      </c>
      <c r="S1256" s="18">
        <v>0.505</v>
      </c>
      <c r="T1256" s="62">
        <v>107.76</v>
      </c>
      <c r="U1256" s="18">
        <v>0.30818448858152903</v>
      </c>
      <c r="V1256" s="5">
        <v>349.67607534298389</v>
      </c>
      <c r="W1256" s="5">
        <v>711.33055120185861</v>
      </c>
      <c r="X1256" s="5">
        <v>2.0342557050954708</v>
      </c>
      <c r="Y1256" s="5">
        <v>0</v>
      </c>
      <c r="Z1256" s="5" t="s">
        <v>1171</v>
      </c>
      <c r="AA1256" s="5">
        <v>2008</v>
      </c>
      <c r="AB1256" s="5">
        <v>0.505</v>
      </c>
      <c r="AC1256" s="5">
        <v>0.1125</v>
      </c>
      <c r="AD1256" s="5">
        <v>590495.63</v>
      </c>
      <c r="AE1256" s="5">
        <v>18346900</v>
      </c>
      <c r="AF1256" s="5">
        <v>3751400</v>
      </c>
      <c r="AG1256" s="5">
        <v>9256800</v>
      </c>
      <c r="AH1256" s="5">
        <v>45.900002000000001</v>
      </c>
      <c r="AI1256" s="10"/>
    </row>
    <row r="1257" spans="1:35" x14ac:dyDescent="0.25">
      <c r="A1257" s="5" t="s">
        <v>1460</v>
      </c>
      <c r="B1257" s="5">
        <v>108</v>
      </c>
      <c r="C1257" s="5">
        <v>51</v>
      </c>
      <c r="D1257" s="5">
        <v>0.02</v>
      </c>
      <c r="E1257" s="5">
        <v>799.99998000000005</v>
      </c>
      <c r="F1257" s="5">
        <v>499.99999000000003</v>
      </c>
      <c r="G1257" s="5">
        <v>30</v>
      </c>
      <c r="H1257" s="5">
        <v>49.8</v>
      </c>
      <c r="I1257" s="5" t="s">
        <v>200</v>
      </c>
      <c r="J1257" s="5" t="s">
        <v>201</v>
      </c>
      <c r="K1257" s="5">
        <v>1445.5150883647343</v>
      </c>
      <c r="L1257" s="5">
        <v>4.1338690013232497</v>
      </c>
      <c r="M1257" s="5">
        <v>32.569988384142164</v>
      </c>
      <c r="N1257" s="18">
        <v>9.3143313714544262E-2</v>
      </c>
      <c r="O1257" s="5">
        <v>1074.1091285041634</v>
      </c>
      <c r="P1257" s="5">
        <v>3.0717261037965233</v>
      </c>
      <c r="Q1257" s="5">
        <v>873.60264733346764</v>
      </c>
      <c r="R1257" s="5">
        <v>2.4983197562961212</v>
      </c>
      <c r="S1257" s="18">
        <v>0.49800000000000005</v>
      </c>
      <c r="T1257" s="62">
        <v>110.17</v>
      </c>
      <c r="U1257" s="18">
        <v>0.31506264125946248</v>
      </c>
      <c r="V1257" s="5">
        <v>349.67607534298389</v>
      </c>
      <c r="W1257" s="5">
        <v>711.33055120185861</v>
      </c>
      <c r="X1257" s="5">
        <v>2.0342557050954708</v>
      </c>
      <c r="Y1257" s="5">
        <v>0</v>
      </c>
      <c r="Z1257" s="5" t="s">
        <v>1171</v>
      </c>
      <c r="AA1257" s="5">
        <v>2009</v>
      </c>
      <c r="AB1257" s="5">
        <v>0.498</v>
      </c>
      <c r="AC1257" s="5">
        <v>0.1125</v>
      </c>
      <c r="AD1257" s="5">
        <v>714367.56</v>
      </c>
      <c r="AE1257" s="5">
        <v>18950900</v>
      </c>
      <c r="AF1257" s="5">
        <v>3807900</v>
      </c>
      <c r="AG1257" s="5">
        <v>9439000</v>
      </c>
      <c r="AH1257" s="5">
        <v>46</v>
      </c>
      <c r="AI1257" s="10"/>
    </row>
    <row r="1258" spans="1:35" x14ac:dyDescent="0.25">
      <c r="A1258" s="5" t="s">
        <v>1460</v>
      </c>
      <c r="B1258" s="5">
        <v>108</v>
      </c>
      <c r="C1258" s="5">
        <v>51</v>
      </c>
      <c r="D1258" s="5">
        <v>0.02</v>
      </c>
      <c r="E1258" s="5">
        <v>799.99998000000005</v>
      </c>
      <c r="F1258" s="5">
        <v>499.99999000000003</v>
      </c>
      <c r="G1258" s="5">
        <v>30</v>
      </c>
      <c r="H1258" s="5">
        <v>47.9</v>
      </c>
      <c r="I1258" s="5" t="s">
        <v>200</v>
      </c>
      <c r="J1258" s="5" t="s">
        <v>201</v>
      </c>
      <c r="K1258" s="5">
        <v>1445.5150883647343</v>
      </c>
      <c r="L1258" s="5">
        <v>4.1338690013232497</v>
      </c>
      <c r="M1258" s="5">
        <v>32.569988384142164</v>
      </c>
      <c r="N1258" s="18">
        <v>9.3143313714544262E-2</v>
      </c>
      <c r="O1258" s="5">
        <v>1033.1290613523979</v>
      </c>
      <c r="P1258" s="5">
        <v>2.9545317343745667</v>
      </c>
      <c r="Q1258" s="5">
        <v>944.30071316539636</v>
      </c>
      <c r="R1258" s="5">
        <v>2.7005013489675207</v>
      </c>
      <c r="S1258" s="18">
        <v>0.47899999999999993</v>
      </c>
      <c r="T1258" s="62">
        <v>116.45</v>
      </c>
      <c r="U1258" s="18">
        <v>0.3330219128757253</v>
      </c>
      <c r="V1258" s="5">
        <v>349.67607534298389</v>
      </c>
      <c r="W1258" s="5">
        <v>711.33055120185861</v>
      </c>
      <c r="X1258" s="5">
        <v>2.0342557050954708</v>
      </c>
      <c r="Y1258" s="5">
        <v>0</v>
      </c>
      <c r="Z1258" s="5" t="s">
        <v>1171</v>
      </c>
      <c r="AA1258" s="5">
        <v>2010</v>
      </c>
      <c r="AB1258" s="5">
        <v>0.47899999999999998</v>
      </c>
      <c r="AC1258" s="5">
        <v>0.1183</v>
      </c>
      <c r="AD1258" s="5">
        <v>742286.31</v>
      </c>
      <c r="AE1258" s="5">
        <v>19980600</v>
      </c>
      <c r="AF1258" s="5">
        <v>3854800</v>
      </c>
      <c r="AG1258" s="5">
        <v>9566700</v>
      </c>
      <c r="AH1258" s="5">
        <v>46</v>
      </c>
      <c r="AI1258" s="10"/>
    </row>
    <row r="1259" spans="1:35" x14ac:dyDescent="0.25">
      <c r="A1259" s="5" t="s">
        <v>1460</v>
      </c>
      <c r="B1259" s="5">
        <v>108</v>
      </c>
      <c r="C1259" s="5">
        <v>51</v>
      </c>
      <c r="D1259" s="5">
        <v>0.02</v>
      </c>
      <c r="E1259" s="5">
        <v>799.99998000000005</v>
      </c>
      <c r="F1259" s="5">
        <v>499.99999000000003</v>
      </c>
      <c r="G1259" s="5">
        <v>30</v>
      </c>
      <c r="H1259" s="5">
        <v>56.700002999999995</v>
      </c>
      <c r="I1259" s="5" t="s">
        <v>200</v>
      </c>
      <c r="J1259" s="5" t="s">
        <v>201</v>
      </c>
      <c r="K1259" s="5">
        <v>1445.5150883647343</v>
      </c>
      <c r="L1259" s="5">
        <v>4.1338690013232497</v>
      </c>
      <c r="M1259" s="5">
        <v>32.569988384142164</v>
      </c>
      <c r="N1259" s="18">
        <v>9.3143313714544262E-2</v>
      </c>
      <c r="O1259" s="5">
        <v>1222.9315423396274</v>
      </c>
      <c r="P1259" s="5">
        <v>3.4973268935831556</v>
      </c>
      <c r="Q1259" s="5">
        <v>704.65533854281966</v>
      </c>
      <c r="R1259" s="5">
        <v>2.0151660014247477</v>
      </c>
      <c r="S1259" s="18">
        <v>0.56700002999999999</v>
      </c>
      <c r="T1259" s="62">
        <v>95.16</v>
      </c>
      <c r="U1259" s="18">
        <v>0.27214533409265773</v>
      </c>
      <c r="V1259" s="5">
        <v>349.67607534298389</v>
      </c>
      <c r="W1259" s="5">
        <v>711.33055120185861</v>
      </c>
      <c r="X1259" s="5">
        <v>2.0342557050954708</v>
      </c>
      <c r="Y1259" s="5">
        <v>0</v>
      </c>
      <c r="Z1259" s="5" t="s">
        <v>1171</v>
      </c>
      <c r="AA1259" s="5">
        <v>2011</v>
      </c>
      <c r="AB1259" s="5">
        <v>0.56700002999999999</v>
      </c>
      <c r="AC1259" s="5">
        <v>0.1183</v>
      </c>
      <c r="AD1259" s="5">
        <v>822420</v>
      </c>
      <c r="AE1259" s="5">
        <v>17560800</v>
      </c>
      <c r="AF1259" s="5">
        <v>3773300</v>
      </c>
      <c r="AG1259" s="5">
        <v>9960600</v>
      </c>
      <c r="AH1259" s="5">
        <v>46.200001</v>
      </c>
      <c r="AI1259" s="10"/>
    </row>
    <row r="1260" spans="1:35" x14ac:dyDescent="0.25">
      <c r="A1260" s="5" t="s">
        <v>1460</v>
      </c>
      <c r="B1260" s="5">
        <v>108</v>
      </c>
      <c r="C1260" s="5">
        <v>51</v>
      </c>
      <c r="D1260" s="5">
        <v>0.02</v>
      </c>
      <c r="E1260" s="5">
        <v>799.99998000000005</v>
      </c>
      <c r="F1260" s="5">
        <v>499.99999000000003</v>
      </c>
      <c r="G1260" s="5">
        <v>30</v>
      </c>
      <c r="H1260" s="5">
        <v>54.799998000000002</v>
      </c>
      <c r="I1260" s="5" t="s">
        <v>200</v>
      </c>
      <c r="J1260" s="5" t="s">
        <v>201</v>
      </c>
      <c r="K1260" s="5">
        <v>1445.5150883647343</v>
      </c>
      <c r="L1260" s="5">
        <v>4.1338690013232497</v>
      </c>
      <c r="M1260" s="5">
        <v>32.569988384142164</v>
      </c>
      <c r="N1260" s="18">
        <v>9.3143313714544262E-2</v>
      </c>
      <c r="O1260" s="5">
        <v>1181.9513673455804</v>
      </c>
      <c r="P1260" s="5">
        <v>3.3801322157549656</v>
      </c>
      <c r="Q1260" s="5">
        <v>748.54774449308286</v>
      </c>
      <c r="R1260" s="5">
        <v>2.1406890470240523</v>
      </c>
      <c r="S1260" s="18">
        <v>0.54799998000000005</v>
      </c>
      <c r="T1260" s="62">
        <v>99.06</v>
      </c>
      <c r="U1260" s="18">
        <v>0.28329522385380085</v>
      </c>
      <c r="V1260" s="5">
        <v>349.67607534298389</v>
      </c>
      <c r="W1260" s="5">
        <v>711.33055120185861</v>
      </c>
      <c r="X1260" s="5">
        <v>2.0342557050954708</v>
      </c>
      <c r="Y1260" s="5">
        <v>0</v>
      </c>
      <c r="Z1260" s="5" t="s">
        <v>1171</v>
      </c>
      <c r="AA1260" s="5">
        <v>2012</v>
      </c>
      <c r="AB1260" s="5">
        <v>0.54799998000000005</v>
      </c>
      <c r="AC1260" s="5">
        <v>9.8100007000000003E-2</v>
      </c>
      <c r="AD1260" s="5">
        <v>588287.38</v>
      </c>
      <c r="AE1260" s="5">
        <v>18588000</v>
      </c>
      <c r="AF1260" s="5">
        <v>3924800</v>
      </c>
      <c r="AG1260" s="5">
        <v>10190500</v>
      </c>
      <c r="AH1260" s="5">
        <v>46.200001</v>
      </c>
      <c r="AI1260" s="10"/>
    </row>
    <row r="1261" spans="1:35" x14ac:dyDescent="0.25">
      <c r="A1261" s="5" t="s">
        <v>1460</v>
      </c>
      <c r="B1261" s="5">
        <v>108</v>
      </c>
      <c r="C1261" s="5">
        <v>51</v>
      </c>
      <c r="D1261" s="5">
        <v>0.02</v>
      </c>
      <c r="E1261" s="5">
        <v>799.99998000000005</v>
      </c>
      <c r="F1261" s="5">
        <v>499.99999000000003</v>
      </c>
      <c r="G1261" s="5">
        <v>30</v>
      </c>
      <c r="H1261" s="5">
        <v>57.200003000000002</v>
      </c>
      <c r="I1261" s="5" t="s">
        <v>200</v>
      </c>
      <c r="J1261" s="5" t="s">
        <v>201</v>
      </c>
      <c r="K1261" s="5">
        <v>1445.5150883647343</v>
      </c>
      <c r="L1261" s="5">
        <v>4.1338690013232497</v>
      </c>
      <c r="M1261" s="5">
        <v>32.569988384142164</v>
      </c>
      <c r="N1261" s="18">
        <v>9.3143313714544262E-2</v>
      </c>
      <c r="O1261" s="5">
        <v>1233.7157705374605</v>
      </c>
      <c r="P1261" s="5">
        <v>3.5281675171152496</v>
      </c>
      <c r="Q1261" s="5">
        <v>721.96352017500385</v>
      </c>
      <c r="R1261" s="5">
        <v>2.0646637590714705</v>
      </c>
      <c r="S1261" s="18">
        <v>0.57200002999999999</v>
      </c>
      <c r="T1261" s="62">
        <v>96.7</v>
      </c>
      <c r="U1261" s="18">
        <v>0.27654209277987524</v>
      </c>
      <c r="V1261" s="5">
        <v>349.67607534298389</v>
      </c>
      <c r="W1261" s="5">
        <v>711.33055120185861</v>
      </c>
      <c r="X1261" s="5">
        <v>2.0342557050954708</v>
      </c>
      <c r="Y1261" s="5">
        <v>0</v>
      </c>
      <c r="Z1261" s="5" t="s">
        <v>1171</v>
      </c>
      <c r="AA1261" s="5">
        <v>2013</v>
      </c>
      <c r="AB1261" s="5">
        <v>0.57200002999999999</v>
      </c>
      <c r="AC1261" s="5">
        <v>9.8100007000000003E-2</v>
      </c>
      <c r="AD1261" s="5">
        <v>619805.63</v>
      </c>
      <c r="AE1261" s="5">
        <v>18973200</v>
      </c>
      <c r="AF1261" s="5">
        <v>3933100</v>
      </c>
      <c r="AG1261" s="5">
        <v>10861100</v>
      </c>
      <c r="AH1261" s="5">
        <v>46.099997999999999</v>
      </c>
      <c r="AI1261" s="10"/>
    </row>
    <row r="1262" spans="1:35" x14ac:dyDescent="0.25">
      <c r="A1262" s="5" t="s">
        <v>1460</v>
      </c>
      <c r="B1262" s="5">
        <v>108</v>
      </c>
      <c r="C1262" s="5">
        <v>51</v>
      </c>
      <c r="D1262" s="5">
        <v>0.02</v>
      </c>
      <c r="E1262" s="5">
        <v>799.99998000000005</v>
      </c>
      <c r="F1262" s="5">
        <v>499.99999000000003</v>
      </c>
      <c r="G1262" s="5">
        <v>30</v>
      </c>
      <c r="H1262" s="5">
        <v>63.18</v>
      </c>
      <c r="I1262" s="5" t="s">
        <v>200</v>
      </c>
      <c r="J1262" s="5" t="s">
        <v>201</v>
      </c>
      <c r="K1262" s="5">
        <v>1445.5150883647343</v>
      </c>
      <c r="L1262" s="5">
        <v>4.1338690013232497</v>
      </c>
      <c r="M1262" s="5">
        <v>32.569988384142164</v>
      </c>
      <c r="N1262" s="18">
        <v>9.3143313714544262E-2</v>
      </c>
      <c r="O1262" s="5">
        <v>1362.6950750781734</v>
      </c>
      <c r="P1262" s="5">
        <v>3.8970211895153475</v>
      </c>
      <c r="Q1262" s="5">
        <v>629.63771983067954</v>
      </c>
      <c r="R1262" s="5">
        <v>1.8006313963947691</v>
      </c>
      <c r="S1262" s="18">
        <v>0.63180000000000003</v>
      </c>
      <c r="T1262" s="62">
        <v>88.5</v>
      </c>
      <c r="U1262" s="18">
        <v>0.25308877611468672</v>
      </c>
      <c r="V1262" s="5">
        <v>349.67607534298389</v>
      </c>
      <c r="W1262" s="5">
        <v>711.33055120185861</v>
      </c>
      <c r="X1262" s="5">
        <v>2.0342557050954708</v>
      </c>
      <c r="Y1262" s="5">
        <v>0</v>
      </c>
      <c r="Z1262" s="5" t="s">
        <v>1171</v>
      </c>
      <c r="AA1262" s="5">
        <v>2014</v>
      </c>
      <c r="AB1262" s="5">
        <v>0.63180000000000003</v>
      </c>
      <c r="AC1262" s="5">
        <v>9.8100007000000003E-2</v>
      </c>
      <c r="AE1262" s="5">
        <v>19575552</v>
      </c>
      <c r="AF1262" s="5">
        <v>4002883.8</v>
      </c>
      <c r="AG1262" s="5">
        <v>12368961</v>
      </c>
      <c r="AH1262" s="5">
        <v>45.900002000000001</v>
      </c>
      <c r="AI1262" s="10"/>
    </row>
    <row r="1263" spans="1:35" x14ac:dyDescent="0.25">
      <c r="A1263" s="5" t="s">
        <v>1460</v>
      </c>
      <c r="B1263" s="5">
        <v>108</v>
      </c>
      <c r="C1263" s="5">
        <v>51</v>
      </c>
      <c r="D1263" s="5">
        <v>0.02</v>
      </c>
      <c r="E1263" s="5">
        <v>0</v>
      </c>
      <c r="F1263" s="5">
        <v>200</v>
      </c>
      <c r="H1263" s="5">
        <v>97.600001000000006</v>
      </c>
      <c r="I1263" s="5" t="s">
        <v>200</v>
      </c>
      <c r="K1263" s="5" t="s">
        <v>1456</v>
      </c>
      <c r="L1263" s="5" t="e">
        <v>#VALUE!</v>
      </c>
      <c r="M1263" s="5" t="s">
        <v>1456</v>
      </c>
      <c r="N1263" s="18" t="e">
        <v>#VALUE!</v>
      </c>
      <c r="O1263" s="5" t="e">
        <v>#VALUE!</v>
      </c>
      <c r="P1263" s="5" t="e">
        <v>#VALUE!</v>
      </c>
      <c r="Q1263" s="5">
        <v>28.218098570825866</v>
      </c>
      <c r="R1263" s="5">
        <v>0.16572461985522666</v>
      </c>
      <c r="S1263" s="18" t="e">
        <v>#VALUE!</v>
      </c>
      <c r="T1263" s="62" t="e">
        <v>#VALUE!</v>
      </c>
      <c r="U1263" s="18" t="e">
        <v>#VALUE!</v>
      </c>
      <c r="V1263" s="5">
        <v>170.27101100293106</v>
      </c>
      <c r="W1263" s="5">
        <v>796.4215644807316</v>
      </c>
      <c r="X1263" s="5">
        <v>4.6773761416558566</v>
      </c>
      <c r="Y1263" s="5">
        <v>0</v>
      </c>
      <c r="Z1263" s="5" t="s">
        <v>1176</v>
      </c>
      <c r="AA1263" s="5">
        <v>2001</v>
      </c>
      <c r="AB1263" s="5">
        <v>0.97600001000000003</v>
      </c>
      <c r="AD1263" s="5">
        <v>681500</v>
      </c>
      <c r="AE1263" s="5">
        <v>42783900</v>
      </c>
      <c r="AF1263" s="5">
        <v>6195900</v>
      </c>
      <c r="AG1263" s="5">
        <v>41739600</v>
      </c>
      <c r="AI1263" s="10"/>
    </row>
    <row r="1264" spans="1:35" x14ac:dyDescent="0.25">
      <c r="A1264" s="5" t="s">
        <v>1460</v>
      </c>
      <c r="B1264" s="5">
        <v>108</v>
      </c>
      <c r="C1264" s="5">
        <v>51</v>
      </c>
      <c r="D1264" s="5">
        <v>0.02</v>
      </c>
      <c r="E1264" s="5">
        <v>799.99998000000005</v>
      </c>
      <c r="F1264" s="5">
        <v>550.00000000000011</v>
      </c>
      <c r="G1264" s="5">
        <v>26</v>
      </c>
      <c r="H1264" s="5">
        <v>106.69998999999999</v>
      </c>
      <c r="I1264" s="5" t="s">
        <v>200</v>
      </c>
      <c r="J1264" s="5" t="s">
        <v>201</v>
      </c>
      <c r="K1264" s="5">
        <v>1675.7908762617278</v>
      </c>
      <c r="L1264" s="5">
        <v>4.236716524182734</v>
      </c>
      <c r="M1264" s="5">
        <v>39.832852309684242</v>
      </c>
      <c r="N1264" s="18">
        <v>0.10070499008935548</v>
      </c>
      <c r="O1264" s="5">
        <v>2676.3101525453962</v>
      </c>
      <c r="P1264" s="5">
        <v>6.7662186301079892</v>
      </c>
      <c r="Q1264" s="5">
        <v>-157.88094886641383</v>
      </c>
      <c r="R1264" s="5">
        <v>-0.39915292199712121</v>
      </c>
      <c r="S1264" s="18">
        <v>1.0669998999999999</v>
      </c>
      <c r="T1264" s="62">
        <v>25.23</v>
      </c>
      <c r="U1264" s="18">
        <v>6.3780500809116472E-2</v>
      </c>
      <c r="V1264" s="5">
        <v>395.54000526032104</v>
      </c>
      <c r="W1264" s="5">
        <v>832.46629653219327</v>
      </c>
      <c r="X1264" s="5">
        <v>2.1046323645172458</v>
      </c>
      <c r="Y1264" s="5">
        <v>0</v>
      </c>
      <c r="Z1264" s="5" t="s">
        <v>1176</v>
      </c>
      <c r="AA1264" s="5">
        <v>2002</v>
      </c>
      <c r="AB1264" s="5">
        <v>1.0669998999999999</v>
      </c>
      <c r="AD1264" s="5">
        <v>665900</v>
      </c>
      <c r="AE1264" s="5">
        <v>37258300</v>
      </c>
      <c r="AF1264" s="5">
        <v>6254000</v>
      </c>
      <c r="AG1264" s="5">
        <v>39772700</v>
      </c>
      <c r="AI1264" s="10"/>
    </row>
    <row r="1265" spans="1:35" x14ac:dyDescent="0.25">
      <c r="A1265" s="5" t="s">
        <v>1460</v>
      </c>
      <c r="B1265" s="5">
        <v>108</v>
      </c>
      <c r="C1265" s="5">
        <v>51</v>
      </c>
      <c r="D1265" s="5">
        <v>0.02</v>
      </c>
      <c r="E1265" s="5">
        <v>799.99998000000005</v>
      </c>
      <c r="F1265" s="5">
        <v>550.00000000000011</v>
      </c>
      <c r="G1265" s="5">
        <v>25</v>
      </c>
      <c r="H1265" s="5">
        <v>91.000002999999992</v>
      </c>
      <c r="I1265" s="5" t="s">
        <v>200</v>
      </c>
      <c r="J1265" s="5" t="s">
        <v>201</v>
      </c>
      <c r="K1265" s="5">
        <v>1675.7908762617278</v>
      </c>
      <c r="L1265" s="5">
        <v>4.236716524182734</v>
      </c>
      <c r="M1265" s="5">
        <v>39.832852309684242</v>
      </c>
      <c r="N1265" s="18">
        <v>0.10070499008935548</v>
      </c>
      <c r="O1265" s="5">
        <v>2282.5141024901832</v>
      </c>
      <c r="P1265" s="5">
        <v>5.7706276789574478</v>
      </c>
      <c r="Q1265" s="5">
        <v>217.1940519285248</v>
      </c>
      <c r="R1265" s="5">
        <v>0.54910767315579245</v>
      </c>
      <c r="S1265" s="18">
        <v>0.91000002999999985</v>
      </c>
      <c r="T1265" s="62">
        <v>60.18</v>
      </c>
      <c r="U1265" s="18">
        <v>0.15214472559985881</v>
      </c>
      <c r="V1265" s="5">
        <v>395.54000526032104</v>
      </c>
      <c r="W1265" s="5">
        <v>832.46629653219327</v>
      </c>
      <c r="X1265" s="5">
        <v>2.1046323645172458</v>
      </c>
      <c r="Y1265" s="5">
        <v>0</v>
      </c>
      <c r="Z1265" s="5" t="s">
        <v>1176</v>
      </c>
      <c r="AA1265" s="5">
        <v>2003</v>
      </c>
      <c r="AB1265" s="5">
        <v>0.91000002999999996</v>
      </c>
      <c r="AD1265" s="5">
        <v>537400</v>
      </c>
      <c r="AE1265" s="5">
        <v>38947000</v>
      </c>
      <c r="AF1265" s="5">
        <v>6383500</v>
      </c>
      <c r="AG1265" s="5">
        <v>35446900</v>
      </c>
      <c r="AI1265" s="10"/>
    </row>
    <row r="1266" spans="1:35" x14ac:dyDescent="0.25">
      <c r="A1266" s="5" t="s">
        <v>1460</v>
      </c>
      <c r="B1266" s="5">
        <v>108</v>
      </c>
      <c r="C1266" s="5">
        <v>51</v>
      </c>
      <c r="D1266" s="5">
        <v>0.02</v>
      </c>
      <c r="E1266" s="5">
        <v>799.99998000000005</v>
      </c>
      <c r="F1266" s="5">
        <v>499.99999000000003</v>
      </c>
      <c r="G1266" s="5">
        <v>24</v>
      </c>
      <c r="H1266" s="5">
        <v>97.000003000000007</v>
      </c>
      <c r="I1266" s="5" t="s">
        <v>200</v>
      </c>
      <c r="J1266" s="5" t="s">
        <v>201</v>
      </c>
      <c r="K1266" s="5">
        <v>1445.5150883647343</v>
      </c>
      <c r="L1266" s="5">
        <v>4.1338690013232497</v>
      </c>
      <c r="M1266" s="5">
        <v>32.569988384142164</v>
      </c>
      <c r="N1266" s="18">
        <v>9.3143313714544262E-2</v>
      </c>
      <c r="O1266" s="5">
        <v>2092.1403350849646</v>
      </c>
      <c r="P1266" s="5">
        <v>5.9830811502699008</v>
      </c>
      <c r="Q1266" s="5">
        <v>74.000359783237045</v>
      </c>
      <c r="R1266" s="5">
        <v>0.21162545853516837</v>
      </c>
      <c r="S1266" s="18">
        <v>0.97000003000000012</v>
      </c>
      <c r="T1266" s="62">
        <v>39.6</v>
      </c>
      <c r="U1266" s="18">
        <v>0.11324306805438902</v>
      </c>
      <c r="V1266" s="5">
        <v>349.67607534298389</v>
      </c>
      <c r="W1266" s="5">
        <v>711.33055120185861</v>
      </c>
      <c r="X1266" s="5">
        <v>2.0342557050954708</v>
      </c>
      <c r="Y1266" s="5">
        <v>0</v>
      </c>
      <c r="Z1266" s="5" t="s">
        <v>1176</v>
      </c>
      <c r="AA1266" s="5">
        <v>2004</v>
      </c>
      <c r="AB1266" s="5">
        <v>0.97000003000000001</v>
      </c>
      <c r="AD1266" s="5">
        <v>364800</v>
      </c>
      <c r="AE1266" s="5">
        <v>44078100</v>
      </c>
      <c r="AF1266" s="5">
        <v>6248500</v>
      </c>
      <c r="AG1266" s="5">
        <v>42753300</v>
      </c>
      <c r="AI1266" s="10"/>
    </row>
    <row r="1267" spans="1:35" x14ac:dyDescent="0.25">
      <c r="A1267" s="5" t="s">
        <v>1460</v>
      </c>
      <c r="B1267" s="5">
        <v>108</v>
      </c>
      <c r="C1267" s="5">
        <v>51</v>
      </c>
      <c r="D1267" s="5">
        <v>0.02</v>
      </c>
      <c r="E1267" s="5">
        <v>799.99998000000005</v>
      </c>
      <c r="F1267" s="5">
        <v>524.99999000000003</v>
      </c>
      <c r="G1267" s="5">
        <v>23</v>
      </c>
      <c r="H1267" s="5">
        <v>96.199995000000001</v>
      </c>
      <c r="I1267" s="5" t="s">
        <v>200</v>
      </c>
      <c r="J1267" s="5" t="s">
        <v>201</v>
      </c>
      <c r="K1267" s="5">
        <v>1556.5878923653158</v>
      </c>
      <c r="L1267" s="5">
        <v>4.1858966765254841</v>
      </c>
      <c r="M1267" s="5">
        <v>36.022487892154508</v>
      </c>
      <c r="N1267" s="18">
        <v>9.6869835033100052E-2</v>
      </c>
      <c r="O1267" s="5">
        <v>2237.7791828886011</v>
      </c>
      <c r="P1267" s="5">
        <v>6.0177215115154832</v>
      </c>
      <c r="Q1267" s="5">
        <v>98.899073969549974</v>
      </c>
      <c r="R1267" s="5">
        <v>0.26595433966245313</v>
      </c>
      <c r="S1267" s="18">
        <v>0.96199995000000005</v>
      </c>
      <c r="T1267" s="62">
        <v>45.56</v>
      </c>
      <c r="U1267" s="18">
        <v>0.12251372894154262</v>
      </c>
      <c r="V1267" s="5">
        <v>371.86486257404857</v>
      </c>
      <c r="W1267" s="5">
        <v>769.58601532418129</v>
      </c>
      <c r="X1267" s="5">
        <v>2.0695314152488269</v>
      </c>
      <c r="Y1267" s="5">
        <v>0</v>
      </c>
      <c r="Z1267" s="5" t="s">
        <v>1176</v>
      </c>
      <c r="AA1267" s="5">
        <v>2005</v>
      </c>
      <c r="AB1267" s="5">
        <v>0.96199995000000005</v>
      </c>
      <c r="AD1267" s="5">
        <v>488500</v>
      </c>
      <c r="AE1267" s="5">
        <v>47398600</v>
      </c>
      <c r="AF1267" s="5">
        <v>6772400</v>
      </c>
      <c r="AG1267" s="5">
        <v>45581100</v>
      </c>
      <c r="AH1267" s="5">
        <v>47.099997999999999</v>
      </c>
      <c r="AI1267" s="10"/>
    </row>
    <row r="1268" spans="1:35" x14ac:dyDescent="0.25">
      <c r="A1268" s="5" t="s">
        <v>1460</v>
      </c>
      <c r="B1268" s="5">
        <v>108</v>
      </c>
      <c r="C1268" s="5">
        <v>51</v>
      </c>
      <c r="D1268" s="5">
        <v>0.02</v>
      </c>
      <c r="E1268" s="5">
        <v>799.99998000000005</v>
      </c>
      <c r="F1268" s="5">
        <v>475</v>
      </c>
      <c r="G1268" s="5">
        <v>16</v>
      </c>
      <c r="H1268" s="5">
        <v>104.19999</v>
      </c>
      <c r="I1268" s="5" t="s">
        <v>200</v>
      </c>
      <c r="J1268" s="5" t="s">
        <v>1183</v>
      </c>
      <c r="K1268" s="5" t="s">
        <v>1456</v>
      </c>
      <c r="L1268" s="5" t="e">
        <v>#VALUE!</v>
      </c>
      <c r="M1268" s="5" t="s">
        <v>1456</v>
      </c>
      <c r="N1268" s="18" t="e">
        <v>#VALUE!</v>
      </c>
      <c r="O1268" s="5" t="e">
        <v>#VALUE!</v>
      </c>
      <c r="P1268" s="5" t="e">
        <v>#VALUE!</v>
      </c>
      <c r="Q1268" s="5">
        <v>-100.25070124793174</v>
      </c>
      <c r="R1268" s="5">
        <v>-0.30482531700996762</v>
      </c>
      <c r="S1268" s="18" t="e">
        <v>#VALUE!</v>
      </c>
      <c r="T1268" s="62" t="e">
        <v>#VALUE!</v>
      </c>
      <c r="U1268" s="18" t="e">
        <v>#VALUE!</v>
      </c>
      <c r="V1268" s="5">
        <v>328.87918310490466</v>
      </c>
      <c r="W1268" s="5">
        <v>657.36895932294578</v>
      </c>
      <c r="X1268" s="5">
        <v>1.9988159576316531</v>
      </c>
      <c r="Y1268" s="5">
        <v>0</v>
      </c>
      <c r="Z1268" s="5" t="s">
        <v>1176</v>
      </c>
      <c r="AA1268" s="5">
        <v>2006</v>
      </c>
      <c r="AB1268" s="5">
        <v>1.0419999</v>
      </c>
      <c r="AD1268" s="5">
        <v>938600</v>
      </c>
      <c r="AE1268" s="5">
        <v>49294000</v>
      </c>
      <c r="AF1268" s="5">
        <v>6791900</v>
      </c>
      <c r="AG1268" s="5">
        <v>51382600</v>
      </c>
      <c r="AH1268" s="5">
        <v>45.799999</v>
      </c>
      <c r="AI1268" s="10"/>
    </row>
    <row r="1269" spans="1:35" x14ac:dyDescent="0.25">
      <c r="A1269" s="5" t="s">
        <v>1460</v>
      </c>
      <c r="B1269" s="5">
        <v>108</v>
      </c>
      <c r="C1269" s="5">
        <v>51</v>
      </c>
      <c r="D1269" s="5">
        <v>0.02</v>
      </c>
      <c r="E1269" s="5">
        <v>799.99998000000005</v>
      </c>
      <c r="F1269" s="5">
        <v>475</v>
      </c>
      <c r="G1269" s="5">
        <v>8</v>
      </c>
      <c r="H1269" s="5">
        <v>110.5</v>
      </c>
      <c r="I1269" s="5" t="s">
        <v>200</v>
      </c>
      <c r="J1269" s="5" t="s">
        <v>1183</v>
      </c>
      <c r="K1269" s="5" t="s">
        <v>1456</v>
      </c>
      <c r="L1269" s="5" t="e">
        <v>#VALUE!</v>
      </c>
      <c r="M1269" s="5" t="s">
        <v>1456</v>
      </c>
      <c r="N1269" s="18" t="e">
        <v>#VALUE!</v>
      </c>
      <c r="O1269" s="5" t="e">
        <v>#VALUE!</v>
      </c>
      <c r="P1269" s="5" t="e">
        <v>#VALUE!</v>
      </c>
      <c r="Q1269" s="5">
        <v>-241.56265324487134</v>
      </c>
      <c r="R1269" s="5">
        <v>-0.73450271605612261</v>
      </c>
      <c r="S1269" s="18" t="e">
        <v>#VALUE!</v>
      </c>
      <c r="T1269" s="62" t="e">
        <v>#VALUE!</v>
      </c>
      <c r="U1269" s="18" t="e">
        <v>#VALUE!</v>
      </c>
      <c r="V1269" s="5">
        <v>328.87918310490466</v>
      </c>
      <c r="W1269" s="5">
        <v>657.36895932294578</v>
      </c>
      <c r="X1269" s="5">
        <v>1.9988159576316531</v>
      </c>
      <c r="Y1269" s="5">
        <v>0</v>
      </c>
      <c r="Z1269" s="5" t="s">
        <v>1176</v>
      </c>
      <c r="AA1269" s="5">
        <v>2007</v>
      </c>
      <c r="AB1269" s="5">
        <v>1.105</v>
      </c>
      <c r="AC1269" s="5">
        <v>5.3305819999999997E-2</v>
      </c>
      <c r="AD1269" s="5">
        <v>805700</v>
      </c>
      <c r="AE1269" s="5">
        <v>51252900</v>
      </c>
      <c r="AF1269" s="5">
        <v>7326800</v>
      </c>
      <c r="AG1269" s="5">
        <v>56616500</v>
      </c>
      <c r="AH1269" s="5">
        <v>46</v>
      </c>
      <c r="AI1269" s="10"/>
    </row>
    <row r="1270" spans="1:35" x14ac:dyDescent="0.25">
      <c r="A1270" s="5" t="s">
        <v>1460</v>
      </c>
      <c r="B1270" s="5">
        <v>108</v>
      </c>
      <c r="C1270" s="5">
        <v>51</v>
      </c>
      <c r="D1270" s="5">
        <v>0.02</v>
      </c>
      <c r="E1270" s="5">
        <v>799.99998000000005</v>
      </c>
      <c r="F1270" s="5">
        <v>475</v>
      </c>
      <c r="G1270" s="5">
        <v>3</v>
      </c>
      <c r="H1270" s="5">
        <v>112.20000000000002</v>
      </c>
      <c r="I1270" s="5" t="s">
        <v>200</v>
      </c>
      <c r="J1270" s="5" t="s">
        <v>1183</v>
      </c>
      <c r="K1270" s="5" t="s">
        <v>1456</v>
      </c>
      <c r="L1270" s="5" t="e">
        <v>#VALUE!</v>
      </c>
      <c r="M1270" s="5" t="s">
        <v>1456</v>
      </c>
      <c r="N1270" s="18" t="e">
        <v>#VALUE!</v>
      </c>
      <c r="O1270" s="5" t="e">
        <v>#VALUE!</v>
      </c>
      <c r="P1270" s="5" t="e">
        <v>#VALUE!</v>
      </c>
      <c r="Q1270" s="5">
        <v>-274.72414748176311</v>
      </c>
      <c r="R1270" s="5">
        <v>-0.83533455929964595</v>
      </c>
      <c r="S1270" s="18" t="e">
        <v>#VALUE!</v>
      </c>
      <c r="T1270" s="62" t="e">
        <v>#VALUE!</v>
      </c>
      <c r="U1270" s="18" t="e">
        <v>#VALUE!</v>
      </c>
      <c r="V1270" s="5">
        <v>328.87918310490466</v>
      </c>
      <c r="W1270" s="5">
        <v>657.36895932294578</v>
      </c>
      <c r="X1270" s="5">
        <v>1.9988159576316531</v>
      </c>
      <c r="Y1270" s="5">
        <v>0</v>
      </c>
      <c r="Z1270" s="5" t="s">
        <v>1176</v>
      </c>
      <c r="AA1270" s="5">
        <v>2008</v>
      </c>
      <c r="AB1270" s="5">
        <v>1.1220000000000001</v>
      </c>
      <c r="AC1270" s="5">
        <v>6.0743279999999997E-2</v>
      </c>
      <c r="AD1270" s="5">
        <v>707400</v>
      </c>
      <c r="AE1270" s="5">
        <v>52871200</v>
      </c>
      <c r="AF1270" s="5">
        <v>7721800</v>
      </c>
      <c r="AG1270" s="5">
        <v>59327800</v>
      </c>
      <c r="AH1270" s="5">
        <v>46.099997999999999</v>
      </c>
      <c r="AI1270" s="10"/>
    </row>
    <row r="1271" spans="1:35" x14ac:dyDescent="0.25">
      <c r="A1271" s="5" t="s">
        <v>1460</v>
      </c>
      <c r="B1271" s="5">
        <v>108</v>
      </c>
      <c r="C1271" s="5">
        <v>51</v>
      </c>
      <c r="D1271" s="5">
        <v>0.02</v>
      </c>
      <c r="E1271" s="5">
        <v>799.99998000000005</v>
      </c>
      <c r="F1271" s="5">
        <v>475</v>
      </c>
      <c r="G1271" s="5">
        <v>3</v>
      </c>
      <c r="H1271" s="5">
        <v>80.199999000000005</v>
      </c>
      <c r="I1271" s="5" t="s">
        <v>200</v>
      </c>
      <c r="J1271" s="5" t="s">
        <v>1183</v>
      </c>
      <c r="K1271" s="5" t="s">
        <v>1456</v>
      </c>
      <c r="L1271" s="5" t="e">
        <v>#VALUE!</v>
      </c>
      <c r="M1271" s="5" t="s">
        <v>1456</v>
      </c>
      <c r="N1271" s="18" t="e">
        <v>#VALUE!</v>
      </c>
      <c r="O1271" s="5" t="e">
        <v>#VALUE!</v>
      </c>
      <c r="P1271" s="5" t="e">
        <v>#VALUE!</v>
      </c>
      <c r="Q1271" s="5">
        <v>434.59176953702342</v>
      </c>
      <c r="R1271" s="5">
        <v>1.3214328904435371</v>
      </c>
      <c r="S1271" s="18" t="e">
        <v>#VALUE!</v>
      </c>
      <c r="T1271" s="62" t="e">
        <v>#VALUE!</v>
      </c>
      <c r="U1271" s="18" t="e">
        <v>#VALUE!</v>
      </c>
      <c r="V1271" s="5">
        <v>328.87918310490466</v>
      </c>
      <c r="W1271" s="5">
        <v>657.36895932294578</v>
      </c>
      <c r="X1271" s="5">
        <v>1.9988159576316531</v>
      </c>
      <c r="Y1271" s="5">
        <v>0</v>
      </c>
      <c r="Z1271" s="5" t="s">
        <v>1176</v>
      </c>
      <c r="AA1271" s="5">
        <v>2009</v>
      </c>
      <c r="AB1271" s="5">
        <v>0.80199999</v>
      </c>
      <c r="AC1271" s="5">
        <v>7.4464961999999996E-2</v>
      </c>
      <c r="AD1271" s="5">
        <v>630800</v>
      </c>
      <c r="AE1271" s="5">
        <v>54259500</v>
      </c>
      <c r="AF1271" s="5">
        <v>8130100</v>
      </c>
      <c r="AG1271" s="5">
        <v>43520600</v>
      </c>
      <c r="AH1271" s="5">
        <v>46.200001</v>
      </c>
      <c r="AI1271" s="10"/>
    </row>
    <row r="1272" spans="1:35" x14ac:dyDescent="0.25">
      <c r="A1272" s="5" t="s">
        <v>1460</v>
      </c>
      <c r="B1272" s="5">
        <v>108</v>
      </c>
      <c r="C1272" s="5">
        <v>51</v>
      </c>
      <c r="D1272" s="5">
        <v>0.02</v>
      </c>
      <c r="E1272" s="5">
        <v>799.99998000000005</v>
      </c>
      <c r="F1272" s="5">
        <v>475</v>
      </c>
      <c r="G1272" s="5">
        <v>30</v>
      </c>
      <c r="H1272" s="5">
        <v>85.800004000000001</v>
      </c>
      <c r="I1272" s="5" t="s">
        <v>200</v>
      </c>
      <c r="J1272" s="5" t="s">
        <v>1183</v>
      </c>
      <c r="K1272" s="5" t="s">
        <v>1456</v>
      </c>
      <c r="L1272" s="5" t="e">
        <v>#VALUE!</v>
      </c>
      <c r="M1272" s="5" t="s">
        <v>1456</v>
      </c>
      <c r="N1272" s="18" t="e">
        <v>#VALUE!</v>
      </c>
      <c r="O1272" s="5" t="e">
        <v>#VALUE!</v>
      </c>
      <c r="P1272" s="5" t="e">
        <v>#VALUE!</v>
      </c>
      <c r="Q1272" s="5">
        <v>311.68231724400039</v>
      </c>
      <c r="R1272" s="5">
        <v>0.94771068907873424</v>
      </c>
      <c r="S1272" s="18" t="e">
        <v>#VALUE!</v>
      </c>
      <c r="T1272" s="62" t="e">
        <v>#VALUE!</v>
      </c>
      <c r="U1272" s="18" t="e">
        <v>#VALUE!</v>
      </c>
      <c r="V1272" s="5">
        <v>328.87918310490466</v>
      </c>
      <c r="W1272" s="5">
        <v>657.36895932294578</v>
      </c>
      <c r="X1272" s="5">
        <v>1.9988159576316531</v>
      </c>
      <c r="Y1272" s="5">
        <v>0</v>
      </c>
      <c r="Z1272" s="5" t="s">
        <v>1176</v>
      </c>
      <c r="AA1272" s="5">
        <v>2010</v>
      </c>
      <c r="AB1272" s="5">
        <v>0.85800003999999996</v>
      </c>
      <c r="AC1272" s="5">
        <v>7.9610272999999995E-2</v>
      </c>
      <c r="AD1272" s="5">
        <v>472400</v>
      </c>
      <c r="AE1272" s="5">
        <v>56810600</v>
      </c>
      <c r="AF1272" s="5">
        <v>8512200</v>
      </c>
      <c r="AG1272" s="5">
        <v>48729200</v>
      </c>
      <c r="AH1272" s="5">
        <v>46.099997999999999</v>
      </c>
      <c r="AI1272" s="10"/>
    </row>
    <row r="1273" spans="1:35" x14ac:dyDescent="0.25">
      <c r="A1273" s="5" t="s">
        <v>1460</v>
      </c>
      <c r="B1273" s="5">
        <v>108</v>
      </c>
      <c r="C1273" s="5">
        <v>51</v>
      </c>
      <c r="D1273" s="5">
        <v>0.02</v>
      </c>
      <c r="E1273" s="5">
        <v>799.99998000000005</v>
      </c>
      <c r="F1273" s="5">
        <v>475</v>
      </c>
      <c r="G1273" s="5">
        <v>30</v>
      </c>
      <c r="H1273" s="5">
        <v>86.900002000000001</v>
      </c>
      <c r="I1273" s="5" t="s">
        <v>200</v>
      </c>
      <c r="J1273" s="5" t="s">
        <v>1183</v>
      </c>
      <c r="K1273" s="5" t="s">
        <v>1456</v>
      </c>
      <c r="L1273" s="5" t="e">
        <v>#VALUE!</v>
      </c>
      <c r="M1273" s="5" t="s">
        <v>1456</v>
      </c>
      <c r="N1273" s="18" t="e">
        <v>#VALUE!</v>
      </c>
      <c r="O1273" s="5" t="e">
        <v>#VALUE!</v>
      </c>
      <c r="P1273" s="5" t="e">
        <v>#VALUE!</v>
      </c>
      <c r="Q1273" s="5">
        <v>292.12268676611581</v>
      </c>
      <c r="R1273" s="5">
        <v>0.88823708453731964</v>
      </c>
      <c r="S1273" s="18" t="e">
        <v>#VALUE!</v>
      </c>
      <c r="T1273" s="62" t="e">
        <v>#VALUE!</v>
      </c>
      <c r="U1273" s="18" t="e">
        <v>#VALUE!</v>
      </c>
      <c r="V1273" s="5">
        <v>328.87918310490466</v>
      </c>
      <c r="W1273" s="5">
        <v>657.36895932294578</v>
      </c>
      <c r="X1273" s="5">
        <v>1.9988159576316531</v>
      </c>
      <c r="Y1273" s="5">
        <v>0</v>
      </c>
      <c r="Z1273" s="5" t="s">
        <v>1176</v>
      </c>
      <c r="AA1273" s="5">
        <v>2011</v>
      </c>
      <c r="AB1273" s="5">
        <v>0.86900001999999998</v>
      </c>
      <c r="AC1273" s="5">
        <v>7.9359165999999995E-2</v>
      </c>
      <c r="AD1273" s="5">
        <v>779100</v>
      </c>
      <c r="AE1273" s="5">
        <v>59329500</v>
      </c>
      <c r="AF1273" s="5">
        <v>8750100</v>
      </c>
      <c r="AG1273" s="5">
        <v>51583600</v>
      </c>
      <c r="AH1273" s="5">
        <v>46.599997999999999</v>
      </c>
      <c r="AI1273" s="10"/>
    </row>
    <row r="1274" spans="1:35" x14ac:dyDescent="0.25">
      <c r="A1274" s="5" t="s">
        <v>1460</v>
      </c>
      <c r="B1274" s="5">
        <v>108</v>
      </c>
      <c r="C1274" s="5">
        <v>51</v>
      </c>
      <c r="D1274" s="5">
        <v>0.02</v>
      </c>
      <c r="E1274" s="5">
        <v>799.99998000000005</v>
      </c>
      <c r="F1274" s="5">
        <v>475</v>
      </c>
      <c r="G1274" s="5">
        <v>24</v>
      </c>
      <c r="H1274" s="5">
        <v>81.999999000000003</v>
      </c>
      <c r="I1274" s="5" t="s">
        <v>200</v>
      </c>
      <c r="J1274" s="5" t="s">
        <v>1183</v>
      </c>
      <c r="K1274" s="5" t="s">
        <v>1456</v>
      </c>
      <c r="L1274" s="5" t="e">
        <v>#VALUE!</v>
      </c>
      <c r="M1274" s="5" t="s">
        <v>1456</v>
      </c>
      <c r="N1274" s="18" t="e">
        <v>#VALUE!</v>
      </c>
      <c r="O1274" s="5" t="e">
        <v>#VALUE!</v>
      </c>
      <c r="P1274" s="5" t="e">
        <v>#VALUE!</v>
      </c>
      <c r="Q1274" s="5">
        <v>423.6990310680888</v>
      </c>
      <c r="R1274" s="5">
        <v>1.2883121001092332</v>
      </c>
      <c r="S1274" s="18" t="e">
        <v>#VALUE!</v>
      </c>
      <c r="T1274" s="62" t="e">
        <v>#VALUE!</v>
      </c>
      <c r="U1274" s="18" t="e">
        <v>#VALUE!</v>
      </c>
      <c r="V1274" s="5">
        <v>328.87918310490466</v>
      </c>
      <c r="W1274" s="5">
        <v>657.36895932294578</v>
      </c>
      <c r="X1274" s="5">
        <v>1.9988159576316531</v>
      </c>
      <c r="Y1274" s="5">
        <v>0</v>
      </c>
      <c r="Z1274" s="5" t="s">
        <v>1176</v>
      </c>
      <c r="AA1274" s="5">
        <v>2012</v>
      </c>
      <c r="AB1274" s="5">
        <v>0.81999999000000001</v>
      </c>
      <c r="AC1274" s="5">
        <v>8.1317111999999997E-2</v>
      </c>
      <c r="AD1274" s="5">
        <v>1239400</v>
      </c>
      <c r="AE1274" s="5">
        <v>61198400</v>
      </c>
      <c r="AF1274" s="5">
        <v>8550500</v>
      </c>
      <c r="AG1274" s="5">
        <v>50168200</v>
      </c>
      <c r="AH1274" s="5">
        <v>46.900002000000001</v>
      </c>
      <c r="AI1274" s="10"/>
    </row>
    <row r="1275" spans="1:35" x14ac:dyDescent="0.25">
      <c r="A1275" s="5" t="s">
        <v>1460</v>
      </c>
      <c r="B1275" s="5">
        <v>108</v>
      </c>
      <c r="C1275" s="5">
        <v>51</v>
      </c>
      <c r="D1275" s="5">
        <v>0.02</v>
      </c>
      <c r="E1275" s="5">
        <v>775.00000999999997</v>
      </c>
      <c r="F1275" s="5">
        <v>475</v>
      </c>
      <c r="G1275" s="5">
        <v>24</v>
      </c>
      <c r="H1275" s="5">
        <v>90.699995000000001</v>
      </c>
      <c r="I1275" s="5" t="s">
        <v>200</v>
      </c>
      <c r="J1275" s="5" t="s">
        <v>201</v>
      </c>
      <c r="K1275" s="5">
        <v>1378.6633971230681</v>
      </c>
      <c r="L1275" s="5">
        <v>4.192005660277097</v>
      </c>
      <c r="M1275" s="5">
        <v>31.445425137389236</v>
      </c>
      <c r="N1275" s="18">
        <v>9.5613911590624726E-2</v>
      </c>
      <c r="O1275" s="5">
        <v>1863.837674648704</v>
      </c>
      <c r="P1275" s="5">
        <v>5.6672412557476584</v>
      </c>
      <c r="Q1275" s="5">
        <v>215.05781543382668</v>
      </c>
      <c r="R1275" s="5">
        <v>0.65391130385175011</v>
      </c>
      <c r="S1275" s="18">
        <v>0.90699995</v>
      </c>
      <c r="T1275" s="62">
        <v>51.45</v>
      </c>
      <c r="U1275" s="18">
        <v>0.156431488627194</v>
      </c>
      <c r="V1275" s="5">
        <v>328.87918310490466</v>
      </c>
      <c r="W1275" s="5">
        <v>676.28453826403279</v>
      </c>
      <c r="X1275" s="5">
        <v>2.0563312395735127</v>
      </c>
      <c r="Y1275" s="5">
        <v>0</v>
      </c>
      <c r="Z1275" s="5" t="s">
        <v>1176</v>
      </c>
      <c r="AA1275" s="5">
        <v>2013</v>
      </c>
      <c r="AB1275" s="5">
        <v>0.90699995</v>
      </c>
      <c r="AC1275" s="5">
        <v>0.11230978</v>
      </c>
      <c r="AE1275" s="5">
        <v>60405200</v>
      </c>
      <c r="AF1275" s="5">
        <v>8590900</v>
      </c>
      <c r="AG1275" s="5">
        <v>54784100</v>
      </c>
      <c r="AH1275" s="5">
        <v>46.900002000000001</v>
      </c>
      <c r="AI1275" s="10"/>
    </row>
    <row r="1276" spans="1:35" x14ac:dyDescent="0.25">
      <c r="A1276" s="5" t="s">
        <v>1460</v>
      </c>
      <c r="B1276" s="5">
        <v>108</v>
      </c>
      <c r="C1276" s="5">
        <v>51</v>
      </c>
      <c r="D1276" s="5">
        <v>0.02</v>
      </c>
      <c r="E1276" s="5">
        <v>0</v>
      </c>
      <c r="F1276" s="5">
        <v>200</v>
      </c>
      <c r="H1276" s="5">
        <v>0</v>
      </c>
      <c r="I1276" s="5" t="s">
        <v>200</v>
      </c>
      <c r="K1276" s="5" t="s">
        <v>1456</v>
      </c>
      <c r="L1276" s="5" t="e">
        <v>#VALUE!</v>
      </c>
      <c r="M1276" s="5" t="s">
        <v>1456</v>
      </c>
      <c r="N1276" s="18" t="e">
        <v>#VALUE!</v>
      </c>
      <c r="O1276" s="5" t="e">
        <v>#VALUE!</v>
      </c>
      <c r="P1276" s="5" t="e">
        <v>#VALUE!</v>
      </c>
      <c r="Q1276" s="5" t="e">
        <v>#DIV/0!</v>
      </c>
      <c r="R1276" s="5" t="e">
        <v>#DIV/0!</v>
      </c>
      <c r="S1276" s="18" t="e">
        <v>#VALUE!</v>
      </c>
      <c r="T1276" s="62" t="e">
        <v>#VALUE!</v>
      </c>
      <c r="U1276" s="18" t="e">
        <v>#VALUE!</v>
      </c>
      <c r="V1276" s="5">
        <v>170.27101100293106</v>
      </c>
      <c r="W1276" s="5">
        <v>796.4215644807316</v>
      </c>
      <c r="X1276" s="5">
        <v>4.6773761416558566</v>
      </c>
      <c r="Y1276" s="5">
        <v>0</v>
      </c>
      <c r="Z1276" s="5" t="s">
        <v>1176</v>
      </c>
      <c r="AA1276" s="5">
        <v>2014</v>
      </c>
      <c r="AI1276" s="10"/>
    </row>
    <row r="1277" spans="1:35" x14ac:dyDescent="0.25">
      <c r="A1277" s="5" t="s">
        <v>1460</v>
      </c>
      <c r="B1277" s="5">
        <v>108</v>
      </c>
      <c r="C1277" s="5">
        <v>51</v>
      </c>
      <c r="D1277" s="5">
        <v>0.02</v>
      </c>
      <c r="E1277" s="5">
        <v>850.00001000000009</v>
      </c>
      <c r="F1277" s="5">
        <v>550.00000000000011</v>
      </c>
      <c r="G1277" s="5">
        <v>30</v>
      </c>
      <c r="H1277" s="5">
        <v>114.40000999999999</v>
      </c>
      <c r="I1277" s="5" t="s">
        <v>200</v>
      </c>
      <c r="J1277" s="5" t="s">
        <v>201</v>
      </c>
      <c r="K1277" s="5">
        <v>1590.4870349750495</v>
      </c>
      <c r="L1277" s="5">
        <v>4.0210522673383817</v>
      </c>
      <c r="M1277" s="5">
        <v>35.016902747412146</v>
      </c>
      <c r="N1277" s="18">
        <v>8.8529358046516918E-2</v>
      </c>
      <c r="O1277" s="5">
        <v>2720.1045535534172</v>
      </c>
      <c r="P1277" s="5">
        <v>6.8769391651375571</v>
      </c>
      <c r="Q1277" s="5">
        <v>-289.60702322182402</v>
      </c>
      <c r="R1277" s="5">
        <v>-0.73218137070919487</v>
      </c>
      <c r="S1277" s="18">
        <v>1.1440001</v>
      </c>
      <c r="T1277" s="62">
        <v>8.07</v>
      </c>
      <c r="U1277" s="18">
        <v>2.0399459646723014E-2</v>
      </c>
      <c r="V1277" s="5">
        <v>395.54000526032104</v>
      </c>
      <c r="W1277" s="5">
        <v>787.22652777150745</v>
      </c>
      <c r="X1277" s="5">
        <v>1.9902576662337896</v>
      </c>
      <c r="Y1277" s="5">
        <v>0</v>
      </c>
      <c r="Z1277" s="5" t="s">
        <v>1186</v>
      </c>
      <c r="AA1277" s="5">
        <v>2001</v>
      </c>
      <c r="AB1277" s="5">
        <v>1.1440001</v>
      </c>
      <c r="AC1277" s="5">
        <v>0.14300001000000001</v>
      </c>
      <c r="AD1277" s="5">
        <v>158193</v>
      </c>
      <c r="AE1277" s="5">
        <v>47870900</v>
      </c>
      <c r="AF1277" s="5">
        <v>9414900</v>
      </c>
      <c r="AG1277" s="5">
        <v>54783900</v>
      </c>
      <c r="AH1277" s="5">
        <v>45.099997999999999</v>
      </c>
      <c r="AI1277" s="10"/>
    </row>
    <row r="1278" spans="1:35" x14ac:dyDescent="0.25">
      <c r="A1278" s="5" t="s">
        <v>1460</v>
      </c>
      <c r="B1278" s="5">
        <v>108</v>
      </c>
      <c r="C1278" s="5">
        <v>51</v>
      </c>
      <c r="D1278" s="5">
        <v>0.02</v>
      </c>
      <c r="E1278" s="5">
        <v>850.00001000000009</v>
      </c>
      <c r="F1278" s="5">
        <v>550.00000000000011</v>
      </c>
      <c r="G1278" s="5">
        <v>30</v>
      </c>
      <c r="H1278" s="5">
        <v>104.80000000000001</v>
      </c>
      <c r="I1278" s="5" t="s">
        <v>200</v>
      </c>
      <c r="J1278" s="5" t="s">
        <v>201</v>
      </c>
      <c r="K1278" s="5">
        <v>1590.4870349750495</v>
      </c>
      <c r="L1278" s="5">
        <v>4.0210522673383817</v>
      </c>
      <c r="M1278" s="5">
        <v>35.016902747412146</v>
      </c>
      <c r="N1278" s="18">
        <v>8.8529358046516918E-2</v>
      </c>
      <c r="O1278" s="5">
        <v>2491.8438137583917</v>
      </c>
      <c r="P1278" s="5">
        <v>6.2998528103836362</v>
      </c>
      <c r="Q1278" s="5">
        <v>-104.6437186446488</v>
      </c>
      <c r="R1278" s="5">
        <v>-0.26455912740300058</v>
      </c>
      <c r="S1278" s="18">
        <v>1.048</v>
      </c>
      <c r="T1278" s="62">
        <v>25.28</v>
      </c>
      <c r="U1278" s="18">
        <v>6.3911978812672104E-2</v>
      </c>
      <c r="V1278" s="5">
        <v>395.54000526032104</v>
      </c>
      <c r="W1278" s="5">
        <v>787.22652777150745</v>
      </c>
      <c r="X1278" s="5">
        <v>1.9902576662337896</v>
      </c>
      <c r="Y1278" s="5">
        <v>0</v>
      </c>
      <c r="Z1278" s="5" t="s">
        <v>1186</v>
      </c>
      <c r="AA1278" s="5">
        <v>2002</v>
      </c>
      <c r="AB1278" s="5">
        <v>1.048</v>
      </c>
      <c r="AC1278" s="5">
        <v>0.14330000000000001</v>
      </c>
      <c r="AD1278" s="5">
        <v>539</v>
      </c>
      <c r="AE1278" s="5">
        <v>51693200</v>
      </c>
      <c r="AF1278" s="5">
        <v>9378900</v>
      </c>
      <c r="AG1278" s="5">
        <v>54193100</v>
      </c>
      <c r="AH1278" s="5">
        <v>45</v>
      </c>
      <c r="AI1278" s="10"/>
    </row>
    <row r="1279" spans="1:35" x14ac:dyDescent="0.25">
      <c r="A1279" s="5" t="s">
        <v>1460</v>
      </c>
      <c r="B1279" s="5">
        <v>108</v>
      </c>
      <c r="C1279" s="5">
        <v>51</v>
      </c>
      <c r="D1279" s="5">
        <v>0.02</v>
      </c>
      <c r="E1279" s="5">
        <v>850.00001000000009</v>
      </c>
      <c r="F1279" s="5">
        <v>550.00000000000011</v>
      </c>
      <c r="G1279" s="5">
        <v>30</v>
      </c>
      <c r="H1279" s="5">
        <v>97.199994000000004</v>
      </c>
      <c r="I1279" s="5" t="s">
        <v>200</v>
      </c>
      <c r="J1279" s="5" t="s">
        <v>201</v>
      </c>
      <c r="K1279" s="5">
        <v>1590.4870349750495</v>
      </c>
      <c r="L1279" s="5">
        <v>4.0210522673383817</v>
      </c>
      <c r="M1279" s="5">
        <v>35.016902747412146</v>
      </c>
      <c r="N1279" s="18">
        <v>8.8529358046516918E-2</v>
      </c>
      <c r="O1279" s="5">
        <v>2311.1374403268396</v>
      </c>
      <c r="P1279" s="5">
        <v>5.8429928947535554</v>
      </c>
      <c r="Q1279" s="5">
        <v>62.315740563015154</v>
      </c>
      <c r="R1279" s="5">
        <v>0.15754598709175477</v>
      </c>
      <c r="S1279" s="18">
        <v>0.97199994000000012</v>
      </c>
      <c r="T1279" s="62">
        <v>40.82</v>
      </c>
      <c r="U1279" s="18">
        <v>0.10318910291746315</v>
      </c>
      <c r="V1279" s="5">
        <v>395.54000526032104</v>
      </c>
      <c r="W1279" s="5">
        <v>787.22652777150745</v>
      </c>
      <c r="X1279" s="5">
        <v>1.9902576662337896</v>
      </c>
      <c r="Y1279" s="5">
        <v>0</v>
      </c>
      <c r="Z1279" s="5" t="s">
        <v>1186</v>
      </c>
      <c r="AA1279" s="5">
        <v>2003</v>
      </c>
      <c r="AB1279" s="5">
        <v>0.97199994000000001</v>
      </c>
      <c r="AC1279" s="5">
        <v>0.14599999999999999</v>
      </c>
      <c r="AD1279" s="5">
        <v>20831</v>
      </c>
      <c r="AE1279" s="5">
        <v>54313300</v>
      </c>
      <c r="AF1279" s="5">
        <v>9652900</v>
      </c>
      <c r="AG1279" s="5">
        <v>52770000</v>
      </c>
      <c r="AH1279" s="5">
        <v>45</v>
      </c>
      <c r="AI1279" s="10"/>
    </row>
    <row r="1280" spans="1:35" x14ac:dyDescent="0.25">
      <c r="A1280" s="5" t="s">
        <v>1460</v>
      </c>
      <c r="B1280" s="5">
        <v>108</v>
      </c>
      <c r="C1280" s="5">
        <v>51</v>
      </c>
      <c r="D1280" s="5">
        <v>0.02</v>
      </c>
      <c r="E1280" s="5">
        <v>850.00001000000009</v>
      </c>
      <c r="F1280" s="5">
        <v>550.00000000000011</v>
      </c>
      <c r="G1280" s="5">
        <v>30</v>
      </c>
      <c r="H1280" s="5">
        <v>91.19999399999999</v>
      </c>
      <c r="I1280" s="5" t="s">
        <v>200</v>
      </c>
      <c r="J1280" s="5" t="s">
        <v>201</v>
      </c>
      <c r="K1280" s="5">
        <v>1590.4870349750495</v>
      </c>
      <c r="L1280" s="5">
        <v>4.0210522673383817</v>
      </c>
      <c r="M1280" s="5">
        <v>35.016902747412146</v>
      </c>
      <c r="N1280" s="18">
        <v>8.8529358046516918E-2</v>
      </c>
      <c r="O1280" s="5">
        <v>2168.4746265620456</v>
      </c>
      <c r="P1280" s="5">
        <v>5.4823142987392233</v>
      </c>
      <c r="Q1280" s="5">
        <v>197.7197736862544</v>
      </c>
      <c r="R1280" s="5">
        <v>0.49987301172261184</v>
      </c>
      <c r="S1280" s="18">
        <v>0.91199993999999984</v>
      </c>
      <c r="T1280" s="62">
        <v>53.41</v>
      </c>
      <c r="U1280" s="18">
        <v>0.13504282979529061</v>
      </c>
      <c r="V1280" s="5">
        <v>395.54000526032104</v>
      </c>
      <c r="W1280" s="5">
        <v>787.22652777150745</v>
      </c>
      <c r="X1280" s="5">
        <v>1.9902576662337896</v>
      </c>
      <c r="Y1280" s="5">
        <v>0</v>
      </c>
      <c r="Z1280" s="5" t="s">
        <v>1186</v>
      </c>
      <c r="AA1280" s="5">
        <v>2004</v>
      </c>
      <c r="AB1280" s="5">
        <v>0.91199993999999995</v>
      </c>
      <c r="AC1280" s="5">
        <v>0.14770000999999999</v>
      </c>
      <c r="AD1280" s="5">
        <v>321091</v>
      </c>
      <c r="AE1280" s="5">
        <v>56978100</v>
      </c>
      <c r="AF1280" s="5">
        <v>10030700</v>
      </c>
      <c r="AG1280" s="5">
        <v>51949600</v>
      </c>
      <c r="AH1280" s="5">
        <v>45.099997999999999</v>
      </c>
      <c r="AI1280" s="10"/>
    </row>
    <row r="1281" spans="1:35" x14ac:dyDescent="0.25">
      <c r="A1281" s="5" t="s">
        <v>1460</v>
      </c>
      <c r="B1281" s="5">
        <v>108</v>
      </c>
      <c r="C1281" s="5">
        <v>51</v>
      </c>
      <c r="D1281" s="5">
        <v>0.02</v>
      </c>
      <c r="E1281" s="5">
        <v>850.00001000000009</v>
      </c>
      <c r="F1281" s="5">
        <v>550.00000000000011</v>
      </c>
      <c r="G1281" s="5">
        <v>30</v>
      </c>
      <c r="H1281" s="5">
        <v>83.599997000000002</v>
      </c>
      <c r="I1281" s="5" t="s">
        <v>200</v>
      </c>
      <c r="J1281" s="5" t="s">
        <v>201</v>
      </c>
      <c r="K1281" s="5">
        <v>1590.4870349750495</v>
      </c>
      <c r="L1281" s="5">
        <v>4.0210522673383817</v>
      </c>
      <c r="M1281" s="5">
        <v>35.016902747412146</v>
      </c>
      <c r="N1281" s="18">
        <v>8.8529358046516918E-2</v>
      </c>
      <c r="O1281" s="5">
        <v>1987.7684671247148</v>
      </c>
      <c r="P1281" s="5">
        <v>5.0254549241270379</v>
      </c>
      <c r="Q1281" s="5">
        <v>376.66127737051579</v>
      </c>
      <c r="R1281" s="5">
        <v>0.9522710025819503</v>
      </c>
      <c r="S1281" s="18">
        <v>0.83599997000000004</v>
      </c>
      <c r="T1281" s="62">
        <v>70.069999999999993</v>
      </c>
      <c r="U1281" s="18">
        <v>0.17713872349941945</v>
      </c>
      <c r="V1281" s="5">
        <v>395.54000526032104</v>
      </c>
      <c r="W1281" s="5">
        <v>787.22652777150745</v>
      </c>
      <c r="X1281" s="5">
        <v>1.9902576662337896</v>
      </c>
      <c r="Y1281" s="5">
        <v>0</v>
      </c>
      <c r="Z1281" s="5" t="s">
        <v>1186</v>
      </c>
      <c r="AA1281" s="5">
        <v>2005</v>
      </c>
      <c r="AB1281" s="5">
        <v>0.83599997000000004</v>
      </c>
      <c r="AC1281" s="5">
        <v>0.13830000000000001</v>
      </c>
      <c r="AD1281" s="5">
        <v>945107</v>
      </c>
      <c r="AE1281" s="5">
        <v>61129400</v>
      </c>
      <c r="AF1281" s="5">
        <v>10527700</v>
      </c>
      <c r="AG1281" s="5">
        <v>51122100</v>
      </c>
      <c r="AH1281" s="5">
        <v>45</v>
      </c>
      <c r="AI1281" s="10"/>
    </row>
    <row r="1282" spans="1:35" x14ac:dyDescent="0.25">
      <c r="A1282" s="5" t="s">
        <v>1460</v>
      </c>
      <c r="B1282" s="5">
        <v>108</v>
      </c>
      <c r="C1282" s="5">
        <v>51</v>
      </c>
      <c r="D1282" s="5">
        <v>0.02</v>
      </c>
      <c r="E1282" s="5">
        <v>850.00001000000009</v>
      </c>
      <c r="F1282" s="5">
        <v>524.99999000000003</v>
      </c>
      <c r="G1282" s="5">
        <v>30</v>
      </c>
      <c r="H1282" s="5">
        <v>81.199997999999994</v>
      </c>
      <c r="I1282" s="5" t="s">
        <v>200</v>
      </c>
      <c r="J1282" s="5" t="s">
        <v>201</v>
      </c>
      <c r="K1282" s="5">
        <v>1476.9110614461645</v>
      </c>
      <c r="L1282" s="5">
        <v>3.9716338113340051</v>
      </c>
      <c r="M1282" s="5">
        <v>31.633736066960999</v>
      </c>
      <c r="N1282" s="18">
        <v>8.5067827726428027E-2</v>
      </c>
      <c r="O1282" s="5">
        <v>1790.195642318484</v>
      </c>
      <c r="P1282" s="5">
        <v>4.8141027090506743</v>
      </c>
      <c r="Q1282" s="5">
        <v>395.66804648939677</v>
      </c>
      <c r="R1282" s="5">
        <v>1.0640103067296613</v>
      </c>
      <c r="S1282" s="18">
        <v>0.81199997999999995</v>
      </c>
      <c r="T1282" s="62">
        <v>68.45</v>
      </c>
      <c r="U1282" s="18">
        <v>0.18407459981024968</v>
      </c>
      <c r="V1282" s="5">
        <v>371.86486257404857</v>
      </c>
      <c r="W1282" s="5">
        <v>727.76342920897605</v>
      </c>
      <c r="X1282" s="5">
        <v>1.9570642522431336</v>
      </c>
      <c r="Y1282" s="5">
        <v>0</v>
      </c>
      <c r="Z1282" s="5" t="s">
        <v>1186</v>
      </c>
      <c r="AA1282" s="5">
        <v>2006</v>
      </c>
      <c r="AB1282" s="5">
        <v>0.81199997999999995</v>
      </c>
      <c r="AC1282" s="5">
        <v>0.13930000000000001</v>
      </c>
      <c r="AD1282" s="5">
        <v>1328373</v>
      </c>
      <c r="AE1282" s="5">
        <v>64627300</v>
      </c>
      <c r="AF1282" s="5">
        <v>11419000</v>
      </c>
      <c r="AG1282" s="5">
        <v>52464700</v>
      </c>
      <c r="AH1282" s="5">
        <v>44.700001</v>
      </c>
      <c r="AI1282" s="10"/>
    </row>
    <row r="1283" spans="1:35" x14ac:dyDescent="0.25">
      <c r="A1283" s="5" t="s">
        <v>1460</v>
      </c>
      <c r="B1283" s="5">
        <v>108</v>
      </c>
      <c r="C1283" s="5">
        <v>51</v>
      </c>
      <c r="D1283" s="5">
        <v>0.02</v>
      </c>
      <c r="E1283" s="5">
        <v>850.00001000000009</v>
      </c>
      <c r="F1283" s="5">
        <v>524.99999000000003</v>
      </c>
      <c r="G1283" s="5">
        <v>30</v>
      </c>
      <c r="H1283" s="5">
        <v>85.800004000000001</v>
      </c>
      <c r="I1283" s="5" t="s">
        <v>200</v>
      </c>
      <c r="J1283" s="5" t="s">
        <v>201</v>
      </c>
      <c r="K1283" s="5">
        <v>1476.9110614461645</v>
      </c>
      <c r="L1283" s="5">
        <v>3.9716338113340051</v>
      </c>
      <c r="M1283" s="5">
        <v>31.633736066960999</v>
      </c>
      <c r="N1283" s="18">
        <v>8.5067827726428027E-2</v>
      </c>
      <c r="O1283" s="5">
        <v>1891.6108011690899</v>
      </c>
      <c r="P1283" s="5">
        <v>5.0868231756971065</v>
      </c>
      <c r="Q1283" s="5">
        <v>307.73197570658795</v>
      </c>
      <c r="R1283" s="5">
        <v>0.8275371154361485</v>
      </c>
      <c r="S1283" s="18">
        <v>0.85800003999999996</v>
      </c>
      <c r="T1283" s="62">
        <v>60.27</v>
      </c>
      <c r="U1283" s="18">
        <v>0.16207063311345027</v>
      </c>
      <c r="V1283" s="5">
        <v>371.86486257404857</v>
      </c>
      <c r="W1283" s="5">
        <v>727.76342920897605</v>
      </c>
      <c r="X1283" s="5">
        <v>1.9570642522431336</v>
      </c>
      <c r="Y1283" s="5">
        <v>0</v>
      </c>
      <c r="Z1283" s="5" t="s">
        <v>1186</v>
      </c>
      <c r="AA1283" s="5">
        <v>2007</v>
      </c>
      <c r="AB1283" s="5">
        <v>0.85800003999999996</v>
      </c>
      <c r="AC1283" s="5">
        <v>0.13969999999999999</v>
      </c>
      <c r="AD1283" s="5">
        <v>1708821</v>
      </c>
      <c r="AE1283" s="5">
        <v>66495872</v>
      </c>
      <c r="AF1283" s="5">
        <v>11410257</v>
      </c>
      <c r="AG1283" s="5">
        <v>57057840</v>
      </c>
      <c r="AH1283" s="5">
        <v>44.599997999999999</v>
      </c>
      <c r="AI1283" s="10"/>
    </row>
    <row r="1284" spans="1:35" x14ac:dyDescent="0.25">
      <c r="A1284" s="5" t="s">
        <v>1460</v>
      </c>
      <c r="B1284" s="5">
        <v>108</v>
      </c>
      <c r="C1284" s="5">
        <v>51</v>
      </c>
      <c r="D1284" s="5">
        <v>0.02</v>
      </c>
      <c r="E1284" s="5">
        <v>825.00003000000004</v>
      </c>
      <c r="F1284" s="5">
        <v>524.99999000000003</v>
      </c>
      <c r="G1284" s="5">
        <v>30</v>
      </c>
      <c r="H1284" s="5">
        <v>86.000000999999997</v>
      </c>
      <c r="I1284" s="5" t="s">
        <v>200</v>
      </c>
      <c r="J1284" s="5" t="s">
        <v>201</v>
      </c>
      <c r="K1284" s="5">
        <v>1516.0532073258935</v>
      </c>
      <c r="L1284" s="5">
        <v>4.0768928713290444</v>
      </c>
      <c r="M1284" s="5">
        <v>33.759381612857531</v>
      </c>
      <c r="N1284" s="18">
        <v>9.0784005187193789E-2</v>
      </c>
      <c r="O1284" s="5">
        <v>1947.3232985729901</v>
      </c>
      <c r="P1284" s="5">
        <v>5.2366423788836034</v>
      </c>
      <c r="Q1284" s="5">
        <v>309.38304013623065</v>
      </c>
      <c r="R1284" s="5">
        <v>0.83197707359249073</v>
      </c>
      <c r="S1284" s="18">
        <v>0.86000000999999993</v>
      </c>
      <c r="T1284" s="62">
        <v>61.89</v>
      </c>
      <c r="U1284" s="18">
        <v>0.16643643851003476</v>
      </c>
      <c r="V1284" s="5">
        <v>371.86486257404857</v>
      </c>
      <c r="W1284" s="5">
        <v>748.27618329003235</v>
      </c>
      <c r="X1284" s="5">
        <v>2.0122261030807391</v>
      </c>
      <c r="Y1284" s="5">
        <v>0</v>
      </c>
      <c r="Z1284" s="5" t="s">
        <v>1186</v>
      </c>
      <c r="AA1284" s="5">
        <v>2008</v>
      </c>
      <c r="AB1284" s="5">
        <v>0.86000001000000004</v>
      </c>
      <c r="AC1284" s="5">
        <v>0.14669999</v>
      </c>
      <c r="AD1284" s="5">
        <v>1852238</v>
      </c>
      <c r="AE1284" s="5">
        <v>70845640</v>
      </c>
      <c r="AF1284" s="5">
        <v>11921469</v>
      </c>
      <c r="AG1284" s="5">
        <v>60922156</v>
      </c>
      <c r="AH1284" s="5">
        <v>44.599997999999999</v>
      </c>
      <c r="AI1284" s="10"/>
    </row>
    <row r="1285" spans="1:35" x14ac:dyDescent="0.25">
      <c r="A1285" s="5" t="s">
        <v>1460</v>
      </c>
      <c r="B1285" s="5">
        <v>108</v>
      </c>
      <c r="C1285" s="5">
        <v>51</v>
      </c>
      <c r="D1285" s="5">
        <v>0.02</v>
      </c>
      <c r="E1285" s="5">
        <v>799.99998000000005</v>
      </c>
      <c r="F1285" s="5">
        <v>524.99999000000003</v>
      </c>
      <c r="G1285" s="5">
        <v>30</v>
      </c>
      <c r="H1285" s="5">
        <v>79.2</v>
      </c>
      <c r="I1285" s="5" t="s">
        <v>200</v>
      </c>
      <c r="J1285" s="5" t="s">
        <v>201</v>
      </c>
      <c r="K1285" s="5">
        <v>1556.5878923653158</v>
      </c>
      <c r="L1285" s="5">
        <v>4.1858966765254841</v>
      </c>
      <c r="M1285" s="5">
        <v>36.022487892154508</v>
      </c>
      <c r="N1285" s="18">
        <v>9.6869835033100052E-2</v>
      </c>
      <c r="O1285" s="5">
        <v>1842.3297348900819</v>
      </c>
      <c r="P1285" s="5">
        <v>4.9542990486852547</v>
      </c>
      <c r="Q1285" s="5">
        <v>466.39197678832738</v>
      </c>
      <c r="R1285" s="5">
        <v>1.2541974887327674</v>
      </c>
      <c r="S1285" s="18">
        <v>0.79200000000000004</v>
      </c>
      <c r="T1285" s="62">
        <v>77.45</v>
      </c>
      <c r="U1285" s="18">
        <v>0.20827697681575938</v>
      </c>
      <c r="V1285" s="5">
        <v>371.86486257404857</v>
      </c>
      <c r="W1285" s="5">
        <v>769.58601532418129</v>
      </c>
      <c r="X1285" s="5">
        <v>2.0695314152488269</v>
      </c>
      <c r="Y1285" s="5">
        <v>0</v>
      </c>
      <c r="Z1285" s="5" t="s">
        <v>1186</v>
      </c>
      <c r="AA1285" s="5">
        <v>2009</v>
      </c>
      <c r="AB1285" s="5">
        <v>0.79200000000000004</v>
      </c>
      <c r="AC1285" s="5">
        <v>0.1542</v>
      </c>
      <c r="AD1285" s="5">
        <v>1761295</v>
      </c>
      <c r="AE1285" s="5">
        <v>75520736</v>
      </c>
      <c r="AF1285" s="5">
        <v>12524593</v>
      </c>
      <c r="AG1285" s="5">
        <v>59781576</v>
      </c>
      <c r="AH1285" s="5">
        <v>44.599997999999999</v>
      </c>
      <c r="AI1285" s="10"/>
    </row>
    <row r="1286" spans="1:35" x14ac:dyDescent="0.25">
      <c r="A1286" s="5" t="s">
        <v>1460</v>
      </c>
      <c r="B1286" s="5">
        <v>108</v>
      </c>
      <c r="C1286" s="5">
        <v>51</v>
      </c>
      <c r="D1286" s="5">
        <v>0.02</v>
      </c>
      <c r="E1286" s="5">
        <v>799.99998000000005</v>
      </c>
      <c r="F1286" s="5">
        <v>524.99999000000003</v>
      </c>
      <c r="G1286" s="5">
        <v>30</v>
      </c>
      <c r="H1286" s="5">
        <v>75.099998999999997</v>
      </c>
      <c r="I1286" s="5" t="s">
        <v>200</v>
      </c>
      <c r="J1286" s="5" t="s">
        <v>201</v>
      </c>
      <c r="K1286" s="5">
        <v>1556.5878923653158</v>
      </c>
      <c r="L1286" s="5">
        <v>4.1858966765254841</v>
      </c>
      <c r="M1286" s="5">
        <v>36.022487892154508</v>
      </c>
      <c r="N1286" s="18">
        <v>9.6869835033100052E-2</v>
      </c>
      <c r="O1286" s="5">
        <v>1746.9565814130733</v>
      </c>
      <c r="P1286" s="5">
        <v>4.6978264343682268</v>
      </c>
      <c r="Q1286" s="5">
        <v>572.0184342846668</v>
      </c>
      <c r="R1286" s="5">
        <v>1.5382427646569112</v>
      </c>
      <c r="S1286" s="18">
        <v>0.75099998999999995</v>
      </c>
      <c r="T1286" s="62">
        <v>86.83</v>
      </c>
      <c r="U1286" s="18">
        <v>0.2335079891657755</v>
      </c>
      <c r="V1286" s="5">
        <v>371.86486257404857</v>
      </c>
      <c r="W1286" s="5">
        <v>769.58601532418129</v>
      </c>
      <c r="X1286" s="5">
        <v>2.0695314152488269</v>
      </c>
      <c r="Y1286" s="5">
        <v>0</v>
      </c>
      <c r="Z1286" s="5" t="s">
        <v>1186</v>
      </c>
      <c r="AA1286" s="5">
        <v>2010</v>
      </c>
      <c r="AB1286" s="5">
        <v>0.75099998999999995</v>
      </c>
      <c r="AC1286" s="5">
        <v>0.15490000000000001</v>
      </c>
      <c r="AD1286" s="5">
        <v>1928278</v>
      </c>
      <c r="AE1286" s="5">
        <v>79005424</v>
      </c>
      <c r="AF1286" s="5">
        <v>12788847</v>
      </c>
      <c r="AG1286" s="5">
        <v>59306848</v>
      </c>
      <c r="AH1286" s="5">
        <v>44.5</v>
      </c>
      <c r="AI1286" s="10"/>
    </row>
    <row r="1287" spans="1:35" x14ac:dyDescent="0.25">
      <c r="A1287" s="5" t="s">
        <v>1460</v>
      </c>
      <c r="B1287" s="5">
        <v>108</v>
      </c>
      <c r="C1287" s="5">
        <v>51</v>
      </c>
      <c r="D1287" s="5">
        <v>0.02</v>
      </c>
      <c r="E1287" s="5">
        <v>750.00002999999992</v>
      </c>
      <c r="F1287" s="5">
        <v>499.99999000000003</v>
      </c>
      <c r="G1287" s="5">
        <v>30</v>
      </c>
      <c r="H1287" s="5">
        <v>69.099997999999999</v>
      </c>
      <c r="I1287" s="5" t="s">
        <v>200</v>
      </c>
      <c r="J1287" s="5" t="s">
        <v>201</v>
      </c>
      <c r="K1287" s="5">
        <v>1525.3700924025638</v>
      </c>
      <c r="L1287" s="5">
        <v>4.362237510548546</v>
      </c>
      <c r="M1287" s="5">
        <v>37.10600796708367</v>
      </c>
      <c r="N1287" s="18">
        <v>0.1061153752960874</v>
      </c>
      <c r="O1287" s="5">
        <v>1574.4059740638013</v>
      </c>
      <c r="P1287" s="5">
        <v>4.5024698144404836</v>
      </c>
      <c r="Q1287" s="5">
        <v>716.76261261372758</v>
      </c>
      <c r="R1287" s="5">
        <v>2.0497902577712317</v>
      </c>
      <c r="S1287" s="18">
        <v>0.69099997999999996</v>
      </c>
      <c r="T1287" s="62">
        <v>97.8</v>
      </c>
      <c r="U1287" s="18">
        <v>0.27967365455467746</v>
      </c>
      <c r="V1287" s="5">
        <v>349.67607534298389</v>
      </c>
      <c r="W1287" s="5">
        <v>753.07566683436357</v>
      </c>
      <c r="X1287" s="5">
        <v>2.1536379521981894</v>
      </c>
      <c r="Y1287" s="5">
        <v>0</v>
      </c>
      <c r="Z1287" s="5" t="s">
        <v>1186</v>
      </c>
      <c r="AA1287" s="5">
        <v>2011</v>
      </c>
      <c r="AB1287" s="5">
        <v>0.69099997999999996</v>
      </c>
      <c r="AC1287" s="5">
        <v>0.16059999</v>
      </c>
      <c r="AD1287" s="5">
        <v>2436602</v>
      </c>
      <c r="AE1287" s="5">
        <v>85640384</v>
      </c>
      <c r="AF1287" s="5">
        <v>12910043</v>
      </c>
      <c r="AG1287" s="5">
        <v>59141132</v>
      </c>
      <c r="AH1287" s="5">
        <v>44.5</v>
      </c>
      <c r="AI1287" s="10"/>
    </row>
    <row r="1288" spans="1:35" x14ac:dyDescent="0.25">
      <c r="A1288" s="5" t="s">
        <v>1460</v>
      </c>
      <c r="B1288" s="5">
        <v>108</v>
      </c>
      <c r="C1288" s="5">
        <v>51</v>
      </c>
      <c r="D1288" s="5">
        <v>0.02</v>
      </c>
      <c r="E1288" s="5">
        <v>750.00002999999992</v>
      </c>
      <c r="F1288" s="5">
        <v>499.99999000000003</v>
      </c>
      <c r="G1288" s="5">
        <v>30</v>
      </c>
      <c r="H1288" s="5">
        <v>66.300004999999999</v>
      </c>
      <c r="I1288" s="5" t="s">
        <v>200</v>
      </c>
      <c r="J1288" s="5" t="s">
        <v>201</v>
      </c>
      <c r="K1288" s="5">
        <v>1525.3700924025638</v>
      </c>
      <c r="L1288" s="5">
        <v>4.362237510548546</v>
      </c>
      <c r="M1288" s="5">
        <v>37.10600796708367</v>
      </c>
      <c r="N1288" s="18">
        <v>0.1061153752960874</v>
      </c>
      <c r="O1288" s="5">
        <v>1510.6096522963705</v>
      </c>
      <c r="P1288" s="5">
        <v>4.3200257575948573</v>
      </c>
      <c r="Q1288" s="5">
        <v>813.39357319343856</v>
      </c>
      <c r="R1288" s="5">
        <v>2.3261344728706757</v>
      </c>
      <c r="S1288" s="18">
        <v>0.66300004999999995</v>
      </c>
      <c r="T1288" s="62">
        <v>105.98</v>
      </c>
      <c r="U1288" s="18">
        <v>0.30307206142771764</v>
      </c>
      <c r="V1288" s="5">
        <v>349.67607534298389</v>
      </c>
      <c r="W1288" s="5">
        <v>753.07566683436357</v>
      </c>
      <c r="X1288" s="5">
        <v>2.1536379521981894</v>
      </c>
      <c r="Y1288" s="5">
        <v>0</v>
      </c>
      <c r="Z1288" s="5" t="s">
        <v>1186</v>
      </c>
      <c r="AA1288" s="5">
        <v>2012</v>
      </c>
      <c r="AB1288" s="5">
        <v>0.66300004999999995</v>
      </c>
      <c r="AC1288" s="5">
        <v>0.16</v>
      </c>
      <c r="AD1288" s="5">
        <v>2629244</v>
      </c>
      <c r="AE1288" s="5">
        <v>87760656</v>
      </c>
      <c r="AF1288" s="5">
        <v>12714371</v>
      </c>
      <c r="AG1288" s="5">
        <v>58227624</v>
      </c>
      <c r="AH1288" s="5">
        <v>44.700001</v>
      </c>
      <c r="AI1288" s="10"/>
    </row>
    <row r="1289" spans="1:35" x14ac:dyDescent="0.25">
      <c r="A1289" s="5" t="s">
        <v>1460</v>
      </c>
      <c r="B1289" s="5">
        <v>108</v>
      </c>
      <c r="C1289" s="5">
        <v>51</v>
      </c>
      <c r="D1289" s="5">
        <v>0.02</v>
      </c>
      <c r="E1289" s="5">
        <v>750.00002999999992</v>
      </c>
      <c r="F1289" s="5">
        <v>499.99999000000003</v>
      </c>
      <c r="G1289" s="5">
        <v>30</v>
      </c>
      <c r="H1289" s="5">
        <v>63.800000999999995</v>
      </c>
      <c r="I1289" s="5" t="s">
        <v>200</v>
      </c>
      <c r="J1289" s="5" t="s">
        <v>201</v>
      </c>
      <c r="K1289" s="5">
        <v>1525.3700924025638</v>
      </c>
      <c r="L1289" s="5">
        <v>4.362237510548546</v>
      </c>
      <c r="M1289" s="5">
        <v>37.10600796708367</v>
      </c>
      <c r="N1289" s="18">
        <v>0.1061153752960874</v>
      </c>
      <c r="O1289" s="5">
        <v>1453.6484171776169</v>
      </c>
      <c r="P1289" s="5">
        <v>4.1571286103911707</v>
      </c>
      <c r="Q1289" s="5">
        <v>905.32335998031738</v>
      </c>
      <c r="R1289" s="5">
        <v>2.589034320098452</v>
      </c>
      <c r="S1289" s="18">
        <v>0.63800000999999995</v>
      </c>
      <c r="T1289" s="62">
        <v>113.76</v>
      </c>
      <c r="U1289" s="18">
        <v>0.3253321170257043</v>
      </c>
      <c r="V1289" s="5">
        <v>349.67607534298389</v>
      </c>
      <c r="W1289" s="5">
        <v>753.07566683436357</v>
      </c>
      <c r="X1289" s="5">
        <v>2.1536379521981894</v>
      </c>
      <c r="Y1289" s="5">
        <v>0</v>
      </c>
      <c r="Z1289" s="5" t="s">
        <v>1186</v>
      </c>
      <c r="AA1289" s="5">
        <v>2013</v>
      </c>
      <c r="AB1289" s="5">
        <v>0.63800000999999995</v>
      </c>
      <c r="AC1289" s="5">
        <v>0.15920000000000001</v>
      </c>
      <c r="AD1289" s="5">
        <v>3110429</v>
      </c>
      <c r="AE1289" s="5">
        <v>89951816</v>
      </c>
      <c r="AF1289" s="5">
        <v>12577105</v>
      </c>
      <c r="AG1289" s="5">
        <v>57353264</v>
      </c>
      <c r="AH1289" s="5">
        <v>44.799999</v>
      </c>
      <c r="AI1289" s="10"/>
    </row>
    <row r="1290" spans="1:35" x14ac:dyDescent="0.25">
      <c r="A1290" s="5" t="s">
        <v>1460</v>
      </c>
      <c r="B1290" s="5">
        <v>108</v>
      </c>
      <c r="C1290" s="5">
        <v>51</v>
      </c>
      <c r="D1290" s="5">
        <v>0.02</v>
      </c>
      <c r="E1290" s="5">
        <v>750.00002999999992</v>
      </c>
      <c r="F1290" s="5">
        <v>499.99999000000003</v>
      </c>
      <c r="G1290" s="5">
        <v>30</v>
      </c>
      <c r="H1290" s="5">
        <v>62</v>
      </c>
      <c r="I1290" s="5" t="s">
        <v>200</v>
      </c>
      <c r="J1290" s="5" t="s">
        <v>201</v>
      </c>
      <c r="K1290" s="5">
        <v>1525.3700924025638</v>
      </c>
      <c r="L1290" s="5">
        <v>4.362237510548546</v>
      </c>
      <c r="M1290" s="5">
        <v>37.10600796708367</v>
      </c>
      <c r="N1290" s="18">
        <v>0.1061153752960874</v>
      </c>
      <c r="O1290" s="5">
        <v>1412.6363707268949</v>
      </c>
      <c r="P1290" s="5">
        <v>4.0398427869029758</v>
      </c>
      <c r="Q1290" s="5">
        <v>972.32495028522521</v>
      </c>
      <c r="R1290" s="5">
        <v>2.7806447705394453</v>
      </c>
      <c r="S1290" s="18">
        <v>0.62</v>
      </c>
      <c r="T1290" s="62">
        <v>119.43</v>
      </c>
      <c r="U1290" s="18">
        <v>0.34155601112434314</v>
      </c>
      <c r="V1290" s="5">
        <v>349.67607534298389</v>
      </c>
      <c r="W1290" s="5">
        <v>753.07566683436357</v>
      </c>
      <c r="X1290" s="5">
        <v>2.1536379521981894</v>
      </c>
      <c r="Y1290" s="5">
        <v>0</v>
      </c>
      <c r="Z1290" s="5" t="s">
        <v>1186</v>
      </c>
      <c r="AA1290" s="5">
        <v>2014</v>
      </c>
      <c r="AB1290" s="5">
        <v>0.62</v>
      </c>
      <c r="AC1290" s="5">
        <v>0.15870000000000001</v>
      </c>
      <c r="AD1290" s="5">
        <v>3410373</v>
      </c>
      <c r="AE1290" s="5">
        <v>92352984</v>
      </c>
      <c r="AF1290" s="5">
        <v>12620862</v>
      </c>
      <c r="AG1290" s="5">
        <v>57231800</v>
      </c>
      <c r="AI1290" s="10"/>
    </row>
    <row r="1291" spans="1:35" x14ac:dyDescent="0.25">
      <c r="A1291" s="5" t="s">
        <v>1460</v>
      </c>
      <c r="B1291" s="5">
        <v>108</v>
      </c>
      <c r="C1291" s="5">
        <v>51</v>
      </c>
      <c r="D1291" s="5">
        <v>0.02</v>
      </c>
      <c r="E1291" s="5">
        <v>850.00001000000009</v>
      </c>
      <c r="F1291" s="5">
        <v>499.99999000000003</v>
      </c>
      <c r="G1291" s="5">
        <v>30</v>
      </c>
      <c r="H1291" s="5">
        <v>116.3</v>
      </c>
      <c r="I1291" s="5" t="s">
        <v>200</v>
      </c>
      <c r="J1291" s="5" t="s">
        <v>201</v>
      </c>
      <c r="K1291" s="5">
        <v>1371.1137209241997</v>
      </c>
      <c r="L1291" s="5">
        <v>3.9210967452643897</v>
      </c>
      <c r="M1291" s="5">
        <v>28.571796725571645</v>
      </c>
      <c r="N1291" s="18">
        <v>8.1709326832116444E-2</v>
      </c>
      <c r="O1291" s="5">
        <v>2376.9249048012243</v>
      </c>
      <c r="P1291" s="5">
        <v>6.7975050980247635</v>
      </c>
      <c r="Q1291" s="5">
        <v>-276.76089260968126</v>
      </c>
      <c r="R1291" s="5">
        <v>-0.79147791949511292</v>
      </c>
      <c r="S1291" s="18">
        <v>1.163</v>
      </c>
      <c r="T1291" s="62">
        <v>2.82</v>
      </c>
      <c r="U1291" s="18">
        <v>8.0618504033568711E-3</v>
      </c>
      <c r="V1291" s="5">
        <v>349.67607534298389</v>
      </c>
      <c r="W1291" s="5">
        <v>672.67381544830607</v>
      </c>
      <c r="X1291" s="5">
        <v>1.9237055746193275</v>
      </c>
      <c r="Y1291" s="5">
        <v>0</v>
      </c>
      <c r="Z1291" s="5" t="s">
        <v>1192</v>
      </c>
      <c r="AA1291" s="5">
        <v>2001</v>
      </c>
      <c r="AB1291" s="5">
        <v>1.163</v>
      </c>
      <c r="AC1291" s="5">
        <v>0.1489</v>
      </c>
      <c r="AD1291" s="5">
        <v>52104</v>
      </c>
      <c r="AE1291" s="5">
        <v>23658756</v>
      </c>
      <c r="AF1291" s="5">
        <v>4872375</v>
      </c>
      <c r="AG1291" s="5">
        <v>27505494</v>
      </c>
      <c r="AH1291" s="5">
        <v>46</v>
      </c>
      <c r="AI1291" s="10"/>
    </row>
    <row r="1292" spans="1:35" x14ac:dyDescent="0.25">
      <c r="A1292" s="5" t="s">
        <v>1460</v>
      </c>
      <c r="B1292" s="5">
        <v>108</v>
      </c>
      <c r="C1292" s="5">
        <v>51</v>
      </c>
      <c r="D1292" s="5">
        <v>0.02</v>
      </c>
      <c r="E1292" s="5">
        <v>850.00001000000009</v>
      </c>
      <c r="F1292" s="5">
        <v>499.99999000000003</v>
      </c>
      <c r="G1292" s="5">
        <v>30</v>
      </c>
      <c r="H1292" s="5">
        <v>107.2</v>
      </c>
      <c r="I1292" s="5" t="s">
        <v>200</v>
      </c>
      <c r="J1292" s="5" t="s">
        <v>201</v>
      </c>
      <c r="K1292" s="5">
        <v>1371.1137209241997</v>
      </c>
      <c r="L1292" s="5">
        <v>3.9210967452643897</v>
      </c>
      <c r="M1292" s="5">
        <v>28.571796725571645</v>
      </c>
      <c r="N1292" s="18">
        <v>8.1709326832116444E-2</v>
      </c>
      <c r="O1292" s="5">
        <v>2190.9402389913262</v>
      </c>
      <c r="P1292" s="5">
        <v>6.2656280869153447</v>
      </c>
      <c r="Q1292" s="5">
        <v>-126.78852984522173</v>
      </c>
      <c r="R1292" s="5">
        <v>-0.36258851773276085</v>
      </c>
      <c r="S1292" s="18">
        <v>1.0720000000000001</v>
      </c>
      <c r="T1292" s="62">
        <v>16.77</v>
      </c>
      <c r="U1292" s="18">
        <v>4.7970256347248337E-2</v>
      </c>
      <c r="V1292" s="5">
        <v>349.67607534298389</v>
      </c>
      <c r="W1292" s="5">
        <v>672.67381544830607</v>
      </c>
      <c r="X1292" s="5">
        <v>1.9237055746193275</v>
      </c>
      <c r="Y1292" s="5">
        <v>0</v>
      </c>
      <c r="Z1292" s="5" t="s">
        <v>1192</v>
      </c>
      <c r="AA1292" s="5">
        <v>2002</v>
      </c>
      <c r="AB1292" s="5">
        <v>1.0720000000000001</v>
      </c>
      <c r="AC1292" s="5">
        <v>0.14680000000000001</v>
      </c>
      <c r="AD1292" s="5">
        <v>22906</v>
      </c>
      <c r="AE1292" s="5">
        <v>25650388</v>
      </c>
      <c r="AF1292" s="5">
        <v>5093454</v>
      </c>
      <c r="AG1292" s="5">
        <v>27497464</v>
      </c>
      <c r="AH1292" s="5">
        <v>46.099997999999999</v>
      </c>
      <c r="AI1292" s="10"/>
    </row>
    <row r="1293" spans="1:35" x14ac:dyDescent="0.25">
      <c r="A1293" s="5" t="s">
        <v>1460</v>
      </c>
      <c r="B1293" s="5">
        <v>108</v>
      </c>
      <c r="C1293" s="5">
        <v>51</v>
      </c>
      <c r="D1293" s="5">
        <v>0.02</v>
      </c>
      <c r="E1293" s="5">
        <v>850.00001000000009</v>
      </c>
      <c r="F1293" s="5">
        <v>499.99999000000003</v>
      </c>
      <c r="G1293" s="5">
        <v>30</v>
      </c>
      <c r="H1293" s="5">
        <v>104.89999999999999</v>
      </c>
      <c r="I1293" s="5" t="s">
        <v>200</v>
      </c>
      <c r="J1293" s="5" t="s">
        <v>201</v>
      </c>
      <c r="K1293" s="5">
        <v>1371.1137209241997</v>
      </c>
      <c r="L1293" s="5">
        <v>3.9210967452643897</v>
      </c>
      <c r="M1293" s="5">
        <v>28.571796725571645</v>
      </c>
      <c r="N1293" s="18">
        <v>8.1709326832116444E-2</v>
      </c>
      <c r="O1293" s="5">
        <v>2143.9331256547584</v>
      </c>
      <c r="P1293" s="5">
        <v>6.1311976335580187</v>
      </c>
      <c r="Q1293" s="5">
        <v>-90.339341111387682</v>
      </c>
      <c r="R1293" s="5">
        <v>-0.25835150724217343</v>
      </c>
      <c r="S1293" s="18">
        <v>1.0489999999999999</v>
      </c>
      <c r="T1293" s="62">
        <v>20.170000000000002</v>
      </c>
      <c r="U1293" s="18">
        <v>5.7669570230833321E-2</v>
      </c>
      <c r="V1293" s="5">
        <v>349.67607534298389</v>
      </c>
      <c r="W1293" s="5">
        <v>672.67381544830607</v>
      </c>
      <c r="X1293" s="5">
        <v>1.9237055746193275</v>
      </c>
      <c r="Y1293" s="5">
        <v>0</v>
      </c>
      <c r="Z1293" s="5" t="s">
        <v>1192</v>
      </c>
      <c r="AA1293" s="5">
        <v>2003</v>
      </c>
      <c r="AB1293" s="5">
        <v>1.0489999999999999</v>
      </c>
      <c r="AC1293" s="5">
        <v>0.14569999</v>
      </c>
      <c r="AD1293" s="5">
        <v>55079</v>
      </c>
      <c r="AE1293" s="5">
        <v>26179760</v>
      </c>
      <c r="AF1293" s="5">
        <v>4965360</v>
      </c>
      <c r="AG1293" s="5">
        <v>27465616</v>
      </c>
      <c r="AH1293" s="5">
        <v>46.200001</v>
      </c>
      <c r="AI1293" s="10"/>
    </row>
    <row r="1294" spans="1:35" x14ac:dyDescent="0.25">
      <c r="A1294" s="5" t="s">
        <v>1460</v>
      </c>
      <c r="B1294" s="5">
        <v>108</v>
      </c>
      <c r="C1294" s="5">
        <v>51</v>
      </c>
      <c r="D1294" s="5">
        <v>0.02</v>
      </c>
      <c r="E1294" s="5">
        <v>850.00001000000009</v>
      </c>
      <c r="F1294" s="5">
        <v>499.99999000000003</v>
      </c>
      <c r="G1294" s="5">
        <v>30</v>
      </c>
      <c r="H1294" s="5">
        <v>96.099997000000002</v>
      </c>
      <c r="I1294" s="5" t="s">
        <v>200</v>
      </c>
      <c r="J1294" s="5" t="s">
        <v>201</v>
      </c>
      <c r="K1294" s="5">
        <v>1371.1137209241997</v>
      </c>
      <c r="L1294" s="5">
        <v>3.9210967452643897</v>
      </c>
      <c r="M1294" s="5">
        <v>28.571796725571645</v>
      </c>
      <c r="N1294" s="18">
        <v>8.1709326832116444E-2</v>
      </c>
      <c r="O1294" s="5">
        <v>1964.0797611403518</v>
      </c>
      <c r="P1294" s="5">
        <v>5.6168548540641821</v>
      </c>
      <c r="Q1294" s="5">
        <v>74.963740619173564</v>
      </c>
      <c r="R1294" s="5">
        <v>0.21438052502060514</v>
      </c>
      <c r="S1294" s="18">
        <v>0.96099997000000004</v>
      </c>
      <c r="T1294" s="62">
        <v>35.549999999999997</v>
      </c>
      <c r="U1294" s="18">
        <v>0.10165755820326035</v>
      </c>
      <c r="V1294" s="5">
        <v>349.67607534298389</v>
      </c>
      <c r="W1294" s="5">
        <v>672.67381544830607</v>
      </c>
      <c r="X1294" s="5">
        <v>1.9237055746193275</v>
      </c>
      <c r="Y1294" s="5">
        <v>0</v>
      </c>
      <c r="Z1294" s="5" t="s">
        <v>1192</v>
      </c>
      <c r="AA1294" s="5">
        <v>2004</v>
      </c>
      <c r="AB1294" s="5">
        <v>0.96099997000000004</v>
      </c>
      <c r="AC1294" s="5">
        <v>0.14499999999999999</v>
      </c>
      <c r="AD1294" s="5">
        <v>105229</v>
      </c>
      <c r="AE1294" s="5">
        <v>27999026</v>
      </c>
      <c r="AF1294" s="5">
        <v>5093573</v>
      </c>
      <c r="AG1294" s="5">
        <v>26900028</v>
      </c>
      <c r="AH1294" s="5">
        <v>46.099997999999999</v>
      </c>
      <c r="AI1294" s="10"/>
    </row>
    <row r="1295" spans="1:35" x14ac:dyDescent="0.25">
      <c r="A1295" s="5" t="s">
        <v>1460</v>
      </c>
      <c r="B1295" s="5">
        <v>108</v>
      </c>
      <c r="C1295" s="5">
        <v>51</v>
      </c>
      <c r="D1295" s="5">
        <v>0.02</v>
      </c>
      <c r="E1295" s="5">
        <v>850.00001000000009</v>
      </c>
      <c r="F1295" s="5">
        <v>499.99999000000003</v>
      </c>
      <c r="G1295" s="5">
        <v>30</v>
      </c>
      <c r="H1295" s="5">
        <v>92.900002000000001</v>
      </c>
      <c r="I1295" s="5" t="s">
        <v>200</v>
      </c>
      <c r="J1295" s="5" t="s">
        <v>201</v>
      </c>
      <c r="K1295" s="5">
        <v>1371.1137209241997</v>
      </c>
      <c r="L1295" s="5">
        <v>3.9210967452643897</v>
      </c>
      <c r="M1295" s="5">
        <v>28.571796725571645</v>
      </c>
      <c r="N1295" s="18">
        <v>8.1709326832116444E-2</v>
      </c>
      <c r="O1295" s="5">
        <v>1898.6786621658086</v>
      </c>
      <c r="P1295" s="5">
        <v>5.4298214720680198</v>
      </c>
      <c r="Q1295" s="5">
        <v>139.40226462324969</v>
      </c>
      <c r="R1295" s="5">
        <v>0.39866114513701101</v>
      </c>
      <c r="S1295" s="18">
        <v>0.92900002000000004</v>
      </c>
      <c r="T1295" s="62">
        <v>41.54</v>
      </c>
      <c r="U1295" s="18">
        <v>0.11880497608063804</v>
      </c>
      <c r="V1295" s="5">
        <v>349.67607534298389</v>
      </c>
      <c r="W1295" s="5">
        <v>672.67381544830607</v>
      </c>
      <c r="X1295" s="5">
        <v>1.9237055746193275</v>
      </c>
      <c r="Y1295" s="5">
        <v>0</v>
      </c>
      <c r="Z1295" s="5" t="s">
        <v>1192</v>
      </c>
      <c r="AA1295" s="5">
        <v>2005</v>
      </c>
      <c r="AB1295" s="5">
        <v>0.92900002000000004</v>
      </c>
      <c r="AC1295" s="5">
        <v>0.1464</v>
      </c>
      <c r="AD1295" s="5">
        <v>319190</v>
      </c>
      <c r="AE1295" s="5">
        <v>28851716</v>
      </c>
      <c r="AF1295" s="5">
        <v>5138377</v>
      </c>
      <c r="AG1295" s="5">
        <v>26793782</v>
      </c>
      <c r="AH1295" s="5">
        <v>46</v>
      </c>
      <c r="AI1295" s="10"/>
    </row>
    <row r="1296" spans="1:35" x14ac:dyDescent="0.25">
      <c r="A1296" s="5" t="s">
        <v>1460</v>
      </c>
      <c r="B1296" s="5">
        <v>108</v>
      </c>
      <c r="C1296" s="5">
        <v>51</v>
      </c>
      <c r="D1296" s="5">
        <v>0.02</v>
      </c>
      <c r="E1296" s="5">
        <v>850.00001000000009</v>
      </c>
      <c r="F1296" s="5">
        <v>499.99999000000003</v>
      </c>
      <c r="G1296" s="5">
        <v>30</v>
      </c>
      <c r="H1296" s="5">
        <v>92.699999000000005</v>
      </c>
      <c r="I1296" s="5" t="s">
        <v>200</v>
      </c>
      <c r="J1296" s="5" t="s">
        <v>201</v>
      </c>
      <c r="K1296" s="5">
        <v>1371.1137209241997</v>
      </c>
      <c r="L1296" s="5">
        <v>3.9210967452643897</v>
      </c>
      <c r="M1296" s="5">
        <v>28.571796725571645</v>
      </c>
      <c r="N1296" s="18">
        <v>8.1709326832116444E-2</v>
      </c>
      <c r="O1296" s="5">
        <v>1894.5910257794376</v>
      </c>
      <c r="P1296" s="5">
        <v>5.4181316920841827</v>
      </c>
      <c r="Q1296" s="5">
        <v>136.90431331758904</v>
      </c>
      <c r="R1296" s="5">
        <v>0.39151752999774103</v>
      </c>
      <c r="S1296" s="18">
        <v>0.92699999000000011</v>
      </c>
      <c r="T1296" s="62">
        <v>41.31</v>
      </c>
      <c r="U1296" s="18">
        <v>0.11814025857604724</v>
      </c>
      <c r="V1296" s="5">
        <v>349.67607534298389</v>
      </c>
      <c r="W1296" s="5">
        <v>672.67381544830607</v>
      </c>
      <c r="X1296" s="5">
        <v>1.9237055746193275</v>
      </c>
      <c r="Y1296" s="5">
        <v>0</v>
      </c>
      <c r="Z1296" s="5" t="s">
        <v>1192</v>
      </c>
      <c r="AA1296" s="5">
        <v>2006</v>
      </c>
      <c r="AB1296" s="5">
        <v>0.92699999</v>
      </c>
      <c r="AC1296" s="5">
        <v>0.14460000000000001</v>
      </c>
      <c r="AD1296" s="5">
        <v>548745</v>
      </c>
      <c r="AE1296" s="5">
        <v>30364996</v>
      </c>
      <c r="AF1296" s="5">
        <v>5661675</v>
      </c>
      <c r="AG1296" s="5">
        <v>28148834</v>
      </c>
      <c r="AH1296" s="5">
        <v>46.299999</v>
      </c>
      <c r="AI1296" s="10"/>
    </row>
    <row r="1297" spans="1:35" x14ac:dyDescent="0.25">
      <c r="A1297" s="5" t="s">
        <v>1460</v>
      </c>
      <c r="B1297" s="5">
        <v>108</v>
      </c>
      <c r="C1297" s="5">
        <v>51</v>
      </c>
      <c r="D1297" s="5">
        <v>0.02</v>
      </c>
      <c r="E1297" s="5">
        <v>850.00001000000009</v>
      </c>
      <c r="F1297" s="5">
        <v>499.99999000000003</v>
      </c>
      <c r="G1297" s="5">
        <v>30</v>
      </c>
      <c r="H1297" s="5">
        <v>97.099996000000004</v>
      </c>
      <c r="I1297" s="5" t="s">
        <v>200</v>
      </c>
      <c r="J1297" s="5" t="s">
        <v>201</v>
      </c>
      <c r="K1297" s="5">
        <v>1371.1137209241997</v>
      </c>
      <c r="L1297" s="5">
        <v>3.9210967452643897</v>
      </c>
      <c r="M1297" s="5">
        <v>28.571796725571645</v>
      </c>
      <c r="N1297" s="18">
        <v>8.1709326832116444E-2</v>
      </c>
      <c r="O1297" s="5">
        <v>1984.5176160662015</v>
      </c>
      <c r="P1297" s="5">
        <v>5.6753028188149965</v>
      </c>
      <c r="Q1297" s="5">
        <v>58.23855137347558</v>
      </c>
      <c r="R1297" s="5">
        <v>0.16655000293157493</v>
      </c>
      <c r="S1297" s="18">
        <v>0.97099996</v>
      </c>
      <c r="T1297" s="62">
        <v>33.99</v>
      </c>
      <c r="U1297" s="18">
        <v>9.7206900564732426E-2</v>
      </c>
      <c r="V1297" s="5">
        <v>349.67607534298389</v>
      </c>
      <c r="W1297" s="5">
        <v>672.67381544830607</v>
      </c>
      <c r="X1297" s="5">
        <v>1.9237055746193275</v>
      </c>
      <c r="Y1297" s="5">
        <v>0</v>
      </c>
      <c r="Z1297" s="5" t="s">
        <v>1192</v>
      </c>
      <c r="AA1297" s="5">
        <v>2007</v>
      </c>
      <c r="AB1297" s="5">
        <v>0.97099996</v>
      </c>
      <c r="AC1297" s="5">
        <v>0.14669999</v>
      </c>
      <c r="AD1297" s="5">
        <v>617253</v>
      </c>
      <c r="AE1297" s="5">
        <v>31753972</v>
      </c>
      <c r="AF1297" s="5">
        <v>5529069</v>
      </c>
      <c r="AG1297" s="5">
        <v>30839876</v>
      </c>
      <c r="AH1297" s="5">
        <v>46</v>
      </c>
      <c r="AI1297" s="10"/>
    </row>
    <row r="1298" spans="1:35" x14ac:dyDescent="0.25">
      <c r="A1298" s="5" t="s">
        <v>1460</v>
      </c>
      <c r="B1298" s="5">
        <v>108</v>
      </c>
      <c r="C1298" s="5">
        <v>51</v>
      </c>
      <c r="D1298" s="5">
        <v>0.02</v>
      </c>
      <c r="E1298" s="5">
        <v>799.99998000000005</v>
      </c>
      <c r="F1298" s="5">
        <v>499.99999000000003</v>
      </c>
      <c r="G1298" s="5">
        <v>30</v>
      </c>
      <c r="H1298" s="5">
        <v>88.999999000000003</v>
      </c>
      <c r="I1298" s="5" t="s">
        <v>200</v>
      </c>
      <c r="J1298" s="5" t="s">
        <v>201</v>
      </c>
      <c r="K1298" s="5">
        <v>1445.5150883647343</v>
      </c>
      <c r="L1298" s="5">
        <v>4.1338690013232497</v>
      </c>
      <c r="M1298" s="5">
        <v>32.569988384142164</v>
      </c>
      <c r="N1298" s="18">
        <v>9.3143313714544262E-2</v>
      </c>
      <c r="O1298" s="5">
        <v>1919.5925976458116</v>
      </c>
      <c r="P1298" s="5">
        <v>5.4896309270314152</v>
      </c>
      <c r="Q1298" s="5">
        <v>234.01734125473743</v>
      </c>
      <c r="R1298" s="5">
        <v>0.66924035630747336</v>
      </c>
      <c r="S1298" s="18">
        <v>0.88999999000000007</v>
      </c>
      <c r="T1298" s="62">
        <v>53.36</v>
      </c>
      <c r="U1298" s="18">
        <v>0.1525902157627673</v>
      </c>
      <c r="V1298" s="5">
        <v>349.67607534298389</v>
      </c>
      <c r="W1298" s="5">
        <v>711.33055120185861</v>
      </c>
      <c r="X1298" s="5">
        <v>2.0342557050954708</v>
      </c>
      <c r="Y1298" s="5">
        <v>0</v>
      </c>
      <c r="Z1298" s="5" t="s">
        <v>1192</v>
      </c>
      <c r="AA1298" s="5">
        <v>2008</v>
      </c>
      <c r="AB1298" s="5">
        <v>0.88999998999999996</v>
      </c>
      <c r="AC1298" s="5">
        <v>0.15759999999999999</v>
      </c>
      <c r="AD1298" s="5">
        <v>584248</v>
      </c>
      <c r="AE1298" s="5">
        <v>34437396</v>
      </c>
      <c r="AF1298" s="5">
        <v>5660319</v>
      </c>
      <c r="AG1298" s="5">
        <v>30635620</v>
      </c>
      <c r="AH1298" s="5">
        <v>46.200001</v>
      </c>
      <c r="AI1298" s="10"/>
    </row>
    <row r="1299" spans="1:35" x14ac:dyDescent="0.25">
      <c r="A1299" s="5" t="s">
        <v>1460</v>
      </c>
      <c r="B1299" s="5">
        <v>108</v>
      </c>
      <c r="C1299" s="5">
        <v>51</v>
      </c>
      <c r="D1299" s="5">
        <v>0.02</v>
      </c>
      <c r="E1299" s="5">
        <v>799.99998000000005</v>
      </c>
      <c r="F1299" s="5">
        <v>499.99999000000003</v>
      </c>
      <c r="G1299" s="5">
        <v>30</v>
      </c>
      <c r="H1299" s="5">
        <v>84.400003999999996</v>
      </c>
      <c r="I1299" s="5" t="s">
        <v>200</v>
      </c>
      <c r="J1299" s="5" t="s">
        <v>201</v>
      </c>
      <c r="K1299" s="5">
        <v>1445.5150883647343</v>
      </c>
      <c r="L1299" s="5">
        <v>4.1338690013232497</v>
      </c>
      <c r="M1299" s="5">
        <v>32.569988384142164</v>
      </c>
      <c r="N1299" s="18">
        <v>9.3143313714544262E-2</v>
      </c>
      <c r="O1299" s="5">
        <v>1820.3778060680299</v>
      </c>
      <c r="P1299" s="5">
        <v>5.2058974989423881</v>
      </c>
      <c r="Q1299" s="5">
        <v>328.96085188671503</v>
      </c>
      <c r="R1299" s="5">
        <v>0.94075881961340913</v>
      </c>
      <c r="S1299" s="18">
        <v>0.84400003999999995</v>
      </c>
      <c r="T1299" s="62">
        <v>61.79</v>
      </c>
      <c r="U1299" s="18">
        <v>0.17670850352038164</v>
      </c>
      <c r="V1299" s="5">
        <v>349.67607534298389</v>
      </c>
      <c r="W1299" s="5">
        <v>711.33055120185861</v>
      </c>
      <c r="X1299" s="5">
        <v>2.0342557050954708</v>
      </c>
      <c r="Y1299" s="5">
        <v>0</v>
      </c>
      <c r="Z1299" s="5" t="s">
        <v>1192</v>
      </c>
      <c r="AA1299" s="5">
        <v>2009</v>
      </c>
      <c r="AB1299" s="5">
        <v>0.84400003999999995</v>
      </c>
      <c r="AC1299" s="5">
        <v>0.1578</v>
      </c>
      <c r="AD1299" s="5">
        <v>643861</v>
      </c>
      <c r="AE1299" s="5">
        <v>35797016</v>
      </c>
      <c r="AF1299" s="5">
        <v>5935988</v>
      </c>
      <c r="AG1299" s="5">
        <v>30204692</v>
      </c>
      <c r="AH1299" s="5">
        <v>46.5</v>
      </c>
      <c r="AI1299" s="10"/>
    </row>
    <row r="1300" spans="1:35" x14ac:dyDescent="0.25">
      <c r="T1300" s="62"/>
      <c r="AI1300" s="10"/>
    </row>
    <row r="1301" spans="1:35" x14ac:dyDescent="0.25">
      <c r="T1301" s="62"/>
      <c r="AI1301" s="10"/>
    </row>
    <row r="1302" spans="1:35" x14ac:dyDescent="0.25">
      <c r="T1302" s="62"/>
    </row>
    <row r="1303" spans="1:35" x14ac:dyDescent="0.25">
      <c r="T1303" s="62"/>
    </row>
    <row r="1304" spans="1:35" x14ac:dyDescent="0.25">
      <c r="T1304" s="62"/>
    </row>
    <row r="1305" spans="1:35" x14ac:dyDescent="0.25">
      <c r="T1305" s="62"/>
    </row>
    <row r="1306" spans="1:35" x14ac:dyDescent="0.25">
      <c r="T1306" s="62"/>
    </row>
    <row r="1307" spans="1:35" x14ac:dyDescent="0.25">
      <c r="T1307" s="62"/>
    </row>
    <row r="1308" spans="1:35" x14ac:dyDescent="0.25">
      <c r="T1308" s="62"/>
    </row>
    <row r="1309" spans="1:35" x14ac:dyDescent="0.25">
      <c r="T1309" s="62"/>
    </row>
    <row r="1310" spans="1:35" x14ac:dyDescent="0.25">
      <c r="T1310" s="62"/>
    </row>
    <row r="1311" spans="1:35" x14ac:dyDescent="0.25">
      <c r="T1311" s="62"/>
    </row>
    <row r="1312" spans="1:35" x14ac:dyDescent="0.25">
      <c r="T1312" s="62"/>
    </row>
    <row r="1313" spans="20:20" x14ac:dyDescent="0.25">
      <c r="T1313" s="62"/>
    </row>
    <row r="1314" spans="20:20" x14ac:dyDescent="0.25">
      <c r="T1314" s="62"/>
    </row>
    <row r="1315" spans="20:20" x14ac:dyDescent="0.25">
      <c r="T1315" s="62"/>
    </row>
    <row r="1316" spans="20:20" x14ac:dyDescent="0.25">
      <c r="T1316" s="62"/>
    </row>
    <row r="1317" spans="20:20" x14ac:dyDescent="0.25">
      <c r="T1317" s="62"/>
    </row>
    <row r="1318" spans="20:20" x14ac:dyDescent="0.25">
      <c r="T1318" s="62"/>
    </row>
    <row r="1319" spans="20:20" x14ac:dyDescent="0.25">
      <c r="T1319" s="62"/>
    </row>
    <row r="1320" spans="20:20" x14ac:dyDescent="0.25">
      <c r="T1320" s="62"/>
    </row>
    <row r="1321" spans="20:20" x14ac:dyDescent="0.25">
      <c r="T1321" s="62"/>
    </row>
    <row r="1322" spans="20:20" x14ac:dyDescent="0.25">
      <c r="T1322" s="62"/>
    </row>
    <row r="1323" spans="20:20" x14ac:dyDescent="0.25">
      <c r="T1323" s="62"/>
    </row>
    <row r="1324" spans="20:20" x14ac:dyDescent="0.25">
      <c r="T1324" s="62"/>
    </row>
    <row r="1325" spans="20:20" x14ac:dyDescent="0.25">
      <c r="T1325" s="62"/>
    </row>
    <row r="1326" spans="20:20" x14ac:dyDescent="0.25">
      <c r="T1326" s="62"/>
    </row>
    <row r="1327" spans="20:20" x14ac:dyDescent="0.25">
      <c r="T1327" s="62"/>
    </row>
    <row r="1328" spans="20:20" x14ac:dyDescent="0.25">
      <c r="T1328" s="62"/>
    </row>
    <row r="1329" spans="20:20" x14ac:dyDescent="0.25">
      <c r="T1329" s="62"/>
    </row>
    <row r="1330" spans="20:20" x14ac:dyDescent="0.25">
      <c r="T1330" s="62"/>
    </row>
    <row r="1331" spans="20:20" x14ac:dyDescent="0.25">
      <c r="T1331" s="62"/>
    </row>
    <row r="1332" spans="20:20" x14ac:dyDescent="0.25">
      <c r="T1332" s="62"/>
    </row>
    <row r="1333" spans="20:20" x14ac:dyDescent="0.25">
      <c r="T1333" s="62"/>
    </row>
    <row r="1334" spans="20:20" x14ac:dyDescent="0.25">
      <c r="T1334" s="62"/>
    </row>
    <row r="1335" spans="20:20" x14ac:dyDescent="0.25">
      <c r="T1335" s="62"/>
    </row>
    <row r="1336" spans="20:20" x14ac:dyDescent="0.25">
      <c r="T1336" s="62"/>
    </row>
    <row r="1337" spans="20:20" x14ac:dyDescent="0.25">
      <c r="T1337" s="62"/>
    </row>
    <row r="1338" spans="20:20" x14ac:dyDescent="0.25">
      <c r="T1338" s="62"/>
    </row>
    <row r="1339" spans="20:20" x14ac:dyDescent="0.25">
      <c r="T1339" s="62"/>
    </row>
    <row r="1340" spans="20:20" x14ac:dyDescent="0.25">
      <c r="T1340" s="62"/>
    </row>
    <row r="1341" spans="20:20" x14ac:dyDescent="0.25">
      <c r="T1341" s="62"/>
    </row>
    <row r="1342" spans="20:20" x14ac:dyDescent="0.25">
      <c r="T1342" s="62"/>
    </row>
    <row r="1343" spans="20:20" x14ac:dyDescent="0.25">
      <c r="T1343" s="62"/>
    </row>
    <row r="1344" spans="20:20" x14ac:dyDescent="0.25">
      <c r="T1344" s="62"/>
    </row>
    <row r="1345" spans="20:20" x14ac:dyDescent="0.25">
      <c r="T1345" s="62"/>
    </row>
    <row r="1346" spans="20:20" x14ac:dyDescent="0.25">
      <c r="T1346" s="62"/>
    </row>
    <row r="1347" spans="20:20" x14ac:dyDescent="0.25">
      <c r="T1347" s="62"/>
    </row>
    <row r="1348" spans="20:20" x14ac:dyDescent="0.25">
      <c r="T1348" s="62"/>
    </row>
    <row r="1349" spans="20:20" x14ac:dyDescent="0.25">
      <c r="T1349" s="62"/>
    </row>
    <row r="1350" spans="20:20" x14ac:dyDescent="0.25">
      <c r="T1350" s="62"/>
    </row>
    <row r="1351" spans="20:20" x14ac:dyDescent="0.25">
      <c r="T1351" s="62"/>
    </row>
    <row r="1352" spans="20:20" x14ac:dyDescent="0.25">
      <c r="T1352" s="62"/>
    </row>
    <row r="1353" spans="20:20" x14ac:dyDescent="0.25">
      <c r="T1353" s="62"/>
    </row>
    <row r="1354" spans="20:20" x14ac:dyDescent="0.25">
      <c r="T1354" s="62"/>
    </row>
    <row r="1355" spans="20:20" x14ac:dyDescent="0.25">
      <c r="T1355" s="62"/>
    </row>
    <row r="1356" spans="20:20" x14ac:dyDescent="0.25">
      <c r="T1356" s="62"/>
    </row>
    <row r="1357" spans="20:20" x14ac:dyDescent="0.25">
      <c r="T1357" s="62"/>
    </row>
    <row r="1358" spans="20:20" x14ac:dyDescent="0.25">
      <c r="T1358" s="62"/>
    </row>
    <row r="1359" spans="20:20" x14ac:dyDescent="0.25">
      <c r="T1359" s="62"/>
    </row>
    <row r="1360" spans="20:20" x14ac:dyDescent="0.25">
      <c r="T1360" s="62"/>
    </row>
    <row r="1361" spans="20:20" x14ac:dyDescent="0.25">
      <c r="T1361" s="62"/>
    </row>
    <row r="1362" spans="20:20" x14ac:dyDescent="0.25">
      <c r="T1362" s="62"/>
    </row>
    <row r="1363" spans="20:20" x14ac:dyDescent="0.25">
      <c r="T1363" s="62"/>
    </row>
    <row r="1364" spans="20:20" x14ac:dyDescent="0.25">
      <c r="T1364" s="62"/>
    </row>
    <row r="1365" spans="20:20" x14ac:dyDescent="0.25">
      <c r="T1365" s="62"/>
    </row>
    <row r="1366" spans="20:20" x14ac:dyDescent="0.25">
      <c r="T1366" s="62"/>
    </row>
    <row r="1367" spans="20:20" x14ac:dyDescent="0.25">
      <c r="T1367" s="62"/>
    </row>
    <row r="1368" spans="20:20" x14ac:dyDescent="0.25">
      <c r="T1368" s="62"/>
    </row>
    <row r="1369" spans="20:20" x14ac:dyDescent="0.25">
      <c r="T1369" s="62"/>
    </row>
    <row r="1370" spans="20:20" x14ac:dyDescent="0.25">
      <c r="T1370" s="62"/>
    </row>
    <row r="1371" spans="20:20" x14ac:dyDescent="0.25">
      <c r="T1371" s="62"/>
    </row>
    <row r="1372" spans="20:20" x14ac:dyDescent="0.25">
      <c r="T1372" s="62"/>
    </row>
    <row r="1373" spans="20:20" x14ac:dyDescent="0.25">
      <c r="T1373" s="62"/>
    </row>
    <row r="1374" spans="20:20" x14ac:dyDescent="0.25">
      <c r="T1374" s="62"/>
    </row>
    <row r="1375" spans="20:20" x14ac:dyDescent="0.25">
      <c r="T1375" s="62"/>
    </row>
    <row r="1376" spans="20:20" x14ac:dyDescent="0.25">
      <c r="T1376" s="62"/>
    </row>
    <row r="1377" spans="20:20" x14ac:dyDescent="0.25">
      <c r="T1377" s="62"/>
    </row>
    <row r="1378" spans="20:20" x14ac:dyDescent="0.25">
      <c r="T1378" s="62"/>
    </row>
    <row r="1379" spans="20:20" x14ac:dyDescent="0.25">
      <c r="T1379" s="62"/>
    </row>
    <row r="1380" spans="20:20" x14ac:dyDescent="0.25">
      <c r="T1380" s="62"/>
    </row>
    <row r="1381" spans="20:20" x14ac:dyDescent="0.25">
      <c r="T1381" s="62"/>
    </row>
    <row r="1382" spans="20:20" x14ac:dyDescent="0.25">
      <c r="T1382" s="62"/>
    </row>
    <row r="1383" spans="20:20" x14ac:dyDescent="0.25">
      <c r="T1383" s="62"/>
    </row>
    <row r="1384" spans="20:20" x14ac:dyDescent="0.25">
      <c r="T1384" s="62"/>
    </row>
    <row r="1385" spans="20:20" x14ac:dyDescent="0.25">
      <c r="T1385" s="62"/>
    </row>
    <row r="1386" spans="20:20" x14ac:dyDescent="0.25">
      <c r="T1386" s="62"/>
    </row>
    <row r="1387" spans="20:20" x14ac:dyDescent="0.25">
      <c r="T1387" s="62"/>
    </row>
    <row r="1388" spans="20:20" x14ac:dyDescent="0.25">
      <c r="T1388" s="62"/>
    </row>
    <row r="1389" spans="20:20" x14ac:dyDescent="0.25">
      <c r="T1389" s="62"/>
    </row>
    <row r="1390" spans="20:20" x14ac:dyDescent="0.25">
      <c r="T1390" s="62"/>
    </row>
    <row r="1391" spans="20:20" x14ac:dyDescent="0.25">
      <c r="T1391" s="62"/>
    </row>
    <row r="1392" spans="20:20" x14ac:dyDescent="0.25">
      <c r="T1392" s="62"/>
    </row>
    <row r="1393" spans="20:20" x14ac:dyDescent="0.25">
      <c r="T1393" s="62"/>
    </row>
    <row r="1394" spans="20:20" x14ac:dyDescent="0.25">
      <c r="T1394" s="62"/>
    </row>
    <row r="1395" spans="20:20" x14ac:dyDescent="0.25">
      <c r="T1395" s="62"/>
    </row>
    <row r="1396" spans="20:20" x14ac:dyDescent="0.25">
      <c r="T1396" s="62"/>
    </row>
    <row r="1397" spans="20:20" x14ac:dyDescent="0.25">
      <c r="T1397" s="62"/>
    </row>
    <row r="1398" spans="20:20" x14ac:dyDescent="0.25">
      <c r="T1398" s="62"/>
    </row>
    <row r="1399" spans="20:20" x14ac:dyDescent="0.25">
      <c r="T1399" s="62"/>
    </row>
    <row r="1400" spans="20:20" x14ac:dyDescent="0.25">
      <c r="T1400" s="62"/>
    </row>
    <row r="1401" spans="20:20" x14ac:dyDescent="0.25">
      <c r="T1401" s="62"/>
    </row>
    <row r="1402" spans="20:20" x14ac:dyDescent="0.25">
      <c r="T1402" s="62"/>
    </row>
    <row r="1403" spans="20:20" x14ac:dyDescent="0.25">
      <c r="T1403" s="62"/>
    </row>
    <row r="1404" spans="20:20" x14ac:dyDescent="0.25">
      <c r="T1404" s="62"/>
    </row>
    <row r="1405" spans="20:20" x14ac:dyDescent="0.25">
      <c r="T1405" s="62"/>
    </row>
    <row r="1406" spans="20:20" x14ac:dyDescent="0.25">
      <c r="T1406" s="62"/>
    </row>
    <row r="1407" spans="20:20" x14ac:dyDescent="0.25">
      <c r="T1407" s="62"/>
    </row>
    <row r="1408" spans="20:20" x14ac:dyDescent="0.25">
      <c r="T1408" s="62"/>
    </row>
    <row r="1409" spans="20:20" x14ac:dyDescent="0.25">
      <c r="T1409" s="62"/>
    </row>
    <row r="1410" spans="20:20" x14ac:dyDescent="0.25">
      <c r="T1410" s="62"/>
    </row>
    <row r="1411" spans="20:20" x14ac:dyDescent="0.25">
      <c r="T1411" s="62"/>
    </row>
    <row r="1412" spans="20:20" x14ac:dyDescent="0.25">
      <c r="T1412" s="62"/>
    </row>
    <row r="1413" spans="20:20" x14ac:dyDescent="0.25">
      <c r="T1413" s="62"/>
    </row>
    <row r="1414" spans="20:20" x14ac:dyDescent="0.25">
      <c r="T1414" s="62"/>
    </row>
    <row r="1415" spans="20:20" x14ac:dyDescent="0.25">
      <c r="T1415" s="62"/>
    </row>
    <row r="1416" spans="20:20" x14ac:dyDescent="0.25">
      <c r="T1416" s="62"/>
    </row>
    <row r="1417" spans="20:20" x14ac:dyDescent="0.25">
      <c r="T1417" s="62"/>
    </row>
    <row r="1418" spans="20:20" x14ac:dyDescent="0.25">
      <c r="T1418" s="62"/>
    </row>
    <row r="1419" spans="20:20" x14ac:dyDescent="0.25">
      <c r="T1419" s="62"/>
    </row>
    <row r="1420" spans="20:20" x14ac:dyDescent="0.25">
      <c r="T1420" s="62"/>
    </row>
    <row r="1421" spans="20:20" x14ac:dyDescent="0.25">
      <c r="T1421" s="62"/>
    </row>
    <row r="1422" spans="20:20" x14ac:dyDescent="0.25">
      <c r="T1422" s="62"/>
    </row>
    <row r="1423" spans="20:20" x14ac:dyDescent="0.25">
      <c r="T1423" s="62"/>
    </row>
    <row r="1424" spans="20:20" x14ac:dyDescent="0.25">
      <c r="T1424" s="62"/>
    </row>
    <row r="1425" spans="20:20" x14ac:dyDescent="0.25">
      <c r="T1425" s="62"/>
    </row>
    <row r="1426" spans="20:20" x14ac:dyDescent="0.25">
      <c r="T1426" s="62"/>
    </row>
    <row r="1427" spans="20:20" x14ac:dyDescent="0.25">
      <c r="T1427" s="62"/>
    </row>
    <row r="1428" spans="20:20" x14ac:dyDescent="0.25">
      <c r="T1428" s="62"/>
    </row>
    <row r="1429" spans="20:20" x14ac:dyDescent="0.25">
      <c r="T1429" s="62"/>
    </row>
    <row r="1430" spans="20:20" x14ac:dyDescent="0.25">
      <c r="T1430" s="62"/>
    </row>
    <row r="1431" spans="20:20" x14ac:dyDescent="0.25">
      <c r="T1431" s="62"/>
    </row>
    <row r="1432" spans="20:20" x14ac:dyDescent="0.25">
      <c r="T1432" s="62"/>
    </row>
    <row r="1433" spans="20:20" x14ac:dyDescent="0.25">
      <c r="T1433" s="62"/>
    </row>
    <row r="1434" spans="20:20" x14ac:dyDescent="0.25">
      <c r="T1434" s="62"/>
    </row>
    <row r="1435" spans="20:20" x14ac:dyDescent="0.25">
      <c r="T1435" s="62"/>
    </row>
    <row r="1436" spans="20:20" x14ac:dyDescent="0.25">
      <c r="T1436" s="62"/>
    </row>
    <row r="1437" spans="20:20" x14ac:dyDescent="0.25">
      <c r="T1437" s="62"/>
    </row>
    <row r="1438" spans="20:20" x14ac:dyDescent="0.25">
      <c r="T1438" s="62"/>
    </row>
    <row r="1439" spans="20:20" x14ac:dyDescent="0.25">
      <c r="T1439" s="62"/>
    </row>
    <row r="1440" spans="20:20" x14ac:dyDescent="0.25">
      <c r="T1440" s="62"/>
    </row>
    <row r="1441" spans="20:20" x14ac:dyDescent="0.25">
      <c r="T1441" s="62"/>
    </row>
    <row r="1442" spans="20:20" x14ac:dyDescent="0.25">
      <c r="T1442" s="62"/>
    </row>
    <row r="1443" spans="20:20" x14ac:dyDescent="0.25">
      <c r="T1443" s="62"/>
    </row>
    <row r="1444" spans="20:20" x14ac:dyDescent="0.25">
      <c r="T1444" s="62"/>
    </row>
    <row r="1445" spans="20:20" x14ac:dyDescent="0.25">
      <c r="T1445" s="62"/>
    </row>
    <row r="1446" spans="20:20" x14ac:dyDescent="0.25">
      <c r="T1446" s="62"/>
    </row>
    <row r="1447" spans="20:20" x14ac:dyDescent="0.25">
      <c r="T1447" s="62"/>
    </row>
    <row r="1448" spans="20:20" x14ac:dyDescent="0.25">
      <c r="T1448" s="62"/>
    </row>
    <row r="1449" spans="20:20" x14ac:dyDescent="0.25">
      <c r="T1449" s="62"/>
    </row>
    <row r="1450" spans="20:20" x14ac:dyDescent="0.25">
      <c r="T1450" s="62"/>
    </row>
    <row r="1451" spans="20:20" x14ac:dyDescent="0.25">
      <c r="T1451" s="62"/>
    </row>
    <row r="1452" spans="20:20" x14ac:dyDescent="0.25">
      <c r="T1452" s="62"/>
    </row>
    <row r="1453" spans="20:20" x14ac:dyDescent="0.25">
      <c r="T1453" s="62"/>
    </row>
    <row r="1454" spans="20:20" x14ac:dyDescent="0.25">
      <c r="T1454" s="62"/>
    </row>
    <row r="1455" spans="20:20" x14ac:dyDescent="0.25">
      <c r="T1455" s="62"/>
    </row>
    <row r="1456" spans="20:20" x14ac:dyDescent="0.25">
      <c r="T1456" s="62"/>
    </row>
    <row r="1457" spans="20:20" x14ac:dyDescent="0.25">
      <c r="T1457" s="62"/>
    </row>
    <row r="1458" spans="20:20" x14ac:dyDescent="0.25">
      <c r="T1458" s="62"/>
    </row>
    <row r="1459" spans="20:20" x14ac:dyDescent="0.25">
      <c r="T1459" s="62"/>
    </row>
    <row r="1460" spans="20:20" x14ac:dyDescent="0.25">
      <c r="T1460" s="62"/>
    </row>
    <row r="1461" spans="20:20" x14ac:dyDescent="0.25">
      <c r="T1461" s="62"/>
    </row>
    <row r="1462" spans="20:20" x14ac:dyDescent="0.25">
      <c r="T1462" s="62"/>
    </row>
    <row r="1463" spans="20:20" x14ac:dyDescent="0.25">
      <c r="T1463" s="62"/>
    </row>
    <row r="1464" spans="20:20" x14ac:dyDescent="0.25">
      <c r="T1464" s="62"/>
    </row>
    <row r="1465" spans="20:20" x14ac:dyDescent="0.25">
      <c r="T1465" s="62"/>
    </row>
    <row r="1466" spans="20:20" x14ac:dyDescent="0.25">
      <c r="T1466" s="62"/>
    </row>
    <row r="1467" spans="20:20" x14ac:dyDescent="0.25">
      <c r="T1467" s="62"/>
    </row>
    <row r="1468" spans="20:20" x14ac:dyDescent="0.25">
      <c r="T1468" s="62"/>
    </row>
    <row r="1469" spans="20:20" x14ac:dyDescent="0.25">
      <c r="T1469" s="62"/>
    </row>
    <row r="1470" spans="20:20" x14ac:dyDescent="0.25">
      <c r="T1470" s="62"/>
    </row>
    <row r="1471" spans="20:20" x14ac:dyDescent="0.25">
      <c r="T1471" s="62"/>
    </row>
    <row r="1472" spans="20:20" x14ac:dyDescent="0.25">
      <c r="T1472" s="62"/>
    </row>
    <row r="1473" spans="20:20" x14ac:dyDescent="0.25">
      <c r="T1473" s="62"/>
    </row>
    <row r="1474" spans="20:20" x14ac:dyDescent="0.25">
      <c r="T1474" s="62"/>
    </row>
    <row r="1475" spans="20:20" x14ac:dyDescent="0.25">
      <c r="T1475" s="62"/>
    </row>
    <row r="1476" spans="20:20" x14ac:dyDescent="0.25">
      <c r="T1476" s="62"/>
    </row>
    <row r="1477" spans="20:20" x14ac:dyDescent="0.25">
      <c r="T1477" s="62"/>
    </row>
    <row r="1478" spans="20:20" x14ac:dyDescent="0.25">
      <c r="T1478" s="62"/>
    </row>
    <row r="1479" spans="20:20" x14ac:dyDescent="0.25">
      <c r="T1479" s="62"/>
    </row>
    <row r="1480" spans="20:20" x14ac:dyDescent="0.25">
      <c r="T1480" s="62"/>
    </row>
    <row r="1481" spans="20:20" x14ac:dyDescent="0.25">
      <c r="T1481" s="62"/>
    </row>
    <row r="1482" spans="20:20" x14ac:dyDescent="0.25">
      <c r="T1482" s="62"/>
    </row>
    <row r="1483" spans="20:20" x14ac:dyDescent="0.25">
      <c r="T1483" s="62"/>
    </row>
    <row r="1484" spans="20:20" x14ac:dyDescent="0.25">
      <c r="T1484" s="62"/>
    </row>
    <row r="1485" spans="20:20" x14ac:dyDescent="0.25">
      <c r="T1485" s="62"/>
    </row>
    <row r="1486" spans="20:20" x14ac:dyDescent="0.25">
      <c r="T1486" s="62"/>
    </row>
    <row r="1487" spans="20:20" x14ac:dyDescent="0.25">
      <c r="T1487" s="62"/>
    </row>
    <row r="1488" spans="20:20" x14ac:dyDescent="0.25">
      <c r="T1488" s="62"/>
    </row>
    <row r="1489" spans="20:20" x14ac:dyDescent="0.25">
      <c r="T1489" s="62"/>
    </row>
    <row r="1490" spans="20:20" x14ac:dyDescent="0.25">
      <c r="T1490" s="62"/>
    </row>
    <row r="1491" spans="20:20" x14ac:dyDescent="0.25">
      <c r="T1491" s="62"/>
    </row>
    <row r="1492" spans="20:20" x14ac:dyDescent="0.25">
      <c r="T1492" s="62"/>
    </row>
    <row r="1493" spans="20:20" x14ac:dyDescent="0.25">
      <c r="T1493" s="62"/>
    </row>
    <row r="1494" spans="20:20" x14ac:dyDescent="0.25">
      <c r="T1494" s="62"/>
    </row>
    <row r="1495" spans="20:20" x14ac:dyDescent="0.25">
      <c r="T1495" s="62"/>
    </row>
    <row r="1496" spans="20:20" x14ac:dyDescent="0.25">
      <c r="T1496" s="62"/>
    </row>
    <row r="1497" spans="20:20" x14ac:dyDescent="0.25">
      <c r="T1497" s="62"/>
    </row>
    <row r="1498" spans="20:20" x14ac:dyDescent="0.25">
      <c r="T1498" s="62"/>
    </row>
    <row r="1499" spans="20:20" x14ac:dyDescent="0.25">
      <c r="T1499" s="62"/>
    </row>
    <row r="1500" spans="20:20" x14ac:dyDescent="0.25">
      <c r="T1500" s="62"/>
    </row>
    <row r="1501" spans="20:20" x14ac:dyDescent="0.25">
      <c r="T1501" s="62"/>
    </row>
    <row r="1502" spans="20:20" x14ac:dyDescent="0.25">
      <c r="T1502" s="62"/>
    </row>
    <row r="1503" spans="20:20" x14ac:dyDescent="0.25">
      <c r="T1503" s="62"/>
    </row>
    <row r="1504" spans="20:20" x14ac:dyDescent="0.25">
      <c r="T1504" s="62"/>
    </row>
    <row r="1505" spans="20:20" x14ac:dyDescent="0.25">
      <c r="T1505" s="62"/>
    </row>
    <row r="1506" spans="20:20" x14ac:dyDescent="0.25">
      <c r="T1506" s="62"/>
    </row>
    <row r="1507" spans="20:20" x14ac:dyDescent="0.25">
      <c r="T1507" s="62"/>
    </row>
    <row r="1508" spans="20:20" x14ac:dyDescent="0.25">
      <c r="T1508" s="62"/>
    </row>
    <row r="1509" spans="20:20" x14ac:dyDescent="0.25">
      <c r="T1509" s="62"/>
    </row>
    <row r="1510" spans="20:20" x14ac:dyDescent="0.25">
      <c r="T1510" s="62"/>
    </row>
    <row r="1511" spans="20:20" x14ac:dyDescent="0.25">
      <c r="T1511" s="62"/>
    </row>
    <row r="1512" spans="20:20" x14ac:dyDescent="0.25">
      <c r="T1512" s="62"/>
    </row>
    <row r="1513" spans="20:20" x14ac:dyDescent="0.25">
      <c r="T1513" s="62"/>
    </row>
    <row r="1514" spans="20:20" x14ac:dyDescent="0.25">
      <c r="T1514" s="62"/>
    </row>
    <row r="1515" spans="20:20" x14ac:dyDescent="0.25">
      <c r="T1515" s="62"/>
    </row>
    <row r="1516" spans="20:20" x14ac:dyDescent="0.25">
      <c r="T1516" s="62"/>
    </row>
    <row r="1517" spans="20:20" x14ac:dyDescent="0.25">
      <c r="T1517" s="62"/>
    </row>
    <row r="1518" spans="20:20" x14ac:dyDescent="0.25">
      <c r="T1518" s="62"/>
    </row>
    <row r="1519" spans="20:20" x14ac:dyDescent="0.25">
      <c r="T1519" s="62"/>
    </row>
    <row r="1520" spans="20:20" x14ac:dyDescent="0.25">
      <c r="T1520" s="62"/>
    </row>
    <row r="1521" spans="20:20" x14ac:dyDescent="0.25">
      <c r="T1521" s="62"/>
    </row>
    <row r="1522" spans="20:20" x14ac:dyDescent="0.25">
      <c r="T1522" s="62"/>
    </row>
    <row r="1523" spans="20:20" x14ac:dyDescent="0.25">
      <c r="T1523" s="62"/>
    </row>
    <row r="1524" spans="20:20" x14ac:dyDescent="0.25">
      <c r="T1524" s="62"/>
    </row>
    <row r="1525" spans="20:20" x14ac:dyDescent="0.25">
      <c r="T1525" s="62"/>
    </row>
    <row r="1526" spans="20:20" x14ac:dyDescent="0.25">
      <c r="T1526" s="62"/>
    </row>
    <row r="1527" spans="20:20" x14ac:dyDescent="0.25">
      <c r="T1527" s="62"/>
    </row>
    <row r="1528" spans="20:20" x14ac:dyDescent="0.25">
      <c r="T1528" s="62"/>
    </row>
    <row r="1529" spans="20:20" x14ac:dyDescent="0.25">
      <c r="T1529" s="62"/>
    </row>
    <row r="1530" spans="20:20" x14ac:dyDescent="0.25">
      <c r="T1530" s="62"/>
    </row>
    <row r="1531" spans="20:20" x14ac:dyDescent="0.25">
      <c r="T1531" s="62"/>
    </row>
    <row r="1532" spans="20:20" x14ac:dyDescent="0.25">
      <c r="T1532" s="62"/>
    </row>
    <row r="1533" spans="20:20" x14ac:dyDescent="0.25">
      <c r="T1533" s="62"/>
    </row>
    <row r="1534" spans="20:20" x14ac:dyDescent="0.25">
      <c r="T1534" s="62"/>
    </row>
    <row r="1535" spans="20:20" x14ac:dyDescent="0.25">
      <c r="T1535" s="62"/>
    </row>
    <row r="1536" spans="20:20" x14ac:dyDescent="0.25">
      <c r="T1536" s="62"/>
    </row>
    <row r="1537" spans="20:20" x14ac:dyDescent="0.25">
      <c r="T1537" s="62"/>
    </row>
    <row r="1538" spans="20:20" x14ac:dyDescent="0.25">
      <c r="T1538" s="62"/>
    </row>
    <row r="1539" spans="20:20" x14ac:dyDescent="0.25">
      <c r="T1539" s="62"/>
    </row>
    <row r="1540" spans="20:20" x14ac:dyDescent="0.25">
      <c r="T1540" s="62"/>
    </row>
    <row r="1541" spans="20:20" x14ac:dyDescent="0.25">
      <c r="T1541" s="62"/>
    </row>
    <row r="1542" spans="20:20" x14ac:dyDescent="0.25">
      <c r="T1542" s="62"/>
    </row>
    <row r="1543" spans="20:20" x14ac:dyDescent="0.25">
      <c r="T1543" s="62"/>
    </row>
    <row r="1544" spans="20:20" x14ac:dyDescent="0.25">
      <c r="T1544" s="62"/>
    </row>
    <row r="1545" spans="20:20" x14ac:dyDescent="0.25">
      <c r="T1545" s="62"/>
    </row>
    <row r="1546" spans="20:20" x14ac:dyDescent="0.25">
      <c r="T1546" s="62"/>
    </row>
    <row r="1547" spans="20:20" x14ac:dyDescent="0.25">
      <c r="T1547" s="62"/>
    </row>
    <row r="1548" spans="20:20" x14ac:dyDescent="0.25">
      <c r="T1548" s="62"/>
    </row>
    <row r="1549" spans="20:20" x14ac:dyDescent="0.25">
      <c r="T1549" s="62"/>
    </row>
    <row r="1550" spans="20:20" x14ac:dyDescent="0.25">
      <c r="T1550" s="62"/>
    </row>
    <row r="1551" spans="20:20" x14ac:dyDescent="0.25">
      <c r="T1551" s="62"/>
    </row>
    <row r="1552" spans="20:20" x14ac:dyDescent="0.25">
      <c r="T1552" s="62"/>
    </row>
    <row r="1553" spans="20:20" x14ac:dyDescent="0.25">
      <c r="T1553" s="62"/>
    </row>
    <row r="1554" spans="20:20" x14ac:dyDescent="0.25">
      <c r="T1554" s="62"/>
    </row>
    <row r="1555" spans="20:20" x14ac:dyDescent="0.25">
      <c r="T1555" s="62"/>
    </row>
    <row r="1556" spans="20:20" x14ac:dyDescent="0.25">
      <c r="T1556" s="62"/>
    </row>
    <row r="1557" spans="20:20" x14ac:dyDescent="0.25">
      <c r="T1557" s="62"/>
    </row>
    <row r="1558" spans="20:20" x14ac:dyDescent="0.25">
      <c r="T1558" s="62"/>
    </row>
    <row r="1559" spans="20:20" x14ac:dyDescent="0.25">
      <c r="T1559" s="62"/>
    </row>
    <row r="1560" spans="20:20" x14ac:dyDescent="0.25">
      <c r="T1560" s="62"/>
    </row>
    <row r="1561" spans="20:20" x14ac:dyDescent="0.25">
      <c r="T1561" s="62"/>
    </row>
    <row r="1562" spans="20:20" x14ac:dyDescent="0.25">
      <c r="T1562" s="62"/>
    </row>
    <row r="1563" spans="20:20" x14ac:dyDescent="0.25">
      <c r="T1563" s="62"/>
    </row>
    <row r="1564" spans="20:20" x14ac:dyDescent="0.25">
      <c r="T1564" s="62"/>
    </row>
    <row r="1565" spans="20:20" x14ac:dyDescent="0.25">
      <c r="T1565" s="62"/>
    </row>
    <row r="1566" spans="20:20" x14ac:dyDescent="0.25">
      <c r="T1566" s="62"/>
    </row>
    <row r="1567" spans="20:20" x14ac:dyDescent="0.25">
      <c r="T1567" s="62"/>
    </row>
    <row r="1568" spans="20:20" x14ac:dyDescent="0.25">
      <c r="T1568" s="62"/>
    </row>
    <row r="1569" spans="20:20" x14ac:dyDescent="0.25">
      <c r="T1569" s="62"/>
    </row>
    <row r="1570" spans="20:20" x14ac:dyDescent="0.25">
      <c r="T1570" s="62"/>
    </row>
    <row r="1571" spans="20:20" x14ac:dyDescent="0.25">
      <c r="T1571" s="62"/>
    </row>
    <row r="1572" spans="20:20" x14ac:dyDescent="0.25">
      <c r="T1572" s="62"/>
    </row>
    <row r="1573" spans="20:20" x14ac:dyDescent="0.25">
      <c r="T1573" s="62"/>
    </row>
    <row r="1574" spans="20:20" x14ac:dyDescent="0.25">
      <c r="T1574" s="62"/>
    </row>
    <row r="1575" spans="20:20" x14ac:dyDescent="0.25">
      <c r="T1575" s="62"/>
    </row>
    <row r="1576" spans="20:20" x14ac:dyDescent="0.25">
      <c r="T1576" s="62"/>
    </row>
    <row r="1577" spans="20:20" x14ac:dyDescent="0.25">
      <c r="T1577" s="62"/>
    </row>
    <row r="1578" spans="20:20" x14ac:dyDescent="0.25">
      <c r="T1578" s="62"/>
    </row>
    <row r="1579" spans="20:20" x14ac:dyDescent="0.25">
      <c r="T1579" s="62"/>
    </row>
    <row r="1580" spans="20:20" x14ac:dyDescent="0.25">
      <c r="T1580" s="62"/>
    </row>
    <row r="1581" spans="20:20" x14ac:dyDescent="0.25">
      <c r="T1581" s="62"/>
    </row>
    <row r="1582" spans="20:20" x14ac:dyDescent="0.25">
      <c r="T1582" s="62"/>
    </row>
    <row r="1583" spans="20:20" x14ac:dyDescent="0.25">
      <c r="T1583" s="62"/>
    </row>
    <row r="1584" spans="20:20" x14ac:dyDescent="0.25">
      <c r="T1584" s="62"/>
    </row>
    <row r="1585" spans="20:20" x14ac:dyDescent="0.25">
      <c r="T1585" s="62"/>
    </row>
    <row r="1586" spans="20:20" x14ac:dyDescent="0.25">
      <c r="T1586" s="62"/>
    </row>
    <row r="1587" spans="20:20" x14ac:dyDescent="0.25">
      <c r="T1587" s="62"/>
    </row>
    <row r="1588" spans="20:20" x14ac:dyDescent="0.25">
      <c r="T1588" s="62"/>
    </row>
    <row r="1589" spans="20:20" x14ac:dyDescent="0.25">
      <c r="T1589" s="62"/>
    </row>
    <row r="1590" spans="20:20" x14ac:dyDescent="0.25">
      <c r="T1590" s="62"/>
    </row>
    <row r="1591" spans="20:20" x14ac:dyDescent="0.25">
      <c r="T1591" s="62"/>
    </row>
    <row r="1592" spans="20:20" x14ac:dyDescent="0.25">
      <c r="T1592" s="62"/>
    </row>
    <row r="1593" spans="20:20" x14ac:dyDescent="0.25">
      <c r="T1593" s="62"/>
    </row>
    <row r="1594" spans="20:20" x14ac:dyDescent="0.25">
      <c r="T1594" s="62"/>
    </row>
    <row r="1595" spans="20:20" x14ac:dyDescent="0.25">
      <c r="T1595" s="62"/>
    </row>
    <row r="1596" spans="20:20" x14ac:dyDescent="0.25">
      <c r="T1596" s="62"/>
    </row>
    <row r="1597" spans="20:20" x14ac:dyDescent="0.25">
      <c r="T1597" s="62"/>
    </row>
    <row r="1598" spans="20:20" x14ac:dyDescent="0.25">
      <c r="T1598" s="62"/>
    </row>
    <row r="1599" spans="20:20" x14ac:dyDescent="0.25">
      <c r="T1599" s="62"/>
    </row>
    <row r="1600" spans="20:20" x14ac:dyDescent="0.25">
      <c r="T1600" s="62"/>
    </row>
    <row r="1601" spans="20:20" x14ac:dyDescent="0.25">
      <c r="T1601" s="62"/>
    </row>
    <row r="1602" spans="20:20" x14ac:dyDescent="0.25">
      <c r="T1602" s="62"/>
    </row>
    <row r="1603" spans="20:20" x14ac:dyDescent="0.25">
      <c r="T1603" s="62"/>
    </row>
    <row r="1604" spans="20:20" x14ac:dyDescent="0.25">
      <c r="T1604" s="62"/>
    </row>
    <row r="1605" spans="20:20" x14ac:dyDescent="0.25">
      <c r="T1605" s="62"/>
    </row>
    <row r="1606" spans="20:20" x14ac:dyDescent="0.25">
      <c r="T1606" s="62"/>
    </row>
    <row r="1607" spans="20:20" x14ac:dyDescent="0.25">
      <c r="T1607" s="62"/>
    </row>
    <row r="1608" spans="20:20" x14ac:dyDescent="0.25">
      <c r="T1608" s="62"/>
    </row>
    <row r="1609" spans="20:20" x14ac:dyDescent="0.25">
      <c r="T1609" s="62"/>
    </row>
    <row r="1610" spans="20:20" x14ac:dyDescent="0.25">
      <c r="T1610" s="62"/>
    </row>
    <row r="1611" spans="20:20" x14ac:dyDescent="0.25">
      <c r="T1611" s="62"/>
    </row>
    <row r="1612" spans="20:20" x14ac:dyDescent="0.25">
      <c r="T1612" s="62"/>
    </row>
    <row r="1613" spans="20:20" x14ac:dyDescent="0.25">
      <c r="T1613" s="62"/>
    </row>
    <row r="1614" spans="20:20" x14ac:dyDescent="0.25">
      <c r="T1614" s="62"/>
    </row>
    <row r="1615" spans="20:20" x14ac:dyDescent="0.25">
      <c r="T1615" s="62"/>
    </row>
    <row r="1616" spans="20:20" x14ac:dyDescent="0.25">
      <c r="T1616" s="62"/>
    </row>
    <row r="1617" spans="20:20" x14ac:dyDescent="0.25">
      <c r="T1617" s="62"/>
    </row>
    <row r="1618" spans="20:20" x14ac:dyDescent="0.25">
      <c r="T1618" s="62"/>
    </row>
    <row r="1619" spans="20:20" x14ac:dyDescent="0.25">
      <c r="T1619" s="62"/>
    </row>
    <row r="1620" spans="20:20" x14ac:dyDescent="0.25">
      <c r="T1620" s="62"/>
    </row>
    <row r="1621" spans="20:20" x14ac:dyDescent="0.25">
      <c r="T1621" s="62"/>
    </row>
    <row r="1622" spans="20:20" x14ac:dyDescent="0.25">
      <c r="T1622" s="62"/>
    </row>
    <row r="1623" spans="20:20" x14ac:dyDescent="0.25">
      <c r="T1623" s="62"/>
    </row>
    <row r="1624" spans="20:20" x14ac:dyDescent="0.25">
      <c r="T1624" s="62"/>
    </row>
    <row r="1625" spans="20:20" x14ac:dyDescent="0.25">
      <c r="T1625" s="62"/>
    </row>
    <row r="1626" spans="20:20" x14ac:dyDescent="0.25">
      <c r="T1626" s="62"/>
    </row>
    <row r="1627" spans="20:20" x14ac:dyDescent="0.25">
      <c r="T1627" s="62"/>
    </row>
    <row r="1628" spans="20:20" x14ac:dyDescent="0.25">
      <c r="T1628" s="62"/>
    </row>
    <row r="1629" spans="20:20" x14ac:dyDescent="0.25">
      <c r="T1629" s="62"/>
    </row>
    <row r="1630" spans="20:20" x14ac:dyDescent="0.25">
      <c r="T1630" s="62"/>
    </row>
    <row r="1631" spans="20:20" x14ac:dyDescent="0.25">
      <c r="T1631" s="62"/>
    </row>
    <row r="1632" spans="20:20" x14ac:dyDescent="0.25">
      <c r="T1632" s="62"/>
    </row>
    <row r="1633" spans="20:20" x14ac:dyDescent="0.25">
      <c r="T1633" s="62"/>
    </row>
    <row r="1634" spans="20:20" x14ac:dyDescent="0.25">
      <c r="T1634" s="62"/>
    </row>
    <row r="1635" spans="20:20" x14ac:dyDescent="0.25">
      <c r="T1635" s="62"/>
    </row>
    <row r="1636" spans="20:20" x14ac:dyDescent="0.25">
      <c r="T1636" s="62"/>
    </row>
    <row r="1637" spans="20:20" x14ac:dyDescent="0.25">
      <c r="T1637" s="62"/>
    </row>
    <row r="1638" spans="20:20" x14ac:dyDescent="0.25">
      <c r="T1638" s="62"/>
    </row>
    <row r="1639" spans="20:20" x14ac:dyDescent="0.25">
      <c r="T1639" s="62"/>
    </row>
    <row r="1640" spans="20:20" x14ac:dyDescent="0.25">
      <c r="T1640" s="62"/>
    </row>
    <row r="1641" spans="20:20" x14ac:dyDescent="0.25">
      <c r="T1641" s="62"/>
    </row>
    <row r="1642" spans="20:20" x14ac:dyDescent="0.25">
      <c r="T1642" s="62"/>
    </row>
    <row r="1643" spans="20:20" x14ac:dyDescent="0.25">
      <c r="T1643" s="62"/>
    </row>
    <row r="1644" spans="20:20" x14ac:dyDescent="0.25">
      <c r="T1644" s="62"/>
    </row>
    <row r="1645" spans="20:20" x14ac:dyDescent="0.25">
      <c r="T1645" s="62"/>
    </row>
    <row r="1646" spans="20:20" x14ac:dyDescent="0.25">
      <c r="T1646" s="62"/>
    </row>
    <row r="1647" spans="20:20" x14ac:dyDescent="0.25">
      <c r="T1647" s="62"/>
    </row>
    <row r="1648" spans="20:20" x14ac:dyDescent="0.25">
      <c r="T1648" s="62"/>
    </row>
    <row r="1649" spans="20:20" x14ac:dyDescent="0.25">
      <c r="T1649" s="62"/>
    </row>
    <row r="1650" spans="20:20" x14ac:dyDescent="0.25">
      <c r="T1650" s="62"/>
    </row>
    <row r="1651" spans="20:20" x14ac:dyDescent="0.25">
      <c r="T1651" s="62"/>
    </row>
    <row r="1652" spans="20:20" x14ac:dyDescent="0.25">
      <c r="T1652" s="62"/>
    </row>
    <row r="1653" spans="20:20" x14ac:dyDescent="0.25">
      <c r="T1653" s="62"/>
    </row>
    <row r="1654" spans="20:20" x14ac:dyDescent="0.25">
      <c r="T1654" s="62"/>
    </row>
    <row r="1655" spans="20:20" x14ac:dyDescent="0.25">
      <c r="T1655" s="62"/>
    </row>
    <row r="1656" spans="20:20" x14ac:dyDescent="0.25">
      <c r="T1656" s="62"/>
    </row>
    <row r="1657" spans="20:20" x14ac:dyDescent="0.25">
      <c r="T1657" s="62"/>
    </row>
    <row r="1658" spans="20:20" x14ac:dyDescent="0.25">
      <c r="T1658" s="62"/>
    </row>
    <row r="1659" spans="20:20" x14ac:dyDescent="0.25">
      <c r="T1659" s="62"/>
    </row>
    <row r="1660" spans="20:20" x14ac:dyDescent="0.25">
      <c r="T1660" s="62"/>
    </row>
    <row r="1661" spans="20:20" x14ac:dyDescent="0.25">
      <c r="T1661" s="62"/>
    </row>
    <row r="1662" spans="20:20" x14ac:dyDescent="0.25">
      <c r="T1662" s="62"/>
    </row>
    <row r="1663" spans="20:20" x14ac:dyDescent="0.25">
      <c r="T1663" s="62"/>
    </row>
    <row r="1664" spans="20:20" x14ac:dyDescent="0.25">
      <c r="T1664" s="62"/>
    </row>
    <row r="1665" spans="20:20" x14ac:dyDescent="0.25">
      <c r="T1665" s="62"/>
    </row>
    <row r="1666" spans="20:20" x14ac:dyDescent="0.25">
      <c r="T1666" s="62"/>
    </row>
    <row r="1667" spans="20:20" x14ac:dyDescent="0.25">
      <c r="T1667" s="62"/>
    </row>
    <row r="1668" spans="20:20" x14ac:dyDescent="0.25">
      <c r="T1668" s="62"/>
    </row>
    <row r="1669" spans="20:20" x14ac:dyDescent="0.25">
      <c r="T1669" s="62"/>
    </row>
    <row r="1670" spans="20:20" x14ac:dyDescent="0.25">
      <c r="T1670" s="62"/>
    </row>
    <row r="1671" spans="20:20" x14ac:dyDescent="0.25">
      <c r="T1671" s="62"/>
    </row>
    <row r="1672" spans="20:20" x14ac:dyDescent="0.25">
      <c r="T1672" s="62"/>
    </row>
    <row r="1673" spans="20:20" x14ac:dyDescent="0.25">
      <c r="T1673" s="62"/>
    </row>
    <row r="1674" spans="20:20" x14ac:dyDescent="0.25">
      <c r="T1674" s="62"/>
    </row>
    <row r="1675" spans="20:20" x14ac:dyDescent="0.25">
      <c r="T1675" s="62"/>
    </row>
    <row r="1676" spans="20:20" x14ac:dyDescent="0.25">
      <c r="T1676" s="62"/>
    </row>
    <row r="1677" spans="20:20" x14ac:dyDescent="0.25">
      <c r="T1677" s="62"/>
    </row>
    <row r="1678" spans="20:20" x14ac:dyDescent="0.25">
      <c r="T1678" s="62"/>
    </row>
    <row r="1679" spans="20:20" x14ac:dyDescent="0.25">
      <c r="T1679" s="62"/>
    </row>
    <row r="1680" spans="20:20" x14ac:dyDescent="0.25">
      <c r="T1680" s="62"/>
    </row>
    <row r="1681" spans="20:20" x14ac:dyDescent="0.25">
      <c r="T1681" s="62"/>
    </row>
    <row r="1682" spans="20:20" x14ac:dyDescent="0.25">
      <c r="T1682" s="62"/>
    </row>
    <row r="1683" spans="20:20" x14ac:dyDescent="0.25">
      <c r="T1683" s="62"/>
    </row>
    <row r="1684" spans="20:20" x14ac:dyDescent="0.25">
      <c r="T1684" s="62"/>
    </row>
    <row r="1685" spans="20:20" x14ac:dyDescent="0.25">
      <c r="T1685" s="62"/>
    </row>
    <row r="1686" spans="20:20" x14ac:dyDescent="0.25">
      <c r="T1686" s="62"/>
    </row>
    <row r="1687" spans="20:20" x14ac:dyDescent="0.25">
      <c r="T1687" s="62"/>
    </row>
    <row r="1688" spans="20:20" x14ac:dyDescent="0.25">
      <c r="T1688" s="62"/>
    </row>
    <row r="1689" spans="20:20" x14ac:dyDescent="0.25">
      <c r="T1689" s="62"/>
    </row>
    <row r="1690" spans="20:20" x14ac:dyDescent="0.25">
      <c r="T1690" s="62"/>
    </row>
    <row r="1691" spans="20:20" x14ac:dyDescent="0.25">
      <c r="T1691" s="62"/>
    </row>
    <row r="1692" spans="20:20" x14ac:dyDescent="0.25">
      <c r="T1692" s="62"/>
    </row>
    <row r="1693" spans="20:20" x14ac:dyDescent="0.25">
      <c r="T1693" s="62"/>
    </row>
    <row r="1694" spans="20:20" x14ac:dyDescent="0.25">
      <c r="T1694" s="62"/>
    </row>
    <row r="1695" spans="20:20" x14ac:dyDescent="0.25">
      <c r="T1695" s="62"/>
    </row>
    <row r="1696" spans="20:20" x14ac:dyDescent="0.25">
      <c r="T1696" s="62"/>
    </row>
    <row r="1697" spans="20:20" x14ac:dyDescent="0.25">
      <c r="T1697" s="62"/>
    </row>
    <row r="1698" spans="20:20" x14ac:dyDescent="0.25">
      <c r="T1698" s="62"/>
    </row>
    <row r="1699" spans="20:20" x14ac:dyDescent="0.25">
      <c r="T1699" s="62"/>
    </row>
    <row r="1700" spans="20:20" x14ac:dyDescent="0.25">
      <c r="T1700" s="62"/>
    </row>
    <row r="1701" spans="20:20" x14ac:dyDescent="0.25">
      <c r="T1701" s="62"/>
    </row>
    <row r="1702" spans="20:20" x14ac:dyDescent="0.25">
      <c r="T1702" s="62"/>
    </row>
    <row r="1703" spans="20:20" x14ac:dyDescent="0.25">
      <c r="T1703" s="62"/>
    </row>
    <row r="1704" spans="20:20" x14ac:dyDescent="0.25">
      <c r="T1704" s="62"/>
    </row>
    <row r="1705" spans="20:20" x14ac:dyDescent="0.25">
      <c r="T1705" s="62"/>
    </row>
    <row r="1706" spans="20:20" x14ac:dyDescent="0.25">
      <c r="T1706" s="62"/>
    </row>
    <row r="1707" spans="20:20" x14ac:dyDescent="0.25">
      <c r="T1707" s="62"/>
    </row>
    <row r="1708" spans="20:20" x14ac:dyDescent="0.25">
      <c r="T1708" s="62"/>
    </row>
    <row r="1709" spans="20:20" x14ac:dyDescent="0.25">
      <c r="T1709" s="62"/>
    </row>
    <row r="1710" spans="20:20" x14ac:dyDescent="0.25">
      <c r="T1710" s="62"/>
    </row>
    <row r="1711" spans="20:20" x14ac:dyDescent="0.25">
      <c r="T1711" s="62"/>
    </row>
    <row r="1712" spans="20:20" x14ac:dyDescent="0.25">
      <c r="T1712" s="62"/>
    </row>
    <row r="1713" spans="20:20" x14ac:dyDescent="0.25">
      <c r="T1713" s="62"/>
    </row>
    <row r="1714" spans="20:20" x14ac:dyDescent="0.25">
      <c r="T1714" s="62"/>
    </row>
    <row r="1715" spans="20:20" x14ac:dyDescent="0.25">
      <c r="T1715" s="62"/>
    </row>
    <row r="1716" spans="20:20" x14ac:dyDescent="0.25">
      <c r="T1716" s="62"/>
    </row>
    <row r="1717" spans="20:20" x14ac:dyDescent="0.25">
      <c r="T1717" s="62"/>
    </row>
    <row r="1718" spans="20:20" x14ac:dyDescent="0.25">
      <c r="T1718" s="62"/>
    </row>
    <row r="1719" spans="20:20" x14ac:dyDescent="0.25">
      <c r="T1719" s="62"/>
    </row>
    <row r="1720" spans="20:20" x14ac:dyDescent="0.25">
      <c r="T1720" s="62"/>
    </row>
    <row r="1721" spans="20:20" x14ac:dyDescent="0.25">
      <c r="T1721" s="62"/>
    </row>
    <row r="1722" spans="20:20" x14ac:dyDescent="0.25">
      <c r="T1722" s="62"/>
    </row>
    <row r="1723" spans="20:20" x14ac:dyDescent="0.25">
      <c r="T1723" s="62"/>
    </row>
    <row r="1724" spans="20:20" x14ac:dyDescent="0.25">
      <c r="T1724" s="62"/>
    </row>
    <row r="1725" spans="20:20" x14ac:dyDescent="0.25">
      <c r="T1725" s="62"/>
    </row>
    <row r="1726" spans="20:20" x14ac:dyDescent="0.25">
      <c r="T1726" s="62"/>
    </row>
    <row r="1727" spans="20:20" x14ac:dyDescent="0.25">
      <c r="T1727" s="62"/>
    </row>
    <row r="1728" spans="20:20" x14ac:dyDescent="0.25">
      <c r="T1728" s="62"/>
    </row>
    <row r="1729" spans="20:20" x14ac:dyDescent="0.25">
      <c r="T1729" s="62"/>
    </row>
    <row r="1730" spans="20:20" x14ac:dyDescent="0.25">
      <c r="T1730" s="62"/>
    </row>
    <row r="1731" spans="20:20" x14ac:dyDescent="0.25">
      <c r="T1731" s="62"/>
    </row>
    <row r="1732" spans="20:20" x14ac:dyDescent="0.25">
      <c r="T1732" s="62"/>
    </row>
    <row r="1733" spans="20:20" x14ac:dyDescent="0.25">
      <c r="T1733" s="62"/>
    </row>
    <row r="1734" spans="20:20" x14ac:dyDescent="0.25">
      <c r="T1734" s="62"/>
    </row>
    <row r="1735" spans="20:20" x14ac:dyDescent="0.25">
      <c r="T1735" s="62"/>
    </row>
    <row r="1736" spans="20:20" x14ac:dyDescent="0.25">
      <c r="T1736" s="62"/>
    </row>
    <row r="1737" spans="20:20" x14ac:dyDescent="0.25">
      <c r="T1737" s="62"/>
    </row>
    <row r="1738" spans="20:20" x14ac:dyDescent="0.25">
      <c r="T1738" s="62"/>
    </row>
    <row r="1739" spans="20:20" x14ac:dyDescent="0.25">
      <c r="T1739" s="62"/>
    </row>
    <row r="1740" spans="20:20" x14ac:dyDescent="0.25">
      <c r="T1740" s="62"/>
    </row>
    <row r="1741" spans="20:20" x14ac:dyDescent="0.25">
      <c r="T1741" s="62"/>
    </row>
    <row r="1742" spans="20:20" x14ac:dyDescent="0.25">
      <c r="T1742" s="62"/>
    </row>
    <row r="1743" spans="20:20" x14ac:dyDescent="0.25">
      <c r="T1743" s="62"/>
    </row>
    <row r="1744" spans="20:20" x14ac:dyDescent="0.25">
      <c r="T1744" s="62"/>
    </row>
    <row r="1745" spans="20:20" x14ac:dyDescent="0.25">
      <c r="T1745" s="62"/>
    </row>
    <row r="1746" spans="20:20" x14ac:dyDescent="0.25">
      <c r="T1746" s="62"/>
    </row>
    <row r="1747" spans="20:20" x14ac:dyDescent="0.25">
      <c r="T1747" s="62"/>
    </row>
    <row r="1748" spans="20:20" x14ac:dyDescent="0.25">
      <c r="T1748" s="62"/>
    </row>
    <row r="1749" spans="20:20" x14ac:dyDescent="0.25">
      <c r="T1749" s="62"/>
    </row>
    <row r="1750" spans="20:20" x14ac:dyDescent="0.25">
      <c r="T1750" s="62"/>
    </row>
    <row r="1751" spans="20:20" x14ac:dyDescent="0.25">
      <c r="T1751" s="62"/>
    </row>
    <row r="1752" spans="20:20" x14ac:dyDescent="0.25">
      <c r="T1752" s="62"/>
    </row>
    <row r="1753" spans="20:20" x14ac:dyDescent="0.25">
      <c r="T1753" s="62"/>
    </row>
    <row r="1754" spans="20:20" x14ac:dyDescent="0.25">
      <c r="T1754" s="62"/>
    </row>
    <row r="1755" spans="20:20" x14ac:dyDescent="0.25">
      <c r="T1755" s="62"/>
    </row>
    <row r="1756" spans="20:20" x14ac:dyDescent="0.25">
      <c r="T1756" s="62"/>
    </row>
    <row r="1757" spans="20:20" x14ac:dyDescent="0.25">
      <c r="T1757" s="62"/>
    </row>
    <row r="1758" spans="20:20" x14ac:dyDescent="0.25">
      <c r="T1758" s="62"/>
    </row>
    <row r="1759" spans="20:20" x14ac:dyDescent="0.25">
      <c r="T1759" s="62"/>
    </row>
    <row r="1760" spans="20:20" x14ac:dyDescent="0.25">
      <c r="T1760" s="62"/>
    </row>
    <row r="1761" spans="20:20" x14ac:dyDescent="0.25">
      <c r="T1761" s="62"/>
    </row>
    <row r="1762" spans="20:20" x14ac:dyDescent="0.25">
      <c r="T1762" s="62"/>
    </row>
    <row r="1763" spans="20:20" x14ac:dyDescent="0.25">
      <c r="T1763" s="62"/>
    </row>
    <row r="1764" spans="20:20" x14ac:dyDescent="0.25">
      <c r="T1764" s="62"/>
    </row>
    <row r="1765" spans="20:20" x14ac:dyDescent="0.25">
      <c r="T1765" s="62"/>
    </row>
    <row r="1766" spans="20:20" x14ac:dyDescent="0.25">
      <c r="T1766" s="62"/>
    </row>
    <row r="1767" spans="20:20" x14ac:dyDescent="0.25">
      <c r="T1767" s="62"/>
    </row>
    <row r="1768" spans="20:20" x14ac:dyDescent="0.25">
      <c r="T1768" s="62"/>
    </row>
    <row r="1769" spans="20:20" x14ac:dyDescent="0.25">
      <c r="T1769" s="62"/>
    </row>
    <row r="1770" spans="20:20" x14ac:dyDescent="0.25">
      <c r="T1770" s="62"/>
    </row>
    <row r="1771" spans="20:20" x14ac:dyDescent="0.25">
      <c r="T1771" s="62"/>
    </row>
    <row r="1772" spans="20:20" x14ac:dyDescent="0.25">
      <c r="T1772" s="62"/>
    </row>
    <row r="1773" spans="20:20" x14ac:dyDescent="0.25">
      <c r="T1773" s="62"/>
    </row>
    <row r="1774" spans="20:20" x14ac:dyDescent="0.25">
      <c r="T1774" s="62"/>
    </row>
    <row r="1775" spans="20:20" x14ac:dyDescent="0.25">
      <c r="T1775" s="62"/>
    </row>
    <row r="1776" spans="20:20" x14ac:dyDescent="0.25">
      <c r="T1776" s="62"/>
    </row>
    <row r="1777" spans="20:20" x14ac:dyDescent="0.25">
      <c r="T1777" s="62"/>
    </row>
    <row r="1778" spans="20:20" x14ac:dyDescent="0.25">
      <c r="T1778" s="62"/>
    </row>
    <row r="1779" spans="20:20" x14ac:dyDescent="0.25">
      <c r="T1779" s="62"/>
    </row>
    <row r="1780" spans="20:20" x14ac:dyDescent="0.25">
      <c r="T1780" s="62"/>
    </row>
    <row r="1781" spans="20:20" x14ac:dyDescent="0.25">
      <c r="T1781" s="62"/>
    </row>
    <row r="1782" spans="20:20" x14ac:dyDescent="0.25">
      <c r="T1782" s="62"/>
    </row>
    <row r="1783" spans="20:20" x14ac:dyDescent="0.25">
      <c r="T1783" s="62"/>
    </row>
    <row r="1784" spans="20:20" x14ac:dyDescent="0.25">
      <c r="T1784" s="62"/>
    </row>
    <row r="1785" spans="20:20" x14ac:dyDescent="0.25">
      <c r="T1785" s="62"/>
    </row>
    <row r="1786" spans="20:20" x14ac:dyDescent="0.25">
      <c r="T1786" s="62"/>
    </row>
    <row r="1787" spans="20:20" x14ac:dyDescent="0.25">
      <c r="T1787" s="62"/>
    </row>
    <row r="1788" spans="20:20" x14ac:dyDescent="0.25">
      <c r="T1788" s="62"/>
    </row>
    <row r="1789" spans="20:20" x14ac:dyDescent="0.25">
      <c r="T1789" s="62"/>
    </row>
    <row r="1790" spans="20:20" x14ac:dyDescent="0.25">
      <c r="T1790" s="62"/>
    </row>
    <row r="1791" spans="20:20" x14ac:dyDescent="0.25">
      <c r="T1791" s="62"/>
    </row>
    <row r="1792" spans="20:20" x14ac:dyDescent="0.25">
      <c r="T1792" s="62"/>
    </row>
    <row r="1793" spans="20:20" x14ac:dyDescent="0.25">
      <c r="T1793" s="62"/>
    </row>
    <row r="1794" spans="20:20" x14ac:dyDescent="0.25">
      <c r="T1794" s="62"/>
    </row>
    <row r="1795" spans="20:20" x14ac:dyDescent="0.25">
      <c r="T1795" s="62"/>
    </row>
    <row r="1796" spans="20:20" x14ac:dyDescent="0.25">
      <c r="T1796" s="62"/>
    </row>
    <row r="1797" spans="20:20" x14ac:dyDescent="0.25">
      <c r="T1797" s="62"/>
    </row>
    <row r="1798" spans="20:20" x14ac:dyDescent="0.25">
      <c r="T1798" s="62"/>
    </row>
    <row r="1799" spans="20:20" x14ac:dyDescent="0.25">
      <c r="T1799" s="62"/>
    </row>
    <row r="1800" spans="20:20" x14ac:dyDescent="0.25">
      <c r="T1800" s="62"/>
    </row>
    <row r="1801" spans="20:20" x14ac:dyDescent="0.25">
      <c r="T1801" s="62"/>
    </row>
    <row r="1802" spans="20:20" x14ac:dyDescent="0.25">
      <c r="T1802" s="62"/>
    </row>
    <row r="1803" spans="20:20" x14ac:dyDescent="0.25">
      <c r="T1803" s="62"/>
    </row>
    <row r="1804" spans="20:20" x14ac:dyDescent="0.25">
      <c r="T1804" s="62"/>
    </row>
    <row r="1805" spans="20:20" x14ac:dyDescent="0.25">
      <c r="T1805" s="62"/>
    </row>
    <row r="1806" spans="20:20" x14ac:dyDescent="0.25">
      <c r="T1806" s="62"/>
    </row>
    <row r="1807" spans="20:20" x14ac:dyDescent="0.25">
      <c r="T1807" s="62"/>
    </row>
    <row r="1808" spans="20:20" x14ac:dyDescent="0.25">
      <c r="T1808" s="62"/>
    </row>
    <row r="1809" spans="20:20" x14ac:dyDescent="0.25">
      <c r="T1809" s="62"/>
    </row>
    <row r="1810" spans="20:20" x14ac:dyDescent="0.25">
      <c r="T1810" s="62"/>
    </row>
    <row r="1811" spans="20:20" x14ac:dyDescent="0.25">
      <c r="T1811" s="62"/>
    </row>
    <row r="1812" spans="20:20" x14ac:dyDescent="0.25">
      <c r="T1812" s="62"/>
    </row>
    <row r="1813" spans="20:20" x14ac:dyDescent="0.25">
      <c r="T1813" s="62"/>
    </row>
    <row r="1814" spans="20:20" x14ac:dyDescent="0.25">
      <c r="T1814" s="62"/>
    </row>
    <row r="1815" spans="20:20" x14ac:dyDescent="0.25">
      <c r="T1815" s="62"/>
    </row>
    <row r="1816" spans="20:20" x14ac:dyDescent="0.25">
      <c r="T1816" s="62"/>
    </row>
    <row r="1817" spans="20:20" x14ac:dyDescent="0.25">
      <c r="T1817" s="62"/>
    </row>
    <row r="1818" spans="20:20" x14ac:dyDescent="0.25">
      <c r="T1818" s="62"/>
    </row>
    <row r="1819" spans="20:20" x14ac:dyDescent="0.25">
      <c r="T1819" s="62"/>
    </row>
    <row r="1820" spans="20:20" x14ac:dyDescent="0.25">
      <c r="T1820" s="62"/>
    </row>
    <row r="1821" spans="20:20" x14ac:dyDescent="0.25">
      <c r="T1821" s="62"/>
    </row>
    <row r="1822" spans="20:20" x14ac:dyDescent="0.25">
      <c r="T1822" s="62"/>
    </row>
    <row r="1823" spans="20:20" x14ac:dyDescent="0.25">
      <c r="T1823" s="62"/>
    </row>
    <row r="1824" spans="20:20" x14ac:dyDescent="0.25">
      <c r="T1824" s="62"/>
    </row>
    <row r="1825" spans="20:20" x14ac:dyDescent="0.25">
      <c r="T1825" s="62"/>
    </row>
    <row r="1826" spans="20:20" x14ac:dyDescent="0.25">
      <c r="T1826" s="62"/>
    </row>
    <row r="1827" spans="20:20" x14ac:dyDescent="0.25">
      <c r="T1827" s="62"/>
    </row>
    <row r="1828" spans="20:20" x14ac:dyDescent="0.25">
      <c r="T1828" s="62"/>
    </row>
    <row r="1829" spans="20:20" x14ac:dyDescent="0.25">
      <c r="T1829" s="62"/>
    </row>
    <row r="1830" spans="20:20" x14ac:dyDescent="0.25">
      <c r="T1830" s="62"/>
    </row>
    <row r="1831" spans="20:20" x14ac:dyDescent="0.25">
      <c r="T1831" s="62"/>
    </row>
    <row r="1832" spans="20:20" x14ac:dyDescent="0.25">
      <c r="T1832" s="62"/>
    </row>
    <row r="1833" spans="20:20" x14ac:dyDescent="0.25">
      <c r="T1833" s="62"/>
    </row>
    <row r="1834" spans="20:20" x14ac:dyDescent="0.25">
      <c r="T1834" s="62"/>
    </row>
    <row r="1835" spans="20:20" x14ac:dyDescent="0.25">
      <c r="T1835" s="62"/>
    </row>
    <row r="1836" spans="20:20" x14ac:dyDescent="0.25">
      <c r="T1836" s="62"/>
    </row>
    <row r="1837" spans="20:20" x14ac:dyDescent="0.25">
      <c r="T1837" s="62"/>
    </row>
    <row r="1838" spans="20:20" x14ac:dyDescent="0.25">
      <c r="T1838" s="62"/>
    </row>
    <row r="1839" spans="20:20" x14ac:dyDescent="0.25">
      <c r="T1839" s="62"/>
    </row>
    <row r="1840" spans="20:20" x14ac:dyDescent="0.25">
      <c r="T1840" s="62"/>
    </row>
    <row r="1841" spans="20:20" x14ac:dyDescent="0.25">
      <c r="T1841" s="62"/>
    </row>
    <row r="1842" spans="20:20" x14ac:dyDescent="0.25">
      <c r="T1842" s="62"/>
    </row>
    <row r="1843" spans="20:20" x14ac:dyDescent="0.25">
      <c r="T1843" s="62"/>
    </row>
    <row r="1844" spans="20:20" x14ac:dyDescent="0.25">
      <c r="T1844" s="62"/>
    </row>
    <row r="1845" spans="20:20" x14ac:dyDescent="0.25">
      <c r="T1845" s="62"/>
    </row>
    <row r="1846" spans="20:20" x14ac:dyDescent="0.25">
      <c r="T1846" s="62"/>
    </row>
    <row r="1847" spans="20:20" x14ac:dyDescent="0.25">
      <c r="T1847" s="62"/>
    </row>
    <row r="1848" spans="20:20" x14ac:dyDescent="0.25">
      <c r="T1848" s="62"/>
    </row>
    <row r="1849" spans="20:20" x14ac:dyDescent="0.25">
      <c r="T1849" s="62"/>
    </row>
    <row r="1850" spans="20:20" x14ac:dyDescent="0.25">
      <c r="T1850" s="62"/>
    </row>
    <row r="1851" spans="20:20" x14ac:dyDescent="0.25">
      <c r="T1851" s="62"/>
    </row>
    <row r="1852" spans="20:20" x14ac:dyDescent="0.25">
      <c r="T1852" s="62"/>
    </row>
    <row r="1853" spans="20:20" x14ac:dyDescent="0.25">
      <c r="T1853" s="62"/>
    </row>
    <row r="1854" spans="20:20" x14ac:dyDescent="0.25">
      <c r="T1854" s="62"/>
    </row>
    <row r="1855" spans="20:20" x14ac:dyDescent="0.25">
      <c r="T1855" s="62"/>
    </row>
    <row r="1856" spans="20:20" x14ac:dyDescent="0.25">
      <c r="T1856" s="62"/>
    </row>
    <row r="1857" spans="20:20" x14ac:dyDescent="0.25">
      <c r="T1857" s="62"/>
    </row>
    <row r="1858" spans="20:20" x14ac:dyDescent="0.25">
      <c r="T1858" s="62"/>
    </row>
    <row r="1859" spans="20:20" x14ac:dyDescent="0.25">
      <c r="T1859" s="62"/>
    </row>
    <row r="1860" spans="20:20" x14ac:dyDescent="0.25">
      <c r="T1860" s="62"/>
    </row>
    <row r="1861" spans="20:20" x14ac:dyDescent="0.25">
      <c r="T1861" s="62"/>
    </row>
    <row r="1862" spans="20:20" x14ac:dyDescent="0.25">
      <c r="T1862" s="62"/>
    </row>
    <row r="1863" spans="20:20" x14ac:dyDescent="0.25">
      <c r="T1863" s="62"/>
    </row>
    <row r="1864" spans="20:20" x14ac:dyDescent="0.25">
      <c r="T1864" s="62"/>
    </row>
    <row r="1865" spans="20:20" x14ac:dyDescent="0.25">
      <c r="T1865" s="62"/>
    </row>
    <row r="1866" spans="20:20" x14ac:dyDescent="0.25">
      <c r="T1866" s="62"/>
    </row>
    <row r="1867" spans="20:20" x14ac:dyDescent="0.25">
      <c r="T1867" s="62"/>
    </row>
    <row r="1868" spans="20:20" x14ac:dyDescent="0.25">
      <c r="T1868" s="62"/>
    </row>
    <row r="1869" spans="20:20" x14ac:dyDescent="0.25">
      <c r="T1869" s="62"/>
    </row>
    <row r="1870" spans="20:20" x14ac:dyDescent="0.25">
      <c r="T1870" s="62"/>
    </row>
    <row r="1871" spans="20:20" x14ac:dyDescent="0.25">
      <c r="T1871" s="62"/>
    </row>
    <row r="1872" spans="20:20" x14ac:dyDescent="0.25">
      <c r="T1872" s="62"/>
    </row>
    <row r="1873" spans="20:20" x14ac:dyDescent="0.25">
      <c r="T1873" s="62"/>
    </row>
    <row r="1874" spans="20:20" x14ac:dyDescent="0.25">
      <c r="T1874" s="62"/>
    </row>
    <row r="1875" spans="20:20" x14ac:dyDescent="0.25">
      <c r="T1875" s="62"/>
    </row>
    <row r="1876" spans="20:20" x14ac:dyDescent="0.25">
      <c r="T1876" s="62"/>
    </row>
    <row r="1877" spans="20:20" x14ac:dyDescent="0.25">
      <c r="T1877" s="62"/>
    </row>
    <row r="1878" spans="20:20" x14ac:dyDescent="0.25">
      <c r="T1878" s="62"/>
    </row>
    <row r="1879" spans="20:20" x14ac:dyDescent="0.25">
      <c r="T1879" s="62"/>
    </row>
    <row r="1880" spans="20:20" x14ac:dyDescent="0.25">
      <c r="T1880" s="62"/>
    </row>
    <row r="1881" spans="20:20" x14ac:dyDescent="0.25">
      <c r="T1881" s="62"/>
    </row>
    <row r="1882" spans="20:20" x14ac:dyDescent="0.25">
      <c r="T1882" s="62"/>
    </row>
    <row r="1883" spans="20:20" x14ac:dyDescent="0.25">
      <c r="T1883" s="62"/>
    </row>
    <row r="1884" spans="20:20" x14ac:dyDescent="0.25">
      <c r="T1884" s="62"/>
    </row>
    <row r="1885" spans="20:20" x14ac:dyDescent="0.25">
      <c r="T1885" s="62"/>
    </row>
    <row r="1886" spans="20:20" x14ac:dyDescent="0.25">
      <c r="T1886" s="62"/>
    </row>
    <row r="1887" spans="20:20" x14ac:dyDescent="0.25">
      <c r="T1887" s="62"/>
    </row>
    <row r="1888" spans="20:20" x14ac:dyDescent="0.25">
      <c r="T1888" s="62"/>
    </row>
    <row r="1889" spans="20:20" x14ac:dyDescent="0.25">
      <c r="T1889" s="62"/>
    </row>
    <row r="1890" spans="20:20" x14ac:dyDescent="0.25">
      <c r="T1890" s="62"/>
    </row>
    <row r="1891" spans="20:20" x14ac:dyDescent="0.25">
      <c r="T1891" s="62"/>
    </row>
    <row r="1892" spans="20:20" x14ac:dyDescent="0.25">
      <c r="T1892" s="62"/>
    </row>
    <row r="1893" spans="20:20" x14ac:dyDescent="0.25">
      <c r="T1893" s="62"/>
    </row>
    <row r="1894" spans="20:20" x14ac:dyDescent="0.25">
      <c r="T1894" s="62"/>
    </row>
    <row r="1895" spans="20:20" x14ac:dyDescent="0.25">
      <c r="T1895" s="62"/>
    </row>
    <row r="1896" spans="20:20" x14ac:dyDescent="0.25">
      <c r="T1896" s="62"/>
    </row>
    <row r="1897" spans="20:20" x14ac:dyDescent="0.25">
      <c r="T1897" s="62"/>
    </row>
    <row r="1898" spans="20:20" x14ac:dyDescent="0.25">
      <c r="T1898" s="62"/>
    </row>
    <row r="1899" spans="20:20" x14ac:dyDescent="0.25">
      <c r="T1899" s="62"/>
    </row>
    <row r="1900" spans="20:20" x14ac:dyDescent="0.25">
      <c r="T1900" s="62"/>
    </row>
    <row r="1901" spans="20:20" x14ac:dyDescent="0.25">
      <c r="T1901" s="62"/>
    </row>
    <row r="1902" spans="20:20" x14ac:dyDescent="0.25">
      <c r="T1902" s="62"/>
    </row>
    <row r="1903" spans="20:20" x14ac:dyDescent="0.25">
      <c r="T1903" s="62"/>
    </row>
    <row r="1904" spans="20:20" x14ac:dyDescent="0.25">
      <c r="T1904" s="62"/>
    </row>
    <row r="1905" spans="20:20" x14ac:dyDescent="0.25">
      <c r="T1905" s="62"/>
    </row>
    <row r="1906" spans="20:20" x14ac:dyDescent="0.25">
      <c r="T1906" s="62"/>
    </row>
    <row r="1907" spans="20:20" x14ac:dyDescent="0.25">
      <c r="T1907" s="62"/>
    </row>
    <row r="1908" spans="20:20" x14ac:dyDescent="0.25">
      <c r="T1908" s="62"/>
    </row>
    <row r="1909" spans="20:20" x14ac:dyDescent="0.25">
      <c r="T1909" s="62"/>
    </row>
    <row r="1910" spans="20:20" x14ac:dyDescent="0.25">
      <c r="T1910" s="62"/>
    </row>
    <row r="1911" spans="20:20" x14ac:dyDescent="0.25">
      <c r="T1911" s="62"/>
    </row>
    <row r="1912" spans="20:20" x14ac:dyDescent="0.25">
      <c r="T1912" s="62"/>
    </row>
    <row r="1913" spans="20:20" x14ac:dyDescent="0.25">
      <c r="T1913" s="62"/>
    </row>
    <row r="1914" spans="20:20" x14ac:dyDescent="0.25">
      <c r="T1914" s="62"/>
    </row>
    <row r="1915" spans="20:20" x14ac:dyDescent="0.25">
      <c r="T1915" s="62"/>
    </row>
    <row r="1916" spans="20:20" x14ac:dyDescent="0.25">
      <c r="T1916" s="62"/>
    </row>
    <row r="1917" spans="20:20" x14ac:dyDescent="0.25">
      <c r="T1917" s="62"/>
    </row>
    <row r="1918" spans="20:20" x14ac:dyDescent="0.25">
      <c r="T1918" s="62"/>
    </row>
    <row r="1919" spans="20:20" x14ac:dyDescent="0.25">
      <c r="T1919" s="62"/>
    </row>
    <row r="1920" spans="20:20" x14ac:dyDescent="0.25">
      <c r="T1920" s="62"/>
    </row>
    <row r="1921" spans="20:20" x14ac:dyDescent="0.25">
      <c r="T1921" s="62"/>
    </row>
    <row r="1922" spans="20:20" x14ac:dyDescent="0.25">
      <c r="T1922" s="62"/>
    </row>
    <row r="1923" spans="20:20" x14ac:dyDescent="0.25">
      <c r="T1923" s="62"/>
    </row>
    <row r="1924" spans="20:20" x14ac:dyDescent="0.25">
      <c r="T1924" s="62"/>
    </row>
    <row r="1925" spans="20:20" x14ac:dyDescent="0.25">
      <c r="T1925" s="62"/>
    </row>
    <row r="1926" spans="20:20" x14ac:dyDescent="0.25">
      <c r="T1926" s="62"/>
    </row>
    <row r="1927" spans="20:20" x14ac:dyDescent="0.25">
      <c r="T1927" s="62"/>
    </row>
    <row r="1928" spans="20:20" x14ac:dyDescent="0.25">
      <c r="T1928" s="62"/>
    </row>
    <row r="1929" spans="20:20" x14ac:dyDescent="0.25">
      <c r="T1929" s="62"/>
    </row>
    <row r="1930" spans="20:20" x14ac:dyDescent="0.25">
      <c r="T1930" s="62"/>
    </row>
    <row r="1931" spans="20:20" x14ac:dyDescent="0.25">
      <c r="T1931" s="62"/>
    </row>
    <row r="1932" spans="20:20" x14ac:dyDescent="0.25">
      <c r="T1932" s="62"/>
    </row>
    <row r="1933" spans="20:20" x14ac:dyDescent="0.25">
      <c r="T1933" s="62"/>
    </row>
    <row r="1934" spans="20:20" x14ac:dyDescent="0.25">
      <c r="T1934" s="62"/>
    </row>
    <row r="1935" spans="20:20" x14ac:dyDescent="0.25">
      <c r="T1935" s="62"/>
    </row>
    <row r="1936" spans="20:20" x14ac:dyDescent="0.25">
      <c r="T1936" s="62"/>
    </row>
    <row r="1937" spans="20:20" x14ac:dyDescent="0.25">
      <c r="T1937" s="62"/>
    </row>
    <row r="1938" spans="20:20" x14ac:dyDescent="0.25">
      <c r="T1938" s="62"/>
    </row>
    <row r="1939" spans="20:20" x14ac:dyDescent="0.25">
      <c r="T1939" s="62"/>
    </row>
    <row r="1940" spans="20:20" x14ac:dyDescent="0.25">
      <c r="T1940" s="62"/>
    </row>
    <row r="1941" spans="20:20" x14ac:dyDescent="0.25">
      <c r="T1941" s="62"/>
    </row>
    <row r="1942" spans="20:20" x14ac:dyDescent="0.25">
      <c r="T1942" s="62"/>
    </row>
    <row r="1943" spans="20:20" x14ac:dyDescent="0.25">
      <c r="T1943" s="62"/>
    </row>
    <row r="1944" spans="20:20" x14ac:dyDescent="0.25">
      <c r="T1944" s="62"/>
    </row>
    <row r="1945" spans="20:20" x14ac:dyDescent="0.25">
      <c r="T1945" s="62"/>
    </row>
    <row r="1946" spans="20:20" x14ac:dyDescent="0.25">
      <c r="T1946" s="62"/>
    </row>
    <row r="1947" spans="20:20" x14ac:dyDescent="0.25">
      <c r="T1947" s="62"/>
    </row>
    <row r="1948" spans="20:20" x14ac:dyDescent="0.25">
      <c r="T1948" s="62"/>
    </row>
    <row r="1949" spans="20:20" x14ac:dyDescent="0.25">
      <c r="T1949" s="62"/>
    </row>
    <row r="1950" spans="20:20" x14ac:dyDescent="0.25">
      <c r="T1950" s="62"/>
    </row>
    <row r="1951" spans="20:20" x14ac:dyDescent="0.25">
      <c r="T1951" s="62"/>
    </row>
    <row r="1952" spans="20:20" x14ac:dyDescent="0.25">
      <c r="T1952" s="62"/>
    </row>
    <row r="1953" spans="20:20" x14ac:dyDescent="0.25">
      <c r="T1953" s="62"/>
    </row>
    <row r="1954" spans="20:20" x14ac:dyDescent="0.25">
      <c r="T1954" s="62"/>
    </row>
    <row r="1955" spans="20:20" x14ac:dyDescent="0.25">
      <c r="T1955" s="62"/>
    </row>
    <row r="1956" spans="20:20" x14ac:dyDescent="0.25">
      <c r="T1956" s="62"/>
    </row>
    <row r="1957" spans="20:20" x14ac:dyDescent="0.25">
      <c r="T1957" s="62"/>
    </row>
    <row r="1958" spans="20:20" x14ac:dyDescent="0.25">
      <c r="T1958" s="62"/>
    </row>
    <row r="1959" spans="20:20" x14ac:dyDescent="0.25">
      <c r="T1959" s="62"/>
    </row>
    <row r="1960" spans="20:20" x14ac:dyDescent="0.25">
      <c r="T1960" s="62"/>
    </row>
    <row r="1961" spans="20:20" x14ac:dyDescent="0.25">
      <c r="T1961" s="62"/>
    </row>
    <row r="1962" spans="20:20" x14ac:dyDescent="0.25">
      <c r="T1962" s="62"/>
    </row>
    <row r="1963" spans="20:20" x14ac:dyDescent="0.25">
      <c r="T1963" s="62"/>
    </row>
    <row r="1964" spans="20:20" x14ac:dyDescent="0.25">
      <c r="T1964" s="62"/>
    </row>
    <row r="1965" spans="20:20" x14ac:dyDescent="0.25">
      <c r="T1965" s="62"/>
    </row>
    <row r="1966" spans="20:20" x14ac:dyDescent="0.25">
      <c r="T1966" s="62"/>
    </row>
    <row r="1967" spans="20:20" x14ac:dyDescent="0.25">
      <c r="T1967" s="62"/>
    </row>
    <row r="1968" spans="20:20" x14ac:dyDescent="0.25">
      <c r="T1968" s="62"/>
    </row>
    <row r="1969" spans="20:20" x14ac:dyDescent="0.25">
      <c r="T1969" s="62"/>
    </row>
    <row r="1970" spans="20:20" x14ac:dyDescent="0.25">
      <c r="T1970" s="62"/>
    </row>
    <row r="1971" spans="20:20" x14ac:dyDescent="0.25">
      <c r="T1971" s="62"/>
    </row>
    <row r="1972" spans="20:20" x14ac:dyDescent="0.25">
      <c r="T1972" s="62"/>
    </row>
    <row r="1973" spans="20:20" x14ac:dyDescent="0.25">
      <c r="T1973" s="62"/>
    </row>
    <row r="1974" spans="20:20" x14ac:dyDescent="0.25">
      <c r="T1974" s="62"/>
    </row>
    <row r="1975" spans="20:20" x14ac:dyDescent="0.25">
      <c r="T1975" s="62"/>
    </row>
    <row r="1976" spans="20:20" x14ac:dyDescent="0.25">
      <c r="T1976" s="62"/>
    </row>
    <row r="1977" spans="20:20" x14ac:dyDescent="0.25">
      <c r="T1977" s="62"/>
    </row>
    <row r="1978" spans="20:20" x14ac:dyDescent="0.25">
      <c r="T1978" s="62"/>
    </row>
    <row r="1979" spans="20:20" x14ac:dyDescent="0.25">
      <c r="T1979" s="62"/>
    </row>
    <row r="1980" spans="20:20" x14ac:dyDescent="0.25">
      <c r="T1980" s="62"/>
    </row>
    <row r="1981" spans="20:20" x14ac:dyDescent="0.25">
      <c r="T1981" s="62"/>
    </row>
    <row r="1982" spans="20:20" x14ac:dyDescent="0.25">
      <c r="T1982" s="62"/>
    </row>
    <row r="1983" spans="20:20" x14ac:dyDescent="0.25">
      <c r="T1983" s="62"/>
    </row>
    <row r="1984" spans="20:20" x14ac:dyDescent="0.25">
      <c r="T1984" s="62"/>
    </row>
    <row r="1985" spans="20:20" x14ac:dyDescent="0.25">
      <c r="T1985" s="62"/>
    </row>
    <row r="1986" spans="20:20" x14ac:dyDescent="0.25">
      <c r="T1986" s="62"/>
    </row>
    <row r="1987" spans="20:20" x14ac:dyDescent="0.25">
      <c r="T1987" s="62"/>
    </row>
    <row r="1988" spans="20:20" x14ac:dyDescent="0.25">
      <c r="T1988" s="62"/>
    </row>
    <row r="1989" spans="20:20" x14ac:dyDescent="0.25">
      <c r="T1989" s="62"/>
    </row>
    <row r="1990" spans="20:20" x14ac:dyDescent="0.25">
      <c r="T1990" s="62"/>
    </row>
    <row r="1991" spans="20:20" x14ac:dyDescent="0.25">
      <c r="T1991" s="62"/>
    </row>
    <row r="1992" spans="20:20" x14ac:dyDescent="0.25">
      <c r="T1992" s="62"/>
    </row>
    <row r="1993" spans="20:20" x14ac:dyDescent="0.25">
      <c r="T1993" s="62"/>
    </row>
    <row r="1994" spans="20:20" x14ac:dyDescent="0.25">
      <c r="T1994" s="62"/>
    </row>
    <row r="1995" spans="20:20" x14ac:dyDescent="0.25">
      <c r="T1995" s="62"/>
    </row>
    <row r="1996" spans="20:20" x14ac:dyDescent="0.25">
      <c r="T1996" s="62"/>
    </row>
    <row r="1997" spans="20:20" x14ac:dyDescent="0.25">
      <c r="T1997" s="62"/>
    </row>
    <row r="1998" spans="20:20" x14ac:dyDescent="0.25">
      <c r="T1998" s="62"/>
    </row>
    <row r="1999" spans="20:20" x14ac:dyDescent="0.25">
      <c r="T1999" s="62"/>
    </row>
    <row r="2000" spans="20:20" x14ac:dyDescent="0.25">
      <c r="T2000" s="62"/>
    </row>
    <row r="2001" spans="20:20" x14ac:dyDescent="0.25">
      <c r="T2001" s="62"/>
    </row>
    <row r="2002" spans="20:20" x14ac:dyDescent="0.25">
      <c r="T2002" s="62"/>
    </row>
    <row r="2003" spans="20:20" x14ac:dyDescent="0.25">
      <c r="T2003" s="62"/>
    </row>
    <row r="2004" spans="20:20" x14ac:dyDescent="0.25">
      <c r="T2004" s="62"/>
    </row>
    <row r="2005" spans="20:20" x14ac:dyDescent="0.25">
      <c r="T2005" s="62"/>
    </row>
    <row r="2006" spans="20:20" x14ac:dyDescent="0.25">
      <c r="T2006" s="62"/>
    </row>
    <row r="2007" spans="20:20" x14ac:dyDescent="0.25">
      <c r="T2007" s="62"/>
    </row>
    <row r="2008" spans="20:20" x14ac:dyDescent="0.25">
      <c r="T2008" s="62"/>
    </row>
    <row r="2009" spans="20:20" x14ac:dyDescent="0.25">
      <c r="T2009" s="62"/>
    </row>
    <row r="2010" spans="20:20" x14ac:dyDescent="0.25">
      <c r="T2010" s="62"/>
    </row>
    <row r="2011" spans="20:20" x14ac:dyDescent="0.25">
      <c r="T2011" s="62"/>
    </row>
    <row r="2012" spans="20:20" x14ac:dyDescent="0.25">
      <c r="T2012" s="62"/>
    </row>
    <row r="2013" spans="20:20" x14ac:dyDescent="0.25">
      <c r="T2013" s="62"/>
    </row>
    <row r="2014" spans="20:20" x14ac:dyDescent="0.25">
      <c r="T2014" s="62"/>
    </row>
    <row r="2015" spans="20:20" x14ac:dyDescent="0.25">
      <c r="T2015" s="62"/>
    </row>
    <row r="2016" spans="20:20" x14ac:dyDescent="0.25">
      <c r="T2016" s="62"/>
    </row>
    <row r="2017" spans="20:20" x14ac:dyDescent="0.25">
      <c r="T2017" s="62"/>
    </row>
    <row r="2018" spans="20:20" x14ac:dyDescent="0.25">
      <c r="T2018" s="62"/>
    </row>
    <row r="2019" spans="20:20" x14ac:dyDescent="0.25">
      <c r="T2019" s="62"/>
    </row>
    <row r="2020" spans="20:20" x14ac:dyDescent="0.25">
      <c r="T2020" s="62"/>
    </row>
    <row r="2021" spans="20:20" x14ac:dyDescent="0.25">
      <c r="T2021" s="62"/>
    </row>
    <row r="2022" spans="20:20" x14ac:dyDescent="0.25">
      <c r="T2022" s="62"/>
    </row>
    <row r="2023" spans="20:20" x14ac:dyDescent="0.25">
      <c r="T2023" s="62"/>
    </row>
    <row r="2024" spans="20:20" x14ac:dyDescent="0.25">
      <c r="T2024" s="62"/>
    </row>
    <row r="2025" spans="20:20" x14ac:dyDescent="0.25">
      <c r="T2025" s="62"/>
    </row>
    <row r="2026" spans="20:20" x14ac:dyDescent="0.25">
      <c r="T2026" s="62"/>
    </row>
    <row r="2027" spans="20:20" x14ac:dyDescent="0.25">
      <c r="T2027" s="62"/>
    </row>
    <row r="2028" spans="20:20" x14ac:dyDescent="0.25">
      <c r="T2028" s="62"/>
    </row>
    <row r="2029" spans="20:20" x14ac:dyDescent="0.25">
      <c r="T2029" s="62"/>
    </row>
    <row r="2030" spans="20:20" x14ac:dyDescent="0.25">
      <c r="T2030" s="62"/>
    </row>
    <row r="2031" spans="20:20" x14ac:dyDescent="0.25">
      <c r="T2031" s="62"/>
    </row>
    <row r="2032" spans="20:20" x14ac:dyDescent="0.25">
      <c r="T2032" s="62"/>
    </row>
    <row r="2033" spans="20:20" x14ac:dyDescent="0.25">
      <c r="T2033" s="62"/>
    </row>
    <row r="2034" spans="20:20" x14ac:dyDescent="0.25">
      <c r="T2034" s="62"/>
    </row>
    <row r="2035" spans="20:20" x14ac:dyDescent="0.25">
      <c r="T2035" s="62"/>
    </row>
    <row r="2036" spans="20:20" x14ac:dyDescent="0.25">
      <c r="T2036" s="62"/>
    </row>
    <row r="2037" spans="20:20" x14ac:dyDescent="0.25">
      <c r="T2037" s="62"/>
    </row>
    <row r="2038" spans="20:20" x14ac:dyDescent="0.25">
      <c r="T2038" s="62"/>
    </row>
    <row r="2039" spans="20:20" x14ac:dyDescent="0.25">
      <c r="T2039" s="62"/>
    </row>
    <row r="2040" spans="20:20" x14ac:dyDescent="0.25">
      <c r="T2040" s="62"/>
    </row>
    <row r="2041" spans="20:20" x14ac:dyDescent="0.25">
      <c r="T2041" s="62"/>
    </row>
    <row r="2042" spans="20:20" x14ac:dyDescent="0.25">
      <c r="T2042" s="62"/>
    </row>
    <row r="2043" spans="20:20" x14ac:dyDescent="0.25">
      <c r="T2043" s="62"/>
    </row>
    <row r="2044" spans="20:20" x14ac:dyDescent="0.25">
      <c r="T2044" s="62"/>
    </row>
    <row r="2045" spans="20:20" x14ac:dyDescent="0.25">
      <c r="T2045" s="62"/>
    </row>
    <row r="2046" spans="20:20" x14ac:dyDescent="0.25">
      <c r="T2046" s="62"/>
    </row>
    <row r="2047" spans="20:20" x14ac:dyDescent="0.25">
      <c r="T2047" s="62"/>
    </row>
    <row r="2048" spans="20:20" x14ac:dyDescent="0.25">
      <c r="T2048" s="62"/>
    </row>
    <row r="2049" spans="20:20" x14ac:dyDescent="0.25">
      <c r="T2049" s="62"/>
    </row>
    <row r="2050" spans="20:20" x14ac:dyDescent="0.25">
      <c r="T2050" s="62"/>
    </row>
    <row r="2051" spans="20:20" x14ac:dyDescent="0.25">
      <c r="T2051" s="62"/>
    </row>
    <row r="2052" spans="20:20" x14ac:dyDescent="0.25">
      <c r="T2052" s="62"/>
    </row>
    <row r="2053" spans="20:20" x14ac:dyDescent="0.25">
      <c r="T2053" s="62"/>
    </row>
    <row r="2054" spans="20:20" x14ac:dyDescent="0.25">
      <c r="T2054" s="62"/>
    </row>
    <row r="2055" spans="20:20" x14ac:dyDescent="0.25">
      <c r="T2055" s="62"/>
    </row>
    <row r="2056" spans="20:20" x14ac:dyDescent="0.25">
      <c r="T2056" s="62"/>
    </row>
    <row r="2057" spans="20:20" x14ac:dyDescent="0.25">
      <c r="T2057" s="62"/>
    </row>
    <row r="2058" spans="20:20" x14ac:dyDescent="0.25">
      <c r="T2058" s="62"/>
    </row>
    <row r="2059" spans="20:20" x14ac:dyDescent="0.25">
      <c r="T2059" s="62"/>
    </row>
    <row r="2060" spans="20:20" x14ac:dyDescent="0.25">
      <c r="T2060" s="62"/>
    </row>
    <row r="2061" spans="20:20" x14ac:dyDescent="0.25">
      <c r="T2061" s="62"/>
    </row>
    <row r="2062" spans="20:20" x14ac:dyDescent="0.25">
      <c r="T2062" s="62"/>
    </row>
    <row r="2063" spans="20:20" x14ac:dyDescent="0.25">
      <c r="T2063" s="62"/>
    </row>
    <row r="2064" spans="20:20" x14ac:dyDescent="0.25">
      <c r="T2064" s="62"/>
    </row>
    <row r="2065" spans="20:20" x14ac:dyDescent="0.25">
      <c r="T2065" s="62"/>
    </row>
    <row r="2066" spans="20:20" x14ac:dyDescent="0.25">
      <c r="T2066" s="62"/>
    </row>
    <row r="2067" spans="20:20" x14ac:dyDescent="0.25">
      <c r="T2067" s="62"/>
    </row>
    <row r="2068" spans="20:20" x14ac:dyDescent="0.25">
      <c r="T2068" s="62"/>
    </row>
    <row r="2069" spans="20:20" x14ac:dyDescent="0.25">
      <c r="T2069" s="62"/>
    </row>
    <row r="2070" spans="20:20" x14ac:dyDescent="0.25">
      <c r="T2070" s="62"/>
    </row>
    <row r="2071" spans="20:20" x14ac:dyDescent="0.25">
      <c r="T2071" s="62"/>
    </row>
    <row r="2072" spans="20:20" x14ac:dyDescent="0.25">
      <c r="T2072" s="62"/>
    </row>
    <row r="2073" spans="20:20" x14ac:dyDescent="0.25">
      <c r="T2073" s="62"/>
    </row>
    <row r="2074" spans="20:20" x14ac:dyDescent="0.25">
      <c r="T2074" s="62"/>
    </row>
    <row r="2075" spans="20:20" x14ac:dyDescent="0.25">
      <c r="T2075" s="62"/>
    </row>
    <row r="2076" spans="20:20" x14ac:dyDescent="0.25">
      <c r="T2076" s="62"/>
    </row>
    <row r="2077" spans="20:20" x14ac:dyDescent="0.25">
      <c r="T2077" s="62"/>
    </row>
    <row r="2078" spans="20:20" x14ac:dyDescent="0.25">
      <c r="T2078" s="62"/>
    </row>
    <row r="2079" spans="20:20" x14ac:dyDescent="0.25">
      <c r="T2079" s="62"/>
    </row>
    <row r="2080" spans="20:20" x14ac:dyDescent="0.25">
      <c r="T2080" s="62"/>
    </row>
    <row r="2081" spans="20:20" x14ac:dyDescent="0.25">
      <c r="T2081" s="62"/>
    </row>
    <row r="2082" spans="20:20" x14ac:dyDescent="0.25">
      <c r="T2082" s="62"/>
    </row>
    <row r="2083" spans="20:20" x14ac:dyDescent="0.25">
      <c r="T2083" s="62"/>
    </row>
    <row r="2084" spans="20:20" x14ac:dyDescent="0.25">
      <c r="T2084" s="62"/>
    </row>
    <row r="2085" spans="20:20" x14ac:dyDescent="0.25">
      <c r="T2085" s="62"/>
    </row>
    <row r="2086" spans="20:20" x14ac:dyDescent="0.25">
      <c r="T2086" s="62"/>
    </row>
    <row r="2087" spans="20:20" x14ac:dyDescent="0.25">
      <c r="T2087" s="62"/>
    </row>
    <row r="2088" spans="20:20" x14ac:dyDescent="0.25">
      <c r="T2088" s="62"/>
    </row>
    <row r="2089" spans="20:20" x14ac:dyDescent="0.25">
      <c r="T2089" s="62"/>
    </row>
    <row r="2090" spans="20:20" x14ac:dyDescent="0.25">
      <c r="T2090" s="62"/>
    </row>
    <row r="2091" spans="20:20" x14ac:dyDescent="0.25">
      <c r="T2091" s="62"/>
    </row>
    <row r="2092" spans="20:20" x14ac:dyDescent="0.25">
      <c r="T2092" s="62"/>
    </row>
    <row r="2093" spans="20:20" x14ac:dyDescent="0.25">
      <c r="T2093" s="62"/>
    </row>
    <row r="2094" spans="20:20" x14ac:dyDescent="0.25">
      <c r="T2094" s="62"/>
    </row>
    <row r="2095" spans="20:20" x14ac:dyDescent="0.25">
      <c r="T2095" s="62"/>
    </row>
    <row r="2096" spans="20:20" x14ac:dyDescent="0.25">
      <c r="T2096" s="62"/>
    </row>
    <row r="2097" spans="20:20" x14ac:dyDescent="0.25">
      <c r="T2097" s="62"/>
    </row>
    <row r="2098" spans="20:20" x14ac:dyDescent="0.25">
      <c r="T2098" s="62"/>
    </row>
    <row r="2099" spans="20:20" x14ac:dyDescent="0.25">
      <c r="T2099" s="62"/>
    </row>
    <row r="2100" spans="20:20" x14ac:dyDescent="0.25">
      <c r="T2100" s="62"/>
    </row>
    <row r="2101" spans="20:20" x14ac:dyDescent="0.25">
      <c r="T2101" s="62"/>
    </row>
    <row r="2102" spans="20:20" x14ac:dyDescent="0.25">
      <c r="T2102" s="62"/>
    </row>
    <row r="2103" spans="20:20" x14ac:dyDescent="0.25">
      <c r="T2103" s="62"/>
    </row>
    <row r="2104" spans="20:20" x14ac:dyDescent="0.25">
      <c r="T2104" s="62"/>
    </row>
    <row r="2105" spans="20:20" x14ac:dyDescent="0.25">
      <c r="T2105" s="62"/>
    </row>
    <row r="2106" spans="20:20" x14ac:dyDescent="0.25">
      <c r="T2106" s="62"/>
    </row>
    <row r="2107" spans="20:20" x14ac:dyDescent="0.25">
      <c r="T2107" s="62"/>
    </row>
    <row r="2108" spans="20:20" x14ac:dyDescent="0.25">
      <c r="T2108" s="62"/>
    </row>
    <row r="2109" spans="20:20" x14ac:dyDescent="0.25">
      <c r="T2109" s="62"/>
    </row>
    <row r="2110" spans="20:20" x14ac:dyDescent="0.25">
      <c r="T2110" s="62"/>
    </row>
    <row r="2111" spans="20:20" x14ac:dyDescent="0.25">
      <c r="T2111" s="62"/>
    </row>
    <row r="2112" spans="20:20" x14ac:dyDescent="0.25">
      <c r="T2112" s="62"/>
    </row>
    <row r="2113" spans="20:20" x14ac:dyDescent="0.25">
      <c r="T2113" s="62"/>
    </row>
    <row r="2114" spans="20:20" x14ac:dyDescent="0.25">
      <c r="T2114" s="62"/>
    </row>
    <row r="2115" spans="20:20" x14ac:dyDescent="0.25">
      <c r="T2115" s="62"/>
    </row>
    <row r="2116" spans="20:20" x14ac:dyDescent="0.25">
      <c r="T2116" s="62"/>
    </row>
    <row r="2117" spans="20:20" x14ac:dyDescent="0.25">
      <c r="T2117" s="62"/>
    </row>
    <row r="2118" spans="20:20" x14ac:dyDescent="0.25">
      <c r="T2118" s="62"/>
    </row>
    <row r="2119" spans="20:20" x14ac:dyDescent="0.25">
      <c r="T2119" s="62"/>
    </row>
    <row r="2120" spans="20:20" x14ac:dyDescent="0.25">
      <c r="T2120" s="62"/>
    </row>
    <row r="2121" spans="20:20" x14ac:dyDescent="0.25">
      <c r="T2121" s="62"/>
    </row>
    <row r="2122" spans="20:20" x14ac:dyDescent="0.25">
      <c r="T2122" s="62"/>
    </row>
    <row r="2123" spans="20:20" x14ac:dyDescent="0.25">
      <c r="T2123" s="62"/>
    </row>
    <row r="2124" spans="20:20" x14ac:dyDescent="0.25">
      <c r="T2124" s="62"/>
    </row>
    <row r="2125" spans="20:20" x14ac:dyDescent="0.25">
      <c r="T2125" s="62"/>
    </row>
    <row r="2126" spans="20:20" x14ac:dyDescent="0.25">
      <c r="T2126" s="62"/>
    </row>
    <row r="2127" spans="20:20" x14ac:dyDescent="0.25">
      <c r="T2127" s="62"/>
    </row>
    <row r="2128" spans="20:20" x14ac:dyDescent="0.25">
      <c r="T2128" s="62"/>
    </row>
    <row r="2129" spans="20:20" x14ac:dyDescent="0.25">
      <c r="T2129" s="62"/>
    </row>
    <row r="2130" spans="20:20" x14ac:dyDescent="0.25">
      <c r="T2130" s="62"/>
    </row>
    <row r="2131" spans="20:20" x14ac:dyDescent="0.25">
      <c r="T2131" s="62"/>
    </row>
    <row r="2132" spans="20:20" x14ac:dyDescent="0.25">
      <c r="T2132" s="62"/>
    </row>
    <row r="2133" spans="20:20" x14ac:dyDescent="0.25">
      <c r="T2133" s="62"/>
    </row>
    <row r="2134" spans="20:20" x14ac:dyDescent="0.25">
      <c r="T2134" s="62"/>
    </row>
    <row r="2135" spans="20:20" x14ac:dyDescent="0.25">
      <c r="T2135" s="62"/>
    </row>
    <row r="2136" spans="20:20" x14ac:dyDescent="0.25">
      <c r="T2136" s="62"/>
    </row>
    <row r="2137" spans="20:20" x14ac:dyDescent="0.25">
      <c r="T2137" s="62"/>
    </row>
    <row r="2138" spans="20:20" x14ac:dyDescent="0.25">
      <c r="T2138" s="62"/>
    </row>
    <row r="2139" spans="20:20" x14ac:dyDescent="0.25">
      <c r="T2139" s="62"/>
    </row>
    <row r="2140" spans="20:20" x14ac:dyDescent="0.25">
      <c r="T2140" s="62"/>
    </row>
    <row r="2141" spans="20:20" x14ac:dyDescent="0.25">
      <c r="T2141" s="62"/>
    </row>
    <row r="2142" spans="20:20" x14ac:dyDescent="0.25">
      <c r="T2142" s="62"/>
    </row>
    <row r="2143" spans="20:20" x14ac:dyDescent="0.25">
      <c r="T2143" s="62"/>
    </row>
    <row r="2144" spans="20:20" x14ac:dyDescent="0.25">
      <c r="T2144" s="62"/>
    </row>
    <row r="2145" spans="20:20" x14ac:dyDescent="0.25">
      <c r="T2145" s="62"/>
    </row>
    <row r="2146" spans="20:20" x14ac:dyDescent="0.25">
      <c r="T2146" s="62"/>
    </row>
    <row r="2147" spans="20:20" x14ac:dyDescent="0.25">
      <c r="T2147" s="62"/>
    </row>
    <row r="2148" spans="20:20" x14ac:dyDescent="0.25">
      <c r="T2148" s="62"/>
    </row>
    <row r="2149" spans="20:20" x14ac:dyDescent="0.25">
      <c r="T2149" s="62"/>
    </row>
    <row r="2150" spans="20:20" x14ac:dyDescent="0.25">
      <c r="T2150" s="62"/>
    </row>
    <row r="2151" spans="20:20" x14ac:dyDescent="0.25">
      <c r="T2151" s="62"/>
    </row>
    <row r="2152" spans="20:20" x14ac:dyDescent="0.25">
      <c r="T2152" s="62"/>
    </row>
    <row r="2153" spans="20:20" x14ac:dyDescent="0.25">
      <c r="T2153" s="62"/>
    </row>
    <row r="2154" spans="20:20" x14ac:dyDescent="0.25">
      <c r="T2154" s="62"/>
    </row>
    <row r="2155" spans="20:20" x14ac:dyDescent="0.25">
      <c r="T2155" s="62"/>
    </row>
    <row r="2156" spans="20:20" x14ac:dyDescent="0.25">
      <c r="T2156" s="62"/>
    </row>
    <row r="2157" spans="20:20" x14ac:dyDescent="0.25">
      <c r="T2157" s="62"/>
    </row>
    <row r="2158" spans="20:20" x14ac:dyDescent="0.25">
      <c r="T2158" s="62"/>
    </row>
    <row r="2159" spans="20:20" x14ac:dyDescent="0.25">
      <c r="T2159" s="62"/>
    </row>
    <row r="2160" spans="20:20" x14ac:dyDescent="0.25">
      <c r="T2160" s="62"/>
    </row>
    <row r="2161" spans="20:20" x14ac:dyDescent="0.25">
      <c r="T2161" s="62"/>
    </row>
    <row r="2162" spans="20:20" x14ac:dyDescent="0.25">
      <c r="T2162" s="62"/>
    </row>
    <row r="2163" spans="20:20" x14ac:dyDescent="0.25">
      <c r="T2163" s="62"/>
    </row>
    <row r="2164" spans="20:20" x14ac:dyDescent="0.25">
      <c r="T2164" s="62"/>
    </row>
    <row r="2165" spans="20:20" x14ac:dyDescent="0.25">
      <c r="T2165" s="62"/>
    </row>
    <row r="2166" spans="20:20" x14ac:dyDescent="0.25">
      <c r="T2166" s="62"/>
    </row>
    <row r="2167" spans="20:20" x14ac:dyDescent="0.25">
      <c r="T2167" s="62"/>
    </row>
    <row r="2168" spans="20:20" x14ac:dyDescent="0.25">
      <c r="T2168" s="62"/>
    </row>
    <row r="2169" spans="20:20" x14ac:dyDescent="0.25">
      <c r="T2169" s="62"/>
    </row>
    <row r="2170" spans="20:20" x14ac:dyDescent="0.25">
      <c r="T2170" s="62"/>
    </row>
    <row r="2171" spans="20:20" x14ac:dyDescent="0.25">
      <c r="T2171" s="62"/>
    </row>
    <row r="2172" spans="20:20" x14ac:dyDescent="0.25">
      <c r="T2172" s="62"/>
    </row>
    <row r="2173" spans="20:20" x14ac:dyDescent="0.25">
      <c r="T2173" s="62"/>
    </row>
    <row r="2174" spans="20:20" x14ac:dyDescent="0.25">
      <c r="T2174" s="62"/>
    </row>
    <row r="2175" spans="20:20" x14ac:dyDescent="0.25">
      <c r="T2175" s="62"/>
    </row>
    <row r="2176" spans="20:20" x14ac:dyDescent="0.25">
      <c r="T2176" s="62"/>
    </row>
    <row r="2177" spans="20:20" x14ac:dyDescent="0.25">
      <c r="T2177" s="62"/>
    </row>
    <row r="2178" spans="20:20" x14ac:dyDescent="0.25">
      <c r="T2178" s="62"/>
    </row>
    <row r="2179" spans="20:20" x14ac:dyDescent="0.25">
      <c r="T2179" s="62"/>
    </row>
    <row r="2180" spans="20:20" x14ac:dyDescent="0.25">
      <c r="T2180" s="62"/>
    </row>
    <row r="2181" spans="20:20" x14ac:dyDescent="0.25">
      <c r="T2181" s="62"/>
    </row>
    <row r="2182" spans="20:20" x14ac:dyDescent="0.25">
      <c r="T2182" s="62"/>
    </row>
    <row r="2183" spans="20:20" x14ac:dyDescent="0.25">
      <c r="T2183" s="62"/>
    </row>
    <row r="2184" spans="20:20" x14ac:dyDescent="0.25">
      <c r="T2184" s="62"/>
    </row>
    <row r="2185" spans="20:20" x14ac:dyDescent="0.25">
      <c r="T2185" s="62"/>
    </row>
    <row r="2186" spans="20:20" x14ac:dyDescent="0.25">
      <c r="T2186" s="62"/>
    </row>
    <row r="2187" spans="20:20" x14ac:dyDescent="0.25">
      <c r="T2187" s="62"/>
    </row>
    <row r="2188" spans="20:20" x14ac:dyDescent="0.25">
      <c r="T2188" s="62"/>
    </row>
    <row r="2189" spans="20:20" x14ac:dyDescent="0.25">
      <c r="T2189" s="62"/>
    </row>
    <row r="2190" spans="20:20" x14ac:dyDescent="0.25">
      <c r="T2190" s="62"/>
    </row>
    <row r="2191" spans="20:20" x14ac:dyDescent="0.25">
      <c r="T2191" s="62"/>
    </row>
    <row r="2192" spans="20:20" x14ac:dyDescent="0.25">
      <c r="T2192" s="62"/>
    </row>
    <row r="2193" spans="20:20" x14ac:dyDescent="0.25">
      <c r="T2193" s="62"/>
    </row>
    <row r="2194" spans="20:20" x14ac:dyDescent="0.25">
      <c r="T2194" s="62"/>
    </row>
    <row r="2195" spans="20:20" x14ac:dyDescent="0.25">
      <c r="T2195" s="62"/>
    </row>
    <row r="2196" spans="20:20" x14ac:dyDescent="0.25">
      <c r="T2196" s="62"/>
    </row>
    <row r="2197" spans="20:20" x14ac:dyDescent="0.25">
      <c r="T2197" s="62"/>
    </row>
    <row r="2198" spans="20:20" x14ac:dyDescent="0.25">
      <c r="T2198" s="62"/>
    </row>
    <row r="2199" spans="20:20" x14ac:dyDescent="0.25">
      <c r="T2199" s="62"/>
    </row>
    <row r="2200" spans="20:20" x14ac:dyDescent="0.25">
      <c r="T2200" s="62"/>
    </row>
    <row r="2201" spans="20:20" x14ac:dyDescent="0.25">
      <c r="T2201" s="62"/>
    </row>
    <row r="2202" spans="20:20" x14ac:dyDescent="0.25">
      <c r="T2202" s="62"/>
    </row>
    <row r="2203" spans="20:20" x14ac:dyDescent="0.25">
      <c r="T2203" s="62"/>
    </row>
    <row r="2204" spans="20:20" x14ac:dyDescent="0.25">
      <c r="T2204" s="62"/>
    </row>
    <row r="2205" spans="20:20" x14ac:dyDescent="0.25">
      <c r="T2205" s="62"/>
    </row>
    <row r="2206" spans="20:20" x14ac:dyDescent="0.25">
      <c r="T2206" s="62"/>
    </row>
    <row r="2207" spans="20:20" x14ac:dyDescent="0.25">
      <c r="T2207" s="62"/>
    </row>
    <row r="2208" spans="20:20" x14ac:dyDescent="0.25">
      <c r="T2208" s="62"/>
    </row>
    <row r="2209" spans="20:20" x14ac:dyDescent="0.25">
      <c r="T2209" s="62"/>
    </row>
    <row r="2210" spans="20:20" x14ac:dyDescent="0.25">
      <c r="T2210" s="62"/>
    </row>
    <row r="2211" spans="20:20" x14ac:dyDescent="0.25">
      <c r="T2211" s="62"/>
    </row>
    <row r="2212" spans="20:20" x14ac:dyDescent="0.25">
      <c r="T2212" s="62"/>
    </row>
    <row r="2213" spans="20:20" x14ac:dyDescent="0.25">
      <c r="T2213" s="62"/>
    </row>
    <row r="2214" spans="20:20" x14ac:dyDescent="0.25">
      <c r="T2214" s="62"/>
    </row>
    <row r="2215" spans="20:20" x14ac:dyDescent="0.25">
      <c r="T2215" s="62"/>
    </row>
    <row r="2216" spans="20:20" x14ac:dyDescent="0.25">
      <c r="T2216" s="62"/>
    </row>
    <row r="2217" spans="20:20" x14ac:dyDescent="0.25">
      <c r="T2217" s="62"/>
    </row>
    <row r="2218" spans="20:20" x14ac:dyDescent="0.25">
      <c r="T2218" s="62"/>
    </row>
    <row r="2219" spans="20:20" x14ac:dyDescent="0.25">
      <c r="T2219" s="62"/>
    </row>
    <row r="2220" spans="20:20" x14ac:dyDescent="0.25">
      <c r="T2220" s="62"/>
    </row>
    <row r="2221" spans="20:20" x14ac:dyDescent="0.25">
      <c r="T2221" s="62"/>
    </row>
    <row r="2222" spans="20:20" x14ac:dyDescent="0.25">
      <c r="T2222" s="62"/>
    </row>
    <row r="2223" spans="20:20" x14ac:dyDescent="0.25">
      <c r="T2223" s="62"/>
    </row>
    <row r="2224" spans="20:20" x14ac:dyDescent="0.25">
      <c r="T2224" s="62"/>
    </row>
    <row r="2225" spans="20:20" x14ac:dyDescent="0.25">
      <c r="T2225" s="62"/>
    </row>
    <row r="2226" spans="20:20" x14ac:dyDescent="0.25">
      <c r="T2226" s="62"/>
    </row>
    <row r="2227" spans="20:20" x14ac:dyDescent="0.25">
      <c r="T2227" s="62"/>
    </row>
    <row r="2228" spans="20:20" x14ac:dyDescent="0.25">
      <c r="T2228" s="62"/>
    </row>
    <row r="2229" spans="20:20" x14ac:dyDescent="0.25">
      <c r="T2229" s="62"/>
    </row>
    <row r="2230" spans="20:20" x14ac:dyDescent="0.25">
      <c r="T2230" s="62"/>
    </row>
    <row r="2231" spans="20:20" x14ac:dyDescent="0.25">
      <c r="T2231" s="62"/>
    </row>
    <row r="2232" spans="20:20" x14ac:dyDescent="0.25">
      <c r="T2232" s="62"/>
    </row>
    <row r="2233" spans="20:20" x14ac:dyDescent="0.25">
      <c r="T2233" s="62"/>
    </row>
    <row r="2234" spans="20:20" x14ac:dyDescent="0.25">
      <c r="T2234" s="62"/>
    </row>
    <row r="2235" spans="20:20" x14ac:dyDescent="0.25">
      <c r="T2235" s="62"/>
    </row>
    <row r="2236" spans="20:20" x14ac:dyDescent="0.25">
      <c r="T2236" s="62"/>
    </row>
    <row r="2237" spans="20:20" x14ac:dyDescent="0.25">
      <c r="T2237" s="62"/>
    </row>
    <row r="2238" spans="20:20" x14ac:dyDescent="0.25">
      <c r="T2238" s="62"/>
    </row>
    <row r="2239" spans="20:20" x14ac:dyDescent="0.25">
      <c r="T2239" s="62"/>
    </row>
    <row r="2240" spans="20:20" x14ac:dyDescent="0.25">
      <c r="T2240" s="62"/>
    </row>
    <row r="2241" spans="20:20" x14ac:dyDescent="0.25">
      <c r="T2241" s="62"/>
    </row>
    <row r="2242" spans="20:20" x14ac:dyDescent="0.25">
      <c r="T2242" s="62"/>
    </row>
    <row r="2243" spans="20:20" x14ac:dyDescent="0.25">
      <c r="T2243" s="62"/>
    </row>
    <row r="2244" spans="20:20" x14ac:dyDescent="0.25">
      <c r="T2244" s="62"/>
    </row>
    <row r="2245" spans="20:20" x14ac:dyDescent="0.25">
      <c r="T2245" s="62"/>
    </row>
    <row r="2246" spans="20:20" x14ac:dyDescent="0.25">
      <c r="T2246" s="62"/>
    </row>
    <row r="2247" spans="20:20" x14ac:dyDescent="0.25">
      <c r="T2247" s="62"/>
    </row>
    <row r="2248" spans="20:20" x14ac:dyDescent="0.25">
      <c r="T2248" s="62"/>
    </row>
    <row r="2249" spans="20:20" x14ac:dyDescent="0.25">
      <c r="T2249" s="62"/>
    </row>
    <row r="2250" spans="20:20" x14ac:dyDescent="0.25">
      <c r="T2250" s="62"/>
    </row>
    <row r="2251" spans="20:20" x14ac:dyDescent="0.25">
      <c r="T2251" s="62"/>
    </row>
    <row r="2252" spans="20:20" x14ac:dyDescent="0.25">
      <c r="T2252" s="62"/>
    </row>
    <row r="2253" spans="20:20" x14ac:dyDescent="0.25">
      <c r="T2253" s="62"/>
    </row>
    <row r="2254" spans="20:20" x14ac:dyDescent="0.25">
      <c r="T2254" s="62"/>
    </row>
    <row r="2255" spans="20:20" x14ac:dyDescent="0.25">
      <c r="T2255" s="62"/>
    </row>
    <row r="2256" spans="20:20" x14ac:dyDescent="0.25">
      <c r="T2256" s="62"/>
    </row>
    <row r="2257" spans="20:20" x14ac:dyDescent="0.25">
      <c r="T2257" s="62"/>
    </row>
    <row r="2258" spans="20:20" x14ac:dyDescent="0.25">
      <c r="T2258" s="62"/>
    </row>
    <row r="2259" spans="20:20" x14ac:dyDescent="0.25">
      <c r="T2259" s="62"/>
    </row>
    <row r="2260" spans="20:20" x14ac:dyDescent="0.25">
      <c r="T2260" s="62"/>
    </row>
    <row r="2261" spans="20:20" x14ac:dyDescent="0.25">
      <c r="T2261" s="62"/>
    </row>
    <row r="2262" spans="20:20" x14ac:dyDescent="0.25">
      <c r="T2262" s="62"/>
    </row>
    <row r="2263" spans="20:20" x14ac:dyDescent="0.25">
      <c r="T2263" s="62"/>
    </row>
    <row r="2264" spans="20:20" x14ac:dyDescent="0.25">
      <c r="T2264" s="62"/>
    </row>
    <row r="2265" spans="20:20" x14ac:dyDescent="0.25">
      <c r="T2265" s="62"/>
    </row>
    <row r="2266" spans="20:20" x14ac:dyDescent="0.25">
      <c r="T2266" s="62"/>
    </row>
    <row r="2267" spans="20:20" x14ac:dyDescent="0.25">
      <c r="T2267" s="62"/>
    </row>
    <row r="2268" spans="20:20" x14ac:dyDescent="0.25">
      <c r="T2268" s="62"/>
    </row>
    <row r="2269" spans="20:20" x14ac:dyDescent="0.25">
      <c r="T2269" s="62"/>
    </row>
    <row r="2270" spans="20:20" x14ac:dyDescent="0.25">
      <c r="T2270" s="62"/>
    </row>
    <row r="2271" spans="20:20" x14ac:dyDescent="0.25">
      <c r="T2271" s="62"/>
    </row>
    <row r="2272" spans="20:20" x14ac:dyDescent="0.25">
      <c r="T2272" s="62"/>
    </row>
    <row r="2273" spans="20:20" x14ac:dyDescent="0.25">
      <c r="T2273" s="62"/>
    </row>
    <row r="2274" spans="20:20" x14ac:dyDescent="0.25">
      <c r="T2274" s="62"/>
    </row>
    <row r="2275" spans="20:20" x14ac:dyDescent="0.25">
      <c r="T2275" s="62"/>
    </row>
    <row r="2276" spans="20:20" x14ac:dyDescent="0.25">
      <c r="T2276" s="62"/>
    </row>
    <row r="2277" spans="20:20" x14ac:dyDescent="0.25">
      <c r="T2277" s="62"/>
    </row>
    <row r="2278" spans="20:20" x14ac:dyDescent="0.25">
      <c r="T2278" s="62"/>
    </row>
    <row r="2279" spans="20:20" x14ac:dyDescent="0.25">
      <c r="T2279" s="62"/>
    </row>
    <row r="2280" spans="20:20" x14ac:dyDescent="0.25">
      <c r="T2280" s="62"/>
    </row>
    <row r="2281" spans="20:20" x14ac:dyDescent="0.25">
      <c r="T2281" s="62"/>
    </row>
    <row r="2282" spans="20:20" x14ac:dyDescent="0.25">
      <c r="T2282" s="62"/>
    </row>
    <row r="2283" spans="20:20" x14ac:dyDescent="0.25">
      <c r="T2283" s="62"/>
    </row>
    <row r="2284" spans="20:20" x14ac:dyDescent="0.25">
      <c r="T2284" s="62"/>
    </row>
    <row r="2285" spans="20:20" x14ac:dyDescent="0.25">
      <c r="T2285" s="62"/>
    </row>
    <row r="2286" spans="20:20" x14ac:dyDescent="0.25">
      <c r="T2286" s="62"/>
    </row>
    <row r="2287" spans="20:20" x14ac:dyDescent="0.25">
      <c r="T2287" s="62"/>
    </row>
    <row r="2288" spans="20:20" x14ac:dyDescent="0.25">
      <c r="T2288" s="62"/>
    </row>
    <row r="2289" spans="20:20" x14ac:dyDescent="0.25">
      <c r="T2289" s="62"/>
    </row>
    <row r="2290" spans="20:20" x14ac:dyDescent="0.25">
      <c r="T2290" s="62"/>
    </row>
    <row r="2291" spans="20:20" x14ac:dyDescent="0.25">
      <c r="T2291" s="62"/>
    </row>
    <row r="2292" spans="20:20" x14ac:dyDescent="0.25">
      <c r="T2292" s="62"/>
    </row>
    <row r="2293" spans="20:20" x14ac:dyDescent="0.25">
      <c r="T2293" s="62"/>
    </row>
    <row r="2294" spans="20:20" x14ac:dyDescent="0.25">
      <c r="T2294" s="62"/>
    </row>
    <row r="2295" spans="20:20" x14ac:dyDescent="0.25">
      <c r="T2295" s="62"/>
    </row>
    <row r="2296" spans="20:20" x14ac:dyDescent="0.25">
      <c r="T2296" s="62"/>
    </row>
    <row r="2297" spans="20:20" x14ac:dyDescent="0.25">
      <c r="T2297" s="62"/>
    </row>
    <row r="2298" spans="20:20" x14ac:dyDescent="0.25">
      <c r="T2298" s="62"/>
    </row>
    <row r="2299" spans="20:20" x14ac:dyDescent="0.25">
      <c r="T2299" s="62"/>
    </row>
    <row r="2300" spans="20:20" x14ac:dyDescent="0.25">
      <c r="T2300" s="62"/>
    </row>
    <row r="2301" spans="20:20" x14ac:dyDescent="0.25">
      <c r="T2301" s="62"/>
    </row>
    <row r="2302" spans="20:20" x14ac:dyDescent="0.25">
      <c r="T2302" s="62"/>
    </row>
    <row r="2303" spans="20:20" x14ac:dyDescent="0.25">
      <c r="T2303" s="62"/>
    </row>
    <row r="2304" spans="20:20" x14ac:dyDescent="0.25">
      <c r="T2304" s="62"/>
    </row>
    <row r="2305" spans="20:20" x14ac:dyDescent="0.25">
      <c r="T2305" s="62"/>
    </row>
    <row r="2306" spans="20:20" x14ac:dyDescent="0.25">
      <c r="T2306" s="62"/>
    </row>
    <row r="2307" spans="20:20" x14ac:dyDescent="0.25">
      <c r="T2307" s="62"/>
    </row>
    <row r="2308" spans="20:20" x14ac:dyDescent="0.25">
      <c r="T2308" s="62"/>
    </row>
    <row r="2309" spans="20:20" x14ac:dyDescent="0.25">
      <c r="T2309" s="62"/>
    </row>
    <row r="2310" spans="20:20" x14ac:dyDescent="0.25">
      <c r="T2310" s="62"/>
    </row>
    <row r="2311" spans="20:20" x14ac:dyDescent="0.25">
      <c r="T2311" s="62"/>
    </row>
    <row r="2312" spans="20:20" x14ac:dyDescent="0.25">
      <c r="T2312" s="62"/>
    </row>
    <row r="2313" spans="20:20" x14ac:dyDescent="0.25">
      <c r="T2313" s="62"/>
    </row>
    <row r="2314" spans="20:20" x14ac:dyDescent="0.25">
      <c r="T2314" s="62"/>
    </row>
    <row r="2315" spans="20:20" x14ac:dyDescent="0.25">
      <c r="T2315" s="62"/>
    </row>
    <row r="2316" spans="20:20" x14ac:dyDescent="0.25">
      <c r="T2316" s="62"/>
    </row>
    <row r="2317" spans="20:20" x14ac:dyDescent="0.25">
      <c r="T2317" s="62"/>
    </row>
    <row r="2318" spans="20:20" x14ac:dyDescent="0.25">
      <c r="T2318" s="62"/>
    </row>
    <row r="2319" spans="20:20" x14ac:dyDescent="0.25">
      <c r="T2319" s="62"/>
    </row>
    <row r="2320" spans="20:20" x14ac:dyDescent="0.25">
      <c r="T2320" s="62"/>
    </row>
    <row r="2321" spans="20:20" x14ac:dyDescent="0.25">
      <c r="T2321" s="62"/>
    </row>
    <row r="2322" spans="20:20" x14ac:dyDescent="0.25">
      <c r="T2322" s="62"/>
    </row>
    <row r="2323" spans="20:20" x14ac:dyDescent="0.25">
      <c r="T2323" s="62"/>
    </row>
    <row r="2324" spans="20:20" x14ac:dyDescent="0.25">
      <c r="T2324" s="62"/>
    </row>
    <row r="2325" spans="20:20" x14ac:dyDescent="0.25">
      <c r="T2325" s="62"/>
    </row>
    <row r="2326" spans="20:20" x14ac:dyDescent="0.25">
      <c r="T2326" s="62"/>
    </row>
    <row r="2327" spans="20:20" x14ac:dyDescent="0.25">
      <c r="T2327" s="62"/>
    </row>
    <row r="2328" spans="20:20" x14ac:dyDescent="0.25">
      <c r="T2328" s="62"/>
    </row>
    <row r="2329" spans="20:20" x14ac:dyDescent="0.25">
      <c r="T2329" s="62"/>
    </row>
    <row r="2330" spans="20:20" x14ac:dyDescent="0.25">
      <c r="T2330" s="62"/>
    </row>
    <row r="2331" spans="20:20" x14ac:dyDescent="0.25">
      <c r="T2331" s="62"/>
    </row>
    <row r="2332" spans="20:20" x14ac:dyDescent="0.25">
      <c r="T2332" s="62"/>
    </row>
    <row r="2333" spans="20:20" x14ac:dyDescent="0.25">
      <c r="T2333" s="62"/>
    </row>
    <row r="2334" spans="20:20" x14ac:dyDescent="0.25">
      <c r="T2334" s="62"/>
    </row>
    <row r="2335" spans="20:20" x14ac:dyDescent="0.25">
      <c r="T2335" s="62"/>
    </row>
    <row r="2336" spans="20:20" x14ac:dyDescent="0.25">
      <c r="T2336" s="62"/>
    </row>
    <row r="2337" spans="20:20" x14ac:dyDescent="0.25">
      <c r="T2337" s="62"/>
    </row>
    <row r="2338" spans="20:20" x14ac:dyDescent="0.25">
      <c r="T2338" s="62"/>
    </row>
    <row r="2339" spans="20:20" x14ac:dyDescent="0.25">
      <c r="T2339" s="62"/>
    </row>
    <row r="2340" spans="20:20" x14ac:dyDescent="0.25">
      <c r="T2340" s="62"/>
    </row>
    <row r="2341" spans="20:20" x14ac:dyDescent="0.25">
      <c r="T2341" s="62"/>
    </row>
    <row r="2342" spans="20:20" x14ac:dyDescent="0.25">
      <c r="T2342" s="62"/>
    </row>
    <row r="2343" spans="20:20" x14ac:dyDescent="0.25">
      <c r="T2343" s="62"/>
    </row>
    <row r="2344" spans="20:20" x14ac:dyDescent="0.25">
      <c r="T2344" s="62"/>
    </row>
    <row r="2345" spans="20:20" x14ac:dyDescent="0.25">
      <c r="T2345" s="62"/>
    </row>
    <row r="2346" spans="20:20" x14ac:dyDescent="0.25">
      <c r="T2346" s="62"/>
    </row>
    <row r="2347" spans="20:20" x14ac:dyDescent="0.25">
      <c r="T2347" s="62"/>
    </row>
    <row r="2348" spans="20:20" x14ac:dyDescent="0.25">
      <c r="T2348" s="62"/>
    </row>
    <row r="2349" spans="20:20" x14ac:dyDescent="0.25">
      <c r="T2349" s="62"/>
    </row>
    <row r="2350" spans="20:20" x14ac:dyDescent="0.25">
      <c r="T2350" s="62"/>
    </row>
    <row r="2351" spans="20:20" x14ac:dyDescent="0.25">
      <c r="T2351" s="62"/>
    </row>
    <row r="2352" spans="20:20" x14ac:dyDescent="0.25">
      <c r="T2352" s="62"/>
    </row>
    <row r="2353" spans="20:20" x14ac:dyDescent="0.25">
      <c r="T2353" s="62"/>
    </row>
    <row r="2354" spans="20:20" x14ac:dyDescent="0.25">
      <c r="T2354" s="62"/>
    </row>
    <row r="2355" spans="20:20" x14ac:dyDescent="0.25">
      <c r="T2355" s="62"/>
    </row>
    <row r="2356" spans="20:20" x14ac:dyDescent="0.25">
      <c r="T2356" s="62"/>
    </row>
    <row r="2357" spans="20:20" x14ac:dyDescent="0.25">
      <c r="T2357" s="62"/>
    </row>
    <row r="2358" spans="20:20" x14ac:dyDescent="0.25">
      <c r="T2358" s="62"/>
    </row>
    <row r="2359" spans="20:20" x14ac:dyDescent="0.25">
      <c r="T2359" s="62"/>
    </row>
    <row r="2360" spans="20:20" x14ac:dyDescent="0.25">
      <c r="T2360" s="62"/>
    </row>
    <row r="2361" spans="20:20" x14ac:dyDescent="0.25">
      <c r="T2361" s="62"/>
    </row>
    <row r="2362" spans="20:20" x14ac:dyDescent="0.25">
      <c r="T2362" s="62"/>
    </row>
    <row r="2363" spans="20:20" x14ac:dyDescent="0.25">
      <c r="T2363" s="62"/>
    </row>
    <row r="2364" spans="20:20" x14ac:dyDescent="0.25">
      <c r="T2364" s="62"/>
    </row>
    <row r="2365" spans="20:20" x14ac:dyDescent="0.25">
      <c r="T2365" s="62"/>
    </row>
    <row r="2600" spans="20:20" x14ac:dyDescent="0.25">
      <c r="T2600" s="62"/>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G2104"/>
  <sheetViews>
    <sheetView topLeftCell="BG1" workbookViewId="0">
      <selection activeCell="BQ2" sqref="BQ2"/>
    </sheetView>
  </sheetViews>
  <sheetFormatPr defaultRowHeight="15" x14ac:dyDescent="0.25"/>
  <cols>
    <col min="20" max="20" width="9.85546875" bestFit="1" customWidth="1"/>
    <col min="21" max="21" width="11" bestFit="1" customWidth="1"/>
    <col min="22" max="22" width="12.140625" customWidth="1"/>
  </cols>
  <sheetData>
    <row r="1" spans="1:215"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c r="CV1">
        <v>100</v>
      </c>
      <c r="CW1">
        <v>101</v>
      </c>
      <c r="CX1">
        <v>102</v>
      </c>
      <c r="CY1">
        <v>103</v>
      </c>
      <c r="CZ1">
        <v>104</v>
      </c>
      <c r="DA1">
        <v>105</v>
      </c>
      <c r="DB1">
        <v>106</v>
      </c>
      <c r="DC1">
        <v>107</v>
      </c>
      <c r="DD1">
        <v>108</v>
      </c>
      <c r="DE1">
        <v>109</v>
      </c>
      <c r="DF1">
        <v>110</v>
      </c>
      <c r="DG1">
        <v>111</v>
      </c>
      <c r="DH1">
        <v>112</v>
      </c>
      <c r="DI1">
        <v>113</v>
      </c>
      <c r="DJ1">
        <v>114</v>
      </c>
      <c r="DK1">
        <v>115</v>
      </c>
      <c r="DL1">
        <v>116</v>
      </c>
      <c r="DM1">
        <v>117</v>
      </c>
      <c r="DN1">
        <v>118</v>
      </c>
      <c r="DO1">
        <v>119</v>
      </c>
      <c r="DP1">
        <v>120</v>
      </c>
      <c r="DQ1">
        <v>121</v>
      </c>
      <c r="DR1">
        <v>122</v>
      </c>
      <c r="DS1">
        <v>123</v>
      </c>
      <c r="DT1">
        <v>124</v>
      </c>
      <c r="DU1">
        <v>125</v>
      </c>
      <c r="DV1">
        <v>126</v>
      </c>
      <c r="DW1">
        <v>127</v>
      </c>
      <c r="DX1">
        <v>128</v>
      </c>
      <c r="DY1">
        <v>129</v>
      </c>
      <c r="DZ1">
        <v>130</v>
      </c>
      <c r="EA1">
        <v>131</v>
      </c>
      <c r="EB1">
        <v>132</v>
      </c>
      <c r="EC1">
        <v>133</v>
      </c>
      <c r="ED1">
        <v>134</v>
      </c>
      <c r="EE1">
        <v>135</v>
      </c>
      <c r="EF1">
        <v>136</v>
      </c>
      <c r="EG1">
        <v>137</v>
      </c>
      <c r="EH1">
        <v>138</v>
      </c>
      <c r="EI1">
        <v>139</v>
      </c>
      <c r="EJ1">
        <v>140</v>
      </c>
      <c r="EK1">
        <v>141</v>
      </c>
      <c r="EL1">
        <v>142</v>
      </c>
      <c r="EM1">
        <v>143</v>
      </c>
      <c r="EN1">
        <v>144</v>
      </c>
      <c r="EO1">
        <v>145</v>
      </c>
      <c r="EP1">
        <v>146</v>
      </c>
      <c r="EQ1">
        <v>147</v>
      </c>
      <c r="ER1">
        <v>148</v>
      </c>
      <c r="ES1">
        <v>149</v>
      </c>
      <c r="ET1">
        <v>150</v>
      </c>
      <c r="EU1">
        <v>151</v>
      </c>
      <c r="EV1">
        <v>152</v>
      </c>
      <c r="EW1">
        <v>153</v>
      </c>
      <c r="EX1">
        <v>154</v>
      </c>
      <c r="EY1">
        <v>155</v>
      </c>
      <c r="EZ1">
        <v>156</v>
      </c>
      <c r="FA1">
        <v>157</v>
      </c>
      <c r="FB1">
        <v>158</v>
      </c>
      <c r="FC1">
        <v>159</v>
      </c>
      <c r="FD1">
        <v>160</v>
      </c>
      <c r="FE1">
        <v>161</v>
      </c>
      <c r="FF1">
        <v>162</v>
      </c>
      <c r="FG1">
        <v>163</v>
      </c>
      <c r="FH1">
        <v>164</v>
      </c>
      <c r="FI1">
        <v>165</v>
      </c>
      <c r="FJ1">
        <v>166</v>
      </c>
      <c r="FK1">
        <v>167</v>
      </c>
      <c r="FL1">
        <v>168</v>
      </c>
      <c r="FM1">
        <v>169</v>
      </c>
      <c r="FN1">
        <v>170</v>
      </c>
      <c r="FO1">
        <v>171</v>
      </c>
      <c r="FP1">
        <v>172</v>
      </c>
      <c r="FQ1">
        <v>173</v>
      </c>
      <c r="FR1">
        <v>174</v>
      </c>
      <c r="FS1">
        <v>175</v>
      </c>
      <c r="FT1">
        <v>176</v>
      </c>
      <c r="FU1">
        <v>177</v>
      </c>
      <c r="FV1">
        <v>178</v>
      </c>
      <c r="FW1">
        <v>179</v>
      </c>
      <c r="FX1">
        <v>180</v>
      </c>
      <c r="FY1">
        <v>181</v>
      </c>
      <c r="FZ1">
        <v>182</v>
      </c>
      <c r="GA1">
        <v>183</v>
      </c>
      <c r="GB1">
        <v>184</v>
      </c>
      <c r="GC1">
        <v>185</v>
      </c>
      <c r="GD1">
        <v>186</v>
      </c>
      <c r="GE1">
        <v>187</v>
      </c>
      <c r="GF1">
        <v>188</v>
      </c>
      <c r="GG1">
        <v>189</v>
      </c>
      <c r="GH1">
        <v>190</v>
      </c>
      <c r="GI1">
        <v>191</v>
      </c>
      <c r="GJ1">
        <v>192</v>
      </c>
      <c r="GK1">
        <v>193</v>
      </c>
      <c r="GL1">
        <v>194</v>
      </c>
      <c r="GM1">
        <v>195</v>
      </c>
      <c r="GN1">
        <v>196</v>
      </c>
      <c r="GO1">
        <v>197</v>
      </c>
      <c r="GP1">
        <v>198</v>
      </c>
      <c r="GQ1">
        <v>199</v>
      </c>
      <c r="GR1">
        <v>200</v>
      </c>
      <c r="GS1">
        <v>201</v>
      </c>
      <c r="GT1">
        <v>202</v>
      </c>
      <c r="GU1">
        <v>203</v>
      </c>
      <c r="GV1">
        <v>204</v>
      </c>
      <c r="GW1">
        <v>205</v>
      </c>
      <c r="GX1">
        <v>206</v>
      </c>
      <c r="GY1">
        <v>207</v>
      </c>
      <c r="GZ1">
        <v>208</v>
      </c>
      <c r="HA1">
        <v>209</v>
      </c>
      <c r="HB1">
        <v>210</v>
      </c>
      <c r="HC1">
        <v>211</v>
      </c>
      <c r="HD1">
        <v>212</v>
      </c>
      <c r="HE1">
        <v>213</v>
      </c>
      <c r="HF1">
        <v>214</v>
      </c>
      <c r="HG1">
        <v>215</v>
      </c>
    </row>
    <row r="2" spans="1:215" x14ac:dyDescent="0.25">
      <c r="A2" t="s">
        <v>397</v>
      </c>
      <c r="B2" t="s">
        <v>386</v>
      </c>
      <c r="C2" t="s">
        <v>398</v>
      </c>
      <c r="D2" t="s">
        <v>399</v>
      </c>
      <c r="E2" t="s">
        <v>400</v>
      </c>
      <c r="F2" t="s">
        <v>401</v>
      </c>
      <c r="G2" t="s">
        <v>402</v>
      </c>
      <c r="H2" t="s">
        <v>403</v>
      </c>
      <c r="I2" t="s">
        <v>404</v>
      </c>
      <c r="J2" t="s">
        <v>405</v>
      </c>
      <c r="K2" t="s">
        <v>406</v>
      </c>
      <c r="L2" t="s">
        <v>407</v>
      </c>
      <c r="M2" t="s">
        <v>408</v>
      </c>
      <c r="N2" t="s">
        <v>409</v>
      </c>
      <c r="O2" t="s">
        <v>410</v>
      </c>
      <c r="P2" t="s">
        <v>411</v>
      </c>
      <c r="Q2" t="s">
        <v>412</v>
      </c>
      <c r="R2" t="s">
        <v>413</v>
      </c>
      <c r="S2" t="s">
        <v>414</v>
      </c>
      <c r="T2" t="s">
        <v>415</v>
      </c>
      <c r="U2" t="s">
        <v>416</v>
      </c>
      <c r="V2" t="s">
        <v>417</v>
      </c>
      <c r="W2" t="s">
        <v>418</v>
      </c>
      <c r="X2" t="s">
        <v>419</v>
      </c>
      <c r="Y2" t="s">
        <v>420</v>
      </c>
      <c r="Z2" t="s">
        <v>421</v>
      </c>
      <c r="AA2" t="s">
        <v>422</v>
      </c>
      <c r="AB2" t="s">
        <v>423</v>
      </c>
      <c r="AC2" t="s">
        <v>424</v>
      </c>
      <c r="AD2" t="s">
        <v>425</v>
      </c>
      <c r="AE2" t="s">
        <v>426</v>
      </c>
      <c r="AF2" t="s">
        <v>427</v>
      </c>
      <c r="AG2" t="s">
        <v>428</v>
      </c>
      <c r="AH2" t="s">
        <v>429</v>
      </c>
      <c r="AI2" t="s">
        <v>430</v>
      </c>
      <c r="AJ2" t="s">
        <v>431</v>
      </c>
      <c r="AK2" t="s">
        <v>432</v>
      </c>
      <c r="AL2" t="s">
        <v>433</v>
      </c>
      <c r="AM2" t="s">
        <v>434</v>
      </c>
      <c r="AN2" t="s">
        <v>435</v>
      </c>
      <c r="AO2" t="s">
        <v>436</v>
      </c>
      <c r="AP2" t="s">
        <v>437</v>
      </c>
      <c r="AQ2" t="s">
        <v>438</v>
      </c>
      <c r="AR2" t="s">
        <v>439</v>
      </c>
      <c r="AS2" t="s">
        <v>440</v>
      </c>
      <c r="AT2" t="s">
        <v>441</v>
      </c>
      <c r="AU2" t="s">
        <v>442</v>
      </c>
      <c r="AV2" t="s">
        <v>443</v>
      </c>
      <c r="AW2" t="s">
        <v>444</v>
      </c>
      <c r="AX2" t="s">
        <v>445</v>
      </c>
      <c r="AY2" t="s">
        <v>446</v>
      </c>
      <c r="AZ2" t="s">
        <v>447</v>
      </c>
      <c r="BA2" t="s">
        <v>448</v>
      </c>
      <c r="BB2" t="s">
        <v>449</v>
      </c>
      <c r="BC2" t="s">
        <v>450</v>
      </c>
      <c r="BD2" t="s">
        <v>451</v>
      </c>
      <c r="BE2" t="s">
        <v>452</v>
      </c>
      <c r="BF2" t="s">
        <v>453</v>
      </c>
      <c r="BG2" t="s">
        <v>454</v>
      </c>
      <c r="BH2" t="s">
        <v>455</v>
      </c>
      <c r="BI2" t="s">
        <v>456</v>
      </c>
      <c r="BJ2" t="s">
        <v>457</v>
      </c>
      <c r="BK2" t="s">
        <v>458</v>
      </c>
      <c r="BL2" t="s">
        <v>459</v>
      </c>
      <c r="BM2" t="s">
        <v>460</v>
      </c>
      <c r="BN2" t="s">
        <v>461</v>
      </c>
      <c r="BO2" t="s">
        <v>462</v>
      </c>
      <c r="BP2" t="s">
        <v>463</v>
      </c>
      <c r="BQ2" t="s">
        <v>464</v>
      </c>
      <c r="BR2" t="s">
        <v>465</v>
      </c>
      <c r="BS2" t="s">
        <v>466</v>
      </c>
      <c r="BT2" t="s">
        <v>467</v>
      </c>
      <c r="BU2" t="s">
        <v>468</v>
      </c>
      <c r="BV2" t="s">
        <v>469</v>
      </c>
      <c r="BW2" t="s">
        <v>470</v>
      </c>
      <c r="BX2" t="s">
        <v>471</v>
      </c>
      <c r="BY2" t="s">
        <v>472</v>
      </c>
      <c r="BZ2" t="s">
        <v>473</v>
      </c>
      <c r="CA2" t="s">
        <v>474</v>
      </c>
      <c r="CB2" t="s">
        <v>475</v>
      </c>
      <c r="CC2" t="s">
        <v>476</v>
      </c>
      <c r="CD2" t="s">
        <v>477</v>
      </c>
      <c r="CE2" t="s">
        <v>478</v>
      </c>
      <c r="CF2" t="s">
        <v>479</v>
      </c>
      <c r="CG2" t="s">
        <v>480</v>
      </c>
      <c r="CH2" t="s">
        <v>481</v>
      </c>
      <c r="CI2" t="s">
        <v>482</v>
      </c>
      <c r="CJ2" t="s">
        <v>483</v>
      </c>
      <c r="CK2" t="s">
        <v>484</v>
      </c>
      <c r="CL2" t="s">
        <v>485</v>
      </c>
      <c r="CM2" t="s">
        <v>486</v>
      </c>
      <c r="CN2" t="s">
        <v>487</v>
      </c>
      <c r="CO2" t="s">
        <v>488</v>
      </c>
      <c r="CP2" t="s">
        <v>489</v>
      </c>
      <c r="CQ2" t="s">
        <v>490</v>
      </c>
      <c r="CR2" t="s">
        <v>491</v>
      </c>
      <c r="CS2" t="s">
        <v>492</v>
      </c>
      <c r="CT2" t="s">
        <v>493</v>
      </c>
      <c r="CU2" t="s">
        <v>494</v>
      </c>
      <c r="CV2" t="s">
        <v>495</v>
      </c>
      <c r="CW2" t="s">
        <v>496</v>
      </c>
      <c r="CX2" t="s">
        <v>497</v>
      </c>
      <c r="CY2" t="s">
        <v>498</v>
      </c>
      <c r="CZ2" t="s">
        <v>499</v>
      </c>
      <c r="DA2" t="s">
        <v>500</v>
      </c>
      <c r="DB2" t="s">
        <v>501</v>
      </c>
      <c r="DC2" t="s">
        <v>502</v>
      </c>
      <c r="DD2" t="s">
        <v>503</v>
      </c>
      <c r="DE2" t="s">
        <v>504</v>
      </c>
      <c r="DF2" t="s">
        <v>505</v>
      </c>
      <c r="DG2" t="s">
        <v>506</v>
      </c>
      <c r="DH2" t="s">
        <v>507</v>
      </c>
      <c r="DI2" t="s">
        <v>508</v>
      </c>
      <c r="DJ2" t="s">
        <v>509</v>
      </c>
      <c r="DK2" t="s">
        <v>510</v>
      </c>
      <c r="DL2" t="s">
        <v>511</v>
      </c>
      <c r="DM2" t="s">
        <v>512</v>
      </c>
      <c r="DN2" t="s">
        <v>513</v>
      </c>
      <c r="DO2" t="s">
        <v>514</v>
      </c>
      <c r="DP2" t="s">
        <v>515</v>
      </c>
      <c r="DQ2" t="s">
        <v>516</v>
      </c>
      <c r="DR2" t="s">
        <v>517</v>
      </c>
      <c r="DS2" t="s">
        <v>518</v>
      </c>
      <c r="DT2" t="s">
        <v>519</v>
      </c>
      <c r="DU2" t="s">
        <v>520</v>
      </c>
      <c r="DV2" t="s">
        <v>521</v>
      </c>
      <c r="DW2" t="s">
        <v>522</v>
      </c>
      <c r="DX2" t="s">
        <v>523</v>
      </c>
      <c r="DY2" t="s">
        <v>524</v>
      </c>
      <c r="DZ2" t="s">
        <v>525</v>
      </c>
      <c r="EA2" t="s">
        <v>526</v>
      </c>
      <c r="EB2" t="s">
        <v>527</v>
      </c>
      <c r="EC2" t="s">
        <v>528</v>
      </c>
      <c r="ED2" t="s">
        <v>529</v>
      </c>
      <c r="EE2" t="s">
        <v>530</v>
      </c>
      <c r="EF2" t="s">
        <v>531</v>
      </c>
      <c r="EG2" t="s">
        <v>532</v>
      </c>
      <c r="EH2" t="s">
        <v>533</v>
      </c>
      <c r="EI2" t="s">
        <v>534</v>
      </c>
      <c r="EJ2" t="s">
        <v>535</v>
      </c>
      <c r="EK2" t="s">
        <v>536</v>
      </c>
      <c r="EL2" t="s">
        <v>537</v>
      </c>
      <c r="EM2" t="s">
        <v>538</v>
      </c>
      <c r="EN2" t="s">
        <v>539</v>
      </c>
      <c r="EO2" t="s">
        <v>540</v>
      </c>
      <c r="EP2" t="s">
        <v>541</v>
      </c>
      <c r="EQ2" t="s">
        <v>542</v>
      </c>
      <c r="ER2" t="s">
        <v>543</v>
      </c>
      <c r="ES2" t="s">
        <v>544</v>
      </c>
      <c r="ET2" t="s">
        <v>545</v>
      </c>
      <c r="EU2" t="s">
        <v>546</v>
      </c>
      <c r="EV2" t="s">
        <v>547</v>
      </c>
      <c r="EW2" t="s">
        <v>548</v>
      </c>
      <c r="EX2" t="s">
        <v>549</v>
      </c>
      <c r="EY2" t="s">
        <v>550</v>
      </c>
      <c r="EZ2" t="s">
        <v>551</v>
      </c>
      <c r="FA2" t="s">
        <v>552</v>
      </c>
      <c r="FB2" t="s">
        <v>553</v>
      </c>
      <c r="FC2" t="s">
        <v>554</v>
      </c>
      <c r="FD2" t="s">
        <v>555</v>
      </c>
      <c r="FE2" t="s">
        <v>556</v>
      </c>
      <c r="FF2" t="s">
        <v>557</v>
      </c>
      <c r="FG2" t="s">
        <v>558</v>
      </c>
      <c r="FH2" t="s">
        <v>559</v>
      </c>
      <c r="FI2" t="s">
        <v>560</v>
      </c>
      <c r="FJ2" t="s">
        <v>561</v>
      </c>
      <c r="FK2" t="s">
        <v>562</v>
      </c>
      <c r="FL2" t="s">
        <v>563</v>
      </c>
      <c r="FM2" t="s">
        <v>564</v>
      </c>
      <c r="FN2" t="s">
        <v>565</v>
      </c>
      <c r="FO2" t="s">
        <v>566</v>
      </c>
      <c r="FP2" t="s">
        <v>567</v>
      </c>
      <c r="FQ2" t="s">
        <v>568</v>
      </c>
      <c r="FR2" t="s">
        <v>569</v>
      </c>
      <c r="FS2" t="s">
        <v>570</v>
      </c>
      <c r="FT2" t="s">
        <v>571</v>
      </c>
      <c r="FU2" t="s">
        <v>572</v>
      </c>
      <c r="FV2" t="s">
        <v>573</v>
      </c>
      <c r="FW2" t="s">
        <v>574</v>
      </c>
      <c r="FX2" t="s">
        <v>575</v>
      </c>
      <c r="FY2" t="s">
        <v>576</v>
      </c>
      <c r="FZ2" t="s">
        <v>577</v>
      </c>
      <c r="GA2" t="s">
        <v>578</v>
      </c>
      <c r="GB2" t="s">
        <v>579</v>
      </c>
      <c r="GC2" t="s">
        <v>580</v>
      </c>
      <c r="GD2" t="s">
        <v>581</v>
      </c>
      <c r="GE2" t="s">
        <v>582</v>
      </c>
      <c r="GF2" t="s">
        <v>583</v>
      </c>
      <c r="GG2" t="s">
        <v>584</v>
      </c>
      <c r="GH2" t="s">
        <v>585</v>
      </c>
      <c r="GI2" t="s">
        <v>586</v>
      </c>
      <c r="GJ2" t="s">
        <v>587</v>
      </c>
      <c r="GK2" t="s">
        <v>588</v>
      </c>
      <c r="GL2" t="s">
        <v>589</v>
      </c>
      <c r="GM2" t="s">
        <v>590</v>
      </c>
      <c r="GN2" t="s">
        <v>591</v>
      </c>
      <c r="GO2" t="s">
        <v>592</v>
      </c>
      <c r="GP2" t="s">
        <v>593</v>
      </c>
      <c r="GQ2" t="s">
        <v>594</v>
      </c>
      <c r="GR2" t="s">
        <v>595</v>
      </c>
      <c r="GS2" t="s">
        <v>596</v>
      </c>
      <c r="GT2" t="s">
        <v>597</v>
      </c>
      <c r="GU2" t="s">
        <v>598</v>
      </c>
      <c r="GV2" t="s">
        <v>599</v>
      </c>
      <c r="GW2" t="s">
        <v>600</v>
      </c>
      <c r="GX2" t="s">
        <v>601</v>
      </c>
      <c r="GY2" t="s">
        <v>602</v>
      </c>
      <c r="GZ2" t="s">
        <v>603</v>
      </c>
      <c r="HA2" t="s">
        <v>604</v>
      </c>
      <c r="HB2" t="s">
        <v>605</v>
      </c>
      <c r="HC2" t="s">
        <v>606</v>
      </c>
      <c r="HD2" t="s">
        <v>607</v>
      </c>
      <c r="HE2" t="s">
        <v>608</v>
      </c>
      <c r="HF2" t="s">
        <v>609</v>
      </c>
      <c r="HG2" t="s">
        <v>610</v>
      </c>
    </row>
    <row r="3" spans="1:215" x14ac:dyDescent="0.25">
      <c r="A3">
        <v>1</v>
      </c>
      <c r="B3" t="s">
        <v>611</v>
      </c>
      <c r="C3">
        <v>2001</v>
      </c>
      <c r="E3" t="s">
        <v>612</v>
      </c>
      <c r="F3">
        <v>1945</v>
      </c>
      <c r="G3">
        <v>0</v>
      </c>
      <c r="I3">
        <v>0</v>
      </c>
      <c r="J3" t="s">
        <v>613</v>
      </c>
      <c r="K3" t="s">
        <v>614</v>
      </c>
      <c r="L3" t="s">
        <v>614</v>
      </c>
      <c r="M3">
        <v>1</v>
      </c>
      <c r="N3" t="s">
        <v>615</v>
      </c>
      <c r="O3">
        <v>1</v>
      </c>
      <c r="P3" t="s">
        <v>616</v>
      </c>
      <c r="Q3" t="s">
        <v>617</v>
      </c>
      <c r="R3">
        <v>2</v>
      </c>
      <c r="S3">
        <v>0</v>
      </c>
      <c r="T3" s="60">
        <v>37164</v>
      </c>
      <c r="U3" s="60">
        <v>37164</v>
      </c>
      <c r="V3" s="60">
        <v>37164</v>
      </c>
      <c r="W3" t="s">
        <v>201</v>
      </c>
      <c r="X3" t="s">
        <v>618</v>
      </c>
      <c r="Y3" t="s">
        <v>619</v>
      </c>
      <c r="Z3">
        <v>4.5000001999999997E-2</v>
      </c>
      <c r="AA3">
        <v>7.9999998000000003E-2</v>
      </c>
      <c r="AB3">
        <v>1</v>
      </c>
      <c r="AC3">
        <v>0</v>
      </c>
      <c r="AD3">
        <v>5</v>
      </c>
      <c r="AE3">
        <v>1</v>
      </c>
      <c r="AF3">
        <v>1</v>
      </c>
      <c r="AG3">
        <v>40</v>
      </c>
      <c r="BP3" s="60">
        <v>37164</v>
      </c>
      <c r="BQ3">
        <v>8028471</v>
      </c>
      <c r="BR3">
        <v>8010123</v>
      </c>
      <c r="BS3">
        <v>1.002</v>
      </c>
      <c r="BT3">
        <v>-18348</v>
      </c>
      <c r="BV3">
        <v>2408543</v>
      </c>
      <c r="BW3">
        <v>122483</v>
      </c>
      <c r="BX3">
        <v>1</v>
      </c>
      <c r="BY3">
        <v>0</v>
      </c>
      <c r="BZ3">
        <v>0</v>
      </c>
      <c r="CA3">
        <v>0</v>
      </c>
      <c r="CC3">
        <v>-6.3600004000000002E-2</v>
      </c>
      <c r="CE3">
        <v>5.0200000000000002E-2</v>
      </c>
      <c r="CG3">
        <v>8.0699994999999997E-2</v>
      </c>
      <c r="CS3">
        <v>0</v>
      </c>
      <c r="CT3">
        <v>0</v>
      </c>
      <c r="CU3">
        <v>0</v>
      </c>
      <c r="CV3">
        <v>0.46529999</v>
      </c>
      <c r="CW3">
        <v>0.39930000999999998</v>
      </c>
      <c r="CX3">
        <v>6.6000000000000003E-2</v>
      </c>
      <c r="CY3">
        <v>0.48330002999999999</v>
      </c>
      <c r="CZ3">
        <v>0.36680001000000001</v>
      </c>
      <c r="DA3">
        <v>6.3E-3</v>
      </c>
      <c r="DB3">
        <v>5.1399998000000002E-2</v>
      </c>
      <c r="DC3">
        <v>0</v>
      </c>
      <c r="DD3">
        <v>0</v>
      </c>
      <c r="DE3">
        <v>0</v>
      </c>
      <c r="DF3">
        <v>2004</v>
      </c>
      <c r="DG3">
        <v>0.1</v>
      </c>
      <c r="DH3">
        <v>5.0100001999999998E-2</v>
      </c>
      <c r="DI3">
        <v>4.9899999E-2</v>
      </c>
      <c r="DJ3">
        <v>4.5500002999999997E-2</v>
      </c>
      <c r="DK3">
        <v>9.5600009E-2</v>
      </c>
      <c r="DR3">
        <v>0</v>
      </c>
      <c r="DS3">
        <v>0</v>
      </c>
      <c r="DT3">
        <v>0</v>
      </c>
      <c r="DU3">
        <v>0</v>
      </c>
      <c r="DV3">
        <v>80256</v>
      </c>
      <c r="DW3">
        <v>2408543</v>
      </c>
      <c r="DZ3">
        <v>30.010999999999999</v>
      </c>
      <c r="EA3">
        <v>7720</v>
      </c>
      <c r="EC3">
        <v>27064</v>
      </c>
      <c r="ED3">
        <v>378196.06</v>
      </c>
      <c r="EF3">
        <v>13.974137000000001</v>
      </c>
      <c r="EG3">
        <v>21541</v>
      </c>
      <c r="EH3">
        <v>332821.94</v>
      </c>
      <c r="EN3">
        <v>2537</v>
      </c>
      <c r="EO3">
        <v>25456.565999999999</v>
      </c>
      <c r="EP3">
        <v>2986</v>
      </c>
      <c r="ES3">
        <v>0</v>
      </c>
      <c r="EV3">
        <v>115040</v>
      </c>
      <c r="EW3">
        <v>0</v>
      </c>
      <c r="EX3">
        <v>1</v>
      </c>
      <c r="FB3">
        <v>3244967</v>
      </c>
      <c r="FN3">
        <v>-385</v>
      </c>
      <c r="FP3">
        <v>130965</v>
      </c>
      <c r="FQ3">
        <v>122483</v>
      </c>
      <c r="FV3">
        <v>1273</v>
      </c>
      <c r="FW3">
        <v>254721</v>
      </c>
      <c r="FX3">
        <v>-874433</v>
      </c>
      <c r="GB3">
        <v>343517</v>
      </c>
      <c r="GL3">
        <v>-1593</v>
      </c>
      <c r="GM3">
        <v>20922</v>
      </c>
      <c r="GN3">
        <v>-19381</v>
      </c>
      <c r="GO3">
        <v>-18996</v>
      </c>
      <c r="GQ3">
        <v>-276247</v>
      </c>
      <c r="GR3">
        <v>-396621</v>
      </c>
      <c r="GS3">
        <v>-371715</v>
      </c>
      <c r="GZ3">
        <v>-24906</v>
      </c>
      <c r="HA3">
        <v>-1544</v>
      </c>
      <c r="HB3">
        <v>-4578</v>
      </c>
      <c r="HC3">
        <v>-330</v>
      </c>
      <c r="HD3">
        <v>-2530</v>
      </c>
      <c r="HE3">
        <v>-405603</v>
      </c>
      <c r="HG3">
        <v>7236735</v>
      </c>
    </row>
    <row r="4" spans="1:215" x14ac:dyDescent="0.25">
      <c r="A4">
        <v>1</v>
      </c>
      <c r="B4" t="s">
        <v>611</v>
      </c>
      <c r="C4">
        <v>2002</v>
      </c>
      <c r="E4" t="s">
        <v>612</v>
      </c>
      <c r="F4">
        <v>1945</v>
      </c>
      <c r="G4">
        <v>0</v>
      </c>
      <c r="I4">
        <v>0</v>
      </c>
      <c r="J4" t="s">
        <v>613</v>
      </c>
      <c r="K4" t="s">
        <v>614</v>
      </c>
      <c r="L4" t="s">
        <v>614</v>
      </c>
      <c r="M4">
        <v>1</v>
      </c>
      <c r="N4" t="s">
        <v>615</v>
      </c>
      <c r="O4">
        <v>1</v>
      </c>
      <c r="P4" t="s">
        <v>616</v>
      </c>
      <c r="Q4" t="s">
        <v>617</v>
      </c>
      <c r="R4">
        <v>2</v>
      </c>
      <c r="S4">
        <v>0</v>
      </c>
      <c r="T4" s="60">
        <v>37529</v>
      </c>
      <c r="U4" s="60">
        <v>37529</v>
      </c>
      <c r="V4" s="60">
        <v>37529</v>
      </c>
      <c r="W4" t="s">
        <v>201</v>
      </c>
      <c r="X4" t="s">
        <v>618</v>
      </c>
      <c r="Y4" t="s">
        <v>619</v>
      </c>
      <c r="Z4">
        <v>4.5000001999999997E-2</v>
      </c>
      <c r="AA4">
        <v>7.9999998000000003E-2</v>
      </c>
      <c r="AB4">
        <v>1</v>
      </c>
      <c r="AC4">
        <v>0</v>
      </c>
      <c r="AD4">
        <v>5</v>
      </c>
      <c r="AE4">
        <v>1</v>
      </c>
      <c r="AF4">
        <v>1</v>
      </c>
      <c r="AG4">
        <v>40</v>
      </c>
      <c r="BP4" s="60">
        <v>37529</v>
      </c>
      <c r="BQ4">
        <v>8100846</v>
      </c>
      <c r="BR4">
        <v>8493469</v>
      </c>
      <c r="BS4">
        <v>0.95399999999999996</v>
      </c>
      <c r="BT4">
        <v>392623</v>
      </c>
      <c r="BV4">
        <v>2547775</v>
      </c>
      <c r="BW4">
        <v>123887</v>
      </c>
      <c r="BX4">
        <v>1</v>
      </c>
      <c r="BY4">
        <v>0</v>
      </c>
      <c r="BZ4">
        <v>0</v>
      </c>
      <c r="CA4">
        <v>0</v>
      </c>
      <c r="CC4">
        <v>-9.2900000999999996E-2</v>
      </c>
      <c r="CE4">
        <v>-2.3199999999999998E-2</v>
      </c>
      <c r="CG4">
        <v>2.8800000999999999E-2</v>
      </c>
      <c r="CS4">
        <v>0</v>
      </c>
      <c r="CT4">
        <v>0</v>
      </c>
      <c r="CU4">
        <v>0</v>
      </c>
      <c r="CV4">
        <v>0.46490002000000002</v>
      </c>
      <c r="CW4">
        <v>0.39099996999999997</v>
      </c>
      <c r="CX4">
        <v>7.3899998999999994E-2</v>
      </c>
      <c r="CY4">
        <v>0.46679999999999999</v>
      </c>
      <c r="CZ4">
        <v>0.36290001999999999</v>
      </c>
      <c r="DA4">
        <v>5.8999999999999999E-3</v>
      </c>
      <c r="DB4">
        <v>6.8300000999999999E-2</v>
      </c>
      <c r="DC4">
        <v>0</v>
      </c>
      <c r="DD4">
        <v>0</v>
      </c>
      <c r="DE4">
        <v>0</v>
      </c>
      <c r="DF4">
        <v>2005</v>
      </c>
      <c r="DG4">
        <v>9.8800003999999997E-2</v>
      </c>
      <c r="DH4">
        <v>5.0100001999999998E-2</v>
      </c>
      <c r="DI4">
        <v>4.8699997000000002E-2</v>
      </c>
      <c r="DJ4">
        <v>6.3200004000000004E-2</v>
      </c>
      <c r="DK4">
        <v>0.11330001000000001</v>
      </c>
      <c r="DR4">
        <v>0</v>
      </c>
      <c r="DS4">
        <v>0</v>
      </c>
      <c r="DT4">
        <v>0</v>
      </c>
      <c r="DU4">
        <v>0</v>
      </c>
      <c r="DV4">
        <v>81545</v>
      </c>
      <c r="DW4">
        <v>2525514</v>
      </c>
      <c r="DZ4">
        <v>30.971001000000001</v>
      </c>
      <c r="EA4">
        <v>8898</v>
      </c>
      <c r="EC4">
        <v>28415</v>
      </c>
      <c r="ED4">
        <v>411556.94</v>
      </c>
      <c r="EF4">
        <v>14.483791</v>
      </c>
      <c r="EG4">
        <v>22307</v>
      </c>
      <c r="EH4">
        <v>351476.38</v>
      </c>
      <c r="EN4">
        <v>2671</v>
      </c>
      <c r="EO4">
        <v>26915.596000000001</v>
      </c>
      <c r="EP4">
        <v>3009</v>
      </c>
      <c r="ES4">
        <v>428</v>
      </c>
      <c r="ET4">
        <v>428</v>
      </c>
      <c r="EV4">
        <v>118858</v>
      </c>
      <c r="EW4">
        <v>0</v>
      </c>
      <c r="EX4">
        <v>1</v>
      </c>
      <c r="FB4">
        <v>3580584</v>
      </c>
      <c r="FN4">
        <v>-333</v>
      </c>
      <c r="FP4">
        <v>149130</v>
      </c>
      <c r="FQ4">
        <v>123887</v>
      </c>
      <c r="FV4">
        <v>2091</v>
      </c>
      <c r="FW4">
        <v>275108</v>
      </c>
      <c r="FX4">
        <v>-953188</v>
      </c>
      <c r="GB4">
        <v>297845</v>
      </c>
      <c r="GL4">
        <v>-2331</v>
      </c>
      <c r="GM4">
        <v>5741</v>
      </c>
      <c r="GN4">
        <v>-4427</v>
      </c>
      <c r="GO4">
        <v>-4094</v>
      </c>
      <c r="GQ4">
        <v>-381252</v>
      </c>
      <c r="GR4">
        <v>-414821</v>
      </c>
      <c r="GS4">
        <v>-389856</v>
      </c>
      <c r="GZ4">
        <v>-24965</v>
      </c>
      <c r="HA4">
        <v>-8388</v>
      </c>
      <c r="HB4">
        <v>-5582</v>
      </c>
      <c r="HC4">
        <v>-235</v>
      </c>
      <c r="HD4">
        <v>-2022</v>
      </c>
      <c r="HE4">
        <v>-431048</v>
      </c>
      <c r="HG4">
        <v>6424435</v>
      </c>
    </row>
    <row r="5" spans="1:215" x14ac:dyDescent="0.25">
      <c r="A5">
        <v>1</v>
      </c>
      <c r="B5" t="s">
        <v>611</v>
      </c>
      <c r="C5">
        <v>2003</v>
      </c>
      <c r="E5" t="s">
        <v>612</v>
      </c>
      <c r="F5">
        <v>1945</v>
      </c>
      <c r="G5">
        <v>0</v>
      </c>
      <c r="I5">
        <v>0</v>
      </c>
      <c r="J5" t="s">
        <v>613</v>
      </c>
      <c r="K5" t="s">
        <v>614</v>
      </c>
      <c r="L5" t="s">
        <v>614</v>
      </c>
      <c r="M5">
        <v>1</v>
      </c>
      <c r="N5" t="s">
        <v>615</v>
      </c>
      <c r="O5">
        <v>1</v>
      </c>
      <c r="P5" t="s">
        <v>616</v>
      </c>
      <c r="Q5" t="s">
        <v>617</v>
      </c>
      <c r="R5">
        <v>2</v>
      </c>
      <c r="S5">
        <v>0</v>
      </c>
      <c r="T5" s="60">
        <v>37894</v>
      </c>
      <c r="U5" s="60">
        <v>37894</v>
      </c>
      <c r="V5" s="60">
        <v>37894</v>
      </c>
      <c r="W5" t="s">
        <v>201</v>
      </c>
      <c r="X5" t="s">
        <v>618</v>
      </c>
      <c r="Y5" t="s">
        <v>619</v>
      </c>
      <c r="Z5">
        <v>4.5000001999999997E-2</v>
      </c>
      <c r="AA5">
        <v>7.9999998000000003E-2</v>
      </c>
      <c r="AB5">
        <v>1</v>
      </c>
      <c r="AC5">
        <v>0</v>
      </c>
      <c r="AD5">
        <v>5</v>
      </c>
      <c r="AE5">
        <v>1</v>
      </c>
      <c r="AF5">
        <v>1</v>
      </c>
      <c r="AG5">
        <v>20</v>
      </c>
      <c r="BP5" s="60">
        <v>37894</v>
      </c>
      <c r="BQ5">
        <v>8312500</v>
      </c>
      <c r="BR5">
        <v>9124279</v>
      </c>
      <c r="BS5">
        <v>0.91100000999999997</v>
      </c>
      <c r="BT5">
        <v>811779</v>
      </c>
      <c r="BV5">
        <v>2677025</v>
      </c>
      <c r="BW5">
        <v>154218</v>
      </c>
      <c r="BX5">
        <v>1</v>
      </c>
      <c r="BY5">
        <v>0</v>
      </c>
      <c r="BZ5">
        <v>0</v>
      </c>
      <c r="CA5">
        <v>0</v>
      </c>
      <c r="CC5">
        <v>0.16479999000000001</v>
      </c>
      <c r="CE5">
        <v>-3.5000000000000001E-3</v>
      </c>
      <c r="CG5">
        <v>4.1199997000000002E-2</v>
      </c>
      <c r="CJ5">
        <v>7.5500003999999996E-2</v>
      </c>
      <c r="CS5">
        <v>0</v>
      </c>
      <c r="CT5">
        <v>0</v>
      </c>
      <c r="CU5">
        <v>0</v>
      </c>
      <c r="CV5">
        <v>0.54790002000000004</v>
      </c>
      <c r="CW5">
        <v>0.46080001999999998</v>
      </c>
      <c r="CX5">
        <v>8.7099998999999997E-2</v>
      </c>
      <c r="CY5">
        <v>0.38830003000000002</v>
      </c>
      <c r="CZ5">
        <v>0.30090001</v>
      </c>
      <c r="DA5">
        <v>2E-3</v>
      </c>
      <c r="DB5">
        <v>6.3799999999999996E-2</v>
      </c>
      <c r="DC5">
        <v>0</v>
      </c>
      <c r="DD5">
        <v>0</v>
      </c>
      <c r="DE5">
        <v>0</v>
      </c>
      <c r="DF5">
        <v>2006</v>
      </c>
      <c r="DG5">
        <v>8.7299995000000005E-2</v>
      </c>
      <c r="DH5">
        <v>5.0100001999999998E-2</v>
      </c>
      <c r="DI5">
        <v>3.7199999999999997E-2</v>
      </c>
      <c r="DJ5">
        <v>5.2299999E-2</v>
      </c>
      <c r="DK5">
        <v>0.1024</v>
      </c>
      <c r="DR5">
        <v>0</v>
      </c>
      <c r="DS5">
        <v>0</v>
      </c>
      <c r="DT5">
        <v>0</v>
      </c>
      <c r="DU5">
        <v>0</v>
      </c>
      <c r="DV5">
        <v>82304</v>
      </c>
      <c r="DW5">
        <v>2628626.2999999998</v>
      </c>
      <c r="DZ5">
        <v>31.937999999999999</v>
      </c>
      <c r="EC5">
        <v>29926.5</v>
      </c>
      <c r="ED5">
        <v>454751.06</v>
      </c>
      <c r="EF5">
        <v>15.195598</v>
      </c>
      <c r="EG5">
        <v>28951</v>
      </c>
      <c r="EH5">
        <v>430979.13</v>
      </c>
      <c r="ES5">
        <v>923</v>
      </c>
      <c r="ET5">
        <v>923</v>
      </c>
      <c r="EV5">
        <v>120526</v>
      </c>
      <c r="EW5">
        <v>0</v>
      </c>
      <c r="EX5">
        <v>1</v>
      </c>
      <c r="FB5">
        <v>3928131</v>
      </c>
      <c r="FN5">
        <v>-266</v>
      </c>
      <c r="FP5">
        <v>159763</v>
      </c>
      <c r="FQ5">
        <v>154218</v>
      </c>
      <c r="FV5">
        <v>2521</v>
      </c>
      <c r="FW5">
        <v>316502</v>
      </c>
      <c r="FX5">
        <v>668539</v>
      </c>
      <c r="GB5">
        <v>271698</v>
      </c>
      <c r="GL5">
        <v>-2380</v>
      </c>
      <c r="GM5">
        <v>3461</v>
      </c>
      <c r="GN5">
        <v>-2397</v>
      </c>
      <c r="GO5">
        <v>-2131</v>
      </c>
      <c r="GQ5">
        <v>1255423</v>
      </c>
      <c r="GR5">
        <v>-448083</v>
      </c>
      <c r="GS5">
        <v>-423027</v>
      </c>
      <c r="GZ5">
        <v>-25056</v>
      </c>
      <c r="HA5">
        <v>-820</v>
      </c>
      <c r="HB5">
        <v>-5843</v>
      </c>
      <c r="HC5">
        <v>-278</v>
      </c>
      <c r="HD5">
        <v>-2022</v>
      </c>
      <c r="HE5">
        <v>-457046</v>
      </c>
      <c r="HG5">
        <v>7222812</v>
      </c>
    </row>
    <row r="6" spans="1:215" x14ac:dyDescent="0.25">
      <c r="A6">
        <v>1</v>
      </c>
      <c r="B6" t="s">
        <v>611</v>
      </c>
      <c r="C6">
        <v>2004</v>
      </c>
      <c r="E6" t="s">
        <v>612</v>
      </c>
      <c r="F6">
        <v>1945</v>
      </c>
      <c r="G6">
        <v>0</v>
      </c>
      <c r="I6">
        <v>0</v>
      </c>
      <c r="J6" t="s">
        <v>613</v>
      </c>
      <c r="K6" t="s">
        <v>614</v>
      </c>
      <c r="L6" t="s">
        <v>614</v>
      </c>
      <c r="M6">
        <v>1</v>
      </c>
      <c r="N6" t="s">
        <v>615</v>
      </c>
      <c r="O6">
        <v>1</v>
      </c>
      <c r="P6" t="s">
        <v>616</v>
      </c>
      <c r="Q6" t="s">
        <v>617</v>
      </c>
      <c r="R6">
        <v>2</v>
      </c>
      <c r="S6">
        <v>0</v>
      </c>
      <c r="T6" s="60">
        <v>38260</v>
      </c>
      <c r="U6" s="60">
        <v>38260</v>
      </c>
      <c r="V6" s="60">
        <v>38260</v>
      </c>
      <c r="W6" t="s">
        <v>201</v>
      </c>
      <c r="X6" t="s">
        <v>618</v>
      </c>
      <c r="Y6" t="s">
        <v>619</v>
      </c>
      <c r="Z6">
        <v>4.5000001999999997E-2</v>
      </c>
      <c r="AA6">
        <v>7.9999998000000003E-2</v>
      </c>
      <c r="AB6">
        <v>1</v>
      </c>
      <c r="AC6">
        <v>0</v>
      </c>
      <c r="AD6">
        <v>5</v>
      </c>
      <c r="AE6">
        <v>1</v>
      </c>
      <c r="AF6">
        <v>1</v>
      </c>
      <c r="AG6">
        <v>20</v>
      </c>
      <c r="BP6" s="60">
        <v>38260</v>
      </c>
      <c r="BQ6">
        <v>8563945</v>
      </c>
      <c r="BR6">
        <v>9546478</v>
      </c>
      <c r="BS6">
        <v>0.89699996000000004</v>
      </c>
      <c r="BT6">
        <v>982533</v>
      </c>
      <c r="BV6">
        <v>2702393</v>
      </c>
      <c r="BW6">
        <v>170713</v>
      </c>
      <c r="BX6">
        <v>1</v>
      </c>
      <c r="BY6">
        <v>0</v>
      </c>
      <c r="BZ6">
        <v>0</v>
      </c>
      <c r="CA6">
        <v>0</v>
      </c>
      <c r="CC6">
        <v>0.10059999999999999</v>
      </c>
      <c r="CE6">
        <v>5.4099999000000003E-2</v>
      </c>
      <c r="CG6">
        <v>3.7700000999999997E-2</v>
      </c>
      <c r="CJ6">
        <v>8.5100002999999994E-2</v>
      </c>
      <c r="CS6">
        <v>0</v>
      </c>
      <c r="CT6">
        <v>0</v>
      </c>
      <c r="CU6">
        <v>0</v>
      </c>
      <c r="CV6">
        <v>0.57859998999999995</v>
      </c>
      <c r="CW6">
        <v>0.47240000999999998</v>
      </c>
      <c r="CX6">
        <v>0.1062</v>
      </c>
      <c r="CY6">
        <v>0.35489997000000001</v>
      </c>
      <c r="CZ6">
        <v>0.2394</v>
      </c>
      <c r="DA6">
        <v>1.9E-3</v>
      </c>
      <c r="DB6">
        <v>6.6500001000000003E-2</v>
      </c>
      <c r="DC6">
        <v>0</v>
      </c>
      <c r="DD6">
        <v>0</v>
      </c>
      <c r="DE6">
        <v>0</v>
      </c>
      <c r="DF6">
        <v>2007</v>
      </c>
      <c r="DG6">
        <v>9.8800003999999997E-2</v>
      </c>
      <c r="DH6">
        <v>5.0100001999999998E-2</v>
      </c>
      <c r="DI6">
        <v>4.8699997000000002E-2</v>
      </c>
      <c r="DJ6">
        <v>7.6700002000000003E-2</v>
      </c>
      <c r="DK6">
        <v>0.1268</v>
      </c>
      <c r="DR6">
        <v>0</v>
      </c>
      <c r="DS6">
        <v>0</v>
      </c>
      <c r="DT6">
        <v>0</v>
      </c>
      <c r="DU6">
        <v>0</v>
      </c>
      <c r="DV6">
        <v>81249</v>
      </c>
      <c r="DW6">
        <v>2625617.5</v>
      </c>
      <c r="DZ6">
        <v>32.316001999999997</v>
      </c>
      <c r="EA6">
        <v>9507</v>
      </c>
      <c r="EC6">
        <v>31438</v>
      </c>
      <c r="ED6">
        <v>497945.22</v>
      </c>
      <c r="EF6">
        <v>15.83896</v>
      </c>
      <c r="EG6">
        <v>23969</v>
      </c>
      <c r="EH6">
        <v>401661.66</v>
      </c>
      <c r="EN6">
        <v>2950</v>
      </c>
      <c r="EO6">
        <v>31075.668000000001</v>
      </c>
      <c r="EP6">
        <v>3079</v>
      </c>
      <c r="ES6">
        <v>1440</v>
      </c>
      <c r="ET6">
        <v>1440</v>
      </c>
      <c r="EV6">
        <v>122194</v>
      </c>
      <c r="EW6">
        <v>0</v>
      </c>
      <c r="EX6">
        <v>1</v>
      </c>
      <c r="FB6">
        <v>4496854</v>
      </c>
      <c r="FN6">
        <v>-283</v>
      </c>
      <c r="FP6">
        <v>166973</v>
      </c>
      <c r="FQ6">
        <v>170713</v>
      </c>
      <c r="FV6">
        <v>1575</v>
      </c>
      <c r="FW6">
        <v>339261</v>
      </c>
      <c r="FX6">
        <v>457981</v>
      </c>
      <c r="GB6">
        <v>268876</v>
      </c>
      <c r="GL6">
        <v>-2390</v>
      </c>
      <c r="GM6">
        <v>4892</v>
      </c>
      <c r="GN6">
        <v>-3601</v>
      </c>
      <c r="GO6">
        <v>-3318</v>
      </c>
      <c r="GQ6">
        <v>1065019</v>
      </c>
      <c r="GR6">
        <v>-480064</v>
      </c>
      <c r="GS6">
        <v>-448658</v>
      </c>
      <c r="GZ6">
        <v>-31406</v>
      </c>
      <c r="HA6">
        <v>-3798</v>
      </c>
      <c r="HB6">
        <v>-5892</v>
      </c>
      <c r="HC6">
        <v>-269</v>
      </c>
      <c r="HD6">
        <v>-2210</v>
      </c>
      <c r="HE6">
        <v>-492233</v>
      </c>
      <c r="HG6">
        <v>7795598</v>
      </c>
    </row>
    <row r="7" spans="1:215" x14ac:dyDescent="0.25">
      <c r="A7">
        <v>1</v>
      </c>
      <c r="B7" t="s">
        <v>611</v>
      </c>
      <c r="C7">
        <v>2005</v>
      </c>
      <c r="E7" t="s">
        <v>612</v>
      </c>
      <c r="F7">
        <v>1945</v>
      </c>
      <c r="G7">
        <v>0</v>
      </c>
      <c r="I7">
        <v>0</v>
      </c>
      <c r="J7" t="s">
        <v>613</v>
      </c>
      <c r="K7" t="s">
        <v>614</v>
      </c>
      <c r="L7" t="s">
        <v>614</v>
      </c>
      <c r="M7">
        <v>1</v>
      </c>
      <c r="N7" t="s">
        <v>615</v>
      </c>
      <c r="O7">
        <v>1</v>
      </c>
      <c r="P7" t="s">
        <v>616</v>
      </c>
      <c r="Q7" t="s">
        <v>617</v>
      </c>
      <c r="R7">
        <v>2</v>
      </c>
      <c r="S7">
        <v>0</v>
      </c>
      <c r="T7" s="60">
        <v>38625</v>
      </c>
      <c r="U7" s="60">
        <v>38625</v>
      </c>
      <c r="V7" s="60">
        <v>38625</v>
      </c>
      <c r="W7" t="s">
        <v>201</v>
      </c>
      <c r="X7" t="s">
        <v>618</v>
      </c>
      <c r="Y7" t="s">
        <v>619</v>
      </c>
      <c r="Z7">
        <v>4.5000001999999997E-2</v>
      </c>
      <c r="AA7">
        <v>7.9999998000000003E-2</v>
      </c>
      <c r="AB7">
        <v>1</v>
      </c>
      <c r="AC7">
        <v>0</v>
      </c>
      <c r="AD7">
        <v>5</v>
      </c>
      <c r="AE7">
        <v>1</v>
      </c>
      <c r="AF7">
        <v>1</v>
      </c>
      <c r="AG7">
        <v>20</v>
      </c>
      <c r="BP7" s="60">
        <v>38625</v>
      </c>
      <c r="BQ7">
        <v>8935358</v>
      </c>
      <c r="BR7">
        <v>10634976</v>
      </c>
      <c r="BS7">
        <v>0.83999997000000004</v>
      </c>
      <c r="BT7">
        <v>1699618</v>
      </c>
      <c r="BV7">
        <v>2982122</v>
      </c>
      <c r="BW7">
        <v>195846</v>
      </c>
      <c r="BX7">
        <v>1</v>
      </c>
      <c r="BY7">
        <v>0</v>
      </c>
      <c r="BZ7">
        <v>0</v>
      </c>
      <c r="CA7">
        <v>0</v>
      </c>
      <c r="CC7">
        <v>0.10979999999999999</v>
      </c>
      <c r="CE7">
        <v>0.12740000000000001</v>
      </c>
      <c r="CG7">
        <v>4.0100001000000003E-2</v>
      </c>
      <c r="CJ7">
        <v>7.7800006000000005E-2</v>
      </c>
      <c r="CS7">
        <v>0</v>
      </c>
      <c r="CT7">
        <v>0</v>
      </c>
      <c r="CU7">
        <v>0</v>
      </c>
      <c r="CV7">
        <v>0.58719999</v>
      </c>
      <c r="CW7">
        <v>0.46130001999999998</v>
      </c>
      <c r="CX7">
        <v>0.12590000000000001</v>
      </c>
      <c r="CY7">
        <v>0.34669998000000002</v>
      </c>
      <c r="CZ7">
        <v>0.21250000999999999</v>
      </c>
      <c r="DA7">
        <v>1.6999999999999999E-3</v>
      </c>
      <c r="DB7">
        <v>6.6100001000000005E-2</v>
      </c>
      <c r="DC7">
        <v>0</v>
      </c>
      <c r="DD7">
        <v>0</v>
      </c>
      <c r="DE7">
        <v>0</v>
      </c>
      <c r="DF7">
        <v>2008</v>
      </c>
      <c r="DG7">
        <v>9.8199992999999999E-2</v>
      </c>
      <c r="DH7">
        <v>5.0100001999999998E-2</v>
      </c>
      <c r="DI7">
        <v>4.8099997999999998E-2</v>
      </c>
      <c r="DJ7">
        <v>9.2200004000000002E-2</v>
      </c>
      <c r="DK7">
        <v>0.14230001</v>
      </c>
      <c r="DR7">
        <v>0</v>
      </c>
      <c r="DS7">
        <v>0</v>
      </c>
      <c r="DT7">
        <v>0</v>
      </c>
      <c r="DU7">
        <v>0</v>
      </c>
      <c r="DV7">
        <v>82830</v>
      </c>
      <c r="DW7">
        <v>2808823</v>
      </c>
      <c r="DZ7">
        <v>33.910998999999997</v>
      </c>
      <c r="EA7">
        <v>9959</v>
      </c>
      <c r="EC7">
        <v>33266</v>
      </c>
      <c r="ED7">
        <v>539462.06000000006</v>
      </c>
      <c r="EF7">
        <v>16.216619000000001</v>
      </c>
      <c r="EG7">
        <v>25260</v>
      </c>
      <c r="EH7">
        <v>431066.75</v>
      </c>
      <c r="EN7">
        <v>3140</v>
      </c>
      <c r="EO7">
        <v>33441.309000000001</v>
      </c>
      <c r="EP7">
        <v>3113</v>
      </c>
      <c r="ES7">
        <v>1753</v>
      </c>
      <c r="ET7">
        <v>1753</v>
      </c>
      <c r="EV7">
        <v>126055</v>
      </c>
      <c r="EW7">
        <v>0</v>
      </c>
      <c r="EX7">
        <v>1</v>
      </c>
      <c r="FB7">
        <v>5076621</v>
      </c>
      <c r="FN7">
        <v>-448</v>
      </c>
      <c r="FP7">
        <v>158128</v>
      </c>
      <c r="FQ7">
        <v>195846</v>
      </c>
      <c r="FV7">
        <v>2185</v>
      </c>
      <c r="FW7">
        <v>356159</v>
      </c>
      <c r="FX7">
        <v>545826</v>
      </c>
      <c r="GB7">
        <v>295631</v>
      </c>
      <c r="GL7">
        <v>-2652</v>
      </c>
      <c r="GM7">
        <v>17604</v>
      </c>
      <c r="GN7">
        <v>-15396</v>
      </c>
      <c r="GO7">
        <v>-14948</v>
      </c>
      <c r="GQ7">
        <v>1197172</v>
      </c>
      <c r="GR7">
        <v>-518308</v>
      </c>
      <c r="GS7">
        <v>-487348</v>
      </c>
      <c r="GZ7">
        <v>-30960</v>
      </c>
      <c r="HB7">
        <v>-6898</v>
      </c>
      <c r="HC7">
        <v>-294</v>
      </c>
      <c r="HD7">
        <v>-2755</v>
      </c>
      <c r="HE7">
        <v>-528255</v>
      </c>
      <c r="HG7">
        <v>8464515</v>
      </c>
    </row>
    <row r="8" spans="1:215" x14ac:dyDescent="0.25">
      <c r="A8">
        <v>1</v>
      </c>
      <c r="B8" t="s">
        <v>611</v>
      </c>
      <c r="C8">
        <v>2006</v>
      </c>
      <c r="E8" t="s">
        <v>612</v>
      </c>
      <c r="F8">
        <v>1945</v>
      </c>
      <c r="G8">
        <v>0</v>
      </c>
      <c r="I8">
        <v>0</v>
      </c>
      <c r="J8" t="s">
        <v>613</v>
      </c>
      <c r="K8" t="s">
        <v>614</v>
      </c>
      <c r="L8" t="s">
        <v>614</v>
      </c>
      <c r="M8">
        <v>1</v>
      </c>
      <c r="N8" t="s">
        <v>615</v>
      </c>
      <c r="O8">
        <v>1</v>
      </c>
      <c r="P8" t="s">
        <v>616</v>
      </c>
      <c r="Q8" t="s">
        <v>617</v>
      </c>
      <c r="R8">
        <v>2</v>
      </c>
      <c r="S8">
        <v>0</v>
      </c>
      <c r="T8" s="60">
        <v>38990</v>
      </c>
      <c r="U8" s="60">
        <v>38990</v>
      </c>
      <c r="V8" s="60">
        <v>38990</v>
      </c>
      <c r="W8" t="s">
        <v>201</v>
      </c>
      <c r="X8" t="s">
        <v>618</v>
      </c>
      <c r="Y8" t="s">
        <v>619</v>
      </c>
      <c r="Z8">
        <v>4.5000001999999997E-2</v>
      </c>
      <c r="AA8">
        <v>7.9999998000000003E-2</v>
      </c>
      <c r="AB8">
        <v>1</v>
      </c>
      <c r="AC8">
        <v>0</v>
      </c>
      <c r="AD8">
        <v>5</v>
      </c>
      <c r="AE8">
        <v>1</v>
      </c>
      <c r="AF8">
        <v>1</v>
      </c>
      <c r="AG8">
        <v>20</v>
      </c>
      <c r="BP8" s="60">
        <v>38990</v>
      </c>
      <c r="BQ8">
        <v>9287531</v>
      </c>
      <c r="BR8">
        <v>11457564</v>
      </c>
      <c r="BS8">
        <v>0.81099999</v>
      </c>
      <c r="BT8">
        <v>2170033</v>
      </c>
      <c r="BV8">
        <v>3070146</v>
      </c>
      <c r="BW8">
        <v>241750</v>
      </c>
      <c r="BX8">
        <v>1</v>
      </c>
      <c r="BY8">
        <v>0</v>
      </c>
      <c r="BZ8">
        <v>0</v>
      </c>
      <c r="CA8">
        <v>0</v>
      </c>
      <c r="CC8">
        <v>8.3700000999999996E-2</v>
      </c>
      <c r="CE8">
        <v>9.8000005000000001E-2</v>
      </c>
      <c r="CG8">
        <v>7.1000002000000006E-2</v>
      </c>
      <c r="CJ8">
        <v>7.5800002000000005E-2</v>
      </c>
      <c r="CS8">
        <v>0</v>
      </c>
      <c r="CT8">
        <v>0</v>
      </c>
      <c r="CU8">
        <v>0</v>
      </c>
      <c r="CV8">
        <v>0.63510001000000005</v>
      </c>
      <c r="CW8">
        <v>0.4894</v>
      </c>
      <c r="CX8">
        <v>0.14569999</v>
      </c>
      <c r="CY8">
        <v>0.29920000000000002</v>
      </c>
      <c r="CZ8">
        <v>0.20719999</v>
      </c>
      <c r="DA8">
        <v>1.6000000000000001E-3</v>
      </c>
      <c r="DB8">
        <v>6.5700001999999993E-2</v>
      </c>
      <c r="DC8">
        <v>0</v>
      </c>
      <c r="DD8">
        <v>0</v>
      </c>
      <c r="DE8">
        <v>0</v>
      </c>
      <c r="DF8">
        <v>2009</v>
      </c>
      <c r="DG8">
        <v>0.10059999999999999</v>
      </c>
      <c r="DH8">
        <v>5.0100001999999998E-2</v>
      </c>
      <c r="DI8">
        <v>5.0500002000000002E-2</v>
      </c>
      <c r="DJ8">
        <v>0.1021</v>
      </c>
      <c r="DK8">
        <v>0.1522</v>
      </c>
      <c r="DR8">
        <v>0</v>
      </c>
      <c r="DS8">
        <v>0</v>
      </c>
      <c r="DT8">
        <v>0</v>
      </c>
      <c r="DU8">
        <v>0</v>
      </c>
      <c r="DV8">
        <v>84482</v>
      </c>
      <c r="DW8">
        <v>2952186.8</v>
      </c>
      <c r="DZ8">
        <v>34.945</v>
      </c>
      <c r="EA8">
        <v>10416</v>
      </c>
      <c r="EC8">
        <v>34498</v>
      </c>
      <c r="ED8">
        <v>615907.93999999994</v>
      </c>
      <c r="EF8">
        <v>17.853439000000002</v>
      </c>
      <c r="EG8">
        <v>26189</v>
      </c>
      <c r="EH8">
        <v>495497.16</v>
      </c>
      <c r="EN8">
        <v>3221</v>
      </c>
      <c r="EO8">
        <v>37664.707000000002</v>
      </c>
      <c r="EP8">
        <v>3183</v>
      </c>
      <c r="ES8">
        <v>1905</v>
      </c>
      <c r="ET8">
        <v>1905</v>
      </c>
      <c r="EV8">
        <v>129396</v>
      </c>
      <c r="EW8">
        <v>0</v>
      </c>
      <c r="EX8">
        <v>1</v>
      </c>
      <c r="FB8">
        <v>5540766</v>
      </c>
      <c r="FN8">
        <v>-504</v>
      </c>
      <c r="FP8">
        <v>184144</v>
      </c>
      <c r="FQ8">
        <v>241750</v>
      </c>
      <c r="FV8">
        <v>2982</v>
      </c>
      <c r="FW8">
        <v>428876</v>
      </c>
      <c r="FX8">
        <v>375025</v>
      </c>
      <c r="GB8">
        <v>329459</v>
      </c>
      <c r="GL8">
        <v>-3216</v>
      </c>
      <c r="GM8">
        <v>35407</v>
      </c>
      <c r="GN8">
        <v>-33071</v>
      </c>
      <c r="GO8">
        <v>-32567</v>
      </c>
      <c r="GQ8">
        <v>1132480</v>
      </c>
      <c r="GR8">
        <v>-583573</v>
      </c>
      <c r="GS8">
        <v>-551793</v>
      </c>
      <c r="GZ8">
        <v>-31780</v>
      </c>
      <c r="HB8">
        <v>-7850</v>
      </c>
      <c r="HC8">
        <v>-337</v>
      </c>
      <c r="HD8">
        <v>-3368</v>
      </c>
      <c r="HE8">
        <v>-595128</v>
      </c>
      <c r="HG8">
        <v>9001867</v>
      </c>
    </row>
    <row r="9" spans="1:215" x14ac:dyDescent="0.25">
      <c r="A9">
        <v>1</v>
      </c>
      <c r="B9" t="s">
        <v>611</v>
      </c>
      <c r="C9">
        <v>2007</v>
      </c>
      <c r="E9" t="s">
        <v>612</v>
      </c>
      <c r="F9">
        <v>1945</v>
      </c>
      <c r="G9">
        <v>0</v>
      </c>
      <c r="I9">
        <v>0</v>
      </c>
      <c r="J9" t="s">
        <v>613</v>
      </c>
      <c r="K9" t="s">
        <v>614</v>
      </c>
      <c r="L9" t="s">
        <v>614</v>
      </c>
      <c r="M9">
        <v>1</v>
      </c>
      <c r="N9" t="s">
        <v>615</v>
      </c>
      <c r="O9">
        <v>1</v>
      </c>
      <c r="P9" t="s">
        <v>616</v>
      </c>
      <c r="Q9" t="s">
        <v>617</v>
      </c>
      <c r="R9">
        <v>2</v>
      </c>
      <c r="S9">
        <v>0</v>
      </c>
      <c r="T9" s="60">
        <v>39355</v>
      </c>
      <c r="U9" s="60">
        <v>39355</v>
      </c>
      <c r="V9" s="60">
        <v>39355</v>
      </c>
      <c r="W9" t="s">
        <v>201</v>
      </c>
      <c r="X9" t="s">
        <v>618</v>
      </c>
      <c r="Y9" t="s">
        <v>619</v>
      </c>
      <c r="Z9">
        <v>4.5000001999999997E-2</v>
      </c>
      <c r="AA9">
        <v>7.9999998000000003E-2</v>
      </c>
      <c r="AB9">
        <v>1</v>
      </c>
      <c r="AC9">
        <v>0</v>
      </c>
      <c r="AD9">
        <v>5</v>
      </c>
      <c r="AE9">
        <v>1</v>
      </c>
      <c r="AF9">
        <v>1</v>
      </c>
      <c r="AG9">
        <v>20</v>
      </c>
      <c r="BP9" s="60">
        <v>39355</v>
      </c>
      <c r="BQ9">
        <v>9770897</v>
      </c>
      <c r="BR9">
        <v>12370342</v>
      </c>
      <c r="BS9">
        <v>0.79000002000000003</v>
      </c>
      <c r="BT9">
        <v>2599445</v>
      </c>
      <c r="BV9">
        <v>3389156</v>
      </c>
      <c r="BW9">
        <v>277254</v>
      </c>
      <c r="BX9">
        <v>1</v>
      </c>
      <c r="BY9">
        <v>0</v>
      </c>
      <c r="BZ9">
        <v>0</v>
      </c>
      <c r="CA9">
        <v>0</v>
      </c>
      <c r="CC9">
        <v>0.17919999</v>
      </c>
      <c r="CE9">
        <v>0.1235</v>
      </c>
      <c r="CG9">
        <v>0.12859999999999999</v>
      </c>
      <c r="CJ9">
        <v>7.2700001E-2</v>
      </c>
      <c r="CS9">
        <v>0</v>
      </c>
      <c r="CT9">
        <v>0</v>
      </c>
      <c r="CU9">
        <v>0</v>
      </c>
      <c r="CV9">
        <v>0.64889996999999999</v>
      </c>
      <c r="CW9">
        <v>0.48790001999999999</v>
      </c>
      <c r="CX9">
        <v>0.161</v>
      </c>
      <c r="CY9">
        <v>0.28079998</v>
      </c>
      <c r="CZ9">
        <v>0.18879999</v>
      </c>
      <c r="DA9">
        <v>0</v>
      </c>
      <c r="DB9">
        <v>7.0300004999999999E-2</v>
      </c>
      <c r="DC9">
        <v>0</v>
      </c>
      <c r="DD9">
        <v>0</v>
      </c>
      <c r="DE9">
        <v>0</v>
      </c>
      <c r="DF9">
        <v>2010</v>
      </c>
      <c r="DG9">
        <v>0.1002</v>
      </c>
      <c r="DH9">
        <v>5.0100001999999998E-2</v>
      </c>
      <c r="DI9">
        <v>5.0100001999999998E-2</v>
      </c>
      <c r="DJ9">
        <v>0.10520001</v>
      </c>
      <c r="DK9">
        <v>0.15530000999999999</v>
      </c>
      <c r="DR9">
        <v>0</v>
      </c>
      <c r="DS9">
        <v>0</v>
      </c>
      <c r="DT9">
        <v>0</v>
      </c>
      <c r="DU9">
        <v>0</v>
      </c>
      <c r="DV9">
        <v>86668</v>
      </c>
      <c r="DW9">
        <v>3169432.3</v>
      </c>
      <c r="DZ9">
        <v>36.57</v>
      </c>
      <c r="EA9">
        <v>10826</v>
      </c>
      <c r="EC9">
        <v>35852</v>
      </c>
      <c r="ED9">
        <v>650343.5</v>
      </c>
      <c r="EF9">
        <v>18.139671</v>
      </c>
      <c r="EG9">
        <v>27302</v>
      </c>
      <c r="EH9">
        <v>527509.43999999994</v>
      </c>
      <c r="EN9">
        <v>3286</v>
      </c>
      <c r="EO9">
        <v>38824.120999999999</v>
      </c>
      <c r="EP9">
        <v>3225</v>
      </c>
      <c r="ES9">
        <v>2039</v>
      </c>
      <c r="ET9">
        <v>2039</v>
      </c>
      <c r="EV9">
        <v>133346</v>
      </c>
      <c r="EW9">
        <v>0</v>
      </c>
      <c r="EX9">
        <v>1</v>
      </c>
      <c r="FB9">
        <v>5911861</v>
      </c>
      <c r="FI9">
        <v>10344692</v>
      </c>
      <c r="FN9">
        <v>-727</v>
      </c>
      <c r="FP9">
        <v>181734</v>
      </c>
      <c r="FQ9">
        <v>277254</v>
      </c>
      <c r="FV9">
        <v>2406</v>
      </c>
      <c r="FW9">
        <v>461394</v>
      </c>
      <c r="FX9">
        <v>1249495</v>
      </c>
      <c r="GB9">
        <v>347272</v>
      </c>
      <c r="GL9">
        <v>-3725</v>
      </c>
      <c r="GM9">
        <v>58925</v>
      </c>
      <c r="GN9">
        <v>-55375</v>
      </c>
      <c r="GO9">
        <v>-54648</v>
      </c>
      <c r="GQ9">
        <v>2057986</v>
      </c>
      <c r="GR9">
        <v>-647490</v>
      </c>
      <c r="GS9">
        <v>-615661</v>
      </c>
      <c r="GZ9">
        <v>-31829</v>
      </c>
      <c r="HB9">
        <v>-7813</v>
      </c>
      <c r="HC9">
        <v>-298</v>
      </c>
      <c r="HD9">
        <v>-3034</v>
      </c>
      <c r="HE9">
        <v>-658635</v>
      </c>
      <c r="HG9">
        <v>10401218</v>
      </c>
    </row>
    <row r="10" spans="1:215" x14ac:dyDescent="0.25">
      <c r="A10">
        <v>1</v>
      </c>
      <c r="B10" t="s">
        <v>611</v>
      </c>
      <c r="C10">
        <v>2008</v>
      </c>
      <c r="E10" t="s">
        <v>612</v>
      </c>
      <c r="F10">
        <v>1945</v>
      </c>
      <c r="G10">
        <v>0</v>
      </c>
      <c r="I10">
        <v>0</v>
      </c>
      <c r="J10" t="s">
        <v>613</v>
      </c>
      <c r="K10" t="s">
        <v>614</v>
      </c>
      <c r="L10" t="s">
        <v>614</v>
      </c>
      <c r="M10">
        <v>1</v>
      </c>
      <c r="N10" t="s">
        <v>615</v>
      </c>
      <c r="O10">
        <v>1</v>
      </c>
      <c r="P10" t="s">
        <v>616</v>
      </c>
      <c r="Q10" t="s">
        <v>617</v>
      </c>
      <c r="R10">
        <v>2</v>
      </c>
      <c r="S10">
        <v>0</v>
      </c>
      <c r="T10" s="60">
        <v>39721</v>
      </c>
      <c r="U10" s="60">
        <v>39721</v>
      </c>
      <c r="V10" s="60">
        <v>39721</v>
      </c>
      <c r="W10" t="s">
        <v>201</v>
      </c>
      <c r="X10" t="s">
        <v>618</v>
      </c>
      <c r="Y10" t="s">
        <v>619</v>
      </c>
      <c r="Z10">
        <v>4.5000001999999997E-2</v>
      </c>
      <c r="AA10">
        <v>7.9999998000000003E-2</v>
      </c>
      <c r="AB10">
        <v>1</v>
      </c>
      <c r="AC10">
        <v>0</v>
      </c>
      <c r="AD10">
        <v>5</v>
      </c>
      <c r="AE10">
        <v>1</v>
      </c>
      <c r="AF10">
        <v>1</v>
      </c>
      <c r="AG10">
        <v>30</v>
      </c>
      <c r="BP10" s="60">
        <v>39721</v>
      </c>
      <c r="BQ10">
        <v>9905766</v>
      </c>
      <c r="BR10">
        <v>13078687</v>
      </c>
      <c r="BS10">
        <v>0.75699996999999997</v>
      </c>
      <c r="BT10">
        <v>3172921</v>
      </c>
      <c r="BV10">
        <v>3553330</v>
      </c>
      <c r="BW10">
        <v>329339</v>
      </c>
      <c r="BX10">
        <v>1</v>
      </c>
      <c r="BY10">
        <v>0</v>
      </c>
      <c r="BZ10">
        <v>0</v>
      </c>
      <c r="CA10">
        <v>0</v>
      </c>
      <c r="CC10">
        <v>-0.15210000000000001</v>
      </c>
      <c r="CE10">
        <v>2.7100000999999999E-2</v>
      </c>
      <c r="CG10">
        <v>5.7600002999999997E-2</v>
      </c>
      <c r="CJ10">
        <v>5.0200000000000002E-2</v>
      </c>
      <c r="CS10">
        <v>0</v>
      </c>
      <c r="CT10">
        <v>0</v>
      </c>
      <c r="CU10">
        <v>0</v>
      </c>
      <c r="CV10">
        <v>0.60750002000000003</v>
      </c>
      <c r="CW10">
        <v>0.47709997999999998</v>
      </c>
      <c r="CX10">
        <v>0.13039999999999999</v>
      </c>
      <c r="CY10">
        <v>0.30680001000000001</v>
      </c>
      <c r="CZ10">
        <v>0.22309999</v>
      </c>
      <c r="DA10">
        <v>0</v>
      </c>
      <c r="DB10">
        <v>8.5699997999999999E-2</v>
      </c>
      <c r="DC10">
        <v>0</v>
      </c>
      <c r="DD10">
        <v>0</v>
      </c>
      <c r="DE10">
        <v>0</v>
      </c>
      <c r="DF10">
        <v>2011</v>
      </c>
      <c r="DG10">
        <v>0.10050000000000001</v>
      </c>
      <c r="DH10">
        <v>5.0100001999999998E-2</v>
      </c>
      <c r="DI10">
        <v>5.04E-2</v>
      </c>
      <c r="DJ10">
        <v>0.11270001</v>
      </c>
      <c r="DK10">
        <v>0.16280001</v>
      </c>
      <c r="DR10">
        <v>0</v>
      </c>
      <c r="DS10">
        <v>0</v>
      </c>
      <c r="DT10">
        <v>0</v>
      </c>
      <c r="DU10">
        <v>0</v>
      </c>
      <c r="DV10">
        <v>88002</v>
      </c>
      <c r="DW10">
        <v>3369696.8</v>
      </c>
      <c r="DZ10">
        <v>38.290999999999997</v>
      </c>
      <c r="EA10">
        <v>11399</v>
      </c>
      <c r="EC10">
        <v>37129</v>
      </c>
      <c r="ED10">
        <v>690034.94</v>
      </c>
      <c r="EF10">
        <v>18.584796999999998</v>
      </c>
      <c r="EG10">
        <v>28262</v>
      </c>
      <c r="EH10">
        <v>556377.63</v>
      </c>
      <c r="EN10">
        <v>3352</v>
      </c>
      <c r="EO10">
        <v>40114.953000000001</v>
      </c>
      <c r="EP10">
        <v>3331</v>
      </c>
      <c r="ES10">
        <v>2184</v>
      </c>
      <c r="ET10">
        <v>2184</v>
      </c>
      <c r="EV10">
        <v>136530</v>
      </c>
      <c r="EW10">
        <v>0</v>
      </c>
      <c r="EX10">
        <v>1</v>
      </c>
      <c r="FB10">
        <v>6275136</v>
      </c>
      <c r="FI10">
        <v>8565300</v>
      </c>
      <c r="FN10">
        <v>-1988</v>
      </c>
      <c r="FP10">
        <v>189785</v>
      </c>
      <c r="FQ10">
        <v>329339</v>
      </c>
      <c r="FV10">
        <v>1869</v>
      </c>
      <c r="FW10">
        <v>520993</v>
      </c>
      <c r="FX10">
        <v>-1919746</v>
      </c>
      <c r="GB10">
        <v>339578</v>
      </c>
      <c r="GL10">
        <v>-3747</v>
      </c>
      <c r="GM10">
        <v>38458</v>
      </c>
      <c r="GN10">
        <v>-28637</v>
      </c>
      <c r="GO10">
        <v>-26649</v>
      </c>
      <c r="GQ10">
        <v>-1053101</v>
      </c>
      <c r="GR10">
        <v>-686854</v>
      </c>
      <c r="GS10">
        <v>-655467</v>
      </c>
      <c r="GZ10">
        <v>-31387</v>
      </c>
      <c r="HB10">
        <v>-9892</v>
      </c>
      <c r="HC10">
        <v>-311</v>
      </c>
      <c r="HD10">
        <v>-3355</v>
      </c>
      <c r="HE10">
        <v>-700412</v>
      </c>
      <c r="HG10">
        <v>8647705</v>
      </c>
    </row>
    <row r="11" spans="1:215" x14ac:dyDescent="0.25">
      <c r="A11">
        <v>1</v>
      </c>
      <c r="B11" t="s">
        <v>611</v>
      </c>
      <c r="C11">
        <v>2009</v>
      </c>
      <c r="E11" t="s">
        <v>612</v>
      </c>
      <c r="F11">
        <v>1945</v>
      </c>
      <c r="G11">
        <v>0</v>
      </c>
      <c r="I11">
        <v>0</v>
      </c>
      <c r="J11" t="s">
        <v>613</v>
      </c>
      <c r="K11" t="s">
        <v>614</v>
      </c>
      <c r="L11" t="s">
        <v>614</v>
      </c>
      <c r="M11">
        <v>1</v>
      </c>
      <c r="N11" t="s">
        <v>615</v>
      </c>
      <c r="O11">
        <v>1</v>
      </c>
      <c r="P11" t="s">
        <v>616</v>
      </c>
      <c r="Q11" t="s">
        <v>617</v>
      </c>
      <c r="R11">
        <v>2</v>
      </c>
      <c r="S11">
        <v>0</v>
      </c>
      <c r="T11" s="60">
        <v>40086</v>
      </c>
      <c r="U11" s="60">
        <v>40086</v>
      </c>
      <c r="V11" s="60">
        <v>40086</v>
      </c>
      <c r="W11" t="s">
        <v>201</v>
      </c>
      <c r="X11" t="s">
        <v>618</v>
      </c>
      <c r="Y11" t="s">
        <v>619</v>
      </c>
      <c r="Z11">
        <v>4.5000001999999997E-2</v>
      </c>
      <c r="AA11">
        <v>7.9999998000000003E-2</v>
      </c>
      <c r="AB11">
        <v>1</v>
      </c>
      <c r="AC11">
        <v>0</v>
      </c>
      <c r="AD11">
        <v>5</v>
      </c>
      <c r="AE11">
        <v>1</v>
      </c>
      <c r="AF11">
        <v>1</v>
      </c>
      <c r="AG11">
        <v>30</v>
      </c>
      <c r="BP11" s="60">
        <v>40086</v>
      </c>
      <c r="BQ11">
        <v>9928104</v>
      </c>
      <c r="BR11">
        <v>13756176</v>
      </c>
      <c r="BS11">
        <v>0.72199994000000001</v>
      </c>
      <c r="BT11">
        <v>3828072</v>
      </c>
      <c r="BV11">
        <v>3620243</v>
      </c>
      <c r="BW11">
        <v>451139</v>
      </c>
      <c r="BX11">
        <v>1</v>
      </c>
      <c r="BY11">
        <v>0</v>
      </c>
      <c r="BZ11">
        <v>0</v>
      </c>
      <c r="CA11">
        <v>0</v>
      </c>
      <c r="CC11">
        <v>-0.1003</v>
      </c>
      <c r="CE11">
        <v>-3.4699999000000002E-2</v>
      </c>
      <c r="CG11">
        <v>1.5900001E-2</v>
      </c>
      <c r="CJ11">
        <v>2.6700001000000001E-2</v>
      </c>
      <c r="CS11">
        <v>0</v>
      </c>
      <c r="CT11">
        <v>0</v>
      </c>
      <c r="CU11">
        <v>0</v>
      </c>
      <c r="CV11">
        <v>0.58669996000000002</v>
      </c>
      <c r="CW11">
        <v>0.44749999000000001</v>
      </c>
      <c r="CX11">
        <v>0.13919999999999999</v>
      </c>
      <c r="CY11">
        <v>0.32279997999999999</v>
      </c>
      <c r="CZ11">
        <v>0.21729999999999999</v>
      </c>
      <c r="DA11">
        <v>0</v>
      </c>
      <c r="DB11">
        <v>9.0500004999999994E-2</v>
      </c>
      <c r="DC11">
        <v>0</v>
      </c>
      <c r="DD11">
        <v>0</v>
      </c>
      <c r="DE11">
        <v>0</v>
      </c>
      <c r="DF11">
        <v>2012</v>
      </c>
      <c r="DG11">
        <v>8.8399999000000007E-2</v>
      </c>
      <c r="DH11">
        <v>5.0100001999999998E-2</v>
      </c>
      <c r="DI11">
        <v>3.8300000000000001E-2</v>
      </c>
      <c r="DJ11">
        <v>8.2399994000000004E-2</v>
      </c>
      <c r="DK11">
        <v>0.13249999000000001</v>
      </c>
      <c r="DR11">
        <v>0</v>
      </c>
      <c r="DS11">
        <v>0</v>
      </c>
      <c r="DT11">
        <v>0</v>
      </c>
      <c r="DU11">
        <v>0</v>
      </c>
      <c r="DV11">
        <v>87647</v>
      </c>
      <c r="DW11">
        <v>3478635.5</v>
      </c>
      <c r="DZ11">
        <v>39.688999000000003</v>
      </c>
      <c r="EA11">
        <v>11744</v>
      </c>
      <c r="EC11">
        <v>38784</v>
      </c>
      <c r="ED11">
        <v>734599.88</v>
      </c>
      <c r="EF11">
        <v>18.940798000000001</v>
      </c>
      <c r="EG11">
        <v>29589</v>
      </c>
      <c r="EH11">
        <v>590958.68999999994</v>
      </c>
      <c r="EN11">
        <v>3446</v>
      </c>
      <c r="EO11">
        <v>41936.586000000003</v>
      </c>
      <c r="EP11">
        <v>3378</v>
      </c>
      <c r="ES11">
        <v>2371</v>
      </c>
      <c r="ET11">
        <v>2371</v>
      </c>
      <c r="EV11">
        <v>138175</v>
      </c>
      <c r="EW11">
        <v>0</v>
      </c>
      <c r="EX11">
        <v>1</v>
      </c>
      <c r="FB11">
        <v>6707240</v>
      </c>
      <c r="FI11">
        <v>7599061</v>
      </c>
      <c r="FN11">
        <v>-1994</v>
      </c>
      <c r="FP11">
        <v>208446</v>
      </c>
      <c r="FQ11">
        <v>451139</v>
      </c>
      <c r="FV11">
        <v>1835</v>
      </c>
      <c r="FW11">
        <v>661420</v>
      </c>
      <c r="FX11">
        <v>-1180523</v>
      </c>
      <c r="GB11">
        <v>285022</v>
      </c>
      <c r="GL11">
        <v>-2651</v>
      </c>
      <c r="GM11">
        <v>15335</v>
      </c>
      <c r="GN11">
        <v>-5064</v>
      </c>
      <c r="GO11">
        <v>-3070</v>
      </c>
      <c r="GQ11">
        <v>-226461</v>
      </c>
      <c r="GR11">
        <v>-728070</v>
      </c>
      <c r="GS11">
        <v>-695430</v>
      </c>
      <c r="GZ11">
        <v>-32640</v>
      </c>
      <c r="HA11">
        <v>-14</v>
      </c>
      <c r="HB11">
        <v>-9413</v>
      </c>
      <c r="HD11">
        <v>-4742</v>
      </c>
      <c r="HE11">
        <v>-742239</v>
      </c>
      <c r="HG11">
        <v>7679005</v>
      </c>
    </row>
    <row r="12" spans="1:215" x14ac:dyDescent="0.25">
      <c r="A12">
        <v>1</v>
      </c>
      <c r="B12" t="s">
        <v>611</v>
      </c>
      <c r="C12">
        <v>2010</v>
      </c>
      <c r="E12" t="s">
        <v>612</v>
      </c>
      <c r="F12">
        <v>1945</v>
      </c>
      <c r="G12">
        <v>0</v>
      </c>
      <c r="I12">
        <v>0</v>
      </c>
      <c r="J12" t="s">
        <v>613</v>
      </c>
      <c r="K12" t="s">
        <v>614</v>
      </c>
      <c r="L12" t="s">
        <v>614</v>
      </c>
      <c r="M12">
        <v>1</v>
      </c>
      <c r="N12" t="s">
        <v>615</v>
      </c>
      <c r="O12">
        <v>1</v>
      </c>
      <c r="P12" t="s">
        <v>616</v>
      </c>
      <c r="Q12" t="s">
        <v>617</v>
      </c>
      <c r="R12">
        <v>2</v>
      </c>
      <c r="S12">
        <v>0</v>
      </c>
      <c r="T12" s="60">
        <v>40451</v>
      </c>
      <c r="U12" s="60">
        <v>40451</v>
      </c>
      <c r="V12" s="60">
        <v>40451</v>
      </c>
      <c r="W12" t="s">
        <v>201</v>
      </c>
      <c r="X12" t="s">
        <v>618</v>
      </c>
      <c r="Y12" t="s">
        <v>619</v>
      </c>
      <c r="Z12">
        <v>4.5000001999999997E-2</v>
      </c>
      <c r="AA12">
        <v>7.9999998000000003E-2</v>
      </c>
      <c r="AB12">
        <v>1</v>
      </c>
      <c r="AC12">
        <v>0</v>
      </c>
      <c r="AD12">
        <v>5</v>
      </c>
      <c r="AE12">
        <v>1</v>
      </c>
      <c r="AF12">
        <v>1</v>
      </c>
      <c r="AG12">
        <v>30</v>
      </c>
      <c r="BP12" s="60">
        <v>40451</v>
      </c>
      <c r="BQ12">
        <v>9739331</v>
      </c>
      <c r="BR12">
        <v>14284119</v>
      </c>
      <c r="BS12">
        <v>0.68199997999999995</v>
      </c>
      <c r="BT12">
        <v>4544788</v>
      </c>
      <c r="BV12">
        <v>3619670</v>
      </c>
      <c r="BW12">
        <v>377898</v>
      </c>
      <c r="BX12">
        <v>1</v>
      </c>
      <c r="BY12">
        <v>0</v>
      </c>
      <c r="BZ12">
        <v>0</v>
      </c>
      <c r="CA12">
        <v>0</v>
      </c>
      <c r="CC12">
        <v>8.4700002999999996E-2</v>
      </c>
      <c r="CE12">
        <v>-6.1199999999999997E-2</v>
      </c>
      <c r="CG12">
        <v>1.12E-2</v>
      </c>
      <c r="CJ12">
        <v>2.5599998999999998E-2</v>
      </c>
      <c r="CS12">
        <v>0</v>
      </c>
      <c r="CT12">
        <v>0</v>
      </c>
      <c r="CU12">
        <v>0</v>
      </c>
      <c r="CV12">
        <v>0.58639996999999999</v>
      </c>
      <c r="CW12">
        <v>0.44819998999999999</v>
      </c>
      <c r="CX12">
        <v>0.13819999999999999</v>
      </c>
      <c r="CY12">
        <v>0.29780002999999999</v>
      </c>
      <c r="CZ12">
        <v>0.17870000999999999</v>
      </c>
      <c r="DA12">
        <v>0</v>
      </c>
      <c r="DB12">
        <v>0.1158</v>
      </c>
      <c r="DC12">
        <v>0</v>
      </c>
      <c r="DD12">
        <v>0</v>
      </c>
      <c r="DE12">
        <v>0</v>
      </c>
      <c r="DF12">
        <v>2013</v>
      </c>
      <c r="DG12">
        <v>8.0600001000000004E-2</v>
      </c>
      <c r="DH12">
        <v>5.0200000000000002E-2</v>
      </c>
      <c r="DI12">
        <v>3.0400000999999999E-2</v>
      </c>
      <c r="DJ12">
        <v>7.9499997000000003E-2</v>
      </c>
      <c r="DK12">
        <v>0.12970001</v>
      </c>
      <c r="DR12">
        <v>0</v>
      </c>
      <c r="DS12">
        <v>0</v>
      </c>
      <c r="DT12">
        <v>0</v>
      </c>
      <c r="DU12">
        <v>0</v>
      </c>
      <c r="DV12">
        <v>86967</v>
      </c>
      <c r="DW12">
        <v>3464913</v>
      </c>
      <c r="DZ12">
        <v>39.841999000000001</v>
      </c>
      <c r="EA12">
        <v>11490</v>
      </c>
      <c r="EC12">
        <v>40164</v>
      </c>
      <c r="ED12">
        <v>778328.44</v>
      </c>
      <c r="EF12">
        <v>19.378757</v>
      </c>
      <c r="EG12">
        <v>30627</v>
      </c>
      <c r="EH12">
        <v>622865.38</v>
      </c>
      <c r="EJ12">
        <v>20.337</v>
      </c>
      <c r="EN12">
        <v>3556</v>
      </c>
      <c r="EO12">
        <v>43940.347999999998</v>
      </c>
      <c r="EP12">
        <v>3388</v>
      </c>
      <c r="ES12">
        <v>2593</v>
      </c>
      <c r="ET12">
        <v>2593</v>
      </c>
      <c r="EV12">
        <v>138621</v>
      </c>
      <c r="EW12">
        <v>0</v>
      </c>
      <c r="EX12">
        <v>1</v>
      </c>
      <c r="FB12">
        <v>7130938</v>
      </c>
      <c r="FI12">
        <v>8102984</v>
      </c>
      <c r="FN12">
        <v>-1305</v>
      </c>
      <c r="FP12">
        <v>194968</v>
      </c>
      <c r="FQ12">
        <v>377898</v>
      </c>
      <c r="FV12">
        <v>1790</v>
      </c>
      <c r="FW12">
        <v>574656</v>
      </c>
      <c r="FX12">
        <v>427365</v>
      </c>
      <c r="GB12">
        <v>268667</v>
      </c>
      <c r="GL12">
        <v>-2398</v>
      </c>
      <c r="GM12">
        <v>5619</v>
      </c>
      <c r="GN12">
        <v>-2576</v>
      </c>
      <c r="GO12">
        <v>-1271</v>
      </c>
      <c r="GQ12">
        <v>1271333</v>
      </c>
      <c r="GR12">
        <v>-759528</v>
      </c>
      <c r="GS12">
        <v>-725660</v>
      </c>
      <c r="GZ12">
        <v>-33868</v>
      </c>
      <c r="HB12">
        <v>-10334</v>
      </c>
      <c r="HC12">
        <v>-2111</v>
      </c>
      <c r="HD12">
        <v>-1633</v>
      </c>
      <c r="HE12">
        <v>-773606</v>
      </c>
      <c r="HG12">
        <v>8176732</v>
      </c>
    </row>
    <row r="13" spans="1:215" x14ac:dyDescent="0.25">
      <c r="A13">
        <v>1</v>
      </c>
      <c r="B13" t="s">
        <v>611</v>
      </c>
      <c r="C13">
        <v>2011</v>
      </c>
      <c r="E13" t="s">
        <v>612</v>
      </c>
      <c r="F13">
        <v>1945</v>
      </c>
      <c r="G13">
        <v>0</v>
      </c>
      <c r="I13">
        <v>0</v>
      </c>
      <c r="J13" t="s">
        <v>613</v>
      </c>
      <c r="K13" t="s">
        <v>614</v>
      </c>
      <c r="L13" t="s">
        <v>614</v>
      </c>
      <c r="M13">
        <v>1</v>
      </c>
      <c r="N13" t="s">
        <v>615</v>
      </c>
      <c r="O13">
        <v>1</v>
      </c>
      <c r="P13" t="s">
        <v>616</v>
      </c>
      <c r="Q13" t="s">
        <v>617</v>
      </c>
      <c r="R13">
        <v>2</v>
      </c>
      <c r="S13">
        <v>0</v>
      </c>
      <c r="T13" s="60">
        <v>40816</v>
      </c>
      <c r="U13" s="60">
        <v>40816</v>
      </c>
      <c r="V13" s="60">
        <v>40816</v>
      </c>
      <c r="W13" t="s">
        <v>201</v>
      </c>
      <c r="X13" t="s">
        <v>618</v>
      </c>
      <c r="Y13" t="s">
        <v>619</v>
      </c>
      <c r="Z13">
        <v>2.9999998999999999E-2</v>
      </c>
      <c r="AA13">
        <v>7.9999998000000003E-2</v>
      </c>
      <c r="AB13">
        <v>1</v>
      </c>
      <c r="AC13">
        <v>0</v>
      </c>
      <c r="AD13">
        <v>5</v>
      </c>
      <c r="AE13">
        <v>1</v>
      </c>
      <c r="AF13">
        <v>1</v>
      </c>
      <c r="AG13">
        <v>30</v>
      </c>
      <c r="BP13" s="60">
        <v>40816</v>
      </c>
      <c r="BQ13">
        <v>9456158</v>
      </c>
      <c r="BR13">
        <v>14366796</v>
      </c>
      <c r="BS13">
        <v>0.65800004999999995</v>
      </c>
      <c r="BT13">
        <v>4910638</v>
      </c>
      <c r="BV13">
        <v>3540681</v>
      </c>
      <c r="BW13">
        <v>394998</v>
      </c>
      <c r="BX13">
        <v>1</v>
      </c>
      <c r="BY13">
        <v>0</v>
      </c>
      <c r="BZ13">
        <v>0</v>
      </c>
      <c r="CA13">
        <v>0</v>
      </c>
      <c r="CC13">
        <v>2.2100000000000002E-2</v>
      </c>
      <c r="CE13">
        <v>-8.9999999999999998E-4</v>
      </c>
      <c r="CG13">
        <v>-5.9999999999999995E-4</v>
      </c>
      <c r="CJ13">
        <v>3.4600000999999998E-2</v>
      </c>
      <c r="CS13">
        <v>0</v>
      </c>
      <c r="CT13">
        <v>0</v>
      </c>
      <c r="CU13">
        <v>0</v>
      </c>
      <c r="CV13">
        <v>0.56000000000000005</v>
      </c>
      <c r="CW13">
        <v>0.43090001</v>
      </c>
      <c r="CX13">
        <v>0.12909999</v>
      </c>
      <c r="CY13">
        <v>0.32249999000000001</v>
      </c>
      <c r="CZ13">
        <v>0.2054</v>
      </c>
      <c r="DA13">
        <v>0</v>
      </c>
      <c r="DB13">
        <v>0.11749999999999999</v>
      </c>
      <c r="DC13">
        <v>0</v>
      </c>
      <c r="DD13">
        <v>0</v>
      </c>
      <c r="DE13">
        <v>0</v>
      </c>
      <c r="DF13">
        <v>2014</v>
      </c>
      <c r="DG13">
        <v>7.7800006000000005E-2</v>
      </c>
      <c r="DH13">
        <v>5.0100001999999998E-2</v>
      </c>
      <c r="DI13">
        <v>2.7699999999999999E-2</v>
      </c>
      <c r="DJ13">
        <v>0.11260000000000001</v>
      </c>
      <c r="DK13">
        <v>0.16270000000000001</v>
      </c>
      <c r="DR13">
        <v>0</v>
      </c>
      <c r="DS13">
        <v>0</v>
      </c>
      <c r="DT13">
        <v>0</v>
      </c>
      <c r="DU13">
        <v>0</v>
      </c>
      <c r="DV13">
        <v>85633</v>
      </c>
      <c r="DW13">
        <v>3377717.5</v>
      </c>
      <c r="DZ13">
        <v>39.444000000000003</v>
      </c>
      <c r="EA13">
        <v>10461</v>
      </c>
      <c r="EC13">
        <v>41793</v>
      </c>
      <c r="ED13">
        <v>827273.75</v>
      </c>
      <c r="EF13">
        <v>19.794554000000002</v>
      </c>
      <c r="EG13">
        <v>31974</v>
      </c>
      <c r="EH13">
        <v>661946.31000000006</v>
      </c>
      <c r="EI13">
        <v>68.919998000000007</v>
      </c>
      <c r="EJ13">
        <v>20.702998999999998</v>
      </c>
      <c r="EN13">
        <v>3684</v>
      </c>
      <c r="EO13">
        <v>46292.516000000003</v>
      </c>
      <c r="EP13">
        <v>3427</v>
      </c>
      <c r="ES13">
        <v>2708</v>
      </c>
      <c r="ET13">
        <v>2708</v>
      </c>
      <c r="EV13">
        <v>137887</v>
      </c>
      <c r="EW13">
        <v>0</v>
      </c>
      <c r="EX13">
        <v>1</v>
      </c>
      <c r="FB13">
        <v>7722942</v>
      </c>
      <c r="FI13">
        <v>8057241</v>
      </c>
      <c r="FN13">
        <v>-1521</v>
      </c>
      <c r="FP13">
        <v>193697</v>
      </c>
      <c r="FQ13">
        <v>394998</v>
      </c>
      <c r="FV13">
        <v>2012</v>
      </c>
      <c r="FW13">
        <v>590707</v>
      </c>
      <c r="FX13">
        <v>-112758</v>
      </c>
      <c r="GB13">
        <v>307152</v>
      </c>
      <c r="GL13">
        <v>-2308</v>
      </c>
      <c r="GM13">
        <v>6891</v>
      </c>
      <c r="GN13">
        <v>-2038</v>
      </c>
      <c r="GO13">
        <v>-517</v>
      </c>
      <c r="GQ13">
        <v>787646</v>
      </c>
      <c r="GR13">
        <v>-819755</v>
      </c>
      <c r="GS13">
        <v>-782957</v>
      </c>
      <c r="GZ13">
        <v>-36798</v>
      </c>
      <c r="HB13">
        <v>-10002</v>
      </c>
      <c r="HC13">
        <v>-2029</v>
      </c>
      <c r="HD13">
        <v>-2157</v>
      </c>
      <c r="HE13">
        <v>-833943</v>
      </c>
      <c r="HG13">
        <v>8130435</v>
      </c>
    </row>
    <row r="14" spans="1:215" x14ac:dyDescent="0.25">
      <c r="A14">
        <v>1</v>
      </c>
      <c r="B14" t="s">
        <v>611</v>
      </c>
      <c r="C14">
        <v>2012</v>
      </c>
      <c r="E14" t="s">
        <v>612</v>
      </c>
      <c r="F14">
        <v>1945</v>
      </c>
      <c r="G14">
        <v>0</v>
      </c>
      <c r="I14">
        <v>0</v>
      </c>
      <c r="J14" t="s">
        <v>613</v>
      </c>
      <c r="K14" t="s">
        <v>614</v>
      </c>
      <c r="L14" t="s">
        <v>614</v>
      </c>
      <c r="M14">
        <v>1</v>
      </c>
      <c r="N14" t="s">
        <v>615</v>
      </c>
      <c r="O14">
        <v>1</v>
      </c>
      <c r="P14" t="s">
        <v>616</v>
      </c>
      <c r="Q14" t="s">
        <v>617</v>
      </c>
      <c r="R14">
        <v>2</v>
      </c>
      <c r="S14">
        <v>0</v>
      </c>
      <c r="T14" s="60">
        <v>41182</v>
      </c>
      <c r="U14" s="60">
        <v>41182</v>
      </c>
      <c r="V14" s="60">
        <v>41182</v>
      </c>
      <c r="W14" t="s">
        <v>201</v>
      </c>
      <c r="X14" t="s">
        <v>620</v>
      </c>
      <c r="Y14" t="s">
        <v>619</v>
      </c>
      <c r="Z14">
        <v>2.9999998999999999E-2</v>
      </c>
      <c r="AA14">
        <v>7.9999998000000003E-2</v>
      </c>
      <c r="AB14">
        <v>1</v>
      </c>
      <c r="AC14">
        <v>1</v>
      </c>
      <c r="AE14">
        <v>1</v>
      </c>
      <c r="AF14">
        <v>1</v>
      </c>
      <c r="AG14">
        <v>30</v>
      </c>
      <c r="AH14" t="s">
        <v>621</v>
      </c>
      <c r="AO14">
        <v>9116551</v>
      </c>
      <c r="AP14">
        <v>9116551</v>
      </c>
      <c r="AQ14">
        <v>-372620.28</v>
      </c>
      <c r="AR14">
        <v>0</v>
      </c>
      <c r="AS14">
        <v>1</v>
      </c>
      <c r="AT14">
        <v>0</v>
      </c>
      <c r="AU14">
        <v>1</v>
      </c>
      <c r="AV14">
        <v>2</v>
      </c>
      <c r="AX14">
        <v>0</v>
      </c>
      <c r="AY14">
        <v>0.2</v>
      </c>
      <c r="AZ14">
        <v>5</v>
      </c>
      <c r="BA14">
        <v>0</v>
      </c>
      <c r="BB14">
        <v>0</v>
      </c>
      <c r="BC14">
        <v>4</v>
      </c>
      <c r="BD14">
        <v>1</v>
      </c>
      <c r="BE14">
        <v>1</v>
      </c>
      <c r="BK14">
        <v>3.2499999000000002E-2</v>
      </c>
      <c r="BO14">
        <v>3.2499999000000002E-2</v>
      </c>
      <c r="BP14" s="60">
        <v>41182</v>
      </c>
      <c r="BQ14">
        <v>9116551</v>
      </c>
      <c r="BR14">
        <v>13884995</v>
      </c>
      <c r="BS14">
        <v>0.65699995</v>
      </c>
      <c r="BT14">
        <v>4768444</v>
      </c>
      <c r="BV14">
        <v>3252003</v>
      </c>
      <c r="BW14">
        <v>317520</v>
      </c>
      <c r="BX14">
        <v>1</v>
      </c>
      <c r="BY14">
        <v>0</v>
      </c>
      <c r="BZ14">
        <v>0</v>
      </c>
      <c r="CA14">
        <v>0</v>
      </c>
      <c r="CC14">
        <v>0.18010001</v>
      </c>
      <c r="CE14">
        <v>9.3699999000000006E-2</v>
      </c>
      <c r="CG14">
        <v>-4.0000000000000002E-4</v>
      </c>
      <c r="CJ14">
        <v>6.2199998999999999E-2</v>
      </c>
      <c r="CS14">
        <v>0</v>
      </c>
      <c r="CT14">
        <v>0</v>
      </c>
      <c r="CU14">
        <v>0</v>
      </c>
      <c r="CV14">
        <v>0.59099995999999999</v>
      </c>
      <c r="CW14">
        <v>0.46820000000000001</v>
      </c>
      <c r="CX14">
        <v>0.12280000000000001</v>
      </c>
      <c r="CY14">
        <v>0.30599999</v>
      </c>
      <c r="CZ14">
        <v>0.18450000999999999</v>
      </c>
      <c r="DA14">
        <v>0</v>
      </c>
      <c r="DB14">
        <v>0.10299999999999999</v>
      </c>
      <c r="DC14">
        <v>0</v>
      </c>
      <c r="DD14">
        <v>0</v>
      </c>
      <c r="DE14">
        <v>0</v>
      </c>
      <c r="DF14">
        <v>2015</v>
      </c>
      <c r="DG14">
        <v>9.64E-2</v>
      </c>
      <c r="DH14">
        <v>7.2599999999999998E-2</v>
      </c>
      <c r="DI14">
        <v>2.3800001000000001E-2</v>
      </c>
      <c r="DJ14">
        <v>0.11979999</v>
      </c>
      <c r="DK14">
        <v>0.19239998999999999</v>
      </c>
      <c r="DR14">
        <v>0</v>
      </c>
      <c r="DS14">
        <v>0</v>
      </c>
      <c r="DT14">
        <v>0</v>
      </c>
      <c r="DU14">
        <v>0</v>
      </c>
      <c r="DV14">
        <v>84169</v>
      </c>
      <c r="DW14">
        <v>3124791.5</v>
      </c>
      <c r="DZ14">
        <v>37.125</v>
      </c>
      <c r="EA14">
        <v>10554</v>
      </c>
      <c r="EC14">
        <v>43097</v>
      </c>
      <c r="ED14">
        <v>864958.38</v>
      </c>
      <c r="EF14">
        <v>20.070036000000002</v>
      </c>
      <c r="EG14">
        <v>33652</v>
      </c>
      <c r="EH14">
        <v>711322.63</v>
      </c>
      <c r="EI14">
        <v>68.839995999999999</v>
      </c>
      <c r="EJ14">
        <v>21.138000000000002</v>
      </c>
      <c r="EN14">
        <v>3826</v>
      </c>
      <c r="EO14">
        <v>49276.684000000001</v>
      </c>
      <c r="EP14">
        <v>3498</v>
      </c>
      <c r="ES14">
        <v>2121</v>
      </c>
      <c r="ET14">
        <v>2121</v>
      </c>
      <c r="EV14">
        <v>137820</v>
      </c>
      <c r="EW14">
        <v>0</v>
      </c>
      <c r="EX14">
        <v>1</v>
      </c>
      <c r="EZ14">
        <v>7690317</v>
      </c>
      <c r="FA14">
        <v>268879.94</v>
      </c>
      <c r="FB14">
        <v>7781431</v>
      </c>
      <c r="FI14">
        <v>9116551</v>
      </c>
      <c r="FN14">
        <v>-1642</v>
      </c>
      <c r="FP14">
        <v>214933</v>
      </c>
      <c r="FQ14">
        <v>317520</v>
      </c>
      <c r="FV14">
        <v>1937</v>
      </c>
      <c r="FW14">
        <v>534390</v>
      </c>
      <c r="FX14">
        <v>1114737</v>
      </c>
      <c r="GB14">
        <v>310748</v>
      </c>
      <c r="GL14">
        <v>-2256</v>
      </c>
      <c r="GM14">
        <v>6445</v>
      </c>
      <c r="GN14">
        <v>-1816</v>
      </c>
      <c r="GO14">
        <v>-174</v>
      </c>
      <c r="GQ14">
        <v>1962248</v>
      </c>
      <c r="GR14">
        <v>-889210</v>
      </c>
      <c r="GS14">
        <v>-848464</v>
      </c>
      <c r="GZ14">
        <v>-40746</v>
      </c>
      <c r="HB14">
        <v>-10616</v>
      </c>
      <c r="HC14">
        <v>-1981</v>
      </c>
      <c r="HD14">
        <v>-2180</v>
      </c>
      <c r="HE14">
        <v>-903987</v>
      </c>
      <c r="HG14">
        <v>9188696</v>
      </c>
    </row>
    <row r="15" spans="1:215" x14ac:dyDescent="0.25">
      <c r="A15">
        <v>1</v>
      </c>
      <c r="B15" t="s">
        <v>611</v>
      </c>
      <c r="C15">
        <v>2013</v>
      </c>
      <c r="E15" t="s">
        <v>612</v>
      </c>
      <c r="F15">
        <v>1945</v>
      </c>
      <c r="G15">
        <v>0</v>
      </c>
      <c r="I15">
        <v>0</v>
      </c>
      <c r="J15" t="s">
        <v>613</v>
      </c>
      <c r="K15" t="s">
        <v>614</v>
      </c>
      <c r="L15" t="s">
        <v>614</v>
      </c>
      <c r="M15">
        <v>1</v>
      </c>
      <c r="N15" t="s">
        <v>615</v>
      </c>
      <c r="O15">
        <v>1</v>
      </c>
      <c r="P15" t="s">
        <v>616</v>
      </c>
      <c r="Q15" t="s">
        <v>617</v>
      </c>
      <c r="R15">
        <v>2</v>
      </c>
      <c r="S15">
        <v>0</v>
      </c>
      <c r="T15" s="60">
        <v>41547</v>
      </c>
      <c r="U15" s="60">
        <v>41547</v>
      </c>
      <c r="V15" s="60">
        <v>41547</v>
      </c>
      <c r="W15" t="s">
        <v>201</v>
      </c>
      <c r="X15" t="s">
        <v>620</v>
      </c>
      <c r="Y15" t="s">
        <v>619</v>
      </c>
      <c r="Z15">
        <v>2.9999998999999999E-2</v>
      </c>
      <c r="AA15">
        <v>7.9999998000000003E-2</v>
      </c>
      <c r="AB15">
        <v>1</v>
      </c>
      <c r="AC15">
        <v>1</v>
      </c>
      <c r="AE15">
        <v>1</v>
      </c>
      <c r="AF15">
        <v>1</v>
      </c>
      <c r="AG15">
        <v>30</v>
      </c>
      <c r="AH15" t="s">
        <v>621</v>
      </c>
      <c r="AI15" t="s">
        <v>622</v>
      </c>
      <c r="AO15">
        <v>10012967</v>
      </c>
      <c r="AP15">
        <v>9546459</v>
      </c>
      <c r="AQ15">
        <v>-404298.56</v>
      </c>
      <c r="AR15">
        <v>0</v>
      </c>
      <c r="AS15">
        <v>0</v>
      </c>
      <c r="AT15">
        <v>0</v>
      </c>
      <c r="AU15">
        <v>1</v>
      </c>
      <c r="AV15">
        <v>2</v>
      </c>
      <c r="AW15">
        <v>583135.18999999994</v>
      </c>
      <c r="AX15">
        <v>0</v>
      </c>
      <c r="AY15">
        <v>0.2</v>
      </c>
      <c r="AZ15">
        <v>5</v>
      </c>
      <c r="BA15">
        <v>0</v>
      </c>
      <c r="BB15">
        <v>0</v>
      </c>
      <c r="BC15">
        <v>4</v>
      </c>
      <c r="BD15">
        <v>1</v>
      </c>
      <c r="BE15">
        <v>1</v>
      </c>
      <c r="BK15">
        <v>3.2499999000000002E-2</v>
      </c>
      <c r="BO15">
        <v>3.2499999000000002E-2</v>
      </c>
      <c r="BP15" s="60">
        <v>41547</v>
      </c>
      <c r="BQ15">
        <v>9546459</v>
      </c>
      <c r="BR15">
        <v>14536600</v>
      </c>
      <c r="BS15">
        <v>0.65699995</v>
      </c>
      <c r="BT15">
        <v>4990141</v>
      </c>
      <c r="BV15">
        <v>3400596</v>
      </c>
      <c r="BW15">
        <v>338819</v>
      </c>
      <c r="BX15">
        <v>1</v>
      </c>
      <c r="BY15">
        <v>0</v>
      </c>
      <c r="BZ15">
        <v>0</v>
      </c>
      <c r="CA15">
        <v>0</v>
      </c>
      <c r="CC15">
        <v>0.14599999999999999</v>
      </c>
      <c r="CE15">
        <v>0.11399999</v>
      </c>
      <c r="CG15">
        <v>6.1700000999999997E-2</v>
      </c>
      <c r="CJ15">
        <v>5.9699996999999998E-2</v>
      </c>
      <c r="CS15">
        <v>0</v>
      </c>
      <c r="CT15">
        <v>0</v>
      </c>
      <c r="CU15">
        <v>0</v>
      </c>
      <c r="CV15">
        <v>0.63810003000000004</v>
      </c>
      <c r="CW15">
        <v>0.50690000999999996</v>
      </c>
      <c r="CX15">
        <v>0.13120000000000001</v>
      </c>
      <c r="CY15">
        <v>0.26619998</v>
      </c>
      <c r="CZ15">
        <v>0.17020001000000001</v>
      </c>
      <c r="DA15">
        <v>0</v>
      </c>
      <c r="DB15">
        <v>9.5699995999999996E-2</v>
      </c>
      <c r="DC15">
        <v>0</v>
      </c>
      <c r="DD15">
        <v>0</v>
      </c>
      <c r="DE15">
        <v>0</v>
      </c>
      <c r="DF15">
        <v>2016</v>
      </c>
      <c r="DG15">
        <v>9.9900000000000003E-2</v>
      </c>
      <c r="DH15">
        <v>7.4800000000000005E-2</v>
      </c>
      <c r="DI15">
        <v>2.5100000000000001E-2</v>
      </c>
      <c r="DJ15">
        <v>0.1222</v>
      </c>
      <c r="DK15">
        <v>0.19700000000000001</v>
      </c>
      <c r="DR15">
        <v>0</v>
      </c>
      <c r="DS15">
        <v>0</v>
      </c>
      <c r="DT15">
        <v>0</v>
      </c>
      <c r="DU15">
        <v>0</v>
      </c>
      <c r="DV15">
        <v>84035</v>
      </c>
      <c r="DW15">
        <v>3307511.5</v>
      </c>
      <c r="DZ15">
        <v>39.359000999999999</v>
      </c>
      <c r="EA15">
        <v>27269</v>
      </c>
      <c r="EC15">
        <v>44193</v>
      </c>
      <c r="ED15">
        <v>898211.88</v>
      </c>
      <c r="EF15">
        <v>20.324755</v>
      </c>
      <c r="EG15">
        <v>35146</v>
      </c>
      <c r="EH15">
        <v>757934.56</v>
      </c>
      <c r="EI15">
        <v>68.919998000000007</v>
      </c>
      <c r="EJ15">
        <v>21.565000999999999</v>
      </c>
      <c r="EN15">
        <v>3970</v>
      </c>
      <c r="EO15">
        <v>52122.004000000001</v>
      </c>
      <c r="EP15">
        <v>3563</v>
      </c>
      <c r="ES15">
        <v>1514</v>
      </c>
      <c r="ET15">
        <v>1514</v>
      </c>
      <c r="EV15">
        <v>155497</v>
      </c>
      <c r="EW15">
        <v>0</v>
      </c>
      <c r="EX15">
        <v>1</v>
      </c>
      <c r="FB15">
        <v>8085291</v>
      </c>
      <c r="FN15">
        <v>-1519</v>
      </c>
      <c r="FP15">
        <v>221823</v>
      </c>
      <c r="FQ15">
        <v>338819</v>
      </c>
      <c r="FV15">
        <v>1823</v>
      </c>
      <c r="FW15">
        <v>562465</v>
      </c>
      <c r="FX15">
        <v>984714</v>
      </c>
      <c r="GB15">
        <v>310200</v>
      </c>
      <c r="GL15">
        <v>-2549</v>
      </c>
      <c r="GM15">
        <v>5780</v>
      </c>
      <c r="GN15">
        <v>-1705</v>
      </c>
      <c r="GO15">
        <v>-186</v>
      </c>
      <c r="GQ15">
        <v>1858925</v>
      </c>
      <c r="GR15">
        <v>-940312</v>
      </c>
      <c r="GS15">
        <v>-895475</v>
      </c>
      <c r="GZ15">
        <v>-44837</v>
      </c>
      <c r="HB15">
        <v>-9767</v>
      </c>
      <c r="HC15">
        <v>-2015</v>
      </c>
      <c r="HD15">
        <v>-3587</v>
      </c>
      <c r="HE15">
        <v>-955681</v>
      </c>
      <c r="HG15">
        <v>10091940</v>
      </c>
    </row>
    <row r="16" spans="1:215" x14ac:dyDescent="0.25">
      <c r="A16">
        <v>1</v>
      </c>
      <c r="B16" t="s">
        <v>611</v>
      </c>
      <c r="C16">
        <v>2014</v>
      </c>
      <c r="E16" t="s">
        <v>612</v>
      </c>
      <c r="F16">
        <v>1945</v>
      </c>
      <c r="G16">
        <v>0</v>
      </c>
      <c r="I16">
        <v>0</v>
      </c>
      <c r="J16" t="s">
        <v>613</v>
      </c>
      <c r="K16" t="s">
        <v>614</v>
      </c>
      <c r="L16" t="s">
        <v>614</v>
      </c>
      <c r="M16">
        <v>1</v>
      </c>
      <c r="N16" t="s">
        <v>615</v>
      </c>
      <c r="O16">
        <v>1</v>
      </c>
      <c r="P16" t="s">
        <v>616</v>
      </c>
      <c r="Q16" t="s">
        <v>617</v>
      </c>
      <c r="R16">
        <v>2</v>
      </c>
      <c r="S16">
        <v>0</v>
      </c>
      <c r="T16" s="60">
        <v>41912</v>
      </c>
      <c r="U16" s="60">
        <v>41912</v>
      </c>
      <c r="BY16">
        <v>0</v>
      </c>
      <c r="BZ16">
        <v>0</v>
      </c>
      <c r="CA16">
        <v>0</v>
      </c>
      <c r="CC16">
        <v>0.12020001</v>
      </c>
      <c r="CE16">
        <v>0.14850000999999999</v>
      </c>
      <c r="CG16">
        <v>0.10929999999999999</v>
      </c>
      <c r="CJ16">
        <v>6.1500001999999998E-2</v>
      </c>
      <c r="CS16">
        <v>0</v>
      </c>
      <c r="CT16">
        <v>0</v>
      </c>
      <c r="CU16">
        <v>0</v>
      </c>
      <c r="CV16">
        <v>0.65059995999999998</v>
      </c>
      <c r="CW16">
        <v>0.52749997000000004</v>
      </c>
      <c r="CX16">
        <v>0.12310001</v>
      </c>
      <c r="CY16">
        <v>0.25479998999999998</v>
      </c>
      <c r="CZ16">
        <v>0.15609998999999999</v>
      </c>
      <c r="DA16">
        <v>0</v>
      </c>
      <c r="DB16">
        <v>9.4599999000000004E-2</v>
      </c>
      <c r="DC16">
        <v>0</v>
      </c>
      <c r="DD16">
        <v>0</v>
      </c>
      <c r="DE16">
        <v>0</v>
      </c>
      <c r="DR16">
        <v>0</v>
      </c>
      <c r="DS16">
        <v>0</v>
      </c>
      <c r="DT16">
        <v>0</v>
      </c>
      <c r="DU16">
        <v>0</v>
      </c>
      <c r="EW16">
        <v>0</v>
      </c>
      <c r="EX16">
        <v>0</v>
      </c>
      <c r="FN16">
        <v>-1235</v>
      </c>
      <c r="FP16">
        <v>223135</v>
      </c>
      <c r="FQ16">
        <v>391181</v>
      </c>
      <c r="FV16">
        <v>2881</v>
      </c>
      <c r="FW16">
        <v>617197</v>
      </c>
      <c r="FX16">
        <v>888303</v>
      </c>
      <c r="GB16">
        <v>298049</v>
      </c>
      <c r="GL16">
        <v>-2766</v>
      </c>
      <c r="GM16">
        <v>4199</v>
      </c>
      <c r="GN16">
        <v>-1256</v>
      </c>
      <c r="GO16">
        <v>-21</v>
      </c>
      <c r="GQ16">
        <v>1803726</v>
      </c>
      <c r="GR16">
        <v>-996414</v>
      </c>
      <c r="GS16">
        <v>-948478</v>
      </c>
      <c r="GZ16">
        <v>-47936</v>
      </c>
      <c r="HB16">
        <v>-9612</v>
      </c>
      <c r="HC16">
        <v>-2055</v>
      </c>
      <c r="HD16">
        <v>-3632</v>
      </c>
      <c r="HE16">
        <v>-1011714</v>
      </c>
      <c r="HG16">
        <v>10883952</v>
      </c>
    </row>
    <row r="17" spans="1:215" x14ac:dyDescent="0.25">
      <c r="A17">
        <v>2</v>
      </c>
      <c r="B17" t="s">
        <v>623</v>
      </c>
      <c r="C17">
        <v>2001</v>
      </c>
      <c r="E17" t="s">
        <v>624</v>
      </c>
      <c r="F17">
        <v>1939</v>
      </c>
      <c r="G17">
        <v>0</v>
      </c>
      <c r="I17">
        <v>0</v>
      </c>
      <c r="J17" t="s">
        <v>613</v>
      </c>
      <c r="K17" t="s">
        <v>614</v>
      </c>
      <c r="L17" t="s">
        <v>614</v>
      </c>
      <c r="M17">
        <v>2</v>
      </c>
      <c r="N17" t="s">
        <v>625</v>
      </c>
      <c r="O17">
        <v>1</v>
      </c>
      <c r="P17" t="s">
        <v>616</v>
      </c>
      <c r="Q17" t="s">
        <v>626</v>
      </c>
      <c r="R17">
        <v>2</v>
      </c>
      <c r="S17">
        <v>1</v>
      </c>
      <c r="T17" s="60">
        <v>37164</v>
      </c>
      <c r="U17" s="60">
        <v>37072</v>
      </c>
      <c r="V17" s="60">
        <v>37072</v>
      </c>
      <c r="W17" t="s">
        <v>201</v>
      </c>
      <c r="X17" t="s">
        <v>618</v>
      </c>
      <c r="Y17" t="s">
        <v>619</v>
      </c>
      <c r="Z17">
        <v>2.9999998999999999E-2</v>
      </c>
      <c r="AA17">
        <v>7.9999998000000003E-2</v>
      </c>
      <c r="AB17">
        <v>1</v>
      </c>
      <c r="AC17">
        <v>0</v>
      </c>
      <c r="AD17">
        <v>5</v>
      </c>
      <c r="AE17">
        <v>1</v>
      </c>
      <c r="AF17">
        <v>1</v>
      </c>
      <c r="AG17">
        <v>10</v>
      </c>
      <c r="BP17" s="60">
        <v>37072</v>
      </c>
      <c r="BQ17">
        <v>17475298</v>
      </c>
      <c r="BR17">
        <v>17238616</v>
      </c>
      <c r="BS17">
        <v>1.0140001000000001</v>
      </c>
      <c r="BT17">
        <v>-236682</v>
      </c>
      <c r="BV17">
        <v>4305080</v>
      </c>
      <c r="BW17">
        <v>279880</v>
      </c>
      <c r="BX17">
        <v>1</v>
      </c>
      <c r="BY17">
        <v>0</v>
      </c>
      <c r="BZ17">
        <v>0</v>
      </c>
      <c r="CA17">
        <v>0</v>
      </c>
      <c r="CC17">
        <v>-6.0500002999999997E-2</v>
      </c>
      <c r="CE17">
        <v>5.0000001000000002E-2</v>
      </c>
      <c r="CG17">
        <v>7.9400002999999997E-2</v>
      </c>
      <c r="CS17">
        <v>0</v>
      </c>
      <c r="CT17">
        <v>0</v>
      </c>
      <c r="CU17">
        <v>0</v>
      </c>
      <c r="CV17">
        <v>0.4289</v>
      </c>
      <c r="CW17">
        <v>0.35889998000000001</v>
      </c>
      <c r="CX17">
        <v>7.0000000000000007E-2</v>
      </c>
      <c r="CY17">
        <v>0.52229999999999999</v>
      </c>
      <c r="CZ17">
        <v>0.36430001000000001</v>
      </c>
      <c r="DA17">
        <v>5.8999999999999999E-3</v>
      </c>
      <c r="DB17">
        <v>4.8800003000000002E-2</v>
      </c>
      <c r="DC17">
        <v>0</v>
      </c>
      <c r="DD17">
        <v>0</v>
      </c>
      <c r="DE17">
        <v>0</v>
      </c>
      <c r="DF17">
        <v>2004</v>
      </c>
      <c r="DG17">
        <v>0.10780000000000001</v>
      </c>
      <c r="DH17">
        <v>5.0000001000000002E-2</v>
      </c>
      <c r="DI17">
        <v>5.7800002000000003E-2</v>
      </c>
      <c r="DJ17">
        <v>5.5199999E-2</v>
      </c>
      <c r="DK17">
        <v>0.10520001</v>
      </c>
      <c r="DR17">
        <v>0</v>
      </c>
      <c r="DS17">
        <v>0</v>
      </c>
      <c r="DT17">
        <v>0</v>
      </c>
      <c r="DU17">
        <v>0</v>
      </c>
      <c r="DV17">
        <v>130066</v>
      </c>
      <c r="DW17">
        <v>4305080</v>
      </c>
      <c r="DZ17">
        <v>33.098998999999999</v>
      </c>
      <c r="EA17">
        <v>15405</v>
      </c>
      <c r="EC17">
        <v>48845</v>
      </c>
      <c r="ED17">
        <v>818744.63</v>
      </c>
      <c r="EF17">
        <v>16.762096</v>
      </c>
      <c r="EG17">
        <v>43644</v>
      </c>
      <c r="EH17">
        <v>769132.88</v>
      </c>
      <c r="EN17">
        <v>2872</v>
      </c>
      <c r="EO17">
        <v>27960.436000000002</v>
      </c>
      <c r="EP17">
        <v>2329</v>
      </c>
      <c r="ES17">
        <v>0</v>
      </c>
      <c r="ET17">
        <v>0</v>
      </c>
      <c r="EV17">
        <v>194316</v>
      </c>
      <c r="EW17">
        <v>0</v>
      </c>
      <c r="EX17">
        <v>1</v>
      </c>
      <c r="FB17">
        <v>7471415</v>
      </c>
      <c r="FN17">
        <v>-795</v>
      </c>
      <c r="FP17">
        <v>228088</v>
      </c>
      <c r="FQ17">
        <v>279880</v>
      </c>
      <c r="FV17">
        <v>2530</v>
      </c>
      <c r="FW17">
        <v>510498</v>
      </c>
      <c r="FX17">
        <v>-1860162</v>
      </c>
      <c r="GB17">
        <v>769739</v>
      </c>
      <c r="GL17">
        <v>-3467</v>
      </c>
      <c r="GM17">
        <v>43671</v>
      </c>
      <c r="GN17">
        <v>-40487</v>
      </c>
      <c r="GO17">
        <v>-39692</v>
      </c>
      <c r="GQ17">
        <v>-580208</v>
      </c>
      <c r="GR17">
        <v>-846052</v>
      </c>
      <c r="GS17">
        <v>-811896</v>
      </c>
      <c r="GZ17">
        <v>-34156</v>
      </c>
      <c r="HB17">
        <v>-6023</v>
      </c>
      <c r="HC17">
        <v>-1002</v>
      </c>
      <c r="HD17">
        <v>-1207</v>
      </c>
      <c r="HE17">
        <v>-854284</v>
      </c>
      <c r="HG17">
        <v>15814533</v>
      </c>
    </row>
    <row r="18" spans="1:215" x14ac:dyDescent="0.25">
      <c r="A18">
        <v>2</v>
      </c>
      <c r="B18" t="s">
        <v>623</v>
      </c>
      <c r="C18">
        <v>2002</v>
      </c>
      <c r="E18" t="s">
        <v>624</v>
      </c>
      <c r="F18">
        <v>1939</v>
      </c>
      <c r="G18">
        <v>0</v>
      </c>
      <c r="I18">
        <v>0</v>
      </c>
      <c r="J18" t="s">
        <v>613</v>
      </c>
      <c r="K18" t="s">
        <v>614</v>
      </c>
      <c r="L18" t="s">
        <v>614</v>
      </c>
      <c r="M18">
        <v>2</v>
      </c>
      <c r="N18" t="s">
        <v>625</v>
      </c>
      <c r="O18">
        <v>1</v>
      </c>
      <c r="P18" t="s">
        <v>616</v>
      </c>
      <c r="Q18" t="s">
        <v>626</v>
      </c>
      <c r="R18">
        <v>2</v>
      </c>
      <c r="S18">
        <v>1</v>
      </c>
      <c r="T18" s="60">
        <v>37529</v>
      </c>
      <c r="U18" s="60">
        <v>37437</v>
      </c>
      <c r="V18" s="60">
        <v>37437</v>
      </c>
      <c r="W18" t="s">
        <v>201</v>
      </c>
      <c r="X18" t="s">
        <v>618</v>
      </c>
      <c r="Y18" t="s">
        <v>619</v>
      </c>
      <c r="Z18">
        <v>4.5000001999999997E-2</v>
      </c>
      <c r="AA18">
        <v>7.9999998000000003E-2</v>
      </c>
      <c r="AB18">
        <v>1</v>
      </c>
      <c r="AC18">
        <v>0</v>
      </c>
      <c r="AD18">
        <v>5</v>
      </c>
      <c r="AE18">
        <v>1</v>
      </c>
      <c r="AF18">
        <v>1</v>
      </c>
      <c r="AG18">
        <v>10</v>
      </c>
      <c r="BP18" s="60">
        <v>37437</v>
      </c>
      <c r="BQ18">
        <v>17904880</v>
      </c>
      <c r="BR18">
        <v>18374174</v>
      </c>
      <c r="BS18">
        <v>0.97400003999999996</v>
      </c>
      <c r="BT18">
        <v>469293</v>
      </c>
      <c r="BV18">
        <v>4379183</v>
      </c>
      <c r="BW18">
        <v>265670</v>
      </c>
      <c r="BX18">
        <v>1</v>
      </c>
      <c r="BY18">
        <v>0</v>
      </c>
      <c r="BZ18">
        <v>0</v>
      </c>
      <c r="CA18">
        <v>0</v>
      </c>
      <c r="CC18">
        <v>-7.8099996000000005E-2</v>
      </c>
      <c r="CE18">
        <v>-1.7899999E-2</v>
      </c>
      <c r="CG18">
        <v>3.1400003000000003E-2</v>
      </c>
      <c r="CS18">
        <v>0</v>
      </c>
      <c r="CT18">
        <v>0</v>
      </c>
      <c r="CU18">
        <v>0</v>
      </c>
      <c r="CV18">
        <v>0.42029998000000002</v>
      </c>
      <c r="CW18">
        <v>0.34729999</v>
      </c>
      <c r="CX18">
        <v>7.2999998999999996E-2</v>
      </c>
      <c r="CY18">
        <v>0.5151</v>
      </c>
      <c r="CZ18">
        <v>0.35799998</v>
      </c>
      <c r="DA18">
        <v>6.6E-3</v>
      </c>
      <c r="DB18">
        <v>6.4599998000000006E-2</v>
      </c>
      <c r="DC18">
        <v>0</v>
      </c>
      <c r="DD18">
        <v>0</v>
      </c>
      <c r="DE18">
        <v>0</v>
      </c>
      <c r="DF18">
        <v>2005</v>
      </c>
      <c r="DG18">
        <v>0.1091</v>
      </c>
      <c r="DH18">
        <v>5.0000001000000002E-2</v>
      </c>
      <c r="DI18">
        <v>5.9099998000000001E-2</v>
      </c>
      <c r="DJ18">
        <v>7.5400001999999994E-2</v>
      </c>
      <c r="DK18">
        <v>0.12540001000000001</v>
      </c>
      <c r="DR18">
        <v>0</v>
      </c>
      <c r="DS18">
        <v>0</v>
      </c>
      <c r="DT18">
        <v>0</v>
      </c>
      <c r="DU18">
        <v>0</v>
      </c>
      <c r="DV18">
        <v>128649</v>
      </c>
      <c r="DW18">
        <v>4332119.5</v>
      </c>
      <c r="DZ18">
        <v>33.673999999999999</v>
      </c>
      <c r="EA18">
        <v>16908</v>
      </c>
      <c r="EC18">
        <v>52256</v>
      </c>
      <c r="ED18">
        <v>886969</v>
      </c>
      <c r="EF18">
        <v>16.973534000000001</v>
      </c>
      <c r="EG18">
        <v>45741</v>
      </c>
      <c r="EH18">
        <v>818141.13</v>
      </c>
      <c r="EN18">
        <v>3101</v>
      </c>
      <c r="EO18">
        <v>30011.004000000001</v>
      </c>
      <c r="EP18">
        <v>2441</v>
      </c>
      <c r="ES18">
        <v>973</v>
      </c>
      <c r="ET18">
        <v>973</v>
      </c>
      <c r="EV18">
        <v>197813</v>
      </c>
      <c r="EW18">
        <v>0</v>
      </c>
      <c r="EX18">
        <v>1</v>
      </c>
      <c r="FB18">
        <v>8526609</v>
      </c>
      <c r="FN18">
        <v>-784</v>
      </c>
      <c r="FP18">
        <v>233789</v>
      </c>
      <c r="FQ18">
        <v>265670</v>
      </c>
      <c r="FV18">
        <v>1937</v>
      </c>
      <c r="FW18">
        <v>501396</v>
      </c>
      <c r="FX18">
        <v>-1915592</v>
      </c>
      <c r="GB18">
        <v>672200</v>
      </c>
      <c r="GL18">
        <v>-4592</v>
      </c>
      <c r="GM18">
        <v>16473</v>
      </c>
      <c r="GN18">
        <v>-13246</v>
      </c>
      <c r="GO18">
        <v>-12462</v>
      </c>
      <c r="GQ18">
        <v>-743361</v>
      </c>
      <c r="GR18">
        <v>-893893</v>
      </c>
      <c r="GS18">
        <v>-858383</v>
      </c>
      <c r="GZ18">
        <v>-35510</v>
      </c>
      <c r="HB18">
        <v>-6845</v>
      </c>
      <c r="HC18">
        <v>-391</v>
      </c>
      <c r="HD18">
        <v>-2091</v>
      </c>
      <c r="HE18">
        <v>-903220</v>
      </c>
      <c r="HG18">
        <v>14167952</v>
      </c>
    </row>
    <row r="19" spans="1:215" x14ac:dyDescent="0.25">
      <c r="A19">
        <v>2</v>
      </c>
      <c r="B19" t="s">
        <v>623</v>
      </c>
      <c r="C19">
        <v>2003</v>
      </c>
      <c r="E19" t="s">
        <v>624</v>
      </c>
      <c r="F19">
        <v>1939</v>
      </c>
      <c r="G19">
        <v>0</v>
      </c>
      <c r="I19">
        <v>0</v>
      </c>
      <c r="J19" t="s">
        <v>613</v>
      </c>
      <c r="K19" t="s">
        <v>614</v>
      </c>
      <c r="L19" t="s">
        <v>614</v>
      </c>
      <c r="M19">
        <v>2</v>
      </c>
      <c r="N19" t="s">
        <v>625</v>
      </c>
      <c r="O19">
        <v>1</v>
      </c>
      <c r="P19" t="s">
        <v>616</v>
      </c>
      <c r="Q19" t="s">
        <v>626</v>
      </c>
      <c r="R19">
        <v>2</v>
      </c>
      <c r="S19">
        <v>1</v>
      </c>
      <c r="T19" s="60">
        <v>37894</v>
      </c>
      <c r="U19" s="60">
        <v>37802</v>
      </c>
      <c r="V19" s="60">
        <v>37802</v>
      </c>
      <c r="W19" t="s">
        <v>201</v>
      </c>
      <c r="X19" t="s">
        <v>618</v>
      </c>
      <c r="Y19" t="s">
        <v>619</v>
      </c>
      <c r="Z19">
        <v>4.5000001999999997E-2</v>
      </c>
      <c r="AA19">
        <v>7.9999998000000003E-2</v>
      </c>
      <c r="AB19">
        <v>1</v>
      </c>
      <c r="AC19">
        <v>0</v>
      </c>
      <c r="AD19">
        <v>5</v>
      </c>
      <c r="AE19">
        <v>1</v>
      </c>
      <c r="AF19">
        <v>1</v>
      </c>
      <c r="AG19">
        <v>10</v>
      </c>
      <c r="BP19" s="60">
        <v>37802</v>
      </c>
      <c r="BQ19">
        <v>18110470</v>
      </c>
      <c r="BR19">
        <v>19357736</v>
      </c>
      <c r="BS19">
        <v>0.93599999</v>
      </c>
      <c r="BT19">
        <v>1247265</v>
      </c>
      <c r="BV19">
        <v>4632611</v>
      </c>
      <c r="BW19">
        <v>235786</v>
      </c>
      <c r="BX19">
        <v>1</v>
      </c>
      <c r="BY19">
        <v>0</v>
      </c>
      <c r="BZ19">
        <v>0</v>
      </c>
      <c r="CA19">
        <v>0</v>
      </c>
      <c r="CC19">
        <v>0.15979999</v>
      </c>
      <c r="CE19">
        <v>1.5E-3</v>
      </c>
      <c r="CG19">
        <v>4.36E-2</v>
      </c>
      <c r="CJ19">
        <v>7.6499998999999999E-2</v>
      </c>
      <c r="CS19">
        <v>0</v>
      </c>
      <c r="CT19">
        <v>0</v>
      </c>
      <c r="CU19">
        <v>0</v>
      </c>
      <c r="CV19">
        <v>0.52760004999999999</v>
      </c>
      <c r="CW19">
        <v>0.43700000999999999</v>
      </c>
      <c r="CX19">
        <v>9.0600005999999997E-2</v>
      </c>
      <c r="CY19">
        <v>0.41159999000000003</v>
      </c>
      <c r="CZ19">
        <v>0.30149999</v>
      </c>
      <c r="DA19">
        <v>1.6999999999999999E-3</v>
      </c>
      <c r="DB19">
        <v>6.0800000999999999E-2</v>
      </c>
      <c r="DC19">
        <v>0</v>
      </c>
      <c r="DD19">
        <v>0</v>
      </c>
      <c r="DE19">
        <v>0</v>
      </c>
      <c r="DF19">
        <v>2006</v>
      </c>
      <c r="DG19">
        <v>0.10920000000000001</v>
      </c>
      <c r="DH19">
        <v>5.0000001000000002E-2</v>
      </c>
      <c r="DI19">
        <v>5.9200000000000003E-2</v>
      </c>
      <c r="DJ19">
        <v>9.4399996E-2</v>
      </c>
      <c r="DK19">
        <v>0.1444</v>
      </c>
      <c r="DR19">
        <v>0</v>
      </c>
      <c r="DS19">
        <v>0</v>
      </c>
      <c r="DT19">
        <v>0</v>
      </c>
      <c r="DU19">
        <v>0</v>
      </c>
      <c r="DV19">
        <v>129617</v>
      </c>
      <c r="DW19">
        <v>4486058</v>
      </c>
      <c r="DZ19">
        <v>34.610000999999997</v>
      </c>
      <c r="EA19">
        <v>16250</v>
      </c>
      <c r="EC19">
        <v>56263</v>
      </c>
      <c r="ED19">
        <v>1027877</v>
      </c>
      <c r="EF19">
        <v>18.269145999999999</v>
      </c>
      <c r="EG19">
        <v>47685</v>
      </c>
      <c r="EH19">
        <v>884651.44</v>
      </c>
      <c r="EN19">
        <v>3310</v>
      </c>
      <c r="EO19">
        <v>32991.565999999999</v>
      </c>
      <c r="EP19">
        <v>2557</v>
      </c>
      <c r="ES19">
        <v>2711</v>
      </c>
      <c r="ET19">
        <v>2711</v>
      </c>
      <c r="EV19">
        <v>202130</v>
      </c>
      <c r="EW19">
        <v>0</v>
      </c>
      <c r="EX19">
        <v>1</v>
      </c>
      <c r="FB19">
        <v>9548773</v>
      </c>
      <c r="FN19">
        <v>-832</v>
      </c>
      <c r="FP19">
        <v>249996</v>
      </c>
      <c r="FQ19">
        <v>235786</v>
      </c>
      <c r="FV19">
        <v>2022</v>
      </c>
      <c r="FW19">
        <v>487804</v>
      </c>
      <c r="FX19">
        <v>1412887</v>
      </c>
      <c r="GB19">
        <v>592645</v>
      </c>
      <c r="GL19">
        <v>-4432</v>
      </c>
      <c r="GM19">
        <v>14215</v>
      </c>
      <c r="GN19">
        <v>-10884</v>
      </c>
      <c r="GO19">
        <v>-10052</v>
      </c>
      <c r="GQ19">
        <v>2492235</v>
      </c>
      <c r="GR19">
        <v>-964771</v>
      </c>
      <c r="GS19">
        <v>-932687</v>
      </c>
      <c r="GZ19">
        <v>-32084</v>
      </c>
      <c r="HB19">
        <v>-7011</v>
      </c>
      <c r="HC19">
        <v>-367</v>
      </c>
      <c r="HD19">
        <v>-2418</v>
      </c>
      <c r="HE19">
        <v>-974567</v>
      </c>
      <c r="HG19">
        <v>15685620</v>
      </c>
    </row>
    <row r="20" spans="1:215" x14ac:dyDescent="0.25">
      <c r="A20">
        <v>2</v>
      </c>
      <c r="B20" t="s">
        <v>623</v>
      </c>
      <c r="C20">
        <v>2004</v>
      </c>
      <c r="E20" t="s">
        <v>624</v>
      </c>
      <c r="F20">
        <v>1939</v>
      </c>
      <c r="G20">
        <v>0</v>
      </c>
      <c r="I20">
        <v>0</v>
      </c>
      <c r="J20" t="s">
        <v>613</v>
      </c>
      <c r="K20" t="s">
        <v>614</v>
      </c>
      <c r="L20" t="s">
        <v>614</v>
      </c>
      <c r="M20">
        <v>2</v>
      </c>
      <c r="N20" t="s">
        <v>625</v>
      </c>
      <c r="O20">
        <v>1</v>
      </c>
      <c r="P20" t="s">
        <v>616</v>
      </c>
      <c r="Q20" t="s">
        <v>626</v>
      </c>
      <c r="R20">
        <v>2</v>
      </c>
      <c r="S20">
        <v>1</v>
      </c>
      <c r="T20" s="60">
        <v>38260</v>
      </c>
      <c r="U20" s="60">
        <v>38260</v>
      </c>
      <c r="V20" s="60">
        <v>38260</v>
      </c>
      <c r="W20" t="s">
        <v>201</v>
      </c>
      <c r="X20" t="s">
        <v>618</v>
      </c>
      <c r="Y20" t="s">
        <v>619</v>
      </c>
      <c r="Z20">
        <v>4.5000001999999997E-2</v>
      </c>
      <c r="AA20">
        <v>7.9999998000000003E-2</v>
      </c>
      <c r="AB20">
        <v>1</v>
      </c>
      <c r="AC20">
        <v>0</v>
      </c>
      <c r="AD20">
        <v>5</v>
      </c>
      <c r="AE20">
        <v>1</v>
      </c>
      <c r="AF20">
        <v>1</v>
      </c>
      <c r="AG20">
        <v>20</v>
      </c>
      <c r="BP20" s="60">
        <v>38260</v>
      </c>
      <c r="BQ20">
        <v>18704008</v>
      </c>
      <c r="BR20">
        <v>20886190</v>
      </c>
      <c r="BS20">
        <v>0.89599996999999998</v>
      </c>
      <c r="BT20">
        <v>2182181</v>
      </c>
      <c r="BV20">
        <v>4846677</v>
      </c>
      <c r="BW20">
        <v>312474</v>
      </c>
      <c r="BX20">
        <v>1</v>
      </c>
      <c r="BY20">
        <v>0</v>
      </c>
      <c r="BZ20">
        <v>0</v>
      </c>
      <c r="CA20">
        <v>0</v>
      </c>
      <c r="CC20">
        <v>0.1071</v>
      </c>
      <c r="CE20">
        <v>5.9999998999999998E-2</v>
      </c>
      <c r="CG20">
        <v>4.1199997000000002E-2</v>
      </c>
      <c r="CJ20">
        <v>8.6099996999999998E-2</v>
      </c>
      <c r="CS20">
        <v>0</v>
      </c>
      <c r="CT20">
        <v>0</v>
      </c>
      <c r="CU20">
        <v>0</v>
      </c>
      <c r="CV20">
        <v>0.57980001000000003</v>
      </c>
      <c r="CW20">
        <v>0.46520001</v>
      </c>
      <c r="CX20">
        <v>0.11459999999999999</v>
      </c>
      <c r="CY20">
        <v>0.35650003000000002</v>
      </c>
      <c r="CZ20">
        <v>0.23860000000000001</v>
      </c>
      <c r="DA20">
        <v>1.6999999999999999E-3</v>
      </c>
      <c r="DB20">
        <v>6.3699997999999994E-2</v>
      </c>
      <c r="DC20">
        <v>0</v>
      </c>
      <c r="DD20">
        <v>0</v>
      </c>
      <c r="DE20">
        <v>0</v>
      </c>
      <c r="DF20">
        <v>2007</v>
      </c>
      <c r="DG20">
        <v>0.1086</v>
      </c>
      <c r="DH20">
        <v>5.0000001000000002E-2</v>
      </c>
      <c r="DI20">
        <v>5.8600000999999999E-2</v>
      </c>
      <c r="DJ20">
        <v>9.3599997000000004E-2</v>
      </c>
      <c r="DK20">
        <v>0.14360000000000001</v>
      </c>
      <c r="DR20">
        <v>0</v>
      </c>
      <c r="DS20">
        <v>0</v>
      </c>
      <c r="DT20">
        <v>0</v>
      </c>
      <c r="DU20">
        <v>0</v>
      </c>
      <c r="DV20">
        <v>131814</v>
      </c>
      <c r="DW20">
        <v>4494548.5</v>
      </c>
      <c r="DZ20">
        <v>34.097999999999999</v>
      </c>
      <c r="EA20">
        <v>14588</v>
      </c>
      <c r="EC20">
        <v>60934</v>
      </c>
      <c r="ED20">
        <v>1144626.8</v>
      </c>
      <c r="EF20">
        <v>18.784697000000001</v>
      </c>
      <c r="EG20">
        <v>50127</v>
      </c>
      <c r="EH20">
        <v>942548</v>
      </c>
      <c r="EN20">
        <v>3599</v>
      </c>
      <c r="EO20">
        <v>35892.57</v>
      </c>
      <c r="EP20">
        <v>2740</v>
      </c>
      <c r="ES20">
        <v>4468</v>
      </c>
      <c r="ET20">
        <v>4468</v>
      </c>
      <c r="EV20">
        <v>207336</v>
      </c>
      <c r="EW20">
        <v>0</v>
      </c>
      <c r="EX20">
        <v>1</v>
      </c>
      <c r="FB20">
        <v>11491556</v>
      </c>
      <c r="FN20">
        <v>-630</v>
      </c>
      <c r="FP20">
        <v>251714</v>
      </c>
      <c r="FQ20">
        <v>312474</v>
      </c>
      <c r="FV20">
        <v>2146</v>
      </c>
      <c r="FW20">
        <v>566334</v>
      </c>
      <c r="FX20">
        <v>1055525</v>
      </c>
      <c r="GB20">
        <v>580000</v>
      </c>
      <c r="GL20">
        <v>-4079</v>
      </c>
      <c r="GM20">
        <v>10704</v>
      </c>
      <c r="GN20">
        <v>-7836</v>
      </c>
      <c r="GO20">
        <v>-7206</v>
      </c>
      <c r="GQ20">
        <v>2200648</v>
      </c>
      <c r="GR20">
        <v>-1023744</v>
      </c>
      <c r="GS20">
        <v>-987761</v>
      </c>
      <c r="GZ20">
        <v>-35983</v>
      </c>
      <c r="HB20">
        <v>-7361</v>
      </c>
      <c r="HC20">
        <v>-439</v>
      </c>
      <c r="HD20">
        <v>-1575</v>
      </c>
      <c r="HE20">
        <v>-1033119</v>
      </c>
      <c r="HG20">
        <v>16853148</v>
      </c>
    </row>
    <row r="21" spans="1:215" x14ac:dyDescent="0.25">
      <c r="A21">
        <v>2</v>
      </c>
      <c r="B21" t="s">
        <v>623</v>
      </c>
      <c r="C21">
        <v>2005</v>
      </c>
      <c r="E21" t="s">
        <v>624</v>
      </c>
      <c r="F21">
        <v>1939</v>
      </c>
      <c r="G21">
        <v>0</v>
      </c>
      <c r="I21">
        <v>0</v>
      </c>
      <c r="J21" t="s">
        <v>613</v>
      </c>
      <c r="K21" t="s">
        <v>614</v>
      </c>
      <c r="L21" t="s">
        <v>614</v>
      </c>
      <c r="M21">
        <v>2</v>
      </c>
      <c r="N21" t="s">
        <v>625</v>
      </c>
      <c r="O21">
        <v>1</v>
      </c>
      <c r="P21" t="s">
        <v>616</v>
      </c>
      <c r="Q21" t="s">
        <v>626</v>
      </c>
      <c r="R21">
        <v>2</v>
      </c>
      <c r="S21">
        <v>1</v>
      </c>
      <c r="T21" s="60">
        <v>38625</v>
      </c>
      <c r="U21" s="60">
        <v>38625</v>
      </c>
      <c r="V21" s="60">
        <v>38625</v>
      </c>
      <c r="W21" t="s">
        <v>201</v>
      </c>
      <c r="X21" t="s">
        <v>618</v>
      </c>
      <c r="Y21" t="s">
        <v>619</v>
      </c>
      <c r="Z21">
        <v>4.5000001999999997E-2</v>
      </c>
      <c r="AA21">
        <v>7.9999998000000003E-2</v>
      </c>
      <c r="AB21">
        <v>1</v>
      </c>
      <c r="AC21">
        <v>0</v>
      </c>
      <c r="AD21">
        <v>5</v>
      </c>
      <c r="AE21">
        <v>1</v>
      </c>
      <c r="AF21">
        <v>1</v>
      </c>
      <c r="AG21">
        <v>20</v>
      </c>
      <c r="BP21" s="60">
        <v>38625</v>
      </c>
      <c r="BQ21">
        <v>19248208</v>
      </c>
      <c r="BR21">
        <v>23027338</v>
      </c>
      <c r="BS21">
        <v>0.83599997000000004</v>
      </c>
      <c r="BT21">
        <v>3779131</v>
      </c>
      <c r="BV21">
        <v>5326408</v>
      </c>
      <c r="BW21">
        <v>347862</v>
      </c>
      <c r="BX21">
        <v>1</v>
      </c>
      <c r="BY21">
        <v>0</v>
      </c>
      <c r="BZ21">
        <v>0</v>
      </c>
      <c r="CA21">
        <v>0</v>
      </c>
      <c r="CC21">
        <v>0.11260000000000001</v>
      </c>
      <c r="CE21">
        <v>0.12859999999999999</v>
      </c>
      <c r="CG21">
        <v>4.4799998000000001E-2</v>
      </c>
      <c r="CJ21">
        <v>7.9200000000000007E-2</v>
      </c>
      <c r="CS21">
        <v>0</v>
      </c>
      <c r="CT21">
        <v>0</v>
      </c>
      <c r="CU21">
        <v>0</v>
      </c>
      <c r="CV21">
        <v>0.60240000000000005</v>
      </c>
      <c r="CW21">
        <v>0.46349998999999997</v>
      </c>
      <c r="CX21">
        <v>0.1389</v>
      </c>
      <c r="CY21">
        <v>0.33379996000000001</v>
      </c>
      <c r="CZ21">
        <v>0.21110001</v>
      </c>
      <c r="DA21">
        <v>1.5E-3</v>
      </c>
      <c r="DB21">
        <v>6.3799999999999996E-2</v>
      </c>
      <c r="DC21">
        <v>0</v>
      </c>
      <c r="DD21">
        <v>0</v>
      </c>
      <c r="DE21">
        <v>0</v>
      </c>
      <c r="DF21">
        <v>2008</v>
      </c>
      <c r="DG21">
        <v>0.1076</v>
      </c>
      <c r="DH21">
        <v>5.0000001000000002E-2</v>
      </c>
      <c r="DI21">
        <v>5.7600002999999997E-2</v>
      </c>
      <c r="DJ21">
        <v>0.1106</v>
      </c>
      <c r="DK21">
        <v>0.16059999</v>
      </c>
      <c r="DR21">
        <v>0</v>
      </c>
      <c r="DS21">
        <v>0</v>
      </c>
      <c r="DT21">
        <v>0</v>
      </c>
      <c r="DU21">
        <v>0</v>
      </c>
      <c r="DV21">
        <v>135126</v>
      </c>
      <c r="DW21">
        <v>4733416</v>
      </c>
      <c r="DZ21">
        <v>35.029998999999997</v>
      </c>
      <c r="EA21">
        <v>14520</v>
      </c>
      <c r="EC21">
        <v>64362</v>
      </c>
      <c r="ED21">
        <v>1210649.1000000001</v>
      </c>
      <c r="EF21">
        <v>18.809999000000001</v>
      </c>
      <c r="EG21">
        <v>52717</v>
      </c>
      <c r="EH21">
        <v>998433.06</v>
      </c>
      <c r="EN21">
        <v>3796</v>
      </c>
      <c r="EO21">
        <v>37626.597999999998</v>
      </c>
      <c r="EP21">
        <v>3010</v>
      </c>
      <c r="ES21">
        <v>4839</v>
      </c>
      <c r="ET21">
        <v>4839</v>
      </c>
      <c r="EV21">
        <v>214008</v>
      </c>
      <c r="EW21">
        <v>0</v>
      </c>
      <c r="EX21">
        <v>1</v>
      </c>
      <c r="FB21">
        <v>12998138</v>
      </c>
      <c r="FN21">
        <v>-1620</v>
      </c>
      <c r="FP21">
        <v>260149</v>
      </c>
      <c r="FQ21">
        <v>347862</v>
      </c>
      <c r="FV21">
        <v>2707</v>
      </c>
      <c r="FW21">
        <v>610718</v>
      </c>
      <c r="FX21">
        <v>1221059</v>
      </c>
      <c r="GB21">
        <v>624397</v>
      </c>
      <c r="GL21">
        <v>-4278</v>
      </c>
      <c r="GM21">
        <v>40399</v>
      </c>
      <c r="GN21">
        <v>-35179</v>
      </c>
      <c r="GO21">
        <v>-33559</v>
      </c>
      <c r="GQ21">
        <v>2457116</v>
      </c>
      <c r="GR21">
        <v>-1129073</v>
      </c>
      <c r="GS21">
        <v>-1092723</v>
      </c>
      <c r="GZ21">
        <v>-36350</v>
      </c>
      <c r="HB21">
        <v>-10372</v>
      </c>
      <c r="HC21">
        <v>-468</v>
      </c>
      <c r="HD21">
        <v>-1829</v>
      </c>
      <c r="HE21">
        <v>-1141742</v>
      </c>
      <c r="HG21">
        <v>18168524</v>
      </c>
    </row>
    <row r="22" spans="1:215" x14ac:dyDescent="0.25">
      <c r="A22">
        <v>2</v>
      </c>
      <c r="B22" t="s">
        <v>623</v>
      </c>
      <c r="C22">
        <v>2006</v>
      </c>
      <c r="E22" t="s">
        <v>624</v>
      </c>
      <c r="F22">
        <v>1939</v>
      </c>
      <c r="G22">
        <v>0</v>
      </c>
      <c r="I22">
        <v>0</v>
      </c>
      <c r="J22" t="s">
        <v>613</v>
      </c>
      <c r="K22" t="s">
        <v>614</v>
      </c>
      <c r="L22" t="s">
        <v>614</v>
      </c>
      <c r="M22">
        <v>2</v>
      </c>
      <c r="N22" t="s">
        <v>625</v>
      </c>
      <c r="O22">
        <v>1</v>
      </c>
      <c r="P22" t="s">
        <v>616</v>
      </c>
      <c r="Q22" t="s">
        <v>626</v>
      </c>
      <c r="R22">
        <v>2</v>
      </c>
      <c r="S22">
        <v>1</v>
      </c>
      <c r="T22" s="60">
        <v>38990</v>
      </c>
      <c r="U22" s="60">
        <v>38990</v>
      </c>
      <c r="V22" s="60">
        <v>38990</v>
      </c>
      <c r="W22" t="s">
        <v>201</v>
      </c>
      <c r="X22" t="s">
        <v>618</v>
      </c>
      <c r="Y22" t="s">
        <v>619</v>
      </c>
      <c r="Z22">
        <v>4.5000001999999997E-2</v>
      </c>
      <c r="AA22">
        <v>7.9999998000000003E-2</v>
      </c>
      <c r="AB22">
        <v>1</v>
      </c>
      <c r="AC22">
        <v>0</v>
      </c>
      <c r="AD22">
        <v>5</v>
      </c>
      <c r="AE22">
        <v>1</v>
      </c>
      <c r="AF22">
        <v>1</v>
      </c>
      <c r="AG22">
        <v>20</v>
      </c>
      <c r="BP22" s="60">
        <v>38990</v>
      </c>
      <c r="BQ22">
        <v>19821132</v>
      </c>
      <c r="BR22">
        <v>23945100</v>
      </c>
      <c r="BS22">
        <v>0.82800001000000001</v>
      </c>
      <c r="BT22">
        <v>4123967</v>
      </c>
      <c r="BV22">
        <v>5458443</v>
      </c>
      <c r="BW22">
        <v>434195</v>
      </c>
      <c r="BX22">
        <v>1</v>
      </c>
      <c r="BY22">
        <v>0</v>
      </c>
      <c r="BZ22">
        <v>0</v>
      </c>
      <c r="CA22">
        <v>0</v>
      </c>
      <c r="CC22">
        <v>8.8199995000000003E-2</v>
      </c>
      <c r="CE22">
        <v>0.1026</v>
      </c>
      <c r="CG22">
        <v>7.5999997999999999E-2</v>
      </c>
      <c r="CJ22">
        <v>7.7699997000000007E-2</v>
      </c>
      <c r="CS22">
        <v>0</v>
      </c>
      <c r="CT22">
        <v>0</v>
      </c>
      <c r="CU22">
        <v>0</v>
      </c>
      <c r="CV22">
        <v>0.63779998000000004</v>
      </c>
      <c r="CW22">
        <v>0.48279998000000002</v>
      </c>
      <c r="CX22">
        <v>0.155</v>
      </c>
      <c r="CY22">
        <v>0.29859998999999998</v>
      </c>
      <c r="CZ22">
        <v>0.20370000999999999</v>
      </c>
      <c r="DA22">
        <v>1.4E-3</v>
      </c>
      <c r="DB22">
        <v>6.3600004000000002E-2</v>
      </c>
      <c r="DC22">
        <v>0</v>
      </c>
      <c r="DD22">
        <v>0</v>
      </c>
      <c r="DE22">
        <v>0</v>
      </c>
      <c r="DF22">
        <v>2009</v>
      </c>
      <c r="DG22">
        <v>0.1145</v>
      </c>
      <c r="DH22">
        <v>5.0000001000000002E-2</v>
      </c>
      <c r="DI22">
        <v>6.4499997000000003E-2</v>
      </c>
      <c r="DJ22">
        <v>0.12069998999999999</v>
      </c>
      <c r="DK22">
        <v>0.17069999999999999</v>
      </c>
      <c r="DR22">
        <v>0</v>
      </c>
      <c r="DS22">
        <v>0</v>
      </c>
      <c r="DT22">
        <v>0</v>
      </c>
      <c r="DU22">
        <v>0</v>
      </c>
      <c r="DV22">
        <v>138613</v>
      </c>
      <c r="DW22">
        <v>5108188</v>
      </c>
      <c r="DZ22">
        <v>36.852001000000001</v>
      </c>
      <c r="EA22">
        <v>16913</v>
      </c>
      <c r="EC22">
        <v>66768</v>
      </c>
      <c r="ED22">
        <v>1399366.6</v>
      </c>
      <c r="EF22">
        <v>20.958642999999999</v>
      </c>
      <c r="EG22">
        <v>54286</v>
      </c>
      <c r="EH22">
        <v>1151850</v>
      </c>
      <c r="EN22">
        <v>3947</v>
      </c>
      <c r="EO22">
        <v>43328.913999999997</v>
      </c>
      <c r="EP22">
        <v>3160</v>
      </c>
      <c r="ES22">
        <v>5375</v>
      </c>
      <c r="ET22">
        <v>5375</v>
      </c>
      <c r="EV22">
        <v>222294</v>
      </c>
      <c r="EW22">
        <v>0</v>
      </c>
      <c r="EX22">
        <v>1</v>
      </c>
      <c r="FB22">
        <v>13408294</v>
      </c>
      <c r="FN22">
        <v>-1271</v>
      </c>
      <c r="FP22">
        <v>278220</v>
      </c>
      <c r="FQ22">
        <v>434195</v>
      </c>
      <c r="FV22">
        <v>3235</v>
      </c>
      <c r="FW22">
        <v>715650</v>
      </c>
      <c r="FX22">
        <v>878743</v>
      </c>
      <c r="GB22">
        <v>703189</v>
      </c>
      <c r="GL22">
        <v>-4947</v>
      </c>
      <c r="GM22">
        <v>84052</v>
      </c>
      <c r="GN22">
        <v>-78678</v>
      </c>
      <c r="GO22">
        <v>-77407</v>
      </c>
      <c r="GQ22">
        <v>2298009</v>
      </c>
      <c r="GR22">
        <v>-1243934</v>
      </c>
      <c r="GS22">
        <v>-1207251</v>
      </c>
      <c r="GZ22">
        <v>-36683</v>
      </c>
      <c r="HB22">
        <v>-11325</v>
      </c>
      <c r="HC22">
        <v>-462</v>
      </c>
      <c r="HD22">
        <v>-3008</v>
      </c>
      <c r="HE22">
        <v>-1258729</v>
      </c>
      <c r="HG22">
        <v>19207804</v>
      </c>
    </row>
    <row r="23" spans="1:215" x14ac:dyDescent="0.25">
      <c r="A23">
        <v>2</v>
      </c>
      <c r="B23" t="s">
        <v>623</v>
      </c>
      <c r="C23">
        <v>2007</v>
      </c>
      <c r="E23" t="s">
        <v>624</v>
      </c>
      <c r="F23">
        <v>1939</v>
      </c>
      <c r="G23">
        <v>0</v>
      </c>
      <c r="I23">
        <v>0</v>
      </c>
      <c r="J23" t="s">
        <v>613</v>
      </c>
      <c r="K23" t="s">
        <v>614</v>
      </c>
      <c r="L23" t="s">
        <v>614</v>
      </c>
      <c r="M23">
        <v>2</v>
      </c>
      <c r="N23" t="s">
        <v>625</v>
      </c>
      <c r="O23">
        <v>1</v>
      </c>
      <c r="P23" t="s">
        <v>616</v>
      </c>
      <c r="Q23" t="s">
        <v>626</v>
      </c>
      <c r="R23">
        <v>2</v>
      </c>
      <c r="S23">
        <v>1</v>
      </c>
      <c r="T23" s="60">
        <v>39355</v>
      </c>
      <c r="U23" s="60">
        <v>39355</v>
      </c>
      <c r="V23" s="60">
        <v>39355</v>
      </c>
      <c r="W23" t="s">
        <v>201</v>
      </c>
      <c r="X23" t="s">
        <v>618</v>
      </c>
      <c r="Y23" t="s">
        <v>619</v>
      </c>
      <c r="Z23">
        <v>4.5000001999999997E-2</v>
      </c>
      <c r="AA23">
        <v>7.9999998000000003E-2</v>
      </c>
      <c r="AB23">
        <v>1</v>
      </c>
      <c r="AC23">
        <v>0</v>
      </c>
      <c r="AD23">
        <v>5</v>
      </c>
      <c r="AE23">
        <v>1</v>
      </c>
      <c r="AF23">
        <v>1</v>
      </c>
      <c r="AG23">
        <v>20</v>
      </c>
      <c r="BP23" s="60">
        <v>39355</v>
      </c>
      <c r="BQ23">
        <v>20650916</v>
      </c>
      <c r="BR23">
        <v>25971534</v>
      </c>
      <c r="BS23">
        <v>0.79500002000000003</v>
      </c>
      <c r="BT23">
        <v>5320618</v>
      </c>
      <c r="BV23">
        <v>6310616</v>
      </c>
      <c r="BW23">
        <v>540847</v>
      </c>
      <c r="BX23">
        <v>1</v>
      </c>
      <c r="BY23">
        <v>0</v>
      </c>
      <c r="BZ23">
        <v>0</v>
      </c>
      <c r="CA23">
        <v>0</v>
      </c>
      <c r="CC23">
        <v>0.17459999000000001</v>
      </c>
      <c r="CE23">
        <v>0.1246</v>
      </c>
      <c r="CG23">
        <v>0.12939999999999999</v>
      </c>
      <c r="CJ23">
        <v>7.4200004E-2</v>
      </c>
      <c r="CS23">
        <v>0</v>
      </c>
      <c r="CT23">
        <v>0</v>
      </c>
      <c r="CU23">
        <v>0</v>
      </c>
      <c r="CV23">
        <v>0.65130007000000001</v>
      </c>
      <c r="CW23">
        <v>0.47860000000000003</v>
      </c>
      <c r="CX23">
        <v>0.17269999999999999</v>
      </c>
      <c r="CY23">
        <v>0.2802</v>
      </c>
      <c r="CZ23">
        <v>0.18679999999999999</v>
      </c>
      <c r="DA23">
        <v>0</v>
      </c>
      <c r="DB23">
        <v>6.8499997000000007E-2</v>
      </c>
      <c r="DC23">
        <v>0</v>
      </c>
      <c r="DD23">
        <v>0</v>
      </c>
      <c r="DE23">
        <v>0</v>
      </c>
      <c r="DF23">
        <v>2010</v>
      </c>
      <c r="DG23">
        <v>0.11279999</v>
      </c>
      <c r="DH23">
        <v>5.0000001000000002E-2</v>
      </c>
      <c r="DI23">
        <v>6.2800005000000006E-2</v>
      </c>
      <c r="DJ23">
        <v>0.12509999999999999</v>
      </c>
      <c r="DK23">
        <v>0.17510000000000001</v>
      </c>
      <c r="DR23">
        <v>0</v>
      </c>
      <c r="DS23">
        <v>0</v>
      </c>
      <c r="DT23">
        <v>0</v>
      </c>
      <c r="DU23">
        <v>0</v>
      </c>
      <c r="DV23">
        <v>141217</v>
      </c>
      <c r="DW23">
        <v>5589726.5</v>
      </c>
      <c r="DZ23">
        <v>39.582999999999998</v>
      </c>
      <c r="EA23">
        <v>16781</v>
      </c>
      <c r="EC23">
        <v>69500</v>
      </c>
      <c r="ED23">
        <v>1465133.3</v>
      </c>
      <c r="EF23">
        <v>21.081054999999999</v>
      </c>
      <c r="EG23">
        <v>57041</v>
      </c>
      <c r="EH23">
        <v>1227594.6000000001</v>
      </c>
      <c r="EN23">
        <v>4113</v>
      </c>
      <c r="EO23">
        <v>44924.300999999999</v>
      </c>
      <c r="EP23">
        <v>3275</v>
      </c>
      <c r="ES23">
        <v>5071</v>
      </c>
      <c r="ET23">
        <v>5071</v>
      </c>
      <c r="EV23">
        <v>227498</v>
      </c>
      <c r="EW23">
        <v>0</v>
      </c>
      <c r="EX23">
        <v>1</v>
      </c>
      <c r="FB23">
        <v>14048525</v>
      </c>
      <c r="FI23">
        <v>21819988</v>
      </c>
      <c r="FN23">
        <v>-1770</v>
      </c>
      <c r="FP23">
        <v>302272</v>
      </c>
      <c r="FQ23">
        <v>540847</v>
      </c>
      <c r="FV23">
        <v>2814</v>
      </c>
      <c r="FW23">
        <v>845933</v>
      </c>
      <c r="FX23">
        <v>2589858</v>
      </c>
      <c r="GB23">
        <v>719910</v>
      </c>
      <c r="GL23">
        <v>-5105</v>
      </c>
      <c r="GM23">
        <v>136869</v>
      </c>
      <c r="GN23">
        <v>-128736</v>
      </c>
      <c r="GO23">
        <v>-126966</v>
      </c>
      <c r="GQ23">
        <v>4158729</v>
      </c>
      <c r="GR23">
        <v>-1435282</v>
      </c>
      <c r="GS23">
        <v>-1397808</v>
      </c>
      <c r="GZ23">
        <v>-37474</v>
      </c>
      <c r="HB23">
        <v>-9614</v>
      </c>
      <c r="HC23">
        <v>-480</v>
      </c>
      <c r="HD23">
        <v>-2406</v>
      </c>
      <c r="HE23">
        <v>-1447782</v>
      </c>
      <c r="HG23">
        <v>21918750</v>
      </c>
    </row>
    <row r="24" spans="1:215" x14ac:dyDescent="0.25">
      <c r="A24">
        <v>2</v>
      </c>
      <c r="B24" t="s">
        <v>623</v>
      </c>
      <c r="C24">
        <v>2008</v>
      </c>
      <c r="E24" t="s">
        <v>624</v>
      </c>
      <c r="F24">
        <v>1939</v>
      </c>
      <c r="G24">
        <v>0</v>
      </c>
      <c r="I24">
        <v>0</v>
      </c>
      <c r="J24" t="s">
        <v>613</v>
      </c>
      <c r="K24" t="s">
        <v>614</v>
      </c>
      <c r="L24" t="s">
        <v>614</v>
      </c>
      <c r="M24">
        <v>2</v>
      </c>
      <c r="N24" t="s">
        <v>625</v>
      </c>
      <c r="O24">
        <v>1</v>
      </c>
      <c r="P24" t="s">
        <v>616</v>
      </c>
      <c r="Q24" t="s">
        <v>626</v>
      </c>
      <c r="R24">
        <v>2</v>
      </c>
      <c r="S24">
        <v>1</v>
      </c>
      <c r="T24" s="60">
        <v>39721</v>
      </c>
      <c r="U24" s="60">
        <v>39721</v>
      </c>
      <c r="V24" s="60">
        <v>39721</v>
      </c>
      <c r="W24" t="s">
        <v>201</v>
      </c>
      <c r="X24" t="s">
        <v>618</v>
      </c>
      <c r="Y24" t="s">
        <v>619</v>
      </c>
      <c r="Z24">
        <v>4.5000001999999997E-2</v>
      </c>
      <c r="AA24">
        <v>7.9999998000000003E-2</v>
      </c>
      <c r="AB24">
        <v>1</v>
      </c>
      <c r="AC24">
        <v>0</v>
      </c>
      <c r="AD24">
        <v>5</v>
      </c>
      <c r="AE24">
        <v>1</v>
      </c>
      <c r="AF24">
        <v>1</v>
      </c>
      <c r="AG24">
        <v>20</v>
      </c>
      <c r="BP24" s="60">
        <v>39721</v>
      </c>
      <c r="BQ24">
        <v>20812476</v>
      </c>
      <c r="BR24">
        <v>26804116</v>
      </c>
      <c r="BS24">
        <v>0.77599996000000004</v>
      </c>
      <c r="BT24">
        <v>5991640</v>
      </c>
      <c r="BV24">
        <v>6294341</v>
      </c>
      <c r="BW24">
        <v>729995</v>
      </c>
      <c r="BX24">
        <v>1</v>
      </c>
      <c r="BY24">
        <v>0</v>
      </c>
      <c r="BZ24">
        <v>0</v>
      </c>
      <c r="CA24">
        <v>0</v>
      </c>
      <c r="CC24">
        <v>-0.15359998999999999</v>
      </c>
      <c r="CE24">
        <v>2.6600001000000002E-2</v>
      </c>
      <c r="CG24">
        <v>5.9099998000000001E-2</v>
      </c>
      <c r="CJ24">
        <v>5.1999996999999999E-2</v>
      </c>
      <c r="CS24">
        <v>0</v>
      </c>
      <c r="CT24">
        <v>0</v>
      </c>
      <c r="CU24">
        <v>0</v>
      </c>
      <c r="CV24">
        <v>0.59660000000000002</v>
      </c>
      <c r="CW24">
        <v>0.45599996999999998</v>
      </c>
      <c r="CX24">
        <v>0.14060001</v>
      </c>
      <c r="CY24">
        <v>0.31919997999999999</v>
      </c>
      <c r="CZ24">
        <v>0.22189999999999999</v>
      </c>
      <c r="DA24">
        <v>0</v>
      </c>
      <c r="DB24">
        <v>8.4200001999999996E-2</v>
      </c>
      <c r="DC24">
        <v>0</v>
      </c>
      <c r="DD24">
        <v>0</v>
      </c>
      <c r="DE24">
        <v>0</v>
      </c>
      <c r="DF24">
        <v>2011</v>
      </c>
      <c r="DG24">
        <v>0.11390001</v>
      </c>
      <c r="DH24">
        <v>5.0000001000000002E-2</v>
      </c>
      <c r="DI24">
        <v>6.3900000999999998E-2</v>
      </c>
      <c r="DJ24">
        <v>0.1338</v>
      </c>
      <c r="DK24">
        <v>0.18379999999999999</v>
      </c>
      <c r="DR24">
        <v>0</v>
      </c>
      <c r="DS24">
        <v>0</v>
      </c>
      <c r="DT24">
        <v>0</v>
      </c>
      <c r="DU24">
        <v>0</v>
      </c>
      <c r="DV24">
        <v>141528</v>
      </c>
      <c r="DW24">
        <v>5969303</v>
      </c>
      <c r="DZ24">
        <v>42.178001000000002</v>
      </c>
      <c r="EA24">
        <v>16791</v>
      </c>
      <c r="EC24">
        <v>72097</v>
      </c>
      <c r="ED24">
        <v>1531056</v>
      </c>
      <c r="EF24">
        <v>21.236056999999999</v>
      </c>
      <c r="EG24">
        <v>59263</v>
      </c>
      <c r="EH24">
        <v>1284793.5</v>
      </c>
      <c r="EN24">
        <v>4235</v>
      </c>
      <c r="EO24">
        <v>46057.211000000003</v>
      </c>
      <c r="EP24">
        <v>3430</v>
      </c>
      <c r="ES24">
        <v>5169</v>
      </c>
      <c r="ET24">
        <v>5169</v>
      </c>
      <c r="EV24">
        <v>230416</v>
      </c>
      <c r="EW24">
        <v>0</v>
      </c>
      <c r="EX24">
        <v>1</v>
      </c>
      <c r="FB24">
        <v>14678975</v>
      </c>
      <c r="FI24">
        <v>17958424</v>
      </c>
      <c r="FN24">
        <v>-4332</v>
      </c>
      <c r="FP24">
        <v>323822</v>
      </c>
      <c r="FQ24">
        <v>729995</v>
      </c>
      <c r="FV24">
        <v>3182</v>
      </c>
      <c r="FW24">
        <v>1056999</v>
      </c>
      <c r="FX24">
        <v>-4057823</v>
      </c>
      <c r="GB24">
        <v>705555</v>
      </c>
      <c r="GL24">
        <v>-5990</v>
      </c>
      <c r="GM24">
        <v>83588</v>
      </c>
      <c r="GN24">
        <v>-62027</v>
      </c>
      <c r="GO24">
        <v>-57695</v>
      </c>
      <c r="GQ24">
        <v>-2279698</v>
      </c>
      <c r="GR24">
        <v>-1524188</v>
      </c>
      <c r="GS24">
        <v>-1486871</v>
      </c>
      <c r="GZ24">
        <v>-37317</v>
      </c>
      <c r="HB24">
        <v>-12216</v>
      </c>
      <c r="HC24">
        <v>-578</v>
      </c>
      <c r="HD24">
        <v>-1683</v>
      </c>
      <c r="HE24">
        <v>-1538665</v>
      </c>
      <c r="HG24">
        <v>18100388</v>
      </c>
    </row>
    <row r="25" spans="1:215" x14ac:dyDescent="0.25">
      <c r="A25">
        <v>2</v>
      </c>
      <c r="B25" t="s">
        <v>623</v>
      </c>
      <c r="C25">
        <v>2009</v>
      </c>
      <c r="E25" t="s">
        <v>624</v>
      </c>
      <c r="F25">
        <v>1939</v>
      </c>
      <c r="G25">
        <v>0</v>
      </c>
      <c r="I25">
        <v>0</v>
      </c>
      <c r="J25" t="s">
        <v>613</v>
      </c>
      <c r="K25" t="s">
        <v>614</v>
      </c>
      <c r="L25" t="s">
        <v>614</v>
      </c>
      <c r="M25">
        <v>2</v>
      </c>
      <c r="N25" t="s">
        <v>625</v>
      </c>
      <c r="O25">
        <v>1</v>
      </c>
      <c r="P25" t="s">
        <v>616</v>
      </c>
      <c r="Q25" t="s">
        <v>626</v>
      </c>
      <c r="R25">
        <v>2</v>
      </c>
      <c r="S25">
        <v>1</v>
      </c>
      <c r="T25" s="60">
        <v>40086</v>
      </c>
      <c r="U25" s="60">
        <v>40086</v>
      </c>
      <c r="V25" s="60">
        <v>40086</v>
      </c>
      <c r="W25" t="s">
        <v>201</v>
      </c>
      <c r="X25" t="s">
        <v>618</v>
      </c>
      <c r="Y25" t="s">
        <v>619</v>
      </c>
      <c r="Z25">
        <v>4.5000001999999997E-2</v>
      </c>
      <c r="AA25">
        <v>7.9999998000000003E-2</v>
      </c>
      <c r="AB25">
        <v>1</v>
      </c>
      <c r="AC25">
        <v>0</v>
      </c>
      <c r="AD25">
        <v>5</v>
      </c>
      <c r="AE25">
        <v>1</v>
      </c>
      <c r="AF25">
        <v>1</v>
      </c>
      <c r="AG25">
        <v>30</v>
      </c>
      <c r="BP25" s="60">
        <v>40086</v>
      </c>
      <c r="BQ25">
        <v>20582348</v>
      </c>
      <c r="BR25">
        <v>27537400</v>
      </c>
      <c r="BS25">
        <v>0.74699998000000001</v>
      </c>
      <c r="BT25">
        <v>6955052</v>
      </c>
      <c r="BV25">
        <v>6236922</v>
      </c>
      <c r="BW25">
        <v>753518</v>
      </c>
      <c r="BX25">
        <v>1</v>
      </c>
      <c r="BY25">
        <v>0</v>
      </c>
      <c r="BZ25">
        <v>0</v>
      </c>
      <c r="CA25">
        <v>0</v>
      </c>
      <c r="CC25">
        <v>-7.9400002999999997E-2</v>
      </c>
      <c r="CE25">
        <v>-2.9100001E-2</v>
      </c>
      <c r="CG25">
        <v>2.07E-2</v>
      </c>
      <c r="CJ25">
        <v>3.09E-2</v>
      </c>
      <c r="CS25">
        <v>0</v>
      </c>
      <c r="CT25">
        <v>0</v>
      </c>
      <c r="CU25">
        <v>0</v>
      </c>
      <c r="CV25">
        <v>0.59160000000000001</v>
      </c>
      <c r="CW25">
        <v>0.44130000000000003</v>
      </c>
      <c r="CX25">
        <v>0.15029999999999999</v>
      </c>
      <c r="CY25">
        <v>0.31990001000000001</v>
      </c>
      <c r="CZ25">
        <v>0.21729999999999999</v>
      </c>
      <c r="DA25">
        <v>0</v>
      </c>
      <c r="DB25">
        <v>8.8500000999999995E-2</v>
      </c>
      <c r="DC25">
        <v>0</v>
      </c>
      <c r="DD25">
        <v>0</v>
      </c>
      <c r="DE25">
        <v>0</v>
      </c>
      <c r="DF25">
        <v>2012</v>
      </c>
      <c r="DG25">
        <v>0.1142</v>
      </c>
      <c r="DH25">
        <v>5.0000001000000002E-2</v>
      </c>
      <c r="DI25">
        <v>6.4199998999999994E-2</v>
      </c>
      <c r="DJ25">
        <v>0.1275</v>
      </c>
      <c r="DK25">
        <v>0.17749999</v>
      </c>
      <c r="DR25">
        <v>0</v>
      </c>
      <c r="DS25">
        <v>0</v>
      </c>
      <c r="DT25">
        <v>0</v>
      </c>
      <c r="DU25">
        <v>0</v>
      </c>
      <c r="DV25">
        <v>137935</v>
      </c>
      <c r="DW25">
        <v>5908098</v>
      </c>
      <c r="DZ25">
        <v>42.832000999999998</v>
      </c>
      <c r="EA25">
        <v>17265</v>
      </c>
      <c r="EC25">
        <v>74621</v>
      </c>
      <c r="ED25">
        <v>1601275.6</v>
      </c>
      <c r="EF25">
        <v>21.458780000000001</v>
      </c>
      <c r="EG25">
        <v>61345</v>
      </c>
      <c r="EH25">
        <v>1342111.1000000001</v>
      </c>
      <c r="EN25">
        <v>4373</v>
      </c>
      <c r="EO25">
        <v>47570.038999999997</v>
      </c>
      <c r="EP25">
        <v>3563</v>
      </c>
      <c r="ES25">
        <v>5340</v>
      </c>
      <c r="ET25">
        <v>5340</v>
      </c>
      <c r="EV25">
        <v>229821</v>
      </c>
      <c r="EW25">
        <v>0</v>
      </c>
      <c r="EX25">
        <v>1</v>
      </c>
      <c r="FB25">
        <v>15328508</v>
      </c>
      <c r="FI25">
        <v>15971029</v>
      </c>
      <c r="FP25">
        <v>321100</v>
      </c>
      <c r="FQ25">
        <v>753518</v>
      </c>
      <c r="FV25">
        <v>2606</v>
      </c>
      <c r="FW25">
        <v>1077224</v>
      </c>
      <c r="FX25">
        <v>-2083048</v>
      </c>
      <c r="GB25">
        <v>580656</v>
      </c>
      <c r="GL25">
        <v>-5419</v>
      </c>
      <c r="GM25">
        <v>33782</v>
      </c>
      <c r="GN25">
        <v>-11097</v>
      </c>
      <c r="GQ25">
        <v>-407902</v>
      </c>
      <c r="GR25">
        <v>-1554597</v>
      </c>
      <c r="GS25">
        <v>-1512260</v>
      </c>
      <c r="GZ25">
        <v>-42337</v>
      </c>
      <c r="HB25">
        <v>-11005</v>
      </c>
      <c r="HD25">
        <v>-5895</v>
      </c>
      <c r="HE25">
        <v>-1571497</v>
      </c>
      <c r="HG25">
        <v>16120988</v>
      </c>
    </row>
    <row r="26" spans="1:215" x14ac:dyDescent="0.25">
      <c r="A26">
        <v>2</v>
      </c>
      <c r="B26" t="s">
        <v>623</v>
      </c>
      <c r="C26">
        <v>2010</v>
      </c>
      <c r="E26" t="s">
        <v>624</v>
      </c>
      <c r="F26">
        <v>1939</v>
      </c>
      <c r="G26">
        <v>0</v>
      </c>
      <c r="I26">
        <v>0</v>
      </c>
      <c r="J26" t="s">
        <v>613</v>
      </c>
      <c r="K26" t="s">
        <v>614</v>
      </c>
      <c r="L26" t="s">
        <v>614</v>
      </c>
      <c r="M26">
        <v>2</v>
      </c>
      <c r="N26" t="s">
        <v>625</v>
      </c>
      <c r="O26">
        <v>1</v>
      </c>
      <c r="P26" t="s">
        <v>616</v>
      </c>
      <c r="Q26" t="s">
        <v>626</v>
      </c>
      <c r="R26">
        <v>2</v>
      </c>
      <c r="S26">
        <v>1</v>
      </c>
      <c r="T26" s="60">
        <v>40451</v>
      </c>
      <c r="U26" s="60">
        <v>40451</v>
      </c>
      <c r="V26" s="60">
        <v>40451</v>
      </c>
      <c r="W26" t="s">
        <v>201</v>
      </c>
      <c r="X26" t="s">
        <v>618</v>
      </c>
      <c r="Y26" t="s">
        <v>619</v>
      </c>
      <c r="Z26">
        <v>4.5000001999999997E-2</v>
      </c>
      <c r="AA26">
        <v>7.9999998000000003E-2</v>
      </c>
      <c r="AB26">
        <v>1</v>
      </c>
      <c r="AC26">
        <v>0</v>
      </c>
      <c r="AD26">
        <v>5</v>
      </c>
      <c r="AE26">
        <v>1</v>
      </c>
      <c r="AF26">
        <v>1</v>
      </c>
      <c r="AG26">
        <v>30</v>
      </c>
      <c r="BP26" s="60">
        <v>40451</v>
      </c>
      <c r="BQ26">
        <v>20132780</v>
      </c>
      <c r="BR26">
        <v>28299524</v>
      </c>
      <c r="BS26">
        <v>0.71099997000000004</v>
      </c>
      <c r="BT26">
        <v>8166744</v>
      </c>
      <c r="BV26">
        <v>6183204</v>
      </c>
      <c r="BW26">
        <v>776421</v>
      </c>
      <c r="BX26">
        <v>1</v>
      </c>
      <c r="BY26">
        <v>0</v>
      </c>
      <c r="BZ26">
        <v>0</v>
      </c>
      <c r="CA26">
        <v>0</v>
      </c>
      <c r="CC26">
        <v>8.4200001999999996E-2</v>
      </c>
      <c r="CE26">
        <v>-5.4699998E-2</v>
      </c>
      <c r="CG26">
        <v>1.55E-2</v>
      </c>
      <c r="CJ26">
        <v>2.9999998999999999E-2</v>
      </c>
      <c r="CS26">
        <v>0</v>
      </c>
      <c r="CT26">
        <v>0</v>
      </c>
      <c r="CU26">
        <v>0</v>
      </c>
      <c r="CV26">
        <v>0.59699999999999998</v>
      </c>
      <c r="CW26">
        <v>0.44719999999999999</v>
      </c>
      <c r="CX26">
        <v>0.14979999999999999</v>
      </c>
      <c r="CY26">
        <v>0.28899999999999998</v>
      </c>
      <c r="CZ26">
        <v>0.1759</v>
      </c>
      <c r="DA26">
        <v>0</v>
      </c>
      <c r="DB26">
        <v>0.11399999</v>
      </c>
      <c r="DC26">
        <v>0</v>
      </c>
      <c r="DD26">
        <v>0</v>
      </c>
      <c r="DE26">
        <v>0</v>
      </c>
      <c r="DF26">
        <v>2013</v>
      </c>
      <c r="DG26">
        <v>8.9399992999999997E-2</v>
      </c>
      <c r="DH26">
        <v>5.0000001000000002E-2</v>
      </c>
      <c r="DI26">
        <v>3.9399999999999998E-2</v>
      </c>
      <c r="DJ26">
        <v>0.1116</v>
      </c>
      <c r="DK26">
        <v>0.16159999</v>
      </c>
      <c r="DR26">
        <v>0</v>
      </c>
      <c r="DS26">
        <v>0</v>
      </c>
      <c r="DT26">
        <v>0</v>
      </c>
      <c r="DU26">
        <v>0</v>
      </c>
      <c r="DV26">
        <v>136290</v>
      </c>
      <c r="DW26">
        <v>5836903</v>
      </c>
      <c r="DZ26">
        <v>42.826999999999998</v>
      </c>
      <c r="EA26">
        <v>20163</v>
      </c>
      <c r="EC26">
        <v>77428</v>
      </c>
      <c r="ED26">
        <v>1679430.9</v>
      </c>
      <c r="EF26">
        <v>21.690228000000001</v>
      </c>
      <c r="EG26">
        <v>63450</v>
      </c>
      <c r="EH26">
        <v>1398930.1</v>
      </c>
      <c r="EJ26">
        <v>22.047999999999998</v>
      </c>
      <c r="EN26">
        <v>4526</v>
      </c>
      <c r="EO26">
        <v>49533.972999999998</v>
      </c>
      <c r="EP26">
        <v>3715</v>
      </c>
      <c r="ES26">
        <v>5737</v>
      </c>
      <c r="ET26">
        <v>5737</v>
      </c>
      <c r="EV26">
        <v>233881</v>
      </c>
      <c r="EW26">
        <v>0</v>
      </c>
      <c r="EX26">
        <v>1</v>
      </c>
      <c r="FB26">
        <v>16083293</v>
      </c>
      <c r="FI26">
        <v>16888882</v>
      </c>
      <c r="FN26">
        <v>-2910</v>
      </c>
      <c r="FP26">
        <v>319770</v>
      </c>
      <c r="FQ26">
        <v>776421</v>
      </c>
      <c r="FV26">
        <v>1633</v>
      </c>
      <c r="FW26">
        <v>1097824</v>
      </c>
      <c r="FX26">
        <v>886997</v>
      </c>
      <c r="GB26">
        <v>559941</v>
      </c>
      <c r="GL26">
        <v>-5415</v>
      </c>
      <c r="GM26">
        <v>12519</v>
      </c>
      <c r="GN26">
        <v>-5730</v>
      </c>
      <c r="GO26">
        <v>-2820</v>
      </c>
      <c r="GQ26">
        <v>2546136</v>
      </c>
      <c r="GR26">
        <v>-1611418</v>
      </c>
      <c r="GS26">
        <v>-1567790</v>
      </c>
      <c r="GZ26">
        <v>-43628</v>
      </c>
      <c r="HB26">
        <v>-11979</v>
      </c>
      <c r="HC26">
        <v>-4264</v>
      </c>
      <c r="HD26">
        <v>-1790</v>
      </c>
      <c r="HE26">
        <v>-1629451</v>
      </c>
      <c r="HG26">
        <v>17037672</v>
      </c>
    </row>
    <row r="27" spans="1:215" x14ac:dyDescent="0.25">
      <c r="A27">
        <v>2</v>
      </c>
      <c r="B27" t="s">
        <v>623</v>
      </c>
      <c r="C27">
        <v>2011</v>
      </c>
      <c r="E27" t="s">
        <v>624</v>
      </c>
      <c r="F27">
        <v>1939</v>
      </c>
      <c r="G27">
        <v>0</v>
      </c>
      <c r="I27">
        <v>0</v>
      </c>
      <c r="J27" t="s">
        <v>613</v>
      </c>
      <c r="K27" t="s">
        <v>614</v>
      </c>
      <c r="L27" t="s">
        <v>614</v>
      </c>
      <c r="M27">
        <v>2</v>
      </c>
      <c r="N27" t="s">
        <v>625</v>
      </c>
      <c r="O27">
        <v>1</v>
      </c>
      <c r="P27" t="s">
        <v>616</v>
      </c>
      <c r="Q27" t="s">
        <v>626</v>
      </c>
      <c r="R27">
        <v>2</v>
      </c>
      <c r="S27">
        <v>1</v>
      </c>
      <c r="T27" s="60">
        <v>40816</v>
      </c>
      <c r="U27" s="60">
        <v>40816</v>
      </c>
      <c r="V27" s="60">
        <v>40816</v>
      </c>
      <c r="W27" t="s">
        <v>201</v>
      </c>
      <c r="X27" t="s">
        <v>618</v>
      </c>
      <c r="Y27" t="s">
        <v>619</v>
      </c>
      <c r="Z27">
        <v>2.9999998999999999E-2</v>
      </c>
      <c r="AA27">
        <v>7.9999998000000003E-2</v>
      </c>
      <c r="AB27">
        <v>1</v>
      </c>
      <c r="AC27">
        <v>0</v>
      </c>
      <c r="AD27">
        <v>5</v>
      </c>
      <c r="AE27">
        <v>1</v>
      </c>
      <c r="AF27">
        <v>1</v>
      </c>
      <c r="AG27">
        <v>30</v>
      </c>
      <c r="BP27" s="60">
        <v>40816</v>
      </c>
      <c r="BQ27">
        <v>19430136</v>
      </c>
      <c r="BR27">
        <v>28776316</v>
      </c>
      <c r="BS27">
        <v>0.67500000999999998</v>
      </c>
      <c r="BT27">
        <v>9346181</v>
      </c>
      <c r="BV27">
        <v>6159562</v>
      </c>
      <c r="BW27">
        <v>779644</v>
      </c>
      <c r="BX27">
        <v>1</v>
      </c>
      <c r="BY27">
        <v>0</v>
      </c>
      <c r="BZ27">
        <v>0</v>
      </c>
      <c r="CA27">
        <v>0</v>
      </c>
      <c r="CC27">
        <v>1.8099998999999999E-2</v>
      </c>
      <c r="CE27">
        <v>5.3E-3</v>
      </c>
      <c r="CG27">
        <v>2E-3</v>
      </c>
      <c r="CJ27">
        <v>3.8300000000000001E-2</v>
      </c>
      <c r="CS27">
        <v>0</v>
      </c>
      <c r="CT27">
        <v>0</v>
      </c>
      <c r="CU27">
        <v>0</v>
      </c>
      <c r="CV27">
        <v>0.57419997</v>
      </c>
      <c r="CW27">
        <v>0.43259998999999999</v>
      </c>
      <c r="CX27">
        <v>0.1416</v>
      </c>
      <c r="CY27">
        <v>0.30819996999999999</v>
      </c>
      <c r="CZ27">
        <v>0.20389999</v>
      </c>
      <c r="DA27">
        <v>0</v>
      </c>
      <c r="DB27">
        <v>0.1176</v>
      </c>
      <c r="DC27">
        <v>0</v>
      </c>
      <c r="DD27">
        <v>0</v>
      </c>
      <c r="DE27">
        <v>0</v>
      </c>
      <c r="DF27">
        <v>2014</v>
      </c>
      <c r="DG27">
        <v>9.3800000999999994E-2</v>
      </c>
      <c r="DH27">
        <v>7.2499997999999996E-2</v>
      </c>
      <c r="DI27">
        <v>2.1300000999999999E-2</v>
      </c>
      <c r="DJ27">
        <v>0.1171</v>
      </c>
      <c r="DK27">
        <v>0.18959999</v>
      </c>
      <c r="DR27">
        <v>0</v>
      </c>
      <c r="DS27">
        <v>0</v>
      </c>
      <c r="DT27">
        <v>0</v>
      </c>
      <c r="DU27">
        <v>0</v>
      </c>
      <c r="DV27">
        <v>135768</v>
      </c>
      <c r="DW27">
        <v>5807656</v>
      </c>
      <c r="DX27">
        <v>44.970001000000003</v>
      </c>
      <c r="DY27">
        <v>10.46</v>
      </c>
      <c r="DZ27">
        <v>42.776001000000001</v>
      </c>
      <c r="EA27">
        <v>17559</v>
      </c>
      <c r="EC27">
        <v>80248</v>
      </c>
      <c r="ED27">
        <v>1760247.3</v>
      </c>
      <c r="EF27">
        <v>21.935091</v>
      </c>
      <c r="EG27">
        <v>66067</v>
      </c>
      <c r="EH27">
        <v>1471129.5</v>
      </c>
      <c r="EI27">
        <v>69.5</v>
      </c>
      <c r="EJ27">
        <v>22.266999999999999</v>
      </c>
      <c r="EN27">
        <v>4710</v>
      </c>
      <c r="EO27">
        <v>51826.25</v>
      </c>
      <c r="EP27">
        <v>3846</v>
      </c>
      <c r="ES27">
        <v>5625</v>
      </c>
      <c r="ET27">
        <v>5625</v>
      </c>
      <c r="EV27">
        <v>233575</v>
      </c>
      <c r="EW27">
        <v>0</v>
      </c>
      <c r="EX27">
        <v>1</v>
      </c>
      <c r="FB27">
        <v>17245088</v>
      </c>
      <c r="FI27">
        <v>16597081</v>
      </c>
      <c r="FN27">
        <v>-3251</v>
      </c>
      <c r="FP27">
        <v>321137</v>
      </c>
      <c r="FQ27">
        <v>779644</v>
      </c>
      <c r="FV27">
        <v>2059</v>
      </c>
      <c r="FW27">
        <v>1102840</v>
      </c>
      <c r="FX27">
        <v>-278407</v>
      </c>
      <c r="GB27">
        <v>624546</v>
      </c>
      <c r="GL27">
        <v>-5305</v>
      </c>
      <c r="GM27">
        <v>15643</v>
      </c>
      <c r="GN27">
        <v>-4512</v>
      </c>
      <c r="GO27">
        <v>-1261</v>
      </c>
      <c r="GQ27">
        <v>1454805</v>
      </c>
      <c r="GR27">
        <v>-1723185</v>
      </c>
      <c r="GS27">
        <v>-1673881</v>
      </c>
      <c r="GZ27">
        <v>-49304</v>
      </c>
      <c r="HB27">
        <v>-10820</v>
      </c>
      <c r="HC27">
        <v>-4243</v>
      </c>
      <c r="HD27">
        <v>-2012</v>
      </c>
      <c r="HE27">
        <v>-1740260</v>
      </c>
      <c r="HG27">
        <v>16752218</v>
      </c>
    </row>
    <row r="28" spans="1:215" x14ac:dyDescent="0.25">
      <c r="A28">
        <v>2</v>
      </c>
      <c r="B28" t="s">
        <v>623</v>
      </c>
      <c r="C28">
        <v>2012</v>
      </c>
      <c r="E28" t="s">
        <v>624</v>
      </c>
      <c r="F28">
        <v>1939</v>
      </c>
      <c r="G28">
        <v>0</v>
      </c>
      <c r="I28">
        <v>0</v>
      </c>
      <c r="J28" t="s">
        <v>613</v>
      </c>
      <c r="K28" t="s">
        <v>614</v>
      </c>
      <c r="L28" t="s">
        <v>614</v>
      </c>
      <c r="M28">
        <v>2</v>
      </c>
      <c r="N28" t="s">
        <v>625</v>
      </c>
      <c r="O28">
        <v>1</v>
      </c>
      <c r="P28" t="s">
        <v>616</v>
      </c>
      <c r="Q28" t="s">
        <v>626</v>
      </c>
      <c r="R28">
        <v>2</v>
      </c>
      <c r="S28">
        <v>1</v>
      </c>
      <c r="T28" s="60">
        <v>41182</v>
      </c>
      <c r="U28" s="60">
        <v>41182</v>
      </c>
      <c r="V28" s="60">
        <v>41182</v>
      </c>
      <c r="W28" t="s">
        <v>201</v>
      </c>
      <c r="X28" t="s">
        <v>620</v>
      </c>
      <c r="Y28" t="s">
        <v>619</v>
      </c>
      <c r="Z28">
        <v>2.9999998999999999E-2</v>
      </c>
      <c r="AA28">
        <v>7.9999998000000003E-2</v>
      </c>
      <c r="AB28">
        <v>1</v>
      </c>
      <c r="AC28">
        <v>1</v>
      </c>
      <c r="AE28">
        <v>1</v>
      </c>
      <c r="AF28">
        <v>1</v>
      </c>
      <c r="AG28">
        <v>30</v>
      </c>
      <c r="AO28">
        <v>18786008</v>
      </c>
      <c r="AP28">
        <v>18786008</v>
      </c>
      <c r="AQ28">
        <v>-809392.38</v>
      </c>
      <c r="AR28">
        <v>0</v>
      </c>
      <c r="AS28">
        <v>1</v>
      </c>
      <c r="AT28">
        <v>0</v>
      </c>
      <c r="AU28">
        <v>1</v>
      </c>
      <c r="AV28">
        <v>2</v>
      </c>
      <c r="AX28">
        <v>0</v>
      </c>
      <c r="AY28">
        <v>0.2</v>
      </c>
      <c r="AZ28">
        <v>5</v>
      </c>
      <c r="BA28">
        <v>0</v>
      </c>
      <c r="BB28">
        <v>0</v>
      </c>
      <c r="BC28">
        <v>4</v>
      </c>
      <c r="BD28">
        <v>1</v>
      </c>
      <c r="BE28">
        <v>1</v>
      </c>
      <c r="BK28">
        <v>3.2499999000000002E-2</v>
      </c>
      <c r="BO28">
        <v>3.2499999000000002E-2</v>
      </c>
      <c r="BP28" s="60">
        <v>41182</v>
      </c>
      <c r="BQ28">
        <v>18786008</v>
      </c>
      <c r="BR28">
        <v>28251368</v>
      </c>
      <c r="BS28">
        <v>0.66500002000000003</v>
      </c>
      <c r="BT28">
        <v>9465359</v>
      </c>
      <c r="BV28">
        <v>6222316</v>
      </c>
      <c r="BW28">
        <v>618306</v>
      </c>
      <c r="BX28">
        <v>1</v>
      </c>
      <c r="BY28">
        <v>0</v>
      </c>
      <c r="BZ28">
        <v>0</v>
      </c>
      <c r="CA28">
        <v>0</v>
      </c>
      <c r="CC28">
        <v>0.183</v>
      </c>
      <c r="CE28">
        <v>9.3000001999999998E-2</v>
      </c>
      <c r="CG28">
        <v>3.5000000000000001E-3</v>
      </c>
      <c r="CJ28">
        <v>6.4599998000000006E-2</v>
      </c>
      <c r="CS28">
        <v>0</v>
      </c>
      <c r="CT28">
        <v>0</v>
      </c>
      <c r="CU28">
        <v>0</v>
      </c>
      <c r="CV28">
        <v>0.60409999000000003</v>
      </c>
      <c r="CW28">
        <v>0.47009999000000002</v>
      </c>
      <c r="CX28">
        <v>0.13400000000000001</v>
      </c>
      <c r="CY28">
        <v>0.29319999000000002</v>
      </c>
      <c r="CZ28">
        <v>0.18229999999999999</v>
      </c>
      <c r="DA28">
        <v>0</v>
      </c>
      <c r="DB28">
        <v>0.1027</v>
      </c>
      <c r="DC28">
        <v>0</v>
      </c>
      <c r="DD28">
        <v>0</v>
      </c>
      <c r="DE28">
        <v>0</v>
      </c>
      <c r="DF28">
        <v>2015</v>
      </c>
      <c r="DG28">
        <v>9.0299993999999995E-2</v>
      </c>
      <c r="DH28">
        <v>7.5000002999999996E-2</v>
      </c>
      <c r="DI28">
        <v>1.5299999999999999E-2</v>
      </c>
      <c r="DJ28">
        <v>0.1171</v>
      </c>
      <c r="DK28">
        <v>0.19209999</v>
      </c>
      <c r="DR28">
        <v>0</v>
      </c>
      <c r="DS28">
        <v>0</v>
      </c>
      <c r="DT28">
        <v>0</v>
      </c>
      <c r="DU28">
        <v>0</v>
      </c>
      <c r="DV28">
        <v>133791</v>
      </c>
      <c r="DW28">
        <v>5936831</v>
      </c>
      <c r="DX28">
        <v>45.189999</v>
      </c>
      <c r="DY28">
        <v>10.65</v>
      </c>
      <c r="DZ28">
        <v>44.374001</v>
      </c>
      <c r="EA28">
        <v>18568</v>
      </c>
      <c r="EC28">
        <v>82806</v>
      </c>
      <c r="ED28">
        <v>1818998.9</v>
      </c>
      <c r="EF28">
        <v>21.966992999999999</v>
      </c>
      <c r="EG28">
        <v>69401</v>
      </c>
      <c r="EH28">
        <v>1559204.8</v>
      </c>
      <c r="EI28">
        <v>69.5</v>
      </c>
      <c r="EJ28">
        <v>22.466999000000001</v>
      </c>
      <c r="EN28">
        <v>4949</v>
      </c>
      <c r="EO28">
        <v>54884.733999999997</v>
      </c>
      <c r="EP28">
        <v>4020</v>
      </c>
      <c r="ES28">
        <v>4436</v>
      </c>
      <c r="ET28">
        <v>4436</v>
      </c>
      <c r="EV28">
        <v>235165</v>
      </c>
      <c r="EW28">
        <v>0</v>
      </c>
      <c r="EX28">
        <v>1</v>
      </c>
      <c r="EZ28">
        <v>14772338</v>
      </c>
      <c r="FA28">
        <v>512008.78</v>
      </c>
      <c r="FB28">
        <v>17085972</v>
      </c>
      <c r="FI28">
        <v>18786008</v>
      </c>
      <c r="FN28">
        <v>-3465</v>
      </c>
      <c r="FP28">
        <v>456518</v>
      </c>
      <c r="FQ28">
        <v>618306</v>
      </c>
      <c r="FV28">
        <v>2016</v>
      </c>
      <c r="FW28">
        <v>1076840</v>
      </c>
      <c r="FX28">
        <v>2349955</v>
      </c>
      <c r="GB28">
        <v>634695</v>
      </c>
      <c r="GL28">
        <v>-5260</v>
      </c>
      <c r="GM28">
        <v>13670</v>
      </c>
      <c r="GN28">
        <v>-3898</v>
      </c>
      <c r="GO28">
        <v>-433</v>
      </c>
      <c r="GQ28">
        <v>4066002</v>
      </c>
      <c r="GR28">
        <v>-1850258</v>
      </c>
      <c r="GS28">
        <v>-1800805</v>
      </c>
      <c r="GZ28">
        <v>-49453</v>
      </c>
      <c r="HB28">
        <v>-11555</v>
      </c>
      <c r="HC28">
        <v>-4344</v>
      </c>
      <c r="HD28">
        <v>-1937</v>
      </c>
      <c r="HE28">
        <v>-1868094</v>
      </c>
      <c r="HG28">
        <v>18950126</v>
      </c>
    </row>
    <row r="29" spans="1:215" x14ac:dyDescent="0.25">
      <c r="A29">
        <v>2</v>
      </c>
      <c r="B29" t="s">
        <v>623</v>
      </c>
      <c r="C29">
        <v>2013</v>
      </c>
      <c r="E29" t="s">
        <v>624</v>
      </c>
      <c r="F29">
        <v>1939</v>
      </c>
      <c r="G29">
        <v>0</v>
      </c>
      <c r="I29">
        <v>0</v>
      </c>
      <c r="J29" t="s">
        <v>613</v>
      </c>
      <c r="K29" t="s">
        <v>614</v>
      </c>
      <c r="L29" t="s">
        <v>614</v>
      </c>
      <c r="M29">
        <v>2</v>
      </c>
      <c r="N29" t="s">
        <v>625</v>
      </c>
      <c r="O29">
        <v>1</v>
      </c>
      <c r="P29" t="s">
        <v>616</v>
      </c>
      <c r="Q29" t="s">
        <v>626</v>
      </c>
      <c r="R29">
        <v>2</v>
      </c>
      <c r="S29">
        <v>1</v>
      </c>
      <c r="T29" s="60">
        <v>41547</v>
      </c>
      <c r="U29" s="60">
        <v>41547</v>
      </c>
      <c r="V29" s="60">
        <v>41547</v>
      </c>
      <c r="W29" t="s">
        <v>201</v>
      </c>
      <c r="X29" t="s">
        <v>620</v>
      </c>
      <c r="Y29" t="s">
        <v>627</v>
      </c>
      <c r="Z29">
        <v>2.9999998999999999E-2</v>
      </c>
      <c r="AA29">
        <v>7.9999998000000003E-2</v>
      </c>
      <c r="AB29">
        <v>1</v>
      </c>
      <c r="AC29">
        <v>1</v>
      </c>
      <c r="AE29">
        <v>0</v>
      </c>
      <c r="AI29" t="s">
        <v>628</v>
      </c>
      <c r="AO29">
        <v>20641740</v>
      </c>
      <c r="AP29">
        <v>19629816</v>
      </c>
      <c r="AQ29">
        <v>-886434.06</v>
      </c>
      <c r="AR29">
        <v>0</v>
      </c>
      <c r="AS29">
        <v>1</v>
      </c>
      <c r="AT29">
        <v>0</v>
      </c>
      <c r="AU29">
        <v>1</v>
      </c>
      <c r="AV29">
        <v>2</v>
      </c>
      <c r="AX29">
        <v>0</v>
      </c>
      <c r="AY29">
        <v>0.2</v>
      </c>
      <c r="AZ29">
        <v>5</v>
      </c>
      <c r="BA29">
        <v>0</v>
      </c>
      <c r="BB29">
        <v>0</v>
      </c>
      <c r="BC29">
        <v>4</v>
      </c>
      <c r="BD29">
        <v>1</v>
      </c>
      <c r="BE29">
        <v>1</v>
      </c>
      <c r="BK29">
        <v>3.2499999000000002E-2</v>
      </c>
      <c r="BO29">
        <v>3.2499999000000002E-2</v>
      </c>
      <c r="BP29" s="60">
        <v>41547</v>
      </c>
      <c r="BQ29">
        <v>19629812</v>
      </c>
      <c r="BR29">
        <v>29665844</v>
      </c>
      <c r="BS29">
        <v>0.66199993999999995</v>
      </c>
      <c r="BT29">
        <v>1003627</v>
      </c>
      <c r="BV29">
        <v>6263364</v>
      </c>
      <c r="BW29">
        <v>627892</v>
      </c>
      <c r="BX29">
        <v>1</v>
      </c>
      <c r="BY29">
        <v>0</v>
      </c>
      <c r="BZ29">
        <v>0</v>
      </c>
      <c r="CA29">
        <v>0</v>
      </c>
      <c r="CC29">
        <v>0.14930001000000001</v>
      </c>
      <c r="CE29">
        <v>0.1145</v>
      </c>
      <c r="CG29">
        <v>6.6799997999999999E-2</v>
      </c>
      <c r="CJ29">
        <v>6.2899998999999998E-2</v>
      </c>
      <c r="CS29">
        <v>0</v>
      </c>
      <c r="CT29">
        <v>0</v>
      </c>
      <c r="CU29">
        <v>0</v>
      </c>
      <c r="CV29">
        <v>0.65470004000000004</v>
      </c>
      <c r="CW29">
        <v>0.51120001000000004</v>
      </c>
      <c r="CX29">
        <v>0.14349999999999999</v>
      </c>
      <c r="CY29">
        <v>0.24990000000000001</v>
      </c>
      <c r="CZ29">
        <v>0.17040000999999999</v>
      </c>
      <c r="DA29">
        <v>0</v>
      </c>
      <c r="DB29">
        <v>9.5399998E-2</v>
      </c>
      <c r="DC29">
        <v>0</v>
      </c>
      <c r="DD29">
        <v>0</v>
      </c>
      <c r="DE29">
        <v>0</v>
      </c>
      <c r="DF29">
        <v>2016</v>
      </c>
      <c r="DG29">
        <v>9.2932232000000004E-2</v>
      </c>
      <c r="DH29">
        <v>7.5000002999999996E-2</v>
      </c>
      <c r="DI29">
        <v>1.7932229000000001E-2</v>
      </c>
      <c r="DJ29">
        <v>0.11893222000000001</v>
      </c>
      <c r="DK29">
        <v>0.19393224000000001</v>
      </c>
      <c r="DR29">
        <v>0</v>
      </c>
      <c r="DS29">
        <v>0</v>
      </c>
      <c r="DT29">
        <v>0</v>
      </c>
      <c r="DU29">
        <v>0</v>
      </c>
      <c r="DV29">
        <v>133919</v>
      </c>
      <c r="DW29">
        <v>6065042.5</v>
      </c>
      <c r="DZ29">
        <v>45.289000999999999</v>
      </c>
      <c r="EA29">
        <v>17643</v>
      </c>
      <c r="EC29">
        <v>84774</v>
      </c>
      <c r="ED29">
        <v>1871441.4</v>
      </c>
      <c r="EF29">
        <v>22.075652999999999</v>
      </c>
      <c r="EG29">
        <v>72376</v>
      </c>
      <c r="EH29">
        <v>1649431.8</v>
      </c>
      <c r="EN29">
        <v>5152</v>
      </c>
      <c r="EP29">
        <v>4217</v>
      </c>
      <c r="ES29">
        <v>3029</v>
      </c>
      <c r="ET29">
        <v>3029</v>
      </c>
      <c r="EV29">
        <v>236336</v>
      </c>
      <c r="EW29">
        <v>0</v>
      </c>
      <c r="EX29">
        <v>1</v>
      </c>
      <c r="FB29">
        <v>17666932</v>
      </c>
      <c r="FN29">
        <v>-3346</v>
      </c>
      <c r="FP29">
        <v>474241</v>
      </c>
      <c r="FQ29">
        <v>627892</v>
      </c>
      <c r="FV29">
        <v>3345</v>
      </c>
      <c r="FW29">
        <v>1105478</v>
      </c>
      <c r="FX29">
        <v>2090646</v>
      </c>
      <c r="GB29">
        <v>638766</v>
      </c>
      <c r="GL29">
        <v>-5712</v>
      </c>
      <c r="GM29">
        <v>12753</v>
      </c>
      <c r="GN29">
        <v>-3747</v>
      </c>
      <c r="GO29">
        <v>-401</v>
      </c>
      <c r="GQ29">
        <v>3838184</v>
      </c>
      <c r="GR29">
        <v>-1949212</v>
      </c>
      <c r="GS29">
        <v>-1893321</v>
      </c>
      <c r="GZ29">
        <v>-55891</v>
      </c>
      <c r="HB29">
        <v>-12591</v>
      </c>
      <c r="HC29">
        <v>-4312</v>
      </c>
      <c r="HD29">
        <v>-1823</v>
      </c>
      <c r="HE29">
        <v>-1967938</v>
      </c>
      <c r="HG29">
        <v>20820372</v>
      </c>
    </row>
    <row r="30" spans="1:215" x14ac:dyDescent="0.25">
      <c r="A30">
        <v>2</v>
      </c>
      <c r="B30" t="s">
        <v>623</v>
      </c>
      <c r="C30">
        <v>2014</v>
      </c>
      <c r="E30" t="s">
        <v>624</v>
      </c>
      <c r="F30">
        <v>1939</v>
      </c>
      <c r="G30">
        <v>0</v>
      </c>
      <c r="I30">
        <v>0</v>
      </c>
      <c r="J30" t="s">
        <v>613</v>
      </c>
      <c r="K30" t="s">
        <v>614</v>
      </c>
      <c r="L30" t="s">
        <v>614</v>
      </c>
      <c r="M30">
        <v>2</v>
      </c>
      <c r="N30" t="s">
        <v>625</v>
      </c>
      <c r="O30">
        <v>1</v>
      </c>
      <c r="P30" t="s">
        <v>616</v>
      </c>
      <c r="Q30" t="s">
        <v>626</v>
      </c>
      <c r="R30">
        <v>2</v>
      </c>
      <c r="S30">
        <v>1</v>
      </c>
      <c r="T30" s="60">
        <v>41912</v>
      </c>
      <c r="U30" s="60">
        <v>41912</v>
      </c>
      <c r="BY30">
        <v>0</v>
      </c>
      <c r="BZ30">
        <v>0</v>
      </c>
      <c r="CA30">
        <v>0</v>
      </c>
      <c r="CC30">
        <v>0.12130000000000001</v>
      </c>
      <c r="CE30">
        <v>0.15090001</v>
      </c>
      <c r="CG30">
        <v>0.10970000000000001</v>
      </c>
      <c r="CJ30">
        <v>6.4300000999999996E-2</v>
      </c>
      <c r="CS30">
        <v>0</v>
      </c>
      <c r="CT30">
        <v>0</v>
      </c>
      <c r="CU30">
        <v>0</v>
      </c>
      <c r="CV30">
        <v>0.66820002000000001</v>
      </c>
      <c r="CW30">
        <v>0.53349996</v>
      </c>
      <c r="CX30">
        <v>0.13469999999999999</v>
      </c>
      <c r="CY30">
        <v>0.23729998999999999</v>
      </c>
      <c r="CZ30">
        <v>0.15670000000000001</v>
      </c>
      <c r="DA30">
        <v>0</v>
      </c>
      <c r="DB30">
        <v>9.4499998000000002E-2</v>
      </c>
      <c r="DC30">
        <v>0</v>
      </c>
      <c r="DD30">
        <v>0</v>
      </c>
      <c r="DE30">
        <v>0</v>
      </c>
      <c r="DR30">
        <v>0</v>
      </c>
      <c r="DS30">
        <v>0</v>
      </c>
      <c r="DT30">
        <v>0</v>
      </c>
      <c r="DU30">
        <v>0</v>
      </c>
      <c r="EW30">
        <v>0</v>
      </c>
      <c r="EX30">
        <v>0</v>
      </c>
      <c r="FN30">
        <v>-2829</v>
      </c>
      <c r="FP30">
        <v>477300</v>
      </c>
      <c r="FQ30">
        <v>739547</v>
      </c>
      <c r="FV30">
        <v>3549</v>
      </c>
      <c r="FW30">
        <v>1220396</v>
      </c>
      <c r="FX30">
        <v>1853288</v>
      </c>
      <c r="GB30">
        <v>618861</v>
      </c>
      <c r="GL30">
        <v>-5732</v>
      </c>
      <c r="GM30">
        <v>9629</v>
      </c>
      <c r="GN30">
        <v>-2894</v>
      </c>
      <c r="GO30">
        <v>-65</v>
      </c>
      <c r="GQ30">
        <v>3693548</v>
      </c>
      <c r="GR30">
        <v>-2052294</v>
      </c>
      <c r="GS30">
        <v>-1997595</v>
      </c>
      <c r="GZ30">
        <v>-54699</v>
      </c>
      <c r="HB30">
        <v>-13103</v>
      </c>
      <c r="HC30">
        <v>-4336</v>
      </c>
      <c r="HD30">
        <v>-2880</v>
      </c>
      <c r="HE30">
        <v>-2072613</v>
      </c>
      <c r="HG30">
        <v>22441308</v>
      </c>
    </row>
    <row r="31" spans="1:215" x14ac:dyDescent="0.25">
      <c r="A31">
        <v>3</v>
      </c>
      <c r="B31" t="s">
        <v>629</v>
      </c>
      <c r="C31">
        <v>2001</v>
      </c>
      <c r="E31" t="s">
        <v>630</v>
      </c>
      <c r="F31">
        <v>1961</v>
      </c>
      <c r="G31">
        <v>1</v>
      </c>
      <c r="H31">
        <v>2006</v>
      </c>
      <c r="I31">
        <v>0</v>
      </c>
      <c r="J31" t="s">
        <v>631</v>
      </c>
      <c r="K31" t="s">
        <v>632</v>
      </c>
      <c r="L31" t="s">
        <v>632</v>
      </c>
      <c r="M31">
        <v>1</v>
      </c>
      <c r="N31" t="s">
        <v>615</v>
      </c>
      <c r="O31">
        <v>0</v>
      </c>
      <c r="P31" t="s">
        <v>633</v>
      </c>
      <c r="Q31" t="s">
        <v>626</v>
      </c>
      <c r="R31">
        <v>2</v>
      </c>
      <c r="S31">
        <v>1</v>
      </c>
      <c r="T31" s="60">
        <v>37072</v>
      </c>
      <c r="U31" s="60">
        <v>37072</v>
      </c>
      <c r="V31" s="60">
        <v>37072</v>
      </c>
      <c r="W31" t="s">
        <v>324</v>
      </c>
      <c r="X31" t="s">
        <v>634</v>
      </c>
      <c r="Y31" t="s">
        <v>635</v>
      </c>
      <c r="Z31">
        <v>3.5000000000000003E-2</v>
      </c>
      <c r="AA31">
        <v>8.2500003000000002E-2</v>
      </c>
      <c r="AB31">
        <v>2</v>
      </c>
      <c r="AE31">
        <v>0</v>
      </c>
      <c r="AF31">
        <v>1</v>
      </c>
      <c r="AG31">
        <v>25</v>
      </c>
      <c r="BP31" s="60">
        <v>37072</v>
      </c>
      <c r="BQ31">
        <v>5579440</v>
      </c>
      <c r="BR31">
        <v>5528026</v>
      </c>
      <c r="BS31">
        <v>1.0090001</v>
      </c>
      <c r="BT31">
        <v>-51414</v>
      </c>
      <c r="BV31">
        <v>1208700</v>
      </c>
      <c r="BW31">
        <v>65151</v>
      </c>
      <c r="BX31">
        <v>1.0529999999999999</v>
      </c>
      <c r="BY31">
        <v>0</v>
      </c>
      <c r="BZ31">
        <v>0</v>
      </c>
      <c r="CA31">
        <v>0</v>
      </c>
      <c r="CC31">
        <v>-5.2499997999999999E-2</v>
      </c>
      <c r="CE31">
        <v>4.8699997000000002E-2</v>
      </c>
      <c r="CG31">
        <v>9.3500002999999998E-2</v>
      </c>
      <c r="CS31">
        <v>0</v>
      </c>
      <c r="CT31">
        <v>0</v>
      </c>
      <c r="CU31">
        <v>0</v>
      </c>
      <c r="CV31">
        <v>0.61129999000000002</v>
      </c>
      <c r="CW31">
        <v>0.43830001000000002</v>
      </c>
      <c r="CX31">
        <v>0.17299998999999999</v>
      </c>
      <c r="CY31">
        <v>0.31580001000000002</v>
      </c>
      <c r="CZ31">
        <v>0.26820000999999999</v>
      </c>
      <c r="DA31">
        <v>4.7600001000000003E-2</v>
      </c>
      <c r="DB31">
        <v>7.2899996999999994E-2</v>
      </c>
      <c r="DC31">
        <v>0</v>
      </c>
      <c r="DD31">
        <v>0</v>
      </c>
      <c r="DE31">
        <v>0</v>
      </c>
      <c r="DF31">
        <v>2004</v>
      </c>
      <c r="DG31">
        <v>0.16360000999999999</v>
      </c>
      <c r="DH31">
        <v>6.8300000999999999E-2</v>
      </c>
      <c r="DI31">
        <v>9.5299995999999998E-2</v>
      </c>
      <c r="DJ31">
        <v>0.1087772</v>
      </c>
      <c r="DK31">
        <v>0.17707719999999999</v>
      </c>
      <c r="DL31">
        <v>222589</v>
      </c>
      <c r="DM31">
        <v>92915.391000000003</v>
      </c>
      <c r="DN31">
        <v>129673.61</v>
      </c>
      <c r="DO31">
        <v>147980.60999999999</v>
      </c>
      <c r="DP31">
        <v>240896</v>
      </c>
      <c r="DQ31">
        <v>1360401</v>
      </c>
      <c r="DR31">
        <v>0</v>
      </c>
      <c r="DS31">
        <v>0</v>
      </c>
      <c r="DT31">
        <v>0</v>
      </c>
      <c r="DU31">
        <v>0</v>
      </c>
      <c r="DV31">
        <v>32441</v>
      </c>
      <c r="DX31">
        <v>43.75</v>
      </c>
      <c r="DY31">
        <v>8.4899997999999997</v>
      </c>
      <c r="DZ31">
        <v>41.935001</v>
      </c>
      <c r="EA31">
        <v>6187</v>
      </c>
      <c r="EB31">
        <v>11403</v>
      </c>
      <c r="EC31">
        <v>16274</v>
      </c>
      <c r="EF31">
        <v>16.488001000000001</v>
      </c>
      <c r="EG31">
        <v>16274</v>
      </c>
      <c r="EI31">
        <v>64.550003000000004</v>
      </c>
      <c r="EJ31">
        <v>16.488001000000001</v>
      </c>
      <c r="EP31">
        <v>0</v>
      </c>
      <c r="ES31">
        <v>0</v>
      </c>
      <c r="EV31">
        <v>66305</v>
      </c>
      <c r="EW31">
        <v>0</v>
      </c>
      <c r="EX31">
        <v>0</v>
      </c>
      <c r="FB31">
        <v>3089206</v>
      </c>
      <c r="FP31">
        <v>67537</v>
      </c>
      <c r="FQ31">
        <v>68604</v>
      </c>
      <c r="FW31">
        <v>136141</v>
      </c>
      <c r="FX31">
        <v>-558855</v>
      </c>
      <c r="FZ31">
        <v>125703</v>
      </c>
      <c r="GA31">
        <v>107221</v>
      </c>
      <c r="GB31">
        <v>232924</v>
      </c>
      <c r="GL31">
        <v>-14123</v>
      </c>
      <c r="GP31">
        <v>5</v>
      </c>
      <c r="GQ31">
        <v>-203908</v>
      </c>
      <c r="GR31">
        <v>-259771</v>
      </c>
      <c r="GS31">
        <v>-259771</v>
      </c>
      <c r="HA31">
        <v>-9339</v>
      </c>
      <c r="HB31">
        <v>-3322</v>
      </c>
      <c r="HE31">
        <v>-272432</v>
      </c>
      <c r="HG31">
        <v>5796189</v>
      </c>
    </row>
    <row r="32" spans="1:215" x14ac:dyDescent="0.25">
      <c r="A32">
        <v>3</v>
      </c>
      <c r="B32" t="s">
        <v>629</v>
      </c>
      <c r="C32">
        <v>2002</v>
      </c>
      <c r="E32" t="s">
        <v>630</v>
      </c>
      <c r="F32">
        <v>1961</v>
      </c>
      <c r="G32">
        <v>1</v>
      </c>
      <c r="H32">
        <v>2006</v>
      </c>
      <c r="I32">
        <v>0</v>
      </c>
      <c r="J32" t="s">
        <v>631</v>
      </c>
      <c r="K32" t="s">
        <v>632</v>
      </c>
      <c r="L32" t="s">
        <v>632</v>
      </c>
      <c r="M32">
        <v>1</v>
      </c>
      <c r="N32" t="s">
        <v>615</v>
      </c>
      <c r="O32">
        <v>0</v>
      </c>
      <c r="P32" t="s">
        <v>633</v>
      </c>
      <c r="Q32" t="s">
        <v>626</v>
      </c>
      <c r="R32">
        <v>2</v>
      </c>
      <c r="S32">
        <v>1</v>
      </c>
      <c r="T32" s="60">
        <v>37437</v>
      </c>
      <c r="U32" s="60">
        <v>37437</v>
      </c>
      <c r="V32" s="60">
        <v>37437</v>
      </c>
      <c r="W32" t="s">
        <v>324</v>
      </c>
      <c r="X32" t="s">
        <v>636</v>
      </c>
      <c r="Y32" t="s">
        <v>637</v>
      </c>
      <c r="Z32">
        <v>3.5000000000000003E-2</v>
      </c>
      <c r="AA32">
        <v>8.2500003000000002E-2</v>
      </c>
      <c r="AB32">
        <v>2</v>
      </c>
      <c r="AC32">
        <v>0</v>
      </c>
      <c r="AD32">
        <v>5</v>
      </c>
      <c r="AE32">
        <v>1</v>
      </c>
      <c r="AF32">
        <v>2</v>
      </c>
      <c r="AG32">
        <v>25</v>
      </c>
      <c r="BP32" s="60">
        <v>37437</v>
      </c>
      <c r="BQ32">
        <v>4611170</v>
      </c>
      <c r="BR32">
        <v>6133182</v>
      </c>
      <c r="BS32">
        <v>0.75199996999999996</v>
      </c>
      <c r="BT32">
        <v>1522012</v>
      </c>
      <c r="BV32">
        <v>1245054</v>
      </c>
      <c r="BW32">
        <v>65485</v>
      </c>
      <c r="BX32">
        <v>1.0289999999999999</v>
      </c>
      <c r="BY32">
        <v>0</v>
      </c>
      <c r="BZ32">
        <v>0</v>
      </c>
      <c r="CA32">
        <v>0</v>
      </c>
      <c r="CC32">
        <v>-5.4800000000000001E-2</v>
      </c>
      <c r="CE32">
        <v>4.8999999999999998E-3</v>
      </c>
      <c r="CG32">
        <v>4.5700002000000003E-2</v>
      </c>
      <c r="CS32">
        <v>0</v>
      </c>
      <c r="CT32">
        <v>0</v>
      </c>
      <c r="CU32">
        <v>0</v>
      </c>
      <c r="CV32">
        <v>0.56630002999999995</v>
      </c>
      <c r="CW32">
        <v>0.38339999000000002</v>
      </c>
      <c r="CX32">
        <v>0.18290001</v>
      </c>
      <c r="CY32">
        <v>0.35539999999999999</v>
      </c>
      <c r="CZ32">
        <v>0.32169998</v>
      </c>
      <c r="DA32">
        <v>3.3700000000000001E-2</v>
      </c>
      <c r="DB32">
        <v>7.8299998999999995E-2</v>
      </c>
      <c r="DC32">
        <v>0</v>
      </c>
      <c r="DD32">
        <v>0</v>
      </c>
      <c r="DE32">
        <v>0</v>
      </c>
      <c r="DF32">
        <v>2005</v>
      </c>
      <c r="DG32">
        <v>0.2014</v>
      </c>
      <c r="DH32">
        <v>6.8300000999999999E-2</v>
      </c>
      <c r="DI32">
        <v>0.1331</v>
      </c>
      <c r="DJ32">
        <v>0.24912173000000001</v>
      </c>
      <c r="DK32">
        <v>0.31742173000000001</v>
      </c>
      <c r="DL32">
        <v>282508</v>
      </c>
      <c r="DM32">
        <v>95803.452999999994</v>
      </c>
      <c r="DN32">
        <v>186704.55</v>
      </c>
      <c r="DO32">
        <v>349439.53</v>
      </c>
      <c r="DP32">
        <v>445243</v>
      </c>
      <c r="DQ32">
        <v>1402686</v>
      </c>
      <c r="DR32">
        <v>0</v>
      </c>
      <c r="DS32">
        <v>0</v>
      </c>
      <c r="DT32">
        <v>0</v>
      </c>
      <c r="DU32">
        <v>0</v>
      </c>
      <c r="DV32">
        <v>33242</v>
      </c>
      <c r="DX32">
        <v>43.990001999999997</v>
      </c>
      <c r="DY32">
        <v>8.4700003000000006</v>
      </c>
      <c r="DZ32">
        <v>42.195999</v>
      </c>
      <c r="EA32">
        <v>5702</v>
      </c>
      <c r="EB32">
        <v>11301</v>
      </c>
      <c r="EC32">
        <v>17215</v>
      </c>
      <c r="EF32">
        <v>17.027999999999999</v>
      </c>
      <c r="EG32">
        <v>17215</v>
      </c>
      <c r="EI32">
        <v>64.699996999999996</v>
      </c>
      <c r="EJ32">
        <v>17.027999999999999</v>
      </c>
      <c r="EP32">
        <v>0</v>
      </c>
      <c r="ES32">
        <v>0</v>
      </c>
      <c r="EV32">
        <v>67460</v>
      </c>
      <c r="EW32">
        <v>0</v>
      </c>
      <c r="EX32">
        <v>0</v>
      </c>
      <c r="FB32">
        <v>3421008</v>
      </c>
      <c r="FP32">
        <v>71558</v>
      </c>
      <c r="FQ32">
        <v>67385</v>
      </c>
      <c r="FW32">
        <v>138943</v>
      </c>
      <c r="FX32">
        <v>-502081</v>
      </c>
      <c r="FZ32">
        <v>116210</v>
      </c>
      <c r="GA32">
        <v>79222</v>
      </c>
      <c r="GB32">
        <v>195432</v>
      </c>
      <c r="GL32">
        <v>-12162</v>
      </c>
      <c r="GP32">
        <v>73</v>
      </c>
      <c r="GQ32">
        <v>-179795</v>
      </c>
      <c r="GR32">
        <v>-279731</v>
      </c>
      <c r="GS32">
        <v>-279731</v>
      </c>
      <c r="HA32">
        <v>-9150</v>
      </c>
      <c r="HB32">
        <v>-3756</v>
      </c>
      <c r="HE32">
        <v>-292637</v>
      </c>
      <c r="HG32">
        <v>5323757</v>
      </c>
    </row>
    <row r="33" spans="1:215" x14ac:dyDescent="0.25">
      <c r="A33">
        <v>3</v>
      </c>
      <c r="B33" t="s">
        <v>629</v>
      </c>
      <c r="C33">
        <v>2003</v>
      </c>
      <c r="E33" t="s">
        <v>630</v>
      </c>
      <c r="F33">
        <v>1961</v>
      </c>
      <c r="G33">
        <v>1</v>
      </c>
      <c r="H33">
        <v>2006</v>
      </c>
      <c r="I33">
        <v>0</v>
      </c>
      <c r="J33" t="s">
        <v>631</v>
      </c>
      <c r="K33" t="s">
        <v>632</v>
      </c>
      <c r="L33" t="s">
        <v>632</v>
      </c>
      <c r="M33">
        <v>1</v>
      </c>
      <c r="N33" t="s">
        <v>615</v>
      </c>
      <c r="O33">
        <v>0</v>
      </c>
      <c r="P33" t="s">
        <v>633</v>
      </c>
      <c r="Q33" t="s">
        <v>626</v>
      </c>
      <c r="R33">
        <v>2</v>
      </c>
      <c r="S33">
        <v>1</v>
      </c>
      <c r="T33" s="60">
        <v>37802</v>
      </c>
      <c r="U33" s="60">
        <v>37802</v>
      </c>
      <c r="V33" s="60">
        <v>37802</v>
      </c>
      <c r="W33" t="s">
        <v>324</v>
      </c>
      <c r="X33" t="s">
        <v>636</v>
      </c>
      <c r="Y33" t="s">
        <v>637</v>
      </c>
      <c r="Z33">
        <v>3.5000000000000003E-2</v>
      </c>
      <c r="AA33">
        <v>8.2500003000000002E-2</v>
      </c>
      <c r="AB33">
        <v>2</v>
      </c>
      <c r="AC33">
        <v>0</v>
      </c>
      <c r="AD33">
        <v>5</v>
      </c>
      <c r="AE33">
        <v>1</v>
      </c>
      <c r="AF33">
        <v>2</v>
      </c>
      <c r="AG33">
        <v>25</v>
      </c>
      <c r="BP33" s="60">
        <v>37802</v>
      </c>
      <c r="BQ33">
        <v>4607673</v>
      </c>
      <c r="BR33">
        <v>6330541</v>
      </c>
      <c r="BS33">
        <v>0.72800003999999996</v>
      </c>
      <c r="BT33">
        <v>1722868</v>
      </c>
      <c r="BV33">
        <v>1300041</v>
      </c>
      <c r="BW33">
        <v>63283</v>
      </c>
      <c r="BX33">
        <v>1.103</v>
      </c>
      <c r="BY33">
        <v>0</v>
      </c>
      <c r="BZ33">
        <v>0</v>
      </c>
      <c r="CA33">
        <v>0</v>
      </c>
      <c r="CC33">
        <v>3.6699998999999997E-2</v>
      </c>
      <c r="CE33">
        <v>2.4800000999999999E-2</v>
      </c>
      <c r="CG33">
        <v>2.4700000999999999E-2</v>
      </c>
      <c r="CS33">
        <v>0</v>
      </c>
      <c r="CT33">
        <v>0</v>
      </c>
      <c r="CU33">
        <v>0</v>
      </c>
      <c r="CV33">
        <v>0.59790003000000003</v>
      </c>
      <c r="CW33">
        <v>0.42320001000000002</v>
      </c>
      <c r="CX33">
        <v>0.17469999</v>
      </c>
      <c r="CY33">
        <v>0.33210000000000001</v>
      </c>
      <c r="CZ33">
        <v>0.29479998000000002</v>
      </c>
      <c r="DA33">
        <v>3.7300001999999999E-2</v>
      </c>
      <c r="DB33">
        <v>7.0000000000000007E-2</v>
      </c>
      <c r="DC33">
        <v>0</v>
      </c>
      <c r="DD33">
        <v>0</v>
      </c>
      <c r="DE33">
        <v>0</v>
      </c>
      <c r="DF33">
        <v>2006</v>
      </c>
      <c r="DG33">
        <v>0.20050000000000001</v>
      </c>
      <c r="DH33">
        <v>6.8099997999999995E-2</v>
      </c>
      <c r="DI33">
        <v>0.13239999</v>
      </c>
      <c r="DJ33">
        <v>0.24831317</v>
      </c>
      <c r="DK33">
        <v>0.31641319000000001</v>
      </c>
      <c r="DL33">
        <v>292826</v>
      </c>
      <c r="DM33">
        <v>99479.32</v>
      </c>
      <c r="DN33">
        <v>193346.67</v>
      </c>
      <c r="DO33">
        <v>362731.69</v>
      </c>
      <c r="DP33">
        <v>462211</v>
      </c>
      <c r="DQ33">
        <v>1460783</v>
      </c>
      <c r="DR33">
        <v>0</v>
      </c>
      <c r="DS33">
        <v>0</v>
      </c>
      <c r="DT33">
        <v>0</v>
      </c>
      <c r="DU33">
        <v>0</v>
      </c>
      <c r="DV33">
        <v>34065</v>
      </c>
      <c r="DX33">
        <v>44.23</v>
      </c>
      <c r="DY33">
        <v>8.5200005000000001</v>
      </c>
      <c r="DZ33">
        <v>42.881999999999998</v>
      </c>
      <c r="EA33">
        <v>5841</v>
      </c>
      <c r="EB33">
        <v>10798</v>
      </c>
      <c r="EC33">
        <v>18431</v>
      </c>
      <c r="EF33">
        <v>17.280000999999999</v>
      </c>
      <c r="EG33">
        <v>18431</v>
      </c>
      <c r="EI33">
        <v>64.809997999999993</v>
      </c>
      <c r="EJ33">
        <v>17.280000999999999</v>
      </c>
      <c r="EP33">
        <v>0</v>
      </c>
      <c r="ES33">
        <v>0</v>
      </c>
      <c r="EV33">
        <v>69135</v>
      </c>
      <c r="EW33">
        <v>0</v>
      </c>
      <c r="EX33">
        <v>0</v>
      </c>
      <c r="FB33">
        <v>3620213</v>
      </c>
      <c r="FP33">
        <v>78889</v>
      </c>
      <c r="FQ33">
        <v>69801</v>
      </c>
      <c r="FW33">
        <v>148690</v>
      </c>
      <c r="FX33">
        <v>9723</v>
      </c>
      <c r="FZ33">
        <v>87690</v>
      </c>
      <c r="GA33">
        <v>80905</v>
      </c>
      <c r="GB33">
        <v>168595</v>
      </c>
      <c r="GL33">
        <v>-11457</v>
      </c>
      <c r="GP33">
        <v>69</v>
      </c>
      <c r="GQ33">
        <v>315620</v>
      </c>
      <c r="GR33">
        <v>-307684</v>
      </c>
      <c r="GS33">
        <v>-307684</v>
      </c>
      <c r="HA33">
        <v>-9165</v>
      </c>
      <c r="HB33">
        <v>-4138</v>
      </c>
      <c r="HE33">
        <v>-320987</v>
      </c>
      <c r="HG33">
        <v>5318390</v>
      </c>
    </row>
    <row r="34" spans="1:215" x14ac:dyDescent="0.25">
      <c r="A34">
        <v>3</v>
      </c>
      <c r="B34" t="s">
        <v>629</v>
      </c>
      <c r="C34">
        <v>2004</v>
      </c>
      <c r="E34" t="s">
        <v>630</v>
      </c>
      <c r="F34">
        <v>1961</v>
      </c>
      <c r="G34">
        <v>1</v>
      </c>
      <c r="H34">
        <v>2006</v>
      </c>
      <c r="I34">
        <v>0</v>
      </c>
      <c r="J34" t="s">
        <v>631</v>
      </c>
      <c r="K34" t="s">
        <v>632</v>
      </c>
      <c r="L34" t="s">
        <v>632</v>
      </c>
      <c r="M34">
        <v>1</v>
      </c>
      <c r="N34" t="s">
        <v>615</v>
      </c>
      <c r="O34">
        <v>0</v>
      </c>
      <c r="P34" t="s">
        <v>633</v>
      </c>
      <c r="Q34" t="s">
        <v>626</v>
      </c>
      <c r="R34">
        <v>2</v>
      </c>
      <c r="S34">
        <v>1</v>
      </c>
      <c r="T34" s="60">
        <v>38168</v>
      </c>
      <c r="U34" s="60">
        <v>38168</v>
      </c>
      <c r="V34" s="60">
        <v>38168</v>
      </c>
      <c r="W34" t="s">
        <v>324</v>
      </c>
      <c r="X34" t="s">
        <v>636</v>
      </c>
      <c r="Y34" t="s">
        <v>637</v>
      </c>
      <c r="Z34">
        <v>3.5000000000000003E-2</v>
      </c>
      <c r="AA34">
        <v>8.2500003000000002E-2</v>
      </c>
      <c r="AB34">
        <v>2</v>
      </c>
      <c r="AC34">
        <v>0</v>
      </c>
      <c r="AD34">
        <v>5</v>
      </c>
      <c r="AE34">
        <v>1</v>
      </c>
      <c r="AF34">
        <v>2</v>
      </c>
      <c r="AG34">
        <v>25</v>
      </c>
      <c r="BP34" s="60">
        <v>38168</v>
      </c>
      <c r="BQ34">
        <v>4709592</v>
      </c>
      <c r="BR34">
        <v>6711507</v>
      </c>
      <c r="BS34">
        <v>0.70199995999999998</v>
      </c>
      <c r="BT34">
        <v>2001915</v>
      </c>
      <c r="BV34">
        <v>1305670</v>
      </c>
      <c r="BW34">
        <v>74178</v>
      </c>
      <c r="BX34">
        <v>1</v>
      </c>
      <c r="BY34">
        <v>0</v>
      </c>
      <c r="BZ34">
        <v>0</v>
      </c>
      <c r="CA34">
        <v>0</v>
      </c>
      <c r="CC34">
        <v>0.15079999999999999</v>
      </c>
      <c r="CE34">
        <v>4.0900002999999997E-2</v>
      </c>
      <c r="CG34">
        <v>3.2899998E-2</v>
      </c>
      <c r="CS34">
        <v>0</v>
      </c>
      <c r="CT34">
        <v>0</v>
      </c>
      <c r="CU34">
        <v>0</v>
      </c>
      <c r="CV34">
        <v>0.58249998000000003</v>
      </c>
      <c r="CW34">
        <v>0.40349998999999998</v>
      </c>
      <c r="CX34">
        <v>0.17899999</v>
      </c>
      <c r="CY34">
        <v>0.30669998999999998</v>
      </c>
      <c r="CZ34">
        <v>0.27029999999999998</v>
      </c>
      <c r="DA34">
        <v>3.6400001000000001E-2</v>
      </c>
      <c r="DB34">
        <v>7.6899997999999997E-2</v>
      </c>
      <c r="DC34">
        <v>0</v>
      </c>
      <c r="DD34">
        <v>3.2899998E-2</v>
      </c>
      <c r="DE34">
        <v>1E-3</v>
      </c>
      <c r="DF34">
        <v>2007</v>
      </c>
      <c r="DG34">
        <v>0.20130000000000001</v>
      </c>
      <c r="DH34">
        <v>6.8099997999999995E-2</v>
      </c>
      <c r="DI34">
        <v>0.13319998999999999</v>
      </c>
      <c r="DJ34">
        <v>0.28187795999999998</v>
      </c>
      <c r="DK34">
        <v>0.34997793999999999</v>
      </c>
      <c r="DL34">
        <v>296486</v>
      </c>
      <c r="DM34">
        <v>100310.41</v>
      </c>
      <c r="DN34">
        <v>196175.58</v>
      </c>
      <c r="DO34">
        <v>415202.59</v>
      </c>
      <c r="DP34">
        <v>515513</v>
      </c>
      <c r="DQ34">
        <v>1472987</v>
      </c>
      <c r="DR34">
        <v>0</v>
      </c>
      <c r="DS34">
        <v>0</v>
      </c>
      <c r="DT34">
        <v>0</v>
      </c>
      <c r="DU34">
        <v>0</v>
      </c>
      <c r="DV34">
        <v>33612</v>
      </c>
      <c r="DX34">
        <v>44.639999000000003</v>
      </c>
      <c r="DY34">
        <v>8.6999998000000005</v>
      </c>
      <c r="DZ34">
        <v>43.823002000000002</v>
      </c>
      <c r="EA34">
        <v>5965</v>
      </c>
      <c r="EB34">
        <v>11860</v>
      </c>
      <c r="EC34">
        <v>19572</v>
      </c>
      <c r="EF34">
        <v>17.615998999999999</v>
      </c>
      <c r="EG34">
        <v>19572</v>
      </c>
      <c r="EI34">
        <v>64.989998</v>
      </c>
      <c r="EJ34">
        <v>17.615998999999999</v>
      </c>
      <c r="EP34">
        <v>0</v>
      </c>
      <c r="ES34">
        <v>0</v>
      </c>
      <c r="EV34">
        <v>71009</v>
      </c>
      <c r="EW34">
        <v>0</v>
      </c>
      <c r="EX34">
        <v>0</v>
      </c>
      <c r="FB34">
        <v>3919670</v>
      </c>
      <c r="FP34">
        <v>83290</v>
      </c>
      <c r="FQ34">
        <v>74178</v>
      </c>
      <c r="FW34">
        <v>157468</v>
      </c>
      <c r="FX34">
        <v>591306</v>
      </c>
      <c r="FZ34">
        <v>82927</v>
      </c>
      <c r="GA34">
        <v>87121</v>
      </c>
      <c r="GB34">
        <v>170048</v>
      </c>
      <c r="GL34">
        <v>-13421</v>
      </c>
      <c r="GP34">
        <v>107</v>
      </c>
      <c r="GQ34">
        <v>905508</v>
      </c>
      <c r="GR34">
        <v>-329390</v>
      </c>
      <c r="GS34">
        <v>-329390</v>
      </c>
      <c r="HA34">
        <v>-10344</v>
      </c>
      <c r="HB34">
        <v>-3721</v>
      </c>
      <c r="HE34">
        <v>-343455</v>
      </c>
      <c r="HG34">
        <v>5880443</v>
      </c>
    </row>
    <row r="35" spans="1:215" x14ac:dyDescent="0.25">
      <c r="A35">
        <v>3</v>
      </c>
      <c r="B35" t="s">
        <v>629</v>
      </c>
      <c r="C35">
        <v>2005</v>
      </c>
      <c r="E35" t="s">
        <v>630</v>
      </c>
      <c r="F35">
        <v>1961</v>
      </c>
      <c r="G35">
        <v>1</v>
      </c>
      <c r="H35">
        <v>2006</v>
      </c>
      <c r="I35">
        <v>0</v>
      </c>
      <c r="J35" t="s">
        <v>631</v>
      </c>
      <c r="K35" t="s">
        <v>632</v>
      </c>
      <c r="L35" t="s">
        <v>632</v>
      </c>
      <c r="M35">
        <v>1</v>
      </c>
      <c r="N35" t="s">
        <v>615</v>
      </c>
      <c r="O35">
        <v>0</v>
      </c>
      <c r="P35" t="s">
        <v>633</v>
      </c>
      <c r="Q35" t="s">
        <v>626</v>
      </c>
      <c r="R35">
        <v>2</v>
      </c>
      <c r="S35">
        <v>1</v>
      </c>
      <c r="T35" s="60">
        <v>38533</v>
      </c>
      <c r="U35" s="60">
        <v>38533</v>
      </c>
      <c r="V35" s="60">
        <v>38533</v>
      </c>
      <c r="W35" t="s">
        <v>324</v>
      </c>
      <c r="X35" t="s">
        <v>636</v>
      </c>
      <c r="Y35" t="s">
        <v>637</v>
      </c>
      <c r="Z35">
        <v>3.5000000000000003E-2</v>
      </c>
      <c r="AA35">
        <v>8.2500003000000002E-2</v>
      </c>
      <c r="AB35">
        <v>2</v>
      </c>
      <c r="AC35">
        <v>0</v>
      </c>
      <c r="AD35">
        <v>5</v>
      </c>
      <c r="AE35">
        <v>1</v>
      </c>
      <c r="AF35">
        <v>2</v>
      </c>
      <c r="AG35">
        <v>25</v>
      </c>
      <c r="BP35" s="60">
        <v>38533</v>
      </c>
      <c r="BQ35">
        <v>4658413</v>
      </c>
      <c r="BR35">
        <v>7087191</v>
      </c>
      <c r="BS35">
        <v>0.65699995</v>
      </c>
      <c r="BT35">
        <v>2428778</v>
      </c>
      <c r="BV35">
        <v>1404043</v>
      </c>
      <c r="BW35">
        <v>234361</v>
      </c>
      <c r="BX35">
        <v>0.47299998999999998</v>
      </c>
      <c r="BY35">
        <v>0</v>
      </c>
      <c r="BZ35">
        <v>0</v>
      </c>
      <c r="CA35">
        <v>0</v>
      </c>
      <c r="CC35">
        <v>8.9499994999999999E-2</v>
      </c>
      <c r="CE35">
        <v>9.1300003000000005E-2</v>
      </c>
      <c r="CG35">
        <v>3.0599999999999999E-2</v>
      </c>
      <c r="CS35">
        <v>0</v>
      </c>
      <c r="CT35">
        <v>0</v>
      </c>
      <c r="CU35">
        <v>0</v>
      </c>
      <c r="CV35">
        <v>0.55530000000000002</v>
      </c>
      <c r="CW35">
        <v>0.38389999000000002</v>
      </c>
      <c r="CX35">
        <v>0.1714</v>
      </c>
      <c r="CY35">
        <v>0.27590000999999997</v>
      </c>
      <c r="CZ35">
        <v>0.22259999999999999</v>
      </c>
      <c r="DA35">
        <v>3.7199999999999997E-2</v>
      </c>
      <c r="DB35">
        <v>9.64E-2</v>
      </c>
      <c r="DC35">
        <v>0</v>
      </c>
      <c r="DD35">
        <v>6.8700000999999997E-2</v>
      </c>
      <c r="DE35">
        <v>3.7000000000000002E-3</v>
      </c>
      <c r="DF35">
        <v>2008</v>
      </c>
      <c r="DG35">
        <v>0.2132</v>
      </c>
      <c r="DH35">
        <v>6.8400003000000001E-2</v>
      </c>
      <c r="DI35">
        <v>0.14479998999999999</v>
      </c>
      <c r="DJ35">
        <v>0.32511601000000001</v>
      </c>
      <c r="DK35">
        <v>0.39351599999999998</v>
      </c>
      <c r="DL35">
        <v>338392</v>
      </c>
      <c r="DM35">
        <v>108543.34</v>
      </c>
      <c r="DN35">
        <v>229848.66</v>
      </c>
      <c r="DO35">
        <v>515923.66</v>
      </c>
      <c r="DP35">
        <v>624467</v>
      </c>
      <c r="DQ35">
        <v>1586891</v>
      </c>
      <c r="DR35">
        <v>0</v>
      </c>
      <c r="DS35">
        <v>0</v>
      </c>
      <c r="DT35">
        <v>0</v>
      </c>
      <c r="DU35">
        <v>0</v>
      </c>
      <c r="DV35">
        <v>33730</v>
      </c>
      <c r="DX35">
        <v>44.82</v>
      </c>
      <c r="DY35">
        <v>8.7200003000000006</v>
      </c>
      <c r="DZ35">
        <v>44.860000999999997</v>
      </c>
      <c r="EA35">
        <v>6105</v>
      </c>
      <c r="EB35">
        <v>12761</v>
      </c>
      <c r="EC35">
        <v>20703</v>
      </c>
      <c r="EF35">
        <v>17.964001</v>
      </c>
      <c r="EG35">
        <v>20703</v>
      </c>
      <c r="EI35">
        <v>65.209998999999996</v>
      </c>
      <c r="EJ35">
        <v>17.964001</v>
      </c>
      <c r="EP35">
        <v>0</v>
      </c>
      <c r="ES35">
        <v>0</v>
      </c>
      <c r="EV35">
        <v>73299</v>
      </c>
      <c r="EW35">
        <v>0</v>
      </c>
      <c r="EX35">
        <v>0</v>
      </c>
      <c r="FB35">
        <v>4161063</v>
      </c>
      <c r="FP35">
        <v>71312</v>
      </c>
      <c r="FQ35">
        <v>110853</v>
      </c>
      <c r="FW35">
        <v>182165</v>
      </c>
      <c r="FX35">
        <v>285594</v>
      </c>
      <c r="FZ35">
        <v>77430</v>
      </c>
      <c r="GA35">
        <v>87430</v>
      </c>
      <c r="GB35">
        <v>164860</v>
      </c>
      <c r="GL35">
        <v>-19812</v>
      </c>
      <c r="GP35">
        <v>9</v>
      </c>
      <c r="GQ35">
        <v>612816</v>
      </c>
      <c r="GR35">
        <v>-357763</v>
      </c>
      <c r="GS35">
        <v>-357763</v>
      </c>
      <c r="HA35">
        <v>-10318</v>
      </c>
      <c r="HB35">
        <v>-3114</v>
      </c>
      <c r="HE35">
        <v>-371195</v>
      </c>
      <c r="HG35">
        <v>6122064</v>
      </c>
    </row>
    <row r="36" spans="1:215" x14ac:dyDescent="0.25">
      <c r="A36">
        <v>3</v>
      </c>
      <c r="B36" t="s">
        <v>629</v>
      </c>
      <c r="C36">
        <v>2006</v>
      </c>
      <c r="E36" t="s">
        <v>630</v>
      </c>
      <c r="F36">
        <v>1961</v>
      </c>
      <c r="G36">
        <v>1</v>
      </c>
      <c r="H36">
        <v>2006</v>
      </c>
      <c r="I36">
        <v>0</v>
      </c>
      <c r="J36" t="s">
        <v>631</v>
      </c>
      <c r="K36" t="s">
        <v>632</v>
      </c>
      <c r="L36" t="s">
        <v>632</v>
      </c>
      <c r="M36">
        <v>1</v>
      </c>
      <c r="N36" t="s">
        <v>615</v>
      </c>
      <c r="O36">
        <v>0</v>
      </c>
      <c r="P36" t="s">
        <v>633</v>
      </c>
      <c r="Q36" t="s">
        <v>626</v>
      </c>
      <c r="R36">
        <v>2</v>
      </c>
      <c r="S36">
        <v>1</v>
      </c>
      <c r="T36" s="60">
        <v>38898</v>
      </c>
      <c r="U36" s="60">
        <v>38898</v>
      </c>
      <c r="V36" s="60">
        <v>38898</v>
      </c>
      <c r="W36" t="s">
        <v>201</v>
      </c>
      <c r="X36" t="s">
        <v>636</v>
      </c>
      <c r="Y36" t="s">
        <v>637</v>
      </c>
      <c r="Z36">
        <v>3.5000000000000003E-2</v>
      </c>
      <c r="AA36">
        <v>8.2500003000000002E-2</v>
      </c>
      <c r="AB36">
        <v>1</v>
      </c>
      <c r="AC36">
        <v>0</v>
      </c>
      <c r="AD36">
        <v>5</v>
      </c>
      <c r="AE36">
        <v>1</v>
      </c>
      <c r="AF36">
        <v>2</v>
      </c>
      <c r="AG36">
        <v>25</v>
      </c>
      <c r="BP36" s="60">
        <v>38898</v>
      </c>
      <c r="BQ36">
        <v>6331065</v>
      </c>
      <c r="BR36">
        <v>8094043</v>
      </c>
      <c r="BS36">
        <v>0.78199995</v>
      </c>
      <c r="BT36">
        <v>1762978</v>
      </c>
      <c r="BV36">
        <v>1590693</v>
      </c>
      <c r="BW36">
        <v>249488</v>
      </c>
      <c r="BX36">
        <v>0.65400004</v>
      </c>
      <c r="BY36">
        <v>0</v>
      </c>
      <c r="BZ36">
        <v>0</v>
      </c>
      <c r="CA36">
        <v>0</v>
      </c>
      <c r="CC36">
        <v>0.1174</v>
      </c>
      <c r="CE36">
        <v>0.11899999999999999</v>
      </c>
      <c r="CG36">
        <v>6.5399997000000001E-2</v>
      </c>
      <c r="CS36">
        <v>0</v>
      </c>
      <c r="CT36">
        <v>0</v>
      </c>
      <c r="CU36">
        <v>0</v>
      </c>
      <c r="CV36">
        <v>0.55349999999999999</v>
      </c>
      <c r="CW36">
        <v>0.38200000000000001</v>
      </c>
      <c r="CX36">
        <v>0.17150000000000001</v>
      </c>
      <c r="CY36">
        <v>0.25269997</v>
      </c>
      <c r="CZ36">
        <v>0.21620001</v>
      </c>
      <c r="DA36">
        <v>2.0899999999999998E-2</v>
      </c>
      <c r="DB36">
        <v>0.1004</v>
      </c>
      <c r="DC36">
        <v>0</v>
      </c>
      <c r="DD36">
        <v>8.5800000000000001E-2</v>
      </c>
      <c r="DE36">
        <v>7.6E-3</v>
      </c>
      <c r="DF36">
        <v>2009</v>
      </c>
      <c r="DG36">
        <v>0.1066</v>
      </c>
      <c r="DH36">
        <v>6.8400003000000001E-2</v>
      </c>
      <c r="DI36">
        <v>3.8199997999999999E-2</v>
      </c>
      <c r="DJ36">
        <v>0.10905738</v>
      </c>
      <c r="DK36">
        <v>0.17745738</v>
      </c>
      <c r="DL36">
        <v>178660</v>
      </c>
      <c r="DM36">
        <v>114660.15</v>
      </c>
      <c r="DN36">
        <v>63999.847999999998</v>
      </c>
      <c r="DO36">
        <v>182814.84</v>
      </c>
      <c r="DP36">
        <v>297475</v>
      </c>
      <c r="DQ36">
        <v>1676318</v>
      </c>
      <c r="DR36">
        <v>0</v>
      </c>
      <c r="DS36">
        <v>0</v>
      </c>
      <c r="DT36">
        <v>0</v>
      </c>
      <c r="DU36">
        <v>0</v>
      </c>
      <c r="DV36">
        <v>34071</v>
      </c>
      <c r="DX36">
        <v>45.040000999999997</v>
      </c>
      <c r="DY36">
        <v>8.9200000999999993</v>
      </c>
      <c r="DZ36">
        <v>46.688000000000002</v>
      </c>
      <c r="EA36">
        <v>6219</v>
      </c>
      <c r="EB36">
        <v>14155</v>
      </c>
      <c r="EC36">
        <v>21901</v>
      </c>
      <c r="EF36">
        <v>18.275998999999999</v>
      </c>
      <c r="EG36">
        <v>21901</v>
      </c>
      <c r="EI36">
        <v>65.400002000000001</v>
      </c>
      <c r="EJ36">
        <v>18.275998999999999</v>
      </c>
      <c r="EP36">
        <v>0</v>
      </c>
      <c r="ES36">
        <v>0</v>
      </c>
      <c r="EV36">
        <v>76346</v>
      </c>
      <c r="EW36">
        <v>0</v>
      </c>
      <c r="EX36">
        <v>0</v>
      </c>
      <c r="FB36">
        <v>4452207</v>
      </c>
      <c r="FP36">
        <v>71666</v>
      </c>
      <c r="FQ36">
        <v>152198</v>
      </c>
      <c r="FR36">
        <v>11045</v>
      </c>
      <c r="FW36">
        <v>234909</v>
      </c>
      <c r="FX36">
        <v>424780</v>
      </c>
      <c r="FZ36">
        <v>72259</v>
      </c>
      <c r="GA36">
        <v>99085</v>
      </c>
      <c r="GB36">
        <v>171344</v>
      </c>
      <c r="GL36">
        <v>-13510</v>
      </c>
      <c r="GM36">
        <v>20111</v>
      </c>
      <c r="GN36">
        <v>-18917</v>
      </c>
      <c r="GP36">
        <v>20947</v>
      </c>
      <c r="GQ36">
        <v>839664</v>
      </c>
      <c r="GR36">
        <v>-381672</v>
      </c>
      <c r="GS36">
        <v>-381672</v>
      </c>
      <c r="HA36">
        <v>-8429</v>
      </c>
      <c r="HB36">
        <v>-3477</v>
      </c>
      <c r="HE36">
        <v>-393578</v>
      </c>
      <c r="HG36">
        <v>6568150</v>
      </c>
    </row>
    <row r="37" spans="1:215" x14ac:dyDescent="0.25">
      <c r="A37">
        <v>3</v>
      </c>
      <c r="B37" t="s">
        <v>629</v>
      </c>
      <c r="C37">
        <v>2007</v>
      </c>
      <c r="E37" t="s">
        <v>630</v>
      </c>
      <c r="F37">
        <v>1961</v>
      </c>
      <c r="G37">
        <v>1</v>
      </c>
      <c r="H37">
        <v>2006</v>
      </c>
      <c r="I37">
        <v>0</v>
      </c>
      <c r="J37" t="s">
        <v>631</v>
      </c>
      <c r="K37" t="s">
        <v>632</v>
      </c>
      <c r="L37" t="s">
        <v>632</v>
      </c>
      <c r="M37">
        <v>1</v>
      </c>
      <c r="N37" t="s">
        <v>615</v>
      </c>
      <c r="O37">
        <v>0</v>
      </c>
      <c r="P37" t="s">
        <v>633</v>
      </c>
      <c r="Q37" t="s">
        <v>626</v>
      </c>
      <c r="R37">
        <v>2</v>
      </c>
      <c r="S37">
        <v>1</v>
      </c>
      <c r="T37" s="60">
        <v>39263</v>
      </c>
      <c r="U37" s="60">
        <v>39263</v>
      </c>
      <c r="V37" s="60">
        <v>39263</v>
      </c>
      <c r="W37" t="s">
        <v>201</v>
      </c>
      <c r="X37" t="s">
        <v>636</v>
      </c>
      <c r="Y37" t="s">
        <v>638</v>
      </c>
      <c r="Z37">
        <v>3.5000000000000003E-2</v>
      </c>
      <c r="AA37">
        <v>8.2500003000000002E-2</v>
      </c>
      <c r="AB37">
        <v>1</v>
      </c>
      <c r="AC37">
        <v>0</v>
      </c>
      <c r="AD37">
        <v>5</v>
      </c>
      <c r="AE37">
        <v>0</v>
      </c>
      <c r="AF37">
        <v>2</v>
      </c>
      <c r="AG37">
        <v>25</v>
      </c>
      <c r="BP37" s="60">
        <v>39263</v>
      </c>
      <c r="BQ37">
        <v>6739004</v>
      </c>
      <c r="BR37">
        <v>8662324</v>
      </c>
      <c r="BS37">
        <v>0.77800005999999999</v>
      </c>
      <c r="BT37">
        <v>1923320</v>
      </c>
      <c r="BV37">
        <v>1605819</v>
      </c>
      <c r="BW37">
        <v>268742</v>
      </c>
      <c r="BX37">
        <v>0.77300000000000002</v>
      </c>
      <c r="BY37">
        <v>0</v>
      </c>
      <c r="BZ37">
        <v>0</v>
      </c>
      <c r="CA37">
        <v>0</v>
      </c>
      <c r="CC37">
        <v>0.18879999</v>
      </c>
      <c r="CE37">
        <v>0.13109999999999999</v>
      </c>
      <c r="CG37">
        <v>0.1154</v>
      </c>
      <c r="CS37">
        <v>0</v>
      </c>
      <c r="CT37">
        <v>0</v>
      </c>
      <c r="CU37">
        <v>0</v>
      </c>
      <c r="CV37">
        <v>0.55759996000000001</v>
      </c>
      <c r="CW37">
        <v>0.36210001000000003</v>
      </c>
      <c r="CX37">
        <v>0.19549999000000001</v>
      </c>
      <c r="CY37">
        <v>0.21630000999999999</v>
      </c>
      <c r="CZ37">
        <v>0.18010001</v>
      </c>
      <c r="DA37">
        <v>1.8499999999999999E-2</v>
      </c>
      <c r="DB37">
        <v>0.1087</v>
      </c>
      <c r="DC37">
        <v>0</v>
      </c>
      <c r="DD37">
        <v>0.10569998999999999</v>
      </c>
      <c r="DE37">
        <v>1.17E-2</v>
      </c>
      <c r="DF37">
        <v>2010</v>
      </c>
      <c r="DG37">
        <v>9.9700003999999995E-2</v>
      </c>
      <c r="DH37">
        <v>6.8581216E-2</v>
      </c>
      <c r="DI37">
        <v>3.1118782000000001E-2</v>
      </c>
      <c r="DJ37">
        <v>0.10943269999999999</v>
      </c>
      <c r="DK37">
        <v>0.17801391999999999</v>
      </c>
      <c r="DL37">
        <v>168420</v>
      </c>
      <c r="DM37">
        <v>115900.13</v>
      </c>
      <c r="DN37">
        <v>52519.866999999998</v>
      </c>
      <c r="DO37">
        <v>184937.88</v>
      </c>
      <c r="DP37">
        <v>300838</v>
      </c>
      <c r="DQ37">
        <v>1689969</v>
      </c>
      <c r="DR37">
        <v>0</v>
      </c>
      <c r="DS37">
        <v>0</v>
      </c>
      <c r="DT37">
        <v>0</v>
      </c>
      <c r="DU37">
        <v>0</v>
      </c>
      <c r="DV37">
        <v>31362</v>
      </c>
      <c r="DX37">
        <v>46.060001</v>
      </c>
      <c r="DY37">
        <v>9.6599997999999996</v>
      </c>
      <c r="DZ37">
        <v>51.202998999999998</v>
      </c>
      <c r="EA37">
        <v>6398</v>
      </c>
      <c r="EB37">
        <v>14902</v>
      </c>
      <c r="EC37">
        <v>22997</v>
      </c>
      <c r="EF37">
        <v>18.624001</v>
      </c>
      <c r="EG37">
        <v>22997</v>
      </c>
      <c r="EI37">
        <v>65.690002000000007</v>
      </c>
      <c r="EJ37">
        <v>18.624001</v>
      </c>
      <c r="EP37">
        <v>0</v>
      </c>
      <c r="ES37">
        <v>0</v>
      </c>
      <c r="EV37">
        <v>75659</v>
      </c>
      <c r="EW37">
        <v>0</v>
      </c>
      <c r="EX37">
        <v>0</v>
      </c>
      <c r="FB37">
        <v>4777462</v>
      </c>
      <c r="FI37">
        <v>7439387</v>
      </c>
      <c r="FP37">
        <v>71023</v>
      </c>
      <c r="FQ37">
        <v>196641</v>
      </c>
      <c r="FR37">
        <v>10898</v>
      </c>
      <c r="FW37">
        <v>278562</v>
      </c>
      <c r="FX37">
        <v>814276</v>
      </c>
      <c r="FZ37">
        <v>74433</v>
      </c>
      <c r="GA37">
        <v>138326</v>
      </c>
      <c r="GB37">
        <v>212759</v>
      </c>
      <c r="GL37">
        <v>-13175</v>
      </c>
      <c r="GM37">
        <v>30765</v>
      </c>
      <c r="GN37">
        <v>-29216</v>
      </c>
      <c r="GP37">
        <v>49</v>
      </c>
      <c r="GQ37">
        <v>1294020</v>
      </c>
      <c r="GR37">
        <v>-410545</v>
      </c>
      <c r="GS37">
        <v>-410545</v>
      </c>
      <c r="HA37">
        <v>-8575</v>
      </c>
      <c r="HB37">
        <v>-3663</v>
      </c>
      <c r="HE37">
        <v>-422783</v>
      </c>
      <c r="HG37">
        <v>7439387</v>
      </c>
    </row>
    <row r="38" spans="1:215" x14ac:dyDescent="0.25">
      <c r="A38">
        <v>3</v>
      </c>
      <c r="B38" t="s">
        <v>629</v>
      </c>
      <c r="C38">
        <v>2008</v>
      </c>
      <c r="E38" t="s">
        <v>630</v>
      </c>
      <c r="F38">
        <v>1961</v>
      </c>
      <c r="G38">
        <v>1</v>
      </c>
      <c r="H38">
        <v>2006</v>
      </c>
      <c r="I38">
        <v>0</v>
      </c>
      <c r="J38" t="s">
        <v>631</v>
      </c>
      <c r="K38" t="s">
        <v>632</v>
      </c>
      <c r="L38" t="s">
        <v>632</v>
      </c>
      <c r="M38">
        <v>1</v>
      </c>
      <c r="N38" t="s">
        <v>615</v>
      </c>
      <c r="O38">
        <v>0</v>
      </c>
      <c r="P38" t="s">
        <v>633</v>
      </c>
      <c r="Q38" t="s">
        <v>626</v>
      </c>
      <c r="R38">
        <v>2</v>
      </c>
      <c r="S38">
        <v>1</v>
      </c>
      <c r="T38" s="60">
        <v>39629</v>
      </c>
      <c r="U38" s="60">
        <v>39629</v>
      </c>
      <c r="V38" s="60">
        <v>39629</v>
      </c>
      <c r="W38" t="s">
        <v>201</v>
      </c>
      <c r="X38" t="s">
        <v>636</v>
      </c>
      <c r="Y38" t="s">
        <v>638</v>
      </c>
      <c r="Z38">
        <v>3.5000000000000003E-2</v>
      </c>
      <c r="AA38">
        <v>8.2500003000000002E-2</v>
      </c>
      <c r="AB38">
        <v>1</v>
      </c>
      <c r="AC38">
        <v>0</v>
      </c>
      <c r="AD38">
        <v>5</v>
      </c>
      <c r="AE38">
        <v>0</v>
      </c>
      <c r="AF38">
        <v>2</v>
      </c>
      <c r="AG38">
        <v>25</v>
      </c>
      <c r="BP38" s="60">
        <v>39629</v>
      </c>
      <c r="BQ38">
        <v>7210772</v>
      </c>
      <c r="BR38">
        <v>9154282</v>
      </c>
      <c r="BS38">
        <v>0.78800004999999995</v>
      </c>
      <c r="BT38">
        <v>1943510</v>
      </c>
      <c r="BV38">
        <v>1577846</v>
      </c>
      <c r="BW38">
        <v>140729</v>
      </c>
      <c r="BX38">
        <v>1.0740000000000001</v>
      </c>
      <c r="BY38">
        <v>0</v>
      </c>
      <c r="BZ38">
        <v>0</v>
      </c>
      <c r="CA38">
        <v>0</v>
      </c>
      <c r="CC38">
        <v>-3.0599999999999999E-2</v>
      </c>
      <c r="CE38">
        <v>8.8100000999999997E-2</v>
      </c>
      <c r="CG38">
        <v>0.10059999999999999</v>
      </c>
      <c r="CS38">
        <v>0</v>
      </c>
      <c r="CT38">
        <v>0</v>
      </c>
      <c r="CU38">
        <v>0</v>
      </c>
      <c r="CV38">
        <v>0.50539999999999996</v>
      </c>
      <c r="CW38">
        <v>0.32810002999999999</v>
      </c>
      <c r="CX38">
        <v>0.17729998999999999</v>
      </c>
      <c r="CY38">
        <v>0.20979998999999999</v>
      </c>
      <c r="CZ38">
        <v>0.15820000000000001</v>
      </c>
      <c r="DA38">
        <v>2.1100000000000001E-2</v>
      </c>
      <c r="DB38">
        <v>0.125</v>
      </c>
      <c r="DC38">
        <v>0</v>
      </c>
      <c r="DD38">
        <v>0.12709999</v>
      </c>
      <c r="DE38">
        <v>3.2699998000000001E-2</v>
      </c>
      <c r="DF38">
        <v>2011</v>
      </c>
      <c r="DG38">
        <v>9.9500000000000005E-2</v>
      </c>
      <c r="DH38">
        <v>6.9395929999999995E-2</v>
      </c>
      <c r="DI38">
        <v>3.0104072999999999E-2</v>
      </c>
      <c r="DJ38">
        <v>0.11321423</v>
      </c>
      <c r="DK38">
        <v>0.18261016999999999</v>
      </c>
      <c r="DL38">
        <v>164812</v>
      </c>
      <c r="DM38">
        <v>115001.96</v>
      </c>
      <c r="DN38">
        <v>49810.038999999997</v>
      </c>
      <c r="DO38">
        <v>187617.05</v>
      </c>
      <c r="DP38">
        <v>302619</v>
      </c>
      <c r="DQ38">
        <v>1657186</v>
      </c>
      <c r="DR38">
        <v>0</v>
      </c>
      <c r="DS38">
        <v>0</v>
      </c>
      <c r="DT38">
        <v>0</v>
      </c>
      <c r="DU38">
        <v>0</v>
      </c>
      <c r="DV38">
        <v>28850</v>
      </c>
      <c r="DX38">
        <v>47.009998000000003</v>
      </c>
      <c r="DY38">
        <v>10.48</v>
      </c>
      <c r="DZ38">
        <v>54.691001999999997</v>
      </c>
      <c r="EA38">
        <v>6627</v>
      </c>
      <c r="EB38">
        <v>14930</v>
      </c>
      <c r="EC38">
        <v>24082</v>
      </c>
      <c r="EF38">
        <v>18.875999</v>
      </c>
      <c r="EG38">
        <v>24082</v>
      </c>
      <c r="EI38">
        <v>66.010002</v>
      </c>
      <c r="EJ38">
        <v>18.875999</v>
      </c>
      <c r="EP38">
        <v>0</v>
      </c>
      <c r="ES38">
        <v>0</v>
      </c>
      <c r="EV38">
        <v>74489</v>
      </c>
      <c r="EW38">
        <v>0</v>
      </c>
      <c r="EX38">
        <v>0</v>
      </c>
      <c r="FB38">
        <v>5052193</v>
      </c>
      <c r="FI38">
        <v>6935808</v>
      </c>
      <c r="FP38">
        <v>120506</v>
      </c>
      <c r="FQ38">
        <v>100323</v>
      </c>
      <c r="FR38">
        <v>50875</v>
      </c>
      <c r="FV38">
        <v>0</v>
      </c>
      <c r="FW38">
        <v>271704</v>
      </c>
      <c r="FX38">
        <v>-707662</v>
      </c>
      <c r="FZ38">
        <v>130125</v>
      </c>
      <c r="GA38">
        <v>281043</v>
      </c>
      <c r="GB38">
        <v>411168</v>
      </c>
      <c r="GL38">
        <v>-23089</v>
      </c>
      <c r="GM38">
        <v>39635</v>
      </c>
      <c r="GN38">
        <v>-35342</v>
      </c>
      <c r="GP38">
        <v>47</v>
      </c>
      <c r="GQ38">
        <v>-43539</v>
      </c>
      <c r="GR38">
        <v>-439123</v>
      </c>
      <c r="GS38">
        <v>-439123</v>
      </c>
      <c r="HA38">
        <v>-14333</v>
      </c>
      <c r="HB38">
        <v>-6585</v>
      </c>
      <c r="HE38">
        <v>-460041</v>
      </c>
      <c r="HG38">
        <v>6935808</v>
      </c>
    </row>
    <row r="39" spans="1:215" x14ac:dyDescent="0.25">
      <c r="A39">
        <v>3</v>
      </c>
      <c r="B39" t="s">
        <v>629</v>
      </c>
      <c r="C39">
        <v>2009</v>
      </c>
      <c r="E39" t="s">
        <v>630</v>
      </c>
      <c r="F39">
        <v>1961</v>
      </c>
      <c r="G39">
        <v>1</v>
      </c>
      <c r="H39">
        <v>2006</v>
      </c>
      <c r="I39">
        <v>0</v>
      </c>
      <c r="J39" t="s">
        <v>631</v>
      </c>
      <c r="K39" t="s">
        <v>632</v>
      </c>
      <c r="L39" t="s">
        <v>632</v>
      </c>
      <c r="M39">
        <v>1</v>
      </c>
      <c r="N39" t="s">
        <v>615</v>
      </c>
      <c r="O39">
        <v>0</v>
      </c>
      <c r="P39" t="s">
        <v>633</v>
      </c>
      <c r="Q39" t="s">
        <v>626</v>
      </c>
      <c r="R39">
        <v>2</v>
      </c>
      <c r="S39">
        <v>1</v>
      </c>
      <c r="T39" s="60">
        <v>39994</v>
      </c>
      <c r="U39" s="60">
        <v>39994</v>
      </c>
      <c r="V39" s="60">
        <v>39994</v>
      </c>
      <c r="W39" t="s">
        <v>201</v>
      </c>
      <c r="X39" t="s">
        <v>636</v>
      </c>
      <c r="Y39" t="s">
        <v>639</v>
      </c>
      <c r="Z39">
        <v>3.5000000000000003E-2</v>
      </c>
      <c r="AA39">
        <v>8.2500003000000002E-2</v>
      </c>
      <c r="AB39">
        <v>1</v>
      </c>
      <c r="AC39">
        <v>0</v>
      </c>
      <c r="AD39">
        <v>5</v>
      </c>
      <c r="AE39">
        <v>0</v>
      </c>
      <c r="AF39">
        <v>3</v>
      </c>
      <c r="AG39">
        <v>20</v>
      </c>
      <c r="BP39" s="60">
        <v>39994</v>
      </c>
      <c r="BQ39">
        <v>6108528</v>
      </c>
      <c r="BR39">
        <v>9702086</v>
      </c>
      <c r="BS39">
        <v>0.63</v>
      </c>
      <c r="BT39">
        <v>3593558</v>
      </c>
      <c r="BV39">
        <v>1585490</v>
      </c>
      <c r="BW39">
        <v>166016</v>
      </c>
      <c r="BX39">
        <v>1.161</v>
      </c>
      <c r="BY39">
        <v>0</v>
      </c>
      <c r="BZ39">
        <v>0</v>
      </c>
      <c r="CA39">
        <v>0</v>
      </c>
      <c r="CC39">
        <v>-0.2049</v>
      </c>
      <c r="CE39">
        <v>2.8800000999999999E-2</v>
      </c>
      <c r="CG39">
        <v>2.1999999999999999E-2</v>
      </c>
      <c r="CS39">
        <v>0</v>
      </c>
      <c r="CT39">
        <v>0</v>
      </c>
      <c r="CU39">
        <v>0</v>
      </c>
      <c r="CV39">
        <v>0.51389998000000003</v>
      </c>
      <c r="CW39">
        <v>0.32329999999999998</v>
      </c>
      <c r="CX39">
        <v>0.19059999</v>
      </c>
      <c r="CY39">
        <v>0.1585</v>
      </c>
      <c r="CZ39">
        <v>0</v>
      </c>
      <c r="DA39">
        <v>0</v>
      </c>
      <c r="DB39">
        <v>0</v>
      </c>
      <c r="DC39">
        <v>6.1000000000000004E-3</v>
      </c>
      <c r="DD39">
        <v>0.32150000000000001</v>
      </c>
      <c r="DE39">
        <v>0</v>
      </c>
      <c r="DF39">
        <v>2012</v>
      </c>
      <c r="DG39">
        <v>9.9900000000000003E-2</v>
      </c>
      <c r="DH39">
        <v>6.9510795E-2</v>
      </c>
      <c r="DI39">
        <v>3.0389201000000001E-2</v>
      </c>
      <c r="DJ39">
        <v>0.17650837</v>
      </c>
      <c r="DK39">
        <v>0.24601917000000001</v>
      </c>
      <c r="DL39">
        <v>166056</v>
      </c>
      <c r="DM39">
        <v>115581.23</v>
      </c>
      <c r="DN39">
        <v>50474.766000000003</v>
      </c>
      <c r="DO39">
        <v>293494.75</v>
      </c>
      <c r="DP39">
        <v>409076</v>
      </c>
      <c r="DQ39">
        <v>1662781</v>
      </c>
      <c r="DR39">
        <v>0</v>
      </c>
      <c r="DS39">
        <v>0</v>
      </c>
      <c r="DT39">
        <v>0</v>
      </c>
      <c r="DU39">
        <v>0</v>
      </c>
      <c r="DV39">
        <v>27565</v>
      </c>
      <c r="DX39">
        <v>47.849997999999999</v>
      </c>
      <c r="DY39">
        <v>11.19</v>
      </c>
      <c r="DZ39">
        <v>57.518002000000003</v>
      </c>
      <c r="EA39">
        <v>6566</v>
      </c>
      <c r="EB39">
        <v>14626</v>
      </c>
      <c r="EC39">
        <v>25015</v>
      </c>
      <c r="EF39">
        <v>19.308001000000001</v>
      </c>
      <c r="EG39">
        <v>25015</v>
      </c>
      <c r="EI39">
        <v>33.389999000000003</v>
      </c>
      <c r="EJ39">
        <v>19.308001000000001</v>
      </c>
      <c r="EP39">
        <v>0</v>
      </c>
      <c r="ES39">
        <v>0</v>
      </c>
      <c r="EV39">
        <v>73772</v>
      </c>
      <c r="EW39">
        <v>0</v>
      </c>
      <c r="EX39">
        <v>0</v>
      </c>
      <c r="FB39">
        <v>5341348</v>
      </c>
      <c r="FI39">
        <v>5090440</v>
      </c>
      <c r="FP39">
        <v>118815</v>
      </c>
      <c r="FQ39">
        <v>192740</v>
      </c>
      <c r="FV39">
        <v>0</v>
      </c>
      <c r="FW39">
        <v>311555</v>
      </c>
      <c r="FX39">
        <v>-1942579</v>
      </c>
      <c r="FZ39">
        <v>84356</v>
      </c>
      <c r="GA39">
        <v>204301</v>
      </c>
      <c r="GB39">
        <v>288657</v>
      </c>
      <c r="GL39">
        <v>-17885</v>
      </c>
      <c r="GP39">
        <v>35</v>
      </c>
      <c r="GQ39">
        <v>-1360217</v>
      </c>
      <c r="GR39">
        <v>-466085</v>
      </c>
      <c r="GS39">
        <v>-466085</v>
      </c>
      <c r="HA39">
        <v>-12498</v>
      </c>
      <c r="HB39">
        <v>-6568</v>
      </c>
      <c r="HE39">
        <v>-485151</v>
      </c>
      <c r="HG39">
        <v>5090440</v>
      </c>
    </row>
    <row r="40" spans="1:215" x14ac:dyDescent="0.25">
      <c r="A40">
        <v>3</v>
      </c>
      <c r="B40" t="s">
        <v>629</v>
      </c>
      <c r="C40">
        <v>2010</v>
      </c>
      <c r="E40" t="s">
        <v>630</v>
      </c>
      <c r="F40">
        <v>1961</v>
      </c>
      <c r="G40">
        <v>1</v>
      </c>
      <c r="H40">
        <v>2006</v>
      </c>
      <c r="I40">
        <v>0</v>
      </c>
      <c r="J40" t="s">
        <v>631</v>
      </c>
      <c r="K40" t="s">
        <v>632</v>
      </c>
      <c r="L40" t="s">
        <v>632</v>
      </c>
      <c r="M40">
        <v>1</v>
      </c>
      <c r="N40" t="s">
        <v>615</v>
      </c>
      <c r="O40">
        <v>0</v>
      </c>
      <c r="P40" t="s">
        <v>633</v>
      </c>
      <c r="Q40" t="s">
        <v>626</v>
      </c>
      <c r="R40">
        <v>2</v>
      </c>
      <c r="S40">
        <v>1</v>
      </c>
      <c r="T40" s="60">
        <v>40359</v>
      </c>
      <c r="U40" s="60">
        <v>40359</v>
      </c>
      <c r="V40" s="60">
        <v>40359</v>
      </c>
      <c r="W40" t="s">
        <v>201</v>
      </c>
      <c r="X40" t="s">
        <v>636</v>
      </c>
      <c r="Y40" t="s">
        <v>639</v>
      </c>
      <c r="Z40">
        <v>3.1199998999999999E-2</v>
      </c>
      <c r="AA40">
        <v>7.9999998000000003E-2</v>
      </c>
      <c r="AB40">
        <v>1</v>
      </c>
      <c r="AC40">
        <v>0</v>
      </c>
      <c r="AD40">
        <v>5</v>
      </c>
      <c r="AE40">
        <v>0</v>
      </c>
      <c r="AF40">
        <v>3</v>
      </c>
      <c r="AG40">
        <v>19</v>
      </c>
      <c r="BP40" s="60">
        <v>40359</v>
      </c>
      <c r="BQ40">
        <v>6469832</v>
      </c>
      <c r="BR40">
        <v>10371672</v>
      </c>
      <c r="BS40">
        <v>0.62400001000000005</v>
      </c>
      <c r="BT40">
        <v>3901840</v>
      </c>
      <c r="BV40">
        <v>1586697</v>
      </c>
      <c r="BW40">
        <v>217080</v>
      </c>
      <c r="BX40">
        <v>0.86000001000000004</v>
      </c>
      <c r="BY40">
        <v>0</v>
      </c>
      <c r="BZ40">
        <v>0</v>
      </c>
      <c r="CA40">
        <v>0</v>
      </c>
      <c r="CC40">
        <v>0.11390001</v>
      </c>
      <c r="CE40">
        <v>5.0000001000000002E-2</v>
      </c>
      <c r="CG40">
        <v>2.6500002000000002E-2</v>
      </c>
      <c r="CJ40">
        <v>2.8743608E-2</v>
      </c>
      <c r="CS40">
        <v>0</v>
      </c>
      <c r="CT40">
        <v>0</v>
      </c>
      <c r="CU40">
        <v>1</v>
      </c>
      <c r="CV40">
        <v>0.49970000999999997</v>
      </c>
      <c r="CW40">
        <v>0.28899999999999998</v>
      </c>
      <c r="CX40">
        <v>0.21069999</v>
      </c>
      <c r="CY40">
        <v>0.18909999999999999</v>
      </c>
      <c r="CZ40">
        <v>0</v>
      </c>
      <c r="DA40">
        <v>0</v>
      </c>
      <c r="DB40">
        <v>0</v>
      </c>
      <c r="DC40">
        <v>1.1900000000000001E-2</v>
      </c>
      <c r="DD40">
        <v>0.29929999000000002</v>
      </c>
      <c r="DE40">
        <v>0</v>
      </c>
      <c r="DF40">
        <v>2013</v>
      </c>
      <c r="DG40">
        <v>0.1022</v>
      </c>
      <c r="DH40">
        <v>6.9686234E-2</v>
      </c>
      <c r="DI40">
        <v>3.2513766999999999E-2</v>
      </c>
      <c r="DJ40">
        <v>0.19682953</v>
      </c>
      <c r="DK40">
        <v>0.26651575999999999</v>
      </c>
      <c r="DL40">
        <v>169799</v>
      </c>
      <c r="DM40">
        <v>115760.68</v>
      </c>
      <c r="DN40">
        <v>54038.32</v>
      </c>
      <c r="DO40">
        <v>326967.31</v>
      </c>
      <c r="DP40">
        <v>442728</v>
      </c>
      <c r="DQ40">
        <v>1661170</v>
      </c>
      <c r="DR40">
        <v>0</v>
      </c>
      <c r="DS40">
        <v>0</v>
      </c>
      <c r="DT40">
        <v>0</v>
      </c>
      <c r="DU40">
        <v>0</v>
      </c>
      <c r="DV40">
        <v>26442</v>
      </c>
      <c r="DX40">
        <v>48.580002</v>
      </c>
      <c r="DY40">
        <v>11.84</v>
      </c>
      <c r="DZ40">
        <v>60.006999999999998</v>
      </c>
      <c r="EA40">
        <v>6253</v>
      </c>
      <c r="EB40">
        <v>14543</v>
      </c>
      <c r="EC40">
        <v>26237</v>
      </c>
      <c r="EF40">
        <v>19.511998999999999</v>
      </c>
      <c r="EG40">
        <v>26237</v>
      </c>
      <c r="EI40">
        <v>66.709998999999996</v>
      </c>
      <c r="EJ40">
        <v>19.511998999999999</v>
      </c>
      <c r="EP40">
        <v>0</v>
      </c>
      <c r="ES40">
        <v>0</v>
      </c>
      <c r="EV40">
        <v>73475</v>
      </c>
      <c r="EW40">
        <v>0</v>
      </c>
      <c r="EX40">
        <v>0</v>
      </c>
      <c r="FB40">
        <v>5747492</v>
      </c>
      <c r="FI40">
        <v>5391527</v>
      </c>
      <c r="FP40">
        <v>123066</v>
      </c>
      <c r="FQ40">
        <v>142157</v>
      </c>
      <c r="FR40">
        <v>44460</v>
      </c>
      <c r="FV40">
        <v>0</v>
      </c>
      <c r="FW40">
        <v>309683</v>
      </c>
      <c r="FX40">
        <v>424662</v>
      </c>
      <c r="FZ40">
        <v>43499</v>
      </c>
      <c r="GA40">
        <v>55298</v>
      </c>
      <c r="GB40">
        <v>98797</v>
      </c>
      <c r="GL40">
        <v>-17416</v>
      </c>
      <c r="GP40">
        <v>105</v>
      </c>
      <c r="GQ40">
        <v>815831</v>
      </c>
      <c r="GR40">
        <v>-496015</v>
      </c>
      <c r="GS40">
        <v>-496015</v>
      </c>
      <c r="HA40">
        <v>-12364</v>
      </c>
      <c r="HB40">
        <v>-6365</v>
      </c>
      <c r="HE40">
        <v>-514744</v>
      </c>
      <c r="HG40">
        <v>5391527</v>
      </c>
    </row>
    <row r="41" spans="1:215" x14ac:dyDescent="0.25">
      <c r="A41">
        <v>3</v>
      </c>
      <c r="B41" t="s">
        <v>629</v>
      </c>
      <c r="C41">
        <v>2011</v>
      </c>
      <c r="E41" t="s">
        <v>630</v>
      </c>
      <c r="F41">
        <v>1961</v>
      </c>
      <c r="G41">
        <v>1</v>
      </c>
      <c r="H41">
        <v>2006</v>
      </c>
      <c r="I41">
        <v>0</v>
      </c>
      <c r="J41" t="s">
        <v>631</v>
      </c>
      <c r="K41" t="s">
        <v>632</v>
      </c>
      <c r="L41" t="s">
        <v>632</v>
      </c>
      <c r="M41">
        <v>1</v>
      </c>
      <c r="N41" t="s">
        <v>615</v>
      </c>
      <c r="O41">
        <v>0</v>
      </c>
      <c r="P41" t="s">
        <v>633</v>
      </c>
      <c r="Q41" t="s">
        <v>626</v>
      </c>
      <c r="R41">
        <v>2</v>
      </c>
      <c r="S41">
        <v>1</v>
      </c>
      <c r="T41" s="60">
        <v>40724</v>
      </c>
      <c r="U41" s="60">
        <v>40724</v>
      </c>
      <c r="V41" s="60">
        <v>40724</v>
      </c>
      <c r="W41" t="s">
        <v>201</v>
      </c>
      <c r="X41" t="s">
        <v>636</v>
      </c>
      <c r="Y41" t="s">
        <v>639</v>
      </c>
      <c r="Z41">
        <v>3.1199998999999999E-2</v>
      </c>
      <c r="AA41">
        <v>7.9999998000000003E-2</v>
      </c>
      <c r="AB41">
        <v>1</v>
      </c>
      <c r="AC41">
        <v>0</v>
      </c>
      <c r="AD41">
        <v>5</v>
      </c>
      <c r="AE41">
        <v>0</v>
      </c>
      <c r="AF41">
        <v>3</v>
      </c>
      <c r="AG41">
        <v>18</v>
      </c>
      <c r="BP41" s="60">
        <v>40724</v>
      </c>
      <c r="BQ41">
        <v>6762149</v>
      </c>
      <c r="BR41">
        <v>10919047</v>
      </c>
      <c r="BS41">
        <v>0.61900001999999998</v>
      </c>
      <c r="BT41">
        <v>4156898</v>
      </c>
      <c r="BV41">
        <v>1559938</v>
      </c>
      <c r="BW41">
        <v>220419</v>
      </c>
      <c r="BX41">
        <v>0.92699999</v>
      </c>
      <c r="BY41">
        <v>0</v>
      </c>
      <c r="BZ41">
        <v>0</v>
      </c>
      <c r="CA41">
        <v>0</v>
      </c>
      <c r="CC41">
        <v>0.21219999</v>
      </c>
      <c r="CE41">
        <v>2.3800001000000001E-2</v>
      </c>
      <c r="CG41">
        <v>4.3299998999999999E-2</v>
      </c>
      <c r="CJ41">
        <v>5.4403058999999997E-2</v>
      </c>
      <c r="CS41">
        <v>0</v>
      </c>
      <c r="CT41">
        <v>0</v>
      </c>
      <c r="CU41">
        <v>1</v>
      </c>
      <c r="CV41">
        <v>0.53850001000000003</v>
      </c>
      <c r="CW41">
        <v>0.29879999000000002</v>
      </c>
      <c r="CX41">
        <v>0.23969999</v>
      </c>
      <c r="CY41">
        <v>0.16530001</v>
      </c>
      <c r="CZ41">
        <v>0</v>
      </c>
      <c r="DA41">
        <v>0</v>
      </c>
      <c r="DB41">
        <v>0</v>
      </c>
      <c r="DC41">
        <v>7.4000000000000003E-3</v>
      </c>
      <c r="DD41">
        <v>0.2888</v>
      </c>
      <c r="DE41">
        <v>0</v>
      </c>
      <c r="DF41">
        <v>2014</v>
      </c>
      <c r="DG41">
        <v>0.10730000000000001</v>
      </c>
      <c r="DH41">
        <v>6.9670357000000002E-2</v>
      </c>
      <c r="DI41">
        <v>3.7629641999999998E-2</v>
      </c>
      <c r="DJ41">
        <v>0.22238904000000001</v>
      </c>
      <c r="DK41">
        <v>0.29205938999999997</v>
      </c>
      <c r="DL41">
        <v>172968</v>
      </c>
      <c r="DM41">
        <v>112290.78</v>
      </c>
      <c r="DN41">
        <v>60677.214999999997</v>
      </c>
      <c r="DO41">
        <v>358434.22</v>
      </c>
      <c r="DP41">
        <v>470725</v>
      </c>
      <c r="DQ41">
        <v>1611744</v>
      </c>
      <c r="DR41">
        <v>0</v>
      </c>
      <c r="DS41">
        <v>0</v>
      </c>
      <c r="DT41">
        <v>0</v>
      </c>
      <c r="DU41">
        <v>0</v>
      </c>
      <c r="DV41">
        <v>24393</v>
      </c>
      <c r="DX41">
        <v>49.220001000000003</v>
      </c>
      <c r="DY41">
        <v>12.6</v>
      </c>
      <c r="DZ41">
        <v>63.201000000000001</v>
      </c>
      <c r="EA41">
        <v>6414</v>
      </c>
      <c r="EB41">
        <v>14028</v>
      </c>
      <c r="EC41">
        <v>27359</v>
      </c>
      <c r="EF41">
        <v>19.943999999999999</v>
      </c>
      <c r="EG41">
        <v>27359</v>
      </c>
      <c r="EI41">
        <v>67.050003000000004</v>
      </c>
      <c r="EJ41">
        <v>19.943999999999999</v>
      </c>
      <c r="EP41">
        <v>0</v>
      </c>
      <c r="ES41">
        <v>0</v>
      </c>
      <c r="EV41">
        <v>72194</v>
      </c>
      <c r="EW41">
        <v>0</v>
      </c>
      <c r="EX41">
        <v>0</v>
      </c>
      <c r="FB41">
        <v>6111567</v>
      </c>
      <c r="FI41">
        <v>6267925</v>
      </c>
      <c r="FP41">
        <v>116270</v>
      </c>
      <c r="FQ41">
        <v>139075</v>
      </c>
      <c r="FR41">
        <v>65187</v>
      </c>
      <c r="FV41">
        <v>0</v>
      </c>
      <c r="FW41">
        <v>320532</v>
      </c>
      <c r="FX41">
        <v>986899</v>
      </c>
      <c r="FZ41">
        <v>33532</v>
      </c>
      <c r="GA41">
        <v>101938</v>
      </c>
      <c r="GB41">
        <v>135470</v>
      </c>
      <c r="GL41">
        <v>-22656</v>
      </c>
      <c r="GP41">
        <v>97</v>
      </c>
      <c r="GQ41">
        <v>1420342</v>
      </c>
      <c r="GR41">
        <v>-525277</v>
      </c>
      <c r="GS41">
        <v>-525277</v>
      </c>
      <c r="HA41">
        <v>-11923</v>
      </c>
      <c r="HB41">
        <v>-6744</v>
      </c>
      <c r="HE41">
        <v>-543944</v>
      </c>
      <c r="HG41">
        <v>6267925</v>
      </c>
    </row>
    <row r="42" spans="1:215" x14ac:dyDescent="0.25">
      <c r="A42">
        <v>3</v>
      </c>
      <c r="B42" t="s">
        <v>629</v>
      </c>
      <c r="C42">
        <v>2012</v>
      </c>
      <c r="E42" t="s">
        <v>630</v>
      </c>
      <c r="F42">
        <v>1961</v>
      </c>
      <c r="G42">
        <v>1</v>
      </c>
      <c r="H42">
        <v>2006</v>
      </c>
      <c r="I42">
        <v>0</v>
      </c>
      <c r="J42" t="s">
        <v>631</v>
      </c>
      <c r="K42" t="s">
        <v>632</v>
      </c>
      <c r="L42" t="s">
        <v>632</v>
      </c>
      <c r="M42">
        <v>1</v>
      </c>
      <c r="N42" t="s">
        <v>615</v>
      </c>
      <c r="O42">
        <v>0</v>
      </c>
      <c r="P42" t="s">
        <v>633</v>
      </c>
      <c r="Q42" t="s">
        <v>626</v>
      </c>
      <c r="R42">
        <v>2</v>
      </c>
      <c r="S42">
        <v>1</v>
      </c>
      <c r="T42" s="60">
        <v>41090</v>
      </c>
      <c r="U42" s="60">
        <v>41090</v>
      </c>
      <c r="V42" s="60">
        <v>41090</v>
      </c>
      <c r="W42" t="s">
        <v>201</v>
      </c>
      <c r="X42" t="s">
        <v>636</v>
      </c>
      <c r="Y42" t="s">
        <v>639</v>
      </c>
      <c r="Z42">
        <v>3.1199998999999999E-2</v>
      </c>
      <c r="AA42">
        <v>7.9999998000000003E-2</v>
      </c>
      <c r="AB42">
        <v>1</v>
      </c>
      <c r="AC42">
        <v>0</v>
      </c>
      <c r="AD42">
        <v>5</v>
      </c>
      <c r="AE42">
        <v>0</v>
      </c>
      <c r="AF42">
        <v>3</v>
      </c>
      <c r="AG42">
        <v>18</v>
      </c>
      <c r="AI42" t="s">
        <v>640</v>
      </c>
      <c r="AO42">
        <v>6118294</v>
      </c>
      <c r="AP42">
        <v>6530421</v>
      </c>
      <c r="AQ42">
        <v>-144573</v>
      </c>
      <c r="AR42">
        <v>0</v>
      </c>
      <c r="AS42">
        <v>0</v>
      </c>
      <c r="AT42">
        <v>0</v>
      </c>
      <c r="AU42">
        <v>1</v>
      </c>
      <c r="AV42">
        <v>2</v>
      </c>
      <c r="AX42">
        <v>0</v>
      </c>
      <c r="AY42">
        <v>0.80000000999999998</v>
      </c>
      <c r="AZ42">
        <v>5</v>
      </c>
      <c r="BA42">
        <v>1</v>
      </c>
      <c r="BB42">
        <v>1</v>
      </c>
      <c r="BC42">
        <v>1</v>
      </c>
      <c r="BE42">
        <v>0</v>
      </c>
      <c r="BF42">
        <v>1.2</v>
      </c>
      <c r="BG42">
        <v>0.80000000999999998</v>
      </c>
      <c r="BK42">
        <v>3.6200002000000002E-2</v>
      </c>
      <c r="BO42">
        <v>3.1199998999999999E-2</v>
      </c>
      <c r="BP42" s="60">
        <v>41090</v>
      </c>
      <c r="BQ42">
        <v>6530421</v>
      </c>
      <c r="BR42">
        <v>11428944</v>
      </c>
      <c r="BS42">
        <v>0.57099997999999996</v>
      </c>
      <c r="BT42">
        <v>4898523</v>
      </c>
      <c r="BV42">
        <v>1522399</v>
      </c>
      <c r="BW42">
        <v>351674</v>
      </c>
      <c r="BX42">
        <v>0.89199996000000004</v>
      </c>
      <c r="BY42">
        <v>0</v>
      </c>
      <c r="BZ42">
        <v>0</v>
      </c>
      <c r="CA42">
        <v>0</v>
      </c>
      <c r="CC42">
        <v>4.5999999999999999E-3</v>
      </c>
      <c r="CE42">
        <v>0.10680000000000001</v>
      </c>
      <c r="CG42">
        <v>8.6E-3</v>
      </c>
      <c r="CJ42">
        <v>6.0849074000000003E-2</v>
      </c>
      <c r="CS42">
        <v>0</v>
      </c>
      <c r="CT42">
        <v>0</v>
      </c>
      <c r="CU42">
        <v>1</v>
      </c>
      <c r="CV42">
        <v>0.51380002000000002</v>
      </c>
      <c r="CW42">
        <v>0.29680002</v>
      </c>
      <c r="CX42">
        <v>0.21700000999999999</v>
      </c>
      <c r="CY42">
        <v>0.16280001</v>
      </c>
      <c r="CZ42">
        <v>0</v>
      </c>
      <c r="DA42">
        <v>0</v>
      </c>
      <c r="DB42">
        <v>0</v>
      </c>
      <c r="DC42">
        <v>1.6799998999999999E-2</v>
      </c>
      <c r="DD42">
        <v>0.30659999999999998</v>
      </c>
      <c r="DE42">
        <v>0</v>
      </c>
      <c r="DF42">
        <v>2015</v>
      </c>
      <c r="DG42">
        <v>0.1065</v>
      </c>
      <c r="DH42">
        <v>6.9815113999999998E-2</v>
      </c>
      <c r="DI42">
        <v>3.6684888999999998E-2</v>
      </c>
      <c r="DJ42">
        <v>0.33244708000000001</v>
      </c>
      <c r="DK42">
        <v>0.40226218000000002</v>
      </c>
      <c r="DL42">
        <v>167203</v>
      </c>
      <c r="DM42">
        <v>109589.48</v>
      </c>
      <c r="DN42">
        <v>57613.523000000001</v>
      </c>
      <c r="DO42">
        <v>521845.53</v>
      </c>
      <c r="DP42">
        <v>631435</v>
      </c>
      <c r="DQ42">
        <v>1569710</v>
      </c>
      <c r="DR42">
        <v>0</v>
      </c>
      <c r="DS42">
        <v>0</v>
      </c>
      <c r="DT42">
        <v>0</v>
      </c>
      <c r="DU42">
        <v>0</v>
      </c>
      <c r="DV42">
        <v>22730</v>
      </c>
      <c r="DX42">
        <v>49.849997999999999</v>
      </c>
      <c r="DY42">
        <v>13.32</v>
      </c>
      <c r="DZ42">
        <v>66.119003000000006</v>
      </c>
      <c r="EA42">
        <v>6294</v>
      </c>
      <c r="EB42">
        <v>13552</v>
      </c>
      <c r="EC42">
        <v>28540</v>
      </c>
      <c r="EF42">
        <v>20.459999</v>
      </c>
      <c r="EG42">
        <v>28540</v>
      </c>
      <c r="EI42">
        <v>67.410004000000001</v>
      </c>
      <c r="EJ42">
        <v>20.459999</v>
      </c>
      <c r="EP42">
        <v>0</v>
      </c>
      <c r="ES42">
        <v>0</v>
      </c>
      <c r="EV42">
        <v>71119</v>
      </c>
      <c r="EW42">
        <v>0</v>
      </c>
      <c r="EX42">
        <v>0</v>
      </c>
      <c r="EY42">
        <v>72808</v>
      </c>
      <c r="EZ42">
        <v>5519083</v>
      </c>
      <c r="FA42">
        <v>487488</v>
      </c>
      <c r="FB42">
        <v>6509985</v>
      </c>
      <c r="FI42">
        <v>6118294</v>
      </c>
      <c r="FP42">
        <v>112703</v>
      </c>
      <c r="FQ42">
        <v>182695</v>
      </c>
      <c r="FR42">
        <v>130912</v>
      </c>
      <c r="FV42">
        <v>0</v>
      </c>
      <c r="FW42">
        <v>426310</v>
      </c>
      <c r="FX42">
        <v>-127845</v>
      </c>
      <c r="FZ42">
        <v>34161</v>
      </c>
      <c r="GA42">
        <v>118652</v>
      </c>
      <c r="GB42">
        <v>152813</v>
      </c>
      <c r="GL42">
        <v>-23318</v>
      </c>
      <c r="GP42">
        <v>35</v>
      </c>
      <c r="GQ42">
        <v>427995</v>
      </c>
      <c r="GR42">
        <v>-559977</v>
      </c>
      <c r="GS42">
        <v>-559977</v>
      </c>
      <c r="HA42">
        <v>-10906</v>
      </c>
      <c r="HB42">
        <v>-6743</v>
      </c>
      <c r="HE42">
        <v>-577626</v>
      </c>
      <c r="HG42">
        <v>6118294</v>
      </c>
    </row>
    <row r="43" spans="1:215" x14ac:dyDescent="0.25">
      <c r="A43">
        <v>3</v>
      </c>
      <c r="B43" t="s">
        <v>629</v>
      </c>
      <c r="C43">
        <v>2013</v>
      </c>
      <c r="E43" t="s">
        <v>630</v>
      </c>
      <c r="F43">
        <v>1961</v>
      </c>
      <c r="G43">
        <v>1</v>
      </c>
      <c r="H43">
        <v>2006</v>
      </c>
      <c r="I43">
        <v>0</v>
      </c>
      <c r="J43" t="s">
        <v>631</v>
      </c>
      <c r="K43" t="s">
        <v>632</v>
      </c>
      <c r="L43" t="s">
        <v>632</v>
      </c>
      <c r="M43">
        <v>1</v>
      </c>
      <c r="N43" t="s">
        <v>615</v>
      </c>
      <c r="O43">
        <v>0</v>
      </c>
      <c r="P43" t="s">
        <v>633</v>
      </c>
      <c r="Q43" t="s">
        <v>626</v>
      </c>
      <c r="R43">
        <v>2</v>
      </c>
      <c r="S43">
        <v>1</v>
      </c>
      <c r="T43" s="60">
        <v>41455</v>
      </c>
      <c r="U43" s="60">
        <v>41455</v>
      </c>
      <c r="V43" s="60">
        <v>41455</v>
      </c>
      <c r="W43" t="s">
        <v>201</v>
      </c>
      <c r="X43" t="s">
        <v>636</v>
      </c>
      <c r="Y43" t="s">
        <v>639</v>
      </c>
      <c r="Z43">
        <v>3.1199998999999999E-2</v>
      </c>
      <c r="AA43">
        <v>7.9999998000000003E-2</v>
      </c>
      <c r="AB43">
        <v>1</v>
      </c>
      <c r="AC43">
        <v>0</v>
      </c>
      <c r="AD43">
        <v>5</v>
      </c>
      <c r="AE43">
        <v>0</v>
      </c>
      <c r="AF43">
        <v>3</v>
      </c>
      <c r="AG43">
        <v>17</v>
      </c>
      <c r="AI43" t="s">
        <v>641</v>
      </c>
      <c r="AO43">
        <v>6694482</v>
      </c>
      <c r="AP43">
        <v>6510749</v>
      </c>
      <c r="AQ43">
        <v>-155376</v>
      </c>
      <c r="AR43">
        <v>0</v>
      </c>
      <c r="AS43">
        <v>0</v>
      </c>
      <c r="AT43">
        <v>0</v>
      </c>
      <c r="AU43">
        <v>1</v>
      </c>
      <c r="AV43">
        <v>2</v>
      </c>
      <c r="AX43">
        <v>0</v>
      </c>
      <c r="AY43">
        <v>0.80000000999999998</v>
      </c>
      <c r="AZ43">
        <v>5</v>
      </c>
      <c r="BA43">
        <v>1</v>
      </c>
      <c r="BB43">
        <v>1</v>
      </c>
      <c r="BC43">
        <v>1</v>
      </c>
      <c r="BE43">
        <v>0</v>
      </c>
      <c r="BF43">
        <v>1.2</v>
      </c>
      <c r="BG43">
        <v>0.80000000999999998</v>
      </c>
      <c r="BK43">
        <v>3.6200002000000002E-2</v>
      </c>
      <c r="BO43">
        <v>3.1199998999999999E-2</v>
      </c>
      <c r="BP43" s="60">
        <v>41455</v>
      </c>
      <c r="BQ43">
        <v>6510749</v>
      </c>
      <c r="BR43">
        <v>11945881</v>
      </c>
      <c r="BS43">
        <v>0.54500002000000003</v>
      </c>
      <c r="BT43">
        <v>5435132</v>
      </c>
      <c r="BV43">
        <v>1534665</v>
      </c>
      <c r="BW43">
        <v>382889</v>
      </c>
      <c r="BX43">
        <v>0.89899998999999997</v>
      </c>
      <c r="BY43">
        <v>0</v>
      </c>
      <c r="BZ43">
        <v>0</v>
      </c>
      <c r="CA43">
        <v>0</v>
      </c>
      <c r="CC43">
        <v>0.125</v>
      </c>
      <c r="CE43">
        <v>0.1105</v>
      </c>
      <c r="CG43">
        <v>3.9199999999999999E-2</v>
      </c>
      <c r="CJ43">
        <v>6.9556042999999998E-2</v>
      </c>
      <c r="CS43">
        <v>0</v>
      </c>
      <c r="CT43">
        <v>0</v>
      </c>
      <c r="CU43">
        <v>1</v>
      </c>
      <c r="CV43">
        <v>0.55000000999999998</v>
      </c>
      <c r="CW43">
        <v>0.32630002000000002</v>
      </c>
      <c r="CX43">
        <v>0.22370000000000001</v>
      </c>
      <c r="CY43">
        <v>0.13229999000000001</v>
      </c>
      <c r="CZ43">
        <v>0</v>
      </c>
      <c r="DA43">
        <v>0</v>
      </c>
      <c r="DB43">
        <v>0</v>
      </c>
      <c r="DC43">
        <v>1.1900000000000001E-2</v>
      </c>
      <c r="DD43">
        <v>0.30579999000000002</v>
      </c>
      <c r="DE43">
        <v>0</v>
      </c>
      <c r="DF43">
        <v>2016</v>
      </c>
      <c r="DG43">
        <v>0.1062</v>
      </c>
      <c r="DH43">
        <v>6.9774233000000005E-2</v>
      </c>
      <c r="DI43">
        <v>2.3800001000000001E-2</v>
      </c>
      <c r="DJ43">
        <v>0.38008421999999997</v>
      </c>
      <c r="DK43">
        <v>0.44985849</v>
      </c>
      <c r="DL43">
        <v>160828</v>
      </c>
      <c r="DM43">
        <v>105640.56</v>
      </c>
      <c r="DN43">
        <v>55187.438000000002</v>
      </c>
      <c r="DO43">
        <v>575460.43999999994</v>
      </c>
      <c r="DP43">
        <v>681101</v>
      </c>
      <c r="DQ43">
        <v>1514034</v>
      </c>
      <c r="DR43">
        <v>0</v>
      </c>
      <c r="DS43">
        <v>0</v>
      </c>
      <c r="DT43">
        <v>0</v>
      </c>
      <c r="DU43">
        <v>0</v>
      </c>
      <c r="DV43">
        <v>20955</v>
      </c>
      <c r="DX43">
        <v>50.389999000000003</v>
      </c>
      <c r="DY43">
        <v>14</v>
      </c>
      <c r="DZ43">
        <v>69.210999000000001</v>
      </c>
      <c r="EA43">
        <v>6230</v>
      </c>
      <c r="EB43">
        <v>13162</v>
      </c>
      <c r="EC43">
        <v>29865</v>
      </c>
      <c r="EF43">
        <v>16.98</v>
      </c>
      <c r="EG43">
        <v>29865</v>
      </c>
      <c r="EI43">
        <v>67.760002</v>
      </c>
      <c r="EJ43">
        <v>16.98</v>
      </c>
      <c r="ES43">
        <v>0</v>
      </c>
      <c r="EV43">
        <v>70212</v>
      </c>
      <c r="EW43">
        <v>0</v>
      </c>
      <c r="EX43">
        <v>0</v>
      </c>
      <c r="FB43">
        <v>6960593</v>
      </c>
      <c r="FP43">
        <v>110808</v>
      </c>
      <c r="FQ43">
        <v>179976</v>
      </c>
      <c r="FR43">
        <v>164087</v>
      </c>
      <c r="FV43">
        <v>0</v>
      </c>
      <c r="FW43">
        <v>454871</v>
      </c>
      <c r="FX43">
        <v>646379</v>
      </c>
      <c r="FZ43">
        <v>30058</v>
      </c>
      <c r="GA43">
        <v>88470</v>
      </c>
      <c r="GB43">
        <v>118528</v>
      </c>
      <c r="GL43">
        <v>-26251</v>
      </c>
      <c r="GP43">
        <v>28</v>
      </c>
      <c r="GQ43">
        <v>1193555</v>
      </c>
      <c r="GR43">
        <v>-599318</v>
      </c>
      <c r="GS43">
        <v>-599318</v>
      </c>
      <c r="HA43">
        <v>-10929</v>
      </c>
      <c r="HB43">
        <v>-7120</v>
      </c>
      <c r="HE43">
        <v>-617367</v>
      </c>
      <c r="HG43">
        <v>6694482</v>
      </c>
    </row>
    <row r="44" spans="1:215" x14ac:dyDescent="0.25">
      <c r="A44">
        <v>3</v>
      </c>
      <c r="B44" t="s">
        <v>629</v>
      </c>
      <c r="C44">
        <v>2014</v>
      </c>
      <c r="E44" t="s">
        <v>630</v>
      </c>
      <c r="F44">
        <v>1961</v>
      </c>
      <c r="G44">
        <v>1</v>
      </c>
      <c r="H44">
        <v>2006</v>
      </c>
      <c r="I44">
        <v>0</v>
      </c>
      <c r="J44" t="s">
        <v>631</v>
      </c>
      <c r="K44" t="s">
        <v>632</v>
      </c>
      <c r="L44" t="s">
        <v>632</v>
      </c>
      <c r="M44">
        <v>1</v>
      </c>
      <c r="N44" t="s">
        <v>615</v>
      </c>
      <c r="O44">
        <v>0</v>
      </c>
      <c r="P44" t="s">
        <v>633</v>
      </c>
      <c r="Q44" t="s">
        <v>626</v>
      </c>
      <c r="R44">
        <v>2</v>
      </c>
      <c r="S44">
        <v>1</v>
      </c>
      <c r="T44" s="60">
        <v>41820</v>
      </c>
      <c r="U44" s="60">
        <v>41820</v>
      </c>
      <c r="BY44">
        <v>0</v>
      </c>
      <c r="BZ44">
        <v>0</v>
      </c>
      <c r="CA44">
        <v>0</v>
      </c>
      <c r="CC44">
        <v>0.18559999999999999</v>
      </c>
      <c r="CE44">
        <v>0.10249999999999999</v>
      </c>
      <c r="CG44">
        <v>0.1258</v>
      </c>
      <c r="CJ44">
        <v>7.2747170999999999E-2</v>
      </c>
      <c r="CS44">
        <v>0</v>
      </c>
      <c r="CT44">
        <v>0</v>
      </c>
      <c r="CU44">
        <v>1</v>
      </c>
      <c r="CV44">
        <v>0.51539999000000003</v>
      </c>
      <c r="CW44">
        <v>0.27129998999999999</v>
      </c>
      <c r="CX44">
        <v>0.24410000000000001</v>
      </c>
      <c r="CY44">
        <v>0.1205</v>
      </c>
      <c r="CZ44">
        <v>0</v>
      </c>
      <c r="DA44">
        <v>0</v>
      </c>
      <c r="DB44">
        <v>0</v>
      </c>
      <c r="DC44">
        <v>3.2699998000000001E-2</v>
      </c>
      <c r="DD44">
        <v>0.33140001000000002</v>
      </c>
      <c r="DE44">
        <v>0</v>
      </c>
      <c r="DR44">
        <v>0</v>
      </c>
      <c r="DS44">
        <v>0</v>
      </c>
      <c r="DT44">
        <v>0</v>
      </c>
      <c r="DU44">
        <v>0</v>
      </c>
      <c r="EW44">
        <v>0</v>
      </c>
      <c r="EX44">
        <v>0</v>
      </c>
      <c r="FP44">
        <v>106565</v>
      </c>
      <c r="FQ44">
        <v>206204</v>
      </c>
      <c r="FR44">
        <v>176794</v>
      </c>
      <c r="FV44">
        <v>0</v>
      </c>
      <c r="FW44">
        <v>489563</v>
      </c>
      <c r="FX44">
        <v>1106071</v>
      </c>
      <c r="FZ44">
        <v>28788</v>
      </c>
      <c r="GA44">
        <v>103516</v>
      </c>
      <c r="GB44">
        <v>132304</v>
      </c>
      <c r="GL44">
        <v>-30891</v>
      </c>
      <c r="GP44">
        <v>49</v>
      </c>
      <c r="GQ44">
        <v>1697096</v>
      </c>
      <c r="GR44">
        <v>-640518</v>
      </c>
      <c r="GS44">
        <v>-640518</v>
      </c>
      <c r="HA44">
        <v>-11399</v>
      </c>
      <c r="HB44">
        <v>-8223</v>
      </c>
      <c r="HE44">
        <v>-660140</v>
      </c>
      <c r="HG44">
        <v>7731438</v>
      </c>
    </row>
    <row r="45" spans="1:215" x14ac:dyDescent="0.25">
      <c r="A45">
        <v>4</v>
      </c>
      <c r="B45" t="s">
        <v>642</v>
      </c>
      <c r="C45">
        <v>2001</v>
      </c>
      <c r="E45" t="s">
        <v>643</v>
      </c>
      <c r="F45">
        <v>1955</v>
      </c>
      <c r="G45">
        <v>1</v>
      </c>
      <c r="H45">
        <v>2006</v>
      </c>
      <c r="I45">
        <v>0</v>
      </c>
      <c r="J45" t="s">
        <v>631</v>
      </c>
      <c r="K45" t="s">
        <v>632</v>
      </c>
      <c r="L45" t="s">
        <v>632</v>
      </c>
      <c r="M45">
        <v>2</v>
      </c>
      <c r="N45" t="s">
        <v>625</v>
      </c>
      <c r="O45">
        <v>0</v>
      </c>
      <c r="P45" t="s">
        <v>633</v>
      </c>
      <c r="Q45" t="s">
        <v>626</v>
      </c>
      <c r="R45">
        <v>2</v>
      </c>
      <c r="S45">
        <v>1</v>
      </c>
      <c r="T45" s="60">
        <v>37072</v>
      </c>
      <c r="U45" s="60">
        <v>37072</v>
      </c>
      <c r="V45" s="60">
        <v>37072</v>
      </c>
      <c r="W45" t="s">
        <v>324</v>
      </c>
      <c r="X45" t="s">
        <v>644</v>
      </c>
      <c r="Y45" t="s">
        <v>637</v>
      </c>
      <c r="Z45">
        <v>3.2499999000000002E-2</v>
      </c>
      <c r="AA45">
        <v>8.2500003000000002E-2</v>
      </c>
      <c r="AB45">
        <v>2</v>
      </c>
      <c r="AE45">
        <v>1</v>
      </c>
      <c r="AF45">
        <v>2</v>
      </c>
      <c r="AG45">
        <v>25</v>
      </c>
      <c r="BP45" s="60">
        <v>37072</v>
      </c>
      <c r="BQ45">
        <v>3468310</v>
      </c>
      <c r="BR45">
        <v>3651488</v>
      </c>
      <c r="BS45">
        <v>0.94999999000000002</v>
      </c>
      <c r="BT45">
        <v>183178</v>
      </c>
      <c r="BV45">
        <v>496188</v>
      </c>
      <c r="BW45">
        <v>46067</v>
      </c>
      <c r="BX45">
        <v>1.1399999999999999</v>
      </c>
      <c r="BY45">
        <v>0</v>
      </c>
      <c r="BZ45">
        <v>0</v>
      </c>
      <c r="CA45">
        <v>0</v>
      </c>
      <c r="CC45">
        <v>-5.3499999999999999E-2</v>
      </c>
      <c r="CE45">
        <v>4.8899997000000001E-2</v>
      </c>
      <c r="CG45">
        <v>9.3699999000000006E-2</v>
      </c>
      <c r="CS45">
        <v>0</v>
      </c>
      <c r="CT45">
        <v>0</v>
      </c>
      <c r="CU45">
        <v>0</v>
      </c>
      <c r="CV45">
        <v>0.61059998999999998</v>
      </c>
      <c r="CW45">
        <v>0.43779999000000003</v>
      </c>
      <c r="CX45">
        <v>0.17280000000000001</v>
      </c>
      <c r="CY45">
        <v>0.31680000000000003</v>
      </c>
      <c r="CZ45">
        <v>0.26930000999999998</v>
      </c>
      <c r="DA45">
        <v>4.7499999000000001E-2</v>
      </c>
      <c r="DB45">
        <v>7.2599999999999998E-2</v>
      </c>
      <c r="DC45">
        <v>0</v>
      </c>
      <c r="DD45">
        <v>0</v>
      </c>
      <c r="DE45">
        <v>0</v>
      </c>
      <c r="DF45">
        <v>2004</v>
      </c>
      <c r="DG45">
        <v>0.1908</v>
      </c>
      <c r="DH45">
        <v>8.7200000999999999E-2</v>
      </c>
      <c r="DI45">
        <v>0.14760000000000001</v>
      </c>
      <c r="DJ45">
        <v>0.14469396000000001</v>
      </c>
      <c r="DK45">
        <v>0.23189396000000001</v>
      </c>
      <c r="DL45">
        <v>94651</v>
      </c>
      <c r="DM45">
        <v>43267.593999999997</v>
      </c>
      <c r="DN45">
        <v>51383.406000000003</v>
      </c>
      <c r="DO45">
        <v>71795.406000000003</v>
      </c>
      <c r="DP45">
        <v>115063</v>
      </c>
      <c r="DQ45">
        <v>496188</v>
      </c>
      <c r="DR45">
        <v>0</v>
      </c>
      <c r="DS45">
        <v>0</v>
      </c>
      <c r="DT45">
        <v>0</v>
      </c>
      <c r="DU45">
        <v>0</v>
      </c>
      <c r="DV45">
        <v>9815</v>
      </c>
      <c r="DW45">
        <v>49618.777000000002</v>
      </c>
      <c r="DX45">
        <v>44.189999</v>
      </c>
      <c r="DY45">
        <v>10.62</v>
      </c>
      <c r="DZ45">
        <v>50.554001</v>
      </c>
      <c r="EA45">
        <v>767</v>
      </c>
      <c r="EB45">
        <v>2207</v>
      </c>
      <c r="EC45">
        <v>7333</v>
      </c>
      <c r="ED45">
        <v>217271.05</v>
      </c>
      <c r="EE45">
        <v>63.299999</v>
      </c>
      <c r="EF45">
        <v>29.629000000000001</v>
      </c>
      <c r="EG45">
        <v>6754</v>
      </c>
      <c r="EI45">
        <v>63.119999</v>
      </c>
      <c r="EJ45">
        <v>30.587999</v>
      </c>
      <c r="EK45">
        <v>53.52</v>
      </c>
      <c r="EN45">
        <v>101</v>
      </c>
      <c r="EP45">
        <v>478</v>
      </c>
      <c r="EQ45">
        <v>469</v>
      </c>
      <c r="ER45">
        <v>9</v>
      </c>
      <c r="ES45">
        <v>0</v>
      </c>
      <c r="EV45">
        <v>20122</v>
      </c>
      <c r="EW45">
        <v>0</v>
      </c>
      <c r="EX45">
        <v>0</v>
      </c>
      <c r="FB45">
        <v>2490096</v>
      </c>
      <c r="FP45">
        <v>39805</v>
      </c>
      <c r="FQ45">
        <v>52399</v>
      </c>
      <c r="FV45">
        <v>0</v>
      </c>
      <c r="FW45">
        <v>92204</v>
      </c>
      <c r="FX45">
        <v>-327201</v>
      </c>
      <c r="FZ45">
        <v>72603</v>
      </c>
      <c r="GA45">
        <v>62514</v>
      </c>
      <c r="GB45">
        <v>135117</v>
      </c>
      <c r="GL45">
        <v>-8366</v>
      </c>
      <c r="GP45">
        <v>3</v>
      </c>
      <c r="GQ45">
        <v>-108243</v>
      </c>
      <c r="GR45">
        <v>-210945</v>
      </c>
      <c r="GS45">
        <v>-210945</v>
      </c>
      <c r="HA45">
        <v>-3058</v>
      </c>
      <c r="HB45">
        <v>-1583</v>
      </c>
      <c r="HE45">
        <v>-215586</v>
      </c>
      <c r="HG45">
        <v>3302567</v>
      </c>
    </row>
    <row r="46" spans="1:215" x14ac:dyDescent="0.25">
      <c r="A46">
        <v>4</v>
      </c>
      <c r="B46" t="s">
        <v>642</v>
      </c>
      <c r="C46">
        <v>2002</v>
      </c>
      <c r="E46" t="s">
        <v>643</v>
      </c>
      <c r="F46">
        <v>1955</v>
      </c>
      <c r="G46">
        <v>1</v>
      </c>
      <c r="H46">
        <v>2006</v>
      </c>
      <c r="I46">
        <v>0</v>
      </c>
      <c r="J46" t="s">
        <v>631</v>
      </c>
      <c r="K46" t="s">
        <v>632</v>
      </c>
      <c r="L46" t="s">
        <v>632</v>
      </c>
      <c r="M46">
        <v>2</v>
      </c>
      <c r="N46" t="s">
        <v>625</v>
      </c>
      <c r="O46">
        <v>0</v>
      </c>
      <c r="P46" t="s">
        <v>633</v>
      </c>
      <c r="Q46" t="s">
        <v>626</v>
      </c>
      <c r="R46">
        <v>2</v>
      </c>
      <c r="S46">
        <v>1</v>
      </c>
      <c r="T46" s="60">
        <v>37437</v>
      </c>
      <c r="U46" s="60">
        <v>37437</v>
      </c>
      <c r="V46" s="60">
        <v>37437</v>
      </c>
      <c r="W46" t="s">
        <v>324</v>
      </c>
      <c r="X46" t="s">
        <v>636</v>
      </c>
      <c r="Y46" t="s">
        <v>637</v>
      </c>
      <c r="Z46">
        <v>3.5000000000000003E-2</v>
      </c>
      <c r="AA46">
        <v>8.2500003000000002E-2</v>
      </c>
      <c r="AB46">
        <v>2</v>
      </c>
      <c r="AC46">
        <v>0</v>
      </c>
      <c r="AD46">
        <v>5</v>
      </c>
      <c r="AE46">
        <v>1</v>
      </c>
      <c r="AF46">
        <v>2</v>
      </c>
      <c r="AG46">
        <v>25</v>
      </c>
      <c r="BP46" s="60">
        <v>37437</v>
      </c>
      <c r="BQ46">
        <v>2699445</v>
      </c>
      <c r="BR46">
        <v>3959958</v>
      </c>
      <c r="BS46">
        <v>0.68199997999999995</v>
      </c>
      <c r="BT46">
        <v>1260513</v>
      </c>
      <c r="BV46">
        <v>509437</v>
      </c>
      <c r="BW46">
        <v>32331</v>
      </c>
      <c r="BX46">
        <v>1.55</v>
      </c>
      <c r="BY46">
        <v>0</v>
      </c>
      <c r="BZ46">
        <v>0</v>
      </c>
      <c r="CA46">
        <v>0</v>
      </c>
      <c r="CC46">
        <v>5.4899997999999998E-2</v>
      </c>
      <c r="CE46">
        <v>-4.8999999999999998E-3</v>
      </c>
      <c r="CG46">
        <v>4.5999999999999999E-2</v>
      </c>
      <c r="CS46">
        <v>0</v>
      </c>
      <c r="CT46">
        <v>0</v>
      </c>
      <c r="CU46">
        <v>0</v>
      </c>
      <c r="CV46">
        <v>0.56459999000000005</v>
      </c>
      <c r="CW46">
        <v>0.38229998999999998</v>
      </c>
      <c r="CX46">
        <v>0.18229999999999999</v>
      </c>
      <c r="CY46">
        <v>0.35699998999999999</v>
      </c>
      <c r="CZ46">
        <v>0.32339999000000003</v>
      </c>
      <c r="DA46">
        <v>3.3599998999999998E-2</v>
      </c>
      <c r="DB46">
        <v>7.8400000999999997E-2</v>
      </c>
      <c r="DC46">
        <v>0</v>
      </c>
      <c r="DD46">
        <v>0</v>
      </c>
      <c r="DE46">
        <v>0</v>
      </c>
      <c r="DF46">
        <v>2005</v>
      </c>
      <c r="DG46">
        <v>0.23469999</v>
      </c>
      <c r="DH46">
        <v>8.7099998999999997E-2</v>
      </c>
      <c r="DI46">
        <v>0.14760000000000001</v>
      </c>
      <c r="DJ46">
        <v>0.35572806000000001</v>
      </c>
      <c r="DK46">
        <v>0.44282806000000002</v>
      </c>
      <c r="DL46">
        <v>119567</v>
      </c>
      <c r="DM46">
        <v>44371.961000000003</v>
      </c>
      <c r="DN46">
        <v>75195.039000000004</v>
      </c>
      <c r="DO46">
        <v>181221.03</v>
      </c>
      <c r="DP46">
        <v>225593</v>
      </c>
      <c r="DQ46">
        <v>509437</v>
      </c>
      <c r="DR46">
        <v>0</v>
      </c>
      <c r="DS46">
        <v>0</v>
      </c>
      <c r="DT46">
        <v>0</v>
      </c>
      <c r="DU46">
        <v>0</v>
      </c>
      <c r="DV46">
        <v>9690</v>
      </c>
      <c r="DW46">
        <v>509436.72</v>
      </c>
      <c r="DX46">
        <v>44.150002000000001</v>
      </c>
      <c r="DY46">
        <v>10.33</v>
      </c>
      <c r="DZ46">
        <v>52.573002000000002</v>
      </c>
      <c r="EA46">
        <v>783</v>
      </c>
      <c r="EB46">
        <v>2447</v>
      </c>
      <c r="EC46">
        <v>7804</v>
      </c>
      <c r="ED46">
        <v>237094.55</v>
      </c>
      <c r="EE46">
        <v>63.169998</v>
      </c>
      <c r="EF46">
        <v>30.381001000000001</v>
      </c>
      <c r="EG46">
        <v>7201</v>
      </c>
      <c r="EI46">
        <v>63.27</v>
      </c>
      <c r="EJ46">
        <v>31.416</v>
      </c>
      <c r="EK46">
        <v>53.529998999999997</v>
      </c>
      <c r="EN46">
        <v>85</v>
      </c>
      <c r="EP46">
        <v>518</v>
      </c>
      <c r="EQ46">
        <v>501</v>
      </c>
      <c r="ER46">
        <v>17</v>
      </c>
      <c r="ES46">
        <v>0</v>
      </c>
      <c r="EV46">
        <v>20724</v>
      </c>
      <c r="EW46">
        <v>0</v>
      </c>
      <c r="EX46">
        <v>0</v>
      </c>
      <c r="FB46">
        <v>2735301</v>
      </c>
      <c r="FP46">
        <v>41724</v>
      </c>
      <c r="FQ46">
        <v>50161</v>
      </c>
      <c r="FV46">
        <v>0</v>
      </c>
      <c r="FW46">
        <v>91885</v>
      </c>
      <c r="FX46">
        <v>-289117</v>
      </c>
      <c r="FZ46">
        <v>66717</v>
      </c>
      <c r="GA46">
        <v>45476</v>
      </c>
      <c r="GB46">
        <v>112193</v>
      </c>
      <c r="GL46">
        <v>-7146</v>
      </c>
      <c r="GP46">
        <v>73</v>
      </c>
      <c r="GQ46">
        <v>-92112</v>
      </c>
      <c r="GR46">
        <v>-222897</v>
      </c>
      <c r="GS46">
        <v>-222897</v>
      </c>
      <c r="HA46">
        <v>-2549</v>
      </c>
      <c r="HB46">
        <v>-1712</v>
      </c>
      <c r="HE46">
        <v>-227158</v>
      </c>
      <c r="HG46">
        <v>2983297</v>
      </c>
    </row>
    <row r="47" spans="1:215" x14ac:dyDescent="0.25">
      <c r="A47">
        <v>4</v>
      </c>
      <c r="B47" t="s">
        <v>642</v>
      </c>
      <c r="C47">
        <v>2003</v>
      </c>
      <c r="E47" t="s">
        <v>643</v>
      </c>
      <c r="F47">
        <v>1955</v>
      </c>
      <c r="G47">
        <v>1</v>
      </c>
      <c r="H47">
        <v>2006</v>
      </c>
      <c r="I47">
        <v>0</v>
      </c>
      <c r="J47" t="s">
        <v>631</v>
      </c>
      <c r="K47" t="s">
        <v>632</v>
      </c>
      <c r="L47" t="s">
        <v>632</v>
      </c>
      <c r="M47">
        <v>2</v>
      </c>
      <c r="N47" t="s">
        <v>625</v>
      </c>
      <c r="O47">
        <v>0</v>
      </c>
      <c r="P47" t="s">
        <v>633</v>
      </c>
      <c r="Q47" t="s">
        <v>626</v>
      </c>
      <c r="R47">
        <v>2</v>
      </c>
      <c r="S47">
        <v>1</v>
      </c>
      <c r="T47" s="60">
        <v>37802</v>
      </c>
      <c r="U47" s="60">
        <v>37802</v>
      </c>
      <c r="V47" s="60">
        <v>37802</v>
      </c>
      <c r="W47" t="s">
        <v>324</v>
      </c>
      <c r="X47" t="s">
        <v>636</v>
      </c>
      <c r="Y47" t="s">
        <v>637</v>
      </c>
      <c r="Z47">
        <v>3.5000000000000003E-2</v>
      </c>
      <c r="AA47">
        <v>8.2500003000000002E-2</v>
      </c>
      <c r="AB47">
        <v>2</v>
      </c>
      <c r="AC47">
        <v>0</v>
      </c>
      <c r="AD47">
        <v>5</v>
      </c>
      <c r="AE47">
        <v>1</v>
      </c>
      <c r="AF47">
        <v>2</v>
      </c>
      <c r="AG47">
        <v>25</v>
      </c>
      <c r="BP47" s="60">
        <v>37802</v>
      </c>
      <c r="BQ47">
        <v>2694785</v>
      </c>
      <c r="BR47">
        <v>4190970</v>
      </c>
      <c r="BS47">
        <v>0.64300000999999996</v>
      </c>
      <c r="BT47">
        <v>1496185</v>
      </c>
      <c r="BV47">
        <v>532630</v>
      </c>
      <c r="BW47">
        <v>37800</v>
      </c>
      <c r="BX47">
        <v>1.33</v>
      </c>
      <c r="BY47">
        <v>0</v>
      </c>
      <c r="BZ47">
        <v>0</v>
      </c>
      <c r="CA47">
        <v>0</v>
      </c>
      <c r="CC47">
        <v>3.6800000999999999E-2</v>
      </c>
      <c r="CE47">
        <v>-2.5100000000000001E-2</v>
      </c>
      <c r="CG47">
        <v>2.4800000999999999E-2</v>
      </c>
      <c r="CS47">
        <v>0</v>
      </c>
      <c r="CT47">
        <v>0</v>
      </c>
      <c r="CU47">
        <v>0</v>
      </c>
      <c r="CV47">
        <v>0.59589999999999999</v>
      </c>
      <c r="CW47">
        <v>0.42169996999999998</v>
      </c>
      <c r="CX47">
        <v>0.17419999999999999</v>
      </c>
      <c r="CY47">
        <v>0.33430000999999998</v>
      </c>
      <c r="CZ47">
        <v>0.29719999000000002</v>
      </c>
      <c r="DA47">
        <v>3.7100002E-2</v>
      </c>
      <c r="DB47">
        <v>6.9799997000000003E-2</v>
      </c>
      <c r="DC47">
        <v>0</v>
      </c>
      <c r="DD47">
        <v>0</v>
      </c>
      <c r="DE47">
        <v>0</v>
      </c>
      <c r="DF47">
        <v>2006</v>
      </c>
      <c r="DG47">
        <v>0.22969999999999999</v>
      </c>
      <c r="DH47">
        <v>8.6899995999999993E-2</v>
      </c>
      <c r="DI47">
        <v>0.14280000000000001</v>
      </c>
      <c r="DJ47">
        <v>0.34999803000000002</v>
      </c>
      <c r="DK47">
        <v>0.43689804999999998</v>
      </c>
      <c r="DL47">
        <v>122346</v>
      </c>
      <c r="DM47">
        <v>46285.546999999999</v>
      </c>
      <c r="DN47">
        <v>76060.452999999994</v>
      </c>
      <c r="DO47">
        <v>186419.45</v>
      </c>
      <c r="DP47">
        <v>232705</v>
      </c>
      <c r="DQ47">
        <v>532630</v>
      </c>
      <c r="DR47">
        <v>0</v>
      </c>
      <c r="DS47">
        <v>0</v>
      </c>
      <c r="DT47">
        <v>0</v>
      </c>
      <c r="DU47">
        <v>0</v>
      </c>
      <c r="DV47">
        <v>9873</v>
      </c>
      <c r="DW47">
        <v>532630.18999999994</v>
      </c>
      <c r="DX47">
        <v>44.279998999999997</v>
      </c>
      <c r="DY47">
        <v>10.39</v>
      </c>
      <c r="DZ47">
        <v>53.948002000000002</v>
      </c>
      <c r="EA47">
        <v>708</v>
      </c>
      <c r="EB47">
        <v>2327</v>
      </c>
      <c r="EC47">
        <v>8312</v>
      </c>
      <c r="ED47">
        <v>255192.61</v>
      </c>
      <c r="EE47">
        <v>63.599997999999999</v>
      </c>
      <c r="EF47">
        <v>30.702000000000002</v>
      </c>
      <c r="EG47">
        <v>7680</v>
      </c>
      <c r="EI47">
        <v>63.5</v>
      </c>
      <c r="EJ47">
        <v>31.775998999999999</v>
      </c>
      <c r="EK47">
        <v>53.639999000000003</v>
      </c>
      <c r="EN47">
        <v>82</v>
      </c>
      <c r="EP47">
        <v>550</v>
      </c>
      <c r="EQ47">
        <v>549</v>
      </c>
      <c r="ER47">
        <v>1</v>
      </c>
      <c r="ES47">
        <v>0</v>
      </c>
      <c r="EV47">
        <v>21220</v>
      </c>
      <c r="EW47">
        <v>0</v>
      </c>
      <c r="EX47">
        <v>0</v>
      </c>
      <c r="FB47">
        <v>2972466</v>
      </c>
      <c r="FP47">
        <v>44518</v>
      </c>
      <c r="FQ47">
        <v>50157</v>
      </c>
      <c r="FV47">
        <v>0</v>
      </c>
      <c r="FW47">
        <v>94675</v>
      </c>
      <c r="FX47">
        <v>1607</v>
      </c>
      <c r="FZ47">
        <v>48782</v>
      </c>
      <c r="GA47">
        <v>45051</v>
      </c>
      <c r="GB47">
        <v>93833</v>
      </c>
      <c r="GL47">
        <v>-6430</v>
      </c>
      <c r="GP47">
        <v>34</v>
      </c>
      <c r="GQ47">
        <v>183719</v>
      </c>
      <c r="GR47">
        <v>-244518</v>
      </c>
      <c r="GS47">
        <v>-244518</v>
      </c>
      <c r="HA47">
        <v>-3064</v>
      </c>
      <c r="HB47">
        <v>-1911</v>
      </c>
      <c r="HE47">
        <v>-249493</v>
      </c>
      <c r="HG47">
        <v>2917523</v>
      </c>
    </row>
    <row r="48" spans="1:215" x14ac:dyDescent="0.25">
      <c r="A48">
        <v>4</v>
      </c>
      <c r="B48" t="s">
        <v>642</v>
      </c>
      <c r="C48">
        <v>2004</v>
      </c>
      <c r="E48" t="s">
        <v>643</v>
      </c>
      <c r="F48">
        <v>1955</v>
      </c>
      <c r="G48">
        <v>1</v>
      </c>
      <c r="H48">
        <v>2006</v>
      </c>
      <c r="I48">
        <v>0</v>
      </c>
      <c r="J48" t="s">
        <v>631</v>
      </c>
      <c r="K48" t="s">
        <v>632</v>
      </c>
      <c r="L48" t="s">
        <v>632</v>
      </c>
      <c r="M48">
        <v>2</v>
      </c>
      <c r="N48" t="s">
        <v>625</v>
      </c>
      <c r="O48">
        <v>0</v>
      </c>
      <c r="P48" t="s">
        <v>633</v>
      </c>
      <c r="Q48" t="s">
        <v>626</v>
      </c>
      <c r="R48">
        <v>2</v>
      </c>
      <c r="S48">
        <v>1</v>
      </c>
      <c r="T48" s="60">
        <v>38168</v>
      </c>
      <c r="U48" s="60">
        <v>38168</v>
      </c>
      <c r="V48" s="60">
        <v>38168</v>
      </c>
      <c r="W48" t="s">
        <v>324</v>
      </c>
      <c r="X48" t="s">
        <v>636</v>
      </c>
      <c r="Y48" t="s">
        <v>637</v>
      </c>
      <c r="Z48">
        <v>3.5000000000000003E-2</v>
      </c>
      <c r="AA48">
        <v>8.2500003000000002E-2</v>
      </c>
      <c r="AB48">
        <v>2</v>
      </c>
      <c r="AC48">
        <v>0</v>
      </c>
      <c r="AD48">
        <v>5</v>
      </c>
      <c r="AE48">
        <v>1</v>
      </c>
      <c r="AF48">
        <v>2</v>
      </c>
      <c r="AG48">
        <v>25</v>
      </c>
      <c r="BP48" s="60">
        <v>38168</v>
      </c>
      <c r="BQ48">
        <v>2647777</v>
      </c>
      <c r="BR48">
        <v>4216480</v>
      </c>
      <c r="BS48">
        <v>0.62800001999999999</v>
      </c>
      <c r="BT48">
        <v>1568703</v>
      </c>
      <c r="BV48">
        <v>522421</v>
      </c>
      <c r="BW48">
        <v>65571</v>
      </c>
      <c r="BX48">
        <v>0.82999997999999997</v>
      </c>
      <c r="BY48">
        <v>0</v>
      </c>
      <c r="BZ48">
        <v>0</v>
      </c>
      <c r="CA48">
        <v>0</v>
      </c>
      <c r="CC48">
        <v>0.15090001</v>
      </c>
      <c r="CE48">
        <v>4.0900002999999997E-2</v>
      </c>
      <c r="CG48">
        <v>3.2899998E-2</v>
      </c>
      <c r="CS48">
        <v>0</v>
      </c>
      <c r="CT48">
        <v>0</v>
      </c>
      <c r="CU48">
        <v>0</v>
      </c>
      <c r="CV48">
        <v>0.58109999000000001</v>
      </c>
      <c r="CW48">
        <v>0.40300000000000002</v>
      </c>
      <c r="CX48">
        <v>0.17809999000000001</v>
      </c>
      <c r="CY48">
        <v>0.30930001000000001</v>
      </c>
      <c r="CZ48">
        <v>0.27290002000000002</v>
      </c>
      <c r="DA48">
        <v>3.6400001000000001E-2</v>
      </c>
      <c r="DB48">
        <v>7.5700000000000003E-2</v>
      </c>
      <c r="DC48">
        <v>0</v>
      </c>
      <c r="DD48">
        <v>3.2899998E-2</v>
      </c>
      <c r="DE48">
        <v>1E-3</v>
      </c>
      <c r="DF48">
        <v>2007</v>
      </c>
      <c r="DG48">
        <v>0.22439999999999999</v>
      </c>
      <c r="DH48">
        <v>8.6800002000000001E-2</v>
      </c>
      <c r="DI48">
        <v>0.1376</v>
      </c>
      <c r="DJ48">
        <v>0.91426766000000004</v>
      </c>
      <c r="DK48">
        <v>1.0010676000000001</v>
      </c>
      <c r="DL48">
        <v>561038</v>
      </c>
      <c r="DM48">
        <v>48698.097999999998</v>
      </c>
      <c r="DN48">
        <v>512339.91</v>
      </c>
      <c r="DO48">
        <v>512938.91</v>
      </c>
      <c r="DP48">
        <v>561637</v>
      </c>
      <c r="DQ48">
        <v>561038</v>
      </c>
      <c r="DR48">
        <v>0</v>
      </c>
      <c r="DS48">
        <v>0</v>
      </c>
      <c r="DT48">
        <v>0</v>
      </c>
      <c r="DU48">
        <v>0</v>
      </c>
      <c r="DV48">
        <v>9688</v>
      </c>
      <c r="DW48">
        <v>535836576</v>
      </c>
      <c r="DX48">
        <v>44.560001</v>
      </c>
      <c r="DY48">
        <v>10.65</v>
      </c>
      <c r="DZ48">
        <v>53.924999</v>
      </c>
      <c r="EA48">
        <v>724</v>
      </c>
      <c r="EB48">
        <v>2746</v>
      </c>
      <c r="EC48">
        <v>8707</v>
      </c>
      <c r="ED48">
        <v>267556.31</v>
      </c>
      <c r="EE48">
        <v>63.950001</v>
      </c>
      <c r="EF48">
        <v>30.728999999999999</v>
      </c>
      <c r="EG48">
        <v>8052</v>
      </c>
      <c r="EI48">
        <v>63.849997999999999</v>
      </c>
      <c r="EJ48">
        <v>31.788</v>
      </c>
      <c r="EK48">
        <v>53.68</v>
      </c>
      <c r="EN48">
        <v>76</v>
      </c>
      <c r="EP48">
        <v>579</v>
      </c>
      <c r="EQ48">
        <v>576</v>
      </c>
      <c r="ER48">
        <v>3</v>
      </c>
      <c r="ES48">
        <v>0</v>
      </c>
      <c r="EV48">
        <v>21865</v>
      </c>
      <c r="EW48">
        <v>0</v>
      </c>
      <c r="EX48">
        <v>0</v>
      </c>
      <c r="FB48">
        <v>3004521</v>
      </c>
      <c r="FP48">
        <v>45505</v>
      </c>
      <c r="FQ48">
        <v>54492</v>
      </c>
      <c r="FV48">
        <v>0</v>
      </c>
      <c r="FW48">
        <v>99997</v>
      </c>
      <c r="FX48">
        <v>322858</v>
      </c>
      <c r="FZ48">
        <v>45025</v>
      </c>
      <c r="GA48">
        <v>47238</v>
      </c>
      <c r="GB48">
        <v>92263</v>
      </c>
      <c r="GL48">
        <v>-7415</v>
      </c>
      <c r="GP48">
        <v>61</v>
      </c>
      <c r="GQ48">
        <v>507764</v>
      </c>
      <c r="GR48">
        <v>-255409</v>
      </c>
      <c r="GS48">
        <v>-255409</v>
      </c>
      <c r="HA48">
        <v>-3323</v>
      </c>
      <c r="HB48">
        <v>-1748</v>
      </c>
      <c r="HE48">
        <v>-260480</v>
      </c>
      <c r="HG48">
        <v>3164807</v>
      </c>
    </row>
    <row r="49" spans="1:215" x14ac:dyDescent="0.25">
      <c r="A49">
        <v>4</v>
      </c>
      <c r="B49" t="s">
        <v>642</v>
      </c>
      <c r="C49">
        <v>2005</v>
      </c>
      <c r="E49" t="s">
        <v>643</v>
      </c>
      <c r="F49">
        <v>1955</v>
      </c>
      <c r="G49">
        <v>1</v>
      </c>
      <c r="H49">
        <v>2006</v>
      </c>
      <c r="I49">
        <v>0</v>
      </c>
      <c r="J49" t="s">
        <v>631</v>
      </c>
      <c r="K49" t="s">
        <v>632</v>
      </c>
      <c r="L49" t="s">
        <v>632</v>
      </c>
      <c r="M49">
        <v>2</v>
      </c>
      <c r="N49" t="s">
        <v>625</v>
      </c>
      <c r="O49">
        <v>0</v>
      </c>
      <c r="P49" t="s">
        <v>633</v>
      </c>
      <c r="Q49" t="s">
        <v>626</v>
      </c>
      <c r="R49">
        <v>2</v>
      </c>
      <c r="S49">
        <v>1</v>
      </c>
      <c r="T49" s="60">
        <v>38533</v>
      </c>
      <c r="U49" s="60">
        <v>38533</v>
      </c>
      <c r="V49" s="60">
        <v>38533</v>
      </c>
      <c r="W49" t="s">
        <v>324</v>
      </c>
      <c r="X49" t="s">
        <v>636</v>
      </c>
      <c r="Y49" t="s">
        <v>637</v>
      </c>
      <c r="Z49">
        <v>3.5000000000000003E-2</v>
      </c>
      <c r="AA49">
        <v>8.2500003000000002E-2</v>
      </c>
      <c r="AB49">
        <v>2</v>
      </c>
      <c r="AC49">
        <v>0</v>
      </c>
      <c r="AD49">
        <v>5</v>
      </c>
      <c r="AE49">
        <v>1</v>
      </c>
      <c r="AF49">
        <v>2</v>
      </c>
      <c r="AG49">
        <v>25</v>
      </c>
      <c r="BP49" s="60">
        <v>38533</v>
      </c>
      <c r="BQ49">
        <v>2640642</v>
      </c>
      <c r="BR49">
        <v>4334585</v>
      </c>
      <c r="BS49">
        <v>0.60900003000000003</v>
      </c>
      <c r="BT49">
        <v>1693943</v>
      </c>
      <c r="BV49">
        <v>561038</v>
      </c>
      <c r="BW49">
        <v>152168</v>
      </c>
      <c r="BX49">
        <v>0.44999999000000002</v>
      </c>
      <c r="BY49">
        <v>0</v>
      </c>
      <c r="BZ49">
        <v>0</v>
      </c>
      <c r="CA49">
        <v>0</v>
      </c>
      <c r="CC49">
        <v>9.0100004999999997E-2</v>
      </c>
      <c r="CE49">
        <v>9.1600001E-2</v>
      </c>
      <c r="CG49">
        <v>3.0599999999999999E-2</v>
      </c>
      <c r="CS49">
        <v>0</v>
      </c>
      <c r="CT49">
        <v>0</v>
      </c>
      <c r="CU49">
        <v>0</v>
      </c>
      <c r="CV49">
        <v>0.55349999999999999</v>
      </c>
      <c r="CW49">
        <v>0.38259998000000001</v>
      </c>
      <c r="CX49">
        <v>0.1709</v>
      </c>
      <c r="CY49">
        <v>0.27829999</v>
      </c>
      <c r="CZ49">
        <v>0.22509999999999999</v>
      </c>
      <c r="DA49">
        <v>3.7100002E-2</v>
      </c>
      <c r="DB49">
        <v>0</v>
      </c>
      <c r="DC49">
        <v>0</v>
      </c>
      <c r="DD49">
        <v>0.16450001</v>
      </c>
      <c r="DE49">
        <v>3.7000000000000002E-3</v>
      </c>
      <c r="DF49">
        <v>2008</v>
      </c>
      <c r="DG49">
        <v>0.21250000999999999</v>
      </c>
      <c r="DH49">
        <v>8.6899995999999993E-2</v>
      </c>
      <c r="DI49">
        <v>0.12560001000000001</v>
      </c>
      <c r="DJ49">
        <v>0.21072689</v>
      </c>
      <c r="DK49">
        <v>0.29762687999999998</v>
      </c>
      <c r="DL49">
        <v>119243</v>
      </c>
      <c r="DM49">
        <v>48754.203000000001</v>
      </c>
      <c r="DN49">
        <v>70488.797000000006</v>
      </c>
      <c r="DO49">
        <v>118225.8</v>
      </c>
      <c r="DP49">
        <v>166980</v>
      </c>
      <c r="DQ49">
        <v>561038</v>
      </c>
      <c r="DR49">
        <v>0</v>
      </c>
      <c r="DS49">
        <v>0</v>
      </c>
      <c r="DT49">
        <v>0</v>
      </c>
      <c r="DU49">
        <v>0</v>
      </c>
      <c r="DV49">
        <v>9656</v>
      </c>
      <c r="DW49">
        <v>535836.56000000006</v>
      </c>
      <c r="DX49">
        <v>44.759998000000003</v>
      </c>
      <c r="DY49">
        <v>10.58</v>
      </c>
      <c r="DZ49">
        <v>55.493000000000002</v>
      </c>
      <c r="EA49">
        <v>826</v>
      </c>
      <c r="EB49">
        <v>2874</v>
      </c>
      <c r="EC49">
        <v>9020</v>
      </c>
      <c r="ED49">
        <v>265746.15999999997</v>
      </c>
      <c r="EE49">
        <v>64.419998000000007</v>
      </c>
      <c r="EF49">
        <v>29.462</v>
      </c>
      <c r="EG49">
        <v>8351</v>
      </c>
      <c r="EI49">
        <v>64.319999999999993</v>
      </c>
      <c r="EJ49">
        <v>30.443999999999999</v>
      </c>
      <c r="EK49">
        <v>53.77</v>
      </c>
      <c r="EN49">
        <v>66</v>
      </c>
      <c r="EP49">
        <v>603</v>
      </c>
      <c r="EQ49">
        <v>602</v>
      </c>
      <c r="ER49">
        <v>1</v>
      </c>
      <c r="ES49">
        <v>0</v>
      </c>
      <c r="EV49">
        <v>22376</v>
      </c>
      <c r="EW49">
        <v>0</v>
      </c>
      <c r="EX49">
        <v>0</v>
      </c>
      <c r="FB49">
        <v>3090082</v>
      </c>
      <c r="FP49">
        <v>40973</v>
      </c>
      <c r="FQ49">
        <v>68448</v>
      </c>
      <c r="FV49">
        <v>0</v>
      </c>
      <c r="FW49">
        <v>109421</v>
      </c>
      <c r="FX49">
        <v>159596</v>
      </c>
      <c r="FZ49">
        <v>37817</v>
      </c>
      <c r="GA49">
        <v>48484</v>
      </c>
      <c r="GB49">
        <v>86301</v>
      </c>
      <c r="GL49">
        <v>-6833</v>
      </c>
      <c r="GM49">
        <v>5075</v>
      </c>
      <c r="GN49">
        <v>-4547</v>
      </c>
      <c r="GP49">
        <v>7</v>
      </c>
      <c r="GQ49">
        <v>349021</v>
      </c>
      <c r="GR49">
        <v>-269414</v>
      </c>
      <c r="GS49">
        <v>-269414</v>
      </c>
      <c r="HA49">
        <v>-3202</v>
      </c>
      <c r="HB49">
        <v>-1485</v>
      </c>
      <c r="HE49">
        <v>-274101</v>
      </c>
      <c r="HG49">
        <v>3239727</v>
      </c>
    </row>
    <row r="50" spans="1:215" x14ac:dyDescent="0.25">
      <c r="A50">
        <v>4</v>
      </c>
      <c r="B50" t="s">
        <v>642</v>
      </c>
      <c r="C50">
        <v>2006</v>
      </c>
      <c r="E50" t="s">
        <v>643</v>
      </c>
      <c r="F50">
        <v>1955</v>
      </c>
      <c r="G50">
        <v>1</v>
      </c>
      <c r="H50">
        <v>2006</v>
      </c>
      <c r="I50">
        <v>0</v>
      </c>
      <c r="J50" t="s">
        <v>631</v>
      </c>
      <c r="K50" t="s">
        <v>632</v>
      </c>
      <c r="L50" t="s">
        <v>632</v>
      </c>
      <c r="M50">
        <v>2</v>
      </c>
      <c r="N50" t="s">
        <v>625</v>
      </c>
      <c r="O50">
        <v>0</v>
      </c>
      <c r="P50" t="s">
        <v>633</v>
      </c>
      <c r="Q50" t="s">
        <v>626</v>
      </c>
      <c r="R50">
        <v>2</v>
      </c>
      <c r="S50">
        <v>1</v>
      </c>
      <c r="T50" s="60">
        <v>38898</v>
      </c>
      <c r="U50" s="60">
        <v>38898</v>
      </c>
      <c r="V50" s="60">
        <v>38898</v>
      </c>
      <c r="W50" t="s">
        <v>201</v>
      </c>
      <c r="X50" t="s">
        <v>636</v>
      </c>
      <c r="Y50" t="s">
        <v>637</v>
      </c>
      <c r="Z50">
        <v>3.5000000000000003E-2</v>
      </c>
      <c r="AA50">
        <v>8.2500003000000002E-2</v>
      </c>
      <c r="AB50">
        <v>1</v>
      </c>
      <c r="AC50">
        <v>0</v>
      </c>
      <c r="AD50">
        <v>5</v>
      </c>
      <c r="AE50">
        <v>1</v>
      </c>
      <c r="AF50">
        <v>2</v>
      </c>
      <c r="AG50">
        <v>25</v>
      </c>
      <c r="BP50" s="60">
        <v>38898</v>
      </c>
      <c r="BQ50">
        <v>3296934</v>
      </c>
      <c r="BR50">
        <v>4859336</v>
      </c>
      <c r="BS50">
        <v>0.67800002999999998</v>
      </c>
      <c r="BT50">
        <v>1562402</v>
      </c>
      <c r="BV50">
        <v>574409</v>
      </c>
      <c r="BW50">
        <v>170019</v>
      </c>
      <c r="BX50">
        <v>0.54000002000000003</v>
      </c>
      <c r="BY50">
        <v>0</v>
      </c>
      <c r="BZ50">
        <v>0</v>
      </c>
      <c r="CA50">
        <v>0</v>
      </c>
      <c r="CC50">
        <v>0.1178</v>
      </c>
      <c r="CE50">
        <v>0.1193</v>
      </c>
      <c r="CG50">
        <v>6.5600000000000006E-2</v>
      </c>
      <c r="CS50">
        <v>0</v>
      </c>
      <c r="CT50">
        <v>0</v>
      </c>
      <c r="CU50">
        <v>0</v>
      </c>
      <c r="CV50">
        <v>0.55259997000000005</v>
      </c>
      <c r="CW50">
        <v>0.38119998999999999</v>
      </c>
      <c r="CX50">
        <v>0.1714</v>
      </c>
      <c r="CY50">
        <v>0.25389999000000002</v>
      </c>
      <c r="CZ50">
        <v>0.21740000000000001</v>
      </c>
      <c r="DA50">
        <v>2.0899999999999998E-2</v>
      </c>
      <c r="DB50">
        <v>0</v>
      </c>
      <c r="DC50">
        <v>0</v>
      </c>
      <c r="DD50">
        <v>0.18590000000000001</v>
      </c>
      <c r="DE50">
        <v>7.6E-3</v>
      </c>
      <c r="DF50">
        <v>2009</v>
      </c>
      <c r="DG50">
        <v>0.1163</v>
      </c>
      <c r="DH50">
        <v>8.6699999999999999E-2</v>
      </c>
      <c r="DI50">
        <v>2.9600000000000001E-2</v>
      </c>
      <c r="DJ50">
        <v>0.20564787000000001</v>
      </c>
      <c r="DK50">
        <v>0.29234788</v>
      </c>
      <c r="DL50">
        <v>70133</v>
      </c>
      <c r="DM50">
        <v>52283.133000000002</v>
      </c>
      <c r="DN50">
        <v>17849.865000000002</v>
      </c>
      <c r="DO50">
        <v>124012.87</v>
      </c>
      <c r="DP50">
        <v>176296</v>
      </c>
      <c r="DQ50">
        <v>603035</v>
      </c>
      <c r="DR50">
        <v>0</v>
      </c>
      <c r="DS50">
        <v>0</v>
      </c>
      <c r="DT50">
        <v>0</v>
      </c>
      <c r="DU50">
        <v>0</v>
      </c>
      <c r="DV50">
        <v>9710</v>
      </c>
      <c r="DW50">
        <v>574409</v>
      </c>
      <c r="DX50">
        <v>45.02</v>
      </c>
      <c r="DY50">
        <v>10.87</v>
      </c>
      <c r="DZ50">
        <v>59.155997999999997</v>
      </c>
      <c r="EA50">
        <v>795</v>
      </c>
      <c r="EB50">
        <v>3085</v>
      </c>
      <c r="EC50">
        <v>9386</v>
      </c>
      <c r="ED50">
        <v>278528.28000000003</v>
      </c>
      <c r="EE50">
        <v>64.830001999999993</v>
      </c>
      <c r="EF50">
        <v>29.674999</v>
      </c>
      <c r="EG50">
        <v>8675</v>
      </c>
      <c r="EI50">
        <v>64.720000999999996</v>
      </c>
      <c r="EJ50">
        <v>30.695999</v>
      </c>
      <c r="EK50">
        <v>53.810001</v>
      </c>
      <c r="EN50">
        <v>63</v>
      </c>
      <c r="EP50">
        <v>648</v>
      </c>
      <c r="EQ50">
        <v>647</v>
      </c>
      <c r="ER50">
        <v>1</v>
      </c>
      <c r="ES50">
        <v>0</v>
      </c>
      <c r="EV50">
        <v>22976</v>
      </c>
      <c r="EW50">
        <v>0</v>
      </c>
      <c r="EX50">
        <v>0</v>
      </c>
      <c r="FB50">
        <v>3327645</v>
      </c>
      <c r="FP50">
        <v>41512</v>
      </c>
      <c r="FQ50">
        <v>91902</v>
      </c>
      <c r="FV50">
        <v>0</v>
      </c>
      <c r="FW50">
        <v>133414</v>
      </c>
      <c r="FX50">
        <v>235464</v>
      </c>
      <c r="FZ50">
        <v>39941</v>
      </c>
      <c r="GA50">
        <v>55989</v>
      </c>
      <c r="GB50">
        <v>95930</v>
      </c>
      <c r="GL50">
        <v>-7659</v>
      </c>
      <c r="GM50">
        <v>11023</v>
      </c>
      <c r="GN50">
        <v>-10369</v>
      </c>
      <c r="GP50">
        <v>10909</v>
      </c>
      <c r="GQ50">
        <v>468713</v>
      </c>
      <c r="GR50">
        <v>-281205</v>
      </c>
      <c r="GS50">
        <v>-281205</v>
      </c>
      <c r="HA50">
        <v>-2752</v>
      </c>
      <c r="HB50">
        <v>-1560</v>
      </c>
      <c r="HE50">
        <v>-285517</v>
      </c>
      <c r="HG50">
        <v>3422923</v>
      </c>
    </row>
    <row r="51" spans="1:215" x14ac:dyDescent="0.25">
      <c r="A51">
        <v>4</v>
      </c>
      <c r="B51" t="s">
        <v>642</v>
      </c>
      <c r="C51">
        <v>2007</v>
      </c>
      <c r="E51" t="s">
        <v>643</v>
      </c>
      <c r="F51">
        <v>1955</v>
      </c>
      <c r="G51">
        <v>1</v>
      </c>
      <c r="H51">
        <v>2006</v>
      </c>
      <c r="I51">
        <v>0</v>
      </c>
      <c r="J51" t="s">
        <v>631</v>
      </c>
      <c r="K51" t="s">
        <v>632</v>
      </c>
      <c r="L51" t="s">
        <v>632</v>
      </c>
      <c r="M51">
        <v>2</v>
      </c>
      <c r="N51" t="s">
        <v>625</v>
      </c>
      <c r="O51">
        <v>0</v>
      </c>
      <c r="P51" t="s">
        <v>633</v>
      </c>
      <c r="Q51" t="s">
        <v>626</v>
      </c>
      <c r="R51">
        <v>2</v>
      </c>
      <c r="S51">
        <v>1</v>
      </c>
      <c r="T51" s="60">
        <v>39263</v>
      </c>
      <c r="U51" s="60">
        <v>39263</v>
      </c>
      <c r="V51" s="60">
        <v>39263</v>
      </c>
      <c r="W51" t="s">
        <v>201</v>
      </c>
      <c r="X51" t="s">
        <v>636</v>
      </c>
      <c r="Y51" t="s">
        <v>638</v>
      </c>
      <c r="Z51">
        <v>3.5000000000000003E-2</v>
      </c>
      <c r="AA51">
        <v>8.2500003000000002E-2</v>
      </c>
      <c r="AB51">
        <v>1</v>
      </c>
      <c r="AC51">
        <v>0</v>
      </c>
      <c r="AD51">
        <v>5</v>
      </c>
      <c r="AE51">
        <v>0</v>
      </c>
      <c r="AF51">
        <v>2</v>
      </c>
      <c r="AG51">
        <v>25</v>
      </c>
      <c r="BP51" s="60">
        <v>39263</v>
      </c>
      <c r="BQ51">
        <v>3441867</v>
      </c>
      <c r="BR51">
        <v>5043448</v>
      </c>
      <c r="BS51">
        <v>0.68199997999999995</v>
      </c>
      <c r="BT51">
        <v>1601581</v>
      </c>
      <c r="BV51">
        <v>554245</v>
      </c>
      <c r="BW51">
        <v>169974</v>
      </c>
      <c r="BX51">
        <v>0.62199998000000001</v>
      </c>
      <c r="BY51">
        <v>0</v>
      </c>
      <c r="BZ51">
        <v>0</v>
      </c>
      <c r="CA51">
        <v>0</v>
      </c>
      <c r="CC51">
        <v>0.18920000000000001</v>
      </c>
      <c r="CE51">
        <v>0.13159999</v>
      </c>
      <c r="CG51">
        <v>0.1157</v>
      </c>
      <c r="CS51">
        <v>0</v>
      </c>
      <c r="CT51">
        <v>0</v>
      </c>
      <c r="CU51">
        <v>0</v>
      </c>
      <c r="CV51">
        <v>0.55589997999999996</v>
      </c>
      <c r="CW51">
        <v>0.36099997</v>
      </c>
      <c r="CX51">
        <v>0.19489999</v>
      </c>
      <c r="CY51">
        <v>0.21710001000000001</v>
      </c>
      <c r="CZ51">
        <v>0.18100000999999999</v>
      </c>
      <c r="DA51">
        <v>1.84E-2</v>
      </c>
      <c r="DB51">
        <v>0</v>
      </c>
      <c r="DC51">
        <v>0</v>
      </c>
      <c r="DD51">
        <v>0.21529999</v>
      </c>
      <c r="DE51">
        <v>1.17E-2</v>
      </c>
      <c r="DF51">
        <v>2010</v>
      </c>
      <c r="DG51">
        <v>0.11520001000000001</v>
      </c>
      <c r="DH51">
        <v>8.2500003000000002E-2</v>
      </c>
      <c r="DI51">
        <v>3.2699998000000001E-2</v>
      </c>
      <c r="DJ51">
        <v>0.22459936</v>
      </c>
      <c r="DK51">
        <v>0.30709936999999998</v>
      </c>
      <c r="DL51">
        <v>67135</v>
      </c>
      <c r="DM51">
        <v>48076.296999999999</v>
      </c>
      <c r="DN51">
        <v>19058.703000000001</v>
      </c>
      <c r="DO51">
        <v>130883.7</v>
      </c>
      <c r="DP51">
        <v>178960</v>
      </c>
      <c r="DQ51">
        <v>582743</v>
      </c>
      <c r="DR51">
        <v>0</v>
      </c>
      <c r="DS51">
        <v>0</v>
      </c>
      <c r="DT51">
        <v>0</v>
      </c>
      <c r="DU51">
        <v>0</v>
      </c>
      <c r="DV51">
        <v>9107</v>
      </c>
      <c r="DW51">
        <v>554244.81000000006</v>
      </c>
      <c r="DX51">
        <v>45.84</v>
      </c>
      <c r="DY51">
        <v>11.7</v>
      </c>
      <c r="DZ51">
        <v>60.859000999999999</v>
      </c>
      <c r="EA51">
        <v>846</v>
      </c>
      <c r="EB51">
        <v>3044</v>
      </c>
      <c r="EC51">
        <v>9678</v>
      </c>
      <c r="ED51">
        <v>305031.53000000003</v>
      </c>
      <c r="EE51">
        <v>65.330001999999993</v>
      </c>
      <c r="EF51">
        <v>31.518000000000001</v>
      </c>
      <c r="EG51">
        <v>8926</v>
      </c>
      <c r="EI51">
        <v>65.190002000000007</v>
      </c>
      <c r="EJ51">
        <v>32.675998999999997</v>
      </c>
      <c r="EK51">
        <v>53.91</v>
      </c>
      <c r="EN51">
        <v>55</v>
      </c>
      <c r="EP51">
        <v>697</v>
      </c>
      <c r="EQ51">
        <v>696</v>
      </c>
      <c r="ER51">
        <v>1</v>
      </c>
      <c r="ES51">
        <v>0</v>
      </c>
      <c r="EV51">
        <v>22675</v>
      </c>
      <c r="EW51">
        <v>0</v>
      </c>
      <c r="EX51">
        <v>0</v>
      </c>
      <c r="FB51">
        <v>3450872</v>
      </c>
      <c r="FI51">
        <v>3806494</v>
      </c>
      <c r="FP51">
        <v>38346</v>
      </c>
      <c r="FQ51">
        <v>105775</v>
      </c>
      <c r="FV51">
        <v>0</v>
      </c>
      <c r="FW51">
        <v>144121</v>
      </c>
      <c r="FX51">
        <v>431298</v>
      </c>
      <c r="FZ51">
        <v>39239</v>
      </c>
      <c r="GA51">
        <v>73327</v>
      </c>
      <c r="GB51">
        <v>112566</v>
      </c>
      <c r="GL51">
        <v>-7250</v>
      </c>
      <c r="GM51">
        <v>16259</v>
      </c>
      <c r="GN51">
        <v>-15442</v>
      </c>
      <c r="GP51">
        <v>15</v>
      </c>
      <c r="GQ51">
        <v>681567</v>
      </c>
      <c r="GR51">
        <v>-293224</v>
      </c>
      <c r="GS51">
        <v>-293224</v>
      </c>
      <c r="HA51">
        <v>-3123</v>
      </c>
      <c r="HB51">
        <v>-1649</v>
      </c>
      <c r="HE51">
        <v>-297996</v>
      </c>
      <c r="HG51">
        <v>3806494</v>
      </c>
    </row>
    <row r="52" spans="1:215" x14ac:dyDescent="0.25">
      <c r="A52">
        <v>4</v>
      </c>
      <c r="B52" t="s">
        <v>642</v>
      </c>
      <c r="C52">
        <v>2008</v>
      </c>
      <c r="E52" t="s">
        <v>643</v>
      </c>
      <c r="F52">
        <v>1955</v>
      </c>
      <c r="G52">
        <v>1</v>
      </c>
      <c r="H52">
        <v>2006</v>
      </c>
      <c r="I52">
        <v>0</v>
      </c>
      <c r="J52" t="s">
        <v>631</v>
      </c>
      <c r="K52" t="s">
        <v>632</v>
      </c>
      <c r="L52" t="s">
        <v>632</v>
      </c>
      <c r="M52">
        <v>2</v>
      </c>
      <c r="N52" t="s">
        <v>625</v>
      </c>
      <c r="O52">
        <v>0</v>
      </c>
      <c r="P52" t="s">
        <v>633</v>
      </c>
      <c r="Q52" t="s">
        <v>626</v>
      </c>
      <c r="R52">
        <v>2</v>
      </c>
      <c r="S52">
        <v>1</v>
      </c>
      <c r="T52" s="60">
        <v>39629</v>
      </c>
      <c r="U52" s="60">
        <v>39629</v>
      </c>
      <c r="V52" s="60">
        <v>39629</v>
      </c>
      <c r="W52" t="s">
        <v>201</v>
      </c>
      <c r="X52" t="s">
        <v>636</v>
      </c>
      <c r="Y52" t="s">
        <v>638</v>
      </c>
      <c r="Z52">
        <v>3.5000000000000003E-2</v>
      </c>
      <c r="AA52">
        <v>8.2500003000000002E-2</v>
      </c>
      <c r="AB52">
        <v>1</v>
      </c>
      <c r="AC52">
        <v>0</v>
      </c>
      <c r="AD52">
        <v>5</v>
      </c>
      <c r="AE52">
        <v>0</v>
      </c>
      <c r="AF52">
        <v>2</v>
      </c>
      <c r="AG52">
        <v>25</v>
      </c>
      <c r="BP52" s="60">
        <v>39629</v>
      </c>
      <c r="BQ52">
        <v>3670086</v>
      </c>
      <c r="BR52">
        <v>5231654</v>
      </c>
      <c r="BS52">
        <v>0.70199995999999998</v>
      </c>
      <c r="BT52">
        <v>1561568</v>
      </c>
      <c r="BV52">
        <v>549148</v>
      </c>
      <c r="BW52">
        <v>134544</v>
      </c>
      <c r="BX52">
        <v>1.0599999</v>
      </c>
      <c r="BY52">
        <v>0</v>
      </c>
      <c r="BZ52">
        <v>0</v>
      </c>
      <c r="CA52">
        <v>0</v>
      </c>
      <c r="CC52">
        <v>-3.0499999999999999E-2</v>
      </c>
      <c r="CE52">
        <v>8.8399999000000007E-2</v>
      </c>
      <c r="CG52">
        <v>0.10100000000000001</v>
      </c>
      <c r="CS52">
        <v>0</v>
      </c>
      <c r="CT52">
        <v>0</v>
      </c>
      <c r="CU52">
        <v>0</v>
      </c>
      <c r="CV52">
        <v>0.50790000000000002</v>
      </c>
      <c r="CW52">
        <v>0.33020001999999998</v>
      </c>
      <c r="CX52">
        <v>0.1777</v>
      </c>
      <c r="CY52">
        <v>0.20419999999999999</v>
      </c>
      <c r="CZ52">
        <v>0.15229999999999999</v>
      </c>
      <c r="DA52">
        <v>2.1199999000000001E-2</v>
      </c>
      <c r="DB52">
        <v>0</v>
      </c>
      <c r="DC52">
        <v>0</v>
      </c>
      <c r="DD52">
        <v>0.25369998999999999</v>
      </c>
      <c r="DE52">
        <v>3.4200002E-2</v>
      </c>
      <c r="DF52">
        <v>2011</v>
      </c>
      <c r="DG52">
        <v>0.11509999999999999</v>
      </c>
      <c r="DH52">
        <v>7.8699999000000007E-2</v>
      </c>
      <c r="DI52">
        <v>3.6400001000000001E-2</v>
      </c>
      <c r="DJ52">
        <v>0.23242639000000001</v>
      </c>
      <c r="DK52">
        <v>0.31112637999999998</v>
      </c>
      <c r="DL52">
        <v>66297</v>
      </c>
      <c r="DM52">
        <v>45326.949000000001</v>
      </c>
      <c r="DN52">
        <v>20970.048999999999</v>
      </c>
      <c r="DO52">
        <v>133865.04999999999</v>
      </c>
      <c r="DP52">
        <v>179192</v>
      </c>
      <c r="DQ52">
        <v>575946</v>
      </c>
      <c r="DR52">
        <v>0</v>
      </c>
      <c r="DS52">
        <v>0</v>
      </c>
      <c r="DT52">
        <v>0</v>
      </c>
      <c r="DU52">
        <v>0</v>
      </c>
      <c r="DV52">
        <v>8531</v>
      </c>
      <c r="DW52">
        <v>549148.31000000006</v>
      </c>
      <c r="DX52">
        <v>46.639999000000003</v>
      </c>
      <c r="DY52">
        <v>12.44</v>
      </c>
      <c r="DZ52">
        <v>64.371002000000004</v>
      </c>
      <c r="EA52">
        <v>873</v>
      </c>
      <c r="EB52">
        <v>2971</v>
      </c>
      <c r="EC52">
        <v>10026</v>
      </c>
      <c r="ED52">
        <v>318489.84000000003</v>
      </c>
      <c r="EE52">
        <v>65.819999999999993</v>
      </c>
      <c r="EF52">
        <v>31.766000999999999</v>
      </c>
      <c r="EG52">
        <v>9250</v>
      </c>
      <c r="EI52">
        <v>65.660004000000001</v>
      </c>
      <c r="EJ52">
        <v>32.939999</v>
      </c>
      <c r="EK52">
        <v>54.029998999999997</v>
      </c>
      <c r="EN52">
        <v>47</v>
      </c>
      <c r="EP52">
        <v>729</v>
      </c>
      <c r="EQ52">
        <v>726</v>
      </c>
      <c r="ER52">
        <v>3</v>
      </c>
      <c r="ES52">
        <v>0</v>
      </c>
      <c r="EV52">
        <v>22401</v>
      </c>
      <c r="EW52">
        <v>0</v>
      </c>
      <c r="EX52">
        <v>0</v>
      </c>
      <c r="FB52">
        <v>3576664</v>
      </c>
      <c r="FI52">
        <v>3550798</v>
      </c>
      <c r="FP52">
        <v>54121</v>
      </c>
      <c r="FQ52">
        <v>31313</v>
      </c>
      <c r="FR52">
        <v>111237</v>
      </c>
      <c r="FV52">
        <v>0</v>
      </c>
      <c r="FW52">
        <v>196671</v>
      </c>
      <c r="FX52">
        <v>-315129</v>
      </c>
      <c r="FZ52">
        <v>58061</v>
      </c>
      <c r="GA52">
        <v>126385</v>
      </c>
      <c r="GB52">
        <v>184446</v>
      </c>
      <c r="GL52">
        <v>-10544</v>
      </c>
      <c r="GM52">
        <v>17913</v>
      </c>
      <c r="GN52">
        <v>-15979</v>
      </c>
      <c r="GP52">
        <v>45</v>
      </c>
      <c r="GQ52">
        <v>57423</v>
      </c>
      <c r="GR52">
        <v>-306689</v>
      </c>
      <c r="GS52">
        <v>-306689</v>
      </c>
      <c r="HA52">
        <v>-3761</v>
      </c>
      <c r="HB52">
        <v>-2669</v>
      </c>
      <c r="HE52">
        <v>-313119</v>
      </c>
      <c r="HG52">
        <v>3550798</v>
      </c>
    </row>
    <row r="53" spans="1:215" x14ac:dyDescent="0.25">
      <c r="A53">
        <v>4</v>
      </c>
      <c r="B53" t="s">
        <v>642</v>
      </c>
      <c r="C53">
        <v>2009</v>
      </c>
      <c r="E53" t="s">
        <v>643</v>
      </c>
      <c r="F53">
        <v>1955</v>
      </c>
      <c r="G53">
        <v>1</v>
      </c>
      <c r="H53">
        <v>2006</v>
      </c>
      <c r="I53">
        <v>0</v>
      </c>
      <c r="J53" t="s">
        <v>631</v>
      </c>
      <c r="K53" t="s">
        <v>632</v>
      </c>
      <c r="L53" t="s">
        <v>632</v>
      </c>
      <c r="M53">
        <v>2</v>
      </c>
      <c r="N53" t="s">
        <v>625</v>
      </c>
      <c r="O53">
        <v>0</v>
      </c>
      <c r="P53" t="s">
        <v>633</v>
      </c>
      <c r="Q53" t="s">
        <v>626</v>
      </c>
      <c r="R53">
        <v>2</v>
      </c>
      <c r="S53">
        <v>1</v>
      </c>
      <c r="T53" s="60">
        <v>39994</v>
      </c>
      <c r="U53" s="60">
        <v>39994</v>
      </c>
      <c r="V53" s="60">
        <v>39994</v>
      </c>
      <c r="W53" t="s">
        <v>201</v>
      </c>
      <c r="X53" t="s">
        <v>636</v>
      </c>
      <c r="Y53" t="s">
        <v>639</v>
      </c>
      <c r="Z53">
        <v>3.5000000000000003E-2</v>
      </c>
      <c r="AA53">
        <v>8.2500003000000002E-2</v>
      </c>
      <c r="AB53">
        <v>1</v>
      </c>
      <c r="AC53">
        <v>0</v>
      </c>
      <c r="AD53">
        <v>5</v>
      </c>
      <c r="AE53">
        <v>0</v>
      </c>
      <c r="AF53">
        <v>3</v>
      </c>
      <c r="AG53">
        <v>19</v>
      </c>
      <c r="BP53" s="60">
        <v>39994</v>
      </c>
      <c r="BQ53">
        <v>3115719</v>
      </c>
      <c r="BR53">
        <v>5463987</v>
      </c>
      <c r="BS53">
        <v>0.56999999000000001</v>
      </c>
      <c r="BT53">
        <v>2348268</v>
      </c>
      <c r="BV53">
        <v>557026</v>
      </c>
      <c r="BW53">
        <v>94388</v>
      </c>
      <c r="BX53">
        <v>1.393</v>
      </c>
      <c r="BY53">
        <v>0</v>
      </c>
      <c r="BZ53">
        <v>0</v>
      </c>
      <c r="CA53">
        <v>0</v>
      </c>
      <c r="CC53">
        <v>-0.20619999999999999</v>
      </c>
      <c r="CE53">
        <v>-2.9200001E-2</v>
      </c>
      <c r="CG53">
        <v>2.1999999999999999E-2</v>
      </c>
      <c r="CS53">
        <v>0</v>
      </c>
      <c r="CT53">
        <v>0</v>
      </c>
      <c r="CU53">
        <v>0</v>
      </c>
      <c r="CV53">
        <v>0.52169997000000001</v>
      </c>
      <c r="CW53">
        <v>0.32910001</v>
      </c>
      <c r="CX53">
        <v>0.19259999999999999</v>
      </c>
      <c r="CY53">
        <v>0.154</v>
      </c>
      <c r="CZ53">
        <v>0</v>
      </c>
      <c r="DA53">
        <v>0</v>
      </c>
      <c r="DB53">
        <v>0</v>
      </c>
      <c r="DC53">
        <v>5.5999999999999999E-3</v>
      </c>
      <c r="DD53">
        <v>0.31870001999999997</v>
      </c>
      <c r="DE53">
        <v>0</v>
      </c>
      <c r="DF53">
        <v>2012</v>
      </c>
      <c r="DG53">
        <v>0.1154</v>
      </c>
      <c r="DH53">
        <v>7.5000002999999996E-2</v>
      </c>
      <c r="DI53">
        <v>4.0399997999999999E-2</v>
      </c>
      <c r="DJ53">
        <v>0.32168624000000001</v>
      </c>
      <c r="DK53">
        <v>0.39668626000000001</v>
      </c>
      <c r="DL53">
        <v>67345</v>
      </c>
      <c r="DM53">
        <v>43780.949000000001</v>
      </c>
      <c r="DN53">
        <v>23564.050999999999</v>
      </c>
      <c r="DO53">
        <v>187783.05</v>
      </c>
      <c r="DP53">
        <v>231564</v>
      </c>
      <c r="DQ53">
        <v>583746</v>
      </c>
      <c r="DR53">
        <v>0</v>
      </c>
      <c r="DS53">
        <v>0</v>
      </c>
      <c r="DT53">
        <v>0</v>
      </c>
      <c r="DU53">
        <v>0</v>
      </c>
      <c r="DV53">
        <v>8226</v>
      </c>
      <c r="DW53">
        <v>557025.5</v>
      </c>
      <c r="DX53">
        <v>47.419998</v>
      </c>
      <c r="DY53">
        <v>13.19</v>
      </c>
      <c r="DZ53">
        <v>67.714995999999999</v>
      </c>
      <c r="EA53">
        <v>884</v>
      </c>
      <c r="EB53">
        <v>2830</v>
      </c>
      <c r="EC53">
        <v>10255</v>
      </c>
      <c r="ED53">
        <v>331135.59000000003</v>
      </c>
      <c r="EE53">
        <v>66.419998000000007</v>
      </c>
      <c r="EF53">
        <v>32.290000999999997</v>
      </c>
      <c r="EG53">
        <v>9432</v>
      </c>
      <c r="EI53">
        <v>66.25</v>
      </c>
      <c r="EJ53">
        <v>33.527999999999999</v>
      </c>
      <c r="EK53">
        <v>54.099997999999999</v>
      </c>
      <c r="EN53">
        <v>46</v>
      </c>
      <c r="EP53">
        <v>777</v>
      </c>
      <c r="EQ53">
        <v>774</v>
      </c>
      <c r="ER53">
        <v>3</v>
      </c>
      <c r="ES53">
        <v>0</v>
      </c>
      <c r="EV53">
        <v>22195</v>
      </c>
      <c r="EW53">
        <v>0</v>
      </c>
      <c r="EX53">
        <v>0</v>
      </c>
      <c r="FB53">
        <v>3680554</v>
      </c>
      <c r="FI53">
        <v>2596433</v>
      </c>
      <c r="FP53">
        <v>53544</v>
      </c>
      <c r="FQ53">
        <v>27110</v>
      </c>
      <c r="FR53">
        <v>104423</v>
      </c>
      <c r="FV53">
        <v>0</v>
      </c>
      <c r="FW53">
        <v>185077</v>
      </c>
      <c r="FX53">
        <v>-933967</v>
      </c>
      <c r="FZ53">
        <v>36825</v>
      </c>
      <c r="GA53">
        <v>91021</v>
      </c>
      <c r="GB53">
        <v>127846</v>
      </c>
      <c r="GL53">
        <v>-8017</v>
      </c>
      <c r="GP53">
        <v>3</v>
      </c>
      <c r="GQ53">
        <v>-629058</v>
      </c>
      <c r="GR53">
        <v>-319148</v>
      </c>
      <c r="GS53">
        <v>-319148</v>
      </c>
      <c r="HA53">
        <v>-3622</v>
      </c>
      <c r="HB53">
        <v>-2537</v>
      </c>
      <c r="HE53">
        <v>-325307</v>
      </c>
      <c r="HG53">
        <v>2596433</v>
      </c>
    </row>
    <row r="54" spans="1:215" x14ac:dyDescent="0.25">
      <c r="A54">
        <v>4</v>
      </c>
      <c r="B54" t="s">
        <v>642</v>
      </c>
      <c r="C54">
        <v>2010</v>
      </c>
      <c r="E54" t="s">
        <v>643</v>
      </c>
      <c r="F54">
        <v>1955</v>
      </c>
      <c r="G54">
        <v>1</v>
      </c>
      <c r="H54">
        <v>2006</v>
      </c>
      <c r="I54">
        <v>0</v>
      </c>
      <c r="J54" t="s">
        <v>631</v>
      </c>
      <c r="K54" t="s">
        <v>632</v>
      </c>
      <c r="L54" t="s">
        <v>632</v>
      </c>
      <c r="M54">
        <v>2</v>
      </c>
      <c r="N54" t="s">
        <v>625</v>
      </c>
      <c r="O54">
        <v>0</v>
      </c>
      <c r="P54" t="s">
        <v>633</v>
      </c>
      <c r="Q54" t="s">
        <v>626</v>
      </c>
      <c r="R54">
        <v>2</v>
      </c>
      <c r="S54">
        <v>1</v>
      </c>
      <c r="T54" s="60">
        <v>40359</v>
      </c>
      <c r="U54" s="60">
        <v>40359</v>
      </c>
      <c r="V54" s="60">
        <v>40359</v>
      </c>
      <c r="W54" t="s">
        <v>201</v>
      </c>
      <c r="X54" t="s">
        <v>636</v>
      </c>
      <c r="Y54" t="s">
        <v>639</v>
      </c>
      <c r="Z54">
        <v>3.1199998999999999E-2</v>
      </c>
      <c r="AA54">
        <v>7.9999998000000003E-2</v>
      </c>
      <c r="AB54">
        <v>1</v>
      </c>
      <c r="AC54">
        <v>0</v>
      </c>
      <c r="AD54">
        <v>5</v>
      </c>
      <c r="AE54">
        <v>0</v>
      </c>
      <c r="AF54">
        <v>3</v>
      </c>
      <c r="AG54">
        <v>19</v>
      </c>
      <c r="BP54" s="60">
        <v>40359</v>
      </c>
      <c r="BQ54">
        <v>3259868</v>
      </c>
      <c r="BR54">
        <v>6006981</v>
      </c>
      <c r="BS54">
        <v>0.54299998000000005</v>
      </c>
      <c r="BT54">
        <v>2747113</v>
      </c>
      <c r="BV54">
        <v>564887</v>
      </c>
      <c r="BW54">
        <v>170788</v>
      </c>
      <c r="BX54">
        <v>0.78600000999999997</v>
      </c>
      <c r="BY54">
        <v>0</v>
      </c>
      <c r="BZ54">
        <v>0</v>
      </c>
      <c r="CA54">
        <v>0</v>
      </c>
      <c r="CC54">
        <v>0.1158</v>
      </c>
      <c r="CE54">
        <v>-4.9899999E-2</v>
      </c>
      <c r="CG54">
        <v>2.6600001000000002E-2</v>
      </c>
      <c r="CJ54">
        <v>4.0158505999999997E-2</v>
      </c>
      <c r="CS54">
        <v>0</v>
      </c>
      <c r="CT54">
        <v>0</v>
      </c>
      <c r="CU54">
        <v>1</v>
      </c>
      <c r="CV54">
        <v>0.50070000000000003</v>
      </c>
      <c r="CW54">
        <v>0.28949999999999998</v>
      </c>
      <c r="CX54">
        <v>0.21120000999999999</v>
      </c>
      <c r="CY54">
        <v>0.18740000000000001</v>
      </c>
      <c r="CZ54">
        <v>0</v>
      </c>
      <c r="DA54">
        <v>0</v>
      </c>
      <c r="DB54">
        <v>0</v>
      </c>
      <c r="DC54">
        <v>0.01</v>
      </c>
      <c r="DD54">
        <v>0.3019</v>
      </c>
      <c r="DE54">
        <v>0</v>
      </c>
      <c r="DF54">
        <v>2013</v>
      </c>
      <c r="DG54">
        <v>0.12509999999999999</v>
      </c>
      <c r="DH54">
        <v>7.1599997999999998E-2</v>
      </c>
      <c r="DI54">
        <v>5.3499999999999999E-2</v>
      </c>
      <c r="DJ54">
        <v>0.38586970999999998</v>
      </c>
      <c r="DK54">
        <v>0.45746969999999998</v>
      </c>
      <c r="DL54">
        <v>74064</v>
      </c>
      <c r="DM54">
        <v>42383.116999999998</v>
      </c>
      <c r="DN54">
        <v>31680.881000000001</v>
      </c>
      <c r="DO54">
        <v>228412.88</v>
      </c>
      <c r="DP54">
        <v>270796</v>
      </c>
      <c r="DQ54">
        <v>591943</v>
      </c>
      <c r="DR54">
        <v>0</v>
      </c>
      <c r="DS54">
        <v>0</v>
      </c>
      <c r="DT54">
        <v>0</v>
      </c>
      <c r="DU54">
        <v>0</v>
      </c>
      <c r="DV54">
        <v>7832</v>
      </c>
      <c r="DW54">
        <v>564886.81000000006</v>
      </c>
      <c r="DX54">
        <v>48.099997999999999</v>
      </c>
      <c r="DY54">
        <v>13.97</v>
      </c>
      <c r="DZ54">
        <v>72.125</v>
      </c>
      <c r="EA54">
        <v>840</v>
      </c>
      <c r="EB54">
        <v>2789</v>
      </c>
      <c r="EC54">
        <v>10598</v>
      </c>
      <c r="ED54">
        <v>342621</v>
      </c>
      <c r="EE54">
        <v>66.910004000000001</v>
      </c>
      <c r="EF54">
        <v>32.328999000000003</v>
      </c>
      <c r="EG54">
        <v>9707</v>
      </c>
      <c r="EI54">
        <v>66.720000999999996</v>
      </c>
      <c r="EJ54">
        <v>33.647998999999999</v>
      </c>
      <c r="EK54">
        <v>54.259998000000003</v>
      </c>
      <c r="EN54">
        <v>44</v>
      </c>
      <c r="EP54">
        <v>847</v>
      </c>
      <c r="EQ54">
        <v>841</v>
      </c>
      <c r="ER54">
        <v>6</v>
      </c>
      <c r="ES54">
        <v>0</v>
      </c>
      <c r="EV54">
        <v>22059</v>
      </c>
      <c r="EW54">
        <v>0</v>
      </c>
      <c r="EX54">
        <v>0</v>
      </c>
      <c r="FB54">
        <v>4024333</v>
      </c>
      <c r="FI54">
        <v>2716557</v>
      </c>
      <c r="FP54">
        <v>56554</v>
      </c>
      <c r="FQ54">
        <v>33800</v>
      </c>
      <c r="FR54">
        <v>100475</v>
      </c>
      <c r="FV54">
        <v>0</v>
      </c>
      <c r="FW54">
        <v>190829</v>
      </c>
      <c r="FX54">
        <v>225483</v>
      </c>
      <c r="FZ54">
        <v>22033</v>
      </c>
      <c r="GA54">
        <v>28386</v>
      </c>
      <c r="GB54">
        <v>50419</v>
      </c>
      <c r="GL54">
        <v>-7756</v>
      </c>
      <c r="GP54">
        <v>9</v>
      </c>
      <c r="GQ54">
        <v>458984</v>
      </c>
      <c r="GR54">
        <v>-332690</v>
      </c>
      <c r="GS54">
        <v>-332690</v>
      </c>
      <c r="HA54">
        <v>-3472</v>
      </c>
      <c r="HB54">
        <v>-2698</v>
      </c>
      <c r="HE54">
        <v>-338860</v>
      </c>
      <c r="HG54">
        <v>2716557</v>
      </c>
    </row>
    <row r="55" spans="1:215" x14ac:dyDescent="0.25">
      <c r="A55">
        <v>4</v>
      </c>
      <c r="B55" t="s">
        <v>642</v>
      </c>
      <c r="C55">
        <v>2011</v>
      </c>
      <c r="E55" t="s">
        <v>643</v>
      </c>
      <c r="F55">
        <v>1955</v>
      </c>
      <c r="G55">
        <v>1</v>
      </c>
      <c r="H55">
        <v>2006</v>
      </c>
      <c r="I55">
        <v>0</v>
      </c>
      <c r="J55" t="s">
        <v>631</v>
      </c>
      <c r="K55" t="s">
        <v>632</v>
      </c>
      <c r="L55" t="s">
        <v>632</v>
      </c>
      <c r="M55">
        <v>2</v>
      </c>
      <c r="N55" t="s">
        <v>625</v>
      </c>
      <c r="O55">
        <v>0</v>
      </c>
      <c r="P55" t="s">
        <v>633</v>
      </c>
      <c r="Q55" t="s">
        <v>626</v>
      </c>
      <c r="R55">
        <v>2</v>
      </c>
      <c r="S55">
        <v>1</v>
      </c>
      <c r="T55" s="60">
        <v>40724</v>
      </c>
      <c r="U55" s="60">
        <v>40724</v>
      </c>
      <c r="V55" s="60">
        <v>40724</v>
      </c>
      <c r="W55" t="s">
        <v>201</v>
      </c>
      <c r="X55" t="s">
        <v>636</v>
      </c>
      <c r="Y55" t="s">
        <v>639</v>
      </c>
      <c r="Z55">
        <v>3.1199998999999999E-2</v>
      </c>
      <c r="AA55">
        <v>7.9999998000000003E-2</v>
      </c>
      <c r="AB55">
        <v>1</v>
      </c>
      <c r="AC55">
        <v>0</v>
      </c>
      <c r="AD55">
        <v>5</v>
      </c>
      <c r="AE55">
        <v>0</v>
      </c>
      <c r="AF55">
        <v>3</v>
      </c>
      <c r="AG55">
        <v>18</v>
      </c>
      <c r="BP55" s="60">
        <v>40724</v>
      </c>
      <c r="BQ55">
        <v>3345949</v>
      </c>
      <c r="BR55">
        <v>6196104</v>
      </c>
      <c r="BS55">
        <v>0.54000002000000003</v>
      </c>
      <c r="BT55">
        <v>2850155</v>
      </c>
      <c r="BV55">
        <v>584068</v>
      </c>
      <c r="BW55">
        <v>167978</v>
      </c>
      <c r="BX55">
        <v>0.84599996</v>
      </c>
      <c r="BY55">
        <v>0</v>
      </c>
      <c r="BZ55">
        <v>0</v>
      </c>
      <c r="CA55">
        <v>0</v>
      </c>
      <c r="CC55">
        <v>0.214</v>
      </c>
      <c r="CE55">
        <v>2.4300002000000001E-2</v>
      </c>
      <c r="CG55">
        <v>4.3699997999999997E-2</v>
      </c>
      <c r="CJ55">
        <v>6.6373452999999999E-2</v>
      </c>
      <c r="CS55">
        <v>0</v>
      </c>
      <c r="CT55">
        <v>0</v>
      </c>
      <c r="CU55">
        <v>1</v>
      </c>
      <c r="CV55">
        <v>0.54040003000000003</v>
      </c>
      <c r="CW55">
        <v>0.2999</v>
      </c>
      <c r="CX55">
        <v>0.24049999</v>
      </c>
      <c r="CY55">
        <v>0.16339998999999999</v>
      </c>
      <c r="CZ55">
        <v>0</v>
      </c>
      <c r="DA55">
        <v>0</v>
      </c>
      <c r="DB55">
        <v>0</v>
      </c>
      <c r="DC55">
        <v>5.1999999999999998E-3</v>
      </c>
      <c r="DD55">
        <v>0.29100000999999998</v>
      </c>
      <c r="DE55">
        <v>0</v>
      </c>
      <c r="DF55">
        <v>2014</v>
      </c>
      <c r="DG55">
        <v>0.12180001</v>
      </c>
      <c r="DH55">
        <v>6.7900002000000001E-2</v>
      </c>
      <c r="DI55">
        <v>5.3900000000000003E-2</v>
      </c>
      <c r="DJ55">
        <v>0.42064868999999999</v>
      </c>
      <c r="DK55">
        <v>0.4885487</v>
      </c>
      <c r="DL55">
        <v>69548</v>
      </c>
      <c r="DM55">
        <v>38834.93</v>
      </c>
      <c r="DN55">
        <v>30713.07</v>
      </c>
      <c r="DO55">
        <v>240587.06</v>
      </c>
      <c r="DP55">
        <v>279422</v>
      </c>
      <c r="DQ55">
        <v>571943</v>
      </c>
      <c r="DR55">
        <v>0</v>
      </c>
      <c r="DS55">
        <v>0</v>
      </c>
      <c r="DT55">
        <v>0</v>
      </c>
      <c r="DU55">
        <v>0</v>
      </c>
      <c r="DV55">
        <v>7303</v>
      </c>
      <c r="DW55">
        <v>545155.13</v>
      </c>
      <c r="DX55">
        <v>48.5</v>
      </c>
      <c r="DY55">
        <v>14.52</v>
      </c>
      <c r="DZ55">
        <v>74.648003000000003</v>
      </c>
      <c r="EA55">
        <v>852</v>
      </c>
      <c r="EB55">
        <v>2675</v>
      </c>
      <c r="EC55">
        <v>11016</v>
      </c>
      <c r="ED55">
        <v>360702.63</v>
      </c>
      <c r="EE55">
        <v>67.400002000000001</v>
      </c>
      <c r="EF55">
        <v>32.743999000000002</v>
      </c>
      <c r="EG55">
        <v>10094</v>
      </c>
      <c r="EI55">
        <v>67.190002000000007</v>
      </c>
      <c r="EJ55">
        <v>34.068001000000002</v>
      </c>
      <c r="EK55">
        <v>54.48</v>
      </c>
      <c r="EN55">
        <v>34</v>
      </c>
      <c r="EP55">
        <v>888</v>
      </c>
      <c r="EQ55">
        <v>882</v>
      </c>
      <c r="ER55">
        <v>6</v>
      </c>
      <c r="ES55">
        <v>0</v>
      </c>
      <c r="EV55">
        <v>21846</v>
      </c>
      <c r="EW55">
        <v>0</v>
      </c>
      <c r="EX55">
        <v>0</v>
      </c>
      <c r="FB55">
        <v>4212924</v>
      </c>
      <c r="FI55">
        <v>3123530</v>
      </c>
      <c r="FP55">
        <v>55347</v>
      </c>
      <c r="FQ55">
        <v>32804</v>
      </c>
      <c r="FR55">
        <v>109343</v>
      </c>
      <c r="FV55">
        <v>0</v>
      </c>
      <c r="FW55">
        <v>197494</v>
      </c>
      <c r="FX55">
        <v>499430</v>
      </c>
      <c r="FZ55">
        <v>16780</v>
      </c>
      <c r="GA55">
        <v>51903</v>
      </c>
      <c r="GB55">
        <v>68683</v>
      </c>
      <c r="GL55">
        <v>-9893</v>
      </c>
      <c r="GP55">
        <v>54</v>
      </c>
      <c r="GQ55">
        <v>755768</v>
      </c>
      <c r="GR55">
        <v>-343191</v>
      </c>
      <c r="GS55">
        <v>-343191</v>
      </c>
      <c r="HA55">
        <v>-2798</v>
      </c>
      <c r="HB55">
        <v>-2806</v>
      </c>
      <c r="HE55">
        <v>-348795</v>
      </c>
      <c r="HG55">
        <v>3123530</v>
      </c>
    </row>
    <row r="56" spans="1:215" x14ac:dyDescent="0.25">
      <c r="A56">
        <v>4</v>
      </c>
      <c r="B56" t="s">
        <v>642</v>
      </c>
      <c r="C56">
        <v>2012</v>
      </c>
      <c r="E56" t="s">
        <v>643</v>
      </c>
      <c r="F56">
        <v>1955</v>
      </c>
      <c r="G56">
        <v>1</v>
      </c>
      <c r="H56">
        <v>2006</v>
      </c>
      <c r="I56">
        <v>0</v>
      </c>
      <c r="J56" t="s">
        <v>631</v>
      </c>
      <c r="K56" t="s">
        <v>632</v>
      </c>
      <c r="L56" t="s">
        <v>632</v>
      </c>
      <c r="M56">
        <v>2</v>
      </c>
      <c r="N56" t="s">
        <v>625</v>
      </c>
      <c r="O56">
        <v>0</v>
      </c>
      <c r="P56" t="s">
        <v>633</v>
      </c>
      <c r="Q56" t="s">
        <v>626</v>
      </c>
      <c r="R56">
        <v>2</v>
      </c>
      <c r="S56">
        <v>1</v>
      </c>
      <c r="T56" s="60">
        <v>41090</v>
      </c>
      <c r="U56" s="60">
        <v>41090</v>
      </c>
      <c r="V56" s="60">
        <v>41090</v>
      </c>
      <c r="W56" t="s">
        <v>201</v>
      </c>
      <c r="X56" t="s">
        <v>636</v>
      </c>
      <c r="Y56" t="s">
        <v>639</v>
      </c>
      <c r="Z56">
        <v>3.1199998999999999E-2</v>
      </c>
      <c r="AA56">
        <v>7.9999998000000003E-2</v>
      </c>
      <c r="AB56">
        <v>1</v>
      </c>
      <c r="AC56">
        <v>0</v>
      </c>
      <c r="AD56">
        <v>5</v>
      </c>
      <c r="AE56">
        <v>0</v>
      </c>
      <c r="AF56">
        <v>3</v>
      </c>
      <c r="AG56">
        <v>18</v>
      </c>
      <c r="AI56" t="s">
        <v>645</v>
      </c>
      <c r="AO56">
        <v>3006647</v>
      </c>
      <c r="AP56">
        <v>3194994</v>
      </c>
      <c r="AQ56">
        <v>-116243</v>
      </c>
      <c r="AR56">
        <v>0</v>
      </c>
      <c r="AS56">
        <v>0</v>
      </c>
      <c r="AT56">
        <v>0</v>
      </c>
      <c r="AU56">
        <v>1</v>
      </c>
      <c r="AV56">
        <v>2</v>
      </c>
      <c r="AX56">
        <v>0</v>
      </c>
      <c r="AY56">
        <v>0.80000000999999998</v>
      </c>
      <c r="AZ56">
        <v>5</v>
      </c>
      <c r="BA56">
        <v>1</v>
      </c>
      <c r="BB56">
        <v>1</v>
      </c>
      <c r="BC56">
        <v>1</v>
      </c>
      <c r="BE56">
        <v>0</v>
      </c>
      <c r="BF56">
        <v>1.2</v>
      </c>
      <c r="BG56">
        <v>0.80000000999999998</v>
      </c>
      <c r="BK56">
        <v>3.6200002000000002E-2</v>
      </c>
      <c r="BO56">
        <v>3.1199998999999999E-2</v>
      </c>
      <c r="BP56" s="60">
        <v>41090</v>
      </c>
      <c r="BQ56">
        <v>3194994</v>
      </c>
      <c r="BR56">
        <v>6399777</v>
      </c>
      <c r="BS56">
        <v>0.49900000999999999</v>
      </c>
      <c r="BT56">
        <v>3204783</v>
      </c>
      <c r="BV56">
        <v>561971</v>
      </c>
      <c r="BW56">
        <v>229509</v>
      </c>
      <c r="BX56">
        <v>0.85199999999999998</v>
      </c>
      <c r="BY56">
        <v>0</v>
      </c>
      <c r="BZ56">
        <v>0</v>
      </c>
      <c r="CA56">
        <v>0</v>
      </c>
      <c r="CC56">
        <v>5.1000000000000004E-3</v>
      </c>
      <c r="CE56">
        <v>0.1082</v>
      </c>
      <c r="CG56">
        <v>8.9999999999999993E-3</v>
      </c>
      <c r="CJ56">
        <v>6.1229038999999999E-2</v>
      </c>
      <c r="CS56">
        <v>0</v>
      </c>
      <c r="CT56">
        <v>0</v>
      </c>
      <c r="CU56">
        <v>1</v>
      </c>
      <c r="CV56">
        <v>0.51310003000000004</v>
      </c>
      <c r="CW56">
        <v>0.29639998000000001</v>
      </c>
      <c r="CX56">
        <v>0.2167</v>
      </c>
      <c r="CY56">
        <v>0.16059999</v>
      </c>
      <c r="CZ56">
        <v>0</v>
      </c>
      <c r="DA56">
        <v>0</v>
      </c>
      <c r="DB56">
        <v>0</v>
      </c>
      <c r="DC56">
        <v>2.0199999E-2</v>
      </c>
      <c r="DD56">
        <v>0.30610000999999998</v>
      </c>
      <c r="DE56">
        <v>0</v>
      </c>
      <c r="DF56">
        <v>2015</v>
      </c>
      <c r="DG56">
        <v>0.12470000000000001</v>
      </c>
      <c r="DH56">
        <v>6.4800001999999995E-2</v>
      </c>
      <c r="DI56">
        <v>5.9899997000000003E-2</v>
      </c>
      <c r="DJ56">
        <v>0.62011026999999996</v>
      </c>
      <c r="DK56">
        <v>0.68491029999999997</v>
      </c>
      <c r="DL56">
        <v>69113</v>
      </c>
      <c r="DM56">
        <v>35917.148000000001</v>
      </c>
      <c r="DN56">
        <v>33195.851999999999</v>
      </c>
      <c r="DO56">
        <v>343712.84</v>
      </c>
      <c r="DP56">
        <v>379630</v>
      </c>
      <c r="DQ56">
        <v>554277</v>
      </c>
      <c r="DR56">
        <v>0</v>
      </c>
      <c r="DS56">
        <v>0</v>
      </c>
      <c r="DT56">
        <v>0</v>
      </c>
      <c r="DU56">
        <v>0</v>
      </c>
      <c r="DV56">
        <v>6845</v>
      </c>
      <c r="DW56">
        <v>529468.25</v>
      </c>
      <c r="DX56">
        <v>49.029998999999997</v>
      </c>
      <c r="DY56">
        <v>15.16</v>
      </c>
      <c r="DZ56">
        <v>77.350998000000004</v>
      </c>
      <c r="EA56">
        <v>868</v>
      </c>
      <c r="EB56">
        <v>2559</v>
      </c>
      <c r="EC56">
        <v>11301</v>
      </c>
      <c r="ED56">
        <v>378424.75</v>
      </c>
      <c r="EE56">
        <v>67.879997000000003</v>
      </c>
      <c r="EF56">
        <v>33.485999999999997</v>
      </c>
      <c r="EG56">
        <v>10371</v>
      </c>
      <c r="EI56">
        <v>67.669998000000007</v>
      </c>
      <c r="EJ56">
        <v>34.811999999999998</v>
      </c>
      <c r="EK56">
        <v>54.650002000000001</v>
      </c>
      <c r="EN56">
        <v>33</v>
      </c>
      <c r="EP56">
        <v>897</v>
      </c>
      <c r="EQ56">
        <v>893</v>
      </c>
      <c r="ER56">
        <v>4</v>
      </c>
      <c r="ES56">
        <v>0</v>
      </c>
      <c r="EV56">
        <v>21573</v>
      </c>
      <c r="EW56">
        <v>0</v>
      </c>
      <c r="EX56">
        <v>0</v>
      </c>
      <c r="EY56">
        <v>44183</v>
      </c>
      <c r="EZ56">
        <v>2375237</v>
      </c>
      <c r="FA56">
        <v>100962</v>
      </c>
      <c r="FB56">
        <v>4391492</v>
      </c>
      <c r="FI56">
        <v>3006647</v>
      </c>
      <c r="FP56">
        <v>52020</v>
      </c>
      <c r="FQ56">
        <v>38189</v>
      </c>
      <c r="FR56">
        <v>157387</v>
      </c>
      <c r="FV56">
        <v>0</v>
      </c>
      <c r="FW56">
        <v>247596</v>
      </c>
      <c r="FX56">
        <v>-64832</v>
      </c>
      <c r="FZ56">
        <v>16916</v>
      </c>
      <c r="GA56">
        <v>60024</v>
      </c>
      <c r="GB56">
        <v>76940</v>
      </c>
      <c r="GL56">
        <v>-9918</v>
      </c>
      <c r="GP56">
        <v>17</v>
      </c>
      <c r="GQ56">
        <v>249803</v>
      </c>
      <c r="GR56">
        <v>-361202</v>
      </c>
      <c r="GS56">
        <v>-361202</v>
      </c>
      <c r="HA56">
        <v>-2637</v>
      </c>
      <c r="HB56">
        <v>-2847</v>
      </c>
      <c r="HE56">
        <v>-366686</v>
      </c>
      <c r="HG56">
        <v>3006647</v>
      </c>
    </row>
    <row r="57" spans="1:215" x14ac:dyDescent="0.25">
      <c r="A57">
        <v>4</v>
      </c>
      <c r="B57" t="s">
        <v>642</v>
      </c>
      <c r="C57">
        <v>2013</v>
      </c>
      <c r="E57" t="s">
        <v>643</v>
      </c>
      <c r="F57">
        <v>1955</v>
      </c>
      <c r="G57">
        <v>1</v>
      </c>
      <c r="H57">
        <v>2006</v>
      </c>
      <c r="I57">
        <v>0</v>
      </c>
      <c r="J57" t="s">
        <v>631</v>
      </c>
      <c r="K57" t="s">
        <v>632</v>
      </c>
      <c r="L57" t="s">
        <v>632</v>
      </c>
      <c r="M57">
        <v>2</v>
      </c>
      <c r="N57" t="s">
        <v>625</v>
      </c>
      <c r="O57">
        <v>0</v>
      </c>
      <c r="P57" t="s">
        <v>633</v>
      </c>
      <c r="Q57" t="s">
        <v>626</v>
      </c>
      <c r="R57">
        <v>2</v>
      </c>
      <c r="S57">
        <v>1</v>
      </c>
      <c r="T57" s="60">
        <v>41455</v>
      </c>
      <c r="U57" s="60">
        <v>41455</v>
      </c>
      <c r="V57" s="60">
        <v>41455</v>
      </c>
      <c r="W57" t="s">
        <v>201</v>
      </c>
      <c r="X57" t="s">
        <v>636</v>
      </c>
      <c r="Y57" t="s">
        <v>639</v>
      </c>
      <c r="Z57">
        <v>3.1199998999999999E-2</v>
      </c>
      <c r="AA57">
        <v>7.9999998000000003E-2</v>
      </c>
      <c r="AB57">
        <v>1</v>
      </c>
      <c r="AC57">
        <v>0</v>
      </c>
      <c r="AD57">
        <v>5</v>
      </c>
      <c r="AE57">
        <v>0</v>
      </c>
      <c r="AF57">
        <v>3</v>
      </c>
      <c r="AG57">
        <v>17</v>
      </c>
      <c r="AI57" t="s">
        <v>646</v>
      </c>
      <c r="AO57">
        <v>3279130</v>
      </c>
      <c r="AP57">
        <v>3170313</v>
      </c>
      <c r="AQ57">
        <v>-98415</v>
      </c>
      <c r="AR57">
        <v>0</v>
      </c>
      <c r="AS57">
        <v>0</v>
      </c>
      <c r="AT57">
        <v>0</v>
      </c>
      <c r="AU57">
        <v>1</v>
      </c>
      <c r="AV57">
        <v>2</v>
      </c>
      <c r="AX57">
        <v>0</v>
      </c>
      <c r="AY57">
        <v>0.80000000999999998</v>
      </c>
      <c r="AZ57">
        <v>5</v>
      </c>
      <c r="BA57">
        <v>1</v>
      </c>
      <c r="BB57">
        <v>1</v>
      </c>
      <c r="BC57">
        <v>1</v>
      </c>
      <c r="BE57">
        <v>0</v>
      </c>
      <c r="BF57">
        <v>1.2</v>
      </c>
      <c r="BG57">
        <v>0.80000000999999998</v>
      </c>
      <c r="BK57">
        <v>3.6200002000000002E-2</v>
      </c>
      <c r="BO57">
        <v>3.1199998999999999E-2</v>
      </c>
      <c r="BP57" s="60">
        <v>41455</v>
      </c>
      <c r="BQ57">
        <v>3170313</v>
      </c>
      <c r="BR57">
        <v>6589533</v>
      </c>
      <c r="BS57">
        <v>0.48099997999999999</v>
      </c>
      <c r="BT57">
        <v>3419240</v>
      </c>
      <c r="BV57">
        <v>550044</v>
      </c>
      <c r="BW57">
        <v>259786</v>
      </c>
      <c r="BX57">
        <v>0.90199994999999999</v>
      </c>
      <c r="BY57">
        <v>0</v>
      </c>
      <c r="BZ57">
        <v>0</v>
      </c>
      <c r="CA57">
        <v>0</v>
      </c>
      <c r="CC57">
        <v>0.12590000000000001</v>
      </c>
      <c r="CE57">
        <v>0.11149998999999999</v>
      </c>
      <c r="CG57">
        <v>3.9799999000000003E-2</v>
      </c>
      <c r="CJ57">
        <v>7.0014350000000003E-2</v>
      </c>
      <c r="CS57">
        <v>0</v>
      </c>
      <c r="CT57">
        <v>0</v>
      </c>
      <c r="CU57">
        <v>1</v>
      </c>
      <c r="CV57">
        <v>0.54970001999999996</v>
      </c>
      <c r="CW57">
        <v>0.32609999000000001</v>
      </c>
      <c r="CX57">
        <v>0.22359999999999999</v>
      </c>
      <c r="CY57">
        <v>0.13220000000000001</v>
      </c>
      <c r="CZ57">
        <v>0</v>
      </c>
      <c r="DA57">
        <v>0</v>
      </c>
      <c r="DB57">
        <v>0</v>
      </c>
      <c r="DC57">
        <v>1.2300001E-2</v>
      </c>
      <c r="DD57">
        <v>0.30579999000000002</v>
      </c>
      <c r="DE57">
        <v>0</v>
      </c>
      <c r="DF57">
        <v>2016</v>
      </c>
      <c r="DG57">
        <v>0.122</v>
      </c>
      <c r="DH57">
        <v>6.2199998999999999E-2</v>
      </c>
      <c r="DI57">
        <v>5.9799999E-2</v>
      </c>
      <c r="DJ57">
        <v>0.69669234999999996</v>
      </c>
      <c r="DK57">
        <v>0.75889236000000004</v>
      </c>
      <c r="DL57">
        <v>64326</v>
      </c>
      <c r="DM57">
        <v>32808.883000000002</v>
      </c>
      <c r="DN57">
        <v>31517.116999999998</v>
      </c>
      <c r="DO57">
        <v>367487.13</v>
      </c>
      <c r="DP57">
        <v>400296</v>
      </c>
      <c r="DQ57">
        <v>527474</v>
      </c>
      <c r="DR57">
        <v>0</v>
      </c>
      <c r="DS57">
        <v>0</v>
      </c>
      <c r="DT57">
        <v>0</v>
      </c>
      <c r="DU57">
        <v>0</v>
      </c>
      <c r="DV57">
        <v>6352</v>
      </c>
      <c r="DW57">
        <v>504260.16</v>
      </c>
      <c r="DX57">
        <v>49.450001</v>
      </c>
      <c r="DZ57">
        <v>79.386047000000005</v>
      </c>
      <c r="EA57">
        <v>906</v>
      </c>
      <c r="EB57">
        <v>2448</v>
      </c>
      <c r="EC57">
        <v>11705</v>
      </c>
      <c r="ED57">
        <v>396159.69</v>
      </c>
      <c r="EF57">
        <v>33.845001000000003</v>
      </c>
      <c r="ES57">
        <v>0</v>
      </c>
      <c r="EV57">
        <v>21411</v>
      </c>
      <c r="EW57">
        <v>1</v>
      </c>
      <c r="EX57">
        <v>0</v>
      </c>
      <c r="FB57">
        <v>4572604</v>
      </c>
      <c r="FP57">
        <v>50201</v>
      </c>
      <c r="FQ57">
        <v>37372</v>
      </c>
      <c r="FR57">
        <v>196945</v>
      </c>
      <c r="FW57">
        <v>284518</v>
      </c>
      <c r="FX57">
        <v>325741</v>
      </c>
      <c r="FZ57">
        <v>15013</v>
      </c>
      <c r="GA57">
        <v>44100</v>
      </c>
      <c r="GB57">
        <v>59113</v>
      </c>
      <c r="GL57">
        <v>-10986</v>
      </c>
      <c r="GP57">
        <v>19</v>
      </c>
      <c r="GQ57">
        <v>658405</v>
      </c>
      <c r="GR57">
        <v>-380265</v>
      </c>
      <c r="GS57">
        <v>-380265</v>
      </c>
      <c r="HA57">
        <v>-2668</v>
      </c>
      <c r="HB57">
        <v>-2989</v>
      </c>
      <c r="HE57">
        <v>-385922</v>
      </c>
      <c r="HG57">
        <v>3279130</v>
      </c>
    </row>
    <row r="58" spans="1:215" x14ac:dyDescent="0.25">
      <c r="A58">
        <v>4</v>
      </c>
      <c r="B58" t="s">
        <v>642</v>
      </c>
      <c r="C58">
        <v>2014</v>
      </c>
      <c r="E58" t="s">
        <v>643</v>
      </c>
      <c r="F58">
        <v>1955</v>
      </c>
      <c r="G58">
        <v>1</v>
      </c>
      <c r="H58">
        <v>2006</v>
      </c>
      <c r="I58">
        <v>0</v>
      </c>
      <c r="J58" t="s">
        <v>631</v>
      </c>
      <c r="K58" t="s">
        <v>632</v>
      </c>
      <c r="L58" t="s">
        <v>632</v>
      </c>
      <c r="M58">
        <v>2</v>
      </c>
      <c r="N58" t="s">
        <v>625</v>
      </c>
      <c r="O58">
        <v>0</v>
      </c>
      <c r="P58" t="s">
        <v>633</v>
      </c>
      <c r="Q58" t="s">
        <v>626</v>
      </c>
      <c r="R58">
        <v>2</v>
      </c>
      <c r="S58">
        <v>1</v>
      </c>
      <c r="T58" s="60">
        <v>41820</v>
      </c>
      <c r="U58" s="60">
        <v>41820</v>
      </c>
      <c r="BY58">
        <v>0</v>
      </c>
      <c r="BZ58">
        <v>0</v>
      </c>
      <c r="CA58">
        <v>0</v>
      </c>
      <c r="CC58">
        <v>0.18459999999999999</v>
      </c>
      <c r="CE58">
        <v>0.1026</v>
      </c>
      <c r="CG58">
        <v>0.12659999999999999</v>
      </c>
      <c r="CJ58">
        <v>7.3106974000000005E-2</v>
      </c>
      <c r="CS58">
        <v>0</v>
      </c>
      <c r="CT58">
        <v>0</v>
      </c>
      <c r="CU58">
        <v>1</v>
      </c>
      <c r="CV58">
        <v>0.51539999000000003</v>
      </c>
      <c r="CW58">
        <v>0.27129998999999999</v>
      </c>
      <c r="CX58">
        <v>0.24410000000000001</v>
      </c>
      <c r="CY58">
        <v>0.1205</v>
      </c>
      <c r="CZ58">
        <v>0</v>
      </c>
      <c r="DA58">
        <v>0</v>
      </c>
      <c r="DB58">
        <v>0</v>
      </c>
      <c r="DC58">
        <v>3.2699998000000001E-2</v>
      </c>
      <c r="DD58">
        <v>0.33140001000000002</v>
      </c>
      <c r="DE58">
        <v>0</v>
      </c>
      <c r="DR58">
        <v>0</v>
      </c>
      <c r="DS58">
        <v>0</v>
      </c>
      <c r="DT58">
        <v>0</v>
      </c>
      <c r="DU58">
        <v>0</v>
      </c>
      <c r="EW58">
        <v>0</v>
      </c>
      <c r="EX58">
        <v>0</v>
      </c>
      <c r="FP58">
        <v>47724</v>
      </c>
      <c r="FQ58">
        <v>37571</v>
      </c>
      <c r="FR58">
        <v>208890</v>
      </c>
      <c r="FW58">
        <v>294185</v>
      </c>
      <c r="FX58">
        <v>547138</v>
      </c>
      <c r="FZ58">
        <v>14255</v>
      </c>
      <c r="GA58">
        <v>51247</v>
      </c>
      <c r="GB58">
        <v>65502</v>
      </c>
      <c r="GL58">
        <v>-12682</v>
      </c>
      <c r="GP58">
        <v>27</v>
      </c>
      <c r="GQ58">
        <v>894170</v>
      </c>
      <c r="GR58">
        <v>-396614</v>
      </c>
      <c r="GS58">
        <v>-396614</v>
      </c>
      <c r="HA58">
        <v>-2387</v>
      </c>
      <c r="HB58">
        <v>-3160</v>
      </c>
      <c r="HE58">
        <v>-402161</v>
      </c>
      <c r="HG58">
        <v>3771139</v>
      </c>
    </row>
    <row r="59" spans="1:215" x14ac:dyDescent="0.25">
      <c r="A59">
        <v>5</v>
      </c>
      <c r="B59" t="s">
        <v>647</v>
      </c>
      <c r="C59">
        <v>2001</v>
      </c>
      <c r="E59" t="s">
        <v>648</v>
      </c>
      <c r="F59">
        <v>1968</v>
      </c>
      <c r="G59">
        <v>0</v>
      </c>
      <c r="I59">
        <v>0</v>
      </c>
      <c r="J59" t="s">
        <v>649</v>
      </c>
      <c r="K59" t="s">
        <v>650</v>
      </c>
      <c r="L59" t="s">
        <v>650</v>
      </c>
      <c r="M59">
        <v>3</v>
      </c>
      <c r="N59" t="s">
        <v>651</v>
      </c>
      <c r="O59">
        <v>1</v>
      </c>
      <c r="P59" t="s">
        <v>616</v>
      </c>
      <c r="Q59" t="s">
        <v>617</v>
      </c>
      <c r="R59">
        <v>2</v>
      </c>
      <c r="S59">
        <v>0</v>
      </c>
      <c r="T59" s="60">
        <v>37072</v>
      </c>
      <c r="U59" s="60">
        <v>37072</v>
      </c>
      <c r="V59" s="60">
        <v>37072</v>
      </c>
      <c r="W59" t="s">
        <v>201</v>
      </c>
      <c r="X59" t="s">
        <v>652</v>
      </c>
      <c r="Y59" t="s">
        <v>619</v>
      </c>
      <c r="Z59">
        <v>5.5E-2</v>
      </c>
      <c r="AA59">
        <v>9.0000003999999995E-2</v>
      </c>
      <c r="AB59">
        <v>1</v>
      </c>
      <c r="AC59">
        <v>0</v>
      </c>
      <c r="AD59">
        <v>4</v>
      </c>
      <c r="AE59">
        <v>1</v>
      </c>
      <c r="AF59">
        <v>1</v>
      </c>
      <c r="AG59">
        <v>20</v>
      </c>
      <c r="BP59" s="60">
        <v>37072</v>
      </c>
      <c r="BQ59">
        <v>4661941</v>
      </c>
      <c r="BR59">
        <v>3674758</v>
      </c>
      <c r="BS59">
        <v>1.2690001</v>
      </c>
      <c r="BT59">
        <v>-987183</v>
      </c>
      <c r="BV59">
        <v>826740</v>
      </c>
      <c r="BW59">
        <v>52540.309000000001</v>
      </c>
      <c r="BX59">
        <v>1</v>
      </c>
      <c r="BY59">
        <v>0</v>
      </c>
      <c r="BZ59">
        <v>0</v>
      </c>
      <c r="CA59">
        <v>0</v>
      </c>
      <c r="CC59">
        <v>-0.16860000999999999</v>
      </c>
      <c r="CE59">
        <v>3.2000002E-2</v>
      </c>
      <c r="CG59">
        <v>0.10640001</v>
      </c>
      <c r="CJ59">
        <v>0.1111</v>
      </c>
      <c r="CS59">
        <v>0</v>
      </c>
      <c r="CT59">
        <v>0</v>
      </c>
      <c r="CU59">
        <v>0</v>
      </c>
      <c r="CV59">
        <v>0.67790002000000005</v>
      </c>
      <c r="CW59">
        <v>0.67790002000000005</v>
      </c>
      <c r="CX59">
        <v>0</v>
      </c>
      <c r="CY59">
        <v>0.26639997999999998</v>
      </c>
      <c r="CZ59">
        <v>0.26639997999999998</v>
      </c>
      <c r="DA59">
        <v>0</v>
      </c>
      <c r="DB59">
        <v>0</v>
      </c>
      <c r="DC59">
        <v>2.3399999000000001E-2</v>
      </c>
      <c r="DD59">
        <v>0</v>
      </c>
      <c r="DE59">
        <v>3.2299999000000003E-2</v>
      </c>
      <c r="DF59">
        <v>2003</v>
      </c>
      <c r="DG59">
        <v>0.18859999999999999</v>
      </c>
      <c r="DH59">
        <v>7.6499998999999999E-2</v>
      </c>
      <c r="DI59">
        <v>0.11210000000000001</v>
      </c>
      <c r="DJ59">
        <v>3.7500000999999998E-2</v>
      </c>
      <c r="DK59">
        <v>0.11399999</v>
      </c>
      <c r="DR59">
        <v>0</v>
      </c>
      <c r="DS59">
        <v>0</v>
      </c>
      <c r="DT59">
        <v>0</v>
      </c>
      <c r="DU59">
        <v>0</v>
      </c>
      <c r="DV59">
        <v>15473</v>
      </c>
      <c r="DW59">
        <v>826739.75</v>
      </c>
      <c r="DX59">
        <v>37.200001</v>
      </c>
      <c r="DY59">
        <v>10</v>
      </c>
      <c r="DZ59">
        <v>53.430999999999997</v>
      </c>
      <c r="EC59">
        <v>5782</v>
      </c>
      <c r="ED59">
        <v>170281.58</v>
      </c>
      <c r="EF59">
        <v>29.450001</v>
      </c>
      <c r="EG59">
        <v>4182</v>
      </c>
      <c r="EH59">
        <v>134223.22</v>
      </c>
      <c r="EI59">
        <v>59.700001</v>
      </c>
      <c r="EJ59">
        <v>32.095001000000003</v>
      </c>
      <c r="EK59">
        <v>49.599997999999999</v>
      </c>
      <c r="EL59">
        <v>23.200001</v>
      </c>
      <c r="EN59">
        <v>826</v>
      </c>
      <c r="EO59">
        <v>21074.02</v>
      </c>
      <c r="EP59">
        <v>774</v>
      </c>
      <c r="EQ59">
        <v>740</v>
      </c>
      <c r="ER59">
        <v>34</v>
      </c>
      <c r="ES59">
        <v>0</v>
      </c>
      <c r="ET59">
        <v>0</v>
      </c>
      <c r="EV59">
        <v>21255</v>
      </c>
      <c r="EW59">
        <v>0</v>
      </c>
      <c r="EX59">
        <v>0</v>
      </c>
      <c r="FB59">
        <v>1722264.3</v>
      </c>
      <c r="FN59">
        <v>-873.53300000000002</v>
      </c>
      <c r="FP59">
        <v>58052.766000000003</v>
      </c>
      <c r="FQ59">
        <v>52540.309000000001</v>
      </c>
      <c r="FW59">
        <v>110593.08</v>
      </c>
      <c r="FX59">
        <v>-1011022.7</v>
      </c>
      <c r="FZ59">
        <v>96845.391000000003</v>
      </c>
      <c r="GA59">
        <v>16910.482</v>
      </c>
      <c r="GB59">
        <v>113755.87</v>
      </c>
      <c r="GL59">
        <v>-351.03699</v>
      </c>
      <c r="GM59">
        <v>72928.172000000006</v>
      </c>
      <c r="GN59">
        <v>-71305.843999999997</v>
      </c>
      <c r="GO59">
        <v>-70432.312999999995</v>
      </c>
      <c r="GP59">
        <v>372.82199000000003</v>
      </c>
      <c r="GQ59">
        <v>-785029.63</v>
      </c>
      <c r="GR59">
        <v>-164727.75</v>
      </c>
      <c r="GS59">
        <v>-164727.75</v>
      </c>
      <c r="HA59">
        <v>-6051.7852000000003</v>
      </c>
      <c r="HB59">
        <v>-679.37201000000005</v>
      </c>
      <c r="HE59">
        <v>-171458.91</v>
      </c>
      <c r="HG59">
        <v>4422062.5</v>
      </c>
    </row>
    <row r="60" spans="1:215" x14ac:dyDescent="0.25">
      <c r="A60">
        <v>5</v>
      </c>
      <c r="B60" t="s">
        <v>647</v>
      </c>
      <c r="C60">
        <v>2002</v>
      </c>
      <c r="E60" t="s">
        <v>648</v>
      </c>
      <c r="F60">
        <v>1968</v>
      </c>
      <c r="G60">
        <v>0</v>
      </c>
      <c r="I60">
        <v>0</v>
      </c>
      <c r="J60" t="s">
        <v>649</v>
      </c>
      <c r="K60" t="s">
        <v>650</v>
      </c>
      <c r="L60" t="s">
        <v>650</v>
      </c>
      <c r="M60">
        <v>3</v>
      </c>
      <c r="N60" t="s">
        <v>651</v>
      </c>
      <c r="O60">
        <v>1</v>
      </c>
      <c r="P60" t="s">
        <v>616</v>
      </c>
      <c r="Q60" t="s">
        <v>617</v>
      </c>
      <c r="R60">
        <v>2</v>
      </c>
      <c r="S60">
        <v>0</v>
      </c>
      <c r="T60" s="60">
        <v>37437</v>
      </c>
      <c r="U60" s="60">
        <v>37437</v>
      </c>
      <c r="V60" s="60">
        <v>37437</v>
      </c>
      <c r="W60" t="s">
        <v>201</v>
      </c>
      <c r="X60" t="s">
        <v>652</v>
      </c>
      <c r="Y60" t="s">
        <v>619</v>
      </c>
      <c r="Z60">
        <v>5.5E-2</v>
      </c>
      <c r="AA60">
        <v>9.0000003999999995E-2</v>
      </c>
      <c r="AB60">
        <v>1</v>
      </c>
      <c r="AC60">
        <v>0</v>
      </c>
      <c r="AD60">
        <v>4</v>
      </c>
      <c r="AE60">
        <v>1</v>
      </c>
      <c r="AF60">
        <v>1</v>
      </c>
      <c r="AG60">
        <v>20</v>
      </c>
      <c r="BP60" s="60">
        <v>37437</v>
      </c>
      <c r="BQ60">
        <v>4684386</v>
      </c>
      <c r="BR60">
        <v>4144211</v>
      </c>
      <c r="BS60">
        <v>1.1299999999999999</v>
      </c>
      <c r="BT60">
        <v>-540175</v>
      </c>
      <c r="BV60">
        <v>854249</v>
      </c>
      <c r="BW60">
        <v>51983.406000000003</v>
      </c>
      <c r="BX60">
        <v>1</v>
      </c>
      <c r="BY60">
        <v>0</v>
      </c>
      <c r="BZ60">
        <v>0</v>
      </c>
      <c r="CA60">
        <v>0</v>
      </c>
      <c r="CC60">
        <v>-0.1507</v>
      </c>
      <c r="CG60">
        <v>2.6700001000000001E-2</v>
      </c>
      <c r="CJ60">
        <v>7.7199996000000007E-2</v>
      </c>
      <c r="CM60">
        <v>0.1174</v>
      </c>
      <c r="CS60">
        <v>0</v>
      </c>
      <c r="CT60">
        <v>0</v>
      </c>
      <c r="CU60">
        <v>0</v>
      </c>
      <c r="CV60">
        <v>0.60350000999999998</v>
      </c>
      <c r="CW60">
        <v>0.60350000999999998</v>
      </c>
      <c r="CX60">
        <v>0</v>
      </c>
      <c r="CY60">
        <v>0.30520001000000002</v>
      </c>
      <c r="CZ60">
        <v>0.30520001000000002</v>
      </c>
      <c r="DA60">
        <v>0</v>
      </c>
      <c r="DB60">
        <v>0</v>
      </c>
      <c r="DC60">
        <v>3.6999999999999998E-2</v>
      </c>
      <c r="DD60">
        <v>0</v>
      </c>
      <c r="DE60">
        <v>5.4299999000000002E-2</v>
      </c>
      <c r="DF60">
        <v>2004</v>
      </c>
      <c r="DG60">
        <v>0.19259999999999999</v>
      </c>
      <c r="DH60">
        <v>7.6499998999999999E-2</v>
      </c>
      <c r="DI60">
        <v>0.11609999999999999</v>
      </c>
      <c r="DJ60">
        <v>7.6600000000000001E-2</v>
      </c>
      <c r="DK60">
        <v>0.15310000000000001</v>
      </c>
      <c r="DR60">
        <v>0</v>
      </c>
      <c r="DS60">
        <v>0</v>
      </c>
      <c r="DT60">
        <v>0</v>
      </c>
      <c r="DU60">
        <v>0</v>
      </c>
      <c r="DV60">
        <v>15557</v>
      </c>
      <c r="DW60">
        <v>854248.94</v>
      </c>
      <c r="DX60">
        <v>36.900002000000001</v>
      </c>
      <c r="DY60">
        <v>10</v>
      </c>
      <c r="DZ60">
        <v>54.910998999999997</v>
      </c>
      <c r="EC60">
        <v>6634</v>
      </c>
      <c r="ED60">
        <v>215378.95</v>
      </c>
      <c r="EF60">
        <v>32.466000000000001</v>
      </c>
      <c r="EG60">
        <v>4315</v>
      </c>
      <c r="EH60">
        <v>144372.23000000001</v>
      </c>
      <c r="EI60">
        <v>60.599997999999999</v>
      </c>
      <c r="EJ60">
        <v>33.457999999999998</v>
      </c>
      <c r="EK60">
        <v>50.200001</v>
      </c>
      <c r="EL60">
        <v>24.200001</v>
      </c>
      <c r="EN60">
        <v>872</v>
      </c>
      <c r="EO60">
        <v>23351.557000000001</v>
      </c>
      <c r="EP60">
        <v>802</v>
      </c>
      <c r="EQ60">
        <v>766</v>
      </c>
      <c r="ER60">
        <v>36</v>
      </c>
      <c r="ES60">
        <v>645</v>
      </c>
      <c r="ET60">
        <v>645</v>
      </c>
      <c r="EV60">
        <v>22191</v>
      </c>
      <c r="EW60">
        <v>0</v>
      </c>
      <c r="EX60">
        <v>0</v>
      </c>
      <c r="FB60">
        <v>2276159.5</v>
      </c>
      <c r="FN60">
        <v>-1156.932</v>
      </c>
      <c r="FP60">
        <v>62486.726999999999</v>
      </c>
      <c r="FQ60">
        <v>51983.406000000003</v>
      </c>
      <c r="FW60">
        <v>114470.13</v>
      </c>
      <c r="FX60">
        <v>-774840.38</v>
      </c>
      <c r="FZ60">
        <v>102871.39</v>
      </c>
      <c r="GA60">
        <v>15682.287</v>
      </c>
      <c r="GB60">
        <v>118553.68</v>
      </c>
      <c r="GL60">
        <v>-431.80801000000002</v>
      </c>
      <c r="GM60">
        <v>32301.58</v>
      </c>
      <c r="GN60">
        <v>-30152.921999999999</v>
      </c>
      <c r="GO60">
        <v>-28995.988000000001</v>
      </c>
      <c r="GP60">
        <v>6184.0361000000003</v>
      </c>
      <c r="GQ60">
        <v>-533915.63</v>
      </c>
      <c r="GR60">
        <v>-185035.2</v>
      </c>
      <c r="GS60">
        <v>-185035.2</v>
      </c>
      <c r="HA60">
        <v>-6057.9237999999996</v>
      </c>
      <c r="HB60">
        <v>-735.24103000000002</v>
      </c>
      <c r="HE60">
        <v>-191828.36</v>
      </c>
      <c r="HG60">
        <v>3696318.3</v>
      </c>
    </row>
    <row r="61" spans="1:215" x14ac:dyDescent="0.25">
      <c r="A61">
        <v>5</v>
      </c>
      <c r="B61" t="s">
        <v>647</v>
      </c>
      <c r="C61">
        <v>2003</v>
      </c>
      <c r="E61" t="s">
        <v>648</v>
      </c>
      <c r="F61">
        <v>1968</v>
      </c>
      <c r="G61">
        <v>0</v>
      </c>
      <c r="I61">
        <v>0</v>
      </c>
      <c r="J61" t="s">
        <v>649</v>
      </c>
      <c r="K61" t="s">
        <v>650</v>
      </c>
      <c r="L61" t="s">
        <v>650</v>
      </c>
      <c r="M61">
        <v>3</v>
      </c>
      <c r="N61" t="s">
        <v>651</v>
      </c>
      <c r="O61">
        <v>1</v>
      </c>
      <c r="P61" t="s">
        <v>616</v>
      </c>
      <c r="Q61" t="s">
        <v>617</v>
      </c>
      <c r="R61">
        <v>2</v>
      </c>
      <c r="S61">
        <v>0</v>
      </c>
      <c r="T61" s="60">
        <v>37802</v>
      </c>
      <c r="U61" s="60">
        <v>37802</v>
      </c>
      <c r="V61" s="60">
        <v>37802</v>
      </c>
      <c r="W61" t="s">
        <v>201</v>
      </c>
      <c r="X61" t="s">
        <v>652</v>
      </c>
      <c r="Y61" t="s">
        <v>619</v>
      </c>
      <c r="Z61">
        <v>5.5E-2</v>
      </c>
      <c r="AA61">
        <v>9.0000003999999995E-2</v>
      </c>
      <c r="AB61">
        <v>1</v>
      </c>
      <c r="AC61">
        <v>0</v>
      </c>
      <c r="AD61">
        <v>4</v>
      </c>
      <c r="AE61">
        <v>1</v>
      </c>
      <c r="AF61">
        <v>1</v>
      </c>
      <c r="AG61">
        <v>20</v>
      </c>
      <c r="BP61" s="60">
        <v>37802</v>
      </c>
      <c r="BQ61">
        <v>4781377</v>
      </c>
      <c r="BR61">
        <v>4739613</v>
      </c>
      <c r="BS61">
        <v>1.0090001</v>
      </c>
      <c r="BT61">
        <v>-41764</v>
      </c>
      <c r="BV61">
        <v>881285</v>
      </c>
      <c r="BW61">
        <v>50800.667999999998</v>
      </c>
      <c r="BX61">
        <v>1</v>
      </c>
      <c r="BY61">
        <v>0</v>
      </c>
      <c r="BZ61">
        <v>0</v>
      </c>
      <c r="CA61">
        <v>0</v>
      </c>
      <c r="CC61">
        <v>6.6700003999999993E-2</v>
      </c>
      <c r="CE61">
        <v>-9.0100004999999997E-2</v>
      </c>
      <c r="CG61">
        <v>-8.9999999999999998E-4</v>
      </c>
      <c r="CJ61">
        <v>7.4099995000000002E-2</v>
      </c>
      <c r="CL61">
        <v>9.1999999999999998E-2</v>
      </c>
      <c r="CM61">
        <v>0.1036</v>
      </c>
      <c r="CS61">
        <v>0</v>
      </c>
      <c r="CT61">
        <v>0</v>
      </c>
      <c r="CU61">
        <v>0</v>
      </c>
      <c r="CV61">
        <v>0.61180000999999995</v>
      </c>
      <c r="CW61">
        <v>0.61180000999999995</v>
      </c>
      <c r="CX61">
        <v>0</v>
      </c>
      <c r="CY61">
        <v>0.26740000000000003</v>
      </c>
      <c r="CZ61">
        <v>0.26740000000000003</v>
      </c>
      <c r="DA61">
        <v>0</v>
      </c>
      <c r="DB61">
        <v>0</v>
      </c>
      <c r="DC61">
        <v>6.4400001999999998E-2</v>
      </c>
      <c r="DD61">
        <v>0</v>
      </c>
      <c r="DE61">
        <v>5.6399997E-2</v>
      </c>
      <c r="DF61">
        <v>2005</v>
      </c>
      <c r="DG61">
        <v>0.17969999</v>
      </c>
      <c r="DH61">
        <v>7.6499998999999999E-2</v>
      </c>
      <c r="DI61">
        <v>0.1032</v>
      </c>
      <c r="DJ61">
        <v>0.10050000000000001</v>
      </c>
      <c r="DK61">
        <v>0.17699999999999999</v>
      </c>
      <c r="DR61">
        <v>0</v>
      </c>
      <c r="DS61">
        <v>0</v>
      </c>
      <c r="DT61">
        <v>0</v>
      </c>
      <c r="DU61">
        <v>0</v>
      </c>
      <c r="DV61">
        <v>15530</v>
      </c>
      <c r="DW61">
        <v>881284.69</v>
      </c>
      <c r="DX61">
        <v>37</v>
      </c>
      <c r="DY61">
        <v>9.5</v>
      </c>
      <c r="DZ61">
        <v>56.747002000000002</v>
      </c>
      <c r="EC61">
        <v>7195</v>
      </c>
      <c r="ED61">
        <v>256503.02</v>
      </c>
      <c r="EF61">
        <v>35.650002000000001</v>
      </c>
      <c r="EG61">
        <v>4419</v>
      </c>
      <c r="EH61">
        <v>159641.92000000001</v>
      </c>
      <c r="EI61">
        <v>60.099997999999999</v>
      </c>
      <c r="EJ61">
        <v>36.125999</v>
      </c>
      <c r="EK61">
        <v>49.700001</v>
      </c>
      <c r="EL61">
        <v>25.5</v>
      </c>
      <c r="EN61">
        <v>912</v>
      </c>
      <c r="EO61">
        <v>25733.736000000001</v>
      </c>
      <c r="EP61">
        <v>853</v>
      </c>
      <c r="EQ61">
        <v>815</v>
      </c>
      <c r="ER61">
        <v>38</v>
      </c>
      <c r="ES61">
        <v>1011</v>
      </c>
      <c r="ET61">
        <v>1011</v>
      </c>
      <c r="EV61">
        <v>22725</v>
      </c>
      <c r="EW61">
        <v>0</v>
      </c>
      <c r="EX61">
        <v>0</v>
      </c>
      <c r="FB61">
        <v>2794848.3</v>
      </c>
      <c r="FN61">
        <v>-865.71</v>
      </c>
      <c r="FP61">
        <v>67937.289000000004</v>
      </c>
      <c r="FQ61">
        <v>50800.667999999998</v>
      </c>
      <c r="FW61">
        <v>118737.95</v>
      </c>
      <c r="FX61">
        <v>120305.05</v>
      </c>
      <c r="FZ61">
        <v>93189.133000000002</v>
      </c>
      <c r="GA61">
        <v>18760.623</v>
      </c>
      <c r="GB61">
        <v>111949.75999999999</v>
      </c>
      <c r="GL61">
        <v>-438.05399</v>
      </c>
      <c r="GM61">
        <v>16702.055</v>
      </c>
      <c r="GN61">
        <v>-15094.24</v>
      </c>
      <c r="GO61">
        <v>-14228.53</v>
      </c>
      <c r="GP61">
        <v>1393.7750000000001</v>
      </c>
      <c r="GQ61">
        <v>353556.31</v>
      </c>
      <c r="GR61">
        <v>-209715.23</v>
      </c>
      <c r="GS61">
        <v>-209715.23</v>
      </c>
      <c r="HA61">
        <v>-6422.9647999999997</v>
      </c>
      <c r="HB61">
        <v>-812.33196999999996</v>
      </c>
      <c r="HD61">
        <v>-385.90499999999997</v>
      </c>
      <c r="HE61">
        <v>-217336.44</v>
      </c>
      <c r="HG61">
        <v>3832538</v>
      </c>
    </row>
    <row r="62" spans="1:215" x14ac:dyDescent="0.25">
      <c r="A62">
        <v>5</v>
      </c>
      <c r="B62" t="s">
        <v>647</v>
      </c>
      <c r="C62">
        <v>2004</v>
      </c>
      <c r="E62" t="s">
        <v>648</v>
      </c>
      <c r="F62">
        <v>1968</v>
      </c>
      <c r="G62">
        <v>0</v>
      </c>
      <c r="I62">
        <v>0</v>
      </c>
      <c r="J62" t="s">
        <v>649</v>
      </c>
      <c r="K62" t="s">
        <v>650</v>
      </c>
      <c r="L62" t="s">
        <v>650</v>
      </c>
      <c r="M62">
        <v>3</v>
      </c>
      <c r="N62" t="s">
        <v>651</v>
      </c>
      <c r="O62">
        <v>1</v>
      </c>
      <c r="P62" t="s">
        <v>616</v>
      </c>
      <c r="Q62" t="s">
        <v>617</v>
      </c>
      <c r="R62">
        <v>2</v>
      </c>
      <c r="S62">
        <v>0</v>
      </c>
      <c r="T62" s="60">
        <v>38168</v>
      </c>
      <c r="U62" s="60">
        <v>38168</v>
      </c>
      <c r="V62" s="60">
        <v>38168</v>
      </c>
      <c r="W62" t="s">
        <v>201</v>
      </c>
      <c r="X62" t="s">
        <v>653</v>
      </c>
      <c r="Y62" t="s">
        <v>619</v>
      </c>
      <c r="Z62">
        <v>5.2499997999999999E-2</v>
      </c>
      <c r="AA62">
        <v>8.7499998999999995E-2</v>
      </c>
      <c r="AB62">
        <v>1</v>
      </c>
      <c r="AC62">
        <v>0</v>
      </c>
      <c r="AD62">
        <v>7</v>
      </c>
      <c r="AE62">
        <v>1</v>
      </c>
      <c r="AF62">
        <v>1</v>
      </c>
      <c r="AG62">
        <v>20</v>
      </c>
      <c r="BP62" s="60">
        <v>38168</v>
      </c>
      <c r="BQ62">
        <v>4774313</v>
      </c>
      <c r="BR62">
        <v>5167333</v>
      </c>
      <c r="BS62">
        <v>0.92400002000000003</v>
      </c>
      <c r="BT62">
        <v>393020</v>
      </c>
      <c r="BV62">
        <v>911718</v>
      </c>
      <c r="BW62">
        <v>79000.133000000002</v>
      </c>
      <c r="BX62">
        <v>1</v>
      </c>
      <c r="BY62">
        <v>0</v>
      </c>
      <c r="BZ62">
        <v>0</v>
      </c>
      <c r="CA62">
        <v>0</v>
      </c>
      <c r="CC62">
        <v>0.1497</v>
      </c>
      <c r="CE62">
        <v>1.37E-2</v>
      </c>
      <c r="CG62">
        <v>-5.5999999999999999E-3</v>
      </c>
      <c r="CJ62">
        <v>9.0000003999999995E-2</v>
      </c>
      <c r="CL62">
        <v>9.2100002E-2</v>
      </c>
      <c r="CM62">
        <v>0.11270001</v>
      </c>
      <c r="CS62">
        <v>0</v>
      </c>
      <c r="CT62">
        <v>0</v>
      </c>
      <c r="CU62">
        <v>0</v>
      </c>
      <c r="CV62">
        <v>0.72230004999999997</v>
      </c>
      <c r="CW62">
        <v>0.71569996999999996</v>
      </c>
      <c r="CX62">
        <v>6.6E-3</v>
      </c>
      <c r="CY62">
        <v>0.18030001000000001</v>
      </c>
      <c r="CZ62">
        <v>0</v>
      </c>
      <c r="DA62">
        <v>0</v>
      </c>
      <c r="DB62">
        <v>5.2399996999999997E-2</v>
      </c>
      <c r="DC62">
        <v>4.1999999000000003E-2</v>
      </c>
      <c r="DD62">
        <v>3.0000000000000001E-3</v>
      </c>
      <c r="DE62">
        <v>0</v>
      </c>
      <c r="DF62">
        <v>2006</v>
      </c>
      <c r="DG62">
        <v>0.17940001</v>
      </c>
      <c r="DH62">
        <v>7.6499998999999999E-2</v>
      </c>
      <c r="DI62">
        <v>0.10290000000000001</v>
      </c>
      <c r="DJ62">
        <v>0.12800001</v>
      </c>
      <c r="DK62">
        <v>0.20449999999999999</v>
      </c>
      <c r="DR62">
        <v>0</v>
      </c>
      <c r="DS62">
        <v>0</v>
      </c>
      <c r="DT62">
        <v>0</v>
      </c>
      <c r="DU62">
        <v>0</v>
      </c>
      <c r="DV62">
        <v>15852</v>
      </c>
      <c r="DW62">
        <v>991718.13</v>
      </c>
      <c r="DX62">
        <v>37.099997999999999</v>
      </c>
      <c r="DY62">
        <v>9.5</v>
      </c>
      <c r="DZ62">
        <v>57.516998000000001</v>
      </c>
      <c r="EC62">
        <v>7663</v>
      </c>
      <c r="ED62">
        <v>286346.21999999997</v>
      </c>
      <c r="EF62">
        <v>37.367001000000002</v>
      </c>
      <c r="EG62">
        <v>4563</v>
      </c>
      <c r="EH62">
        <v>171971.64</v>
      </c>
      <c r="EI62">
        <v>60.5</v>
      </c>
      <c r="EJ62">
        <v>37.688000000000002</v>
      </c>
      <c r="EK62">
        <v>49.299999</v>
      </c>
      <c r="EL62">
        <v>23.200001</v>
      </c>
      <c r="EN62">
        <v>942</v>
      </c>
      <c r="EO62">
        <v>27693.203000000001</v>
      </c>
      <c r="EP62">
        <v>891</v>
      </c>
      <c r="EQ62">
        <v>854</v>
      </c>
      <c r="ER62">
        <v>37</v>
      </c>
      <c r="ES62">
        <v>1267</v>
      </c>
      <c r="ET62">
        <v>1267</v>
      </c>
      <c r="EV62">
        <v>23515</v>
      </c>
      <c r="EW62">
        <v>0</v>
      </c>
      <c r="EX62">
        <v>0</v>
      </c>
      <c r="FB62">
        <v>2995380.5</v>
      </c>
      <c r="FN62">
        <v>-785.13499999999999</v>
      </c>
      <c r="FP62">
        <v>71874.187999999995</v>
      </c>
      <c r="FQ62">
        <v>79000.133000000002</v>
      </c>
      <c r="FW62">
        <v>150874.31</v>
      </c>
      <c r="FX62">
        <v>457065.41</v>
      </c>
      <c r="FZ62">
        <v>75718.531000000003</v>
      </c>
      <c r="GA62">
        <v>28884.133000000002</v>
      </c>
      <c r="GB62">
        <v>104602.66</v>
      </c>
      <c r="GC62">
        <v>37.860000999999997</v>
      </c>
      <c r="GL62">
        <v>-550.84698000000003</v>
      </c>
      <c r="GM62">
        <v>11937.723</v>
      </c>
      <c r="GN62">
        <v>-10479.530000000001</v>
      </c>
      <c r="GO62">
        <v>-9694.3945000000003</v>
      </c>
      <c r="GP62">
        <v>1281.703</v>
      </c>
      <c r="GQ62">
        <v>714769.25</v>
      </c>
      <c r="GR62">
        <v>-229885.44</v>
      </c>
      <c r="GS62">
        <v>-229885.44</v>
      </c>
      <c r="HA62">
        <v>-6390.6431000000002</v>
      </c>
      <c r="HB62">
        <v>-1099.932</v>
      </c>
      <c r="HD62">
        <v>-196.28700000000001</v>
      </c>
      <c r="HE62">
        <v>-237572.31</v>
      </c>
      <c r="HG62">
        <v>4309735</v>
      </c>
    </row>
    <row r="63" spans="1:215" x14ac:dyDescent="0.25">
      <c r="A63">
        <v>5</v>
      </c>
      <c r="B63" t="s">
        <v>647</v>
      </c>
      <c r="C63">
        <v>2005</v>
      </c>
      <c r="E63" t="s">
        <v>648</v>
      </c>
      <c r="F63">
        <v>1968</v>
      </c>
      <c r="G63">
        <v>0</v>
      </c>
      <c r="I63">
        <v>0</v>
      </c>
      <c r="J63" t="s">
        <v>649</v>
      </c>
      <c r="K63" t="s">
        <v>650</v>
      </c>
      <c r="L63" t="s">
        <v>650</v>
      </c>
      <c r="M63">
        <v>3</v>
      </c>
      <c r="N63" t="s">
        <v>651</v>
      </c>
      <c r="O63">
        <v>1</v>
      </c>
      <c r="P63" t="s">
        <v>616</v>
      </c>
      <c r="Q63" t="s">
        <v>617</v>
      </c>
      <c r="R63">
        <v>2</v>
      </c>
      <c r="S63">
        <v>0</v>
      </c>
      <c r="T63" s="60">
        <v>38533</v>
      </c>
      <c r="U63" s="60">
        <v>38533</v>
      </c>
      <c r="V63" s="60">
        <v>38533</v>
      </c>
      <c r="W63" t="s">
        <v>201</v>
      </c>
      <c r="X63" t="s">
        <v>653</v>
      </c>
      <c r="Y63" t="s">
        <v>619</v>
      </c>
      <c r="Z63">
        <v>5.0000001000000002E-2</v>
      </c>
      <c r="AA63">
        <v>8.5000001000000006E-2</v>
      </c>
      <c r="AB63">
        <v>1</v>
      </c>
      <c r="AC63">
        <v>0</v>
      </c>
      <c r="AD63">
        <v>7</v>
      </c>
      <c r="AE63">
        <v>1</v>
      </c>
      <c r="AF63">
        <v>1</v>
      </c>
      <c r="AG63">
        <v>20</v>
      </c>
      <c r="BP63" s="60">
        <v>38533</v>
      </c>
      <c r="BQ63">
        <v>4886963</v>
      </c>
      <c r="BR63">
        <v>5951937</v>
      </c>
      <c r="BS63">
        <v>0.82099997999999996</v>
      </c>
      <c r="BT63">
        <v>1064974</v>
      </c>
      <c r="BV63">
        <v>974863</v>
      </c>
      <c r="BW63">
        <v>104497.15</v>
      </c>
      <c r="BX63">
        <v>1</v>
      </c>
      <c r="BY63">
        <v>0</v>
      </c>
      <c r="BZ63">
        <v>0</v>
      </c>
      <c r="CA63">
        <v>0</v>
      </c>
      <c r="CC63">
        <v>9.11E-2</v>
      </c>
      <c r="CD63">
        <v>0.12</v>
      </c>
      <c r="CE63">
        <v>0.10199999999999999</v>
      </c>
      <c r="CG63">
        <v>-1.1299999999999999E-2</v>
      </c>
      <c r="CJ63">
        <v>8.1800005999999995E-2</v>
      </c>
      <c r="CL63">
        <v>9.0299993999999995E-2</v>
      </c>
      <c r="CM63">
        <v>0.1012</v>
      </c>
      <c r="CS63">
        <v>0</v>
      </c>
      <c r="CT63">
        <v>0</v>
      </c>
      <c r="CU63">
        <v>0</v>
      </c>
      <c r="CV63">
        <v>0.69859998999999995</v>
      </c>
      <c r="CW63">
        <v>0.69309997999999995</v>
      </c>
      <c r="CX63">
        <v>5.4999999999999997E-3</v>
      </c>
      <c r="CY63">
        <v>0.19930001</v>
      </c>
      <c r="CZ63">
        <v>0</v>
      </c>
      <c r="DA63">
        <v>0</v>
      </c>
      <c r="DB63">
        <v>3.9500001999999999E-2</v>
      </c>
      <c r="DC63">
        <v>5.9799999E-2</v>
      </c>
      <c r="DD63">
        <v>2.8E-3</v>
      </c>
      <c r="DE63">
        <v>0</v>
      </c>
      <c r="DF63">
        <v>2007</v>
      </c>
      <c r="DG63">
        <v>0.18360001000000001</v>
      </c>
      <c r="DH63">
        <v>7.6499998999999999E-2</v>
      </c>
      <c r="DI63">
        <v>0.1071</v>
      </c>
      <c r="DJ63">
        <v>0.1709</v>
      </c>
      <c r="DK63">
        <v>0.24740000000000001</v>
      </c>
      <c r="DR63">
        <v>0</v>
      </c>
      <c r="DS63">
        <v>0</v>
      </c>
      <c r="DT63">
        <v>0</v>
      </c>
      <c r="DU63">
        <v>0</v>
      </c>
      <c r="DV63">
        <v>16317</v>
      </c>
      <c r="DW63">
        <v>974862.69</v>
      </c>
      <c r="DX63">
        <v>37.599997999999999</v>
      </c>
      <c r="DY63">
        <v>9.5</v>
      </c>
      <c r="DZ63">
        <v>59.744999</v>
      </c>
      <c r="EC63">
        <v>8160</v>
      </c>
      <c r="ED63">
        <v>317771.56</v>
      </c>
      <c r="EF63">
        <v>38.943001000000002</v>
      </c>
      <c r="EG63">
        <v>4733</v>
      </c>
      <c r="EH63">
        <v>185905.98</v>
      </c>
      <c r="EI63">
        <v>61.400002000000001</v>
      </c>
      <c r="EJ63">
        <v>39.278998999999999</v>
      </c>
      <c r="EK63">
        <v>49.799999</v>
      </c>
      <c r="EL63">
        <v>23.200001</v>
      </c>
      <c r="EN63">
        <v>1012</v>
      </c>
      <c r="EO63">
        <v>31278.348000000002</v>
      </c>
      <c r="EP63">
        <v>943</v>
      </c>
      <c r="EQ63">
        <v>895</v>
      </c>
      <c r="ER63">
        <v>48</v>
      </c>
      <c r="ES63">
        <v>1472</v>
      </c>
      <c r="ET63">
        <v>1472</v>
      </c>
      <c r="EV63">
        <v>24477</v>
      </c>
      <c r="EW63">
        <v>0</v>
      </c>
      <c r="EX63">
        <v>0</v>
      </c>
      <c r="FB63">
        <v>3607372.5</v>
      </c>
      <c r="FN63">
        <v>-504.48</v>
      </c>
      <c r="FP63">
        <v>67947.508000000002</v>
      </c>
      <c r="FQ63">
        <v>104497.15</v>
      </c>
      <c r="FW63">
        <v>172444.66</v>
      </c>
      <c r="FX63">
        <v>249836.89</v>
      </c>
      <c r="FZ63">
        <v>86350.883000000002</v>
      </c>
      <c r="GA63">
        <v>46985.875</v>
      </c>
      <c r="GB63">
        <v>133336.76999999999</v>
      </c>
      <c r="GL63">
        <v>-692.28101000000004</v>
      </c>
      <c r="GM63">
        <v>20834.936000000002</v>
      </c>
      <c r="GN63">
        <v>-19785.884999999998</v>
      </c>
      <c r="GO63">
        <v>-19281.403999999999</v>
      </c>
      <c r="GP63">
        <v>9156.4647999999997</v>
      </c>
      <c r="GQ63">
        <v>565131.56000000006</v>
      </c>
      <c r="GR63">
        <v>-257449.08</v>
      </c>
      <c r="GS63">
        <v>-246031.16</v>
      </c>
      <c r="GZ63">
        <v>-11417.919</v>
      </c>
      <c r="HA63">
        <v>-7647.4429</v>
      </c>
      <c r="HB63">
        <v>-1599.7841000000001</v>
      </c>
      <c r="HD63">
        <v>-128.40700000000001</v>
      </c>
      <c r="HE63">
        <v>-266824.71999999997</v>
      </c>
      <c r="HG63">
        <v>4608042</v>
      </c>
    </row>
    <row r="64" spans="1:215" x14ac:dyDescent="0.25">
      <c r="A64">
        <v>5</v>
      </c>
      <c r="B64" t="s">
        <v>647</v>
      </c>
      <c r="C64">
        <v>2006</v>
      </c>
      <c r="E64" t="s">
        <v>648</v>
      </c>
      <c r="F64">
        <v>1968</v>
      </c>
      <c r="G64">
        <v>0</v>
      </c>
      <c r="I64">
        <v>0</v>
      </c>
      <c r="J64" t="s">
        <v>649</v>
      </c>
      <c r="K64" t="s">
        <v>650</v>
      </c>
      <c r="L64" t="s">
        <v>650</v>
      </c>
      <c r="M64">
        <v>3</v>
      </c>
      <c r="N64" t="s">
        <v>651</v>
      </c>
      <c r="O64">
        <v>1</v>
      </c>
      <c r="P64" t="s">
        <v>616</v>
      </c>
      <c r="Q64" t="s">
        <v>617</v>
      </c>
      <c r="R64">
        <v>2</v>
      </c>
      <c r="S64">
        <v>0</v>
      </c>
      <c r="T64" s="60">
        <v>38898</v>
      </c>
      <c r="U64" s="60">
        <v>38898</v>
      </c>
      <c r="V64" s="60">
        <v>38898</v>
      </c>
      <c r="W64" t="s">
        <v>324</v>
      </c>
      <c r="X64" t="s">
        <v>654</v>
      </c>
      <c r="Y64" t="s">
        <v>619</v>
      </c>
      <c r="Z64">
        <v>5.5E-2</v>
      </c>
      <c r="AA64">
        <v>8.5000001000000006E-2</v>
      </c>
      <c r="AB64">
        <v>2</v>
      </c>
      <c r="AC64">
        <v>0</v>
      </c>
      <c r="AD64">
        <v>7</v>
      </c>
      <c r="AE64">
        <v>1</v>
      </c>
      <c r="AF64">
        <v>1</v>
      </c>
      <c r="AG64">
        <v>30</v>
      </c>
      <c r="BP64" s="60">
        <v>38898</v>
      </c>
      <c r="BQ64">
        <v>4999911.5</v>
      </c>
      <c r="BR64">
        <v>6495012.5</v>
      </c>
      <c r="BS64">
        <v>0.76999998000000003</v>
      </c>
      <c r="BT64">
        <v>1495100.9</v>
      </c>
      <c r="BV64">
        <v>1073685.3</v>
      </c>
      <c r="BW64">
        <v>127218.69</v>
      </c>
      <c r="BX64">
        <v>1</v>
      </c>
      <c r="BY64">
        <v>0</v>
      </c>
      <c r="BZ64">
        <v>0</v>
      </c>
      <c r="CA64">
        <v>0</v>
      </c>
      <c r="CC64">
        <v>8.3000004000000002E-2</v>
      </c>
      <c r="CE64">
        <v>0.1074</v>
      </c>
      <c r="CG64">
        <v>4.2199999000000002E-2</v>
      </c>
      <c r="CJ64">
        <v>7.3699996000000004E-2</v>
      </c>
      <c r="CM64">
        <v>9.1700003000000002E-2</v>
      </c>
      <c r="CS64">
        <v>0</v>
      </c>
      <c r="CT64">
        <v>0</v>
      </c>
      <c r="CU64">
        <v>0</v>
      </c>
      <c r="CV64">
        <v>0.70459998000000001</v>
      </c>
      <c r="CW64">
        <v>0.69179999999999997</v>
      </c>
      <c r="CX64">
        <v>1.2800000000000001E-2</v>
      </c>
      <c r="CY64">
        <v>0.21360001000000001</v>
      </c>
      <c r="CZ64">
        <v>0</v>
      </c>
      <c r="DA64">
        <v>0</v>
      </c>
      <c r="DB64">
        <v>2.7000000999999999E-2</v>
      </c>
      <c r="DC64">
        <v>4.8699997000000002E-2</v>
      </c>
      <c r="DD64">
        <v>6.1000000000000004E-3</v>
      </c>
      <c r="DE64">
        <v>0</v>
      </c>
      <c r="DF64">
        <v>2008</v>
      </c>
      <c r="DG64">
        <v>0.17729998999999999</v>
      </c>
      <c r="DH64">
        <v>7.6499998999999999E-2</v>
      </c>
      <c r="DI64">
        <v>0.1008</v>
      </c>
      <c r="DJ64">
        <v>0.16520001000000001</v>
      </c>
      <c r="DK64">
        <v>0.24169999</v>
      </c>
      <c r="DR64">
        <v>0</v>
      </c>
      <c r="DS64">
        <v>0</v>
      </c>
      <c r="DT64">
        <v>0</v>
      </c>
      <c r="DU64">
        <v>0</v>
      </c>
      <c r="DV64">
        <v>17324</v>
      </c>
      <c r="DW64">
        <v>1073685.3</v>
      </c>
      <c r="DX64">
        <v>37.400002000000001</v>
      </c>
      <c r="DY64">
        <v>9</v>
      </c>
      <c r="DZ64">
        <v>61.977001000000001</v>
      </c>
      <c r="EC64">
        <v>8720</v>
      </c>
      <c r="ED64">
        <v>353932.94</v>
      </c>
      <c r="EF64">
        <v>40.589001000000003</v>
      </c>
      <c r="EG64">
        <v>4935</v>
      </c>
      <c r="EH64">
        <v>201564.19</v>
      </c>
      <c r="EI64">
        <v>61.700001</v>
      </c>
      <c r="EJ64">
        <v>40.844002000000003</v>
      </c>
      <c r="EK64">
        <v>49.799999</v>
      </c>
      <c r="EL64">
        <v>23.200001</v>
      </c>
      <c r="EN64">
        <v>1061</v>
      </c>
      <c r="EO64">
        <v>34212.777000000002</v>
      </c>
      <c r="EP64">
        <v>978</v>
      </c>
      <c r="EQ64">
        <v>932</v>
      </c>
      <c r="ER64">
        <v>46</v>
      </c>
      <c r="ES64">
        <v>1746</v>
      </c>
      <c r="ET64">
        <v>1746</v>
      </c>
      <c r="EV64">
        <v>26044</v>
      </c>
      <c r="EW64">
        <v>0</v>
      </c>
      <c r="EX64">
        <v>0</v>
      </c>
      <c r="FB64">
        <v>4028016</v>
      </c>
      <c r="FN64">
        <v>-416.44900000000001</v>
      </c>
      <c r="FP64">
        <v>75616.320000000007</v>
      </c>
      <c r="FQ64">
        <v>127218.69</v>
      </c>
      <c r="FS64">
        <v>9408.5</v>
      </c>
      <c r="FW64">
        <v>212243.52</v>
      </c>
      <c r="FX64">
        <v>237238.58</v>
      </c>
      <c r="FZ64">
        <v>86613.25</v>
      </c>
      <c r="GA64">
        <v>55502.468999999997</v>
      </c>
      <c r="GB64">
        <v>142115.72</v>
      </c>
      <c r="GL64">
        <v>-814.08099000000004</v>
      </c>
      <c r="GM64">
        <v>41370.163999999997</v>
      </c>
      <c r="GN64">
        <v>-40398.300999999999</v>
      </c>
      <c r="GO64">
        <v>-39981.851999999999</v>
      </c>
      <c r="GP64">
        <v>1125.085</v>
      </c>
      <c r="GQ64">
        <v>592880.68999999994</v>
      </c>
      <c r="GR64">
        <v>-284027.65999999997</v>
      </c>
      <c r="GS64">
        <v>-250984.61</v>
      </c>
      <c r="GV64">
        <v>-22839.118999999999</v>
      </c>
      <c r="GZ64">
        <v>-10203.92</v>
      </c>
      <c r="HA64">
        <v>-7225.7201999999997</v>
      </c>
      <c r="HB64">
        <v>-2979.511</v>
      </c>
      <c r="HD64">
        <v>-291.16100999999998</v>
      </c>
      <c r="HE64">
        <v>-294524.03000000003</v>
      </c>
      <c r="HG64">
        <v>4906398.5</v>
      </c>
    </row>
    <row r="65" spans="1:215" x14ac:dyDescent="0.25">
      <c r="A65">
        <v>5</v>
      </c>
      <c r="B65" t="s">
        <v>647</v>
      </c>
      <c r="C65">
        <v>2007</v>
      </c>
      <c r="E65" t="s">
        <v>648</v>
      </c>
      <c r="F65">
        <v>1968</v>
      </c>
      <c r="G65">
        <v>0</v>
      </c>
      <c r="I65">
        <v>0</v>
      </c>
      <c r="J65" t="s">
        <v>649</v>
      </c>
      <c r="K65" t="s">
        <v>650</v>
      </c>
      <c r="L65" t="s">
        <v>650</v>
      </c>
      <c r="M65">
        <v>3</v>
      </c>
      <c r="N65" t="s">
        <v>651</v>
      </c>
      <c r="O65">
        <v>1</v>
      </c>
      <c r="P65" t="s">
        <v>616</v>
      </c>
      <c r="Q65" t="s">
        <v>617</v>
      </c>
      <c r="R65">
        <v>2</v>
      </c>
      <c r="S65">
        <v>0</v>
      </c>
      <c r="T65" s="60">
        <v>39263</v>
      </c>
      <c r="U65" s="60">
        <v>39263</v>
      </c>
      <c r="V65" s="60">
        <v>39263</v>
      </c>
      <c r="W65" t="s">
        <v>324</v>
      </c>
      <c r="X65" t="s">
        <v>655</v>
      </c>
      <c r="Y65" t="s">
        <v>627</v>
      </c>
      <c r="Z65">
        <v>5.5E-2</v>
      </c>
      <c r="AA65">
        <v>8.5000001000000006E-2</v>
      </c>
      <c r="AB65">
        <v>2</v>
      </c>
      <c r="AC65">
        <v>0</v>
      </c>
      <c r="AD65">
        <v>7</v>
      </c>
      <c r="AE65">
        <v>1</v>
      </c>
      <c r="AF65">
        <v>3</v>
      </c>
      <c r="AG65">
        <v>29</v>
      </c>
      <c r="BP65" s="60">
        <v>39263</v>
      </c>
      <c r="BQ65">
        <v>4829521</v>
      </c>
      <c r="BR65">
        <v>7268291.5</v>
      </c>
      <c r="BS65">
        <v>0.66400002999999996</v>
      </c>
      <c r="BT65">
        <v>2438770.2999999998</v>
      </c>
      <c r="BV65">
        <v>1228037.5</v>
      </c>
      <c r="BW65">
        <v>166578.20000000001</v>
      </c>
      <c r="BX65">
        <v>1.0700000999999999</v>
      </c>
      <c r="BY65">
        <v>0</v>
      </c>
      <c r="BZ65">
        <v>0</v>
      </c>
      <c r="CA65">
        <v>0</v>
      </c>
      <c r="CC65">
        <v>0.17050000000000001</v>
      </c>
      <c r="CE65">
        <v>0.11409999999999999</v>
      </c>
      <c r="CG65">
        <v>0.1114</v>
      </c>
      <c r="CJ65">
        <v>6.8099997999999995E-2</v>
      </c>
      <c r="CS65">
        <v>0</v>
      </c>
      <c r="CT65">
        <v>0</v>
      </c>
      <c r="CU65">
        <v>0</v>
      </c>
      <c r="CV65">
        <v>0.73110001999999996</v>
      </c>
      <c r="CW65">
        <v>0.65099996000000004</v>
      </c>
      <c r="CX65">
        <v>8.0100000000000005E-2</v>
      </c>
      <c r="CY65">
        <v>0.20370000999999999</v>
      </c>
      <c r="CZ65">
        <v>0</v>
      </c>
      <c r="DA65">
        <v>0</v>
      </c>
      <c r="DB65">
        <v>2.2800000000000001E-2</v>
      </c>
      <c r="DC65">
        <v>3.0199999000000002E-2</v>
      </c>
      <c r="DD65">
        <v>1.2200001E-2</v>
      </c>
      <c r="DE65">
        <v>0</v>
      </c>
      <c r="DF65">
        <v>2009</v>
      </c>
      <c r="DG65">
        <v>0.19980000000000001</v>
      </c>
      <c r="DH65">
        <v>7.6499998999999999E-2</v>
      </c>
      <c r="DI65">
        <v>0.12330000000000001</v>
      </c>
      <c r="DJ65">
        <v>0.21709998999999999</v>
      </c>
      <c r="DK65">
        <v>0.29359998999999998</v>
      </c>
      <c r="DR65">
        <v>0</v>
      </c>
      <c r="DS65">
        <v>0</v>
      </c>
      <c r="DT65">
        <v>0</v>
      </c>
      <c r="DU65">
        <v>0</v>
      </c>
      <c r="DV65">
        <v>18624</v>
      </c>
      <c r="DW65">
        <v>1228037.5</v>
      </c>
      <c r="DX65">
        <v>37.299999</v>
      </c>
      <c r="DY65">
        <v>8.8999995999999992</v>
      </c>
      <c r="DZ65">
        <v>65.938004000000006</v>
      </c>
      <c r="EC65">
        <v>8958</v>
      </c>
      <c r="ED65">
        <v>375472.19</v>
      </c>
      <c r="EF65">
        <v>41.915000999999997</v>
      </c>
      <c r="EG65">
        <v>5625</v>
      </c>
      <c r="EH65">
        <v>241196.38</v>
      </c>
      <c r="EI65">
        <v>61.799999</v>
      </c>
      <c r="EJ65">
        <v>42.879002</v>
      </c>
      <c r="EK65">
        <v>50.299999</v>
      </c>
      <c r="EL65">
        <v>23.5</v>
      </c>
      <c r="EN65">
        <v>1128</v>
      </c>
      <c r="EO65">
        <v>38009.516000000003</v>
      </c>
      <c r="EP65">
        <v>880</v>
      </c>
      <c r="EQ65">
        <v>856</v>
      </c>
      <c r="ER65">
        <v>24</v>
      </c>
      <c r="ES65">
        <v>1325</v>
      </c>
      <c r="ET65">
        <v>1325</v>
      </c>
      <c r="EV65">
        <v>27582</v>
      </c>
      <c r="EW65">
        <v>0</v>
      </c>
      <c r="EX65">
        <v>0</v>
      </c>
      <c r="FB65">
        <v>4266600.5</v>
      </c>
      <c r="FI65">
        <v>5531793.5</v>
      </c>
      <c r="FN65">
        <v>-1008.292</v>
      </c>
      <c r="FP65">
        <v>84629.710999999996</v>
      </c>
      <c r="FQ65">
        <v>166578.20000000001</v>
      </c>
      <c r="FS65">
        <v>9159.7842000000001</v>
      </c>
      <c r="FW65">
        <v>260367.69</v>
      </c>
      <c r="FX65">
        <v>649746</v>
      </c>
      <c r="FZ65">
        <v>89694.827999999994</v>
      </c>
      <c r="GA65">
        <v>75156.797000000006</v>
      </c>
      <c r="GB65">
        <v>164851.63</v>
      </c>
      <c r="GL65">
        <v>-1426.088</v>
      </c>
      <c r="GM65">
        <v>64286.063000000002</v>
      </c>
      <c r="GN65">
        <v>-61933.226999999999</v>
      </c>
      <c r="GO65">
        <v>-60924.934000000001</v>
      </c>
      <c r="GP65">
        <v>1639.6579999999999</v>
      </c>
      <c r="GQ65">
        <v>1077531.8</v>
      </c>
      <c r="GR65">
        <v>-439336.16</v>
      </c>
      <c r="GS65">
        <v>-287376.44</v>
      </c>
      <c r="GV65">
        <v>-151959.72</v>
      </c>
      <c r="HA65">
        <v>-8708.5282999999999</v>
      </c>
      <c r="HB65">
        <v>-3971.3379</v>
      </c>
      <c r="HD65">
        <v>-120.511</v>
      </c>
      <c r="HE65">
        <v>-452136.53</v>
      </c>
      <c r="HG65">
        <v>5531793.5</v>
      </c>
    </row>
    <row r="66" spans="1:215" x14ac:dyDescent="0.25">
      <c r="A66">
        <v>5</v>
      </c>
      <c r="B66" t="s">
        <v>647</v>
      </c>
      <c r="C66">
        <v>2008</v>
      </c>
      <c r="E66" t="s">
        <v>648</v>
      </c>
      <c r="F66">
        <v>1968</v>
      </c>
      <c r="G66">
        <v>0</v>
      </c>
      <c r="I66">
        <v>0</v>
      </c>
      <c r="J66" t="s">
        <v>649</v>
      </c>
      <c r="K66" t="s">
        <v>650</v>
      </c>
      <c r="L66" t="s">
        <v>650</v>
      </c>
      <c r="M66">
        <v>3</v>
      </c>
      <c r="N66" t="s">
        <v>651</v>
      </c>
      <c r="O66">
        <v>1</v>
      </c>
      <c r="P66" t="s">
        <v>616</v>
      </c>
      <c r="Q66" t="s">
        <v>617</v>
      </c>
      <c r="R66">
        <v>2</v>
      </c>
      <c r="S66">
        <v>0</v>
      </c>
      <c r="T66" s="60">
        <v>39629</v>
      </c>
      <c r="U66" s="60">
        <v>39629</v>
      </c>
      <c r="V66" s="60">
        <v>39629</v>
      </c>
      <c r="W66" t="s">
        <v>324</v>
      </c>
      <c r="X66" t="s">
        <v>655</v>
      </c>
      <c r="Y66" t="s">
        <v>627</v>
      </c>
      <c r="Z66">
        <v>5.5E-2</v>
      </c>
      <c r="AA66">
        <v>8.5000001000000006E-2</v>
      </c>
      <c r="AB66">
        <v>2</v>
      </c>
      <c r="AC66">
        <v>0</v>
      </c>
      <c r="AD66">
        <v>7</v>
      </c>
      <c r="AE66">
        <v>1</v>
      </c>
      <c r="AF66">
        <v>3</v>
      </c>
      <c r="AG66">
        <v>28</v>
      </c>
      <c r="BP66" s="60">
        <v>39629</v>
      </c>
      <c r="BQ66">
        <v>5095645</v>
      </c>
      <c r="BR66">
        <v>7405397</v>
      </c>
      <c r="BS66">
        <v>0.68800002000000005</v>
      </c>
      <c r="BT66">
        <v>2309752.2999999998</v>
      </c>
      <c r="BV66">
        <v>1383332</v>
      </c>
      <c r="BW66">
        <v>221732.59</v>
      </c>
      <c r="BX66">
        <v>1.04</v>
      </c>
      <c r="BY66">
        <v>0</v>
      </c>
      <c r="BZ66">
        <v>0</v>
      </c>
      <c r="CA66">
        <v>0</v>
      </c>
      <c r="CC66">
        <v>-7.2700001E-2</v>
      </c>
      <c r="CE66">
        <v>5.5599998999999997E-2</v>
      </c>
      <c r="CG66">
        <v>8.0899999E-2</v>
      </c>
      <c r="CJ66">
        <v>3.9100002000000002E-2</v>
      </c>
      <c r="CM66">
        <v>8.8999993999999999E-2</v>
      </c>
      <c r="CS66">
        <v>0</v>
      </c>
      <c r="CT66">
        <v>0</v>
      </c>
      <c r="CU66">
        <v>0</v>
      </c>
      <c r="CV66">
        <v>0.65730005999999996</v>
      </c>
      <c r="CW66">
        <v>0.49860000999999998</v>
      </c>
      <c r="CX66">
        <v>0.15870000000000001</v>
      </c>
      <c r="CY66">
        <v>0.2492</v>
      </c>
      <c r="CZ66">
        <v>0</v>
      </c>
      <c r="DA66">
        <v>0</v>
      </c>
      <c r="DB66">
        <v>4.6100002000000001E-2</v>
      </c>
      <c r="DC66">
        <v>2.9399999999999999E-2</v>
      </c>
      <c r="DD66">
        <v>1.7999998999999999E-2</v>
      </c>
      <c r="DE66">
        <v>0</v>
      </c>
      <c r="DF66">
        <v>2010</v>
      </c>
      <c r="DG66">
        <v>0.19450001</v>
      </c>
      <c r="DH66">
        <v>7.6499998999999999E-2</v>
      </c>
      <c r="DI66">
        <v>0.11799999999999999</v>
      </c>
      <c r="DJ66">
        <v>0.2077</v>
      </c>
      <c r="DK66">
        <v>0.28420001</v>
      </c>
      <c r="DR66">
        <v>0</v>
      </c>
      <c r="DS66">
        <v>0</v>
      </c>
      <c r="DT66">
        <v>0</v>
      </c>
      <c r="DU66">
        <v>0</v>
      </c>
      <c r="DV66">
        <v>19912</v>
      </c>
      <c r="DW66">
        <v>1383332</v>
      </c>
      <c r="DX66">
        <v>37.299999</v>
      </c>
      <c r="DY66">
        <v>8.8999995999999992</v>
      </c>
      <c r="DZ66">
        <v>69.471999999999994</v>
      </c>
      <c r="EC66">
        <v>9422</v>
      </c>
      <c r="ED66">
        <v>404386.28</v>
      </c>
      <c r="EF66">
        <v>42.918998999999999</v>
      </c>
      <c r="EG66">
        <v>5986</v>
      </c>
      <c r="EH66">
        <v>266400.63</v>
      </c>
      <c r="EI66">
        <v>61.900002000000001</v>
      </c>
      <c r="EJ66">
        <v>44.504002</v>
      </c>
      <c r="EK66">
        <v>50.599997999999999</v>
      </c>
      <c r="EL66">
        <v>23.5</v>
      </c>
      <c r="EN66">
        <v>1195</v>
      </c>
      <c r="EO66">
        <v>41128.660000000003</v>
      </c>
      <c r="EP66">
        <v>1060</v>
      </c>
      <c r="EQ66">
        <v>1010</v>
      </c>
      <c r="ER66">
        <v>50</v>
      </c>
      <c r="ES66">
        <v>1181</v>
      </c>
      <c r="ET66">
        <v>1181</v>
      </c>
      <c r="EV66">
        <v>29334</v>
      </c>
      <c r="EW66">
        <v>0</v>
      </c>
      <c r="EX66">
        <v>0</v>
      </c>
      <c r="FB66">
        <v>4404386</v>
      </c>
      <c r="FI66">
        <v>5019280.5</v>
      </c>
      <c r="FN66">
        <v>-1118.383</v>
      </c>
      <c r="FP66">
        <v>97156.898000000001</v>
      </c>
      <c r="FQ66">
        <v>221732.59</v>
      </c>
      <c r="FS66">
        <v>9483.0771000000004</v>
      </c>
      <c r="FW66">
        <v>328372.56</v>
      </c>
      <c r="FX66">
        <v>-582952.68999999994</v>
      </c>
      <c r="FZ66">
        <v>90973.866999999998</v>
      </c>
      <c r="GA66">
        <v>80380.179999999993</v>
      </c>
      <c r="GB66">
        <v>171354.05</v>
      </c>
      <c r="GL66">
        <v>-5484.75</v>
      </c>
      <c r="GM66">
        <v>38078.218999999997</v>
      </c>
      <c r="GN66">
        <v>-32500.348000000002</v>
      </c>
      <c r="GO66">
        <v>-31381.965</v>
      </c>
      <c r="GP66">
        <v>1696.4561000000001</v>
      </c>
      <c r="GQ66">
        <v>-81436.5</v>
      </c>
      <c r="GR66">
        <v>-418385.31</v>
      </c>
      <c r="GS66">
        <v>-320477.65999999997</v>
      </c>
      <c r="GV66">
        <v>-97907.648000000001</v>
      </c>
      <c r="HA66">
        <v>-7884.6948000000002</v>
      </c>
      <c r="HB66">
        <v>-4661.8779000000004</v>
      </c>
      <c r="HD66">
        <v>-144.62199000000001</v>
      </c>
      <c r="HE66">
        <v>-431076.5</v>
      </c>
      <c r="HG66">
        <v>5019280.5</v>
      </c>
    </row>
    <row r="67" spans="1:215" x14ac:dyDescent="0.25">
      <c r="A67">
        <v>5</v>
      </c>
      <c r="B67" t="s">
        <v>647</v>
      </c>
      <c r="C67">
        <v>2009</v>
      </c>
      <c r="E67" t="s">
        <v>648</v>
      </c>
      <c r="F67">
        <v>1968</v>
      </c>
      <c r="G67">
        <v>0</v>
      </c>
      <c r="I67">
        <v>0</v>
      </c>
      <c r="J67" t="s">
        <v>649</v>
      </c>
      <c r="K67" t="s">
        <v>650</v>
      </c>
      <c r="L67" t="s">
        <v>650</v>
      </c>
      <c r="M67">
        <v>3</v>
      </c>
      <c r="N67" t="s">
        <v>651</v>
      </c>
      <c r="O67">
        <v>1</v>
      </c>
      <c r="P67" t="s">
        <v>616</v>
      </c>
      <c r="Q67" t="s">
        <v>617</v>
      </c>
      <c r="R67">
        <v>2</v>
      </c>
      <c r="S67">
        <v>0</v>
      </c>
      <c r="T67" s="60">
        <v>39994</v>
      </c>
      <c r="U67" s="60">
        <v>39994</v>
      </c>
      <c r="V67" s="60">
        <v>39994</v>
      </c>
      <c r="W67" t="s">
        <v>324</v>
      </c>
      <c r="X67" t="s">
        <v>655</v>
      </c>
      <c r="Y67" t="s">
        <v>627</v>
      </c>
      <c r="Z67">
        <v>5.5E-2</v>
      </c>
      <c r="AA67">
        <v>8.5000001000000006E-2</v>
      </c>
      <c r="AB67">
        <v>2</v>
      </c>
      <c r="AC67">
        <v>0</v>
      </c>
      <c r="AD67">
        <v>7</v>
      </c>
      <c r="AE67">
        <v>1</v>
      </c>
      <c r="AF67">
        <v>3</v>
      </c>
      <c r="AG67">
        <v>27</v>
      </c>
      <c r="BP67" s="60">
        <v>39994</v>
      </c>
      <c r="BQ67">
        <v>5445497</v>
      </c>
      <c r="BR67">
        <v>7778394</v>
      </c>
      <c r="BS67">
        <v>0.69999999000000002</v>
      </c>
      <c r="BT67">
        <v>2332896.7999999998</v>
      </c>
      <c r="BV67">
        <v>1415642.5</v>
      </c>
      <c r="BW67">
        <v>316222.28000000003</v>
      </c>
      <c r="BX67">
        <v>1.0309999999999999</v>
      </c>
      <c r="BY67">
        <v>0</v>
      </c>
      <c r="BZ67">
        <v>0</v>
      </c>
      <c r="CA67">
        <v>0</v>
      </c>
      <c r="CC67">
        <v>-0.17729998999999999</v>
      </c>
      <c r="CE67">
        <v>-3.6999999999999998E-2</v>
      </c>
      <c r="CG67">
        <v>1.09E-2</v>
      </c>
      <c r="CJ67">
        <v>2.5999999999999999E-3</v>
      </c>
      <c r="CM67">
        <v>7.1199998E-2</v>
      </c>
      <c r="CR67">
        <v>1</v>
      </c>
      <c r="CS67">
        <v>0</v>
      </c>
      <c r="CT67">
        <v>0</v>
      </c>
      <c r="CU67">
        <v>0</v>
      </c>
      <c r="CV67">
        <v>0.54839998000000001</v>
      </c>
      <c r="CW67">
        <v>0.35630000000000001</v>
      </c>
      <c r="CX67">
        <v>0.19209999</v>
      </c>
      <c r="CY67">
        <v>0.31940001000000001</v>
      </c>
      <c r="CZ67">
        <v>0</v>
      </c>
      <c r="DA67">
        <v>0</v>
      </c>
      <c r="DB67">
        <v>9.0500004999999994E-2</v>
      </c>
      <c r="DC67">
        <v>1.4400001000000001E-2</v>
      </c>
      <c r="DD67">
        <v>2.7300000000000001E-2</v>
      </c>
      <c r="DE67">
        <v>0</v>
      </c>
      <c r="DF67">
        <v>2011</v>
      </c>
      <c r="DG67">
        <v>0.19159999</v>
      </c>
      <c r="DH67">
        <v>7.6499998999999999E-2</v>
      </c>
      <c r="DI67">
        <v>0.11509999999999999</v>
      </c>
      <c r="DJ67">
        <v>0.19600001</v>
      </c>
      <c r="DK67">
        <v>0.27250001000000001</v>
      </c>
      <c r="DR67">
        <v>0</v>
      </c>
      <c r="DS67">
        <v>0</v>
      </c>
      <c r="DT67">
        <v>0</v>
      </c>
      <c r="DU67">
        <v>0</v>
      </c>
      <c r="DV67">
        <v>19867</v>
      </c>
      <c r="DW67">
        <v>1415642.5</v>
      </c>
      <c r="DX67">
        <v>37.799999</v>
      </c>
      <c r="DY67">
        <v>9.3999995999999992</v>
      </c>
      <c r="DZ67">
        <v>71.255996999999994</v>
      </c>
      <c r="EA67">
        <v>1145</v>
      </c>
      <c r="EC67">
        <v>9653</v>
      </c>
      <c r="ED67">
        <v>435480.44</v>
      </c>
      <c r="EF67">
        <v>45.112999000000002</v>
      </c>
      <c r="EG67">
        <v>6307</v>
      </c>
      <c r="EH67">
        <v>295861.34000000003</v>
      </c>
      <c r="EI67">
        <v>62.200001</v>
      </c>
      <c r="EJ67">
        <v>46.91</v>
      </c>
      <c r="EK67">
        <v>50.799999</v>
      </c>
      <c r="EL67">
        <v>23.6</v>
      </c>
      <c r="EN67">
        <v>1211</v>
      </c>
      <c r="EO67">
        <v>44445.245999999999</v>
      </c>
      <c r="EP67">
        <v>1091</v>
      </c>
      <c r="EQ67">
        <v>1046</v>
      </c>
      <c r="ER67">
        <v>45</v>
      </c>
      <c r="ES67">
        <v>1044</v>
      </c>
      <c r="ET67">
        <v>1044</v>
      </c>
      <c r="EV67">
        <v>30665</v>
      </c>
      <c r="EW67">
        <v>0</v>
      </c>
      <c r="EX67">
        <v>0</v>
      </c>
      <c r="FB67">
        <v>4513525</v>
      </c>
      <c r="FI67">
        <v>4115701</v>
      </c>
      <c r="FN67">
        <v>-1416.624</v>
      </c>
      <c r="FP67">
        <v>101183.59</v>
      </c>
      <c r="FQ67">
        <v>316222.28000000003</v>
      </c>
      <c r="FS67">
        <v>7625.6602000000003</v>
      </c>
      <c r="FV67">
        <v>0</v>
      </c>
      <c r="FW67">
        <v>425031.53</v>
      </c>
      <c r="FX67">
        <v>-991712.63</v>
      </c>
      <c r="FZ67">
        <v>46718.707000000002</v>
      </c>
      <c r="GA67">
        <v>82687.047000000006</v>
      </c>
      <c r="GB67">
        <v>129405.75</v>
      </c>
      <c r="GL67">
        <v>-18519.478999999999</v>
      </c>
      <c r="GM67">
        <v>12445.736999999999</v>
      </c>
      <c r="GN67">
        <v>-4418.0410000000002</v>
      </c>
      <c r="GO67">
        <v>-3001.4169999999999</v>
      </c>
      <c r="GP67">
        <v>584.33600000000001</v>
      </c>
      <c r="GQ67">
        <v>-447182.78</v>
      </c>
      <c r="GR67">
        <v>-444352.22</v>
      </c>
      <c r="GS67">
        <v>-353483.94</v>
      </c>
      <c r="GV67">
        <v>-90868.266000000003</v>
      </c>
      <c r="HA67">
        <v>-7643.2021000000004</v>
      </c>
      <c r="HB67">
        <v>-4352.2070000000003</v>
      </c>
      <c r="HD67">
        <v>-49.168998999999999</v>
      </c>
      <c r="HE67">
        <v>-456396.78</v>
      </c>
      <c r="HG67">
        <v>4115701</v>
      </c>
    </row>
    <row r="68" spans="1:215" x14ac:dyDescent="0.25">
      <c r="A68">
        <v>5</v>
      </c>
      <c r="B68" t="s">
        <v>647</v>
      </c>
      <c r="C68">
        <v>2010</v>
      </c>
      <c r="E68" t="s">
        <v>648</v>
      </c>
      <c r="F68">
        <v>1968</v>
      </c>
      <c r="G68">
        <v>0</v>
      </c>
      <c r="I68">
        <v>0</v>
      </c>
      <c r="J68" t="s">
        <v>649</v>
      </c>
      <c r="K68" t="s">
        <v>650</v>
      </c>
      <c r="L68" t="s">
        <v>650</v>
      </c>
      <c r="M68">
        <v>3</v>
      </c>
      <c r="N68" t="s">
        <v>651</v>
      </c>
      <c r="O68">
        <v>1</v>
      </c>
      <c r="P68" t="s">
        <v>616</v>
      </c>
      <c r="Q68" t="s">
        <v>617</v>
      </c>
      <c r="R68">
        <v>2</v>
      </c>
      <c r="S68">
        <v>0</v>
      </c>
      <c r="T68" s="60">
        <v>40359</v>
      </c>
      <c r="U68" s="60">
        <v>40359</v>
      </c>
      <c r="V68" s="60">
        <v>40359</v>
      </c>
      <c r="W68" t="s">
        <v>324</v>
      </c>
      <c r="X68" t="s">
        <v>655</v>
      </c>
      <c r="Y68" t="s">
        <v>627</v>
      </c>
      <c r="Z68">
        <v>5.5E-2</v>
      </c>
      <c r="AA68">
        <v>8.5000001000000006E-2</v>
      </c>
      <c r="AB68">
        <v>2</v>
      </c>
      <c r="AC68">
        <v>0</v>
      </c>
      <c r="AD68">
        <v>7</v>
      </c>
      <c r="AE68">
        <v>1</v>
      </c>
      <c r="AF68">
        <v>3</v>
      </c>
      <c r="AG68">
        <v>26</v>
      </c>
      <c r="BP68" s="60">
        <v>40359</v>
      </c>
      <c r="BQ68">
        <v>5591304</v>
      </c>
      <c r="BR68">
        <v>8255185</v>
      </c>
      <c r="BS68">
        <v>0.67699999</v>
      </c>
      <c r="BT68">
        <v>2663881</v>
      </c>
      <c r="BV68">
        <v>1400543.8</v>
      </c>
      <c r="BW68">
        <v>288210.19</v>
      </c>
      <c r="BX68">
        <v>1.0429999999999999</v>
      </c>
      <c r="BY68">
        <v>0</v>
      </c>
      <c r="BZ68">
        <v>0</v>
      </c>
      <c r="CA68">
        <v>0</v>
      </c>
      <c r="CC68">
        <v>0.13469999999999999</v>
      </c>
      <c r="CE68">
        <v>-4.6899999999999997E-2</v>
      </c>
      <c r="CG68">
        <v>1.8800000000000001E-2</v>
      </c>
      <c r="CJ68">
        <v>3.5999999999999999E-3</v>
      </c>
      <c r="CR68">
        <v>1</v>
      </c>
      <c r="CS68">
        <v>0</v>
      </c>
      <c r="CT68">
        <v>0</v>
      </c>
      <c r="CU68">
        <v>0</v>
      </c>
      <c r="CV68">
        <v>0.40949999999999998</v>
      </c>
      <c r="CW68">
        <v>0.23979998999999999</v>
      </c>
      <c r="CX68">
        <v>0.16969999999999999</v>
      </c>
      <c r="CY68">
        <v>0.18959999</v>
      </c>
      <c r="CZ68">
        <v>0</v>
      </c>
      <c r="DA68">
        <v>0</v>
      </c>
      <c r="DB68">
        <v>9.8700001999999995E-2</v>
      </c>
      <c r="DC68">
        <v>1.0699999999999999E-2</v>
      </c>
      <c r="DD68">
        <v>0.19060000999999999</v>
      </c>
      <c r="DE68">
        <v>9.6099994999999994E-2</v>
      </c>
      <c r="DF68">
        <v>2012</v>
      </c>
      <c r="DG68">
        <v>0.1925</v>
      </c>
      <c r="DH68">
        <v>7.6499998999999999E-2</v>
      </c>
      <c r="DI68">
        <v>0.11600000000000001</v>
      </c>
      <c r="DJ68">
        <v>0.21260001000000001</v>
      </c>
      <c r="DK68">
        <v>0.28909998999999997</v>
      </c>
      <c r="DR68">
        <v>0</v>
      </c>
      <c r="DS68">
        <v>0</v>
      </c>
      <c r="DT68">
        <v>0</v>
      </c>
      <c r="DU68">
        <v>0</v>
      </c>
      <c r="DV68">
        <v>19468</v>
      </c>
      <c r="DW68">
        <v>1400543.8</v>
      </c>
      <c r="DX68">
        <v>38.400002000000001</v>
      </c>
      <c r="DY68">
        <v>10</v>
      </c>
      <c r="DZ68">
        <v>71.944000000000003</v>
      </c>
      <c r="EA68">
        <v>1106</v>
      </c>
      <c r="EC68">
        <v>10047</v>
      </c>
      <c r="ED68">
        <v>472656.97</v>
      </c>
      <c r="EF68">
        <v>47.044998</v>
      </c>
      <c r="EG68">
        <v>6557</v>
      </c>
      <c r="EH68">
        <v>320257.94</v>
      </c>
      <c r="EI68">
        <v>62.599997999999999</v>
      </c>
      <c r="EJ68">
        <v>48.841999000000001</v>
      </c>
      <c r="EK68">
        <v>51</v>
      </c>
      <c r="EL68">
        <v>23.6</v>
      </c>
      <c r="EN68">
        <v>1252</v>
      </c>
      <c r="EO68">
        <v>47997.902000000002</v>
      </c>
      <c r="EP68">
        <v>1145</v>
      </c>
      <c r="EQ68">
        <v>1098</v>
      </c>
      <c r="ER68">
        <v>47</v>
      </c>
      <c r="ES68">
        <v>1093</v>
      </c>
      <c r="ET68">
        <v>1093</v>
      </c>
      <c r="EV68">
        <v>30621</v>
      </c>
      <c r="EW68">
        <v>0</v>
      </c>
      <c r="EX68">
        <v>0</v>
      </c>
      <c r="FB68">
        <v>4863374</v>
      </c>
      <c r="FI68">
        <v>4585863.5</v>
      </c>
      <c r="FN68">
        <v>-547.024</v>
      </c>
      <c r="FP68">
        <v>102141.54</v>
      </c>
      <c r="FQ68">
        <v>288210.19</v>
      </c>
      <c r="FS68">
        <v>10607.98</v>
      </c>
      <c r="FV68">
        <v>0</v>
      </c>
      <c r="FW68">
        <v>400959.72</v>
      </c>
      <c r="FX68">
        <v>483512.5</v>
      </c>
      <c r="FZ68">
        <v>25283.322</v>
      </c>
      <c r="GA68">
        <v>54737.394999999997</v>
      </c>
      <c r="GB68">
        <v>80020.718999999997</v>
      </c>
      <c r="GG68">
        <v>2961.9551000000001</v>
      </c>
      <c r="GL68">
        <v>-16529.030999999999</v>
      </c>
      <c r="GM68">
        <v>2501.5819999999999</v>
      </c>
      <c r="GN68">
        <v>608.77801999999997</v>
      </c>
      <c r="GO68">
        <v>1155.8019999999999</v>
      </c>
      <c r="GP68">
        <v>758.60302999999999</v>
      </c>
      <c r="GQ68">
        <v>954794.81</v>
      </c>
      <c r="GR68">
        <v>-469481.69</v>
      </c>
      <c r="GS68">
        <v>-386181.31</v>
      </c>
      <c r="GV68">
        <v>-83300.398000000001</v>
      </c>
      <c r="HA68">
        <v>-9975.4403999999995</v>
      </c>
      <c r="HB68">
        <v>-4932.3491000000004</v>
      </c>
      <c r="HD68">
        <v>-243.07300000000001</v>
      </c>
      <c r="HE68">
        <v>-484632.56</v>
      </c>
      <c r="HG68">
        <v>4585863.5</v>
      </c>
    </row>
    <row r="69" spans="1:215" x14ac:dyDescent="0.25">
      <c r="A69">
        <v>5</v>
      </c>
      <c r="B69" t="s">
        <v>647</v>
      </c>
      <c r="C69">
        <v>2011</v>
      </c>
      <c r="E69" t="s">
        <v>648</v>
      </c>
      <c r="F69">
        <v>1968</v>
      </c>
      <c r="G69">
        <v>0</v>
      </c>
      <c r="I69">
        <v>0</v>
      </c>
      <c r="J69" t="s">
        <v>649</v>
      </c>
      <c r="K69" t="s">
        <v>650</v>
      </c>
      <c r="L69" t="s">
        <v>650</v>
      </c>
      <c r="M69">
        <v>3</v>
      </c>
      <c r="N69" t="s">
        <v>651</v>
      </c>
      <c r="O69">
        <v>1</v>
      </c>
      <c r="P69" t="s">
        <v>616</v>
      </c>
      <c r="Q69" t="s">
        <v>617</v>
      </c>
      <c r="R69">
        <v>2</v>
      </c>
      <c r="S69">
        <v>0</v>
      </c>
      <c r="T69" s="60">
        <v>40724</v>
      </c>
      <c r="U69" s="60">
        <v>40724</v>
      </c>
      <c r="V69" s="60">
        <v>40724</v>
      </c>
      <c r="W69" t="s">
        <v>201</v>
      </c>
      <c r="X69" t="s">
        <v>656</v>
      </c>
      <c r="Y69" t="s">
        <v>627</v>
      </c>
      <c r="Z69">
        <v>5.0000001000000002E-2</v>
      </c>
      <c r="AA69">
        <v>8.2500003000000002E-2</v>
      </c>
      <c r="AB69">
        <v>1</v>
      </c>
      <c r="AC69">
        <v>0</v>
      </c>
      <c r="AD69">
        <v>7</v>
      </c>
      <c r="AE69">
        <v>1</v>
      </c>
      <c r="AF69">
        <v>3</v>
      </c>
      <c r="AG69">
        <v>25</v>
      </c>
      <c r="BP69" s="60">
        <v>40724</v>
      </c>
      <c r="BQ69">
        <v>5795944.5</v>
      </c>
      <c r="BR69">
        <v>9094447</v>
      </c>
      <c r="BS69">
        <v>0.63700002</v>
      </c>
      <c r="BT69">
        <v>3298502.5</v>
      </c>
      <c r="BV69">
        <v>1325349.8999999999</v>
      </c>
      <c r="BW69">
        <v>272445.59000000003</v>
      </c>
      <c r="BX69">
        <v>1.0489999999999999</v>
      </c>
      <c r="BY69">
        <v>0</v>
      </c>
      <c r="BZ69">
        <v>0</v>
      </c>
      <c r="CA69">
        <v>0</v>
      </c>
      <c r="CC69">
        <v>0.17369999999999999</v>
      </c>
      <c r="CE69">
        <v>3.09E-2</v>
      </c>
      <c r="CG69">
        <v>3.5300001999999997E-2</v>
      </c>
      <c r="CJ69">
        <v>3.8800001000000001E-2</v>
      </c>
      <c r="CR69">
        <v>1</v>
      </c>
      <c r="CS69">
        <v>0</v>
      </c>
      <c r="CT69">
        <v>0</v>
      </c>
      <c r="CU69">
        <v>0</v>
      </c>
      <c r="CV69">
        <v>0.35360000000000003</v>
      </c>
      <c r="CW69">
        <v>0.20250000000000001</v>
      </c>
      <c r="CX69">
        <v>0.15109998999999999</v>
      </c>
      <c r="CY69">
        <v>0.18559999999999999</v>
      </c>
      <c r="CZ69">
        <v>0</v>
      </c>
      <c r="DA69">
        <v>0</v>
      </c>
      <c r="DB69">
        <v>0.10640001</v>
      </c>
      <c r="DC69">
        <v>1.6000001E-2</v>
      </c>
      <c r="DD69">
        <v>0.24940000000000001</v>
      </c>
      <c r="DE69">
        <v>8.8999993999999999E-2</v>
      </c>
      <c r="DF69">
        <v>2013</v>
      </c>
      <c r="DG69">
        <v>0.1988</v>
      </c>
      <c r="DH69">
        <v>7.6499998999999999E-2</v>
      </c>
      <c r="DI69">
        <v>0.12230000000000001</v>
      </c>
      <c r="DJ69">
        <v>0.25700000000000001</v>
      </c>
      <c r="DK69">
        <v>0.33350000000000002</v>
      </c>
      <c r="DR69">
        <v>0</v>
      </c>
      <c r="DS69">
        <v>0</v>
      </c>
      <c r="DT69">
        <v>0</v>
      </c>
      <c r="DU69">
        <v>0</v>
      </c>
      <c r="DV69">
        <v>18638</v>
      </c>
      <c r="DW69">
        <v>1325349.8999999999</v>
      </c>
      <c r="DX69">
        <v>38.599997999999999</v>
      </c>
      <c r="DY69">
        <v>10.199999999999999</v>
      </c>
      <c r="DZ69">
        <v>71.110000999999997</v>
      </c>
      <c r="EA69">
        <v>1081</v>
      </c>
      <c r="EC69">
        <v>10941</v>
      </c>
      <c r="ED69">
        <v>541794</v>
      </c>
      <c r="EF69">
        <v>49.52</v>
      </c>
      <c r="EG69">
        <v>7015</v>
      </c>
      <c r="EH69">
        <v>355606.53</v>
      </c>
      <c r="EI69">
        <v>62.700001</v>
      </c>
      <c r="EJ69">
        <v>50.692000999999998</v>
      </c>
      <c r="EK69">
        <v>51.200001</v>
      </c>
      <c r="EL69">
        <v>23.6</v>
      </c>
      <c r="EN69">
        <v>1324</v>
      </c>
      <c r="EO69">
        <v>52597.745999999999</v>
      </c>
      <c r="EP69">
        <v>1193</v>
      </c>
      <c r="EQ69">
        <v>1146</v>
      </c>
      <c r="ER69">
        <v>47</v>
      </c>
      <c r="ES69">
        <v>1419</v>
      </c>
      <c r="ET69">
        <v>1419</v>
      </c>
      <c r="EV69">
        <v>30670</v>
      </c>
      <c r="EW69">
        <v>0</v>
      </c>
      <c r="EX69">
        <v>0</v>
      </c>
      <c r="FB69">
        <v>5648799</v>
      </c>
      <c r="FI69">
        <v>5216643</v>
      </c>
      <c r="FN69">
        <v>-420.63499999999999</v>
      </c>
      <c r="FP69">
        <v>99262.273000000001</v>
      </c>
      <c r="FQ69">
        <v>272445.59000000003</v>
      </c>
      <c r="FS69">
        <v>20936.192999999999</v>
      </c>
      <c r="FW69">
        <v>392644.06</v>
      </c>
      <c r="FX69">
        <v>722917.56</v>
      </c>
      <c r="FZ69">
        <v>11705.499</v>
      </c>
      <c r="GA69">
        <v>47559.218999999997</v>
      </c>
      <c r="GB69">
        <v>59264.718999999997</v>
      </c>
      <c r="GG69">
        <v>21719</v>
      </c>
      <c r="GL69">
        <v>-17022.967000000001</v>
      </c>
      <c r="GM69">
        <v>1662.5719999999999</v>
      </c>
      <c r="GN69">
        <v>722.86102000000005</v>
      </c>
      <c r="GO69">
        <v>1143.4960000000001</v>
      </c>
      <c r="GP69">
        <v>304.18099999999998</v>
      </c>
      <c r="GQ69">
        <v>1182212</v>
      </c>
      <c r="GR69">
        <v>-534386.75</v>
      </c>
      <c r="GS69">
        <v>-422113.66</v>
      </c>
      <c r="GV69">
        <v>-112273.06</v>
      </c>
      <c r="HA69">
        <v>-11976.415999999999</v>
      </c>
      <c r="HB69">
        <v>-4776.3882000000003</v>
      </c>
      <c r="HD69">
        <v>-292.99599999999998</v>
      </c>
      <c r="HE69">
        <v>-551432.5</v>
      </c>
      <c r="HG69">
        <v>5216643</v>
      </c>
    </row>
    <row r="70" spans="1:215" x14ac:dyDescent="0.25">
      <c r="A70">
        <v>5</v>
      </c>
      <c r="B70" t="s">
        <v>647</v>
      </c>
      <c r="C70">
        <v>2012</v>
      </c>
      <c r="E70" t="s">
        <v>648</v>
      </c>
      <c r="F70">
        <v>1968</v>
      </c>
      <c r="G70">
        <v>0</v>
      </c>
      <c r="I70">
        <v>0</v>
      </c>
      <c r="J70" t="s">
        <v>649</v>
      </c>
      <c r="K70" t="s">
        <v>650</v>
      </c>
      <c r="L70" t="s">
        <v>650</v>
      </c>
      <c r="M70">
        <v>3</v>
      </c>
      <c r="N70" t="s">
        <v>651</v>
      </c>
      <c r="O70">
        <v>1</v>
      </c>
      <c r="P70" t="s">
        <v>616</v>
      </c>
      <c r="Q70" t="s">
        <v>617</v>
      </c>
      <c r="R70">
        <v>2</v>
      </c>
      <c r="S70">
        <v>0</v>
      </c>
      <c r="T70" s="60">
        <v>41090</v>
      </c>
      <c r="U70" s="60">
        <v>41090</v>
      </c>
      <c r="V70" s="60">
        <v>41090</v>
      </c>
      <c r="W70" t="s">
        <v>201</v>
      </c>
      <c r="X70" t="s">
        <v>656</v>
      </c>
      <c r="Y70" t="s">
        <v>627</v>
      </c>
      <c r="Z70">
        <v>5.0000001000000002E-2</v>
      </c>
      <c r="AA70">
        <v>7.9999998000000003E-2</v>
      </c>
      <c r="AB70">
        <v>1</v>
      </c>
      <c r="AC70">
        <v>0</v>
      </c>
      <c r="AD70">
        <v>7</v>
      </c>
      <c r="AE70">
        <v>1</v>
      </c>
      <c r="AF70">
        <v>3</v>
      </c>
      <c r="AG70">
        <v>24</v>
      </c>
      <c r="BK70">
        <v>5.0000001000000002E-2</v>
      </c>
      <c r="BO70">
        <v>5.0000001000000002E-2</v>
      </c>
      <c r="BP70" s="60">
        <v>41090</v>
      </c>
      <c r="BQ70">
        <v>6051595</v>
      </c>
      <c r="BR70">
        <v>10054752</v>
      </c>
      <c r="BS70">
        <v>0.60199999999999998</v>
      </c>
      <c r="BT70">
        <v>4003157.3</v>
      </c>
      <c r="BV70">
        <v>1349251.5</v>
      </c>
      <c r="BW70">
        <v>295491.88</v>
      </c>
      <c r="BX70">
        <v>1.046</v>
      </c>
      <c r="BY70">
        <v>0</v>
      </c>
      <c r="BZ70">
        <v>0</v>
      </c>
      <c r="CA70">
        <v>0</v>
      </c>
      <c r="CC70">
        <v>-7.9000010000000002E-3</v>
      </c>
      <c r="CE70">
        <v>9.7299993000000001E-2</v>
      </c>
      <c r="CG70">
        <v>1.6000000000000001E-3</v>
      </c>
      <c r="CJ70">
        <v>5.5100001000000003E-2</v>
      </c>
      <c r="CR70">
        <v>1</v>
      </c>
      <c r="CS70">
        <v>0</v>
      </c>
      <c r="CT70">
        <v>0</v>
      </c>
      <c r="CU70">
        <v>0</v>
      </c>
      <c r="CV70">
        <v>0.33360001</v>
      </c>
      <c r="CW70">
        <v>0.19229999</v>
      </c>
      <c r="CX70">
        <v>0.14130001</v>
      </c>
      <c r="CY70">
        <v>0.13779999000000001</v>
      </c>
      <c r="CZ70">
        <v>0</v>
      </c>
      <c r="DA70">
        <v>0</v>
      </c>
      <c r="DB70">
        <v>0.12740000000000001</v>
      </c>
      <c r="DC70">
        <v>2.1999999999999999E-2</v>
      </c>
      <c r="DD70">
        <v>0.29319999000000002</v>
      </c>
      <c r="DE70">
        <v>8.6000003000000005E-2</v>
      </c>
      <c r="DF70">
        <v>2014</v>
      </c>
      <c r="DG70">
        <v>0.2069</v>
      </c>
      <c r="DH70">
        <v>7.6499998999999999E-2</v>
      </c>
      <c r="DI70">
        <v>0.13039999999999999</v>
      </c>
      <c r="DJ70">
        <v>0.29049998999999999</v>
      </c>
      <c r="DK70">
        <v>0.36700000999999999</v>
      </c>
      <c r="DR70">
        <v>0</v>
      </c>
      <c r="DS70">
        <v>0</v>
      </c>
      <c r="DT70">
        <v>0</v>
      </c>
      <c r="DU70">
        <v>0</v>
      </c>
      <c r="DV70">
        <v>18542</v>
      </c>
      <c r="DW70">
        <v>1349251.5</v>
      </c>
      <c r="DX70">
        <v>39.099997999999999</v>
      </c>
      <c r="DY70">
        <v>10.6</v>
      </c>
      <c r="DZ70">
        <v>72.766998000000001</v>
      </c>
      <c r="EA70">
        <v>1264</v>
      </c>
      <c r="EC70">
        <v>11298</v>
      </c>
      <c r="ED70">
        <v>578216.43999999994</v>
      </c>
      <c r="EF70">
        <v>51.179001</v>
      </c>
      <c r="EG70">
        <v>7219</v>
      </c>
      <c r="EH70">
        <v>378844.63</v>
      </c>
      <c r="EI70">
        <v>63.200001</v>
      </c>
      <c r="EJ70">
        <v>52.478999999999999</v>
      </c>
      <c r="EK70">
        <v>51.299999</v>
      </c>
      <c r="EL70">
        <v>23.6</v>
      </c>
      <c r="EN70">
        <v>1344</v>
      </c>
      <c r="EO70">
        <v>55975.336000000003</v>
      </c>
      <c r="EP70">
        <v>1239</v>
      </c>
      <c r="EQ70">
        <v>1185</v>
      </c>
      <c r="ER70">
        <v>54</v>
      </c>
      <c r="ES70">
        <v>1496</v>
      </c>
      <c r="ET70">
        <v>1496</v>
      </c>
      <c r="EV70">
        <v>31104</v>
      </c>
      <c r="EW70">
        <v>0</v>
      </c>
      <c r="EX70">
        <v>0</v>
      </c>
      <c r="EZ70">
        <v>6456407.5</v>
      </c>
      <c r="FA70">
        <v>22200.486000000001</v>
      </c>
      <c r="FB70">
        <v>6218324</v>
      </c>
      <c r="FI70">
        <v>5074688</v>
      </c>
      <c r="FN70">
        <v>-200.10300000000001</v>
      </c>
      <c r="FP70">
        <v>112645.37</v>
      </c>
      <c r="FQ70">
        <v>295491.88</v>
      </c>
      <c r="FS70">
        <v>13735.525</v>
      </c>
      <c r="FU70">
        <v>1824.405</v>
      </c>
      <c r="FW70">
        <v>423697.19</v>
      </c>
      <c r="FX70">
        <v>-106706.37</v>
      </c>
      <c r="FZ70">
        <v>11061.203</v>
      </c>
      <c r="GA70">
        <v>38835.917999999998</v>
      </c>
      <c r="GB70">
        <v>49897.120999999999</v>
      </c>
      <c r="GG70">
        <v>18926.445</v>
      </c>
      <c r="GL70">
        <v>-23779.648000000001</v>
      </c>
      <c r="GM70">
        <v>350.69501000000002</v>
      </c>
      <c r="GN70">
        <v>790.57299999999998</v>
      </c>
      <c r="GO70">
        <v>990.67602999999997</v>
      </c>
      <c r="GP70">
        <v>539.61797999999999</v>
      </c>
      <c r="GQ70">
        <v>363715.63</v>
      </c>
      <c r="GR70">
        <v>-507182</v>
      </c>
      <c r="GS70">
        <v>-460700.75</v>
      </c>
      <c r="GV70">
        <v>-46481.277000000002</v>
      </c>
      <c r="HA70">
        <v>-12376.688</v>
      </c>
      <c r="HB70">
        <v>-4890.3638000000001</v>
      </c>
      <c r="HD70">
        <v>-81.361999999999995</v>
      </c>
      <c r="HE70">
        <v>-524530.43999999994</v>
      </c>
      <c r="HG70">
        <v>5055828</v>
      </c>
    </row>
    <row r="71" spans="1:215" x14ac:dyDescent="0.25">
      <c r="A71">
        <v>5</v>
      </c>
      <c r="B71" t="s">
        <v>647</v>
      </c>
      <c r="C71">
        <v>2013</v>
      </c>
      <c r="E71" t="s">
        <v>648</v>
      </c>
      <c r="F71">
        <v>1968</v>
      </c>
      <c r="G71">
        <v>0</v>
      </c>
      <c r="I71">
        <v>0</v>
      </c>
      <c r="J71" t="s">
        <v>649</v>
      </c>
      <c r="K71" t="s">
        <v>650</v>
      </c>
      <c r="L71" t="s">
        <v>650</v>
      </c>
      <c r="M71">
        <v>3</v>
      </c>
      <c r="N71" t="s">
        <v>651</v>
      </c>
      <c r="O71">
        <v>1</v>
      </c>
      <c r="P71" t="s">
        <v>616</v>
      </c>
      <c r="Q71" t="s">
        <v>617</v>
      </c>
      <c r="R71">
        <v>2</v>
      </c>
      <c r="S71">
        <v>0</v>
      </c>
      <c r="T71" s="60">
        <v>41455</v>
      </c>
      <c r="U71" s="60">
        <v>41455</v>
      </c>
      <c r="V71" s="60">
        <v>41455</v>
      </c>
      <c r="W71" t="s">
        <v>201</v>
      </c>
      <c r="X71" t="s">
        <v>656</v>
      </c>
      <c r="Y71" t="s">
        <v>627</v>
      </c>
      <c r="Z71">
        <v>4.5000001999999997E-2</v>
      </c>
      <c r="AA71">
        <v>7.8500002999999999E-2</v>
      </c>
      <c r="AB71">
        <v>1</v>
      </c>
      <c r="AC71">
        <v>0</v>
      </c>
      <c r="AD71">
        <v>7</v>
      </c>
      <c r="AE71">
        <v>1</v>
      </c>
      <c r="AF71">
        <v>3</v>
      </c>
      <c r="AG71">
        <v>23</v>
      </c>
      <c r="AI71" t="s">
        <v>657</v>
      </c>
      <c r="AO71">
        <v>5557274.5</v>
      </c>
      <c r="AP71">
        <v>6185073.5</v>
      </c>
      <c r="AQ71">
        <v>-68751.085999999996</v>
      </c>
      <c r="AR71">
        <v>0</v>
      </c>
      <c r="AS71">
        <v>0</v>
      </c>
      <c r="AT71">
        <v>0</v>
      </c>
      <c r="AU71">
        <v>1</v>
      </c>
      <c r="AV71">
        <v>2</v>
      </c>
      <c r="AX71">
        <v>0</v>
      </c>
      <c r="AY71">
        <v>0.14285714999999999</v>
      </c>
      <c r="AZ71">
        <v>7</v>
      </c>
      <c r="BA71">
        <v>0</v>
      </c>
      <c r="BB71">
        <v>0</v>
      </c>
      <c r="BC71">
        <v>4</v>
      </c>
      <c r="BD71">
        <v>1</v>
      </c>
      <c r="BE71">
        <v>1</v>
      </c>
      <c r="BF71">
        <v>1.2</v>
      </c>
      <c r="BG71">
        <v>0.80000000999999998</v>
      </c>
      <c r="BK71">
        <v>4.5000001999999997E-2</v>
      </c>
      <c r="BO71">
        <v>4.5000001999999997E-2</v>
      </c>
      <c r="BP71" s="60">
        <v>41455</v>
      </c>
      <c r="BQ71">
        <v>6185073.5</v>
      </c>
      <c r="BR71">
        <v>10544353</v>
      </c>
      <c r="BS71">
        <v>0.58700001000000002</v>
      </c>
      <c r="BT71">
        <v>4359279.5</v>
      </c>
      <c r="BV71">
        <v>1370609.4</v>
      </c>
      <c r="BW71">
        <v>365317.84</v>
      </c>
      <c r="BX71">
        <v>1.0369999000000001</v>
      </c>
      <c r="BY71">
        <v>0</v>
      </c>
      <c r="BZ71">
        <v>0</v>
      </c>
      <c r="CA71">
        <v>0</v>
      </c>
      <c r="CC71">
        <v>0.10640001</v>
      </c>
      <c r="CE71">
        <v>8.8199995000000003E-2</v>
      </c>
      <c r="CG71">
        <v>3.7500000999999998E-2</v>
      </c>
      <c r="CJ71">
        <v>5.8899999000000001E-2</v>
      </c>
      <c r="CR71">
        <v>1</v>
      </c>
      <c r="CS71">
        <v>0</v>
      </c>
      <c r="CT71">
        <v>0</v>
      </c>
      <c r="CU71">
        <v>0</v>
      </c>
      <c r="CV71">
        <v>0.32300003999999999</v>
      </c>
      <c r="CW71">
        <v>0.18200000999999999</v>
      </c>
      <c r="CX71">
        <v>0.14099999999999999</v>
      </c>
      <c r="CY71">
        <v>0.1109</v>
      </c>
      <c r="CZ71">
        <v>0</v>
      </c>
      <c r="DA71">
        <v>0</v>
      </c>
      <c r="DB71">
        <v>0.13229999000000001</v>
      </c>
      <c r="DC71">
        <v>1.77E-2</v>
      </c>
      <c r="DD71">
        <v>0.32589998999999997</v>
      </c>
      <c r="DE71">
        <v>9.0200006999999999E-2</v>
      </c>
      <c r="DF71">
        <v>2015</v>
      </c>
      <c r="DG71">
        <v>0.20200001000000001</v>
      </c>
      <c r="DH71">
        <v>7.6499998999999999E-2</v>
      </c>
      <c r="DI71">
        <v>0.12550001</v>
      </c>
      <c r="DJ71">
        <v>0.31029999000000003</v>
      </c>
      <c r="DK71">
        <v>0.38679998999999998</v>
      </c>
      <c r="DR71">
        <v>0</v>
      </c>
      <c r="DS71">
        <v>0</v>
      </c>
      <c r="DT71">
        <v>0</v>
      </c>
      <c r="DU71">
        <v>0</v>
      </c>
      <c r="DV71">
        <v>18436</v>
      </c>
      <c r="DW71">
        <v>1370609.4</v>
      </c>
      <c r="DX71">
        <v>39.5</v>
      </c>
      <c r="DY71">
        <v>11.1</v>
      </c>
      <c r="DZ71">
        <v>74.344002000000003</v>
      </c>
      <c r="EA71">
        <v>1442</v>
      </c>
      <c r="EC71">
        <v>11641</v>
      </c>
      <c r="ED71">
        <v>597303.31000000006</v>
      </c>
      <c r="EF71">
        <v>51.310001</v>
      </c>
      <c r="EG71">
        <v>10159</v>
      </c>
      <c r="EH71">
        <v>503588.28</v>
      </c>
      <c r="ES71">
        <v>1482</v>
      </c>
      <c r="ET71">
        <v>1482</v>
      </c>
      <c r="EV71">
        <v>31519</v>
      </c>
      <c r="EW71">
        <v>0</v>
      </c>
      <c r="EX71">
        <v>0</v>
      </c>
      <c r="FB71">
        <v>6505529.5</v>
      </c>
      <c r="FI71">
        <v>5557274.5</v>
      </c>
      <c r="FN71">
        <v>-150.21199999999999</v>
      </c>
      <c r="FP71">
        <v>127362.62</v>
      </c>
      <c r="FQ71">
        <v>365317.84</v>
      </c>
      <c r="FS71">
        <v>6830.8329999999996</v>
      </c>
      <c r="FU71">
        <v>2151.7858999999999</v>
      </c>
      <c r="FW71">
        <v>501663.09</v>
      </c>
      <c r="FX71">
        <v>488713.88</v>
      </c>
      <c r="FZ71">
        <v>5113.7842000000001</v>
      </c>
      <c r="GA71">
        <v>39898.108999999997</v>
      </c>
      <c r="GB71">
        <v>45011.894999999997</v>
      </c>
      <c r="GG71">
        <v>59727.879000000001</v>
      </c>
      <c r="GL71">
        <v>-52329.938000000002</v>
      </c>
      <c r="GM71">
        <v>179.55799999999999</v>
      </c>
      <c r="GN71">
        <v>676.82799999999997</v>
      </c>
      <c r="GO71">
        <v>827.03998000000001</v>
      </c>
      <c r="GP71">
        <v>744.65601000000004</v>
      </c>
      <c r="GQ71">
        <v>1044387.8</v>
      </c>
      <c r="GR71">
        <v>-552720.43999999994</v>
      </c>
      <c r="GS71">
        <v>-492506.53</v>
      </c>
      <c r="GV71">
        <v>-60213.93</v>
      </c>
      <c r="HA71">
        <v>-12819.713</v>
      </c>
      <c r="HB71">
        <v>-5104.4458000000004</v>
      </c>
      <c r="HD71">
        <v>-514.20898</v>
      </c>
      <c r="HE71">
        <v>-571158.81000000006</v>
      </c>
      <c r="HG71">
        <v>5277869</v>
      </c>
    </row>
    <row r="72" spans="1:215" x14ac:dyDescent="0.25">
      <c r="A72">
        <v>5</v>
      </c>
      <c r="B72" t="s">
        <v>647</v>
      </c>
      <c r="C72">
        <v>2014</v>
      </c>
      <c r="E72" t="s">
        <v>648</v>
      </c>
      <c r="F72">
        <v>1968</v>
      </c>
      <c r="G72">
        <v>0</v>
      </c>
      <c r="I72">
        <v>0</v>
      </c>
      <c r="J72" t="s">
        <v>649</v>
      </c>
      <c r="K72" t="s">
        <v>650</v>
      </c>
      <c r="L72" t="s">
        <v>650</v>
      </c>
      <c r="M72">
        <v>3</v>
      </c>
      <c r="N72" t="s">
        <v>651</v>
      </c>
      <c r="O72">
        <v>1</v>
      </c>
      <c r="P72" t="s">
        <v>616</v>
      </c>
      <c r="Q72" t="s">
        <v>617</v>
      </c>
      <c r="R72">
        <v>2</v>
      </c>
      <c r="S72">
        <v>0</v>
      </c>
      <c r="T72" s="60">
        <v>41820</v>
      </c>
      <c r="U72" s="60">
        <v>41820</v>
      </c>
      <c r="V72" s="60">
        <v>41820</v>
      </c>
      <c r="W72" t="s">
        <v>201</v>
      </c>
      <c r="X72" t="s">
        <v>656</v>
      </c>
      <c r="Y72" t="s">
        <v>627</v>
      </c>
      <c r="Z72">
        <v>3.9999999000000001E-2</v>
      </c>
      <c r="AA72">
        <v>7.8500002999999999E-2</v>
      </c>
      <c r="AB72">
        <v>1</v>
      </c>
      <c r="AC72">
        <v>0</v>
      </c>
      <c r="AD72">
        <v>7</v>
      </c>
      <c r="AE72">
        <v>1</v>
      </c>
      <c r="AF72">
        <v>3</v>
      </c>
      <c r="AG72">
        <v>22</v>
      </c>
      <c r="AI72" t="s">
        <v>658</v>
      </c>
      <c r="AO72">
        <v>5935524</v>
      </c>
      <c r="AP72">
        <v>6018984</v>
      </c>
      <c r="AQ72">
        <v>-65772.608999999997</v>
      </c>
      <c r="AR72">
        <v>0</v>
      </c>
      <c r="AS72">
        <v>0</v>
      </c>
      <c r="AT72">
        <v>0</v>
      </c>
      <c r="AU72">
        <v>1</v>
      </c>
      <c r="AV72">
        <v>2</v>
      </c>
      <c r="AX72">
        <v>0</v>
      </c>
      <c r="AY72">
        <v>0.14285714999999999</v>
      </c>
      <c r="AZ72">
        <v>7</v>
      </c>
      <c r="BA72">
        <v>0</v>
      </c>
      <c r="BB72">
        <v>0</v>
      </c>
      <c r="BC72">
        <v>4</v>
      </c>
      <c r="BD72">
        <v>1</v>
      </c>
      <c r="BE72">
        <v>1</v>
      </c>
      <c r="BF72">
        <v>1.2</v>
      </c>
      <c r="BG72">
        <v>0.80000000999999998</v>
      </c>
      <c r="BK72">
        <v>3.9999999000000001E-2</v>
      </c>
      <c r="BO72">
        <v>3.9999999000000001E-2</v>
      </c>
      <c r="BP72" s="60">
        <v>41820</v>
      </c>
      <c r="BQ72">
        <v>6018984</v>
      </c>
      <c r="BR72">
        <v>12233017</v>
      </c>
      <c r="BS72">
        <v>0.49200000999999999</v>
      </c>
      <c r="BT72">
        <v>6214032.5</v>
      </c>
      <c r="BV72">
        <v>1390346.1</v>
      </c>
      <c r="BY72">
        <v>0</v>
      </c>
      <c r="BZ72">
        <v>0</v>
      </c>
      <c r="CA72">
        <v>0</v>
      </c>
      <c r="CC72">
        <v>0.1328</v>
      </c>
      <c r="CE72">
        <v>7.6499998999999999E-2</v>
      </c>
      <c r="CG72">
        <v>0.10680000000000001</v>
      </c>
      <c r="CJ72">
        <v>5.7700001000000001E-2</v>
      </c>
      <c r="CS72">
        <v>0</v>
      </c>
      <c r="CT72">
        <v>0</v>
      </c>
      <c r="CU72">
        <v>0</v>
      </c>
      <c r="CV72">
        <v>0.30459999999999998</v>
      </c>
      <c r="CW72">
        <v>0.16489999999999999</v>
      </c>
      <c r="CX72">
        <v>0.13969999999999999</v>
      </c>
      <c r="CY72">
        <v>9.4499998000000002E-2</v>
      </c>
      <c r="CZ72">
        <v>0</v>
      </c>
      <c r="DA72">
        <v>0</v>
      </c>
      <c r="DB72">
        <v>0.1075</v>
      </c>
      <c r="DC72">
        <v>3.8900003000000002E-2</v>
      </c>
      <c r="DD72">
        <v>0.36660004000000002</v>
      </c>
      <c r="DE72">
        <v>8.7899997999999993E-2</v>
      </c>
      <c r="DF72">
        <v>2016</v>
      </c>
      <c r="DG72">
        <v>0.20050000000000001</v>
      </c>
      <c r="DH72">
        <v>7.6499998999999999E-2</v>
      </c>
      <c r="DI72">
        <v>0.124</v>
      </c>
      <c r="DJ72">
        <v>0.41080000999999999</v>
      </c>
      <c r="DK72">
        <v>0.48730001000000001</v>
      </c>
      <c r="DR72">
        <v>0</v>
      </c>
      <c r="DS72">
        <v>0</v>
      </c>
      <c r="DT72">
        <v>0</v>
      </c>
      <c r="DU72">
        <v>0</v>
      </c>
      <c r="DV72">
        <v>18526</v>
      </c>
      <c r="DW72">
        <v>1390346.1</v>
      </c>
      <c r="DX72">
        <v>39.700001</v>
      </c>
      <c r="DY72">
        <v>11.2</v>
      </c>
      <c r="DZ72">
        <v>75.047996999999995</v>
      </c>
      <c r="EA72">
        <v>1563</v>
      </c>
      <c r="EC72">
        <v>12083</v>
      </c>
      <c r="EF72">
        <v>57.889999000000003</v>
      </c>
      <c r="EG72">
        <v>10524</v>
      </c>
      <c r="ES72">
        <v>1559</v>
      </c>
      <c r="ET72">
        <v>1559</v>
      </c>
      <c r="EV72">
        <v>32172</v>
      </c>
      <c r="EW72">
        <v>0</v>
      </c>
      <c r="EX72">
        <v>0</v>
      </c>
      <c r="FB72">
        <v>7949695.5</v>
      </c>
      <c r="FN72">
        <v>-290.32299999999998</v>
      </c>
      <c r="FP72">
        <v>141066.07999999999</v>
      </c>
      <c r="FQ72">
        <v>411724.22</v>
      </c>
      <c r="FS72">
        <v>10956.659</v>
      </c>
      <c r="FU72">
        <v>2121.3969999999999</v>
      </c>
      <c r="FW72">
        <v>565868.38</v>
      </c>
      <c r="FX72">
        <v>736692.19</v>
      </c>
      <c r="FZ72">
        <v>7074.4188999999997</v>
      </c>
      <c r="GA72">
        <v>41811.722999999998</v>
      </c>
      <c r="GB72">
        <v>48886.144999999997</v>
      </c>
      <c r="GG72">
        <v>55200.190999999999</v>
      </c>
      <c r="GL72">
        <v>-118997.88</v>
      </c>
      <c r="GM72">
        <v>661.93102999999996</v>
      </c>
      <c r="GN72">
        <v>985.04700000000003</v>
      </c>
      <c r="GO72">
        <v>1275.3699999999999</v>
      </c>
      <c r="GP72">
        <v>775.28301999999996</v>
      </c>
      <c r="GQ72">
        <v>1290071.3999999999</v>
      </c>
      <c r="GR72">
        <v>-612104.81000000006</v>
      </c>
      <c r="GS72">
        <v>-527134.75</v>
      </c>
      <c r="GV72">
        <v>-84970.047000000006</v>
      </c>
      <c r="HA72">
        <v>-14434.714</v>
      </c>
      <c r="HB72">
        <v>-5826.2479999999996</v>
      </c>
      <c r="HD72">
        <v>-50.478000999999999</v>
      </c>
      <c r="HE72">
        <v>-632416.25</v>
      </c>
      <c r="HG72">
        <v>5935524</v>
      </c>
    </row>
    <row r="73" spans="1:215" x14ac:dyDescent="0.25">
      <c r="A73">
        <v>6</v>
      </c>
      <c r="B73" t="s">
        <v>659</v>
      </c>
      <c r="C73">
        <v>2001</v>
      </c>
      <c r="E73" t="s">
        <v>660</v>
      </c>
      <c r="F73">
        <v>1953</v>
      </c>
      <c r="G73">
        <v>0</v>
      </c>
      <c r="I73">
        <v>0</v>
      </c>
      <c r="J73" t="s">
        <v>649</v>
      </c>
      <c r="K73" t="s">
        <v>650</v>
      </c>
      <c r="L73" t="s">
        <v>650</v>
      </c>
      <c r="M73">
        <v>1</v>
      </c>
      <c r="N73" t="s">
        <v>615</v>
      </c>
      <c r="O73">
        <v>1</v>
      </c>
      <c r="P73" t="s">
        <v>616</v>
      </c>
      <c r="Q73" t="s">
        <v>626</v>
      </c>
      <c r="R73">
        <v>2</v>
      </c>
      <c r="S73">
        <v>1</v>
      </c>
      <c r="T73" s="60">
        <v>37072</v>
      </c>
      <c r="U73" s="60">
        <v>37072</v>
      </c>
      <c r="V73" s="60">
        <v>37072</v>
      </c>
      <c r="W73" t="s">
        <v>324</v>
      </c>
      <c r="X73" t="s">
        <v>661</v>
      </c>
      <c r="Y73" t="s">
        <v>639</v>
      </c>
      <c r="Z73">
        <v>4.2500000000000003E-2</v>
      </c>
      <c r="AA73">
        <v>7.9999998000000003E-2</v>
      </c>
      <c r="AB73">
        <v>2</v>
      </c>
      <c r="AC73">
        <v>0</v>
      </c>
      <c r="AD73">
        <v>5</v>
      </c>
      <c r="AE73">
        <v>0</v>
      </c>
      <c r="AF73">
        <v>3</v>
      </c>
      <c r="AG73">
        <v>15</v>
      </c>
      <c r="BP73" s="60">
        <v>37072</v>
      </c>
      <c r="BQ73">
        <v>21888000</v>
      </c>
      <c r="BR73">
        <v>19012000</v>
      </c>
      <c r="BS73">
        <v>1.151</v>
      </c>
      <c r="BT73">
        <v>-2876000</v>
      </c>
      <c r="BV73">
        <v>6357000</v>
      </c>
      <c r="BW73">
        <v>77196</v>
      </c>
      <c r="BX73">
        <v>1</v>
      </c>
      <c r="BY73">
        <v>0</v>
      </c>
      <c r="BZ73">
        <v>0</v>
      </c>
      <c r="CA73">
        <v>0</v>
      </c>
      <c r="CC73">
        <v>-6.7000002000000003E-2</v>
      </c>
      <c r="CE73">
        <v>6.1999999E-2</v>
      </c>
      <c r="CG73">
        <v>0.11899999999999999</v>
      </c>
      <c r="CJ73">
        <v>0.126</v>
      </c>
      <c r="CS73">
        <v>0</v>
      </c>
      <c r="CT73">
        <v>0</v>
      </c>
      <c r="CU73">
        <v>0</v>
      </c>
      <c r="CV73">
        <v>0.73900001999999998</v>
      </c>
      <c r="CW73">
        <v>0.58999997000000004</v>
      </c>
      <c r="CX73">
        <v>0.14899999</v>
      </c>
      <c r="CY73">
        <v>0.26100001</v>
      </c>
      <c r="CZ73">
        <v>0</v>
      </c>
      <c r="DA73">
        <v>0</v>
      </c>
      <c r="DB73">
        <v>0</v>
      </c>
      <c r="DC73">
        <v>0</v>
      </c>
      <c r="DD73">
        <v>0</v>
      </c>
      <c r="DE73">
        <v>0</v>
      </c>
      <c r="DF73">
        <v>2003</v>
      </c>
      <c r="DG73">
        <v>0.10349999999999999</v>
      </c>
      <c r="DH73">
        <v>3.8599998000000003E-2</v>
      </c>
      <c r="DI73">
        <v>6.4899996000000001E-2</v>
      </c>
      <c r="DJ73">
        <v>2.4600001E-2</v>
      </c>
      <c r="DK73">
        <v>6.3200004000000004E-2</v>
      </c>
      <c r="DR73">
        <v>0</v>
      </c>
      <c r="DS73">
        <v>0</v>
      </c>
      <c r="DT73">
        <v>0</v>
      </c>
      <c r="DU73">
        <v>0</v>
      </c>
      <c r="DV73">
        <v>191252</v>
      </c>
      <c r="DW73">
        <v>6357000</v>
      </c>
      <c r="DX73">
        <v>43.799999</v>
      </c>
      <c r="DY73">
        <v>8.1999998000000005</v>
      </c>
      <c r="DZ73">
        <v>31.280999999999999</v>
      </c>
      <c r="EA73">
        <v>96193</v>
      </c>
      <c r="EC73">
        <v>62824</v>
      </c>
      <c r="EF73">
        <v>13.104334</v>
      </c>
      <c r="EG73">
        <v>58920</v>
      </c>
      <c r="EJ73">
        <v>14.532</v>
      </c>
      <c r="EN73">
        <v>3904</v>
      </c>
      <c r="EO73">
        <v>13.811999999999999</v>
      </c>
      <c r="EP73">
        <v>0</v>
      </c>
      <c r="ES73">
        <v>0</v>
      </c>
      <c r="EV73">
        <v>350269</v>
      </c>
      <c r="EW73">
        <v>0</v>
      </c>
      <c r="EX73">
        <v>1</v>
      </c>
      <c r="FB73">
        <v>7897994.5</v>
      </c>
      <c r="FP73">
        <v>133504.09</v>
      </c>
      <c r="FQ73">
        <v>77196.148000000001</v>
      </c>
      <c r="FS73">
        <v>37687.089999999997</v>
      </c>
      <c r="FV73">
        <v>1847.8459</v>
      </c>
      <c r="FW73">
        <v>250235.19</v>
      </c>
      <c r="FX73">
        <v>-1932275.5</v>
      </c>
      <c r="FZ73">
        <v>323486.38</v>
      </c>
      <c r="GA73">
        <v>153453.94</v>
      </c>
      <c r="GB73">
        <v>476940.31</v>
      </c>
      <c r="GC73">
        <v>9824.2870999999996</v>
      </c>
      <c r="GG73">
        <v>12423.07</v>
      </c>
      <c r="GH73">
        <v>-5038.9399000000003</v>
      </c>
      <c r="GL73">
        <v>-19569.280999999999</v>
      </c>
      <c r="GM73">
        <v>86180.468999999997</v>
      </c>
      <c r="GN73">
        <v>-78127.523000000001</v>
      </c>
      <c r="GQ73">
        <v>-1199407.8999999999</v>
      </c>
      <c r="GR73">
        <v>-823266.69</v>
      </c>
      <c r="GS73">
        <v>-809133.19</v>
      </c>
      <c r="GU73">
        <v>-14133.5</v>
      </c>
      <c r="HA73">
        <v>-98535.273000000001</v>
      </c>
      <c r="HB73">
        <v>-10135.566999999999</v>
      </c>
      <c r="HD73">
        <v>-12390.536</v>
      </c>
      <c r="HE73">
        <v>-944328.06</v>
      </c>
      <c r="HG73">
        <v>20798328</v>
      </c>
    </row>
    <row r="74" spans="1:215" x14ac:dyDescent="0.25">
      <c r="A74">
        <v>6</v>
      </c>
      <c r="B74" t="s">
        <v>659</v>
      </c>
      <c r="C74">
        <v>2002</v>
      </c>
      <c r="E74" t="s">
        <v>660</v>
      </c>
      <c r="F74">
        <v>1953</v>
      </c>
      <c r="G74">
        <v>0</v>
      </c>
      <c r="I74">
        <v>0</v>
      </c>
      <c r="J74" t="s">
        <v>649</v>
      </c>
      <c r="K74" t="s">
        <v>650</v>
      </c>
      <c r="L74" t="s">
        <v>650</v>
      </c>
      <c r="M74">
        <v>1</v>
      </c>
      <c r="N74" t="s">
        <v>615</v>
      </c>
      <c r="O74">
        <v>1</v>
      </c>
      <c r="P74" t="s">
        <v>616</v>
      </c>
      <c r="Q74" t="s">
        <v>626</v>
      </c>
      <c r="R74">
        <v>2</v>
      </c>
      <c r="S74">
        <v>1</v>
      </c>
      <c r="T74" s="60">
        <v>37437</v>
      </c>
      <c r="U74" s="60">
        <v>37437</v>
      </c>
      <c r="V74" s="60">
        <v>37437</v>
      </c>
      <c r="W74" t="s">
        <v>324</v>
      </c>
      <c r="X74" t="s">
        <v>661</v>
      </c>
      <c r="Y74" t="s">
        <v>639</v>
      </c>
      <c r="Z74">
        <v>4.2500000000000003E-2</v>
      </c>
      <c r="AA74">
        <v>7.9999998000000003E-2</v>
      </c>
      <c r="AB74">
        <v>2</v>
      </c>
      <c r="AC74">
        <v>0</v>
      </c>
      <c r="AD74">
        <v>5</v>
      </c>
      <c r="AE74">
        <v>0</v>
      </c>
      <c r="AF74">
        <v>3</v>
      </c>
      <c r="AG74">
        <v>15</v>
      </c>
      <c r="BP74" s="60">
        <v>37437</v>
      </c>
      <c r="BQ74">
        <v>22642000</v>
      </c>
      <c r="BR74">
        <v>21285000</v>
      </c>
      <c r="BS74">
        <v>1.0640000000000001</v>
      </c>
      <c r="BT74">
        <v>-1357000</v>
      </c>
      <c r="BV74">
        <v>6989000</v>
      </c>
      <c r="BW74">
        <v>131234</v>
      </c>
      <c r="BX74">
        <v>1</v>
      </c>
      <c r="BY74">
        <v>0</v>
      </c>
      <c r="BZ74">
        <v>0</v>
      </c>
      <c r="CA74">
        <v>0</v>
      </c>
      <c r="CC74">
        <v>-8.1999995000000006E-2</v>
      </c>
      <c r="CE74">
        <v>-0.02</v>
      </c>
      <c r="CG74">
        <v>5.8999999999999997E-2</v>
      </c>
      <c r="CJ74">
        <v>0.10199999999999999</v>
      </c>
      <c r="CS74">
        <v>0</v>
      </c>
      <c r="CT74">
        <v>0</v>
      </c>
      <c r="CU74">
        <v>0</v>
      </c>
      <c r="CV74">
        <v>0.67629998999999996</v>
      </c>
      <c r="CW74">
        <v>0.67629998999999996</v>
      </c>
      <c r="CX74">
        <v>0</v>
      </c>
      <c r="CY74">
        <v>0.28959997999999998</v>
      </c>
      <c r="CZ74">
        <v>0</v>
      </c>
      <c r="DA74">
        <v>0</v>
      </c>
      <c r="DB74">
        <v>1.6000000000000001E-3</v>
      </c>
      <c r="DC74">
        <v>3.2600001000000003E-2</v>
      </c>
      <c r="DD74">
        <v>0</v>
      </c>
      <c r="DE74">
        <v>0</v>
      </c>
      <c r="DF74">
        <v>2004</v>
      </c>
      <c r="DG74">
        <v>0.108</v>
      </c>
      <c r="DH74">
        <v>5.1999996999999999E-2</v>
      </c>
      <c r="DI74">
        <v>5.5999998000000002E-2</v>
      </c>
      <c r="DJ74">
        <v>4.0999997000000003E-2</v>
      </c>
      <c r="DK74">
        <v>9.3000001999999998E-2</v>
      </c>
      <c r="DR74">
        <v>0</v>
      </c>
      <c r="DS74">
        <v>0</v>
      </c>
      <c r="DT74">
        <v>0</v>
      </c>
      <c r="DU74">
        <v>0</v>
      </c>
      <c r="DV74">
        <v>198870</v>
      </c>
      <c r="DW74">
        <v>6989000</v>
      </c>
      <c r="DX74">
        <v>44.299999</v>
      </c>
      <c r="DY74">
        <v>8.3999995999999992</v>
      </c>
      <c r="DZ74">
        <v>33.130001</v>
      </c>
      <c r="EA74">
        <v>109942</v>
      </c>
      <c r="EC74">
        <v>64831</v>
      </c>
      <c r="EF74">
        <v>14.472239</v>
      </c>
      <c r="EG74">
        <v>60346</v>
      </c>
      <c r="EJ74">
        <v>16.452000000000002</v>
      </c>
      <c r="EN74">
        <v>4485</v>
      </c>
      <c r="EO74">
        <v>12.923999999999999</v>
      </c>
      <c r="EP74">
        <v>0</v>
      </c>
      <c r="ES74">
        <v>0</v>
      </c>
      <c r="EV74">
        <v>373643</v>
      </c>
      <c r="EW74">
        <v>0</v>
      </c>
      <c r="EX74">
        <v>1</v>
      </c>
      <c r="FB74">
        <v>9234663</v>
      </c>
      <c r="FP74">
        <v>135274.94</v>
      </c>
      <c r="FQ74">
        <v>131234.29999999999</v>
      </c>
      <c r="FS74">
        <v>49365.487999999998</v>
      </c>
      <c r="FV74">
        <v>1467.434</v>
      </c>
      <c r="FW74">
        <v>317342.15999999997</v>
      </c>
      <c r="FX74">
        <v>-2202829.2999999998</v>
      </c>
      <c r="FZ74">
        <v>297642.21999999997</v>
      </c>
      <c r="GA74">
        <v>143007.63</v>
      </c>
      <c r="GB74">
        <v>440649.84</v>
      </c>
      <c r="GC74">
        <v>5631.7030999999997</v>
      </c>
      <c r="GG74">
        <v>11317.873</v>
      </c>
      <c r="GH74">
        <v>-6902.2070000000003</v>
      </c>
      <c r="GL74">
        <v>-17229.963</v>
      </c>
      <c r="GM74">
        <v>41763.535000000003</v>
      </c>
      <c r="GN74">
        <v>-34771.574000000001</v>
      </c>
      <c r="GQ74">
        <v>-1445027.9</v>
      </c>
      <c r="GR74">
        <v>-938249.75</v>
      </c>
      <c r="GS74">
        <v>-924171.81</v>
      </c>
      <c r="GU74">
        <v>-14077.91</v>
      </c>
      <c r="HA74">
        <v>-42765.105000000003</v>
      </c>
      <c r="HB74">
        <v>-15799.87</v>
      </c>
      <c r="HD74">
        <v>-9526.8271000000004</v>
      </c>
      <c r="HE74">
        <v>-1006341.5</v>
      </c>
      <c r="HG74">
        <v>18346958</v>
      </c>
    </row>
    <row r="75" spans="1:215" x14ac:dyDescent="0.25">
      <c r="A75">
        <v>6</v>
      </c>
      <c r="B75" t="s">
        <v>659</v>
      </c>
      <c r="C75">
        <v>2003</v>
      </c>
      <c r="E75" t="s">
        <v>660</v>
      </c>
      <c r="F75">
        <v>1953</v>
      </c>
      <c r="G75">
        <v>0</v>
      </c>
      <c r="I75">
        <v>0</v>
      </c>
      <c r="J75" t="s">
        <v>649</v>
      </c>
      <c r="K75" t="s">
        <v>650</v>
      </c>
      <c r="L75" t="s">
        <v>650</v>
      </c>
      <c r="M75">
        <v>1</v>
      </c>
      <c r="N75" t="s">
        <v>615</v>
      </c>
      <c r="O75">
        <v>1</v>
      </c>
      <c r="P75" t="s">
        <v>616</v>
      </c>
      <c r="Q75" t="s">
        <v>626</v>
      </c>
      <c r="R75">
        <v>2</v>
      </c>
      <c r="S75">
        <v>1</v>
      </c>
      <c r="T75" s="60">
        <v>37802</v>
      </c>
      <c r="U75" s="60">
        <v>37802</v>
      </c>
      <c r="V75" s="60">
        <v>37802</v>
      </c>
      <c r="W75" t="s">
        <v>324</v>
      </c>
      <c r="X75" t="s">
        <v>662</v>
      </c>
      <c r="Y75" t="s">
        <v>635</v>
      </c>
      <c r="Z75">
        <v>4.2500000000000003E-2</v>
      </c>
      <c r="AA75">
        <v>7.9999998000000003E-2</v>
      </c>
      <c r="AB75">
        <v>2</v>
      </c>
      <c r="AC75">
        <v>0</v>
      </c>
      <c r="AD75">
        <v>10</v>
      </c>
      <c r="AE75">
        <v>0</v>
      </c>
      <c r="AF75">
        <v>1</v>
      </c>
      <c r="AG75">
        <v>30</v>
      </c>
      <c r="BP75" s="60">
        <v>37802</v>
      </c>
      <c r="BQ75">
        <v>22572000</v>
      </c>
      <c r="BR75">
        <v>22935000</v>
      </c>
      <c r="BS75">
        <v>0.98400003000000003</v>
      </c>
      <c r="BT75">
        <v>363000</v>
      </c>
      <c r="BV75">
        <v>7297000</v>
      </c>
      <c r="BW75">
        <v>138100</v>
      </c>
      <c r="BX75">
        <v>1</v>
      </c>
      <c r="BY75">
        <v>0</v>
      </c>
      <c r="BZ75">
        <v>0</v>
      </c>
      <c r="CA75">
        <v>0</v>
      </c>
      <c r="CC75">
        <v>2.4E-2</v>
      </c>
      <c r="CE75">
        <v>-4.3000001000000003E-2</v>
      </c>
      <c r="CG75">
        <v>2.4E-2</v>
      </c>
      <c r="CJ75">
        <v>8.6999996999999996E-2</v>
      </c>
      <c r="CS75">
        <v>0</v>
      </c>
      <c r="CT75">
        <v>0</v>
      </c>
      <c r="CU75">
        <v>0</v>
      </c>
      <c r="CV75">
        <v>0.62139999999999995</v>
      </c>
      <c r="CW75">
        <v>0.62139999999999995</v>
      </c>
      <c r="CX75">
        <v>0</v>
      </c>
      <c r="CY75">
        <v>0.2228</v>
      </c>
      <c r="CZ75">
        <v>0</v>
      </c>
      <c r="DA75">
        <v>0</v>
      </c>
      <c r="DB75">
        <v>1.4E-3</v>
      </c>
      <c r="DC75">
        <v>0.15439998999999999</v>
      </c>
      <c r="DD75">
        <v>0</v>
      </c>
      <c r="DE75">
        <v>0</v>
      </c>
      <c r="DF75">
        <v>2005</v>
      </c>
      <c r="DG75">
        <v>0.1186</v>
      </c>
      <c r="DH75">
        <v>6.9600000999999995E-2</v>
      </c>
      <c r="DI75">
        <v>4.9000002000000001E-2</v>
      </c>
      <c r="DJ75">
        <v>5.79E-2</v>
      </c>
      <c r="DK75">
        <v>0.1275</v>
      </c>
      <c r="DR75">
        <v>0</v>
      </c>
      <c r="DS75">
        <v>0</v>
      </c>
      <c r="DT75">
        <v>0</v>
      </c>
      <c r="DU75">
        <v>0</v>
      </c>
      <c r="DV75">
        <v>202398</v>
      </c>
      <c r="DW75">
        <v>7296828</v>
      </c>
      <c r="DX75">
        <v>44.599997999999999</v>
      </c>
      <c r="DY75">
        <v>8.5</v>
      </c>
      <c r="DZ75">
        <v>36.051997999999998</v>
      </c>
      <c r="EA75">
        <v>123365</v>
      </c>
      <c r="EC75">
        <v>69258</v>
      </c>
      <c r="EF75">
        <v>15.64212</v>
      </c>
      <c r="EG75">
        <v>64697</v>
      </c>
      <c r="EI75">
        <v>70</v>
      </c>
      <c r="EJ75">
        <v>16.847999999999999</v>
      </c>
      <c r="EL75">
        <v>18.899999999999999</v>
      </c>
      <c r="EN75">
        <v>4561</v>
      </c>
      <c r="EO75">
        <v>12.324</v>
      </c>
      <c r="EP75">
        <v>0</v>
      </c>
      <c r="ES75">
        <v>0</v>
      </c>
      <c r="EV75">
        <v>395021</v>
      </c>
      <c r="EW75">
        <v>0</v>
      </c>
      <c r="EX75">
        <v>1</v>
      </c>
      <c r="FB75">
        <v>10357963</v>
      </c>
      <c r="FP75">
        <v>142356</v>
      </c>
      <c r="FQ75">
        <v>138100</v>
      </c>
      <c r="FS75">
        <v>91568</v>
      </c>
      <c r="FV75">
        <v>1984</v>
      </c>
      <c r="FW75">
        <v>374008</v>
      </c>
      <c r="FX75">
        <v>-53264</v>
      </c>
      <c r="FZ75">
        <v>261901</v>
      </c>
      <c r="GA75">
        <v>152431</v>
      </c>
      <c r="GB75">
        <v>414332</v>
      </c>
      <c r="GC75">
        <v>7552</v>
      </c>
      <c r="GG75">
        <v>2764</v>
      </c>
      <c r="GH75">
        <v>-5363</v>
      </c>
      <c r="GL75">
        <v>-16784</v>
      </c>
      <c r="GM75">
        <v>29578</v>
      </c>
      <c r="GN75">
        <v>-24078</v>
      </c>
      <c r="GQ75">
        <v>728743</v>
      </c>
      <c r="GR75">
        <v>-1083342</v>
      </c>
      <c r="GS75">
        <v>-1067481</v>
      </c>
      <c r="GU75">
        <v>-15861</v>
      </c>
      <c r="HA75">
        <v>-35976</v>
      </c>
      <c r="HB75">
        <v>-21148</v>
      </c>
      <c r="HD75">
        <v>-13654</v>
      </c>
      <c r="HE75">
        <v>-1154120</v>
      </c>
      <c r="HG75">
        <v>17921580</v>
      </c>
    </row>
    <row r="76" spans="1:215" x14ac:dyDescent="0.25">
      <c r="A76">
        <v>6</v>
      </c>
      <c r="B76" t="s">
        <v>659</v>
      </c>
      <c r="C76">
        <v>2004</v>
      </c>
      <c r="E76" t="s">
        <v>660</v>
      </c>
      <c r="F76">
        <v>1953</v>
      </c>
      <c r="G76">
        <v>0</v>
      </c>
      <c r="I76">
        <v>0</v>
      </c>
      <c r="J76" t="s">
        <v>649</v>
      </c>
      <c r="K76" t="s">
        <v>650</v>
      </c>
      <c r="L76" t="s">
        <v>650</v>
      </c>
      <c r="M76">
        <v>1</v>
      </c>
      <c r="N76" t="s">
        <v>615</v>
      </c>
      <c r="O76">
        <v>1</v>
      </c>
      <c r="P76" t="s">
        <v>616</v>
      </c>
      <c r="Q76" t="s">
        <v>626</v>
      </c>
      <c r="R76">
        <v>2</v>
      </c>
      <c r="S76">
        <v>1</v>
      </c>
      <c r="T76" s="60">
        <v>38168</v>
      </c>
      <c r="U76" s="60">
        <v>38168</v>
      </c>
      <c r="V76" s="60">
        <v>38168</v>
      </c>
      <c r="W76" t="s">
        <v>324</v>
      </c>
      <c r="X76" t="s">
        <v>662</v>
      </c>
      <c r="Y76" t="s">
        <v>635</v>
      </c>
      <c r="Z76">
        <v>4.2500000000000003E-2</v>
      </c>
      <c r="AA76">
        <v>7.9999998000000003E-2</v>
      </c>
      <c r="AB76">
        <v>2</v>
      </c>
      <c r="AC76">
        <v>0</v>
      </c>
      <c r="AD76">
        <v>10</v>
      </c>
      <c r="AE76">
        <v>0</v>
      </c>
      <c r="AF76">
        <v>1</v>
      </c>
      <c r="AG76">
        <v>30</v>
      </c>
      <c r="BP76" s="60">
        <v>38168</v>
      </c>
      <c r="BQ76">
        <v>22659000</v>
      </c>
      <c r="BR76">
        <v>24506000</v>
      </c>
      <c r="BS76">
        <v>0.92500000999999998</v>
      </c>
      <c r="BT76">
        <v>1847000</v>
      </c>
      <c r="BV76">
        <v>7486000</v>
      </c>
      <c r="BW76">
        <v>297770</v>
      </c>
      <c r="BX76">
        <v>1</v>
      </c>
      <c r="BY76">
        <v>0</v>
      </c>
      <c r="BZ76">
        <v>0</v>
      </c>
      <c r="CA76">
        <v>0</v>
      </c>
      <c r="CC76">
        <v>0.17499999999999999</v>
      </c>
      <c r="CE76">
        <v>3.3000000000000002E-2</v>
      </c>
      <c r="CG76">
        <v>2.5000000000000001E-2</v>
      </c>
      <c r="CJ76">
        <v>0.11</v>
      </c>
      <c r="CS76">
        <v>0</v>
      </c>
      <c r="CT76">
        <v>0</v>
      </c>
      <c r="CU76">
        <v>0</v>
      </c>
      <c r="CV76">
        <v>0.55330002</v>
      </c>
      <c r="CW76">
        <v>0.55330002</v>
      </c>
      <c r="CX76">
        <v>0</v>
      </c>
      <c r="CY76">
        <v>0.2016</v>
      </c>
      <c r="CZ76">
        <v>0</v>
      </c>
      <c r="DA76">
        <v>0</v>
      </c>
      <c r="DB76">
        <v>1E-3</v>
      </c>
      <c r="DC76">
        <v>0.24410000000000001</v>
      </c>
      <c r="DD76">
        <v>0</v>
      </c>
      <c r="DE76">
        <v>0</v>
      </c>
      <c r="DF76">
        <v>2006</v>
      </c>
      <c r="DG76">
        <v>0.1188</v>
      </c>
      <c r="DH76">
        <v>7.7500000999999999E-2</v>
      </c>
      <c r="DI76">
        <v>4.1300002000000002E-2</v>
      </c>
      <c r="DJ76">
        <v>6.6100001000000005E-2</v>
      </c>
      <c r="DK76">
        <v>0.14360000000000001</v>
      </c>
      <c r="DR76">
        <v>0</v>
      </c>
      <c r="DS76">
        <v>0</v>
      </c>
      <c r="DT76">
        <v>0</v>
      </c>
      <c r="DU76">
        <v>0</v>
      </c>
      <c r="DV76">
        <v>205482</v>
      </c>
      <c r="DW76">
        <v>7485590</v>
      </c>
      <c r="DX76">
        <v>44.700001</v>
      </c>
      <c r="DY76">
        <v>8.6000004000000008</v>
      </c>
      <c r="DZ76">
        <v>36.429001</v>
      </c>
      <c r="EA76">
        <v>136435</v>
      </c>
      <c r="EC76">
        <v>73615</v>
      </c>
      <c r="EF76">
        <v>17.032194</v>
      </c>
      <c r="EG76">
        <v>64121</v>
      </c>
      <c r="EH76">
        <v>1168664.8</v>
      </c>
      <c r="EI76">
        <v>69.300003000000004</v>
      </c>
      <c r="EJ76">
        <v>18.225999999999999</v>
      </c>
      <c r="EL76">
        <v>19.100000000000001</v>
      </c>
      <c r="EN76">
        <v>4684</v>
      </c>
      <c r="EO76">
        <v>13.092000000000001</v>
      </c>
      <c r="EP76">
        <v>4810</v>
      </c>
      <c r="ES76">
        <v>0</v>
      </c>
      <c r="EV76">
        <v>415650</v>
      </c>
      <c r="EW76">
        <v>0</v>
      </c>
      <c r="EX76">
        <v>1</v>
      </c>
      <c r="FB76">
        <v>11734732</v>
      </c>
      <c r="FP76">
        <v>377436</v>
      </c>
      <c r="FQ76">
        <v>297770</v>
      </c>
      <c r="FS76">
        <v>112038</v>
      </c>
      <c r="FV76">
        <v>1906</v>
      </c>
      <c r="FW76">
        <v>789150</v>
      </c>
      <c r="FX76">
        <v>2693993</v>
      </c>
      <c r="FZ76">
        <v>230749</v>
      </c>
      <c r="GA76">
        <v>184034</v>
      </c>
      <c r="GB76">
        <v>414783</v>
      </c>
      <c r="GC76">
        <v>6709</v>
      </c>
      <c r="GG76">
        <v>3728</v>
      </c>
      <c r="GH76">
        <v>-4880</v>
      </c>
      <c r="GL76">
        <v>-23936</v>
      </c>
      <c r="GM76">
        <v>27644</v>
      </c>
      <c r="GN76">
        <v>-21262</v>
      </c>
      <c r="GQ76">
        <v>3885929</v>
      </c>
      <c r="GR76">
        <v>-1253825</v>
      </c>
      <c r="GS76">
        <v>-1238966</v>
      </c>
      <c r="GW76">
        <v>-14859</v>
      </c>
      <c r="HA76">
        <v>-36212</v>
      </c>
      <c r="HB76">
        <v>-23466</v>
      </c>
      <c r="HD76">
        <v>-8818</v>
      </c>
      <c r="HE76">
        <v>-1322321</v>
      </c>
      <c r="HG76">
        <v>20485188</v>
      </c>
    </row>
    <row r="77" spans="1:215" x14ac:dyDescent="0.25">
      <c r="A77">
        <v>6</v>
      </c>
      <c r="B77" t="s">
        <v>659</v>
      </c>
      <c r="C77">
        <v>2005</v>
      </c>
      <c r="E77" t="s">
        <v>660</v>
      </c>
      <c r="F77">
        <v>1953</v>
      </c>
      <c r="G77">
        <v>0</v>
      </c>
      <c r="I77">
        <v>0</v>
      </c>
      <c r="J77" t="s">
        <v>649</v>
      </c>
      <c r="K77" t="s">
        <v>650</v>
      </c>
      <c r="L77" t="s">
        <v>650</v>
      </c>
      <c r="M77">
        <v>1</v>
      </c>
      <c r="N77" t="s">
        <v>615</v>
      </c>
      <c r="O77">
        <v>1</v>
      </c>
      <c r="P77" t="s">
        <v>616</v>
      </c>
      <c r="Q77" t="s">
        <v>626</v>
      </c>
      <c r="R77">
        <v>2</v>
      </c>
      <c r="S77">
        <v>1</v>
      </c>
      <c r="T77" s="60">
        <v>38533</v>
      </c>
      <c r="U77" s="60">
        <v>38533</v>
      </c>
      <c r="V77" s="60">
        <v>38533</v>
      </c>
      <c r="W77" t="s">
        <v>324</v>
      </c>
      <c r="X77" t="s">
        <v>662</v>
      </c>
      <c r="Y77" t="s">
        <v>635</v>
      </c>
      <c r="Z77">
        <v>4.2500000000000003E-2</v>
      </c>
      <c r="AA77">
        <v>7.9999998000000003E-2</v>
      </c>
      <c r="AB77">
        <v>2</v>
      </c>
      <c r="AC77">
        <v>0</v>
      </c>
      <c r="AD77">
        <v>10</v>
      </c>
      <c r="AE77">
        <v>0</v>
      </c>
      <c r="AF77">
        <v>1</v>
      </c>
      <c r="AG77">
        <v>30</v>
      </c>
      <c r="BP77" s="60">
        <v>38533</v>
      </c>
      <c r="BQ77">
        <v>22808000</v>
      </c>
      <c r="BR77">
        <v>26486000</v>
      </c>
      <c r="BS77">
        <v>0.86099999999999999</v>
      </c>
      <c r="BT77">
        <v>3678000</v>
      </c>
      <c r="BV77">
        <v>8032000</v>
      </c>
      <c r="BW77">
        <v>318311</v>
      </c>
      <c r="BX77">
        <v>1</v>
      </c>
      <c r="BY77">
        <v>0</v>
      </c>
      <c r="BZ77">
        <v>0</v>
      </c>
      <c r="CA77">
        <v>0</v>
      </c>
      <c r="CC77">
        <v>8.5000001000000006E-2</v>
      </c>
      <c r="CE77">
        <v>9.1999999999999998E-2</v>
      </c>
      <c r="CG77">
        <v>2.1999999999999999E-2</v>
      </c>
      <c r="CJ77">
        <v>9.3999997000000002E-2</v>
      </c>
      <c r="CS77">
        <v>0</v>
      </c>
      <c r="CT77">
        <v>0</v>
      </c>
      <c r="CU77">
        <v>0</v>
      </c>
      <c r="CV77">
        <v>0.69800001</v>
      </c>
      <c r="CW77">
        <v>0.69800001</v>
      </c>
      <c r="CX77">
        <v>0</v>
      </c>
      <c r="CY77">
        <v>0.22900000000000001</v>
      </c>
      <c r="CZ77">
        <v>0</v>
      </c>
      <c r="DA77">
        <v>0</v>
      </c>
      <c r="DB77">
        <v>1E-3</v>
      </c>
      <c r="DC77">
        <v>7.1999996999999996E-2</v>
      </c>
      <c r="DD77">
        <v>0</v>
      </c>
      <c r="DE77">
        <v>0</v>
      </c>
      <c r="DF77">
        <v>2007</v>
      </c>
      <c r="DG77">
        <v>0.1208</v>
      </c>
      <c r="DH77">
        <v>8.6999996999999996E-2</v>
      </c>
      <c r="DI77">
        <v>3.3800002000000003E-2</v>
      </c>
      <c r="DJ77">
        <v>7.6200001000000003E-2</v>
      </c>
      <c r="DK77">
        <v>0.16319998999999999</v>
      </c>
      <c r="DR77">
        <v>0</v>
      </c>
      <c r="DS77">
        <v>0</v>
      </c>
      <c r="DT77">
        <v>0</v>
      </c>
      <c r="DU77">
        <v>0</v>
      </c>
      <c r="DV77">
        <v>212202</v>
      </c>
      <c r="DW77">
        <v>8032458</v>
      </c>
      <c r="DX77">
        <v>44.700001</v>
      </c>
      <c r="DY77">
        <v>8.5</v>
      </c>
      <c r="DZ77">
        <v>37.853000999999999</v>
      </c>
      <c r="EA77">
        <v>149768</v>
      </c>
      <c r="EC77">
        <v>78792</v>
      </c>
      <c r="EF77">
        <v>18.084945999999999</v>
      </c>
      <c r="EG77">
        <v>68735</v>
      </c>
      <c r="EH77">
        <v>1271492.6000000001</v>
      </c>
      <c r="EI77">
        <v>69.599997999999999</v>
      </c>
      <c r="EJ77">
        <v>18.497999</v>
      </c>
      <c r="EL77">
        <v>19.299999</v>
      </c>
      <c r="EN77">
        <v>4939</v>
      </c>
      <c r="EO77">
        <v>13.284000000000001</v>
      </c>
      <c r="EP77">
        <v>5118</v>
      </c>
      <c r="ES77">
        <v>0</v>
      </c>
      <c r="EV77">
        <v>440762</v>
      </c>
      <c r="EW77">
        <v>0</v>
      </c>
      <c r="EX77">
        <v>1</v>
      </c>
      <c r="FB77">
        <v>13217428</v>
      </c>
      <c r="FP77">
        <v>403661</v>
      </c>
      <c r="FQ77">
        <v>318311</v>
      </c>
      <c r="FS77">
        <v>140159</v>
      </c>
      <c r="FV77">
        <v>1773</v>
      </c>
      <c r="FW77">
        <v>863904</v>
      </c>
      <c r="FX77">
        <v>1316361</v>
      </c>
      <c r="FZ77">
        <v>216980</v>
      </c>
      <c r="GA77">
        <v>204011</v>
      </c>
      <c r="GB77">
        <v>420991</v>
      </c>
      <c r="GC77">
        <v>5878</v>
      </c>
      <c r="GG77">
        <v>4611</v>
      </c>
      <c r="GH77">
        <v>-5777</v>
      </c>
      <c r="GL77">
        <v>-26516</v>
      </c>
      <c r="GM77">
        <v>44959</v>
      </c>
      <c r="GN77">
        <v>-39516</v>
      </c>
      <c r="GQ77">
        <v>2584895</v>
      </c>
      <c r="GR77">
        <v>-1424949</v>
      </c>
      <c r="GS77">
        <v>-1406547</v>
      </c>
      <c r="GW77">
        <v>-18402</v>
      </c>
      <c r="HA77">
        <v>-44164</v>
      </c>
      <c r="HB77">
        <v>-21940</v>
      </c>
      <c r="HD77">
        <v>-8117</v>
      </c>
      <c r="HE77">
        <v>-1499170</v>
      </c>
      <c r="HG77">
        <v>21570914</v>
      </c>
    </row>
    <row r="78" spans="1:215" x14ac:dyDescent="0.25">
      <c r="A78">
        <v>6</v>
      </c>
      <c r="B78" t="s">
        <v>659</v>
      </c>
      <c r="C78">
        <v>2006</v>
      </c>
      <c r="E78" t="s">
        <v>660</v>
      </c>
      <c r="F78">
        <v>1953</v>
      </c>
      <c r="G78">
        <v>0</v>
      </c>
      <c r="I78">
        <v>0</v>
      </c>
      <c r="J78" t="s">
        <v>649</v>
      </c>
      <c r="K78" t="s">
        <v>650</v>
      </c>
      <c r="L78" t="s">
        <v>650</v>
      </c>
      <c r="M78">
        <v>1</v>
      </c>
      <c r="N78" t="s">
        <v>615</v>
      </c>
      <c r="O78">
        <v>1</v>
      </c>
      <c r="P78" t="s">
        <v>616</v>
      </c>
      <c r="Q78" t="s">
        <v>626</v>
      </c>
      <c r="R78">
        <v>2</v>
      </c>
      <c r="S78">
        <v>1</v>
      </c>
      <c r="T78" s="60">
        <v>38898</v>
      </c>
      <c r="U78" s="60">
        <v>38898</v>
      </c>
      <c r="V78" s="60">
        <v>38898</v>
      </c>
      <c r="W78" t="s">
        <v>324</v>
      </c>
      <c r="X78" t="s">
        <v>662</v>
      </c>
      <c r="Y78" t="s">
        <v>635</v>
      </c>
      <c r="Z78">
        <v>4.2500000000000003E-2</v>
      </c>
      <c r="AA78">
        <v>7.9999998000000003E-2</v>
      </c>
      <c r="AB78">
        <v>2</v>
      </c>
      <c r="AC78">
        <v>0</v>
      </c>
      <c r="AD78">
        <v>10</v>
      </c>
      <c r="AE78">
        <v>0</v>
      </c>
      <c r="AF78">
        <v>1</v>
      </c>
      <c r="AG78">
        <v>30</v>
      </c>
      <c r="BP78" s="60">
        <v>38898</v>
      </c>
      <c r="BQ78">
        <v>23767000</v>
      </c>
      <c r="BR78">
        <v>28192000</v>
      </c>
      <c r="BS78">
        <v>0.84300005</v>
      </c>
      <c r="BT78">
        <v>4426000</v>
      </c>
      <c r="BV78">
        <v>8312000</v>
      </c>
      <c r="BW78">
        <v>477472</v>
      </c>
      <c r="BX78">
        <v>1</v>
      </c>
      <c r="BY78">
        <v>0</v>
      </c>
      <c r="BZ78">
        <v>0</v>
      </c>
      <c r="CA78">
        <v>0</v>
      </c>
      <c r="CC78">
        <v>9.8000005000000001E-2</v>
      </c>
      <c r="CE78">
        <v>0.11799999999999999</v>
      </c>
      <c r="CG78">
        <v>5.5999998000000002E-2</v>
      </c>
      <c r="CP78">
        <v>0.108</v>
      </c>
      <c r="CQ78">
        <v>1975</v>
      </c>
      <c r="CS78">
        <v>0</v>
      </c>
      <c r="CT78">
        <v>0</v>
      </c>
      <c r="CU78">
        <v>0</v>
      </c>
      <c r="CV78">
        <v>0.69199997000000002</v>
      </c>
      <c r="CW78">
        <v>0.69199997000000002</v>
      </c>
      <c r="CX78">
        <v>0</v>
      </c>
      <c r="CY78">
        <v>0.24099999999999999</v>
      </c>
      <c r="CZ78">
        <v>0</v>
      </c>
      <c r="DA78">
        <v>0</v>
      </c>
      <c r="DB78">
        <v>0.01</v>
      </c>
      <c r="DC78">
        <v>5.6999995999999997E-2</v>
      </c>
      <c r="DD78">
        <v>0</v>
      </c>
      <c r="DE78">
        <v>0</v>
      </c>
      <c r="DF78">
        <v>2008</v>
      </c>
      <c r="DG78">
        <v>0.1236</v>
      </c>
      <c r="DH78">
        <v>9.1000005999999994E-2</v>
      </c>
      <c r="DI78">
        <v>3.2600001000000003E-2</v>
      </c>
      <c r="DJ78">
        <v>8.0499999000000003E-2</v>
      </c>
      <c r="DK78">
        <v>0.17150000000000001</v>
      </c>
      <c r="DR78">
        <v>0</v>
      </c>
      <c r="DS78">
        <v>0</v>
      </c>
      <c r="DT78">
        <v>0</v>
      </c>
      <c r="DU78">
        <v>0</v>
      </c>
      <c r="DV78">
        <v>217676</v>
      </c>
      <c r="DW78">
        <v>8311869.5</v>
      </c>
      <c r="DX78">
        <v>44.700001</v>
      </c>
      <c r="DY78">
        <v>8.5</v>
      </c>
      <c r="DZ78">
        <v>38.185001</v>
      </c>
      <c r="EA78">
        <v>163527</v>
      </c>
      <c r="EC78">
        <v>83516</v>
      </c>
      <c r="EF78">
        <v>18.632560999999999</v>
      </c>
      <c r="EG78">
        <v>73081</v>
      </c>
      <c r="EH78">
        <v>1402916.9</v>
      </c>
      <c r="EI78">
        <v>69.599997999999999</v>
      </c>
      <c r="EJ78">
        <v>19.197001</v>
      </c>
      <c r="EL78">
        <v>19.399999999999999</v>
      </c>
      <c r="EN78">
        <v>5018</v>
      </c>
      <c r="EO78">
        <v>12.816000000000001</v>
      </c>
      <c r="EP78">
        <v>5417</v>
      </c>
      <c r="ES78">
        <v>0</v>
      </c>
      <c r="EV78">
        <v>464719</v>
      </c>
      <c r="EW78">
        <v>0</v>
      </c>
      <c r="EX78">
        <v>1</v>
      </c>
      <c r="FB78">
        <v>14576747</v>
      </c>
      <c r="FP78">
        <v>570933</v>
      </c>
      <c r="FQ78">
        <v>477472</v>
      </c>
      <c r="FS78">
        <v>124024</v>
      </c>
      <c r="FV78">
        <v>1727</v>
      </c>
      <c r="FW78">
        <v>1174156</v>
      </c>
      <c r="FX78">
        <v>1672710</v>
      </c>
      <c r="FZ78">
        <v>260548</v>
      </c>
      <c r="GA78">
        <v>223564</v>
      </c>
      <c r="GB78">
        <v>484112</v>
      </c>
      <c r="GC78">
        <v>7831</v>
      </c>
      <c r="GG78">
        <v>5972</v>
      </c>
      <c r="GH78">
        <v>-4975</v>
      </c>
      <c r="GL78">
        <v>-44945</v>
      </c>
      <c r="GM78">
        <v>85592</v>
      </c>
      <c r="GN78">
        <v>-80025</v>
      </c>
      <c r="GQ78">
        <v>3300428</v>
      </c>
      <c r="GR78">
        <v>-1556117</v>
      </c>
      <c r="GS78">
        <v>-1538992</v>
      </c>
      <c r="GW78">
        <v>-17125</v>
      </c>
      <c r="HA78">
        <v>-60313</v>
      </c>
      <c r="HB78">
        <v>-28054</v>
      </c>
      <c r="HD78">
        <v>-7212</v>
      </c>
      <c r="HE78">
        <v>-1651696</v>
      </c>
      <c r="HG78">
        <v>23219646</v>
      </c>
    </row>
    <row r="79" spans="1:215" x14ac:dyDescent="0.25">
      <c r="A79">
        <v>6</v>
      </c>
      <c r="B79" t="s">
        <v>659</v>
      </c>
      <c r="C79">
        <v>2007</v>
      </c>
      <c r="E79" t="s">
        <v>660</v>
      </c>
      <c r="F79">
        <v>1953</v>
      </c>
      <c r="G79">
        <v>0</v>
      </c>
      <c r="I79">
        <v>0</v>
      </c>
      <c r="J79" t="s">
        <v>649</v>
      </c>
      <c r="K79" t="s">
        <v>650</v>
      </c>
      <c r="L79" t="s">
        <v>650</v>
      </c>
      <c r="M79">
        <v>1</v>
      </c>
      <c r="N79" t="s">
        <v>615</v>
      </c>
      <c r="O79">
        <v>1</v>
      </c>
      <c r="P79" t="s">
        <v>616</v>
      </c>
      <c r="Q79" t="s">
        <v>626</v>
      </c>
      <c r="R79">
        <v>2</v>
      </c>
      <c r="S79">
        <v>1</v>
      </c>
      <c r="T79" s="60">
        <v>39263</v>
      </c>
      <c r="U79" s="60">
        <v>39263</v>
      </c>
      <c r="V79" s="60">
        <v>39263</v>
      </c>
      <c r="W79" t="s">
        <v>324</v>
      </c>
      <c r="X79" t="s">
        <v>662</v>
      </c>
      <c r="Y79" t="s">
        <v>635</v>
      </c>
      <c r="Z79">
        <v>4.2500000000000003E-2</v>
      </c>
      <c r="AA79">
        <v>7.9999998000000003E-2</v>
      </c>
      <c r="AB79">
        <v>2</v>
      </c>
      <c r="AC79">
        <v>0</v>
      </c>
      <c r="AD79">
        <v>10</v>
      </c>
      <c r="AE79">
        <v>0</v>
      </c>
      <c r="AF79">
        <v>1</v>
      </c>
      <c r="AG79">
        <v>30</v>
      </c>
      <c r="BP79" s="60">
        <v>39263</v>
      </c>
      <c r="BQ79">
        <v>25310000</v>
      </c>
      <c r="BR79">
        <v>30390000</v>
      </c>
      <c r="BS79">
        <v>0.83299999999999996</v>
      </c>
      <c r="BT79">
        <v>5080000</v>
      </c>
      <c r="BV79">
        <v>9162000</v>
      </c>
      <c r="BW79">
        <v>663207.13</v>
      </c>
      <c r="BX79">
        <v>1</v>
      </c>
      <c r="BY79">
        <v>0</v>
      </c>
      <c r="BZ79">
        <v>0</v>
      </c>
      <c r="CA79">
        <v>0</v>
      </c>
      <c r="CC79">
        <v>0.17799999</v>
      </c>
      <c r="CE79">
        <v>0.11899999999999999</v>
      </c>
      <c r="CG79">
        <v>0.11</v>
      </c>
      <c r="CJ79">
        <v>8.3999999000000006E-2</v>
      </c>
      <c r="CP79">
        <v>0.11</v>
      </c>
      <c r="CQ79">
        <v>1975</v>
      </c>
      <c r="CS79">
        <v>0</v>
      </c>
      <c r="CT79">
        <v>0</v>
      </c>
      <c r="CU79">
        <v>0</v>
      </c>
      <c r="CV79">
        <v>0.70399999999999996</v>
      </c>
      <c r="CW79">
        <v>0</v>
      </c>
      <c r="CX79">
        <v>0</v>
      </c>
      <c r="CY79">
        <v>0.22</v>
      </c>
      <c r="CZ79">
        <v>0</v>
      </c>
      <c r="DA79">
        <v>0</v>
      </c>
      <c r="DB79">
        <v>8.0000000000000002E-3</v>
      </c>
      <c r="DC79">
        <v>6.8000004000000003E-2</v>
      </c>
      <c r="DD79">
        <v>0</v>
      </c>
      <c r="DE79">
        <v>0</v>
      </c>
      <c r="DF79">
        <v>2009</v>
      </c>
      <c r="DG79">
        <v>0.1197</v>
      </c>
      <c r="DH79">
        <v>8.9499994999999999E-2</v>
      </c>
      <c r="DI79">
        <v>3.0199999000000002E-2</v>
      </c>
      <c r="DJ79">
        <v>7.9899997E-2</v>
      </c>
      <c r="DK79">
        <v>0.16940000999999999</v>
      </c>
      <c r="DR79">
        <v>0</v>
      </c>
      <c r="DS79">
        <v>0</v>
      </c>
      <c r="DT79">
        <v>0</v>
      </c>
      <c r="DU79">
        <v>0</v>
      </c>
      <c r="DV79">
        <v>224001</v>
      </c>
      <c r="DW79">
        <v>9708353</v>
      </c>
      <c r="DX79">
        <v>44.700001</v>
      </c>
      <c r="DY79">
        <v>8.3999995999999992</v>
      </c>
      <c r="DZ79">
        <v>40.901001000000001</v>
      </c>
      <c r="EA79">
        <v>193696</v>
      </c>
      <c r="EC79">
        <v>88638</v>
      </c>
      <c r="EF79">
        <v>18.867844000000002</v>
      </c>
      <c r="EG79">
        <v>78609</v>
      </c>
      <c r="EH79">
        <v>1519841.9</v>
      </c>
      <c r="EI79">
        <v>69.599997999999999</v>
      </c>
      <c r="EJ79">
        <v>19.334</v>
      </c>
      <c r="EK79">
        <v>61.200001</v>
      </c>
      <c r="EL79">
        <v>19.600000000000001</v>
      </c>
      <c r="EN79">
        <v>5071</v>
      </c>
      <c r="EO79">
        <v>13.092000000000001</v>
      </c>
      <c r="EP79">
        <v>4958</v>
      </c>
      <c r="ES79">
        <v>0</v>
      </c>
      <c r="EV79">
        <v>506362</v>
      </c>
      <c r="EW79">
        <v>0</v>
      </c>
      <c r="EX79">
        <v>1</v>
      </c>
      <c r="FB79">
        <v>15789895</v>
      </c>
      <c r="FI79">
        <v>26476068</v>
      </c>
      <c r="FP79">
        <v>766962</v>
      </c>
      <c r="FQ79">
        <v>663544</v>
      </c>
      <c r="FS79">
        <v>97863</v>
      </c>
      <c r="FV79">
        <v>9685</v>
      </c>
      <c r="FW79">
        <v>1538054</v>
      </c>
      <c r="FX79">
        <v>3584175</v>
      </c>
      <c r="FZ79">
        <v>290703</v>
      </c>
      <c r="GA79">
        <v>262559</v>
      </c>
      <c r="GB79">
        <v>553262</v>
      </c>
      <c r="GC79">
        <v>11997</v>
      </c>
      <c r="GG79">
        <v>7064</v>
      </c>
      <c r="GH79">
        <v>-6596</v>
      </c>
      <c r="GL79">
        <v>-50841</v>
      </c>
      <c r="GM79">
        <v>142707</v>
      </c>
      <c r="GN79">
        <v>-136124</v>
      </c>
      <c r="GQ79">
        <v>5643698</v>
      </c>
      <c r="GR79">
        <v>-1672408</v>
      </c>
      <c r="GS79">
        <v>-1650818</v>
      </c>
      <c r="GW79">
        <v>-21590</v>
      </c>
      <c r="HA79">
        <v>-77910</v>
      </c>
      <c r="HB79">
        <v>-29817</v>
      </c>
      <c r="HD79">
        <v>-13651</v>
      </c>
      <c r="HE79">
        <v>-1793786</v>
      </c>
      <c r="HG79">
        <v>27069558</v>
      </c>
    </row>
    <row r="80" spans="1:215" x14ac:dyDescent="0.25">
      <c r="A80">
        <v>6</v>
      </c>
      <c r="B80" t="s">
        <v>659</v>
      </c>
      <c r="C80">
        <v>2008</v>
      </c>
      <c r="E80" t="s">
        <v>660</v>
      </c>
      <c r="F80">
        <v>1953</v>
      </c>
      <c r="G80">
        <v>0</v>
      </c>
      <c r="I80">
        <v>0</v>
      </c>
      <c r="J80" t="s">
        <v>649</v>
      </c>
      <c r="K80" t="s">
        <v>650</v>
      </c>
      <c r="L80" t="s">
        <v>650</v>
      </c>
      <c r="M80">
        <v>1</v>
      </c>
      <c r="N80" t="s">
        <v>615</v>
      </c>
      <c r="O80">
        <v>1</v>
      </c>
      <c r="P80" t="s">
        <v>616</v>
      </c>
      <c r="Q80" t="s">
        <v>626</v>
      </c>
      <c r="R80">
        <v>2</v>
      </c>
      <c r="S80">
        <v>1</v>
      </c>
      <c r="T80" s="60">
        <v>39629</v>
      </c>
      <c r="U80" s="60">
        <v>39629</v>
      </c>
      <c r="V80" s="60">
        <v>39629</v>
      </c>
      <c r="W80" t="s">
        <v>324</v>
      </c>
      <c r="X80" t="s">
        <v>663</v>
      </c>
      <c r="Y80" t="s">
        <v>635</v>
      </c>
      <c r="Z80">
        <v>4.2500000000000003E-2</v>
      </c>
      <c r="AA80">
        <v>7.9999998000000003E-2</v>
      </c>
      <c r="AB80">
        <v>2</v>
      </c>
      <c r="AC80">
        <v>0</v>
      </c>
      <c r="AD80">
        <v>10</v>
      </c>
      <c r="AE80">
        <v>0</v>
      </c>
      <c r="AF80">
        <v>1</v>
      </c>
      <c r="AG80">
        <v>30</v>
      </c>
      <c r="BP80" s="60">
        <v>39629</v>
      </c>
      <c r="BQ80">
        <v>26613000</v>
      </c>
      <c r="BR80">
        <v>32425000</v>
      </c>
      <c r="BS80">
        <v>0.82099997999999996</v>
      </c>
      <c r="BT80">
        <v>5812000</v>
      </c>
      <c r="BV80">
        <v>9708000</v>
      </c>
      <c r="BW80">
        <v>759171.56</v>
      </c>
      <c r="BX80">
        <v>1</v>
      </c>
      <c r="BY80">
        <v>0</v>
      </c>
      <c r="BZ80">
        <v>0</v>
      </c>
      <c r="CA80">
        <v>0</v>
      </c>
      <c r="CC80">
        <v>-7.5999997999999999E-2</v>
      </c>
      <c r="CE80">
        <v>6.1000000999999998E-2</v>
      </c>
      <c r="CG80">
        <v>8.7999999999999995E-2</v>
      </c>
      <c r="CJ80">
        <v>5.5E-2</v>
      </c>
      <c r="CP80">
        <v>0.10399999</v>
      </c>
      <c r="CQ80">
        <v>1975</v>
      </c>
      <c r="CS80">
        <v>0</v>
      </c>
      <c r="CT80">
        <v>0</v>
      </c>
      <c r="CU80">
        <v>0</v>
      </c>
      <c r="CV80">
        <v>0.67400002000000003</v>
      </c>
      <c r="CW80">
        <v>0</v>
      </c>
      <c r="CX80">
        <v>0</v>
      </c>
      <c r="CY80">
        <v>0.26400000000000001</v>
      </c>
      <c r="CZ80">
        <v>0</v>
      </c>
      <c r="DA80">
        <v>0</v>
      </c>
      <c r="DB80">
        <v>0.02</v>
      </c>
      <c r="DC80">
        <v>3.4000002000000001E-2</v>
      </c>
      <c r="DD80">
        <v>5.0000000000000001E-3</v>
      </c>
      <c r="DE80">
        <v>3.0000000000000001E-3</v>
      </c>
      <c r="DF80">
        <v>2010</v>
      </c>
      <c r="DG80">
        <v>0.12239999999999999</v>
      </c>
      <c r="DH80">
        <v>9.0000003999999995E-2</v>
      </c>
      <c r="DI80">
        <v>3.2400000999999998E-2</v>
      </c>
      <c r="DJ80">
        <v>8.3400004E-2</v>
      </c>
      <c r="DK80">
        <v>0.1734</v>
      </c>
      <c r="DR80">
        <v>0</v>
      </c>
      <c r="DS80">
        <v>0</v>
      </c>
      <c r="DT80">
        <v>0</v>
      </c>
      <c r="DU80">
        <v>0</v>
      </c>
      <c r="DV80">
        <v>226415</v>
      </c>
      <c r="DW80">
        <v>9708353</v>
      </c>
      <c r="DX80">
        <v>44.900002000000001</v>
      </c>
      <c r="DY80">
        <v>8.5</v>
      </c>
      <c r="DZ80">
        <v>42.879002</v>
      </c>
      <c r="EA80">
        <v>203004</v>
      </c>
      <c r="EC80">
        <v>93838</v>
      </c>
      <c r="EF80">
        <v>19.084667</v>
      </c>
      <c r="EG80">
        <v>83777</v>
      </c>
      <c r="EH80">
        <v>1633196.1</v>
      </c>
      <c r="EI80">
        <v>69.5</v>
      </c>
      <c r="EJ80">
        <v>19.495000999999998</v>
      </c>
      <c r="EK80">
        <v>61.400002000000001</v>
      </c>
      <c r="EL80">
        <v>19.600000000000001</v>
      </c>
      <c r="EN80">
        <v>4882</v>
      </c>
      <c r="EO80">
        <v>12.948</v>
      </c>
      <c r="EP80">
        <v>5179</v>
      </c>
      <c r="ES80">
        <v>0</v>
      </c>
      <c r="EV80">
        <v>523257</v>
      </c>
      <c r="EW80">
        <v>0</v>
      </c>
      <c r="EX80">
        <v>1</v>
      </c>
      <c r="FB80">
        <v>16977582</v>
      </c>
      <c r="FI80">
        <v>24208124</v>
      </c>
      <c r="FP80">
        <v>857813</v>
      </c>
      <c r="FQ80">
        <v>759482</v>
      </c>
      <c r="FS80">
        <v>90030</v>
      </c>
      <c r="FV80">
        <v>5196</v>
      </c>
      <c r="FW80">
        <v>1712521</v>
      </c>
      <c r="FX80">
        <v>-2511535</v>
      </c>
      <c r="FZ80">
        <v>254353</v>
      </c>
      <c r="GA80">
        <v>313367</v>
      </c>
      <c r="GB80">
        <v>567720</v>
      </c>
      <c r="GC80">
        <v>22769</v>
      </c>
      <c r="GD80">
        <v>2849</v>
      </c>
      <c r="GG80">
        <v>11070</v>
      </c>
      <c r="GH80">
        <v>-22702</v>
      </c>
      <c r="GI80">
        <v>-7022</v>
      </c>
      <c r="GL80">
        <v>-48212</v>
      </c>
      <c r="GM80">
        <v>152205</v>
      </c>
      <c r="GN80">
        <v>-130401</v>
      </c>
      <c r="GQ80">
        <v>-250738</v>
      </c>
      <c r="GR80">
        <v>-1790867</v>
      </c>
      <c r="GS80">
        <v>-1768219</v>
      </c>
      <c r="GW80">
        <v>-22648</v>
      </c>
      <c r="HA80">
        <v>-104387</v>
      </c>
      <c r="HB80">
        <v>-29195</v>
      </c>
      <c r="HD80">
        <v>-177184</v>
      </c>
      <c r="HE80">
        <v>-2101633</v>
      </c>
      <c r="HG80">
        <v>24717188</v>
      </c>
    </row>
    <row r="81" spans="1:215" x14ac:dyDescent="0.25">
      <c r="A81">
        <v>6</v>
      </c>
      <c r="B81" t="s">
        <v>659</v>
      </c>
      <c r="C81">
        <v>2009</v>
      </c>
      <c r="E81" t="s">
        <v>660</v>
      </c>
      <c r="F81">
        <v>1953</v>
      </c>
      <c r="G81">
        <v>0</v>
      </c>
      <c r="I81">
        <v>0</v>
      </c>
      <c r="J81" t="s">
        <v>649</v>
      </c>
      <c r="K81" t="s">
        <v>650</v>
      </c>
      <c r="L81" t="s">
        <v>650</v>
      </c>
      <c r="M81">
        <v>1</v>
      </c>
      <c r="N81" t="s">
        <v>615</v>
      </c>
      <c r="O81">
        <v>1</v>
      </c>
      <c r="P81" t="s">
        <v>616</v>
      </c>
      <c r="Q81" t="s">
        <v>626</v>
      </c>
      <c r="R81">
        <v>2</v>
      </c>
      <c r="S81">
        <v>1</v>
      </c>
      <c r="T81" s="60">
        <v>39994</v>
      </c>
      <c r="U81" s="60">
        <v>39994</v>
      </c>
      <c r="V81" s="60">
        <v>39994</v>
      </c>
      <c r="W81" t="s">
        <v>324</v>
      </c>
      <c r="X81" t="s">
        <v>663</v>
      </c>
      <c r="Y81" t="s">
        <v>635</v>
      </c>
      <c r="Z81">
        <v>3.7500000999999998E-2</v>
      </c>
      <c r="AA81">
        <v>7.9999998000000003E-2</v>
      </c>
      <c r="AB81">
        <v>2</v>
      </c>
      <c r="AC81">
        <v>0</v>
      </c>
      <c r="AD81">
        <v>10</v>
      </c>
      <c r="AE81">
        <v>0</v>
      </c>
      <c r="AF81">
        <v>1</v>
      </c>
      <c r="AG81">
        <v>30</v>
      </c>
      <c r="BP81" s="60">
        <v>39994</v>
      </c>
      <c r="BQ81">
        <v>27094000</v>
      </c>
      <c r="BR81">
        <v>34290000</v>
      </c>
      <c r="BS81">
        <v>0.79000002000000003</v>
      </c>
      <c r="BT81">
        <v>7196000</v>
      </c>
      <c r="BV81">
        <v>9835000</v>
      </c>
      <c r="BW81">
        <v>753909.69</v>
      </c>
      <c r="BX81">
        <v>1</v>
      </c>
      <c r="BY81">
        <v>0</v>
      </c>
      <c r="BZ81">
        <v>0</v>
      </c>
      <c r="CA81">
        <v>0</v>
      </c>
      <c r="CC81">
        <v>-0.18100000999999999</v>
      </c>
      <c r="CE81">
        <v>-3.7999999E-2</v>
      </c>
      <c r="CG81">
        <v>1.2E-2</v>
      </c>
      <c r="CJ81">
        <v>1.8999999E-2</v>
      </c>
      <c r="CP81">
        <v>9.4999999000000002E-2</v>
      </c>
      <c r="CQ81">
        <v>1975</v>
      </c>
      <c r="CS81">
        <v>0</v>
      </c>
      <c r="CT81">
        <v>0</v>
      </c>
      <c r="CU81">
        <v>0</v>
      </c>
      <c r="CV81">
        <v>0.64800000000000002</v>
      </c>
      <c r="CW81">
        <v>0</v>
      </c>
      <c r="CX81">
        <v>0</v>
      </c>
      <c r="CY81">
        <v>0.25999999000000001</v>
      </c>
      <c r="CZ81">
        <v>0</v>
      </c>
      <c r="DA81">
        <v>0</v>
      </c>
      <c r="DB81">
        <v>2.7999999000000001E-2</v>
      </c>
      <c r="DC81">
        <v>4.3000001000000003E-2</v>
      </c>
      <c r="DD81">
        <v>1.2999999E-2</v>
      </c>
      <c r="DE81">
        <v>8.0000000000000002E-3</v>
      </c>
      <c r="DF81">
        <v>2011</v>
      </c>
      <c r="DG81">
        <v>0.1239</v>
      </c>
      <c r="DH81">
        <v>9.6000001000000001E-2</v>
      </c>
      <c r="DI81">
        <v>2.7899999000000002E-2</v>
      </c>
      <c r="DJ81">
        <v>9.0100004999999997E-2</v>
      </c>
      <c r="DK81">
        <v>0.18610001000000001</v>
      </c>
      <c r="DR81">
        <v>0</v>
      </c>
      <c r="DS81">
        <v>0</v>
      </c>
      <c r="DT81">
        <v>0</v>
      </c>
      <c r="DU81">
        <v>0</v>
      </c>
      <c r="DV81">
        <v>222515</v>
      </c>
      <c r="DW81">
        <v>9834810</v>
      </c>
      <c r="DX81">
        <v>45.200001</v>
      </c>
      <c r="DY81">
        <v>8.8000001999999995</v>
      </c>
      <c r="DZ81">
        <v>44.198002000000002</v>
      </c>
      <c r="EA81">
        <v>210509</v>
      </c>
      <c r="EC81">
        <v>99136</v>
      </c>
      <c r="EF81">
        <v>19.360363</v>
      </c>
      <c r="EG81">
        <v>89050</v>
      </c>
      <c r="EH81">
        <v>1752416.9</v>
      </c>
      <c r="EI81">
        <v>69.599997999999999</v>
      </c>
      <c r="EJ81">
        <v>19.679001</v>
      </c>
      <c r="EK81">
        <v>60</v>
      </c>
      <c r="EL81">
        <v>19.5</v>
      </c>
      <c r="EN81">
        <v>4712</v>
      </c>
      <c r="EO81">
        <v>15.096</v>
      </c>
      <c r="EP81">
        <v>5374</v>
      </c>
      <c r="ES81">
        <v>0</v>
      </c>
      <c r="EV81">
        <v>532160</v>
      </c>
      <c r="EW81">
        <v>0</v>
      </c>
      <c r="EX81">
        <v>1</v>
      </c>
      <c r="FB81">
        <v>18083484</v>
      </c>
      <c r="FI81">
        <v>19506244</v>
      </c>
      <c r="FP81">
        <v>844540</v>
      </c>
      <c r="FQ81">
        <v>754044</v>
      </c>
      <c r="FS81">
        <v>69130</v>
      </c>
      <c r="FV81">
        <v>3306</v>
      </c>
      <c r="FW81">
        <v>1671020</v>
      </c>
      <c r="FX81">
        <v>-4607182</v>
      </c>
      <c r="FZ81">
        <v>239293</v>
      </c>
      <c r="GA81">
        <v>264331</v>
      </c>
      <c r="GB81">
        <v>503624</v>
      </c>
      <c r="GC81">
        <v>-167809</v>
      </c>
      <c r="GD81">
        <v>-36954</v>
      </c>
      <c r="GG81">
        <v>-17116</v>
      </c>
      <c r="GH81">
        <v>-36433</v>
      </c>
      <c r="GI81">
        <v>-23616</v>
      </c>
      <c r="GJ81">
        <v>-2012</v>
      </c>
      <c r="GL81">
        <v>-37715</v>
      </c>
      <c r="GM81">
        <v>49846</v>
      </c>
      <c r="GN81">
        <v>-26075</v>
      </c>
      <c r="GP81">
        <v>-32019</v>
      </c>
      <c r="GQ81">
        <v>-2762441</v>
      </c>
      <c r="GR81">
        <v>-1919309</v>
      </c>
      <c r="GS81">
        <v>-1888931</v>
      </c>
      <c r="GW81">
        <v>-30378</v>
      </c>
      <c r="HA81">
        <v>-120689</v>
      </c>
      <c r="HB81">
        <v>-27322</v>
      </c>
      <c r="HD81">
        <v>-6973</v>
      </c>
      <c r="HE81">
        <v>-2074293</v>
      </c>
      <c r="HG81">
        <v>19880452</v>
      </c>
    </row>
    <row r="82" spans="1:215" x14ac:dyDescent="0.25">
      <c r="A82">
        <v>6</v>
      </c>
      <c r="B82" t="s">
        <v>659</v>
      </c>
      <c r="C82">
        <v>2010</v>
      </c>
      <c r="E82" t="s">
        <v>660</v>
      </c>
      <c r="F82">
        <v>1953</v>
      </c>
      <c r="G82">
        <v>0</v>
      </c>
      <c r="I82">
        <v>0</v>
      </c>
      <c r="J82" t="s">
        <v>649</v>
      </c>
      <c r="K82" t="s">
        <v>650</v>
      </c>
      <c r="L82" t="s">
        <v>650</v>
      </c>
      <c r="M82">
        <v>1</v>
      </c>
      <c r="N82" t="s">
        <v>615</v>
      </c>
      <c r="O82">
        <v>1</v>
      </c>
      <c r="P82" t="s">
        <v>616</v>
      </c>
      <c r="Q82" t="s">
        <v>626</v>
      </c>
      <c r="R82">
        <v>2</v>
      </c>
      <c r="S82">
        <v>1</v>
      </c>
      <c r="T82" s="60">
        <v>40359</v>
      </c>
      <c r="U82" s="60">
        <v>40359</v>
      </c>
      <c r="V82" s="60">
        <v>40359</v>
      </c>
      <c r="W82" t="s">
        <v>324</v>
      </c>
      <c r="X82" t="s">
        <v>663</v>
      </c>
      <c r="Y82" t="s">
        <v>635</v>
      </c>
      <c r="Z82">
        <v>3.7500000999999998E-2</v>
      </c>
      <c r="AA82">
        <v>7.9999998000000003E-2</v>
      </c>
      <c r="AB82">
        <v>2</v>
      </c>
      <c r="AC82">
        <v>0</v>
      </c>
      <c r="AD82">
        <v>10</v>
      </c>
      <c r="AE82">
        <v>0</v>
      </c>
      <c r="AF82">
        <v>1</v>
      </c>
      <c r="AG82">
        <v>30</v>
      </c>
      <c r="BP82" s="60">
        <v>40359</v>
      </c>
      <c r="BQ82">
        <v>27572000</v>
      </c>
      <c r="BR82">
        <v>36073000</v>
      </c>
      <c r="BS82">
        <v>0.76400000000000001</v>
      </c>
      <c r="BT82">
        <v>8501000</v>
      </c>
      <c r="BV82">
        <v>9420000</v>
      </c>
      <c r="BW82">
        <v>763005.13</v>
      </c>
      <c r="BX82">
        <v>1</v>
      </c>
      <c r="BY82">
        <v>0</v>
      </c>
      <c r="BZ82">
        <v>0</v>
      </c>
      <c r="CA82">
        <v>0</v>
      </c>
      <c r="CC82">
        <v>0.14910001000000001</v>
      </c>
      <c r="CE82">
        <v>-4.6999998000000001E-2</v>
      </c>
      <c r="CG82">
        <v>2.3E-2</v>
      </c>
      <c r="CJ82">
        <v>2.3E-2</v>
      </c>
      <c r="CP82">
        <v>9.6000001000000001E-2</v>
      </c>
      <c r="CQ82">
        <v>1975</v>
      </c>
      <c r="CS82">
        <v>0</v>
      </c>
      <c r="CT82">
        <v>0</v>
      </c>
      <c r="CU82">
        <v>0</v>
      </c>
      <c r="CV82">
        <v>0.65289998000000005</v>
      </c>
      <c r="CW82">
        <v>0</v>
      </c>
      <c r="CX82">
        <v>0</v>
      </c>
      <c r="CY82">
        <v>0.2366</v>
      </c>
      <c r="CZ82">
        <v>0</v>
      </c>
      <c r="DA82">
        <v>0</v>
      </c>
      <c r="DB82">
        <v>3.09E-2</v>
      </c>
      <c r="DC82">
        <v>4.58E-2</v>
      </c>
      <c r="DD82">
        <v>2.0499999000000001E-2</v>
      </c>
      <c r="DE82">
        <v>1.3300001000000001E-2</v>
      </c>
      <c r="DF82">
        <v>2012</v>
      </c>
      <c r="DG82">
        <v>0.127</v>
      </c>
      <c r="DH82">
        <v>0.105</v>
      </c>
      <c r="DI82">
        <v>2.1999999999999999E-2</v>
      </c>
      <c r="DJ82">
        <v>9.8700001999999995E-2</v>
      </c>
      <c r="DK82">
        <v>0.20370000999999999</v>
      </c>
      <c r="DR82">
        <v>0</v>
      </c>
      <c r="DS82">
        <v>0</v>
      </c>
      <c r="DT82">
        <v>0</v>
      </c>
      <c r="DU82">
        <v>0</v>
      </c>
      <c r="DV82">
        <v>213530</v>
      </c>
      <c r="DW82">
        <v>9419952</v>
      </c>
      <c r="DX82">
        <v>45.5</v>
      </c>
      <c r="DY82">
        <v>9.1999998000000005</v>
      </c>
      <c r="DZ82">
        <v>44.115001999999997</v>
      </c>
      <c r="EA82">
        <v>209605</v>
      </c>
      <c r="EC82">
        <v>106031</v>
      </c>
      <c r="EF82">
        <v>19.405560999999999</v>
      </c>
      <c r="EG82">
        <v>95697</v>
      </c>
      <c r="EH82">
        <v>1889412.9</v>
      </c>
      <c r="EI82">
        <v>69.599997999999999</v>
      </c>
      <c r="EJ82">
        <v>19.743998999999999</v>
      </c>
      <c r="EK82">
        <v>60.099997999999999</v>
      </c>
      <c r="EL82">
        <v>19.5</v>
      </c>
      <c r="EN82">
        <v>4724</v>
      </c>
      <c r="EO82">
        <v>15.504</v>
      </c>
      <c r="EP82">
        <v>5610</v>
      </c>
      <c r="ES82">
        <v>0</v>
      </c>
      <c r="EV82">
        <v>529166</v>
      </c>
      <c r="EW82">
        <v>0</v>
      </c>
      <c r="EX82">
        <v>1</v>
      </c>
      <c r="FB82">
        <v>19460796</v>
      </c>
      <c r="FI82">
        <v>21779422</v>
      </c>
      <c r="FN82">
        <v>-1421</v>
      </c>
      <c r="FP82">
        <v>808908</v>
      </c>
      <c r="FQ82">
        <v>763099</v>
      </c>
      <c r="FS82">
        <v>71020</v>
      </c>
      <c r="FV82">
        <v>2953</v>
      </c>
      <c r="FW82">
        <v>1645980</v>
      </c>
      <c r="FX82">
        <v>2350927</v>
      </c>
      <c r="FZ82">
        <v>216116</v>
      </c>
      <c r="GA82">
        <v>255848</v>
      </c>
      <c r="GB82">
        <v>471964</v>
      </c>
      <c r="GC82">
        <v>-18837</v>
      </c>
      <c r="GD82">
        <v>74007</v>
      </c>
      <c r="GE82">
        <v>77657</v>
      </c>
      <c r="GG82">
        <v>15285</v>
      </c>
      <c r="GH82">
        <v>-35924</v>
      </c>
      <c r="GI82">
        <v>-23509</v>
      </c>
      <c r="GJ82">
        <v>-5451</v>
      </c>
      <c r="GL82">
        <v>-45784</v>
      </c>
      <c r="GM82">
        <v>12135</v>
      </c>
      <c r="GN82">
        <v>-173</v>
      </c>
      <c r="GO82">
        <v>1248</v>
      </c>
      <c r="GQ82">
        <v>4518277</v>
      </c>
      <c r="GR82">
        <v>-2057591</v>
      </c>
      <c r="GS82">
        <v>-2031119</v>
      </c>
      <c r="GW82">
        <v>-26472</v>
      </c>
      <c r="HA82">
        <v>-154144</v>
      </c>
      <c r="HB82">
        <v>-28237</v>
      </c>
      <c r="HD82">
        <v>-11798</v>
      </c>
      <c r="HE82">
        <v>-2251770</v>
      </c>
      <c r="HG82">
        <v>22146960</v>
      </c>
    </row>
    <row r="83" spans="1:215" x14ac:dyDescent="0.25">
      <c r="A83">
        <v>6</v>
      </c>
      <c r="B83" t="s">
        <v>659</v>
      </c>
      <c r="C83">
        <v>2011</v>
      </c>
      <c r="E83" t="s">
        <v>660</v>
      </c>
      <c r="F83">
        <v>1953</v>
      </c>
      <c r="G83">
        <v>0</v>
      </c>
      <c r="I83">
        <v>0</v>
      </c>
      <c r="J83" t="s">
        <v>649</v>
      </c>
      <c r="K83" t="s">
        <v>650</v>
      </c>
      <c r="L83" t="s">
        <v>650</v>
      </c>
      <c r="M83">
        <v>1</v>
      </c>
      <c r="N83" t="s">
        <v>615</v>
      </c>
      <c r="O83">
        <v>1</v>
      </c>
      <c r="P83" t="s">
        <v>616</v>
      </c>
      <c r="Q83" t="s">
        <v>626</v>
      </c>
      <c r="R83">
        <v>2</v>
      </c>
      <c r="S83">
        <v>1</v>
      </c>
      <c r="T83" s="60">
        <v>40724</v>
      </c>
      <c r="U83" s="60">
        <v>40724</v>
      </c>
      <c r="V83" s="60">
        <v>40724</v>
      </c>
      <c r="W83" t="s">
        <v>324</v>
      </c>
      <c r="X83" t="s">
        <v>664</v>
      </c>
      <c r="Y83" t="s">
        <v>635</v>
      </c>
      <c r="Z83">
        <v>3.2499999000000002E-2</v>
      </c>
      <c r="AA83">
        <v>7.9999998000000003E-2</v>
      </c>
      <c r="AB83">
        <v>2</v>
      </c>
      <c r="AC83">
        <v>0</v>
      </c>
      <c r="AD83">
        <v>10</v>
      </c>
      <c r="AE83">
        <v>0</v>
      </c>
      <c r="AF83">
        <v>1</v>
      </c>
      <c r="AG83">
        <v>30</v>
      </c>
      <c r="BP83" s="60">
        <v>40724</v>
      </c>
      <c r="BQ83">
        <v>27984000</v>
      </c>
      <c r="BR83">
        <v>37051000</v>
      </c>
      <c r="BS83">
        <v>0.755</v>
      </c>
      <c r="BT83">
        <v>9067000</v>
      </c>
      <c r="BV83">
        <v>9061000</v>
      </c>
      <c r="BW83">
        <v>786581.13</v>
      </c>
      <c r="BX83">
        <v>1</v>
      </c>
      <c r="BY83">
        <v>0</v>
      </c>
      <c r="BZ83">
        <v>0</v>
      </c>
      <c r="CA83">
        <v>0</v>
      </c>
      <c r="CC83">
        <v>0.24600000999999999</v>
      </c>
      <c r="CE83">
        <v>5.1999996999999999E-2</v>
      </c>
      <c r="CG83">
        <v>4.8000000000000001E-2</v>
      </c>
      <c r="CJ83">
        <v>5.1999996999999999E-2</v>
      </c>
      <c r="CP83">
        <v>0.1</v>
      </c>
      <c r="CQ83">
        <v>1975</v>
      </c>
      <c r="CR83">
        <v>1</v>
      </c>
      <c r="CS83">
        <v>0</v>
      </c>
      <c r="CT83">
        <v>0</v>
      </c>
      <c r="CU83">
        <v>0</v>
      </c>
      <c r="CV83">
        <v>0.63290000000000002</v>
      </c>
      <c r="CW83">
        <v>0</v>
      </c>
      <c r="CX83">
        <v>0</v>
      </c>
      <c r="CY83">
        <v>0.21049999</v>
      </c>
      <c r="CZ83">
        <v>0</v>
      </c>
      <c r="DA83">
        <v>0</v>
      </c>
      <c r="DB83">
        <v>4.1199997000000002E-2</v>
      </c>
      <c r="DC83">
        <v>7.2899996999999994E-2</v>
      </c>
      <c r="DD83">
        <v>2.9100001E-2</v>
      </c>
      <c r="DE83">
        <v>1.3400001E-2</v>
      </c>
      <c r="DF83">
        <v>2013</v>
      </c>
      <c r="DG83">
        <v>0.12690000000000001</v>
      </c>
      <c r="DH83">
        <v>0.11550000000000001</v>
      </c>
      <c r="DI83">
        <v>1.14E-2</v>
      </c>
      <c r="DJ83">
        <v>9.6000001000000001E-2</v>
      </c>
      <c r="DK83">
        <v>0.21149999</v>
      </c>
      <c r="DR83">
        <v>0</v>
      </c>
      <c r="DS83">
        <v>0</v>
      </c>
      <c r="DT83">
        <v>0</v>
      </c>
      <c r="DU83">
        <v>0</v>
      </c>
      <c r="DV83">
        <v>208939</v>
      </c>
      <c r="DW83">
        <v>9060631</v>
      </c>
      <c r="DX83">
        <v>45.700001</v>
      </c>
      <c r="DY83">
        <v>9.3999995999999992</v>
      </c>
      <c r="DZ83">
        <v>43.365001999999997</v>
      </c>
      <c r="EA83">
        <v>208969</v>
      </c>
      <c r="EC83">
        <v>112605</v>
      </c>
      <c r="EF83">
        <v>19.454979000000002</v>
      </c>
      <c r="EG83">
        <v>102106</v>
      </c>
      <c r="EH83">
        <v>2025265.9</v>
      </c>
      <c r="EI83">
        <v>69.699996999999996</v>
      </c>
      <c r="EJ83">
        <v>19.834999</v>
      </c>
      <c r="EK83">
        <v>60.200001</v>
      </c>
      <c r="EL83">
        <v>19.5</v>
      </c>
      <c r="EN83">
        <v>4609</v>
      </c>
      <c r="EO83">
        <v>15.228</v>
      </c>
      <c r="EP83">
        <v>5890</v>
      </c>
      <c r="ES83">
        <v>0</v>
      </c>
      <c r="EV83">
        <v>530513</v>
      </c>
      <c r="EW83">
        <v>0</v>
      </c>
      <c r="EX83">
        <v>1</v>
      </c>
      <c r="FB83">
        <v>20791274</v>
      </c>
      <c r="FI83">
        <v>26440256</v>
      </c>
      <c r="FN83">
        <v>-1726</v>
      </c>
      <c r="FP83">
        <v>833287</v>
      </c>
      <c r="FQ83">
        <v>786662</v>
      </c>
      <c r="FS83">
        <v>64385</v>
      </c>
      <c r="FV83">
        <v>6427</v>
      </c>
      <c r="FW83">
        <v>1690761</v>
      </c>
      <c r="FX83">
        <v>4629673</v>
      </c>
      <c r="FZ83">
        <v>207282</v>
      </c>
      <c r="GA83">
        <v>265894</v>
      </c>
      <c r="GB83">
        <v>473176</v>
      </c>
      <c r="GC83">
        <v>181336</v>
      </c>
      <c r="GD83">
        <v>123495</v>
      </c>
      <c r="GE83">
        <v>67190</v>
      </c>
      <c r="GG83">
        <v>40832</v>
      </c>
      <c r="GH83">
        <v>-24172</v>
      </c>
      <c r="GI83">
        <v>-28004</v>
      </c>
      <c r="GJ83">
        <v>-10987</v>
      </c>
      <c r="GL83">
        <v>-59008</v>
      </c>
      <c r="GM83">
        <v>13593</v>
      </c>
      <c r="GN83">
        <v>-410</v>
      </c>
      <c r="GO83">
        <v>1316</v>
      </c>
      <c r="GQ83">
        <v>7097475</v>
      </c>
      <c r="GR83">
        <v>-2190728</v>
      </c>
      <c r="GS83">
        <v>-2166779</v>
      </c>
      <c r="GW83">
        <v>-23949</v>
      </c>
      <c r="HA83">
        <v>-180719</v>
      </c>
      <c r="HB83">
        <v>-27286</v>
      </c>
      <c r="HD83">
        <v>-6479</v>
      </c>
      <c r="HE83">
        <v>-2405212</v>
      </c>
      <c r="HG83">
        <v>26839224</v>
      </c>
    </row>
    <row r="84" spans="1:215" x14ac:dyDescent="0.25">
      <c r="A84">
        <v>6</v>
      </c>
      <c r="B84" t="s">
        <v>659</v>
      </c>
      <c r="C84">
        <v>2012</v>
      </c>
      <c r="E84" t="s">
        <v>660</v>
      </c>
      <c r="F84">
        <v>1953</v>
      </c>
      <c r="G84">
        <v>0</v>
      </c>
      <c r="I84">
        <v>0</v>
      </c>
      <c r="J84" t="s">
        <v>649</v>
      </c>
      <c r="K84" t="s">
        <v>650</v>
      </c>
      <c r="L84" t="s">
        <v>650</v>
      </c>
      <c r="M84">
        <v>1</v>
      </c>
      <c r="N84" t="s">
        <v>615</v>
      </c>
      <c r="O84">
        <v>1</v>
      </c>
      <c r="P84" t="s">
        <v>616</v>
      </c>
      <c r="Q84" t="s">
        <v>626</v>
      </c>
      <c r="R84">
        <v>2</v>
      </c>
      <c r="S84">
        <v>1</v>
      </c>
      <c r="T84" s="60">
        <v>41090</v>
      </c>
      <c r="U84" s="60">
        <v>41090</v>
      </c>
      <c r="V84" s="60">
        <v>41090</v>
      </c>
      <c r="W84" t="s">
        <v>324</v>
      </c>
      <c r="X84" t="s">
        <v>664</v>
      </c>
      <c r="Y84" t="s">
        <v>635</v>
      </c>
      <c r="Z84">
        <v>3.2499999000000002E-2</v>
      </c>
      <c r="AA84">
        <v>7.9999998000000003E-2</v>
      </c>
      <c r="AB84">
        <v>2</v>
      </c>
      <c r="AC84">
        <v>0</v>
      </c>
      <c r="AD84">
        <v>10</v>
      </c>
      <c r="AE84">
        <v>0</v>
      </c>
      <c r="AF84">
        <v>1</v>
      </c>
      <c r="AG84">
        <v>30</v>
      </c>
      <c r="BO84">
        <v>3.9999999000000001E-2</v>
      </c>
      <c r="BP84" s="60">
        <v>41090</v>
      </c>
      <c r="BQ84">
        <v>28948000</v>
      </c>
      <c r="BR84">
        <v>38450000</v>
      </c>
      <c r="BS84">
        <v>0.75300001999999999</v>
      </c>
      <c r="BT84">
        <v>9502000</v>
      </c>
      <c r="BV84">
        <v>8869000</v>
      </c>
      <c r="BW84">
        <v>852107.81</v>
      </c>
      <c r="BX84">
        <v>1</v>
      </c>
      <c r="BY84">
        <v>0</v>
      </c>
      <c r="BZ84">
        <v>0</v>
      </c>
      <c r="CA84">
        <v>0</v>
      </c>
      <c r="CC84">
        <v>1.2999999E-2</v>
      </c>
      <c r="CE84">
        <v>0.13200000000000001</v>
      </c>
      <c r="CG84">
        <v>1.7999998999999999E-2</v>
      </c>
      <c r="CJ84">
        <v>6.3000001E-2</v>
      </c>
      <c r="CP84">
        <v>9.8000005000000001E-2</v>
      </c>
      <c r="CQ84">
        <v>1975</v>
      </c>
      <c r="CR84">
        <v>1</v>
      </c>
      <c r="CS84">
        <v>0</v>
      </c>
      <c r="CT84">
        <v>0</v>
      </c>
      <c r="CU84">
        <v>0</v>
      </c>
      <c r="CV84">
        <v>0.62760000999999999</v>
      </c>
      <c r="CW84">
        <v>0.45580003000000002</v>
      </c>
      <c r="CX84">
        <v>0.17180000000000001</v>
      </c>
      <c r="CY84">
        <v>0.19459999</v>
      </c>
      <c r="CZ84">
        <v>0</v>
      </c>
      <c r="DA84">
        <v>0</v>
      </c>
      <c r="DB84">
        <v>5.1700000000000003E-2</v>
      </c>
      <c r="DC84">
        <v>5.4099999000000003E-2</v>
      </c>
      <c r="DD84">
        <v>4.8299997999999997E-2</v>
      </c>
      <c r="DE84">
        <v>2.3699998999999999E-2</v>
      </c>
      <c r="DF84">
        <v>2014</v>
      </c>
      <c r="DG84">
        <v>0.1293</v>
      </c>
      <c r="DH84">
        <v>0.1145</v>
      </c>
      <c r="DI84">
        <v>1.4800000000000001E-2</v>
      </c>
      <c r="DJ84">
        <v>0.105</v>
      </c>
      <c r="DK84">
        <v>0.21950001</v>
      </c>
      <c r="DR84">
        <v>0</v>
      </c>
      <c r="DS84">
        <v>0</v>
      </c>
      <c r="DT84">
        <v>0</v>
      </c>
      <c r="DU84">
        <v>0</v>
      </c>
      <c r="DV84">
        <v>203994</v>
      </c>
      <c r="DW84">
        <v>8868678</v>
      </c>
      <c r="DX84">
        <v>45.799999</v>
      </c>
      <c r="DY84">
        <v>9.6000004000000008</v>
      </c>
      <c r="DZ84">
        <v>43.474997999999999</v>
      </c>
      <c r="EA84">
        <v>210060</v>
      </c>
      <c r="EC84">
        <v>118871</v>
      </c>
      <c r="EF84">
        <v>19.581547</v>
      </c>
      <c r="EG84">
        <v>108227</v>
      </c>
      <c r="EH84">
        <v>2150549</v>
      </c>
      <c r="EI84">
        <v>69.800003000000004</v>
      </c>
      <c r="EJ84">
        <v>19.870999999999999</v>
      </c>
      <c r="EK84">
        <v>60.200001</v>
      </c>
      <c r="EL84">
        <v>19.399999999999999</v>
      </c>
      <c r="EN84">
        <v>4440</v>
      </c>
      <c r="EO84">
        <v>15.348000000000001</v>
      </c>
      <c r="EP84">
        <v>6204</v>
      </c>
      <c r="ES84">
        <v>0</v>
      </c>
      <c r="EV84">
        <v>532925</v>
      </c>
      <c r="EW84">
        <v>0</v>
      </c>
      <c r="EX84">
        <v>1</v>
      </c>
      <c r="EY84">
        <v>406514.87699999998</v>
      </c>
      <c r="EZ84">
        <v>15794529</v>
      </c>
      <c r="FA84">
        <v>1783669.9</v>
      </c>
      <c r="FB84">
        <v>21967658</v>
      </c>
      <c r="FI84">
        <v>26047714</v>
      </c>
      <c r="FN84">
        <v>-626</v>
      </c>
      <c r="FP84">
        <v>905968</v>
      </c>
      <c r="FQ84">
        <v>852167</v>
      </c>
      <c r="FS84">
        <v>51423</v>
      </c>
      <c r="FV84">
        <v>2236</v>
      </c>
      <c r="FW84">
        <v>1811794</v>
      </c>
      <c r="FX84">
        <v>-402858</v>
      </c>
      <c r="FZ84">
        <v>192117</v>
      </c>
      <c r="GA84">
        <v>282677</v>
      </c>
      <c r="GB84">
        <v>474794</v>
      </c>
      <c r="GC84">
        <v>162964</v>
      </c>
      <c r="GD84">
        <v>184452</v>
      </c>
      <c r="GE84">
        <v>18948</v>
      </c>
      <c r="GG84">
        <v>12177</v>
      </c>
      <c r="GH84">
        <v>-29273</v>
      </c>
      <c r="GI84">
        <v>-43966</v>
      </c>
      <c r="GJ84">
        <v>-3765</v>
      </c>
      <c r="GL84">
        <v>-54849</v>
      </c>
      <c r="GM84">
        <v>2711</v>
      </c>
      <c r="GN84">
        <v>1535</v>
      </c>
      <c r="GO84">
        <v>2161</v>
      </c>
      <c r="GQ84">
        <v>2134664</v>
      </c>
      <c r="GR84">
        <v>-2327678</v>
      </c>
      <c r="GS84">
        <v>-2297947</v>
      </c>
      <c r="GW84">
        <v>-29731</v>
      </c>
      <c r="HA84">
        <v>-207289</v>
      </c>
      <c r="HB84">
        <v>-31052</v>
      </c>
      <c r="HD84">
        <v>-5774</v>
      </c>
      <c r="HE84">
        <v>-2571793</v>
      </c>
      <c r="HG84">
        <v>26402094</v>
      </c>
    </row>
    <row r="85" spans="1:215" x14ac:dyDescent="0.25">
      <c r="A85">
        <v>6</v>
      </c>
      <c r="B85" t="s">
        <v>659</v>
      </c>
      <c r="C85">
        <v>2013</v>
      </c>
      <c r="E85" t="s">
        <v>660</v>
      </c>
      <c r="F85">
        <v>1953</v>
      </c>
      <c r="G85">
        <v>0</v>
      </c>
      <c r="I85">
        <v>0</v>
      </c>
      <c r="J85" t="s">
        <v>649</v>
      </c>
      <c r="K85" t="s">
        <v>650</v>
      </c>
      <c r="L85" t="s">
        <v>650</v>
      </c>
      <c r="M85">
        <v>1</v>
      </c>
      <c r="N85" t="s">
        <v>615</v>
      </c>
      <c r="O85">
        <v>1</v>
      </c>
      <c r="P85" t="s">
        <v>616</v>
      </c>
      <c r="Q85" t="s">
        <v>626</v>
      </c>
      <c r="R85">
        <v>2</v>
      </c>
      <c r="S85">
        <v>1</v>
      </c>
      <c r="T85" s="60">
        <v>41455</v>
      </c>
      <c r="U85" s="60">
        <v>41455</v>
      </c>
      <c r="V85" s="60">
        <v>41455</v>
      </c>
      <c r="W85" t="s">
        <v>324</v>
      </c>
      <c r="X85" t="s">
        <v>664</v>
      </c>
      <c r="Y85" t="s">
        <v>639</v>
      </c>
      <c r="Z85">
        <v>2.9999998999999999E-2</v>
      </c>
      <c r="AA85">
        <v>7.9999998000000003E-2</v>
      </c>
      <c r="AB85">
        <v>2</v>
      </c>
      <c r="AC85">
        <v>0</v>
      </c>
      <c r="AD85">
        <v>10</v>
      </c>
      <c r="AE85">
        <v>0</v>
      </c>
      <c r="AF85">
        <v>3</v>
      </c>
      <c r="AG85">
        <v>30</v>
      </c>
      <c r="AI85" t="s">
        <v>665</v>
      </c>
      <c r="AO85">
        <v>28677044</v>
      </c>
      <c r="AP85">
        <v>29733566</v>
      </c>
      <c r="AQ85">
        <v>-718908.69</v>
      </c>
      <c r="AR85">
        <v>0</v>
      </c>
      <c r="AS85">
        <v>0</v>
      </c>
      <c r="AT85">
        <v>0</v>
      </c>
      <c r="AU85">
        <v>1</v>
      </c>
      <c r="AV85">
        <v>2</v>
      </c>
      <c r="AX85">
        <v>0</v>
      </c>
      <c r="AY85">
        <v>0.89999998000000003</v>
      </c>
      <c r="AZ85">
        <v>10</v>
      </c>
      <c r="BA85">
        <v>1</v>
      </c>
      <c r="BB85">
        <v>1</v>
      </c>
      <c r="BC85">
        <v>1</v>
      </c>
      <c r="BE85">
        <v>0</v>
      </c>
      <c r="BO85">
        <v>2.9999998999999999E-2</v>
      </c>
      <c r="BP85" s="60">
        <v>41455</v>
      </c>
      <c r="BQ85">
        <v>30111000</v>
      </c>
      <c r="BR85">
        <v>39912000</v>
      </c>
      <c r="BS85">
        <v>0.75400001000000005</v>
      </c>
      <c r="BT85">
        <v>9801000</v>
      </c>
      <c r="BV85">
        <v>8753000</v>
      </c>
      <c r="BW85">
        <v>911255.19</v>
      </c>
      <c r="BX85">
        <v>1</v>
      </c>
      <c r="BY85">
        <v>0</v>
      </c>
      <c r="BZ85">
        <v>0</v>
      </c>
      <c r="CA85">
        <v>0</v>
      </c>
      <c r="CC85">
        <v>0.13100000000000001</v>
      </c>
      <c r="CE85">
        <v>0.126</v>
      </c>
      <c r="CG85">
        <v>5.8999999999999997E-2</v>
      </c>
      <c r="CJ85">
        <v>7.4000000999999996E-2</v>
      </c>
      <c r="CP85">
        <v>9.8000005000000001E-2</v>
      </c>
      <c r="CQ85">
        <v>1975</v>
      </c>
      <c r="CR85">
        <v>1</v>
      </c>
      <c r="CS85">
        <v>0</v>
      </c>
      <c r="CT85">
        <v>0</v>
      </c>
      <c r="CU85">
        <v>0</v>
      </c>
      <c r="CV85">
        <v>0.62760000999999999</v>
      </c>
      <c r="CW85">
        <v>0.45580003000000002</v>
      </c>
      <c r="CX85">
        <v>0.17180000000000001</v>
      </c>
      <c r="CY85">
        <v>0.19459999</v>
      </c>
      <c r="CZ85">
        <v>0</v>
      </c>
      <c r="DA85">
        <v>0</v>
      </c>
      <c r="DB85">
        <v>5.1700000000000003E-2</v>
      </c>
      <c r="DC85">
        <v>5.4099999000000003E-2</v>
      </c>
      <c r="DD85">
        <v>4.8299997999999997E-2</v>
      </c>
      <c r="DE85">
        <v>2.3699998999999999E-2</v>
      </c>
      <c r="DF85">
        <v>2015</v>
      </c>
      <c r="DG85">
        <v>0.12859999999999999</v>
      </c>
      <c r="DH85">
        <v>0.1148</v>
      </c>
      <c r="DI85">
        <v>1.38E-2</v>
      </c>
      <c r="DJ85">
        <v>0.1089</v>
      </c>
      <c r="DK85">
        <v>0.22370000000000001</v>
      </c>
      <c r="DR85">
        <v>0</v>
      </c>
      <c r="DS85">
        <v>0</v>
      </c>
      <c r="DT85">
        <v>0</v>
      </c>
      <c r="DU85">
        <v>0</v>
      </c>
      <c r="DV85">
        <v>202693</v>
      </c>
      <c r="DW85">
        <v>8752783</v>
      </c>
      <c r="DX85">
        <v>45.700001</v>
      </c>
      <c r="DY85">
        <v>9.6000004000000008</v>
      </c>
      <c r="DZ85">
        <v>43.181998999999998</v>
      </c>
      <c r="EA85">
        <v>213058</v>
      </c>
      <c r="EC85">
        <v>125182</v>
      </c>
      <c r="EF85">
        <v>19.534286000000002</v>
      </c>
      <c r="EG85">
        <v>114408</v>
      </c>
      <c r="EH85">
        <v>2274485</v>
      </c>
      <c r="EI85">
        <v>69.900002000000001</v>
      </c>
      <c r="EJ85">
        <v>19.879999000000002</v>
      </c>
      <c r="EK85">
        <v>60.299999</v>
      </c>
      <c r="EL85">
        <v>19.399999999999999</v>
      </c>
      <c r="EN85">
        <v>4307</v>
      </c>
      <c r="EO85">
        <v>15.336</v>
      </c>
      <c r="EP85">
        <v>6467</v>
      </c>
      <c r="ES85">
        <v>0</v>
      </c>
      <c r="EV85">
        <v>540933</v>
      </c>
      <c r="EW85">
        <v>0</v>
      </c>
      <c r="EX85">
        <v>1</v>
      </c>
      <c r="FB85">
        <v>24010574</v>
      </c>
      <c r="FI85">
        <v>28677044</v>
      </c>
      <c r="FN85">
        <v>-431</v>
      </c>
      <c r="FP85">
        <v>948004</v>
      </c>
      <c r="FQ85">
        <v>911300</v>
      </c>
      <c r="FS85">
        <v>70790</v>
      </c>
      <c r="FV85">
        <v>1233</v>
      </c>
      <c r="FW85">
        <v>1931327</v>
      </c>
      <c r="FX85">
        <v>2444729</v>
      </c>
      <c r="FZ85">
        <v>188095</v>
      </c>
      <c r="GA85">
        <v>342972</v>
      </c>
      <c r="GB85">
        <v>531067</v>
      </c>
      <c r="GC85">
        <v>222493</v>
      </c>
      <c r="GD85">
        <v>228223</v>
      </c>
      <c r="GE85">
        <v>138531</v>
      </c>
      <c r="GG85">
        <v>-2341</v>
      </c>
      <c r="GH85">
        <v>-37943</v>
      </c>
      <c r="GI85">
        <v>-55934</v>
      </c>
      <c r="GJ85">
        <v>-22902</v>
      </c>
      <c r="GL85">
        <v>-63845</v>
      </c>
      <c r="GM85">
        <v>10606</v>
      </c>
      <c r="GN85">
        <v>915</v>
      </c>
      <c r="GO85">
        <v>1346</v>
      </c>
      <c r="GQ85">
        <v>5324926</v>
      </c>
      <c r="GR85">
        <v>-2445341</v>
      </c>
      <c r="GS85">
        <v>-2406899</v>
      </c>
      <c r="GW85">
        <v>-38442</v>
      </c>
      <c r="HA85">
        <v>-218607</v>
      </c>
      <c r="HB85">
        <v>-32851</v>
      </c>
      <c r="HD85">
        <v>-4791</v>
      </c>
      <c r="HE85">
        <v>-2701590</v>
      </c>
      <c r="HG85">
        <v>29025430</v>
      </c>
    </row>
    <row r="86" spans="1:215" x14ac:dyDescent="0.25">
      <c r="A86">
        <v>6</v>
      </c>
      <c r="B86" t="s">
        <v>659</v>
      </c>
      <c r="C86">
        <v>2014</v>
      </c>
      <c r="E86" t="s">
        <v>660</v>
      </c>
      <c r="F86">
        <v>1953</v>
      </c>
      <c r="G86">
        <v>0</v>
      </c>
      <c r="I86">
        <v>0</v>
      </c>
      <c r="J86" t="s">
        <v>649</v>
      </c>
      <c r="K86" t="s">
        <v>650</v>
      </c>
      <c r="L86" t="s">
        <v>650</v>
      </c>
      <c r="M86">
        <v>1</v>
      </c>
      <c r="N86" t="s">
        <v>615</v>
      </c>
      <c r="O86">
        <v>1</v>
      </c>
      <c r="P86" t="s">
        <v>616</v>
      </c>
      <c r="Q86" t="s">
        <v>626</v>
      </c>
      <c r="R86">
        <v>2</v>
      </c>
      <c r="S86">
        <v>1</v>
      </c>
      <c r="T86" s="60">
        <v>41820</v>
      </c>
      <c r="U86" s="60">
        <v>41820</v>
      </c>
      <c r="V86" s="60">
        <v>41820</v>
      </c>
      <c r="W86" t="s">
        <v>324</v>
      </c>
      <c r="X86" t="s">
        <v>664</v>
      </c>
      <c r="Y86" t="s">
        <v>639</v>
      </c>
      <c r="Z86">
        <v>2.9999998999999999E-2</v>
      </c>
      <c r="AA86">
        <v>7.9999998000000003E-2</v>
      </c>
      <c r="AB86">
        <v>2</v>
      </c>
      <c r="AC86">
        <v>0</v>
      </c>
      <c r="AD86">
        <v>10</v>
      </c>
      <c r="AE86">
        <v>0</v>
      </c>
      <c r="AF86">
        <v>3</v>
      </c>
      <c r="AG86">
        <v>30</v>
      </c>
      <c r="AI86" t="s">
        <v>666</v>
      </c>
      <c r="AO86">
        <v>33337146</v>
      </c>
      <c r="AP86">
        <v>31194504</v>
      </c>
      <c r="AQ86">
        <v>-799100.06</v>
      </c>
      <c r="AR86">
        <v>0</v>
      </c>
      <c r="AS86">
        <v>0</v>
      </c>
      <c r="AT86">
        <v>0</v>
      </c>
      <c r="AU86">
        <v>1</v>
      </c>
      <c r="AV86">
        <v>2</v>
      </c>
      <c r="AX86">
        <v>0</v>
      </c>
      <c r="AY86">
        <v>0.89999998000000003</v>
      </c>
      <c r="AZ86">
        <v>10</v>
      </c>
      <c r="BA86">
        <v>1</v>
      </c>
      <c r="BB86">
        <v>1</v>
      </c>
      <c r="BC86">
        <v>1</v>
      </c>
      <c r="BE86">
        <v>0</v>
      </c>
      <c r="BO86">
        <v>2.9999998999999999E-2</v>
      </c>
      <c r="BP86" s="60">
        <v>41820</v>
      </c>
      <c r="BQ86">
        <v>31548000</v>
      </c>
      <c r="BR86">
        <v>41349000</v>
      </c>
      <c r="BS86">
        <v>0.76300000999999995</v>
      </c>
      <c r="BT86">
        <v>9801000</v>
      </c>
      <c r="BV86">
        <v>8909000</v>
      </c>
      <c r="BW86">
        <v>965930.25</v>
      </c>
      <c r="BX86">
        <v>1</v>
      </c>
      <c r="BY86">
        <v>0</v>
      </c>
      <c r="BZ86">
        <v>0</v>
      </c>
      <c r="CA86">
        <v>0</v>
      </c>
      <c r="CC86">
        <v>0.186</v>
      </c>
      <c r="CE86">
        <v>0.108</v>
      </c>
      <c r="CG86">
        <v>0.14199999999999999</v>
      </c>
      <c r="CJ86">
        <v>7.5000002999999996E-2</v>
      </c>
      <c r="CS86">
        <v>0</v>
      </c>
      <c r="CT86">
        <v>0</v>
      </c>
      <c r="CU86">
        <v>0</v>
      </c>
      <c r="CV86">
        <v>0.52300000000000002</v>
      </c>
      <c r="CW86">
        <v>0.31600001</v>
      </c>
      <c r="CX86">
        <v>0.20699999999999999</v>
      </c>
      <c r="CY86">
        <v>0.19700001</v>
      </c>
      <c r="CZ86">
        <v>0</v>
      </c>
      <c r="DA86">
        <v>0</v>
      </c>
      <c r="DB86">
        <v>5.8999999999999997E-2</v>
      </c>
      <c r="DC86">
        <v>4.9000002000000001E-2</v>
      </c>
      <c r="DD86">
        <v>0.15899999000000001</v>
      </c>
      <c r="DE86">
        <v>0.01</v>
      </c>
      <c r="DF86">
        <v>2016</v>
      </c>
      <c r="DG86">
        <v>0.13900000000000001</v>
      </c>
      <c r="DH86">
        <v>0.11520001000000001</v>
      </c>
      <c r="DI86">
        <v>2.3800001000000001E-2</v>
      </c>
      <c r="DJ86">
        <v>0.1085</v>
      </c>
      <c r="DK86">
        <v>0.22370000000000001</v>
      </c>
      <c r="DR86">
        <v>0</v>
      </c>
      <c r="DS86">
        <v>0</v>
      </c>
      <c r="DT86">
        <v>0</v>
      </c>
      <c r="DU86">
        <v>0</v>
      </c>
      <c r="DV86">
        <v>203201</v>
      </c>
      <c r="DW86">
        <v>8908621</v>
      </c>
      <c r="DX86">
        <v>43.841000000000001</v>
      </c>
      <c r="DZ86">
        <v>43.841422999999999</v>
      </c>
      <c r="EA86">
        <v>215325</v>
      </c>
      <c r="EC86">
        <v>130461</v>
      </c>
      <c r="EF86">
        <v>19.671564</v>
      </c>
      <c r="EG86">
        <v>126255</v>
      </c>
      <c r="EH86">
        <v>2482507.7999999998</v>
      </c>
      <c r="EN86">
        <v>4206</v>
      </c>
      <c r="EV86">
        <v>548987</v>
      </c>
      <c r="EW86">
        <v>1</v>
      </c>
      <c r="EX86">
        <v>1</v>
      </c>
      <c r="FN86">
        <v>-274</v>
      </c>
      <c r="FP86">
        <v>995284</v>
      </c>
      <c r="FQ86">
        <v>965969</v>
      </c>
      <c r="FS86">
        <v>32441</v>
      </c>
      <c r="FV86">
        <v>1044</v>
      </c>
      <c r="FW86">
        <v>1994738</v>
      </c>
      <c r="FX86">
        <v>5114686</v>
      </c>
      <c r="FZ86">
        <v>185226</v>
      </c>
      <c r="GA86">
        <v>338194</v>
      </c>
      <c r="GB86">
        <v>523420</v>
      </c>
      <c r="GC86">
        <v>17949</v>
      </c>
      <c r="GL86">
        <v>-143731</v>
      </c>
      <c r="GM86">
        <v>1730</v>
      </c>
      <c r="GN86">
        <v>192</v>
      </c>
      <c r="GO86">
        <v>466</v>
      </c>
      <c r="GQ86">
        <v>7508984</v>
      </c>
      <c r="GR86">
        <v>-2566372</v>
      </c>
      <c r="GS86">
        <v>-2527038</v>
      </c>
      <c r="GW86">
        <v>-39334</v>
      </c>
      <c r="HA86">
        <v>-246201</v>
      </c>
      <c r="HB86">
        <v>-26107</v>
      </c>
      <c r="HD86">
        <v>-2029</v>
      </c>
      <c r="HE86">
        <v>-2840709</v>
      </c>
      <c r="HG86">
        <v>33693704</v>
      </c>
    </row>
    <row r="87" spans="1:215" x14ac:dyDescent="0.25">
      <c r="A87">
        <v>7</v>
      </c>
      <c r="B87" t="s">
        <v>667</v>
      </c>
      <c r="C87">
        <v>2001</v>
      </c>
      <c r="E87" t="s">
        <v>668</v>
      </c>
      <c r="F87">
        <v>1957</v>
      </c>
      <c r="G87">
        <v>0</v>
      </c>
      <c r="I87">
        <v>0</v>
      </c>
      <c r="J87" t="s">
        <v>669</v>
      </c>
      <c r="K87" t="s">
        <v>670</v>
      </c>
      <c r="L87" t="s">
        <v>670</v>
      </c>
      <c r="M87">
        <v>1</v>
      </c>
      <c r="N87" t="s">
        <v>615</v>
      </c>
      <c r="O87">
        <v>1</v>
      </c>
      <c r="P87" t="s">
        <v>616</v>
      </c>
      <c r="Q87" t="s">
        <v>626</v>
      </c>
      <c r="R87">
        <v>2</v>
      </c>
      <c r="S87">
        <v>1</v>
      </c>
      <c r="T87" s="60">
        <v>37072</v>
      </c>
      <c r="U87" s="60">
        <v>37072</v>
      </c>
      <c r="V87" s="60">
        <v>37072</v>
      </c>
      <c r="W87" t="s">
        <v>201</v>
      </c>
      <c r="X87" t="s">
        <v>671</v>
      </c>
      <c r="Y87" t="s">
        <v>627</v>
      </c>
      <c r="Z87">
        <v>4.5000001999999997E-2</v>
      </c>
      <c r="AA87">
        <v>7.9999998000000003E-2</v>
      </c>
      <c r="AB87">
        <v>1</v>
      </c>
      <c r="AC87">
        <v>0</v>
      </c>
      <c r="AD87">
        <v>4</v>
      </c>
      <c r="AE87">
        <v>1</v>
      </c>
      <c r="AF87">
        <v>3</v>
      </c>
      <c r="AG87">
        <v>30</v>
      </c>
      <c r="BP87" s="60">
        <v>37072</v>
      </c>
      <c r="BQ87">
        <v>4342000</v>
      </c>
      <c r="BR87">
        <v>4111000</v>
      </c>
      <c r="BS87">
        <v>1.0599999</v>
      </c>
      <c r="BT87">
        <v>-231000</v>
      </c>
      <c r="BV87">
        <v>1070000</v>
      </c>
      <c r="BW87">
        <v>100925.34</v>
      </c>
      <c r="BX87">
        <v>1</v>
      </c>
      <c r="BY87">
        <v>0</v>
      </c>
      <c r="BZ87">
        <v>0</v>
      </c>
      <c r="CA87">
        <v>0</v>
      </c>
      <c r="CC87">
        <v>-3.8199997999999999E-2</v>
      </c>
      <c r="CE87">
        <v>4.4099998000000001E-2</v>
      </c>
      <c r="CG87">
        <v>8.7700001999999999E-2</v>
      </c>
      <c r="CS87">
        <v>0</v>
      </c>
      <c r="CT87">
        <v>0</v>
      </c>
      <c r="CU87">
        <v>0</v>
      </c>
      <c r="CV87">
        <v>0.495</v>
      </c>
      <c r="CW87">
        <v>0.40099998999999997</v>
      </c>
      <c r="CX87">
        <v>9.3999997000000002E-2</v>
      </c>
      <c r="CY87">
        <v>0.43400001999999999</v>
      </c>
      <c r="CZ87">
        <v>0</v>
      </c>
      <c r="DA87">
        <v>0</v>
      </c>
      <c r="DB87">
        <v>0</v>
      </c>
      <c r="DC87">
        <v>0</v>
      </c>
      <c r="DD87">
        <v>6.8000004000000003E-2</v>
      </c>
      <c r="DE87">
        <v>3.0000000000000001E-3</v>
      </c>
      <c r="DR87">
        <v>0</v>
      </c>
      <c r="DS87">
        <v>0</v>
      </c>
      <c r="DT87">
        <v>0</v>
      </c>
      <c r="DU87">
        <v>0</v>
      </c>
      <c r="DV87">
        <v>42556</v>
      </c>
      <c r="DW87">
        <v>1070100</v>
      </c>
      <c r="DX87">
        <v>43.900002000000001</v>
      </c>
      <c r="DY87">
        <v>9.3999995999999992</v>
      </c>
      <c r="DZ87">
        <v>25.146000000000001</v>
      </c>
      <c r="EA87">
        <v>7489</v>
      </c>
      <c r="EC87">
        <v>16643</v>
      </c>
      <c r="ED87">
        <v>150000</v>
      </c>
      <c r="EF87">
        <v>9.0127983</v>
      </c>
      <c r="EG87">
        <v>13904</v>
      </c>
      <c r="EH87">
        <v>120158.02</v>
      </c>
      <c r="EN87">
        <v>1257</v>
      </c>
      <c r="EO87">
        <v>7698.5762000000004</v>
      </c>
      <c r="EP87">
        <v>661</v>
      </c>
      <c r="ES87">
        <v>821</v>
      </c>
      <c r="ET87">
        <v>821</v>
      </c>
      <c r="EV87">
        <v>66688</v>
      </c>
      <c r="EW87">
        <v>0</v>
      </c>
      <c r="EX87">
        <v>1</v>
      </c>
      <c r="FP87">
        <v>301.34899999999999</v>
      </c>
      <c r="FQ87">
        <v>100925.34</v>
      </c>
      <c r="FW87">
        <v>101226.69</v>
      </c>
      <c r="FX87">
        <v>-298142.06</v>
      </c>
      <c r="FZ87">
        <v>96568.976999999999</v>
      </c>
      <c r="GA87">
        <v>19677.018</v>
      </c>
      <c r="GB87">
        <v>116245.99</v>
      </c>
      <c r="GC87">
        <v>2671.8081000000002</v>
      </c>
      <c r="GL87">
        <v>-42072.266000000003</v>
      </c>
      <c r="GM87">
        <v>30822.440999999999</v>
      </c>
      <c r="GP87">
        <v>7533.7777999999998</v>
      </c>
      <c r="GQ87">
        <v>-81713.608999999997</v>
      </c>
      <c r="GR87">
        <v>-135330.34</v>
      </c>
      <c r="GS87">
        <v>-135330.34</v>
      </c>
      <c r="HA87">
        <v>-369.06</v>
      </c>
      <c r="HB87">
        <v>-3853.7260999999999</v>
      </c>
      <c r="HD87">
        <v>-8.3669995999999998</v>
      </c>
      <c r="HE87">
        <v>-139561.5</v>
      </c>
      <c r="HG87">
        <v>4014116.5</v>
      </c>
    </row>
    <row r="88" spans="1:215" x14ac:dyDescent="0.25">
      <c r="A88">
        <v>7</v>
      </c>
      <c r="B88" t="s">
        <v>667</v>
      </c>
      <c r="C88">
        <v>2002</v>
      </c>
      <c r="E88" t="s">
        <v>668</v>
      </c>
      <c r="F88">
        <v>1957</v>
      </c>
      <c r="G88">
        <v>0</v>
      </c>
      <c r="I88">
        <v>0</v>
      </c>
      <c r="J88" t="s">
        <v>669</v>
      </c>
      <c r="K88" t="s">
        <v>670</v>
      </c>
      <c r="L88" t="s">
        <v>670</v>
      </c>
      <c r="M88">
        <v>1</v>
      </c>
      <c r="N88" t="s">
        <v>615</v>
      </c>
      <c r="O88">
        <v>1</v>
      </c>
      <c r="P88" t="s">
        <v>616</v>
      </c>
      <c r="Q88" t="s">
        <v>626</v>
      </c>
      <c r="R88">
        <v>2</v>
      </c>
      <c r="S88">
        <v>1</v>
      </c>
      <c r="T88" s="60">
        <v>37437</v>
      </c>
      <c r="U88" s="60">
        <v>37437</v>
      </c>
      <c r="V88" s="60">
        <v>37437</v>
      </c>
      <c r="W88" t="s">
        <v>201</v>
      </c>
      <c r="X88" t="s">
        <v>672</v>
      </c>
      <c r="Y88" t="s">
        <v>619</v>
      </c>
      <c r="Z88">
        <v>3.9999999000000001E-2</v>
      </c>
      <c r="AA88">
        <v>7.9999998000000003E-2</v>
      </c>
      <c r="AB88">
        <v>1</v>
      </c>
      <c r="AC88">
        <v>0</v>
      </c>
      <c r="AD88">
        <v>4</v>
      </c>
      <c r="AE88">
        <v>1</v>
      </c>
      <c r="AF88">
        <v>1</v>
      </c>
      <c r="AG88">
        <v>30</v>
      </c>
      <c r="BP88" s="60">
        <v>37437</v>
      </c>
      <c r="BQ88">
        <v>4404000</v>
      </c>
      <c r="BR88">
        <v>4398000</v>
      </c>
      <c r="BS88">
        <v>1</v>
      </c>
      <c r="BT88">
        <v>-6000</v>
      </c>
      <c r="BV88">
        <v>1112000</v>
      </c>
      <c r="BW88">
        <v>109037.49</v>
      </c>
      <c r="BX88">
        <v>1</v>
      </c>
      <c r="BY88">
        <v>0</v>
      </c>
      <c r="BZ88">
        <v>0</v>
      </c>
      <c r="CA88">
        <v>0</v>
      </c>
      <c r="CC88">
        <v>-5.7399999E-2</v>
      </c>
      <c r="CE88">
        <v>-2.5999999999999999E-3</v>
      </c>
      <c r="CG88">
        <v>4.4599999000000001E-2</v>
      </c>
      <c r="CS88">
        <v>0</v>
      </c>
      <c r="CT88">
        <v>0</v>
      </c>
      <c r="CU88">
        <v>0</v>
      </c>
      <c r="CV88">
        <v>0.49599999</v>
      </c>
      <c r="CW88">
        <v>0.40099998999999997</v>
      </c>
      <c r="CX88">
        <v>9.4999999000000002E-2</v>
      </c>
      <c r="CY88">
        <v>0.435</v>
      </c>
      <c r="CZ88">
        <v>0</v>
      </c>
      <c r="DA88">
        <v>0</v>
      </c>
      <c r="DB88">
        <v>0</v>
      </c>
      <c r="DC88">
        <v>3.0000000000000001E-3</v>
      </c>
      <c r="DD88">
        <v>6.6000000000000003E-2</v>
      </c>
      <c r="DE88">
        <v>0</v>
      </c>
      <c r="DF88">
        <v>2004</v>
      </c>
      <c r="DG88">
        <v>0.1042</v>
      </c>
      <c r="DH88">
        <v>2.0000000000000001E-4</v>
      </c>
      <c r="DI88">
        <v>0.10399999</v>
      </c>
      <c r="DJ88">
        <v>0.1</v>
      </c>
      <c r="DK88">
        <v>0.1002</v>
      </c>
      <c r="DR88">
        <v>0</v>
      </c>
      <c r="DS88">
        <v>0</v>
      </c>
      <c r="DT88">
        <v>0</v>
      </c>
      <c r="DU88">
        <v>0</v>
      </c>
      <c r="DV88">
        <v>42230</v>
      </c>
      <c r="DW88">
        <v>1111500</v>
      </c>
      <c r="DZ88">
        <v>26.32</v>
      </c>
      <c r="EA88">
        <v>8361</v>
      </c>
      <c r="EC88">
        <v>17748</v>
      </c>
      <c r="ED88">
        <v>167600</v>
      </c>
      <c r="EF88">
        <v>9.4433173999999998</v>
      </c>
      <c r="EG88">
        <v>14879</v>
      </c>
      <c r="EH88">
        <v>135805.10999999999</v>
      </c>
      <c r="EN88">
        <v>1354</v>
      </c>
      <c r="EO88">
        <v>8409.9961000000003</v>
      </c>
      <c r="EP88">
        <v>678</v>
      </c>
      <c r="ES88">
        <v>837</v>
      </c>
      <c r="ET88">
        <v>837</v>
      </c>
      <c r="EV88">
        <v>68339</v>
      </c>
      <c r="EW88">
        <v>0</v>
      </c>
      <c r="EX88">
        <v>1</v>
      </c>
      <c r="FP88">
        <v>221.18600000000001</v>
      </c>
      <c r="FQ88">
        <v>109037.49</v>
      </c>
      <c r="FW88">
        <v>109258.68</v>
      </c>
      <c r="FX88">
        <v>-353640.84</v>
      </c>
      <c r="FZ88">
        <v>107623.52</v>
      </c>
      <c r="GA88">
        <v>20390.875</v>
      </c>
      <c r="GB88">
        <v>128014.39999999999</v>
      </c>
      <c r="GC88">
        <v>2674.7739000000001</v>
      </c>
      <c r="GL88">
        <v>-27497.261999999999</v>
      </c>
      <c r="GM88">
        <v>17707.75</v>
      </c>
      <c r="GP88">
        <v>8066.9492</v>
      </c>
      <c r="GQ88">
        <v>-115415.55</v>
      </c>
      <c r="GR88">
        <v>-153007.13</v>
      </c>
      <c r="GS88">
        <v>-153007.13</v>
      </c>
      <c r="HA88">
        <v>-805.15503000000001</v>
      </c>
      <c r="HB88">
        <v>-4067.3191000000002</v>
      </c>
      <c r="HE88">
        <v>-157879.60999999999</v>
      </c>
      <c r="HG88">
        <v>3740821.3</v>
      </c>
    </row>
    <row r="89" spans="1:215" x14ac:dyDescent="0.25">
      <c r="A89">
        <v>7</v>
      </c>
      <c r="B89" t="s">
        <v>667</v>
      </c>
      <c r="C89">
        <v>2003</v>
      </c>
      <c r="E89" t="s">
        <v>668</v>
      </c>
      <c r="F89">
        <v>1957</v>
      </c>
      <c r="G89">
        <v>0</v>
      </c>
      <c r="I89">
        <v>0</v>
      </c>
      <c r="J89" t="s">
        <v>669</v>
      </c>
      <c r="K89" t="s">
        <v>670</v>
      </c>
      <c r="L89" t="s">
        <v>670</v>
      </c>
      <c r="M89">
        <v>1</v>
      </c>
      <c r="N89" t="s">
        <v>615</v>
      </c>
      <c r="O89">
        <v>1</v>
      </c>
      <c r="P89" t="s">
        <v>616</v>
      </c>
      <c r="Q89" t="s">
        <v>626</v>
      </c>
      <c r="R89">
        <v>2</v>
      </c>
      <c r="S89">
        <v>1</v>
      </c>
      <c r="T89" s="60">
        <v>37802</v>
      </c>
      <c r="U89" s="60">
        <v>37802</v>
      </c>
      <c r="V89" s="60">
        <v>37802</v>
      </c>
      <c r="W89" t="s">
        <v>201</v>
      </c>
      <c r="X89" t="s">
        <v>672</v>
      </c>
      <c r="Y89" t="s">
        <v>619</v>
      </c>
      <c r="Z89">
        <v>3.9999999000000001E-2</v>
      </c>
      <c r="AA89">
        <v>7.9999998000000003E-2</v>
      </c>
      <c r="AB89">
        <v>1</v>
      </c>
      <c r="AC89">
        <v>0</v>
      </c>
      <c r="AD89">
        <v>4</v>
      </c>
      <c r="AE89">
        <v>1</v>
      </c>
      <c r="AF89">
        <v>1</v>
      </c>
      <c r="AG89">
        <v>30</v>
      </c>
      <c r="BP89" s="60">
        <v>37802</v>
      </c>
      <c r="BQ89">
        <v>4416000</v>
      </c>
      <c r="BR89">
        <v>4674000</v>
      </c>
      <c r="BS89">
        <v>0.94999999000000002</v>
      </c>
      <c r="BT89">
        <v>258000</v>
      </c>
      <c r="BV89">
        <v>1148000</v>
      </c>
      <c r="BW89">
        <v>115690.8</v>
      </c>
      <c r="BX89">
        <v>1</v>
      </c>
      <c r="BY89">
        <v>0</v>
      </c>
      <c r="BZ89">
        <v>0</v>
      </c>
      <c r="CA89">
        <v>0</v>
      </c>
      <c r="CC89">
        <v>5.5300001000000001E-2</v>
      </c>
      <c r="CE89">
        <v>-1.46E-2</v>
      </c>
      <c r="CG89">
        <v>2.52E-2</v>
      </c>
      <c r="CS89">
        <v>0</v>
      </c>
      <c r="CT89">
        <v>0</v>
      </c>
      <c r="CU89">
        <v>0</v>
      </c>
      <c r="CV89">
        <v>0.53200000999999997</v>
      </c>
      <c r="CW89">
        <v>0.42700001999999998</v>
      </c>
      <c r="CX89">
        <v>0.105</v>
      </c>
      <c r="CY89">
        <v>0.38900003</v>
      </c>
      <c r="CZ89">
        <v>0</v>
      </c>
      <c r="DA89">
        <v>0</v>
      </c>
      <c r="DB89">
        <v>0</v>
      </c>
      <c r="DC89">
        <v>1E-3</v>
      </c>
      <c r="DD89">
        <v>7.8000001999999999E-2</v>
      </c>
      <c r="DE89">
        <v>0</v>
      </c>
      <c r="DF89">
        <v>2005</v>
      </c>
      <c r="DG89">
        <v>9.9600002000000007E-2</v>
      </c>
      <c r="DH89">
        <v>2.0000000000000001E-4</v>
      </c>
      <c r="DI89">
        <v>9.9399999000000003E-2</v>
      </c>
      <c r="DJ89">
        <v>0.1109</v>
      </c>
      <c r="DK89">
        <v>0.1111</v>
      </c>
      <c r="DR89">
        <v>0</v>
      </c>
      <c r="DS89">
        <v>0</v>
      </c>
      <c r="DT89">
        <v>0</v>
      </c>
      <c r="DU89">
        <v>0</v>
      </c>
      <c r="DV89">
        <v>42879</v>
      </c>
      <c r="DW89">
        <v>1147900</v>
      </c>
      <c r="DZ89">
        <v>26.771999000000001</v>
      </c>
      <c r="EA89">
        <v>8958</v>
      </c>
      <c r="EC89">
        <v>18838</v>
      </c>
      <c r="ED89">
        <v>186000</v>
      </c>
      <c r="EF89">
        <v>9.8736601000000004</v>
      </c>
      <c r="EG89">
        <v>15581</v>
      </c>
      <c r="EH89">
        <v>146994.39000000001</v>
      </c>
      <c r="EN89">
        <v>1447</v>
      </c>
      <c r="EO89">
        <v>9165.9354999999996</v>
      </c>
      <c r="EP89">
        <v>717</v>
      </c>
      <c r="ES89">
        <v>1093</v>
      </c>
      <c r="ET89">
        <v>1093</v>
      </c>
      <c r="EV89">
        <v>70675</v>
      </c>
      <c r="EW89">
        <v>0</v>
      </c>
      <c r="EX89">
        <v>1</v>
      </c>
      <c r="FP89">
        <v>159.642</v>
      </c>
      <c r="FQ89">
        <v>115690.8</v>
      </c>
      <c r="FW89">
        <v>115850.44</v>
      </c>
      <c r="FX89">
        <v>83393.616999999998</v>
      </c>
      <c r="FZ89">
        <v>89645.116999999998</v>
      </c>
      <c r="GA89">
        <v>24105.817999999999</v>
      </c>
      <c r="GB89">
        <v>113750.94</v>
      </c>
      <c r="GC89">
        <v>3170.3220000000001</v>
      </c>
      <c r="GG89">
        <v>-3.2</v>
      </c>
      <c r="GL89">
        <v>-23394.478999999999</v>
      </c>
      <c r="GM89">
        <v>15012.022000000001</v>
      </c>
      <c r="GP89">
        <v>8874.5977000000003</v>
      </c>
      <c r="GQ89">
        <v>316654.31</v>
      </c>
      <c r="GR89">
        <v>-169763.20000000001</v>
      </c>
      <c r="GS89">
        <v>-169763.20000000001</v>
      </c>
      <c r="HA89">
        <v>-678.14301</v>
      </c>
      <c r="HB89">
        <v>-4370.7191999999995</v>
      </c>
      <c r="HE89">
        <v>-174812</v>
      </c>
      <c r="HG89">
        <v>3882663.5</v>
      </c>
    </row>
    <row r="90" spans="1:215" x14ac:dyDescent="0.25">
      <c r="A90">
        <v>7</v>
      </c>
      <c r="B90" t="s">
        <v>667</v>
      </c>
      <c r="C90">
        <v>2004</v>
      </c>
      <c r="E90" t="s">
        <v>668</v>
      </c>
      <c r="F90">
        <v>1957</v>
      </c>
      <c r="G90">
        <v>0</v>
      </c>
      <c r="I90">
        <v>0</v>
      </c>
      <c r="J90" t="s">
        <v>669</v>
      </c>
      <c r="K90" t="s">
        <v>670</v>
      </c>
      <c r="L90" t="s">
        <v>670</v>
      </c>
      <c r="M90">
        <v>1</v>
      </c>
      <c r="N90" t="s">
        <v>615</v>
      </c>
      <c r="O90">
        <v>1</v>
      </c>
      <c r="P90" t="s">
        <v>616</v>
      </c>
      <c r="Q90" t="s">
        <v>626</v>
      </c>
      <c r="R90">
        <v>2</v>
      </c>
      <c r="S90">
        <v>1</v>
      </c>
      <c r="T90" s="60">
        <v>38168</v>
      </c>
      <c r="U90" s="60">
        <v>38168</v>
      </c>
      <c r="V90" s="60">
        <v>38168</v>
      </c>
      <c r="W90" t="s">
        <v>201</v>
      </c>
      <c r="X90" t="s">
        <v>672</v>
      </c>
      <c r="Y90" t="s">
        <v>619</v>
      </c>
      <c r="Z90">
        <v>3.9999999000000001E-2</v>
      </c>
      <c r="AA90">
        <v>7.9999998000000003E-2</v>
      </c>
      <c r="AB90">
        <v>1</v>
      </c>
      <c r="AC90">
        <v>0</v>
      </c>
      <c r="AD90">
        <v>4</v>
      </c>
      <c r="AE90">
        <v>1</v>
      </c>
      <c r="AF90">
        <v>1</v>
      </c>
      <c r="AG90">
        <v>30</v>
      </c>
      <c r="BP90" s="60">
        <v>38168</v>
      </c>
      <c r="BQ90">
        <v>4438000</v>
      </c>
      <c r="BR90">
        <v>5005000</v>
      </c>
      <c r="BS90">
        <v>0.88999998999999996</v>
      </c>
      <c r="BT90">
        <v>567000</v>
      </c>
      <c r="BV90">
        <v>1176000</v>
      </c>
      <c r="BW90">
        <v>118419.34</v>
      </c>
      <c r="BX90">
        <v>1</v>
      </c>
      <c r="BY90">
        <v>0</v>
      </c>
      <c r="BZ90">
        <v>0</v>
      </c>
      <c r="CA90">
        <v>0</v>
      </c>
      <c r="CC90">
        <v>0.13400000000000001</v>
      </c>
      <c r="CE90">
        <v>4.0999997000000003E-2</v>
      </c>
      <c r="CG90">
        <v>3.4899998000000002E-2</v>
      </c>
      <c r="CS90">
        <v>0</v>
      </c>
      <c r="CT90">
        <v>0</v>
      </c>
      <c r="CU90">
        <v>0</v>
      </c>
      <c r="CV90">
        <v>0.71099997000000004</v>
      </c>
      <c r="CW90">
        <v>0.52999996999999999</v>
      </c>
      <c r="CX90">
        <v>0.18100000999999999</v>
      </c>
      <c r="CY90">
        <v>0.215</v>
      </c>
      <c r="CZ90">
        <v>0</v>
      </c>
      <c r="DA90">
        <v>0</v>
      </c>
      <c r="DB90">
        <v>0</v>
      </c>
      <c r="DC90">
        <v>0.01</v>
      </c>
      <c r="DD90">
        <v>6.4000003E-2</v>
      </c>
      <c r="DE90">
        <v>0</v>
      </c>
      <c r="DF90">
        <v>2006</v>
      </c>
      <c r="DG90">
        <v>9.9900000000000003E-2</v>
      </c>
      <c r="DH90" s="61">
        <v>1E-4</v>
      </c>
      <c r="DI90">
        <v>9.9799998000000001E-2</v>
      </c>
      <c r="DJ90">
        <v>0.12540001000000001</v>
      </c>
      <c r="DK90">
        <v>0.12550001</v>
      </c>
      <c r="DR90">
        <v>0</v>
      </c>
      <c r="DS90">
        <v>0</v>
      </c>
      <c r="DT90">
        <v>0</v>
      </c>
      <c r="DU90">
        <v>0</v>
      </c>
      <c r="DV90">
        <v>42826</v>
      </c>
      <c r="DW90">
        <v>1175800</v>
      </c>
      <c r="DZ90">
        <v>27.454999999999998</v>
      </c>
      <c r="EA90">
        <v>9617</v>
      </c>
      <c r="EC90">
        <v>19872</v>
      </c>
      <c r="ED90">
        <v>203400</v>
      </c>
      <c r="EF90">
        <v>10.235507</v>
      </c>
      <c r="EG90">
        <v>16292</v>
      </c>
      <c r="EH90">
        <v>158493.98000000001</v>
      </c>
      <c r="EN90">
        <v>1557</v>
      </c>
      <c r="EO90">
        <v>9924.8876999999993</v>
      </c>
      <c r="EP90">
        <v>751</v>
      </c>
      <c r="ES90">
        <v>1272</v>
      </c>
      <c r="ET90">
        <v>1272</v>
      </c>
      <c r="EV90">
        <v>72315</v>
      </c>
      <c r="EW90">
        <v>0</v>
      </c>
      <c r="EX90">
        <v>1</v>
      </c>
      <c r="FP90">
        <v>117.955</v>
      </c>
      <c r="FQ90">
        <v>118419.34</v>
      </c>
      <c r="FW90">
        <v>118537.3</v>
      </c>
      <c r="FX90">
        <v>390465.63</v>
      </c>
      <c r="FZ90">
        <v>71972.312999999995</v>
      </c>
      <c r="GA90">
        <v>29635.27</v>
      </c>
      <c r="GB90">
        <v>101607.58</v>
      </c>
      <c r="GC90">
        <v>3133.752</v>
      </c>
      <c r="GG90">
        <v>16.184000000000001</v>
      </c>
      <c r="GL90">
        <v>-19974.768</v>
      </c>
      <c r="GM90">
        <v>8911.1201000000001</v>
      </c>
      <c r="GP90">
        <v>9522.0458999999992</v>
      </c>
      <c r="GQ90">
        <v>612218.88</v>
      </c>
      <c r="GR90">
        <v>-182901.69</v>
      </c>
      <c r="GS90">
        <v>-182901.69</v>
      </c>
      <c r="HA90">
        <v>-374.97197999999997</v>
      </c>
      <c r="HB90">
        <v>-4759.5268999999998</v>
      </c>
      <c r="HE90">
        <v>-188036.19</v>
      </c>
      <c r="HG90">
        <v>4306846</v>
      </c>
    </row>
    <row r="91" spans="1:215" x14ac:dyDescent="0.25">
      <c r="A91">
        <v>7</v>
      </c>
      <c r="B91" t="s">
        <v>667</v>
      </c>
      <c r="C91">
        <v>2005</v>
      </c>
      <c r="E91" t="s">
        <v>668</v>
      </c>
      <c r="F91">
        <v>1957</v>
      </c>
      <c r="G91">
        <v>0</v>
      </c>
      <c r="I91">
        <v>0</v>
      </c>
      <c r="J91" t="s">
        <v>669</v>
      </c>
      <c r="K91" t="s">
        <v>670</v>
      </c>
      <c r="L91" t="s">
        <v>670</v>
      </c>
      <c r="M91">
        <v>1</v>
      </c>
      <c r="N91" t="s">
        <v>615</v>
      </c>
      <c r="O91">
        <v>1</v>
      </c>
      <c r="P91" t="s">
        <v>616</v>
      </c>
      <c r="Q91" t="s">
        <v>626</v>
      </c>
      <c r="R91">
        <v>2</v>
      </c>
      <c r="S91">
        <v>1</v>
      </c>
      <c r="T91" s="60">
        <v>38533</v>
      </c>
      <c r="U91" s="60">
        <v>38533</v>
      </c>
      <c r="V91" s="60">
        <v>38533</v>
      </c>
      <c r="W91" t="s">
        <v>201</v>
      </c>
      <c r="X91" t="s">
        <v>672</v>
      </c>
      <c r="Y91" t="s">
        <v>619</v>
      </c>
      <c r="Z91">
        <v>3.9999999000000001E-2</v>
      </c>
      <c r="AA91">
        <v>7.9999998000000003E-2</v>
      </c>
      <c r="AB91">
        <v>1</v>
      </c>
      <c r="AC91">
        <v>0</v>
      </c>
      <c r="AD91">
        <v>4</v>
      </c>
      <c r="AE91">
        <v>1</v>
      </c>
      <c r="AF91">
        <v>1</v>
      </c>
      <c r="AG91">
        <v>22</v>
      </c>
      <c r="BP91" s="60">
        <v>38533</v>
      </c>
      <c r="BQ91">
        <v>4584000</v>
      </c>
      <c r="BR91">
        <v>5323000</v>
      </c>
      <c r="BS91">
        <v>0.86000001000000004</v>
      </c>
      <c r="BT91">
        <v>739000</v>
      </c>
      <c r="BV91">
        <v>1215000</v>
      </c>
      <c r="BW91">
        <v>135027.45000000001</v>
      </c>
      <c r="BX91">
        <v>1</v>
      </c>
      <c r="BY91">
        <v>0</v>
      </c>
      <c r="BZ91">
        <v>0</v>
      </c>
      <c r="CA91">
        <v>0</v>
      </c>
      <c r="CC91">
        <v>9.8500006000000001E-2</v>
      </c>
      <c r="CE91">
        <v>9.5500000000000002E-2</v>
      </c>
      <c r="CG91">
        <v>3.5599999E-2</v>
      </c>
      <c r="CS91">
        <v>0</v>
      </c>
      <c r="CT91">
        <v>0</v>
      </c>
      <c r="CU91">
        <v>0</v>
      </c>
      <c r="CV91">
        <v>0.69800001</v>
      </c>
      <c r="CW91">
        <v>0.50900000000000001</v>
      </c>
      <c r="CX91">
        <v>0.189</v>
      </c>
      <c r="CY91">
        <v>0.215</v>
      </c>
      <c r="CZ91">
        <v>0</v>
      </c>
      <c r="DA91">
        <v>0</v>
      </c>
      <c r="DB91">
        <v>0</v>
      </c>
      <c r="DC91">
        <v>4.0000000000000001E-3</v>
      </c>
      <c r="DD91">
        <v>8.3000004000000002E-2</v>
      </c>
      <c r="DE91">
        <v>0</v>
      </c>
      <c r="DF91">
        <v>2007</v>
      </c>
      <c r="DG91">
        <v>0.11149998999999999</v>
      </c>
      <c r="DH91">
        <v>5.0000001000000002E-2</v>
      </c>
      <c r="DI91">
        <v>6.1500001999999998E-2</v>
      </c>
      <c r="DJ91">
        <v>0.12540001000000001</v>
      </c>
      <c r="DK91">
        <v>0.1754</v>
      </c>
      <c r="DR91">
        <v>0</v>
      </c>
      <c r="DS91">
        <v>0</v>
      </c>
      <c r="DT91">
        <v>0</v>
      </c>
      <c r="DU91">
        <v>0</v>
      </c>
      <c r="DV91">
        <v>42938</v>
      </c>
      <c r="DW91">
        <v>1214900</v>
      </c>
      <c r="DZ91">
        <v>28.295000000000002</v>
      </c>
      <c r="EA91">
        <v>10250</v>
      </c>
      <c r="EC91">
        <v>21080</v>
      </c>
      <c r="ED91">
        <v>232900</v>
      </c>
      <c r="EF91">
        <v>11.048387999999999</v>
      </c>
      <c r="EG91">
        <v>17177</v>
      </c>
      <c r="EH91">
        <v>174945.28</v>
      </c>
      <c r="EN91">
        <v>1509</v>
      </c>
      <c r="EO91">
        <v>9914.4482000000007</v>
      </c>
      <c r="EP91">
        <v>771</v>
      </c>
      <c r="ES91">
        <v>1623</v>
      </c>
      <c r="ET91">
        <v>1623</v>
      </c>
      <c r="EV91">
        <v>74268</v>
      </c>
      <c r="EW91">
        <v>0</v>
      </c>
      <c r="EX91">
        <v>1</v>
      </c>
      <c r="FP91">
        <v>82.835999000000001</v>
      </c>
      <c r="FQ91">
        <v>135027.45000000001</v>
      </c>
      <c r="FW91">
        <v>135110.28</v>
      </c>
      <c r="FX91">
        <v>323251.63</v>
      </c>
      <c r="FZ91">
        <v>54121.82</v>
      </c>
      <c r="GA91">
        <v>39555.586000000003</v>
      </c>
      <c r="GB91">
        <v>93677.406000000003</v>
      </c>
      <c r="GC91">
        <v>-1760.7158999999999</v>
      </c>
      <c r="GL91">
        <v>-30144.273000000001</v>
      </c>
      <c r="GM91">
        <v>16405.504000000001</v>
      </c>
      <c r="GP91">
        <v>9354.0547000000006</v>
      </c>
      <c r="GQ91">
        <v>545893.88</v>
      </c>
      <c r="GR91">
        <v>-207122.45</v>
      </c>
      <c r="GS91">
        <v>-207122.45</v>
      </c>
      <c r="HA91">
        <v>-526.39801</v>
      </c>
      <c r="HB91">
        <v>-4313.0811000000003</v>
      </c>
      <c r="HE91">
        <v>-211961.92</v>
      </c>
      <c r="HG91">
        <v>4640778</v>
      </c>
    </row>
    <row r="92" spans="1:215" x14ac:dyDescent="0.25">
      <c r="A92">
        <v>7</v>
      </c>
      <c r="B92" t="s">
        <v>667</v>
      </c>
      <c r="C92">
        <v>2006</v>
      </c>
      <c r="E92" t="s">
        <v>668</v>
      </c>
      <c r="F92">
        <v>1957</v>
      </c>
      <c r="G92">
        <v>0</v>
      </c>
      <c r="I92">
        <v>0</v>
      </c>
      <c r="J92" t="s">
        <v>669</v>
      </c>
      <c r="K92" t="s">
        <v>670</v>
      </c>
      <c r="L92" t="s">
        <v>670</v>
      </c>
      <c r="M92">
        <v>1</v>
      </c>
      <c r="N92" t="s">
        <v>615</v>
      </c>
      <c r="O92">
        <v>1</v>
      </c>
      <c r="P92" t="s">
        <v>616</v>
      </c>
      <c r="Q92" t="s">
        <v>626</v>
      </c>
      <c r="R92">
        <v>2</v>
      </c>
      <c r="S92">
        <v>1</v>
      </c>
      <c r="T92" s="60">
        <v>38898</v>
      </c>
      <c r="U92" s="60">
        <v>38898</v>
      </c>
      <c r="V92" s="60">
        <v>38898</v>
      </c>
      <c r="W92" t="s">
        <v>201</v>
      </c>
      <c r="X92" t="s">
        <v>672</v>
      </c>
      <c r="Y92" t="s">
        <v>619</v>
      </c>
      <c r="Z92">
        <v>3.9999999000000001E-2</v>
      </c>
      <c r="AA92">
        <v>7.9999998000000003E-2</v>
      </c>
      <c r="AB92">
        <v>1</v>
      </c>
      <c r="AC92">
        <v>0</v>
      </c>
      <c r="AD92">
        <v>4</v>
      </c>
      <c r="AE92">
        <v>1</v>
      </c>
      <c r="AF92">
        <v>1</v>
      </c>
      <c r="AG92">
        <v>19.299999</v>
      </c>
      <c r="BP92" s="60">
        <v>38898</v>
      </c>
      <c r="BQ92">
        <v>4949000</v>
      </c>
      <c r="BR92">
        <v>5936000</v>
      </c>
      <c r="BS92">
        <v>0.82999997999999997</v>
      </c>
      <c r="BT92">
        <v>987000</v>
      </c>
      <c r="BV92">
        <v>1267000</v>
      </c>
      <c r="BW92">
        <v>158152.19</v>
      </c>
      <c r="BX92">
        <v>1</v>
      </c>
      <c r="BY92">
        <v>0</v>
      </c>
      <c r="BZ92">
        <v>0</v>
      </c>
      <c r="CA92">
        <v>0</v>
      </c>
      <c r="CC92">
        <v>0.12239999999999999</v>
      </c>
      <c r="CE92">
        <v>0.1182</v>
      </c>
      <c r="CG92">
        <v>6.8199999999999997E-2</v>
      </c>
      <c r="CR92">
        <v>0</v>
      </c>
      <c r="CS92">
        <v>0</v>
      </c>
      <c r="CT92">
        <v>0</v>
      </c>
      <c r="CU92">
        <v>0</v>
      </c>
      <c r="CV92">
        <v>0.71399999000000003</v>
      </c>
      <c r="CW92">
        <v>0.5</v>
      </c>
      <c r="CX92">
        <v>0.214</v>
      </c>
      <c r="CY92">
        <v>0.19499999000000001</v>
      </c>
      <c r="CZ92">
        <v>0</v>
      </c>
      <c r="DA92">
        <v>0</v>
      </c>
      <c r="DB92">
        <v>0</v>
      </c>
      <c r="DC92">
        <v>2E-3</v>
      </c>
      <c r="DD92">
        <v>8.8999993999999999E-2</v>
      </c>
      <c r="DE92">
        <v>0</v>
      </c>
      <c r="DF92">
        <v>2008</v>
      </c>
      <c r="DG92">
        <v>0.1205</v>
      </c>
      <c r="DH92">
        <v>5.0000001000000002E-2</v>
      </c>
      <c r="DI92">
        <v>7.0500001000000007E-2</v>
      </c>
      <c r="DJ92">
        <v>0.12540001000000001</v>
      </c>
      <c r="DK92">
        <v>0.1754</v>
      </c>
      <c r="DR92">
        <v>0</v>
      </c>
      <c r="DS92">
        <v>0</v>
      </c>
      <c r="DT92">
        <v>0</v>
      </c>
      <c r="DU92">
        <v>0</v>
      </c>
      <c r="DV92">
        <v>43453</v>
      </c>
      <c r="DW92">
        <v>1267100</v>
      </c>
      <c r="DZ92">
        <v>29.158999999999999</v>
      </c>
      <c r="EA92">
        <v>10824</v>
      </c>
      <c r="EC92">
        <v>22234</v>
      </c>
      <c r="ED92">
        <v>254700</v>
      </c>
      <c r="EF92">
        <v>11.455429000000001</v>
      </c>
      <c r="EG92">
        <v>17595</v>
      </c>
      <c r="EH92">
        <v>183753.27</v>
      </c>
      <c r="EN92">
        <v>1817</v>
      </c>
      <c r="EO92">
        <v>12052.236000000001</v>
      </c>
      <c r="EP92">
        <v>800</v>
      </c>
      <c r="ES92">
        <v>2022</v>
      </c>
      <c r="ET92">
        <v>2022</v>
      </c>
      <c r="EV92">
        <v>76512</v>
      </c>
      <c r="EW92">
        <v>0</v>
      </c>
      <c r="EX92">
        <v>1</v>
      </c>
      <c r="FP92">
        <v>4667.0668999999998</v>
      </c>
      <c r="FQ92">
        <v>158152.19</v>
      </c>
      <c r="FW92">
        <v>162819.25</v>
      </c>
      <c r="FX92">
        <v>459105.41</v>
      </c>
      <c r="FZ92">
        <v>57891.120999999999</v>
      </c>
      <c r="GA92">
        <v>48523.188000000002</v>
      </c>
      <c r="GB92">
        <v>106414.3</v>
      </c>
      <c r="GC92">
        <v>-2640.9331000000002</v>
      </c>
      <c r="GG92">
        <v>3.9400000999999998</v>
      </c>
      <c r="GL92">
        <v>-46831.898000000001</v>
      </c>
      <c r="GM92">
        <v>29271.062999999998</v>
      </c>
      <c r="GP92">
        <v>10630.254999999999</v>
      </c>
      <c r="GQ92">
        <v>718771.38</v>
      </c>
      <c r="GR92">
        <v>-219711.8</v>
      </c>
      <c r="GS92">
        <v>-219711.8</v>
      </c>
      <c r="HA92">
        <v>-62.132998999999998</v>
      </c>
      <c r="HB92">
        <v>-4272.3130000000001</v>
      </c>
      <c r="HE92">
        <v>-224046.23</v>
      </c>
      <c r="HG92">
        <v>5135503</v>
      </c>
    </row>
    <row r="93" spans="1:215" x14ac:dyDescent="0.25">
      <c r="A93">
        <v>7</v>
      </c>
      <c r="B93" t="s">
        <v>667</v>
      </c>
      <c r="C93">
        <v>2007</v>
      </c>
      <c r="E93" t="s">
        <v>668</v>
      </c>
      <c r="F93">
        <v>1957</v>
      </c>
      <c r="G93">
        <v>0</v>
      </c>
      <c r="I93">
        <v>0</v>
      </c>
      <c r="J93" t="s">
        <v>669</v>
      </c>
      <c r="K93" t="s">
        <v>670</v>
      </c>
      <c r="L93" t="s">
        <v>670</v>
      </c>
      <c r="M93">
        <v>1</v>
      </c>
      <c r="N93" t="s">
        <v>615</v>
      </c>
      <c r="O93">
        <v>1</v>
      </c>
      <c r="P93" t="s">
        <v>616</v>
      </c>
      <c r="Q93" t="s">
        <v>626</v>
      </c>
      <c r="R93">
        <v>2</v>
      </c>
      <c r="S93">
        <v>1</v>
      </c>
      <c r="T93" s="60">
        <v>39263</v>
      </c>
      <c r="U93" s="60">
        <v>39263</v>
      </c>
      <c r="V93" s="60">
        <v>39263</v>
      </c>
      <c r="W93" t="s">
        <v>201</v>
      </c>
      <c r="X93" t="s">
        <v>672</v>
      </c>
      <c r="Y93" t="s">
        <v>673</v>
      </c>
      <c r="Z93">
        <v>3.9999999000000001E-2</v>
      </c>
      <c r="AA93">
        <v>7.9999998000000003E-2</v>
      </c>
      <c r="AB93">
        <v>1</v>
      </c>
      <c r="AC93">
        <v>0</v>
      </c>
      <c r="AD93">
        <v>4</v>
      </c>
      <c r="AE93">
        <v>0</v>
      </c>
      <c r="AG93">
        <v>18</v>
      </c>
      <c r="BP93" s="60">
        <v>39263</v>
      </c>
      <c r="BQ93">
        <v>5498000</v>
      </c>
      <c r="BR93">
        <v>6174000</v>
      </c>
      <c r="BS93">
        <v>0.89099996999999997</v>
      </c>
      <c r="BT93">
        <v>676000</v>
      </c>
      <c r="BV93">
        <v>1303000</v>
      </c>
      <c r="BW93">
        <v>163223.69</v>
      </c>
      <c r="BX93">
        <v>1</v>
      </c>
      <c r="BY93">
        <v>0</v>
      </c>
      <c r="BZ93">
        <v>0</v>
      </c>
      <c r="CA93">
        <v>0</v>
      </c>
      <c r="CC93">
        <v>0.18010001</v>
      </c>
      <c r="CE93">
        <v>0.13319998999999999</v>
      </c>
      <c r="CG93">
        <v>0.1173</v>
      </c>
      <c r="CR93">
        <v>0</v>
      </c>
      <c r="CS93">
        <v>0</v>
      </c>
      <c r="CT93">
        <v>0</v>
      </c>
      <c r="CU93">
        <v>0</v>
      </c>
      <c r="CV93">
        <v>0.69599997999999996</v>
      </c>
      <c r="CW93">
        <v>0.48099997999999999</v>
      </c>
      <c r="CX93">
        <v>0.215</v>
      </c>
      <c r="CY93">
        <v>0.17899999</v>
      </c>
      <c r="CZ93">
        <v>0</v>
      </c>
      <c r="DA93">
        <v>0</v>
      </c>
      <c r="DB93">
        <v>0</v>
      </c>
      <c r="DC93">
        <v>5.0000000000000001E-3</v>
      </c>
      <c r="DD93">
        <v>0.12</v>
      </c>
      <c r="DE93">
        <v>0</v>
      </c>
      <c r="DF93">
        <v>2009</v>
      </c>
      <c r="DG93">
        <v>0.1217</v>
      </c>
      <c r="DH93">
        <v>5.0000001000000002E-2</v>
      </c>
      <c r="DI93">
        <v>7.1699999E-2</v>
      </c>
      <c r="DJ93">
        <v>0.1101</v>
      </c>
      <c r="DK93">
        <v>0.16009999999999999</v>
      </c>
      <c r="DR93">
        <v>0</v>
      </c>
      <c r="DS93">
        <v>0</v>
      </c>
      <c r="DT93">
        <v>0</v>
      </c>
      <c r="DU93">
        <v>0</v>
      </c>
      <c r="DV93">
        <v>43630</v>
      </c>
      <c r="DW93">
        <v>1302600</v>
      </c>
      <c r="DZ93">
        <v>29.855</v>
      </c>
      <c r="EA93">
        <v>11674</v>
      </c>
      <c r="EC93">
        <v>22409</v>
      </c>
      <c r="ED93">
        <v>274800</v>
      </c>
      <c r="EF93">
        <v>12.262930000000001</v>
      </c>
      <c r="EG93">
        <v>18160</v>
      </c>
      <c r="EH93">
        <v>209574.23</v>
      </c>
      <c r="EN93">
        <v>2455</v>
      </c>
      <c r="EO93">
        <v>16710.48</v>
      </c>
      <c r="EP93">
        <v>94</v>
      </c>
      <c r="ES93">
        <v>1700</v>
      </c>
      <c r="ET93">
        <v>1700</v>
      </c>
      <c r="EV93">
        <v>77713</v>
      </c>
      <c r="EW93">
        <v>0</v>
      </c>
      <c r="EX93">
        <v>1</v>
      </c>
      <c r="FB93">
        <v>2987169.8</v>
      </c>
      <c r="FI93">
        <v>5981614.5</v>
      </c>
      <c r="FP93">
        <v>12192.289000000001</v>
      </c>
      <c r="FQ93">
        <v>163888.29999999999</v>
      </c>
      <c r="FW93">
        <v>176080.58</v>
      </c>
      <c r="FX93">
        <v>794931.56</v>
      </c>
      <c r="FZ93">
        <v>66813.297000000006</v>
      </c>
      <c r="GA93">
        <v>57456.684000000001</v>
      </c>
      <c r="GB93">
        <v>124269.98</v>
      </c>
      <c r="GC93">
        <v>186.52699000000001</v>
      </c>
      <c r="GG93">
        <v>20.52</v>
      </c>
      <c r="GL93">
        <v>-61777.031000000003</v>
      </c>
      <c r="GM93">
        <v>41743.195</v>
      </c>
      <c r="GP93">
        <v>8844.9727000000003</v>
      </c>
      <c r="GQ93">
        <v>1084259.3</v>
      </c>
      <c r="GR93">
        <v>-244137.72</v>
      </c>
      <c r="GS93">
        <v>-244137.72</v>
      </c>
      <c r="HA93">
        <v>-632.78998000000001</v>
      </c>
      <c r="HB93">
        <v>-4747.8397999999997</v>
      </c>
      <c r="HE93">
        <v>-249518.34</v>
      </c>
      <c r="HG93">
        <v>5970244</v>
      </c>
    </row>
    <row r="94" spans="1:215" x14ac:dyDescent="0.25">
      <c r="A94">
        <v>7</v>
      </c>
      <c r="B94" t="s">
        <v>667</v>
      </c>
      <c r="C94">
        <v>2008</v>
      </c>
      <c r="E94" t="s">
        <v>668</v>
      </c>
      <c r="F94">
        <v>1957</v>
      </c>
      <c r="G94">
        <v>0</v>
      </c>
      <c r="I94">
        <v>0</v>
      </c>
      <c r="J94" t="s">
        <v>669</v>
      </c>
      <c r="K94" t="s">
        <v>670</v>
      </c>
      <c r="L94" t="s">
        <v>670</v>
      </c>
      <c r="M94">
        <v>1</v>
      </c>
      <c r="N94" t="s">
        <v>615</v>
      </c>
      <c r="O94">
        <v>1</v>
      </c>
      <c r="P94" t="s">
        <v>616</v>
      </c>
      <c r="Q94" t="s">
        <v>626</v>
      </c>
      <c r="R94">
        <v>2</v>
      </c>
      <c r="S94">
        <v>1</v>
      </c>
      <c r="T94" s="60">
        <v>39629</v>
      </c>
      <c r="U94" s="60">
        <v>39629</v>
      </c>
      <c r="V94" s="60">
        <v>39629</v>
      </c>
      <c r="W94" t="s">
        <v>201</v>
      </c>
      <c r="X94" t="s">
        <v>672</v>
      </c>
      <c r="Y94" t="s">
        <v>673</v>
      </c>
      <c r="Z94">
        <v>3.9999999000000001E-2</v>
      </c>
      <c r="AA94">
        <v>7.9999998000000003E-2</v>
      </c>
      <c r="AB94">
        <v>1</v>
      </c>
      <c r="AC94">
        <v>0</v>
      </c>
      <c r="AD94">
        <v>4</v>
      </c>
      <c r="AE94">
        <v>0</v>
      </c>
      <c r="AG94">
        <v>13.7</v>
      </c>
      <c r="BP94" s="60">
        <v>39629</v>
      </c>
      <c r="BQ94">
        <v>5866000</v>
      </c>
      <c r="BR94">
        <v>6543000</v>
      </c>
      <c r="BS94">
        <v>0.89699996000000004</v>
      </c>
      <c r="BT94">
        <v>677000</v>
      </c>
      <c r="BV94">
        <v>1380000</v>
      </c>
      <c r="BW94">
        <v>173462.38</v>
      </c>
      <c r="BX94">
        <v>1</v>
      </c>
      <c r="BY94">
        <v>0</v>
      </c>
      <c r="BZ94">
        <v>0</v>
      </c>
      <c r="CA94">
        <v>0</v>
      </c>
      <c r="CC94">
        <v>-4.4499996999999999E-2</v>
      </c>
      <c r="CE94">
        <v>8.1699996999999996E-2</v>
      </c>
      <c r="CG94">
        <v>9.5299995999999998E-2</v>
      </c>
      <c r="CR94">
        <v>0</v>
      </c>
      <c r="CS94">
        <v>0</v>
      </c>
      <c r="CT94">
        <v>0</v>
      </c>
      <c r="CU94">
        <v>0</v>
      </c>
      <c r="CV94">
        <v>0.64969999</v>
      </c>
      <c r="CW94">
        <v>0.45299998000000002</v>
      </c>
      <c r="CX94">
        <v>0.19670001000000001</v>
      </c>
      <c r="CY94">
        <v>0.19770001000000001</v>
      </c>
      <c r="CZ94">
        <v>0</v>
      </c>
      <c r="DA94">
        <v>0</v>
      </c>
      <c r="DB94">
        <v>0</v>
      </c>
      <c r="DC94">
        <v>3.5999999999999999E-3</v>
      </c>
      <c r="DD94">
        <v>0.14899999</v>
      </c>
      <c r="DE94">
        <v>0</v>
      </c>
      <c r="DF94">
        <v>2010</v>
      </c>
      <c r="DG94">
        <v>0.1158</v>
      </c>
      <c r="DH94">
        <v>5.0000001000000002E-2</v>
      </c>
      <c r="DI94">
        <v>6.5799995999999999E-2</v>
      </c>
      <c r="DJ94">
        <v>0.11</v>
      </c>
      <c r="DK94">
        <v>0.16</v>
      </c>
      <c r="DR94">
        <v>0</v>
      </c>
      <c r="DS94">
        <v>0</v>
      </c>
      <c r="DT94">
        <v>0</v>
      </c>
      <c r="DU94">
        <v>0</v>
      </c>
      <c r="DV94">
        <v>44357</v>
      </c>
      <c r="DW94">
        <v>1379800</v>
      </c>
      <c r="DZ94">
        <v>31.106000999999999</v>
      </c>
      <c r="EA94">
        <v>11988</v>
      </c>
      <c r="EC94">
        <v>23555</v>
      </c>
      <c r="ED94">
        <v>297000</v>
      </c>
      <c r="EF94">
        <v>12.608788000000001</v>
      </c>
      <c r="EG94">
        <v>19020</v>
      </c>
      <c r="EH94">
        <v>226863.23</v>
      </c>
      <c r="EN94">
        <v>2659</v>
      </c>
      <c r="EO94">
        <v>18566.771000000001</v>
      </c>
      <c r="EP94">
        <v>82</v>
      </c>
      <c r="ES94">
        <v>1794</v>
      </c>
      <c r="ET94">
        <v>1794</v>
      </c>
      <c r="EV94">
        <v>79900</v>
      </c>
      <c r="EW94">
        <v>0</v>
      </c>
      <c r="EX94">
        <v>1</v>
      </c>
      <c r="FB94">
        <v>3248937</v>
      </c>
      <c r="FI94">
        <v>5615160.5</v>
      </c>
      <c r="FP94">
        <v>18443.261999999999</v>
      </c>
      <c r="FQ94">
        <v>174119.81</v>
      </c>
      <c r="FW94">
        <v>192563.08</v>
      </c>
      <c r="FX94">
        <v>-380925</v>
      </c>
      <c r="FZ94">
        <v>65706.695000000007</v>
      </c>
      <c r="GA94">
        <v>48798.879000000001</v>
      </c>
      <c r="GB94">
        <v>114505.58</v>
      </c>
      <c r="GC94">
        <v>-65.457999999999998</v>
      </c>
      <c r="GL94">
        <v>-54209.023000000001</v>
      </c>
      <c r="GM94">
        <v>37091.199000000001</v>
      </c>
      <c r="GP94">
        <v>32563.898000000001</v>
      </c>
      <c r="GQ94">
        <v>-58475.718999999997</v>
      </c>
      <c r="GR94">
        <v>-266296.56</v>
      </c>
      <c r="GS94">
        <v>-266296.56</v>
      </c>
      <c r="HA94">
        <v>-1919.7670000000001</v>
      </c>
      <c r="HB94">
        <v>-5100.085</v>
      </c>
      <c r="HE94">
        <v>-273316.40999999997</v>
      </c>
      <c r="HG94">
        <v>5638452</v>
      </c>
    </row>
    <row r="95" spans="1:215" x14ac:dyDescent="0.25">
      <c r="A95">
        <v>7</v>
      </c>
      <c r="B95" t="s">
        <v>667</v>
      </c>
      <c r="C95">
        <v>2009</v>
      </c>
      <c r="E95" t="s">
        <v>668</v>
      </c>
      <c r="F95">
        <v>1957</v>
      </c>
      <c r="G95">
        <v>0</v>
      </c>
      <c r="I95">
        <v>0</v>
      </c>
      <c r="J95" t="s">
        <v>669</v>
      </c>
      <c r="K95" t="s">
        <v>670</v>
      </c>
      <c r="L95" t="s">
        <v>670</v>
      </c>
      <c r="M95">
        <v>1</v>
      </c>
      <c r="N95" t="s">
        <v>615</v>
      </c>
      <c r="O95">
        <v>1</v>
      </c>
      <c r="P95" t="s">
        <v>616</v>
      </c>
      <c r="Q95" t="s">
        <v>626</v>
      </c>
      <c r="R95">
        <v>2</v>
      </c>
      <c r="S95">
        <v>1</v>
      </c>
      <c r="T95" s="60">
        <v>39994</v>
      </c>
      <c r="U95" s="60">
        <v>39994</v>
      </c>
      <c r="V95" s="60">
        <v>39994</v>
      </c>
      <c r="W95" t="s">
        <v>201</v>
      </c>
      <c r="X95" t="s">
        <v>672</v>
      </c>
      <c r="Y95" t="s">
        <v>673</v>
      </c>
      <c r="Z95">
        <v>3.9999999000000001E-2</v>
      </c>
      <c r="AA95">
        <v>7.9999998000000003E-2</v>
      </c>
      <c r="AB95">
        <v>1</v>
      </c>
      <c r="AC95">
        <v>0</v>
      </c>
      <c r="AD95">
        <v>4</v>
      </c>
      <c r="AE95">
        <v>0</v>
      </c>
      <c r="AG95">
        <v>30</v>
      </c>
      <c r="BP95" s="60">
        <v>39994</v>
      </c>
      <c r="BQ95">
        <v>5413000</v>
      </c>
      <c r="BR95">
        <v>6938000</v>
      </c>
      <c r="BS95">
        <v>0.77999996999999999</v>
      </c>
      <c r="BT95">
        <v>1525000</v>
      </c>
      <c r="BV95">
        <v>1434000</v>
      </c>
      <c r="BW95">
        <v>159232.35999999999</v>
      </c>
      <c r="BX95">
        <v>1</v>
      </c>
      <c r="BY95">
        <v>0</v>
      </c>
      <c r="BZ95">
        <v>0</v>
      </c>
      <c r="CA95">
        <v>0</v>
      </c>
      <c r="CC95">
        <v>-0.20889999000000001</v>
      </c>
      <c r="CE95">
        <v>-3.7400000000000003E-2</v>
      </c>
      <c r="CG95">
        <v>1.9199998999999999E-2</v>
      </c>
      <c r="CR95">
        <v>0</v>
      </c>
      <c r="CS95">
        <v>0</v>
      </c>
      <c r="CT95">
        <v>0</v>
      </c>
      <c r="CU95">
        <v>0</v>
      </c>
      <c r="CV95">
        <v>0.62800001999999999</v>
      </c>
      <c r="CW95">
        <v>0.46400002000000001</v>
      </c>
      <c r="CX95">
        <v>0.16399999000000001</v>
      </c>
      <c r="CY95">
        <v>0.24200000999999999</v>
      </c>
      <c r="CZ95">
        <v>0</v>
      </c>
      <c r="DA95">
        <v>0</v>
      </c>
      <c r="DB95">
        <v>0</v>
      </c>
      <c r="DC95">
        <v>3.0000000000000001E-3</v>
      </c>
      <c r="DD95">
        <v>0.127</v>
      </c>
      <c r="DE95">
        <v>0</v>
      </c>
      <c r="DF95">
        <v>2011</v>
      </c>
      <c r="DG95">
        <v>0.11700000000000001</v>
      </c>
      <c r="DH95">
        <v>5.0000001000000002E-2</v>
      </c>
      <c r="DI95">
        <v>6.7000002000000003E-2</v>
      </c>
      <c r="DJ95">
        <v>0.1246</v>
      </c>
      <c r="DK95">
        <v>0.17459999000000001</v>
      </c>
      <c r="DR95">
        <v>0</v>
      </c>
      <c r="DS95">
        <v>0</v>
      </c>
      <c r="DT95">
        <v>0</v>
      </c>
      <c r="DU95">
        <v>0</v>
      </c>
      <c r="DV95">
        <v>44702</v>
      </c>
      <c r="DW95">
        <v>1433700</v>
      </c>
      <c r="DZ95">
        <v>32.073002000000002</v>
      </c>
      <c r="EA95">
        <v>12310</v>
      </c>
      <c r="EC95">
        <v>24972</v>
      </c>
      <c r="ED95">
        <v>323100</v>
      </c>
      <c r="EF95">
        <v>12.938491000000001</v>
      </c>
      <c r="EG95">
        <v>20303</v>
      </c>
      <c r="EH95">
        <v>251410.95</v>
      </c>
      <c r="EN95">
        <v>2801</v>
      </c>
      <c r="EO95">
        <v>20208.768</v>
      </c>
      <c r="EP95">
        <v>75</v>
      </c>
      <c r="ES95">
        <v>1793</v>
      </c>
      <c r="ET95">
        <v>1793</v>
      </c>
      <c r="EV95">
        <v>81984</v>
      </c>
      <c r="EW95">
        <v>0</v>
      </c>
      <c r="EX95">
        <v>1</v>
      </c>
      <c r="FB95">
        <v>3535861.8</v>
      </c>
      <c r="FI95">
        <v>4330526.5</v>
      </c>
      <c r="FP95">
        <v>23722.993999999999</v>
      </c>
      <c r="FQ95">
        <v>159827.5</v>
      </c>
      <c r="FW95">
        <v>183550.5</v>
      </c>
      <c r="FX95">
        <v>-1269800.8999999999</v>
      </c>
      <c r="FZ95">
        <v>62046.906000000003</v>
      </c>
      <c r="GA95">
        <v>45164.565999999999</v>
      </c>
      <c r="GB95">
        <v>107211.48</v>
      </c>
      <c r="GC95">
        <v>-70.139999000000003</v>
      </c>
      <c r="GG95">
        <v>-62.077998999999998</v>
      </c>
      <c r="GL95">
        <v>-21680.123</v>
      </c>
      <c r="GM95">
        <v>10670.817999999999</v>
      </c>
      <c r="GP95">
        <v>9581.8163999999997</v>
      </c>
      <c r="GQ95">
        <v>-980598.63</v>
      </c>
      <c r="GR95">
        <v>-299896.78000000003</v>
      </c>
      <c r="GS95">
        <v>-299896.78000000003</v>
      </c>
      <c r="HA95">
        <v>-2661.2891</v>
      </c>
      <c r="HB95">
        <v>-5482.5541999999996</v>
      </c>
      <c r="HE95">
        <v>-308040.63</v>
      </c>
      <c r="HG95">
        <v>4349812.5</v>
      </c>
    </row>
    <row r="96" spans="1:215" x14ac:dyDescent="0.25">
      <c r="A96">
        <v>7</v>
      </c>
      <c r="B96" t="s">
        <v>667</v>
      </c>
      <c r="C96">
        <v>2010</v>
      </c>
      <c r="E96" t="s">
        <v>668</v>
      </c>
      <c r="F96">
        <v>1957</v>
      </c>
      <c r="G96">
        <v>0</v>
      </c>
      <c r="I96">
        <v>0</v>
      </c>
      <c r="J96" t="s">
        <v>669</v>
      </c>
      <c r="K96" t="s">
        <v>670</v>
      </c>
      <c r="L96" t="s">
        <v>670</v>
      </c>
      <c r="M96">
        <v>1</v>
      </c>
      <c r="N96" t="s">
        <v>615</v>
      </c>
      <c r="O96">
        <v>1</v>
      </c>
      <c r="P96" t="s">
        <v>616</v>
      </c>
      <c r="Q96" t="s">
        <v>626</v>
      </c>
      <c r="R96">
        <v>2</v>
      </c>
      <c r="S96">
        <v>1</v>
      </c>
      <c r="T96" s="60">
        <v>40359</v>
      </c>
      <c r="U96" s="60">
        <v>40359</v>
      </c>
      <c r="V96" s="60">
        <v>40359</v>
      </c>
      <c r="W96" t="s">
        <v>201</v>
      </c>
      <c r="X96" t="s">
        <v>674</v>
      </c>
      <c r="Y96" t="s">
        <v>673</v>
      </c>
      <c r="Z96">
        <v>3.9999999000000001E-2</v>
      </c>
      <c r="AA96">
        <v>7.9999998000000003E-2</v>
      </c>
      <c r="AB96">
        <v>1</v>
      </c>
      <c r="AC96">
        <v>0</v>
      </c>
      <c r="AD96">
        <v>4</v>
      </c>
      <c r="AE96">
        <v>0</v>
      </c>
      <c r="AG96">
        <v>27</v>
      </c>
      <c r="BP96" s="60">
        <v>40359</v>
      </c>
      <c r="BQ96">
        <v>5409000</v>
      </c>
      <c r="BR96">
        <v>7304000</v>
      </c>
      <c r="BS96">
        <v>0.74099999999999999</v>
      </c>
      <c r="BT96">
        <v>1895000</v>
      </c>
      <c r="BV96">
        <v>1523000</v>
      </c>
      <c r="BW96">
        <v>169604.05</v>
      </c>
      <c r="BX96">
        <v>1</v>
      </c>
      <c r="BY96">
        <v>0</v>
      </c>
      <c r="BZ96">
        <v>0</v>
      </c>
      <c r="CA96">
        <v>0</v>
      </c>
      <c r="CC96">
        <v>0.1195</v>
      </c>
      <c r="CE96">
        <v>-5.4200000999999998E-2</v>
      </c>
      <c r="CG96">
        <v>2.3099999999999999E-2</v>
      </c>
      <c r="CJ96">
        <v>2.9379229999999999E-2</v>
      </c>
      <c r="CR96">
        <v>0</v>
      </c>
      <c r="CS96">
        <v>0</v>
      </c>
      <c r="CT96">
        <v>0</v>
      </c>
      <c r="CU96">
        <v>1</v>
      </c>
      <c r="CV96">
        <v>0.63</v>
      </c>
      <c r="CW96">
        <v>0.46900001000000002</v>
      </c>
      <c r="CX96">
        <v>0.161</v>
      </c>
      <c r="CY96">
        <v>0.23300000000000001</v>
      </c>
      <c r="CZ96">
        <v>0</v>
      </c>
      <c r="DA96">
        <v>0</v>
      </c>
      <c r="DB96">
        <v>0</v>
      </c>
      <c r="DC96">
        <v>3.0000000000000001E-3</v>
      </c>
      <c r="DD96">
        <v>0.13400000000000001</v>
      </c>
      <c r="DE96">
        <v>0</v>
      </c>
      <c r="DF96">
        <v>2012</v>
      </c>
      <c r="DG96">
        <v>0.1171</v>
      </c>
      <c r="DH96">
        <v>5.0000001000000002E-2</v>
      </c>
      <c r="DI96">
        <v>6.7100003000000005E-2</v>
      </c>
      <c r="DJ96">
        <v>0.13469999999999999</v>
      </c>
      <c r="DK96">
        <v>0.1847</v>
      </c>
      <c r="DR96">
        <v>0</v>
      </c>
      <c r="DS96">
        <v>0</v>
      </c>
      <c r="DT96">
        <v>0</v>
      </c>
      <c r="DU96">
        <v>0</v>
      </c>
      <c r="DV96">
        <v>45394</v>
      </c>
      <c r="DW96">
        <v>1522700</v>
      </c>
      <c r="DZ96">
        <v>33.543998999999999</v>
      </c>
      <c r="EA96">
        <v>12455</v>
      </c>
      <c r="EC96">
        <v>25880</v>
      </c>
      <c r="ED96">
        <v>342200</v>
      </c>
      <c r="EF96">
        <v>13.222566</v>
      </c>
      <c r="EG96">
        <v>21095</v>
      </c>
      <c r="EH96">
        <v>268526.56</v>
      </c>
      <c r="EN96">
        <v>2908</v>
      </c>
      <c r="EO96">
        <v>21635.484</v>
      </c>
      <c r="EP96">
        <v>66</v>
      </c>
      <c r="ES96">
        <v>1811</v>
      </c>
      <c r="ET96">
        <v>1811</v>
      </c>
      <c r="EV96">
        <v>83729</v>
      </c>
      <c r="EW96">
        <v>0</v>
      </c>
      <c r="EX96">
        <v>1</v>
      </c>
      <c r="FB96">
        <v>3723162.3</v>
      </c>
      <c r="FI96">
        <v>4714160</v>
      </c>
      <c r="FP96">
        <v>30334.717000000001</v>
      </c>
      <c r="FQ96">
        <v>170186.56</v>
      </c>
      <c r="FW96">
        <v>200521.28</v>
      </c>
      <c r="FX96">
        <v>410511.47</v>
      </c>
      <c r="FZ96">
        <v>62331.625</v>
      </c>
      <c r="GA96">
        <v>43820.722999999998</v>
      </c>
      <c r="GB96">
        <v>106152.35</v>
      </c>
      <c r="GC96">
        <v>-7.5879998000000004</v>
      </c>
      <c r="GG96">
        <v>7.6199998999999998</v>
      </c>
      <c r="GL96">
        <v>-18080.990000000002</v>
      </c>
      <c r="GM96">
        <v>2050.0500000000002</v>
      </c>
      <c r="GP96">
        <v>6099.7358000000004</v>
      </c>
      <c r="GQ96">
        <v>707253.94</v>
      </c>
      <c r="GR96">
        <v>-318998</v>
      </c>
      <c r="GS96">
        <v>-318998</v>
      </c>
      <c r="HA96">
        <v>-3586.8611000000001</v>
      </c>
      <c r="HB96">
        <v>-5981.3579</v>
      </c>
      <c r="HE96">
        <v>-328566.21999999997</v>
      </c>
      <c r="HG96">
        <v>4728500.5</v>
      </c>
    </row>
    <row r="97" spans="1:215" x14ac:dyDescent="0.25">
      <c r="A97">
        <v>7</v>
      </c>
      <c r="B97" t="s">
        <v>667</v>
      </c>
      <c r="C97">
        <v>2011</v>
      </c>
      <c r="E97" t="s">
        <v>668</v>
      </c>
      <c r="F97">
        <v>1957</v>
      </c>
      <c r="G97">
        <v>0</v>
      </c>
      <c r="I97">
        <v>0</v>
      </c>
      <c r="J97" t="s">
        <v>669</v>
      </c>
      <c r="K97" t="s">
        <v>670</v>
      </c>
      <c r="L97" t="s">
        <v>670</v>
      </c>
      <c r="M97">
        <v>1</v>
      </c>
      <c r="N97" t="s">
        <v>615</v>
      </c>
      <c r="O97">
        <v>1</v>
      </c>
      <c r="P97" t="s">
        <v>616</v>
      </c>
      <c r="Q97" t="s">
        <v>626</v>
      </c>
      <c r="R97">
        <v>2</v>
      </c>
      <c r="S97">
        <v>1</v>
      </c>
      <c r="T97" s="60">
        <v>40724</v>
      </c>
      <c r="U97" s="60">
        <v>40724</v>
      </c>
      <c r="V97" s="60">
        <v>40724</v>
      </c>
      <c r="W97" t="s">
        <v>201</v>
      </c>
      <c r="X97" t="s">
        <v>674</v>
      </c>
      <c r="Y97" t="s">
        <v>673</v>
      </c>
      <c r="Z97">
        <v>3.9999999000000001E-2</v>
      </c>
      <c r="AA97">
        <v>7.9999998000000003E-2</v>
      </c>
      <c r="AB97">
        <v>1</v>
      </c>
      <c r="AC97">
        <v>0</v>
      </c>
      <c r="AD97">
        <v>4</v>
      </c>
      <c r="AE97">
        <v>0</v>
      </c>
      <c r="AG97">
        <v>26</v>
      </c>
      <c r="BP97" s="60">
        <v>40724</v>
      </c>
      <c r="BQ97">
        <v>5467000</v>
      </c>
      <c r="BR97">
        <v>7734000</v>
      </c>
      <c r="BS97">
        <v>0.70699995999999998</v>
      </c>
      <c r="BT97">
        <v>2267000</v>
      </c>
      <c r="BV97">
        <v>1623000</v>
      </c>
      <c r="BW97">
        <v>195628.58</v>
      </c>
      <c r="BX97">
        <v>1</v>
      </c>
      <c r="BY97">
        <v>0</v>
      </c>
      <c r="BZ97">
        <v>0</v>
      </c>
      <c r="CA97">
        <v>0</v>
      </c>
      <c r="CC97">
        <v>0.25999999000000001</v>
      </c>
      <c r="CE97">
        <v>3.7199999999999997E-2</v>
      </c>
      <c r="CG97">
        <v>4.6999998000000001E-2</v>
      </c>
      <c r="CJ97">
        <v>5.7557452000000002E-2</v>
      </c>
      <c r="CR97">
        <v>0</v>
      </c>
      <c r="CS97">
        <v>0</v>
      </c>
      <c r="CT97">
        <v>0</v>
      </c>
      <c r="CU97">
        <v>1</v>
      </c>
      <c r="CV97">
        <v>0.67000002000000003</v>
      </c>
      <c r="CW97">
        <v>0.49599999</v>
      </c>
      <c r="CX97">
        <v>0.17399998999999999</v>
      </c>
      <c r="CY97">
        <v>0.19700001</v>
      </c>
      <c r="CZ97">
        <v>0</v>
      </c>
      <c r="DA97">
        <v>0</v>
      </c>
      <c r="DB97">
        <v>0</v>
      </c>
      <c r="DC97">
        <v>4.0000000000000001E-3</v>
      </c>
      <c r="DD97">
        <v>0.12899999000000001</v>
      </c>
      <c r="DE97">
        <v>0</v>
      </c>
      <c r="DF97">
        <v>2013</v>
      </c>
      <c r="DG97">
        <v>0.1166</v>
      </c>
      <c r="DH97">
        <v>5.0000001000000002E-2</v>
      </c>
      <c r="DI97">
        <v>6.6599994999999995E-2</v>
      </c>
      <c r="DJ97">
        <v>0.1424</v>
      </c>
      <c r="DK97">
        <v>0.19239998999999999</v>
      </c>
      <c r="DR97">
        <v>0</v>
      </c>
      <c r="DS97">
        <v>0</v>
      </c>
      <c r="DT97">
        <v>0</v>
      </c>
      <c r="DU97">
        <v>0</v>
      </c>
      <c r="DV97">
        <v>45145</v>
      </c>
      <c r="DW97">
        <v>1542900</v>
      </c>
      <c r="DZ97">
        <v>34.176997999999998</v>
      </c>
      <c r="EA97">
        <v>12890</v>
      </c>
      <c r="EC97">
        <v>28137</v>
      </c>
      <c r="ED97">
        <v>375700</v>
      </c>
      <c r="EF97">
        <v>13.352525</v>
      </c>
      <c r="EG97">
        <v>23147</v>
      </c>
      <c r="EH97">
        <v>298817.44</v>
      </c>
      <c r="EN97">
        <v>2985</v>
      </c>
      <c r="EO97">
        <v>22946.315999999999</v>
      </c>
      <c r="EP97">
        <v>58</v>
      </c>
      <c r="ES97">
        <v>1947</v>
      </c>
      <c r="ET97">
        <v>1817</v>
      </c>
      <c r="EU97">
        <v>130</v>
      </c>
      <c r="EV97">
        <v>86172</v>
      </c>
      <c r="EW97">
        <v>0</v>
      </c>
      <c r="EX97">
        <v>1</v>
      </c>
      <c r="FB97">
        <v>4091177.8</v>
      </c>
      <c r="FI97">
        <v>5784995</v>
      </c>
      <c r="FP97">
        <v>34639.542999999998</v>
      </c>
      <c r="FQ97">
        <v>196428.73</v>
      </c>
      <c r="FW97">
        <v>231068.28</v>
      </c>
      <c r="FX97">
        <v>1094375.8</v>
      </c>
      <c r="FZ97">
        <v>61922.027000000002</v>
      </c>
      <c r="GA97">
        <v>53353.675999999999</v>
      </c>
      <c r="GB97">
        <v>115275.7</v>
      </c>
      <c r="GC97">
        <v>-55.07</v>
      </c>
      <c r="GG97">
        <v>0</v>
      </c>
      <c r="GL97">
        <v>-20583.857</v>
      </c>
      <c r="GM97">
        <v>1028.8530000000001</v>
      </c>
      <c r="GP97">
        <v>8966.3153999999995</v>
      </c>
      <c r="GQ97">
        <v>1430075.9</v>
      </c>
      <c r="GR97">
        <v>-344140.34</v>
      </c>
      <c r="GS97">
        <v>-344140.34</v>
      </c>
      <c r="HA97">
        <v>-6123.9102000000003</v>
      </c>
      <c r="HB97">
        <v>-6374.3788999999997</v>
      </c>
      <c r="HE97">
        <v>-356638.66</v>
      </c>
      <c r="HG97">
        <v>5801921</v>
      </c>
    </row>
    <row r="98" spans="1:215" x14ac:dyDescent="0.25">
      <c r="A98">
        <v>7</v>
      </c>
      <c r="B98" t="s">
        <v>667</v>
      </c>
      <c r="C98">
        <v>2012</v>
      </c>
      <c r="E98" t="s">
        <v>668</v>
      </c>
      <c r="F98">
        <v>1957</v>
      </c>
      <c r="G98">
        <v>0</v>
      </c>
      <c r="I98">
        <v>0</v>
      </c>
      <c r="J98" t="s">
        <v>669</v>
      </c>
      <c r="K98" t="s">
        <v>670</v>
      </c>
      <c r="L98" t="s">
        <v>670</v>
      </c>
      <c r="M98">
        <v>1</v>
      </c>
      <c r="N98" t="s">
        <v>615</v>
      </c>
      <c r="O98">
        <v>1</v>
      </c>
      <c r="P98" t="s">
        <v>616</v>
      </c>
      <c r="Q98" t="s">
        <v>626</v>
      </c>
      <c r="R98">
        <v>2</v>
      </c>
      <c r="S98">
        <v>1</v>
      </c>
      <c r="T98" s="60">
        <v>41090</v>
      </c>
      <c r="U98" s="60">
        <v>41090</v>
      </c>
      <c r="V98" s="60">
        <v>41090</v>
      </c>
      <c r="W98" t="s">
        <v>201</v>
      </c>
      <c r="X98" t="s">
        <v>674</v>
      </c>
      <c r="Y98" t="s">
        <v>673</v>
      </c>
      <c r="Z98">
        <v>3.9999999000000001E-2</v>
      </c>
      <c r="AA98">
        <v>7.9999998000000003E-2</v>
      </c>
      <c r="AB98">
        <v>1</v>
      </c>
      <c r="AC98">
        <v>0</v>
      </c>
      <c r="AD98">
        <v>4</v>
      </c>
      <c r="AE98">
        <v>0</v>
      </c>
      <c r="AG98">
        <v>25</v>
      </c>
      <c r="BK98">
        <v>3.9999999000000001E-2</v>
      </c>
      <c r="BO98">
        <v>3.9999999000000001E-2</v>
      </c>
      <c r="BP98" s="60">
        <v>41090</v>
      </c>
      <c r="BQ98">
        <v>5625000</v>
      </c>
      <c r="BR98">
        <v>8163000</v>
      </c>
      <c r="BS98">
        <v>0.68900001</v>
      </c>
      <c r="BT98">
        <v>2538000</v>
      </c>
      <c r="BV98">
        <v>1686000</v>
      </c>
      <c r="BW98">
        <v>229631.16</v>
      </c>
      <c r="BX98">
        <v>1</v>
      </c>
      <c r="BY98">
        <v>0</v>
      </c>
      <c r="BZ98">
        <v>0</v>
      </c>
      <c r="CA98">
        <v>0</v>
      </c>
      <c r="CC98">
        <v>-3.3E-3</v>
      </c>
      <c r="CE98">
        <v>0.12029999</v>
      </c>
      <c r="CG98">
        <v>1.2200001E-2</v>
      </c>
      <c r="CJ98">
        <v>6.3475944000000006E-2</v>
      </c>
      <c r="CR98">
        <v>0</v>
      </c>
      <c r="CS98">
        <v>0</v>
      </c>
      <c r="CT98">
        <v>0</v>
      </c>
      <c r="CU98">
        <v>1</v>
      </c>
      <c r="CV98">
        <v>0.63800000999999995</v>
      </c>
      <c r="CW98">
        <v>0.40700001000000002</v>
      </c>
      <c r="CX98">
        <v>0.23100001000000001</v>
      </c>
      <c r="CY98">
        <v>0.219</v>
      </c>
      <c r="CZ98">
        <v>0</v>
      </c>
      <c r="DA98">
        <v>0</v>
      </c>
      <c r="DB98">
        <v>0</v>
      </c>
      <c r="DC98">
        <v>7.0000000000000001E-3</v>
      </c>
      <c r="DD98">
        <v>0.13600001</v>
      </c>
      <c r="DE98">
        <v>0</v>
      </c>
      <c r="DF98">
        <v>2014</v>
      </c>
      <c r="DG98">
        <v>0.1166</v>
      </c>
      <c r="DH98">
        <v>5.0000001000000002E-2</v>
      </c>
      <c r="DI98">
        <v>6.6599994999999995E-2</v>
      </c>
      <c r="DJ98">
        <v>0.14879999999999999</v>
      </c>
      <c r="DK98">
        <v>0.1988</v>
      </c>
      <c r="DR98">
        <v>0</v>
      </c>
      <c r="DS98">
        <v>0</v>
      </c>
      <c r="DT98">
        <v>0</v>
      </c>
      <c r="DU98">
        <v>0</v>
      </c>
      <c r="DV98">
        <v>45937</v>
      </c>
      <c r="DW98">
        <v>1606100</v>
      </c>
      <c r="DZ98">
        <v>34.962001999999998</v>
      </c>
      <c r="EA98">
        <v>13053</v>
      </c>
      <c r="EC98">
        <v>29282</v>
      </c>
      <c r="ED98">
        <v>399500</v>
      </c>
      <c r="EF98">
        <v>13.643193999999999</v>
      </c>
      <c r="EG98">
        <v>24258</v>
      </c>
      <c r="EH98">
        <v>320483</v>
      </c>
      <c r="EN98">
        <v>3087</v>
      </c>
      <c r="EO98">
        <v>24584.206999999999</v>
      </c>
      <c r="EP98">
        <v>53</v>
      </c>
      <c r="ES98">
        <v>1884</v>
      </c>
      <c r="ET98">
        <v>1746</v>
      </c>
      <c r="EU98">
        <v>138</v>
      </c>
      <c r="EV98">
        <v>88272</v>
      </c>
      <c r="EW98">
        <v>0</v>
      </c>
      <c r="EX98">
        <v>1</v>
      </c>
      <c r="EZ98">
        <v>4990649.5</v>
      </c>
      <c r="FA98">
        <v>372046.16</v>
      </c>
      <c r="FB98">
        <v>4318131</v>
      </c>
      <c r="FI98">
        <v>5677708</v>
      </c>
      <c r="FP98">
        <v>41361.523000000001</v>
      </c>
      <c r="FQ98">
        <v>230495.67</v>
      </c>
      <c r="FV98">
        <v>1481.2139999999999</v>
      </c>
      <c r="FW98">
        <v>273338.40999999997</v>
      </c>
      <c r="FX98">
        <v>-129527.28</v>
      </c>
      <c r="FZ98">
        <v>59199.266000000003</v>
      </c>
      <c r="GA98">
        <v>59575.383000000002</v>
      </c>
      <c r="GB98">
        <v>118774.65</v>
      </c>
      <c r="GC98">
        <v>-34.602001000000001</v>
      </c>
      <c r="GL98">
        <v>-20084.813999999998</v>
      </c>
      <c r="GM98">
        <v>729.79303000000004</v>
      </c>
      <c r="GP98">
        <v>7499.3627999999999</v>
      </c>
      <c r="GQ98">
        <v>250695.52</v>
      </c>
      <c r="GR98">
        <v>-359330.69</v>
      </c>
      <c r="GS98">
        <v>-359330.69</v>
      </c>
      <c r="HA98">
        <v>-7420.7852000000003</v>
      </c>
      <c r="HB98">
        <v>-6794.5258999999996</v>
      </c>
      <c r="HE98">
        <v>-373545.97</v>
      </c>
      <c r="HF98">
        <v>13345.210999999999</v>
      </c>
      <c r="HG98">
        <v>5692416</v>
      </c>
    </row>
    <row r="99" spans="1:215" x14ac:dyDescent="0.25">
      <c r="A99">
        <v>7</v>
      </c>
      <c r="B99" t="s">
        <v>667</v>
      </c>
      <c r="C99">
        <v>2013</v>
      </c>
      <c r="E99" t="s">
        <v>668</v>
      </c>
      <c r="F99">
        <v>1957</v>
      </c>
      <c r="G99">
        <v>0</v>
      </c>
      <c r="I99">
        <v>0</v>
      </c>
      <c r="J99" t="s">
        <v>669</v>
      </c>
      <c r="K99" t="s">
        <v>670</v>
      </c>
      <c r="L99" t="s">
        <v>670</v>
      </c>
      <c r="M99">
        <v>1</v>
      </c>
      <c r="N99" t="s">
        <v>615</v>
      </c>
      <c r="O99">
        <v>1</v>
      </c>
      <c r="P99" t="s">
        <v>616</v>
      </c>
      <c r="Q99" t="s">
        <v>626</v>
      </c>
      <c r="R99">
        <v>2</v>
      </c>
      <c r="S99">
        <v>1</v>
      </c>
      <c r="T99" s="60">
        <v>41455</v>
      </c>
      <c r="U99" s="60">
        <v>41455</v>
      </c>
      <c r="V99" s="60">
        <v>41455</v>
      </c>
      <c r="W99" t="s">
        <v>201</v>
      </c>
      <c r="X99" t="s">
        <v>674</v>
      </c>
      <c r="Y99" t="s">
        <v>639</v>
      </c>
      <c r="Z99">
        <v>3.9999999000000001E-2</v>
      </c>
      <c r="AA99">
        <v>7.9999998000000003E-2</v>
      </c>
      <c r="AB99">
        <v>1</v>
      </c>
      <c r="AC99">
        <v>0</v>
      </c>
      <c r="AD99">
        <v>4</v>
      </c>
      <c r="AE99">
        <v>0</v>
      </c>
      <c r="AF99">
        <v>3</v>
      </c>
      <c r="AG99">
        <v>22</v>
      </c>
      <c r="AI99" t="s">
        <v>675</v>
      </c>
      <c r="AO99">
        <v>6418518.5</v>
      </c>
      <c r="AP99">
        <v>6159334</v>
      </c>
      <c r="AQ99">
        <v>-102964.02</v>
      </c>
      <c r="AR99">
        <v>0</v>
      </c>
      <c r="AS99">
        <v>0</v>
      </c>
      <c r="AT99">
        <v>0</v>
      </c>
      <c r="AU99">
        <v>1</v>
      </c>
      <c r="AV99">
        <v>4</v>
      </c>
      <c r="AX99">
        <v>0</v>
      </c>
      <c r="AY99">
        <v>0.25</v>
      </c>
      <c r="AZ99">
        <v>4</v>
      </c>
      <c r="BA99">
        <v>0</v>
      </c>
      <c r="BB99">
        <v>0</v>
      </c>
      <c r="BC99">
        <v>4</v>
      </c>
      <c r="BD99">
        <v>2</v>
      </c>
      <c r="BE99">
        <v>1</v>
      </c>
      <c r="BF99">
        <v>1.25</v>
      </c>
      <c r="BG99">
        <v>0.75</v>
      </c>
      <c r="BK99">
        <v>3.9999999000000001E-2</v>
      </c>
      <c r="BO99">
        <v>3.9999999000000001E-2</v>
      </c>
      <c r="BP99" s="60">
        <v>41455</v>
      </c>
      <c r="BQ99">
        <v>6159000</v>
      </c>
      <c r="BR99">
        <v>8284000</v>
      </c>
      <c r="BS99">
        <v>0.74300003000000003</v>
      </c>
      <c r="BT99">
        <v>2125000</v>
      </c>
      <c r="BV99">
        <v>1693000</v>
      </c>
      <c r="BW99">
        <v>249540.63</v>
      </c>
      <c r="BX99">
        <v>1</v>
      </c>
      <c r="BY99">
        <v>0</v>
      </c>
      <c r="BZ99">
        <v>0</v>
      </c>
      <c r="CA99">
        <v>0</v>
      </c>
      <c r="CC99">
        <v>0.15579999999999999</v>
      </c>
      <c r="CE99">
        <v>0.1328</v>
      </c>
      <c r="CG99">
        <v>5.1799998E-2</v>
      </c>
      <c r="CJ99">
        <v>7.319428E-2</v>
      </c>
      <c r="CR99">
        <v>0</v>
      </c>
      <c r="CS99">
        <v>0</v>
      </c>
      <c r="CT99">
        <v>0</v>
      </c>
      <c r="CU99">
        <v>1</v>
      </c>
      <c r="CV99">
        <v>0.64999998000000003</v>
      </c>
      <c r="CW99">
        <v>0.40000001000000002</v>
      </c>
      <c r="CX99">
        <v>0.25</v>
      </c>
      <c r="CY99">
        <v>0.18000000999999999</v>
      </c>
      <c r="CZ99">
        <v>0</v>
      </c>
      <c r="DA99">
        <v>0</v>
      </c>
      <c r="DB99">
        <v>0</v>
      </c>
      <c r="DC99">
        <v>0</v>
      </c>
      <c r="DD99">
        <v>0.17</v>
      </c>
      <c r="DE99">
        <v>0.01</v>
      </c>
      <c r="DF99">
        <v>2015</v>
      </c>
      <c r="DG99">
        <v>9.8900004999999999E-2</v>
      </c>
      <c r="DH99">
        <v>2.7400000000000001E-2</v>
      </c>
      <c r="DI99">
        <v>7.1500003000000006E-2</v>
      </c>
      <c r="DJ99">
        <v>0.14760000000000001</v>
      </c>
      <c r="DK99">
        <v>0.17499999999999999</v>
      </c>
      <c r="DR99">
        <v>0</v>
      </c>
      <c r="DS99">
        <v>0</v>
      </c>
      <c r="DT99">
        <v>0</v>
      </c>
      <c r="DU99">
        <v>0</v>
      </c>
      <c r="DV99">
        <v>45707</v>
      </c>
      <c r="DW99">
        <v>1612700</v>
      </c>
      <c r="DZ99">
        <v>35.284999999999997</v>
      </c>
      <c r="EA99">
        <v>13267</v>
      </c>
      <c r="EC99">
        <v>30533</v>
      </c>
      <c r="ED99">
        <v>426200</v>
      </c>
      <c r="EF99">
        <v>13.958667999999999</v>
      </c>
      <c r="ES99">
        <v>0</v>
      </c>
      <c r="EV99">
        <v>89507</v>
      </c>
      <c r="EW99">
        <v>0</v>
      </c>
      <c r="EX99">
        <v>1</v>
      </c>
      <c r="FB99">
        <v>4665312.5</v>
      </c>
      <c r="FI99">
        <v>6418518.5</v>
      </c>
      <c r="FP99">
        <v>44549.91</v>
      </c>
      <c r="FQ99">
        <v>249062.19</v>
      </c>
      <c r="FV99">
        <v>1863.9919</v>
      </c>
      <c r="FW99">
        <v>295476.09000000003</v>
      </c>
      <c r="FX99">
        <v>749543.69</v>
      </c>
      <c r="FZ99">
        <v>52116.605000000003</v>
      </c>
      <c r="GA99">
        <v>72457.241999999998</v>
      </c>
      <c r="GB99">
        <v>124573.84</v>
      </c>
      <c r="GG99">
        <v>0</v>
      </c>
      <c r="GL99">
        <v>-23973.148000000001</v>
      </c>
      <c r="GM99">
        <v>1776.316</v>
      </c>
      <c r="GP99">
        <v>7051.96</v>
      </c>
      <c r="GQ99">
        <v>1154448.8</v>
      </c>
      <c r="GR99">
        <v>-396607.13</v>
      </c>
      <c r="GS99">
        <v>-396607.13</v>
      </c>
      <c r="HA99">
        <v>-8446.7011999999995</v>
      </c>
      <c r="HB99">
        <v>-7340.2728999999999</v>
      </c>
      <c r="HE99">
        <v>-412394.09</v>
      </c>
      <c r="HG99">
        <v>6434470.5</v>
      </c>
    </row>
    <row r="100" spans="1:215" x14ac:dyDescent="0.25">
      <c r="A100">
        <v>7</v>
      </c>
      <c r="B100" t="s">
        <v>667</v>
      </c>
      <c r="C100">
        <v>2014</v>
      </c>
      <c r="E100" t="s">
        <v>668</v>
      </c>
      <c r="F100">
        <v>1957</v>
      </c>
      <c r="G100">
        <v>0</v>
      </c>
      <c r="I100">
        <v>0</v>
      </c>
      <c r="J100" t="s">
        <v>669</v>
      </c>
      <c r="K100" t="s">
        <v>670</v>
      </c>
      <c r="L100" t="s">
        <v>670</v>
      </c>
      <c r="M100">
        <v>1</v>
      </c>
      <c r="N100" t="s">
        <v>615</v>
      </c>
      <c r="O100">
        <v>1</v>
      </c>
      <c r="P100" t="s">
        <v>616</v>
      </c>
      <c r="Q100" t="s">
        <v>626</v>
      </c>
      <c r="R100">
        <v>2</v>
      </c>
      <c r="S100">
        <v>1</v>
      </c>
      <c r="T100" s="60">
        <v>41820</v>
      </c>
      <c r="U100" s="60">
        <v>41820</v>
      </c>
      <c r="V100" s="60">
        <v>41820</v>
      </c>
      <c r="W100" t="s">
        <v>201</v>
      </c>
      <c r="X100" t="s">
        <v>674</v>
      </c>
      <c r="Y100" t="s">
        <v>639</v>
      </c>
      <c r="Z100">
        <v>3.7500000999999998E-2</v>
      </c>
      <c r="AA100">
        <v>7.7500000999999999E-2</v>
      </c>
      <c r="AB100">
        <v>1</v>
      </c>
      <c r="AC100">
        <v>0</v>
      </c>
      <c r="AD100">
        <v>4</v>
      </c>
      <c r="AE100">
        <v>0</v>
      </c>
      <c r="AF100">
        <v>3</v>
      </c>
      <c r="AG100">
        <v>21</v>
      </c>
      <c r="AI100" t="s">
        <v>676</v>
      </c>
      <c r="AO100">
        <v>7512167.5</v>
      </c>
      <c r="AP100">
        <v>6894879</v>
      </c>
      <c r="AQ100">
        <v>-104393.27</v>
      </c>
      <c r="AR100">
        <v>0</v>
      </c>
      <c r="AS100">
        <v>0</v>
      </c>
      <c r="AT100">
        <v>0</v>
      </c>
      <c r="AU100">
        <v>1</v>
      </c>
      <c r="AV100">
        <v>4</v>
      </c>
      <c r="AX100">
        <v>0</v>
      </c>
      <c r="AY100">
        <v>0.25</v>
      </c>
      <c r="AZ100">
        <v>4</v>
      </c>
      <c r="BA100">
        <v>0</v>
      </c>
      <c r="BB100">
        <v>0</v>
      </c>
      <c r="BC100">
        <v>4</v>
      </c>
      <c r="BD100">
        <v>2</v>
      </c>
      <c r="BE100">
        <v>1</v>
      </c>
      <c r="BF100">
        <v>1.25</v>
      </c>
      <c r="BG100">
        <v>0.75</v>
      </c>
      <c r="BK100">
        <v>3.7500000999999998E-2</v>
      </c>
      <c r="BO100">
        <v>3.7500000999999998E-2</v>
      </c>
      <c r="BP100" s="60">
        <v>41820</v>
      </c>
      <c r="BQ100">
        <v>6895000</v>
      </c>
      <c r="BR100">
        <v>8864000</v>
      </c>
      <c r="BS100">
        <v>0.77800005999999999</v>
      </c>
      <c r="BT100">
        <v>1969000</v>
      </c>
      <c r="BV100">
        <v>1745000</v>
      </c>
      <c r="BW100">
        <v>262300.63</v>
      </c>
      <c r="BX100">
        <v>1</v>
      </c>
      <c r="BY100">
        <v>0</v>
      </c>
      <c r="BZ100">
        <v>0</v>
      </c>
      <c r="CA100">
        <v>0</v>
      </c>
      <c r="CC100">
        <v>0.19680001</v>
      </c>
      <c r="CE100">
        <v>0.11359999</v>
      </c>
      <c r="CG100">
        <v>0.1426</v>
      </c>
      <c r="CJ100">
        <v>7.8994422999999994E-2</v>
      </c>
      <c r="CR100">
        <v>0</v>
      </c>
      <c r="CS100">
        <v>0</v>
      </c>
      <c r="CT100">
        <v>0</v>
      </c>
      <c r="CU100">
        <v>1</v>
      </c>
      <c r="CV100">
        <v>0.67300004000000002</v>
      </c>
      <c r="CW100">
        <v>0.41299998999999998</v>
      </c>
      <c r="CX100">
        <v>0.25999999000000001</v>
      </c>
      <c r="CY100">
        <v>0.15700001</v>
      </c>
      <c r="CZ100">
        <v>0</v>
      </c>
      <c r="DA100">
        <v>0</v>
      </c>
      <c r="DB100">
        <v>0</v>
      </c>
      <c r="DC100">
        <v>0</v>
      </c>
      <c r="DD100">
        <v>0.16399999000000001</v>
      </c>
      <c r="DE100">
        <v>6.0000000000000001E-3</v>
      </c>
      <c r="DF100">
        <v>2016</v>
      </c>
      <c r="DG100">
        <v>0.1026</v>
      </c>
      <c r="DH100">
        <v>2.9300000999999999E-2</v>
      </c>
      <c r="DI100">
        <v>7.3299997000000006E-2</v>
      </c>
      <c r="DJ100">
        <v>0.14499999999999999</v>
      </c>
      <c r="DK100">
        <v>0.17430000000000001</v>
      </c>
      <c r="DR100">
        <v>0</v>
      </c>
      <c r="DS100">
        <v>0</v>
      </c>
      <c r="DT100">
        <v>0</v>
      </c>
      <c r="DU100">
        <v>0</v>
      </c>
      <c r="DV100">
        <v>45841</v>
      </c>
      <c r="DW100">
        <v>1638000</v>
      </c>
      <c r="DZ100">
        <v>35.735000999999997</v>
      </c>
      <c r="EA100">
        <v>13514</v>
      </c>
      <c r="EC100">
        <v>31914</v>
      </c>
      <c r="ED100">
        <v>457100</v>
      </c>
      <c r="EF100">
        <v>14.322867</v>
      </c>
      <c r="EV100">
        <v>91269</v>
      </c>
      <c r="EW100">
        <v>0</v>
      </c>
      <c r="EX100">
        <v>1</v>
      </c>
      <c r="FB100">
        <v>5050703</v>
      </c>
      <c r="FP100">
        <v>48237.866999999998</v>
      </c>
      <c r="FQ100">
        <v>264477.69</v>
      </c>
      <c r="FV100">
        <v>381.21600000000001</v>
      </c>
      <c r="FW100">
        <v>313096.78000000003</v>
      </c>
      <c r="FX100">
        <v>1090192.6000000001</v>
      </c>
      <c r="FZ100">
        <v>51082.66</v>
      </c>
      <c r="GA100">
        <v>91368.008000000002</v>
      </c>
      <c r="GB100">
        <v>142450.67000000001</v>
      </c>
      <c r="GL100">
        <v>-27885.271000000001</v>
      </c>
      <c r="GM100">
        <v>3672.4180000000001</v>
      </c>
      <c r="GP100">
        <v>6405.6049999999996</v>
      </c>
      <c r="GQ100">
        <v>1527932.9</v>
      </c>
      <c r="GR100">
        <v>-414548.66</v>
      </c>
      <c r="GS100">
        <v>-414548.66</v>
      </c>
      <c r="HA100">
        <v>-9455.3477000000003</v>
      </c>
      <c r="HB100">
        <v>-7209.7690000000002</v>
      </c>
      <c r="HE100">
        <v>-431213.75</v>
      </c>
      <c r="HG100">
        <v>7531189.5</v>
      </c>
    </row>
    <row r="101" spans="1:215" x14ac:dyDescent="0.25">
      <c r="A101">
        <v>8</v>
      </c>
      <c r="B101" t="s">
        <v>677</v>
      </c>
      <c r="C101">
        <v>2001</v>
      </c>
      <c r="E101" t="s">
        <v>678</v>
      </c>
      <c r="F101">
        <v>1937</v>
      </c>
      <c r="G101">
        <v>0</v>
      </c>
      <c r="I101">
        <v>0</v>
      </c>
      <c r="J101" t="s">
        <v>669</v>
      </c>
      <c r="K101" t="s">
        <v>670</v>
      </c>
      <c r="L101" t="s">
        <v>670</v>
      </c>
      <c r="M101">
        <v>2</v>
      </c>
      <c r="N101" t="s">
        <v>625</v>
      </c>
      <c r="O101">
        <v>1</v>
      </c>
      <c r="P101" t="s">
        <v>616</v>
      </c>
      <c r="Q101" t="s">
        <v>626</v>
      </c>
      <c r="R101">
        <v>2</v>
      </c>
      <c r="S101">
        <v>1</v>
      </c>
      <c r="T101" s="60">
        <v>37072</v>
      </c>
      <c r="U101" s="60">
        <v>37072</v>
      </c>
      <c r="V101" s="60">
        <v>37072</v>
      </c>
      <c r="W101" t="s">
        <v>201</v>
      </c>
      <c r="X101" t="s">
        <v>672</v>
      </c>
      <c r="Y101" t="s">
        <v>679</v>
      </c>
      <c r="Z101">
        <v>2.9999998999999999E-2</v>
      </c>
      <c r="AA101">
        <v>7.9999998000000003E-2</v>
      </c>
      <c r="AB101">
        <v>1</v>
      </c>
      <c r="AC101">
        <v>0</v>
      </c>
      <c r="AD101">
        <v>4</v>
      </c>
      <c r="AE101">
        <v>1</v>
      </c>
      <c r="AG101">
        <v>22</v>
      </c>
      <c r="BP101" s="60">
        <v>37072</v>
      </c>
      <c r="BQ101">
        <v>8166000</v>
      </c>
      <c r="BR101">
        <v>8561000</v>
      </c>
      <c r="BS101">
        <v>0.95399999999999996</v>
      </c>
      <c r="BT101">
        <v>395000</v>
      </c>
      <c r="BV101">
        <v>1557000</v>
      </c>
      <c r="BW101">
        <v>178249.88</v>
      </c>
      <c r="BX101">
        <v>1.016</v>
      </c>
      <c r="BY101">
        <v>0</v>
      </c>
      <c r="BZ101">
        <v>0</v>
      </c>
      <c r="CA101">
        <v>0</v>
      </c>
      <c r="CC101">
        <v>-2.9000001000000001E-2</v>
      </c>
      <c r="CE101">
        <v>5.8000002000000002E-2</v>
      </c>
      <c r="CG101">
        <v>0.108</v>
      </c>
      <c r="CS101">
        <v>0</v>
      </c>
      <c r="CT101">
        <v>0</v>
      </c>
      <c r="CU101">
        <v>0</v>
      </c>
      <c r="CV101">
        <v>0.53500002999999996</v>
      </c>
      <c r="CW101">
        <v>0.41399999999999998</v>
      </c>
      <c r="CX101">
        <v>0.12100001000000001</v>
      </c>
      <c r="CY101">
        <v>0.27599998999999997</v>
      </c>
      <c r="CZ101">
        <v>0</v>
      </c>
      <c r="DA101">
        <v>0</v>
      </c>
      <c r="DB101">
        <v>7.0000000000000001E-3</v>
      </c>
      <c r="DC101">
        <v>9.3000001999999998E-2</v>
      </c>
      <c r="DD101">
        <v>8.8999993999999999E-2</v>
      </c>
      <c r="DE101">
        <v>0</v>
      </c>
      <c r="DF101">
        <v>2003</v>
      </c>
      <c r="DG101">
        <v>0.1515</v>
      </c>
      <c r="DH101">
        <v>3.9799999000000003E-2</v>
      </c>
      <c r="DI101">
        <v>0.11169999999999999</v>
      </c>
      <c r="DJ101">
        <v>0.12</v>
      </c>
      <c r="DK101">
        <v>0.15979999</v>
      </c>
      <c r="DR101">
        <v>0</v>
      </c>
      <c r="DS101">
        <v>0</v>
      </c>
      <c r="DT101">
        <v>0</v>
      </c>
      <c r="DU101">
        <v>0</v>
      </c>
      <c r="DV101">
        <v>61389</v>
      </c>
      <c r="DW101">
        <v>1557116.6</v>
      </c>
      <c r="DX101">
        <v>43.700001</v>
      </c>
      <c r="DY101">
        <v>9.5</v>
      </c>
      <c r="DZ101">
        <v>25.364999999999998</v>
      </c>
      <c r="EA101">
        <v>7281</v>
      </c>
      <c r="EB101">
        <v>3089</v>
      </c>
      <c r="EC101">
        <v>17778</v>
      </c>
      <c r="ED101">
        <v>309030</v>
      </c>
      <c r="EF101">
        <v>17.382721</v>
      </c>
      <c r="EG101">
        <v>17778</v>
      </c>
      <c r="EH101">
        <v>309030</v>
      </c>
      <c r="ES101">
        <v>0</v>
      </c>
      <c r="EV101">
        <v>89537</v>
      </c>
      <c r="EW101">
        <v>0</v>
      </c>
      <c r="EX101">
        <v>1</v>
      </c>
      <c r="FP101">
        <v>68717.891000000003</v>
      </c>
      <c r="FQ101">
        <v>181115.56</v>
      </c>
      <c r="FW101">
        <v>249833.45</v>
      </c>
      <c r="FX101">
        <v>-435733.13</v>
      </c>
      <c r="FZ101">
        <v>163305.41</v>
      </c>
      <c r="GA101">
        <v>55759.101999999999</v>
      </c>
      <c r="GB101">
        <v>219064.5</v>
      </c>
      <c r="GC101">
        <v>5115.7641999999996</v>
      </c>
      <c r="GG101">
        <v>701.62401999999997</v>
      </c>
      <c r="GL101">
        <v>-43355.362999999998</v>
      </c>
      <c r="GM101">
        <v>3792.7710000000002</v>
      </c>
      <c r="GQ101">
        <v>-580.36699999999996</v>
      </c>
      <c r="GR101">
        <v>-323392.44</v>
      </c>
      <c r="GS101">
        <v>-323392.44</v>
      </c>
      <c r="HA101">
        <v>-2975.1379000000002</v>
      </c>
      <c r="HB101">
        <v>-8254.7314000000006</v>
      </c>
      <c r="HE101">
        <v>-334622.28000000003</v>
      </c>
      <c r="HG101">
        <v>7642865.5</v>
      </c>
    </row>
    <row r="102" spans="1:215" x14ac:dyDescent="0.25">
      <c r="A102">
        <v>8</v>
      </c>
      <c r="B102" t="s">
        <v>677</v>
      </c>
      <c r="C102">
        <v>2002</v>
      </c>
      <c r="E102" t="s">
        <v>678</v>
      </c>
      <c r="F102">
        <v>1937</v>
      </c>
      <c r="G102">
        <v>0</v>
      </c>
      <c r="I102">
        <v>0</v>
      </c>
      <c r="J102" t="s">
        <v>669</v>
      </c>
      <c r="K102" t="s">
        <v>670</v>
      </c>
      <c r="L102" t="s">
        <v>670</v>
      </c>
      <c r="M102">
        <v>2</v>
      </c>
      <c r="N102" t="s">
        <v>625</v>
      </c>
      <c r="O102">
        <v>1</v>
      </c>
      <c r="P102" t="s">
        <v>616</v>
      </c>
      <c r="Q102" t="s">
        <v>626</v>
      </c>
      <c r="R102">
        <v>2</v>
      </c>
      <c r="S102">
        <v>1</v>
      </c>
      <c r="T102" s="60">
        <v>37437</v>
      </c>
      <c r="U102" s="60">
        <v>37437</v>
      </c>
      <c r="V102" s="60">
        <v>37437</v>
      </c>
      <c r="W102" t="s">
        <v>201</v>
      </c>
      <c r="X102" t="s">
        <v>672</v>
      </c>
      <c r="Y102" t="s">
        <v>679</v>
      </c>
      <c r="Z102">
        <v>2.9999998999999999E-2</v>
      </c>
      <c r="AA102">
        <v>7.9999998000000003E-2</v>
      </c>
      <c r="AB102">
        <v>1</v>
      </c>
      <c r="AC102">
        <v>0</v>
      </c>
      <c r="AD102">
        <v>4</v>
      </c>
      <c r="AE102">
        <v>1</v>
      </c>
      <c r="AG102">
        <v>38</v>
      </c>
      <c r="BP102" s="60">
        <v>37437</v>
      </c>
      <c r="BQ102">
        <v>8328000</v>
      </c>
      <c r="BR102">
        <v>9062000</v>
      </c>
      <c r="BS102">
        <v>0.91900002999999997</v>
      </c>
      <c r="BT102">
        <v>734000</v>
      </c>
      <c r="BV102">
        <v>1628000</v>
      </c>
      <c r="BW102">
        <v>186854</v>
      </c>
      <c r="BX102">
        <v>1.024</v>
      </c>
      <c r="BY102">
        <v>0</v>
      </c>
      <c r="BZ102">
        <v>0</v>
      </c>
      <c r="CA102">
        <v>0</v>
      </c>
      <c r="CC102">
        <v>-6.1999999E-2</v>
      </c>
      <c r="CE102">
        <v>-6.0000000000000001E-3</v>
      </c>
      <c r="CG102">
        <v>5.0999998999999997E-2</v>
      </c>
      <c r="CS102">
        <v>0</v>
      </c>
      <c r="CT102">
        <v>0</v>
      </c>
      <c r="CU102">
        <v>0</v>
      </c>
      <c r="CV102">
        <v>0.52200000999999996</v>
      </c>
      <c r="CW102">
        <v>0.39500001000000001</v>
      </c>
      <c r="CX102">
        <v>0.127</v>
      </c>
      <c r="CY102">
        <v>0.34</v>
      </c>
      <c r="CZ102">
        <v>0</v>
      </c>
      <c r="DA102">
        <v>0</v>
      </c>
      <c r="DB102">
        <v>7.0000000000000007E-2</v>
      </c>
      <c r="DC102">
        <v>6.0000000000000001E-3</v>
      </c>
      <c r="DD102">
        <v>6.1999999E-2</v>
      </c>
      <c r="DE102">
        <v>0</v>
      </c>
      <c r="DF102">
        <v>2004</v>
      </c>
      <c r="DG102">
        <v>0.13699998999999999</v>
      </c>
      <c r="DH102">
        <v>3.8800001000000001E-2</v>
      </c>
      <c r="DI102">
        <v>9.8199992999999999E-2</v>
      </c>
      <c r="DJ102">
        <v>0.12</v>
      </c>
      <c r="DK102">
        <v>0.15880000999999999</v>
      </c>
      <c r="DR102">
        <v>0</v>
      </c>
      <c r="DS102">
        <v>0</v>
      </c>
      <c r="DT102">
        <v>0</v>
      </c>
      <c r="DU102">
        <v>0</v>
      </c>
      <c r="DV102">
        <v>62011</v>
      </c>
      <c r="DW102">
        <v>1628005.9</v>
      </c>
      <c r="DX102">
        <v>43.799999</v>
      </c>
      <c r="DY102">
        <v>9.3999995999999992</v>
      </c>
      <c r="DZ102">
        <v>26.254000000000001</v>
      </c>
      <c r="EA102">
        <v>7859</v>
      </c>
      <c r="EB102">
        <v>3525</v>
      </c>
      <c r="EC102">
        <v>19199</v>
      </c>
      <c r="ED102">
        <v>334150</v>
      </c>
      <c r="EF102">
        <v>17.404551999999999</v>
      </c>
      <c r="EG102">
        <v>19199</v>
      </c>
      <c r="EH102">
        <v>334150</v>
      </c>
      <c r="ES102">
        <v>0</v>
      </c>
      <c r="EV102">
        <v>92594</v>
      </c>
      <c r="EW102">
        <v>0</v>
      </c>
      <c r="EX102">
        <v>1</v>
      </c>
      <c r="FP102">
        <v>71893.351999999999</v>
      </c>
      <c r="FQ102">
        <v>191352.91</v>
      </c>
      <c r="FW102">
        <v>263246.25</v>
      </c>
      <c r="FX102">
        <v>-646715.13</v>
      </c>
      <c r="FZ102">
        <v>151219.92000000001</v>
      </c>
      <c r="GA102">
        <v>59177.688000000002</v>
      </c>
      <c r="GB102">
        <v>210397.61</v>
      </c>
      <c r="GC102">
        <v>6817.4668000000001</v>
      </c>
      <c r="GG102">
        <v>8159.5532000000003</v>
      </c>
      <c r="GL102">
        <v>-40198.171999999999</v>
      </c>
      <c r="GM102">
        <v>4800.3568999999998</v>
      </c>
      <c r="GQ102">
        <v>-193492.03</v>
      </c>
      <c r="GR102">
        <v>-354949.69</v>
      </c>
      <c r="GS102">
        <v>-354949.69</v>
      </c>
      <c r="HA102">
        <v>-2744.6840999999999</v>
      </c>
      <c r="HB102">
        <v>-7354.1620999999996</v>
      </c>
      <c r="HE102">
        <v>-365048.53</v>
      </c>
      <c r="HG102">
        <v>7084325</v>
      </c>
    </row>
    <row r="103" spans="1:215" x14ac:dyDescent="0.25">
      <c r="A103">
        <v>8</v>
      </c>
      <c r="B103" t="s">
        <v>677</v>
      </c>
      <c r="C103">
        <v>2003</v>
      </c>
      <c r="E103" t="s">
        <v>678</v>
      </c>
      <c r="F103">
        <v>1937</v>
      </c>
      <c r="G103">
        <v>0</v>
      </c>
      <c r="I103">
        <v>0</v>
      </c>
      <c r="J103" t="s">
        <v>669</v>
      </c>
      <c r="K103" t="s">
        <v>670</v>
      </c>
      <c r="L103" t="s">
        <v>670</v>
      </c>
      <c r="M103">
        <v>2</v>
      </c>
      <c r="N103" t="s">
        <v>625</v>
      </c>
      <c r="O103">
        <v>1</v>
      </c>
      <c r="P103" t="s">
        <v>616</v>
      </c>
      <c r="Q103" t="s">
        <v>626</v>
      </c>
      <c r="R103">
        <v>2</v>
      </c>
      <c r="S103">
        <v>1</v>
      </c>
      <c r="T103" s="60">
        <v>37802</v>
      </c>
      <c r="U103" s="60">
        <v>37802</v>
      </c>
      <c r="V103" s="60">
        <v>37802</v>
      </c>
      <c r="W103" t="s">
        <v>201</v>
      </c>
      <c r="X103" t="s">
        <v>672</v>
      </c>
      <c r="Y103" t="s">
        <v>679</v>
      </c>
      <c r="Z103">
        <v>2.9999998999999999E-2</v>
      </c>
      <c r="AA103">
        <v>7.9999998000000003E-2</v>
      </c>
      <c r="AB103">
        <v>1</v>
      </c>
      <c r="AC103">
        <v>0</v>
      </c>
      <c r="AD103">
        <v>4</v>
      </c>
      <c r="AE103">
        <v>1</v>
      </c>
      <c r="AG103">
        <v>36</v>
      </c>
      <c r="BP103" s="60">
        <v>37802</v>
      </c>
      <c r="BQ103">
        <v>8113000</v>
      </c>
      <c r="BR103">
        <v>9445000</v>
      </c>
      <c r="BS103">
        <v>0.85900003000000003</v>
      </c>
      <c r="BT103">
        <v>1332000</v>
      </c>
      <c r="BV103">
        <v>1683000</v>
      </c>
      <c r="BW103">
        <v>195360.7</v>
      </c>
      <c r="BX103">
        <v>1.026</v>
      </c>
      <c r="BY103">
        <v>0</v>
      </c>
      <c r="BZ103">
        <v>0</v>
      </c>
      <c r="CA103">
        <v>0</v>
      </c>
      <c r="CC103">
        <v>0.02</v>
      </c>
      <c r="CE103">
        <v>-2.5000000000000001E-2</v>
      </c>
      <c r="CG103">
        <v>2.4E-2</v>
      </c>
      <c r="CS103">
        <v>0</v>
      </c>
      <c r="CT103">
        <v>0</v>
      </c>
      <c r="CU103">
        <v>0</v>
      </c>
      <c r="CV103">
        <v>0.505</v>
      </c>
      <c r="CW103">
        <v>0.34900001000000003</v>
      </c>
      <c r="CX103">
        <v>0.156</v>
      </c>
      <c r="CY103">
        <v>0.26899999000000002</v>
      </c>
      <c r="CZ103">
        <v>0</v>
      </c>
      <c r="DA103">
        <v>0</v>
      </c>
      <c r="DB103">
        <v>7.9999998000000003E-2</v>
      </c>
      <c r="DC103">
        <v>7.0000000000000001E-3</v>
      </c>
      <c r="DD103">
        <v>7.2999998999999996E-2</v>
      </c>
      <c r="DE103">
        <v>6.6000000000000003E-2</v>
      </c>
      <c r="DF103">
        <v>2005</v>
      </c>
      <c r="DG103">
        <v>0.12959999999999999</v>
      </c>
      <c r="DH103">
        <v>3.9000000999999999E-2</v>
      </c>
      <c r="DI103">
        <v>9.0600005999999997E-2</v>
      </c>
      <c r="DJ103">
        <v>0.13</v>
      </c>
      <c r="DK103">
        <v>0.16900000000000001</v>
      </c>
      <c r="DR103">
        <v>0</v>
      </c>
      <c r="DS103">
        <v>0</v>
      </c>
      <c r="DT103">
        <v>0</v>
      </c>
      <c r="DU103">
        <v>0</v>
      </c>
      <c r="DV103">
        <v>62432</v>
      </c>
      <c r="DW103">
        <v>1683364.8</v>
      </c>
      <c r="DX103">
        <v>44</v>
      </c>
      <c r="DY103">
        <v>9.5</v>
      </c>
      <c r="DZ103">
        <v>26.962999</v>
      </c>
      <c r="EA103">
        <v>8444</v>
      </c>
      <c r="EB103">
        <v>4112</v>
      </c>
      <c r="EC103">
        <v>20271</v>
      </c>
      <c r="ED103">
        <v>359980</v>
      </c>
      <c r="EF103">
        <v>17.758372999999999</v>
      </c>
      <c r="EG103">
        <v>17582</v>
      </c>
      <c r="EH103">
        <v>325933.13</v>
      </c>
      <c r="EN103">
        <v>1829</v>
      </c>
      <c r="EO103">
        <v>22746.780999999999</v>
      </c>
      <c r="EP103">
        <v>520</v>
      </c>
      <c r="ES103">
        <v>340</v>
      </c>
      <c r="EU103">
        <v>340</v>
      </c>
      <c r="EV103">
        <v>95259</v>
      </c>
      <c r="EW103">
        <v>0</v>
      </c>
      <c r="EX103">
        <v>1</v>
      </c>
      <c r="FP103">
        <v>76734.476999999999</v>
      </c>
      <c r="FQ103">
        <v>200455.92</v>
      </c>
      <c r="FW103">
        <v>277190.40999999997</v>
      </c>
      <c r="FX103">
        <v>-86631.75</v>
      </c>
      <c r="FZ103">
        <v>142192.75</v>
      </c>
      <c r="GA103">
        <v>52807.258000000002</v>
      </c>
      <c r="GB103">
        <v>195000.02</v>
      </c>
      <c r="GC103">
        <v>8577.7656000000006</v>
      </c>
      <c r="GG103">
        <v>2463.9879999999998</v>
      </c>
      <c r="GL103">
        <v>-38868.940999999999</v>
      </c>
      <c r="GM103">
        <v>11211.898999999999</v>
      </c>
      <c r="GN103">
        <v>-8281.7782999999999</v>
      </c>
      <c r="GQ103">
        <v>360661.59</v>
      </c>
      <c r="GR103">
        <v>-383071.94</v>
      </c>
      <c r="GS103">
        <v>-383071.94</v>
      </c>
      <c r="HA103">
        <v>-3585.1880000000001</v>
      </c>
      <c r="HB103">
        <v>-7973.9331000000002</v>
      </c>
      <c r="HE103">
        <v>-394631.06</v>
      </c>
      <c r="HG103">
        <v>7050355.5</v>
      </c>
    </row>
    <row r="104" spans="1:215" x14ac:dyDescent="0.25">
      <c r="A104">
        <v>8</v>
      </c>
      <c r="B104" t="s">
        <v>677</v>
      </c>
      <c r="C104">
        <v>2004</v>
      </c>
      <c r="E104" t="s">
        <v>678</v>
      </c>
      <c r="F104">
        <v>1937</v>
      </c>
      <c r="G104">
        <v>0</v>
      </c>
      <c r="I104">
        <v>0</v>
      </c>
      <c r="J104" t="s">
        <v>669</v>
      </c>
      <c r="K104" t="s">
        <v>670</v>
      </c>
      <c r="L104" t="s">
        <v>670</v>
      </c>
      <c r="M104">
        <v>2</v>
      </c>
      <c r="N104" t="s">
        <v>625</v>
      </c>
      <c r="O104">
        <v>1</v>
      </c>
      <c r="P104" t="s">
        <v>616</v>
      </c>
      <c r="Q104" t="s">
        <v>626</v>
      </c>
      <c r="R104">
        <v>2</v>
      </c>
      <c r="S104">
        <v>1</v>
      </c>
      <c r="T104" s="60">
        <v>38168</v>
      </c>
      <c r="U104" s="60">
        <v>38168</v>
      </c>
      <c r="V104" s="60">
        <v>38168</v>
      </c>
      <c r="W104" t="s">
        <v>201</v>
      </c>
      <c r="X104" t="s">
        <v>672</v>
      </c>
      <c r="Y104" t="s">
        <v>679</v>
      </c>
      <c r="AA104">
        <v>7.9999998000000003E-2</v>
      </c>
      <c r="AB104">
        <v>1</v>
      </c>
      <c r="AC104">
        <v>0</v>
      </c>
      <c r="AD104">
        <v>4</v>
      </c>
      <c r="AE104">
        <v>1</v>
      </c>
      <c r="AG104">
        <v>31</v>
      </c>
      <c r="BP104" s="60">
        <v>38168</v>
      </c>
      <c r="BQ104">
        <v>8424000</v>
      </c>
      <c r="BR104">
        <v>10050000</v>
      </c>
      <c r="BS104">
        <v>0.83800006000000005</v>
      </c>
      <c r="BT104">
        <v>1626000</v>
      </c>
      <c r="BV104">
        <v>1748000</v>
      </c>
      <c r="BW104">
        <v>218837.42</v>
      </c>
      <c r="BX104">
        <v>1.024</v>
      </c>
      <c r="BY104">
        <v>0</v>
      </c>
      <c r="BZ104">
        <v>0</v>
      </c>
      <c r="CA104">
        <v>0</v>
      </c>
      <c r="CC104">
        <v>0.17699999999999999</v>
      </c>
      <c r="CE104">
        <v>4.0999997000000003E-2</v>
      </c>
      <c r="CG104">
        <v>3.5000000000000003E-2</v>
      </c>
      <c r="CS104">
        <v>0</v>
      </c>
      <c r="CT104">
        <v>0</v>
      </c>
      <c r="CU104">
        <v>0</v>
      </c>
      <c r="CV104">
        <v>0.58100003</v>
      </c>
      <c r="CW104">
        <v>0.40400001000000002</v>
      </c>
      <c r="CX104">
        <v>0.17699999999999999</v>
      </c>
      <c r="CY104">
        <v>0.18000000999999999</v>
      </c>
      <c r="CZ104">
        <v>0</v>
      </c>
      <c r="DA104">
        <v>0</v>
      </c>
      <c r="DB104">
        <v>7.4000000999999996E-2</v>
      </c>
      <c r="DC104">
        <v>5.0000001000000002E-2</v>
      </c>
      <c r="DD104">
        <v>6.4000003E-2</v>
      </c>
      <c r="DE104">
        <v>5.0999998999999997E-2</v>
      </c>
      <c r="DF104">
        <v>2006</v>
      </c>
      <c r="DG104">
        <v>0.1295</v>
      </c>
      <c r="DH104">
        <v>3.9300002000000001E-2</v>
      </c>
      <c r="DI104">
        <v>9.0200006999999999E-2</v>
      </c>
      <c r="DJ104">
        <v>0.14000000000000001</v>
      </c>
      <c r="DK104">
        <v>0.17930001000000001</v>
      </c>
      <c r="DR104">
        <v>0</v>
      </c>
      <c r="DS104">
        <v>0</v>
      </c>
      <c r="DT104">
        <v>0</v>
      </c>
      <c r="DU104">
        <v>0</v>
      </c>
      <c r="DV104">
        <v>63185</v>
      </c>
      <c r="DW104">
        <v>1747706.3</v>
      </c>
      <c r="DX104">
        <v>44.200001</v>
      </c>
      <c r="DY104">
        <v>9.5</v>
      </c>
      <c r="DZ104">
        <v>27.66</v>
      </c>
      <c r="EA104">
        <v>9004</v>
      </c>
      <c r="EB104">
        <v>4425</v>
      </c>
      <c r="EC104">
        <v>21428</v>
      </c>
      <c r="ED104">
        <v>386230</v>
      </c>
      <c r="EF104">
        <v>18.024547999999999</v>
      </c>
      <c r="EG104">
        <v>18582</v>
      </c>
      <c r="EH104">
        <v>350080.13</v>
      </c>
      <c r="EN104">
        <v>1973</v>
      </c>
      <c r="EO104">
        <v>24475.421999999999</v>
      </c>
      <c r="EP104">
        <v>521</v>
      </c>
      <c r="ES104">
        <v>352</v>
      </c>
      <c r="EU104">
        <v>352</v>
      </c>
      <c r="EV104">
        <v>98042</v>
      </c>
      <c r="EW104">
        <v>0</v>
      </c>
      <c r="EX104">
        <v>1</v>
      </c>
      <c r="FP104">
        <v>77772.016000000003</v>
      </c>
      <c r="FQ104">
        <v>224184.28</v>
      </c>
      <c r="FW104">
        <v>301956.28000000003</v>
      </c>
      <c r="FX104">
        <v>1053792</v>
      </c>
      <c r="FZ104">
        <v>105344.83</v>
      </c>
      <c r="GA104">
        <v>62893.703000000001</v>
      </c>
      <c r="GB104">
        <v>168238.53</v>
      </c>
      <c r="GC104">
        <v>7737.7089999999998</v>
      </c>
      <c r="GG104">
        <v>4144.1967999999997</v>
      </c>
      <c r="GL104">
        <v>-40576.516000000003</v>
      </c>
      <c r="GM104">
        <v>8666.2041000000008</v>
      </c>
      <c r="GN104">
        <v>-6661.0342000000001</v>
      </c>
      <c r="GQ104">
        <v>1497297.4</v>
      </c>
      <c r="GR104">
        <v>-413433.53</v>
      </c>
      <c r="GS104">
        <v>-413433.53</v>
      </c>
      <c r="HA104">
        <v>-4017.884</v>
      </c>
      <c r="HB104">
        <v>-8197.4647999999997</v>
      </c>
      <c r="HE104">
        <v>-425648.88</v>
      </c>
      <c r="HG104">
        <v>8122004</v>
      </c>
    </row>
    <row r="105" spans="1:215" x14ac:dyDescent="0.25">
      <c r="A105">
        <v>8</v>
      </c>
      <c r="B105" t="s">
        <v>677</v>
      </c>
      <c r="C105">
        <v>2005</v>
      </c>
      <c r="E105" t="s">
        <v>678</v>
      </c>
      <c r="F105">
        <v>1937</v>
      </c>
      <c r="G105">
        <v>0</v>
      </c>
      <c r="I105">
        <v>0</v>
      </c>
      <c r="J105" t="s">
        <v>669</v>
      </c>
      <c r="K105" t="s">
        <v>670</v>
      </c>
      <c r="L105" t="s">
        <v>670</v>
      </c>
      <c r="M105">
        <v>2</v>
      </c>
      <c r="N105" t="s">
        <v>625</v>
      </c>
      <c r="O105">
        <v>1</v>
      </c>
      <c r="P105" t="s">
        <v>616</v>
      </c>
      <c r="Q105" t="s">
        <v>626</v>
      </c>
      <c r="R105">
        <v>2</v>
      </c>
      <c r="S105">
        <v>1</v>
      </c>
      <c r="T105" s="60">
        <v>38533</v>
      </c>
      <c r="U105" s="60">
        <v>38533</v>
      </c>
      <c r="V105" s="60">
        <v>38533</v>
      </c>
      <c r="W105" t="s">
        <v>201</v>
      </c>
      <c r="X105" t="s">
        <v>672</v>
      </c>
      <c r="Y105" t="s">
        <v>679</v>
      </c>
      <c r="AA105">
        <v>7.9999998000000003E-2</v>
      </c>
      <c r="AB105">
        <v>1</v>
      </c>
      <c r="AC105">
        <v>0</v>
      </c>
      <c r="AD105">
        <v>4</v>
      </c>
      <c r="AE105">
        <v>1</v>
      </c>
      <c r="AG105">
        <v>30</v>
      </c>
      <c r="BP105" s="60">
        <v>38533</v>
      </c>
      <c r="BQ105">
        <v>8817000</v>
      </c>
      <c r="BR105">
        <v>10973000</v>
      </c>
      <c r="BS105">
        <v>0.80400002000000004</v>
      </c>
      <c r="BT105">
        <v>2156000</v>
      </c>
      <c r="BV105">
        <v>1962000</v>
      </c>
      <c r="BW105">
        <v>244678.88</v>
      </c>
      <c r="BX105">
        <v>1.17</v>
      </c>
      <c r="BY105">
        <v>0</v>
      </c>
      <c r="BZ105">
        <v>0</v>
      </c>
      <c r="CA105">
        <v>0</v>
      </c>
      <c r="CC105">
        <v>9.3999997000000002E-2</v>
      </c>
      <c r="CE105">
        <v>9.3000001999999998E-2</v>
      </c>
      <c r="CG105">
        <v>3.5000000000000003E-2</v>
      </c>
      <c r="CS105">
        <v>0</v>
      </c>
      <c r="CT105">
        <v>0</v>
      </c>
      <c r="CU105">
        <v>0</v>
      </c>
      <c r="CV105">
        <v>0.61400001999999998</v>
      </c>
      <c r="CW105">
        <v>0.43099999</v>
      </c>
      <c r="CX105">
        <v>0.183</v>
      </c>
      <c r="CY105">
        <v>0.23200001000000001</v>
      </c>
      <c r="CZ105">
        <v>0</v>
      </c>
      <c r="DA105">
        <v>0</v>
      </c>
      <c r="DB105">
        <v>5.4000000999999999E-2</v>
      </c>
      <c r="DC105">
        <v>4.0000000000000001E-3</v>
      </c>
      <c r="DD105">
        <v>6.1000000999999998E-2</v>
      </c>
      <c r="DE105">
        <v>3.5000000000000003E-2</v>
      </c>
      <c r="DF105">
        <v>2007</v>
      </c>
      <c r="DG105">
        <v>0.1275</v>
      </c>
      <c r="DH105">
        <v>3.9900000999999997E-2</v>
      </c>
      <c r="DI105">
        <v>8.7599999999999997E-2</v>
      </c>
      <c r="DJ105">
        <v>0.14000000000000001</v>
      </c>
      <c r="DK105">
        <v>0.17989999000000001</v>
      </c>
      <c r="DR105">
        <v>0</v>
      </c>
      <c r="DS105">
        <v>0</v>
      </c>
      <c r="DT105">
        <v>0</v>
      </c>
      <c r="DU105">
        <v>0</v>
      </c>
      <c r="DV105">
        <v>65793</v>
      </c>
      <c r="DW105">
        <v>1962360.5</v>
      </c>
      <c r="DX105">
        <v>44.200001</v>
      </c>
      <c r="DY105">
        <v>9.3999995999999992</v>
      </c>
      <c r="DZ105">
        <v>29.826000000000001</v>
      </c>
      <c r="EA105">
        <v>9470</v>
      </c>
      <c r="EB105">
        <v>4448</v>
      </c>
      <c r="EC105">
        <v>22680</v>
      </c>
      <c r="ED105">
        <v>415040</v>
      </c>
      <c r="EF105">
        <v>18.299824000000001</v>
      </c>
      <c r="EG105">
        <v>19740</v>
      </c>
      <c r="EH105">
        <v>377429</v>
      </c>
      <c r="EN105">
        <v>2070</v>
      </c>
      <c r="EO105">
        <v>25801.826000000001</v>
      </c>
      <c r="EP105">
        <v>533</v>
      </c>
      <c r="ES105">
        <v>337</v>
      </c>
      <c r="EU105">
        <v>337</v>
      </c>
      <c r="EV105">
        <v>102391</v>
      </c>
      <c r="EW105">
        <v>0</v>
      </c>
      <c r="EX105">
        <v>1</v>
      </c>
      <c r="FB105">
        <v>6209521.5</v>
      </c>
      <c r="FP105">
        <v>86102.843999999997</v>
      </c>
      <c r="FQ105">
        <v>286442.71999999997</v>
      </c>
      <c r="FW105">
        <v>372545.56</v>
      </c>
      <c r="FX105">
        <v>599941.63</v>
      </c>
      <c r="FZ105">
        <v>129390.98</v>
      </c>
      <c r="GA105">
        <v>78681.945000000007</v>
      </c>
      <c r="GB105">
        <v>208072.92</v>
      </c>
      <c r="GC105">
        <v>7727.2030999999997</v>
      </c>
      <c r="GG105">
        <v>246.92999</v>
      </c>
      <c r="GL105">
        <v>-39454.046999999999</v>
      </c>
      <c r="GM105">
        <v>19068.203000000001</v>
      </c>
      <c r="GN105">
        <v>-16159.302</v>
      </c>
      <c r="GQ105">
        <v>1151989.1000000001</v>
      </c>
      <c r="GR105">
        <v>-451978.56</v>
      </c>
      <c r="GS105">
        <v>-451978.56</v>
      </c>
      <c r="HA105">
        <v>-4413.0771000000004</v>
      </c>
      <c r="HB105">
        <v>-6454.7622000000001</v>
      </c>
      <c r="HE105">
        <v>-462846.38</v>
      </c>
      <c r="HG105">
        <v>8811147</v>
      </c>
    </row>
    <row r="106" spans="1:215" x14ac:dyDescent="0.25">
      <c r="A106">
        <v>8</v>
      </c>
      <c r="B106" t="s">
        <v>677</v>
      </c>
      <c r="C106">
        <v>2006</v>
      </c>
      <c r="E106" t="s">
        <v>678</v>
      </c>
      <c r="F106">
        <v>1937</v>
      </c>
      <c r="G106">
        <v>0</v>
      </c>
      <c r="I106">
        <v>0</v>
      </c>
      <c r="J106" t="s">
        <v>669</v>
      </c>
      <c r="K106" t="s">
        <v>670</v>
      </c>
      <c r="L106" t="s">
        <v>670</v>
      </c>
      <c r="M106">
        <v>2</v>
      </c>
      <c r="N106" t="s">
        <v>625</v>
      </c>
      <c r="O106">
        <v>1</v>
      </c>
      <c r="P106" t="s">
        <v>616</v>
      </c>
      <c r="Q106" t="s">
        <v>626</v>
      </c>
      <c r="R106">
        <v>2</v>
      </c>
      <c r="S106">
        <v>1</v>
      </c>
      <c r="T106" s="60">
        <v>38898</v>
      </c>
      <c r="U106" s="60">
        <v>38898</v>
      </c>
      <c r="V106" s="60">
        <v>38898</v>
      </c>
      <c r="W106" t="s">
        <v>201</v>
      </c>
      <c r="X106" t="s">
        <v>672</v>
      </c>
      <c r="Y106" t="s">
        <v>679</v>
      </c>
      <c r="AA106">
        <v>7.9999998000000003E-2</v>
      </c>
      <c r="AB106">
        <v>1</v>
      </c>
      <c r="AC106">
        <v>0</v>
      </c>
      <c r="AD106">
        <v>4</v>
      </c>
      <c r="AE106">
        <v>1</v>
      </c>
      <c r="AG106">
        <v>36</v>
      </c>
      <c r="BP106" s="60">
        <v>38898</v>
      </c>
      <c r="BQ106">
        <v>9332000</v>
      </c>
      <c r="BR106">
        <v>11623000</v>
      </c>
      <c r="BS106">
        <v>0.80300002999999998</v>
      </c>
      <c r="BT106">
        <v>2291000</v>
      </c>
      <c r="BV106">
        <v>2080000</v>
      </c>
      <c r="BW106">
        <v>285635.38</v>
      </c>
      <c r="BX106">
        <v>1.091</v>
      </c>
      <c r="BY106">
        <v>0</v>
      </c>
      <c r="BZ106">
        <v>0</v>
      </c>
      <c r="CA106">
        <v>0</v>
      </c>
      <c r="CC106">
        <v>0.124</v>
      </c>
      <c r="CE106">
        <v>0.13600001</v>
      </c>
      <c r="CG106">
        <v>6.8999998000000007E-2</v>
      </c>
      <c r="CS106">
        <v>0</v>
      </c>
      <c r="CT106">
        <v>0</v>
      </c>
      <c r="CU106">
        <v>0</v>
      </c>
      <c r="CV106">
        <v>0.63</v>
      </c>
      <c r="CW106">
        <v>0.43200000999999999</v>
      </c>
      <c r="CX106">
        <v>0.19800000000000001</v>
      </c>
      <c r="CY106">
        <v>0.22799999000000001</v>
      </c>
      <c r="CZ106">
        <v>0</v>
      </c>
      <c r="DA106">
        <v>0</v>
      </c>
      <c r="DB106">
        <v>6.1000000999999998E-2</v>
      </c>
      <c r="DC106">
        <v>6.0000000000000001E-3</v>
      </c>
      <c r="DD106">
        <v>5.5E-2</v>
      </c>
      <c r="DE106">
        <v>0.02</v>
      </c>
      <c r="DF106">
        <v>2008</v>
      </c>
      <c r="DG106">
        <v>0.1288</v>
      </c>
      <c r="DH106">
        <v>4.1599999999999998E-2</v>
      </c>
      <c r="DI106">
        <v>8.7200000999999999E-2</v>
      </c>
      <c r="DJ106">
        <v>0.14000000000000001</v>
      </c>
      <c r="DK106">
        <v>0.18160000000000001</v>
      </c>
      <c r="DR106">
        <v>0</v>
      </c>
      <c r="DS106">
        <v>0</v>
      </c>
      <c r="DT106">
        <v>0</v>
      </c>
      <c r="DU106">
        <v>0</v>
      </c>
      <c r="DV106">
        <v>67710</v>
      </c>
      <c r="DW106">
        <v>2079642.6</v>
      </c>
      <c r="DX106">
        <v>44.299999</v>
      </c>
      <c r="DY106">
        <v>9.3000001999999995</v>
      </c>
      <c r="DZ106">
        <v>30.714001</v>
      </c>
      <c r="EA106">
        <v>9973</v>
      </c>
      <c r="EB106">
        <v>4570</v>
      </c>
      <c r="EC106">
        <v>24153</v>
      </c>
      <c r="ED106">
        <v>449770</v>
      </c>
      <c r="EF106">
        <v>18.621704000000001</v>
      </c>
      <c r="EG106">
        <v>21107</v>
      </c>
      <c r="EH106">
        <v>410714.69</v>
      </c>
      <c r="EN106">
        <v>2165</v>
      </c>
      <c r="EO106">
        <v>27051.287</v>
      </c>
      <c r="EP106">
        <v>547</v>
      </c>
      <c r="ES106">
        <v>334</v>
      </c>
      <c r="EU106">
        <v>334</v>
      </c>
      <c r="EV106">
        <v>106406</v>
      </c>
      <c r="EW106">
        <v>0</v>
      </c>
      <c r="EX106">
        <v>1</v>
      </c>
      <c r="FB106">
        <v>6644862</v>
      </c>
      <c r="FP106">
        <v>92005.601999999999</v>
      </c>
      <c r="FQ106">
        <v>311713.75</v>
      </c>
      <c r="FW106">
        <v>403719.34</v>
      </c>
      <c r="FX106">
        <v>1002865.8</v>
      </c>
      <c r="FZ106">
        <v>101804.68</v>
      </c>
      <c r="GA106">
        <v>78874.812999999995</v>
      </c>
      <c r="GB106">
        <v>180679.48</v>
      </c>
      <c r="GC106">
        <v>6564.9561000000003</v>
      </c>
      <c r="GG106">
        <v>9137.2870999999996</v>
      </c>
      <c r="GL106">
        <v>-29545.315999999999</v>
      </c>
      <c r="GM106">
        <v>45220.866999999998</v>
      </c>
      <c r="GN106">
        <v>-41636.269999999997</v>
      </c>
      <c r="GQ106">
        <v>1577006.1</v>
      </c>
      <c r="GR106">
        <v>-507641.97</v>
      </c>
      <c r="GS106">
        <v>-507641.97</v>
      </c>
      <c r="HA106">
        <v>-6207.6211000000003</v>
      </c>
      <c r="HB106">
        <v>-5991.7548999999999</v>
      </c>
      <c r="HE106">
        <v>-519841.34</v>
      </c>
      <c r="HG106">
        <v>9868312</v>
      </c>
    </row>
    <row r="107" spans="1:215" x14ac:dyDescent="0.25">
      <c r="A107">
        <v>8</v>
      </c>
      <c r="B107" t="s">
        <v>677</v>
      </c>
      <c r="C107">
        <v>2007</v>
      </c>
      <c r="E107" t="s">
        <v>678</v>
      </c>
      <c r="F107">
        <v>1937</v>
      </c>
      <c r="G107">
        <v>0</v>
      </c>
      <c r="I107">
        <v>0</v>
      </c>
      <c r="J107" t="s">
        <v>669</v>
      </c>
      <c r="K107" t="s">
        <v>670</v>
      </c>
      <c r="L107" t="s">
        <v>670</v>
      </c>
      <c r="M107">
        <v>2</v>
      </c>
      <c r="N107" t="s">
        <v>625</v>
      </c>
      <c r="O107">
        <v>1</v>
      </c>
      <c r="P107" t="s">
        <v>616</v>
      </c>
      <c r="Q107" t="s">
        <v>626</v>
      </c>
      <c r="R107">
        <v>2</v>
      </c>
      <c r="S107">
        <v>1</v>
      </c>
      <c r="T107" s="60">
        <v>39263</v>
      </c>
      <c r="U107" s="60">
        <v>39263</v>
      </c>
      <c r="V107" s="60">
        <v>39263</v>
      </c>
      <c r="W107" t="s">
        <v>201</v>
      </c>
      <c r="X107" t="s">
        <v>672</v>
      </c>
      <c r="Y107" t="s">
        <v>679</v>
      </c>
      <c r="AA107">
        <v>7.9999998000000003E-2</v>
      </c>
      <c r="AB107">
        <v>1</v>
      </c>
      <c r="AC107">
        <v>0</v>
      </c>
      <c r="AD107">
        <v>4</v>
      </c>
      <c r="AE107">
        <v>1</v>
      </c>
      <c r="AG107">
        <v>19.100000000000001</v>
      </c>
      <c r="BP107" s="60">
        <v>39263</v>
      </c>
      <c r="BQ107">
        <v>10519000</v>
      </c>
      <c r="BR107">
        <v>12329000</v>
      </c>
      <c r="BS107">
        <v>0.85300003999999996</v>
      </c>
      <c r="BT107">
        <v>1810000</v>
      </c>
      <c r="BV107">
        <v>2191000</v>
      </c>
      <c r="BW107">
        <v>321663.71999999997</v>
      </c>
      <c r="BX107">
        <v>1.0319999</v>
      </c>
      <c r="BY107">
        <v>0</v>
      </c>
      <c r="BZ107">
        <v>0</v>
      </c>
      <c r="CA107">
        <v>0</v>
      </c>
      <c r="CC107">
        <v>0.191</v>
      </c>
      <c r="CE107">
        <v>0.14000000000000001</v>
      </c>
      <c r="CG107">
        <v>0.12100001000000001</v>
      </c>
      <c r="CS107">
        <v>0</v>
      </c>
      <c r="CT107">
        <v>0</v>
      </c>
      <c r="CU107">
        <v>0</v>
      </c>
      <c r="CV107">
        <v>0.63</v>
      </c>
      <c r="CW107">
        <v>0.44099998000000001</v>
      </c>
      <c r="CX107">
        <v>0.189</v>
      </c>
      <c r="CY107">
        <v>0.22499999000000001</v>
      </c>
      <c r="CZ107">
        <v>0</v>
      </c>
      <c r="DA107">
        <v>0</v>
      </c>
      <c r="DB107">
        <v>7.1999996999999996E-2</v>
      </c>
      <c r="DC107">
        <v>5.0000000000000001E-3</v>
      </c>
      <c r="DD107">
        <v>5.1999996999999999E-2</v>
      </c>
      <c r="DE107">
        <v>1.6000001E-2</v>
      </c>
      <c r="DF107">
        <v>2009</v>
      </c>
      <c r="DG107">
        <v>0.12770000000000001</v>
      </c>
      <c r="DH107">
        <v>4.4399999000000002E-2</v>
      </c>
      <c r="DI107">
        <v>8.3300001999999998E-2</v>
      </c>
      <c r="DJ107">
        <v>0.14000000000000001</v>
      </c>
      <c r="DK107">
        <v>0.18440001</v>
      </c>
      <c r="DR107">
        <v>0</v>
      </c>
      <c r="DS107">
        <v>0</v>
      </c>
      <c r="DT107">
        <v>0</v>
      </c>
      <c r="DU107">
        <v>0</v>
      </c>
      <c r="DV107">
        <v>69226</v>
      </c>
      <c r="DW107">
        <v>2190658.2999999998</v>
      </c>
      <c r="DX107">
        <v>44.400002000000001</v>
      </c>
      <c r="DY107">
        <v>9.3000001999999995</v>
      </c>
      <c r="DZ107">
        <v>31.645</v>
      </c>
      <c r="EA107">
        <v>10689</v>
      </c>
      <c r="EB107">
        <v>4709</v>
      </c>
      <c r="EC107">
        <v>25611</v>
      </c>
      <c r="ED107">
        <v>484550</v>
      </c>
      <c r="EF107">
        <v>18.919605000000001</v>
      </c>
      <c r="EG107">
        <v>22519</v>
      </c>
      <c r="EH107">
        <v>444082.47</v>
      </c>
      <c r="EN107">
        <v>2200</v>
      </c>
      <c r="EO107">
        <v>27960.699000000001</v>
      </c>
      <c r="EP107">
        <v>573</v>
      </c>
      <c r="ES107">
        <v>319</v>
      </c>
      <c r="EU107">
        <v>319</v>
      </c>
      <c r="EV107">
        <v>110235</v>
      </c>
      <c r="EW107">
        <v>0</v>
      </c>
      <c r="EX107">
        <v>1</v>
      </c>
      <c r="FB107">
        <v>7114667</v>
      </c>
      <c r="FI107">
        <v>11636935</v>
      </c>
      <c r="FP107">
        <v>100093.38</v>
      </c>
      <c r="FQ107">
        <v>331891.21999999997</v>
      </c>
      <c r="FW107">
        <v>431984.59</v>
      </c>
      <c r="FX107">
        <v>1715111.6</v>
      </c>
      <c r="FZ107">
        <v>106261.63</v>
      </c>
      <c r="GA107">
        <v>89257.468999999997</v>
      </c>
      <c r="GB107">
        <v>195519.11</v>
      </c>
      <c r="GC107">
        <v>6292.8828000000003</v>
      </c>
      <c r="GG107">
        <v>8614.8369000000002</v>
      </c>
      <c r="GL107">
        <v>-36394.343999999997</v>
      </c>
      <c r="GM107">
        <v>67523.195000000007</v>
      </c>
      <c r="GN107">
        <v>-63773.987999999998</v>
      </c>
      <c r="GQ107">
        <v>2324878</v>
      </c>
      <c r="GR107">
        <v>-545220.31000000006</v>
      </c>
      <c r="GS107">
        <v>-545220.31000000006</v>
      </c>
      <c r="HA107">
        <v>-5179.8500999999997</v>
      </c>
      <c r="HB107">
        <v>-5854.5571</v>
      </c>
      <c r="HE107">
        <v>-556254.75</v>
      </c>
      <c r="HG107">
        <v>11636935</v>
      </c>
    </row>
    <row r="108" spans="1:215" x14ac:dyDescent="0.25">
      <c r="A108">
        <v>8</v>
      </c>
      <c r="B108" t="s">
        <v>677</v>
      </c>
      <c r="C108">
        <v>2008</v>
      </c>
      <c r="E108" t="s">
        <v>678</v>
      </c>
      <c r="F108">
        <v>1937</v>
      </c>
      <c r="G108">
        <v>0</v>
      </c>
      <c r="I108">
        <v>0</v>
      </c>
      <c r="J108" t="s">
        <v>669</v>
      </c>
      <c r="K108" t="s">
        <v>670</v>
      </c>
      <c r="L108" t="s">
        <v>670</v>
      </c>
      <c r="M108">
        <v>2</v>
      </c>
      <c r="N108" t="s">
        <v>625</v>
      </c>
      <c r="O108">
        <v>1</v>
      </c>
      <c r="P108" t="s">
        <v>616</v>
      </c>
      <c r="Q108" t="s">
        <v>626</v>
      </c>
      <c r="R108">
        <v>2</v>
      </c>
      <c r="S108">
        <v>1</v>
      </c>
      <c r="T108" s="60">
        <v>39629</v>
      </c>
      <c r="U108" s="60">
        <v>39629</v>
      </c>
      <c r="V108" s="60">
        <v>39629</v>
      </c>
      <c r="W108" t="s">
        <v>201</v>
      </c>
      <c r="X108" t="s">
        <v>672</v>
      </c>
      <c r="Y108" t="s">
        <v>679</v>
      </c>
      <c r="AA108">
        <v>7.9999998000000003E-2</v>
      </c>
      <c r="AB108">
        <v>1</v>
      </c>
      <c r="AC108">
        <v>0</v>
      </c>
      <c r="AD108">
        <v>4</v>
      </c>
      <c r="AE108">
        <v>1</v>
      </c>
      <c r="AG108">
        <v>21</v>
      </c>
      <c r="BP108" s="60">
        <v>39629</v>
      </c>
      <c r="BQ108">
        <v>11319000</v>
      </c>
      <c r="BR108">
        <v>13334000</v>
      </c>
      <c r="BS108">
        <v>0.84900003999999996</v>
      </c>
      <c r="BT108">
        <v>2015000</v>
      </c>
      <c r="BV108">
        <v>2268000</v>
      </c>
      <c r="BW108">
        <v>343985.63</v>
      </c>
      <c r="BX108">
        <v>1.018</v>
      </c>
      <c r="BY108">
        <v>0</v>
      </c>
      <c r="BZ108">
        <v>0</v>
      </c>
      <c r="CA108">
        <v>0</v>
      </c>
      <c r="CC108">
        <v>-3.6999999999999998E-2</v>
      </c>
      <c r="CE108">
        <v>7.4000000999999996E-2</v>
      </c>
      <c r="CG108">
        <v>0.11</v>
      </c>
      <c r="CS108">
        <v>0</v>
      </c>
      <c r="CT108">
        <v>0</v>
      </c>
      <c r="CU108">
        <v>0</v>
      </c>
      <c r="CV108">
        <v>0.56900001</v>
      </c>
      <c r="CW108">
        <v>0.26400000000000001</v>
      </c>
      <c r="CX108">
        <v>0.30500000999999999</v>
      </c>
      <c r="CY108">
        <v>0.252</v>
      </c>
      <c r="CZ108">
        <v>0</v>
      </c>
      <c r="DA108">
        <v>0</v>
      </c>
      <c r="DB108">
        <v>7.1000002000000006E-2</v>
      </c>
      <c r="DC108">
        <v>2.1000000000000001E-2</v>
      </c>
      <c r="DD108">
        <v>8.6000003000000005E-2</v>
      </c>
      <c r="DE108">
        <v>0</v>
      </c>
      <c r="DF108">
        <v>2010</v>
      </c>
      <c r="DG108">
        <v>0.12870000000000001</v>
      </c>
      <c r="DH108">
        <v>4.5400001000000002E-2</v>
      </c>
      <c r="DI108">
        <v>8.3300001999999998E-2</v>
      </c>
      <c r="DJ108">
        <v>0.14000000000000001</v>
      </c>
      <c r="DK108">
        <v>0.18540001</v>
      </c>
      <c r="DR108">
        <v>0</v>
      </c>
      <c r="DS108">
        <v>0</v>
      </c>
      <c r="DT108">
        <v>0</v>
      </c>
      <c r="DU108">
        <v>0</v>
      </c>
      <c r="DV108">
        <v>70172</v>
      </c>
      <c r="DW108">
        <v>2267883.2999999998</v>
      </c>
      <c r="DX108">
        <v>44.5</v>
      </c>
      <c r="DY108">
        <v>9.3999995999999992</v>
      </c>
      <c r="DZ108">
        <v>32.319000000000003</v>
      </c>
      <c r="EA108">
        <v>11688</v>
      </c>
      <c r="EB108">
        <v>4630</v>
      </c>
      <c r="EC108">
        <v>26801</v>
      </c>
      <c r="ED108">
        <v>515560</v>
      </c>
      <c r="EF108">
        <v>19.236595000000001</v>
      </c>
      <c r="EG108">
        <v>23693</v>
      </c>
      <c r="EH108">
        <v>474195.78</v>
      </c>
      <c r="EN108">
        <v>2263</v>
      </c>
      <c r="EO108">
        <v>28933.451000000001</v>
      </c>
      <c r="EP108">
        <v>543</v>
      </c>
      <c r="ES108">
        <v>302</v>
      </c>
      <c r="EU108">
        <v>302</v>
      </c>
      <c r="EV108">
        <v>113291</v>
      </c>
      <c r="EW108">
        <v>0</v>
      </c>
      <c r="EX108">
        <v>1</v>
      </c>
      <c r="FB108">
        <v>7748732</v>
      </c>
      <c r="FI108">
        <v>11018088</v>
      </c>
      <c r="FP108">
        <v>108872.3</v>
      </c>
      <c r="FQ108">
        <v>350319.5</v>
      </c>
      <c r="FW108">
        <v>459191.81</v>
      </c>
      <c r="FX108">
        <v>-638903.25</v>
      </c>
      <c r="FZ108">
        <v>100459.55</v>
      </c>
      <c r="GA108">
        <v>78723.976999999999</v>
      </c>
      <c r="GB108">
        <v>179183.52</v>
      </c>
      <c r="GC108">
        <v>6455.8081000000002</v>
      </c>
      <c r="GG108">
        <v>8564.9452999999994</v>
      </c>
      <c r="GL108">
        <v>-39623.487999999998</v>
      </c>
      <c r="GM108">
        <v>50597.152000000002</v>
      </c>
      <c r="GN108">
        <v>-43854.101999999999</v>
      </c>
      <c r="GQ108">
        <v>-18387.646000000001</v>
      </c>
      <c r="GR108">
        <v>-587319.93999999994</v>
      </c>
      <c r="GS108">
        <v>-587319.93999999994</v>
      </c>
      <c r="HA108">
        <v>-6462.1220999999996</v>
      </c>
      <c r="HB108">
        <v>-6676.6670000000004</v>
      </c>
      <c r="HE108">
        <v>-600458.75</v>
      </c>
      <c r="HG108">
        <v>11018088</v>
      </c>
    </row>
    <row r="109" spans="1:215" x14ac:dyDescent="0.25">
      <c r="A109">
        <v>8</v>
      </c>
      <c r="B109" t="s">
        <v>677</v>
      </c>
      <c r="C109">
        <v>2009</v>
      </c>
      <c r="E109" t="s">
        <v>678</v>
      </c>
      <c r="F109">
        <v>1937</v>
      </c>
      <c r="G109">
        <v>0</v>
      </c>
      <c r="I109">
        <v>0</v>
      </c>
      <c r="J109" t="s">
        <v>669</v>
      </c>
      <c r="K109" t="s">
        <v>670</v>
      </c>
      <c r="L109" t="s">
        <v>670</v>
      </c>
      <c r="M109">
        <v>2</v>
      </c>
      <c r="N109" t="s">
        <v>625</v>
      </c>
      <c r="O109">
        <v>1</v>
      </c>
      <c r="P109" t="s">
        <v>616</v>
      </c>
      <c r="Q109" t="s">
        <v>626</v>
      </c>
      <c r="R109">
        <v>2</v>
      </c>
      <c r="S109">
        <v>1</v>
      </c>
      <c r="T109" s="60">
        <v>39994</v>
      </c>
      <c r="U109" s="60">
        <v>39994</v>
      </c>
      <c r="V109" s="60">
        <v>39994</v>
      </c>
      <c r="W109" t="s">
        <v>201</v>
      </c>
      <c r="X109" t="s">
        <v>672</v>
      </c>
      <c r="Y109" t="s">
        <v>679</v>
      </c>
      <c r="AA109">
        <v>7.9999998000000003E-2</v>
      </c>
      <c r="AB109">
        <v>1</v>
      </c>
      <c r="AC109">
        <v>0</v>
      </c>
      <c r="AD109">
        <v>4</v>
      </c>
      <c r="AE109">
        <v>1</v>
      </c>
      <c r="AG109">
        <v>45.400002000000001</v>
      </c>
      <c r="BP109" s="60">
        <v>39994</v>
      </c>
      <c r="BQ109">
        <v>10617000</v>
      </c>
      <c r="BR109">
        <v>14019000</v>
      </c>
      <c r="BS109">
        <v>0.75699996999999997</v>
      </c>
      <c r="BT109">
        <v>3402000</v>
      </c>
      <c r="BV109">
        <v>2318000</v>
      </c>
      <c r="BW109">
        <v>344033.41</v>
      </c>
      <c r="BX109">
        <v>1.044</v>
      </c>
      <c r="BY109">
        <v>0</v>
      </c>
      <c r="BZ109">
        <v>0</v>
      </c>
      <c r="CA109">
        <v>0</v>
      </c>
      <c r="CC109">
        <v>-0.18000000999999999</v>
      </c>
      <c r="CE109">
        <v>-0.02</v>
      </c>
      <c r="CG109">
        <v>3.2000002E-2</v>
      </c>
      <c r="CS109">
        <v>0</v>
      </c>
      <c r="CT109">
        <v>0</v>
      </c>
      <c r="CU109">
        <v>0</v>
      </c>
      <c r="CV109">
        <v>0.55000000999999998</v>
      </c>
      <c r="CW109">
        <v>0.26100001</v>
      </c>
      <c r="CX109">
        <v>0.28899999999999998</v>
      </c>
      <c r="CY109">
        <v>0.26800001000000001</v>
      </c>
      <c r="CZ109">
        <v>0</v>
      </c>
      <c r="DA109">
        <v>0</v>
      </c>
      <c r="DB109">
        <v>7.1000002000000006E-2</v>
      </c>
      <c r="DC109">
        <v>4.0000000000000001E-3</v>
      </c>
      <c r="DD109">
        <v>0.108</v>
      </c>
      <c r="DE109">
        <v>0</v>
      </c>
      <c r="DF109">
        <v>2011</v>
      </c>
      <c r="DG109">
        <v>0.12899999000000001</v>
      </c>
      <c r="DH109">
        <v>4.6199999999999998E-2</v>
      </c>
      <c r="DI109">
        <v>8.2800000999999998E-2</v>
      </c>
      <c r="DJ109">
        <v>0.14000000000000001</v>
      </c>
      <c r="DK109">
        <v>0.18620001</v>
      </c>
      <c r="DR109">
        <v>0</v>
      </c>
      <c r="DS109">
        <v>0</v>
      </c>
      <c r="DT109">
        <v>0</v>
      </c>
      <c r="DU109">
        <v>0</v>
      </c>
      <c r="DV109">
        <v>70655</v>
      </c>
      <c r="DW109">
        <v>2317795.2999999998</v>
      </c>
      <c r="DX109">
        <v>44.700001</v>
      </c>
      <c r="DY109">
        <v>9.5</v>
      </c>
      <c r="DZ109">
        <v>32.804001</v>
      </c>
      <c r="EA109">
        <v>11766</v>
      </c>
      <c r="EB109">
        <v>4631</v>
      </c>
      <c r="EC109">
        <v>28818</v>
      </c>
      <c r="ED109">
        <v>564590</v>
      </c>
      <c r="EF109">
        <v>19.591576</v>
      </c>
      <c r="EG109">
        <v>25503</v>
      </c>
      <c r="EH109">
        <v>520534.19</v>
      </c>
      <c r="EN109">
        <v>2431</v>
      </c>
      <c r="EO109">
        <v>318270.38</v>
      </c>
      <c r="EP109">
        <v>590</v>
      </c>
      <c r="ES109">
        <v>294</v>
      </c>
      <c r="EU109">
        <v>294</v>
      </c>
      <c r="EV109">
        <v>115870</v>
      </c>
      <c r="EW109">
        <v>0</v>
      </c>
      <c r="EX109">
        <v>1</v>
      </c>
      <c r="FB109">
        <v>8344561.5</v>
      </c>
      <c r="FI109">
        <v>8847259</v>
      </c>
      <c r="FO109">
        <v>-40221.430999999997</v>
      </c>
      <c r="FP109">
        <v>111513</v>
      </c>
      <c r="FQ109">
        <v>359062</v>
      </c>
      <c r="FW109">
        <v>470575</v>
      </c>
      <c r="FX109">
        <v>-2148945.2999999998</v>
      </c>
      <c r="FZ109">
        <v>107380.27</v>
      </c>
      <c r="GA109">
        <v>59755.175999999999</v>
      </c>
      <c r="GB109">
        <v>167135.44</v>
      </c>
      <c r="GC109">
        <v>3533.5648999999999</v>
      </c>
      <c r="GG109">
        <v>9352.6728999999996</v>
      </c>
      <c r="GL109">
        <v>-36491.336000000003</v>
      </c>
      <c r="GM109">
        <v>16071.89</v>
      </c>
      <c r="GN109">
        <v>-7528.2768999999998</v>
      </c>
      <c r="GO109">
        <v>-7528.2768999999998</v>
      </c>
      <c r="GP109">
        <v>618.72497999999996</v>
      </c>
      <c r="GQ109">
        <v>-1565899.3</v>
      </c>
      <c r="GR109">
        <v>-635878.93999999994</v>
      </c>
      <c r="GS109">
        <v>-635878.93999999994</v>
      </c>
      <c r="HA109">
        <v>-6406.0160999999998</v>
      </c>
      <c r="HB109">
        <v>-6894.1127999999999</v>
      </c>
      <c r="HD109">
        <v>-19.752001</v>
      </c>
      <c r="HE109">
        <v>-649201.81000000006</v>
      </c>
      <c r="HG109">
        <v>8802987</v>
      </c>
    </row>
    <row r="110" spans="1:215" x14ac:dyDescent="0.25">
      <c r="A110">
        <v>8</v>
      </c>
      <c r="B110" t="s">
        <v>677</v>
      </c>
      <c r="C110">
        <v>2010</v>
      </c>
      <c r="E110" t="s">
        <v>678</v>
      </c>
      <c r="F110">
        <v>1937</v>
      </c>
      <c r="G110">
        <v>0</v>
      </c>
      <c r="I110">
        <v>0</v>
      </c>
      <c r="J110" t="s">
        <v>669</v>
      </c>
      <c r="K110" t="s">
        <v>670</v>
      </c>
      <c r="L110" t="s">
        <v>670</v>
      </c>
      <c r="M110">
        <v>2</v>
      </c>
      <c r="N110" t="s">
        <v>625</v>
      </c>
      <c r="O110">
        <v>1</v>
      </c>
      <c r="P110" t="s">
        <v>616</v>
      </c>
      <c r="Q110" t="s">
        <v>626</v>
      </c>
      <c r="R110">
        <v>2</v>
      </c>
      <c r="S110">
        <v>1</v>
      </c>
      <c r="T110" s="60">
        <v>40359</v>
      </c>
      <c r="U110" s="60">
        <v>40359</v>
      </c>
      <c r="V110" s="60">
        <v>40359</v>
      </c>
      <c r="W110" t="s">
        <v>201</v>
      </c>
      <c r="X110" t="s">
        <v>680</v>
      </c>
      <c r="Y110" t="s">
        <v>679</v>
      </c>
      <c r="AA110">
        <v>7.9999998000000003E-2</v>
      </c>
      <c r="AB110">
        <v>1</v>
      </c>
      <c r="AC110">
        <v>0</v>
      </c>
      <c r="AD110">
        <v>4</v>
      </c>
      <c r="AE110">
        <v>1</v>
      </c>
      <c r="AG110">
        <v>52.400002000000001</v>
      </c>
      <c r="BP110" s="60">
        <v>40359</v>
      </c>
      <c r="BQ110">
        <v>10845000</v>
      </c>
      <c r="BR110">
        <v>14697000</v>
      </c>
      <c r="BS110">
        <v>0.73800003999999997</v>
      </c>
      <c r="BT110">
        <v>3852000</v>
      </c>
      <c r="BV110">
        <v>2381000</v>
      </c>
      <c r="BW110">
        <v>362850.06</v>
      </c>
      <c r="BX110">
        <v>1.0730001</v>
      </c>
      <c r="BY110">
        <v>0</v>
      </c>
      <c r="BZ110">
        <v>0</v>
      </c>
      <c r="CA110">
        <v>0</v>
      </c>
      <c r="CC110">
        <v>0.13500001</v>
      </c>
      <c r="CE110">
        <v>-3.5999997999999998E-2</v>
      </c>
      <c r="CG110">
        <v>3.6999999999999998E-2</v>
      </c>
      <c r="CJ110">
        <v>3.6795273000000003E-2</v>
      </c>
      <c r="CS110">
        <v>0</v>
      </c>
      <c r="CT110">
        <v>0</v>
      </c>
      <c r="CU110">
        <v>1</v>
      </c>
      <c r="CV110">
        <v>0.57200002999999999</v>
      </c>
      <c r="CW110">
        <v>0.25999999000000001</v>
      </c>
      <c r="CX110">
        <v>0.31200000999999999</v>
      </c>
      <c r="CY110">
        <v>0.26100001</v>
      </c>
      <c r="CZ110">
        <v>0</v>
      </c>
      <c r="DA110">
        <v>0</v>
      </c>
      <c r="DB110">
        <v>5.6999995999999997E-2</v>
      </c>
      <c r="DC110">
        <v>4.0000000000000001E-3</v>
      </c>
      <c r="DD110">
        <v>0.10600001000000001</v>
      </c>
      <c r="DE110">
        <v>0</v>
      </c>
      <c r="DF110">
        <v>2012</v>
      </c>
      <c r="DG110">
        <v>0.12890001000000001</v>
      </c>
      <c r="DH110">
        <v>4.6799999000000002E-2</v>
      </c>
      <c r="DI110">
        <v>8.2100004000000004E-2</v>
      </c>
      <c r="DJ110">
        <v>0.14000000000000001</v>
      </c>
      <c r="DK110">
        <v>0.18679999999999999</v>
      </c>
      <c r="DR110">
        <v>0</v>
      </c>
      <c r="DS110">
        <v>0</v>
      </c>
      <c r="DT110">
        <v>0</v>
      </c>
      <c r="DU110">
        <v>0</v>
      </c>
      <c r="DV110">
        <v>72208</v>
      </c>
      <c r="DW110">
        <v>2458000</v>
      </c>
      <c r="DX110">
        <v>44.700001</v>
      </c>
      <c r="DY110">
        <v>9.6999998000000005</v>
      </c>
      <c r="DZ110">
        <v>32.979999999999997</v>
      </c>
      <c r="EA110">
        <v>11924</v>
      </c>
      <c r="EB110">
        <v>4608</v>
      </c>
      <c r="EC110">
        <v>30587</v>
      </c>
      <c r="ED110">
        <v>612770</v>
      </c>
      <c r="EF110">
        <v>20.033674000000001</v>
      </c>
      <c r="EG110">
        <v>27148</v>
      </c>
      <c r="EH110">
        <v>566395.31000000006</v>
      </c>
      <c r="EN110">
        <v>2509</v>
      </c>
      <c r="EO110">
        <v>32896.938000000002</v>
      </c>
      <c r="EP110">
        <v>618</v>
      </c>
      <c r="ES110">
        <v>312</v>
      </c>
      <c r="EU110">
        <v>312</v>
      </c>
      <c r="EV110">
        <v>119327</v>
      </c>
      <c r="EW110">
        <v>0</v>
      </c>
      <c r="EX110">
        <v>1</v>
      </c>
      <c r="FI110">
        <v>9883574</v>
      </c>
      <c r="FN110">
        <v>-698.07500000000005</v>
      </c>
      <c r="FO110">
        <v>-8310.1589999999997</v>
      </c>
      <c r="FP110">
        <v>115931.73</v>
      </c>
      <c r="FQ110">
        <v>389296.44</v>
      </c>
      <c r="FW110">
        <v>505228.16</v>
      </c>
      <c r="FX110">
        <v>1187284.3</v>
      </c>
      <c r="FZ110">
        <v>69936.508000000002</v>
      </c>
      <c r="GA110">
        <v>57916.141000000003</v>
      </c>
      <c r="GB110">
        <v>127852.65</v>
      </c>
      <c r="GC110">
        <v>4273.9141</v>
      </c>
      <c r="GG110">
        <v>5609.1382000000003</v>
      </c>
      <c r="GL110">
        <v>-28837.09</v>
      </c>
      <c r="GM110">
        <v>4772.7168000000001</v>
      </c>
      <c r="GN110">
        <v>-1592.5419999999999</v>
      </c>
      <c r="GO110">
        <v>-894.46698000000004</v>
      </c>
      <c r="GP110">
        <v>254.286</v>
      </c>
      <c r="GQ110">
        <v>1796535.3</v>
      </c>
      <c r="GR110">
        <v>-701562.81</v>
      </c>
      <c r="GS110">
        <v>-701562.81</v>
      </c>
      <c r="HA110">
        <v>-7156.3491000000004</v>
      </c>
      <c r="HB110">
        <v>-7229.3978999999999</v>
      </c>
      <c r="HE110">
        <v>-715948.56</v>
      </c>
      <c r="HG110">
        <v>9883574</v>
      </c>
    </row>
    <row r="111" spans="1:215" x14ac:dyDescent="0.25">
      <c r="A111">
        <v>8</v>
      </c>
      <c r="B111" t="s">
        <v>677</v>
      </c>
      <c r="C111">
        <v>2011</v>
      </c>
      <c r="E111" t="s">
        <v>678</v>
      </c>
      <c r="F111">
        <v>1937</v>
      </c>
      <c r="G111">
        <v>0</v>
      </c>
      <c r="I111">
        <v>0</v>
      </c>
      <c r="J111" t="s">
        <v>669</v>
      </c>
      <c r="K111" t="s">
        <v>670</v>
      </c>
      <c r="L111" t="s">
        <v>670</v>
      </c>
      <c r="M111">
        <v>2</v>
      </c>
      <c r="N111" t="s">
        <v>625</v>
      </c>
      <c r="O111">
        <v>1</v>
      </c>
      <c r="P111" t="s">
        <v>616</v>
      </c>
      <c r="Q111" t="s">
        <v>626</v>
      </c>
      <c r="R111">
        <v>2</v>
      </c>
      <c r="S111">
        <v>1</v>
      </c>
      <c r="T111" s="60">
        <v>40724</v>
      </c>
      <c r="U111" s="60">
        <v>40724</v>
      </c>
      <c r="V111" s="60">
        <v>40724</v>
      </c>
      <c r="W111" t="s">
        <v>201</v>
      </c>
      <c r="X111" t="s">
        <v>680</v>
      </c>
      <c r="Y111" t="s">
        <v>679</v>
      </c>
      <c r="AA111">
        <v>7.9999998000000003E-2</v>
      </c>
      <c r="AB111">
        <v>1</v>
      </c>
      <c r="AC111">
        <v>0</v>
      </c>
      <c r="AD111">
        <v>4</v>
      </c>
      <c r="AE111">
        <v>1</v>
      </c>
      <c r="AG111">
        <v>66</v>
      </c>
      <c r="AI111" t="s">
        <v>681</v>
      </c>
      <c r="AO111">
        <v>11894877</v>
      </c>
      <c r="AP111">
        <v>11146222</v>
      </c>
      <c r="AQ111">
        <v>-200981.03</v>
      </c>
      <c r="AR111">
        <v>0</v>
      </c>
      <c r="AS111">
        <v>0</v>
      </c>
      <c r="AT111">
        <v>0</v>
      </c>
      <c r="AU111">
        <v>1</v>
      </c>
      <c r="AV111">
        <v>4</v>
      </c>
      <c r="AX111">
        <v>0</v>
      </c>
      <c r="AY111">
        <v>0.25</v>
      </c>
      <c r="AZ111">
        <v>4</v>
      </c>
      <c r="BA111">
        <v>0</v>
      </c>
      <c r="BB111">
        <v>0</v>
      </c>
      <c r="BC111">
        <v>4</v>
      </c>
      <c r="BD111">
        <v>2</v>
      </c>
      <c r="BE111">
        <v>1</v>
      </c>
      <c r="BF111">
        <v>1.2</v>
      </c>
      <c r="BG111">
        <v>0.80000000999999998</v>
      </c>
      <c r="BK111">
        <v>3.2499999000000002E-2</v>
      </c>
      <c r="BO111">
        <v>3.2499999000000002E-2</v>
      </c>
      <c r="BP111" s="60">
        <v>40724</v>
      </c>
      <c r="BQ111">
        <v>11146000</v>
      </c>
      <c r="BR111">
        <v>15521000</v>
      </c>
      <c r="BS111">
        <v>0.71800005</v>
      </c>
      <c r="BT111">
        <v>4375000</v>
      </c>
      <c r="BV111">
        <v>2728000</v>
      </c>
      <c r="BW111">
        <v>417318.75</v>
      </c>
      <c r="BX111">
        <v>0.95899999000000002</v>
      </c>
      <c r="BY111">
        <v>0</v>
      </c>
      <c r="BZ111">
        <v>0</v>
      </c>
      <c r="CA111">
        <v>0</v>
      </c>
      <c r="CC111">
        <v>0.22299999000000001</v>
      </c>
      <c r="CE111">
        <v>4.3999999999999997E-2</v>
      </c>
      <c r="CG111">
        <v>5.5E-2</v>
      </c>
      <c r="CJ111">
        <v>6.0995962000000001E-2</v>
      </c>
      <c r="CS111">
        <v>0</v>
      </c>
      <c r="CT111">
        <v>0</v>
      </c>
      <c r="CU111">
        <v>1</v>
      </c>
      <c r="CV111">
        <v>0.57099997999999996</v>
      </c>
      <c r="CW111">
        <v>0.27200001000000001</v>
      </c>
      <c r="CX111">
        <v>0.29899998999999999</v>
      </c>
      <c r="CY111">
        <v>0.20899999</v>
      </c>
      <c r="CZ111">
        <v>0</v>
      </c>
      <c r="DA111">
        <v>0</v>
      </c>
      <c r="DB111">
        <v>7.4000000999999996E-2</v>
      </c>
      <c r="DC111">
        <v>2.7999999000000001E-2</v>
      </c>
      <c r="DD111">
        <v>0.11799999999999999</v>
      </c>
      <c r="DE111">
        <v>0</v>
      </c>
      <c r="DF111">
        <v>2013</v>
      </c>
      <c r="DG111">
        <v>0.12180001</v>
      </c>
      <c r="DH111">
        <v>5.0900001E-2</v>
      </c>
      <c r="DI111">
        <v>7.0900001000000004E-2</v>
      </c>
      <c r="DJ111">
        <v>0.14000000000000001</v>
      </c>
      <c r="DK111">
        <v>0.19089999999999999</v>
      </c>
      <c r="DR111">
        <v>0</v>
      </c>
      <c r="DS111">
        <v>0</v>
      </c>
      <c r="DT111">
        <v>0</v>
      </c>
      <c r="DU111">
        <v>0</v>
      </c>
      <c r="DV111">
        <v>72293</v>
      </c>
      <c r="DW111">
        <v>2457613.7999999998</v>
      </c>
      <c r="DX111">
        <v>44.799999</v>
      </c>
      <c r="DY111">
        <v>9.8999995999999992</v>
      </c>
      <c r="DZ111">
        <v>33.994999</v>
      </c>
      <c r="EA111">
        <v>12439</v>
      </c>
      <c r="EC111">
        <v>32099</v>
      </c>
      <c r="ED111">
        <v>657080</v>
      </c>
      <c r="EF111">
        <v>20.470419</v>
      </c>
      <c r="EG111">
        <v>28657</v>
      </c>
      <c r="EH111">
        <v>609362.63</v>
      </c>
      <c r="EN111">
        <v>2533</v>
      </c>
      <c r="EO111">
        <v>33947.605000000003</v>
      </c>
      <c r="EP111">
        <v>601</v>
      </c>
      <c r="ES111">
        <v>4795</v>
      </c>
      <c r="ET111">
        <v>4487</v>
      </c>
      <c r="EU111">
        <v>308</v>
      </c>
      <c r="EV111">
        <v>116831</v>
      </c>
      <c r="EW111">
        <v>0</v>
      </c>
      <c r="EX111">
        <v>1</v>
      </c>
      <c r="FB111">
        <v>9589571</v>
      </c>
      <c r="FI111">
        <v>11894877</v>
      </c>
      <c r="FN111">
        <v>-654.12699999999995</v>
      </c>
      <c r="FO111">
        <v>-3000.3980000000001</v>
      </c>
      <c r="FP111">
        <v>139460.59</v>
      </c>
      <c r="FQ111">
        <v>400330.91</v>
      </c>
      <c r="FW111">
        <v>539791.5</v>
      </c>
      <c r="FX111">
        <v>2116421</v>
      </c>
      <c r="FZ111">
        <v>72057.710999999996</v>
      </c>
      <c r="GA111">
        <v>64607.313000000002</v>
      </c>
      <c r="GB111">
        <v>136665.01999999999</v>
      </c>
      <c r="GC111">
        <v>7522.2852000000003</v>
      </c>
      <c r="GG111">
        <v>3741.0581000000002</v>
      </c>
      <c r="GL111">
        <v>-44766.464999999997</v>
      </c>
      <c r="GM111">
        <v>4329.0150999999996</v>
      </c>
      <c r="GN111">
        <v>-1349.4820999999999</v>
      </c>
      <c r="GO111">
        <v>-695.35497999999995</v>
      </c>
      <c r="GP111">
        <v>271.20699999999999</v>
      </c>
      <c r="GQ111">
        <v>2759624.8</v>
      </c>
      <c r="GR111">
        <v>-731866.13</v>
      </c>
      <c r="GS111">
        <v>-731866.13</v>
      </c>
      <c r="HA111">
        <v>-8906.4413999999997</v>
      </c>
      <c r="HB111">
        <v>-7548.9589999999998</v>
      </c>
      <c r="HE111">
        <v>-748321.5</v>
      </c>
      <c r="HG111">
        <v>11894877</v>
      </c>
    </row>
    <row r="112" spans="1:215" x14ac:dyDescent="0.25">
      <c r="A112">
        <v>8</v>
      </c>
      <c r="B112" t="s">
        <v>677</v>
      </c>
      <c r="C112">
        <v>2012</v>
      </c>
      <c r="E112" t="s">
        <v>678</v>
      </c>
      <c r="F112">
        <v>1937</v>
      </c>
      <c r="G112">
        <v>0</v>
      </c>
      <c r="I112">
        <v>0</v>
      </c>
      <c r="J112" t="s">
        <v>669</v>
      </c>
      <c r="K112" t="s">
        <v>670</v>
      </c>
      <c r="L112" t="s">
        <v>670</v>
      </c>
      <c r="M112">
        <v>2</v>
      </c>
      <c r="N112" t="s">
        <v>625</v>
      </c>
      <c r="O112">
        <v>1</v>
      </c>
      <c r="P112" t="s">
        <v>616</v>
      </c>
      <c r="Q112" t="s">
        <v>626</v>
      </c>
      <c r="R112">
        <v>2</v>
      </c>
      <c r="S112">
        <v>1</v>
      </c>
      <c r="T112" s="60">
        <v>41090</v>
      </c>
      <c r="U112" s="60">
        <v>41090</v>
      </c>
      <c r="V112" s="60">
        <v>41090</v>
      </c>
      <c r="W112" t="s">
        <v>201</v>
      </c>
      <c r="X112" t="s">
        <v>680</v>
      </c>
      <c r="Y112" t="s">
        <v>679</v>
      </c>
      <c r="AA112">
        <v>7.9999998000000003E-2</v>
      </c>
      <c r="AB112">
        <v>1</v>
      </c>
      <c r="AC112">
        <v>0</v>
      </c>
      <c r="AD112">
        <v>4</v>
      </c>
      <c r="AE112">
        <v>1</v>
      </c>
      <c r="AG112">
        <v>100</v>
      </c>
      <c r="AI112" t="s">
        <v>682</v>
      </c>
      <c r="AO112">
        <v>11483886</v>
      </c>
      <c r="AP112">
        <v>11483886</v>
      </c>
      <c r="AQ112">
        <v>-284584.65999999997</v>
      </c>
      <c r="AR112">
        <v>0</v>
      </c>
      <c r="AS112">
        <v>1</v>
      </c>
      <c r="AT112">
        <v>0</v>
      </c>
      <c r="AU112">
        <v>1</v>
      </c>
      <c r="AV112">
        <v>4</v>
      </c>
      <c r="AX112">
        <v>0</v>
      </c>
      <c r="AY112">
        <v>0.25</v>
      </c>
      <c r="AZ112">
        <v>5</v>
      </c>
      <c r="BA112">
        <v>0</v>
      </c>
      <c r="BB112">
        <v>0</v>
      </c>
      <c r="BC112">
        <v>4</v>
      </c>
      <c r="BD112">
        <v>2</v>
      </c>
      <c r="BE112">
        <v>1</v>
      </c>
      <c r="BF112">
        <v>1.2</v>
      </c>
      <c r="BG112">
        <v>0.80000000999999998</v>
      </c>
      <c r="BK112">
        <v>3.2499999000000002E-2</v>
      </c>
      <c r="BO112">
        <v>3.2499999000000002E-2</v>
      </c>
      <c r="BP112" s="60">
        <v>41090</v>
      </c>
      <c r="BQ112">
        <v>11484000</v>
      </c>
      <c r="BR112">
        <v>16139000</v>
      </c>
      <c r="BS112">
        <v>0.71199995000000005</v>
      </c>
      <c r="BT112">
        <v>4655000</v>
      </c>
      <c r="BV112">
        <v>2714000</v>
      </c>
      <c r="BW112">
        <v>443648.56</v>
      </c>
      <c r="BX112">
        <v>0.89899998999999997</v>
      </c>
      <c r="BY112">
        <v>0</v>
      </c>
      <c r="BZ112">
        <v>0</v>
      </c>
      <c r="CA112">
        <v>0</v>
      </c>
      <c r="CC112">
        <v>-8.9999999999999993E-3</v>
      </c>
      <c r="CE112">
        <v>0.112</v>
      </c>
      <c r="CG112">
        <v>1.7000001000000001E-2</v>
      </c>
      <c r="CJ112">
        <v>6.6843747999999995E-2</v>
      </c>
      <c r="CS112">
        <v>0</v>
      </c>
      <c r="CT112">
        <v>0</v>
      </c>
      <c r="CU112">
        <v>1</v>
      </c>
      <c r="CV112">
        <v>0.55400002000000004</v>
      </c>
      <c r="CW112">
        <v>0.25700000000000001</v>
      </c>
      <c r="CX112">
        <v>0.29700001999999998</v>
      </c>
      <c r="CY112">
        <v>0.20699999999999999</v>
      </c>
      <c r="CZ112">
        <v>0</v>
      </c>
      <c r="DA112">
        <v>0</v>
      </c>
      <c r="DB112">
        <v>9.3999997000000002E-2</v>
      </c>
      <c r="DC112">
        <v>7.0000000000000001E-3</v>
      </c>
      <c r="DD112">
        <v>0.13900000000000001</v>
      </c>
      <c r="DE112">
        <v>0</v>
      </c>
      <c r="DF112">
        <v>2014</v>
      </c>
      <c r="DG112">
        <v>0.1173</v>
      </c>
      <c r="DH112">
        <v>4.8000000000000001E-2</v>
      </c>
      <c r="DI112">
        <v>6.9299996000000003E-2</v>
      </c>
      <c r="DJ112">
        <v>0.14000000000000001</v>
      </c>
      <c r="DK112">
        <v>0.18799999000000001</v>
      </c>
      <c r="DR112">
        <v>0</v>
      </c>
      <c r="DS112">
        <v>0</v>
      </c>
      <c r="DT112">
        <v>0</v>
      </c>
      <c r="DU112">
        <v>0</v>
      </c>
      <c r="DV112">
        <v>71195</v>
      </c>
      <c r="DW112">
        <v>2462514.5</v>
      </c>
      <c r="DX112">
        <v>45</v>
      </c>
      <c r="DY112">
        <v>10.1</v>
      </c>
      <c r="DZ112">
        <v>34.362000000000002</v>
      </c>
      <c r="EA112">
        <v>12654</v>
      </c>
      <c r="EB112">
        <v>4432</v>
      </c>
      <c r="EC112">
        <v>34160</v>
      </c>
      <c r="ED112">
        <v>709170</v>
      </c>
      <c r="EF112">
        <v>20.760245999999999</v>
      </c>
      <c r="EG112">
        <v>34160</v>
      </c>
      <c r="ES112">
        <v>0</v>
      </c>
      <c r="EV112">
        <v>122441</v>
      </c>
      <c r="EW112">
        <v>0</v>
      </c>
      <c r="EX112">
        <v>1</v>
      </c>
      <c r="EZ112">
        <v>7474560</v>
      </c>
      <c r="FA112">
        <v>1101251.6000000001</v>
      </c>
      <c r="FB112">
        <v>10135600</v>
      </c>
      <c r="FI112">
        <v>11483886</v>
      </c>
      <c r="FP112">
        <v>117662.47</v>
      </c>
      <c r="FQ112">
        <v>398822.94</v>
      </c>
      <c r="FW112">
        <v>516485.41</v>
      </c>
      <c r="FX112">
        <v>-223289.19</v>
      </c>
      <c r="FZ112">
        <v>61877.093999999997</v>
      </c>
      <c r="GA112">
        <v>72945.023000000001</v>
      </c>
      <c r="GB112">
        <v>134822.13</v>
      </c>
      <c r="GC112">
        <v>8198.0635000000002</v>
      </c>
      <c r="GL112">
        <v>-44648.141000000003</v>
      </c>
      <c r="GM112">
        <v>5695.7349000000004</v>
      </c>
      <c r="GN112">
        <v>-1133.0350000000001</v>
      </c>
      <c r="GP112">
        <v>1700.2530999999999</v>
      </c>
      <c r="GQ112">
        <v>397831.22</v>
      </c>
      <c r="GR112">
        <v>-791844.94</v>
      </c>
      <c r="GS112">
        <v>-791844.94</v>
      </c>
      <c r="HA112">
        <v>-9225.1514000000006</v>
      </c>
      <c r="HB112">
        <v>-7752.9750999999997</v>
      </c>
      <c r="HE112">
        <v>-808823.06</v>
      </c>
      <c r="HG112">
        <v>11483886</v>
      </c>
    </row>
    <row r="113" spans="1:215" x14ac:dyDescent="0.25">
      <c r="A113">
        <v>8</v>
      </c>
      <c r="B113" t="s">
        <v>677</v>
      </c>
      <c r="C113">
        <v>2013</v>
      </c>
      <c r="E113" t="s">
        <v>678</v>
      </c>
      <c r="F113">
        <v>1937</v>
      </c>
      <c r="G113">
        <v>0</v>
      </c>
      <c r="I113">
        <v>0</v>
      </c>
      <c r="J113" t="s">
        <v>669</v>
      </c>
      <c r="K113" t="s">
        <v>670</v>
      </c>
      <c r="L113" t="s">
        <v>670</v>
      </c>
      <c r="M113">
        <v>2</v>
      </c>
      <c r="N113" t="s">
        <v>625</v>
      </c>
      <c r="O113">
        <v>1</v>
      </c>
      <c r="P113" t="s">
        <v>616</v>
      </c>
      <c r="Q113" t="s">
        <v>626</v>
      </c>
      <c r="R113">
        <v>2</v>
      </c>
      <c r="S113">
        <v>1</v>
      </c>
      <c r="T113" s="60">
        <v>41455</v>
      </c>
      <c r="U113" s="60">
        <v>41455</v>
      </c>
      <c r="V113" s="60">
        <v>41455</v>
      </c>
      <c r="W113" t="s">
        <v>201</v>
      </c>
      <c r="X113" t="s">
        <v>680</v>
      </c>
      <c r="Y113" t="s">
        <v>679</v>
      </c>
      <c r="AA113">
        <v>7.9999998000000003E-2</v>
      </c>
      <c r="AB113">
        <v>1</v>
      </c>
      <c r="AC113">
        <v>0</v>
      </c>
      <c r="AD113">
        <v>4</v>
      </c>
      <c r="AE113">
        <v>1</v>
      </c>
      <c r="AG113">
        <v>70</v>
      </c>
      <c r="AI113" t="s">
        <v>683</v>
      </c>
      <c r="AO113">
        <v>12829566</v>
      </c>
      <c r="AP113">
        <v>12246805</v>
      </c>
      <c r="AQ113">
        <v>-336581.34</v>
      </c>
      <c r="AR113">
        <v>0</v>
      </c>
      <c r="AS113">
        <v>0</v>
      </c>
      <c r="AT113">
        <v>0</v>
      </c>
      <c r="AU113">
        <v>1</v>
      </c>
      <c r="AV113">
        <v>4</v>
      </c>
      <c r="AX113">
        <v>0</v>
      </c>
      <c r="AY113">
        <v>0.25</v>
      </c>
      <c r="AZ113">
        <v>4</v>
      </c>
      <c r="BA113">
        <v>0</v>
      </c>
      <c r="BB113">
        <v>0</v>
      </c>
      <c r="BC113">
        <v>4</v>
      </c>
      <c r="BD113">
        <v>2</v>
      </c>
      <c r="BE113">
        <v>1</v>
      </c>
      <c r="BF113">
        <v>1.2</v>
      </c>
      <c r="BG113">
        <v>0.80000000999999998</v>
      </c>
      <c r="BK113">
        <v>3.2499999000000002E-2</v>
      </c>
      <c r="BO113">
        <v>3.2499999000000002E-2</v>
      </c>
      <c r="BP113" s="60">
        <v>41455</v>
      </c>
      <c r="BQ113">
        <v>12247000</v>
      </c>
      <c r="BR113">
        <v>16718000</v>
      </c>
      <c r="BS113">
        <v>0.73300003999999996</v>
      </c>
      <c r="BT113">
        <v>4471000</v>
      </c>
      <c r="BV113">
        <v>2727000</v>
      </c>
      <c r="BW113">
        <v>452142.16</v>
      </c>
      <c r="BX113">
        <v>0.88699996000000003</v>
      </c>
      <c r="BY113">
        <v>0</v>
      </c>
      <c r="BZ113">
        <v>0</v>
      </c>
      <c r="CA113">
        <v>0</v>
      </c>
      <c r="CC113">
        <v>0.14300001000000001</v>
      </c>
      <c r="CE113">
        <v>0.115</v>
      </c>
      <c r="CG113">
        <v>5.1999996999999999E-2</v>
      </c>
      <c r="CJ113">
        <v>7.9059563999999999E-2</v>
      </c>
      <c r="CS113">
        <v>0</v>
      </c>
      <c r="CT113">
        <v>0</v>
      </c>
      <c r="CU113">
        <v>1</v>
      </c>
      <c r="CV113">
        <v>0.57700001999999995</v>
      </c>
      <c r="CW113">
        <v>0.27100000000000002</v>
      </c>
      <c r="CX113">
        <v>0.30599999</v>
      </c>
      <c r="CY113">
        <v>0.18000000999999999</v>
      </c>
      <c r="CZ113">
        <v>0</v>
      </c>
      <c r="DA113">
        <v>0</v>
      </c>
      <c r="DB113">
        <v>9.0000003999999995E-2</v>
      </c>
      <c r="DC113">
        <v>6.0000000000000001E-3</v>
      </c>
      <c r="DD113">
        <v>0.14700000999999999</v>
      </c>
      <c r="DE113">
        <v>0</v>
      </c>
      <c r="DF113">
        <v>2015</v>
      </c>
      <c r="DG113">
        <v>0.11749999999999999</v>
      </c>
      <c r="DH113">
        <v>4.8600003000000003E-2</v>
      </c>
      <c r="DI113">
        <v>6.8899997000000004E-2</v>
      </c>
      <c r="DJ113">
        <v>0.14000000000000001</v>
      </c>
      <c r="DK113">
        <v>0.18859999999999999</v>
      </c>
      <c r="DR113">
        <v>0</v>
      </c>
      <c r="DS113">
        <v>0</v>
      </c>
      <c r="DT113">
        <v>0</v>
      </c>
      <c r="DU113">
        <v>0</v>
      </c>
      <c r="DV113">
        <v>70660</v>
      </c>
      <c r="DW113">
        <v>2467415</v>
      </c>
      <c r="DX113">
        <v>45</v>
      </c>
      <c r="DY113">
        <v>10.199999999999999</v>
      </c>
      <c r="DZ113">
        <v>34.919998</v>
      </c>
      <c r="EA113">
        <v>13099</v>
      </c>
      <c r="EC113">
        <v>36254</v>
      </c>
      <c r="ED113">
        <v>763761.25</v>
      </c>
      <c r="EF113">
        <v>21.066952000000001</v>
      </c>
      <c r="EG113">
        <v>32603</v>
      </c>
      <c r="EN113">
        <v>2730</v>
      </c>
      <c r="EP113">
        <v>632</v>
      </c>
      <c r="ES113">
        <v>289</v>
      </c>
      <c r="EU113">
        <v>289</v>
      </c>
      <c r="EV113">
        <v>120013</v>
      </c>
      <c r="EW113">
        <v>0</v>
      </c>
      <c r="EX113">
        <v>1</v>
      </c>
      <c r="FB113">
        <v>10608700</v>
      </c>
      <c r="FI113">
        <v>12829566</v>
      </c>
      <c r="FP113">
        <v>113900.23</v>
      </c>
      <c r="FQ113">
        <v>400933.88</v>
      </c>
      <c r="FW113">
        <v>514834.09</v>
      </c>
      <c r="FX113">
        <v>1601751.1</v>
      </c>
      <c r="FZ113">
        <v>60941.84</v>
      </c>
      <c r="GA113">
        <v>63503.663999999997</v>
      </c>
      <c r="GB113">
        <v>124445.5</v>
      </c>
      <c r="GC113">
        <v>8304.3438000000006</v>
      </c>
      <c r="GL113">
        <v>-42735.949000000001</v>
      </c>
      <c r="GM113">
        <v>5135.0619999999999</v>
      </c>
      <c r="GN113">
        <v>-1086.9459999999999</v>
      </c>
      <c r="GP113">
        <v>86.380996999999994</v>
      </c>
      <c r="GQ113">
        <v>2210733.5</v>
      </c>
      <c r="GR113">
        <v>-846210.94</v>
      </c>
      <c r="GS113">
        <v>-846210.94</v>
      </c>
      <c r="HA113">
        <v>-11087.596</v>
      </c>
      <c r="HB113">
        <v>-7755.0038999999997</v>
      </c>
      <c r="HE113">
        <v>-865053.56</v>
      </c>
      <c r="HG113">
        <v>12829566</v>
      </c>
    </row>
    <row r="114" spans="1:215" x14ac:dyDescent="0.25">
      <c r="A114">
        <v>8</v>
      </c>
      <c r="B114" t="s">
        <v>677</v>
      </c>
      <c r="C114">
        <v>2014</v>
      </c>
      <c r="E114" t="s">
        <v>678</v>
      </c>
      <c r="F114">
        <v>1937</v>
      </c>
      <c r="G114">
        <v>0</v>
      </c>
      <c r="I114">
        <v>0</v>
      </c>
      <c r="J114" t="s">
        <v>669</v>
      </c>
      <c r="K114" t="s">
        <v>670</v>
      </c>
      <c r="L114" t="s">
        <v>670</v>
      </c>
      <c r="M114">
        <v>2</v>
      </c>
      <c r="N114" t="s">
        <v>625</v>
      </c>
      <c r="O114">
        <v>1</v>
      </c>
      <c r="P114" t="s">
        <v>616</v>
      </c>
      <c r="Q114" t="s">
        <v>626</v>
      </c>
      <c r="R114">
        <v>2</v>
      </c>
      <c r="S114">
        <v>1</v>
      </c>
      <c r="T114" s="60">
        <v>41820</v>
      </c>
      <c r="U114" s="60">
        <v>41820</v>
      </c>
      <c r="AI114" t="s">
        <v>684</v>
      </c>
      <c r="AO114">
        <v>14856277</v>
      </c>
      <c r="AP114">
        <v>13374766</v>
      </c>
      <c r="AQ114">
        <v>-394588.78</v>
      </c>
      <c r="AR114">
        <v>0</v>
      </c>
      <c r="AS114">
        <v>0</v>
      </c>
      <c r="AT114">
        <v>0</v>
      </c>
      <c r="AU114">
        <v>1</v>
      </c>
      <c r="AV114">
        <v>4</v>
      </c>
      <c r="AX114">
        <v>0</v>
      </c>
      <c r="AY114">
        <v>0.25</v>
      </c>
      <c r="AZ114">
        <v>4</v>
      </c>
      <c r="BA114">
        <v>0</v>
      </c>
      <c r="BB114">
        <v>0</v>
      </c>
      <c r="BC114">
        <v>4</v>
      </c>
      <c r="BD114">
        <v>2</v>
      </c>
      <c r="BE114">
        <v>1</v>
      </c>
      <c r="BF114">
        <v>1.2</v>
      </c>
      <c r="BG114">
        <v>0.80000000999999998</v>
      </c>
      <c r="BK114">
        <v>3.2499999000000002E-2</v>
      </c>
      <c r="BO114">
        <v>3.2499999000000002E-2</v>
      </c>
      <c r="BQ114">
        <v>13375000</v>
      </c>
      <c r="BR114">
        <v>17310000</v>
      </c>
      <c r="BS114">
        <v>0.76999998000000003</v>
      </c>
      <c r="BT114">
        <v>3935000</v>
      </c>
      <c r="BY114">
        <v>0</v>
      </c>
      <c r="BZ114">
        <v>0</v>
      </c>
      <c r="CA114">
        <v>0</v>
      </c>
      <c r="CS114">
        <v>0</v>
      </c>
      <c r="CT114">
        <v>0</v>
      </c>
      <c r="CU114">
        <v>0</v>
      </c>
      <c r="CV114">
        <v>0</v>
      </c>
      <c r="CW114">
        <v>0</v>
      </c>
      <c r="CX114">
        <v>0</v>
      </c>
      <c r="CY114">
        <v>0</v>
      </c>
      <c r="CZ114">
        <v>0</v>
      </c>
      <c r="DA114">
        <v>0</v>
      </c>
      <c r="DB114">
        <v>0</v>
      </c>
      <c r="DC114">
        <v>0</v>
      </c>
      <c r="DD114">
        <v>0</v>
      </c>
      <c r="DE114">
        <v>0</v>
      </c>
      <c r="DR114">
        <v>0</v>
      </c>
      <c r="DS114">
        <v>0</v>
      </c>
      <c r="DT114">
        <v>0</v>
      </c>
      <c r="DU114">
        <v>0</v>
      </c>
      <c r="EW114">
        <v>0</v>
      </c>
      <c r="EX114">
        <v>0</v>
      </c>
    </row>
    <row r="115" spans="1:215" x14ac:dyDescent="0.25">
      <c r="A115">
        <v>9</v>
      </c>
      <c r="B115" t="s">
        <v>685</v>
      </c>
      <c r="C115">
        <v>2001</v>
      </c>
      <c r="E115" t="s">
        <v>686</v>
      </c>
      <c r="F115">
        <v>1932</v>
      </c>
      <c r="G115">
        <v>0</v>
      </c>
      <c r="I115">
        <v>0</v>
      </c>
      <c r="J115" t="s">
        <v>687</v>
      </c>
      <c r="K115" t="s">
        <v>688</v>
      </c>
      <c r="L115" t="s">
        <v>688</v>
      </c>
      <c r="M115">
        <v>1</v>
      </c>
      <c r="N115" t="s">
        <v>615</v>
      </c>
      <c r="O115">
        <v>1</v>
      </c>
      <c r="P115" t="s">
        <v>616</v>
      </c>
      <c r="Q115" t="s">
        <v>617</v>
      </c>
      <c r="R115">
        <v>2</v>
      </c>
      <c r="S115">
        <v>0</v>
      </c>
      <c r="T115" s="60">
        <v>37072</v>
      </c>
      <c r="U115" s="60">
        <v>37072</v>
      </c>
      <c r="V115" s="60">
        <v>37072</v>
      </c>
      <c r="W115" t="s">
        <v>201</v>
      </c>
      <c r="X115" t="s">
        <v>689</v>
      </c>
      <c r="Y115" t="s">
        <v>627</v>
      </c>
      <c r="Z115">
        <v>3.5000000000000003E-2</v>
      </c>
      <c r="AA115">
        <v>8.2500003000000002E-2</v>
      </c>
      <c r="AB115">
        <v>1</v>
      </c>
      <c r="AC115">
        <v>0</v>
      </c>
      <c r="AD115">
        <v>1</v>
      </c>
      <c r="AE115">
        <v>1</v>
      </c>
      <c r="AF115">
        <v>3</v>
      </c>
      <c r="AG115">
        <v>31</v>
      </c>
      <c r="BP115" s="60">
        <v>37072</v>
      </c>
      <c r="BQ115">
        <v>166860000</v>
      </c>
      <c r="BR115">
        <v>149155008</v>
      </c>
      <c r="BS115">
        <v>1.119</v>
      </c>
      <c r="BT115">
        <v>-17705000</v>
      </c>
      <c r="BV115">
        <v>30802000</v>
      </c>
      <c r="BW115">
        <v>321618.84000000003</v>
      </c>
      <c r="BX115">
        <v>1</v>
      </c>
      <c r="BY115">
        <v>0</v>
      </c>
      <c r="BZ115">
        <v>0</v>
      </c>
      <c r="CA115">
        <v>0</v>
      </c>
      <c r="CC115">
        <v>-7.1999996999999996E-2</v>
      </c>
      <c r="CE115">
        <v>4.9000002000000001E-2</v>
      </c>
      <c r="CG115">
        <v>0.10600001000000001</v>
      </c>
      <c r="CR115">
        <v>1</v>
      </c>
      <c r="CS115">
        <v>0</v>
      </c>
      <c r="CT115">
        <v>0</v>
      </c>
      <c r="CU115">
        <v>0</v>
      </c>
      <c r="CV115">
        <v>0.58179997999999999</v>
      </c>
      <c r="CW115">
        <v>0.40429999999999999</v>
      </c>
      <c r="CX115">
        <v>0.17749999</v>
      </c>
      <c r="CY115">
        <v>0.26919999999999999</v>
      </c>
      <c r="CZ115">
        <v>0.2369</v>
      </c>
      <c r="DA115">
        <v>3.2299999000000003E-2</v>
      </c>
      <c r="DB115">
        <v>8.0899999E-2</v>
      </c>
      <c r="DC115">
        <v>2.2200000000000001E-2</v>
      </c>
      <c r="DD115">
        <v>4.5900002000000002E-2</v>
      </c>
      <c r="DE115">
        <v>0</v>
      </c>
      <c r="DF115">
        <v>2003</v>
      </c>
      <c r="DG115">
        <v>0.15621209</v>
      </c>
      <c r="DH115">
        <v>5.7342089999999998E-2</v>
      </c>
      <c r="DI115">
        <v>9.8870001999999998E-2</v>
      </c>
      <c r="DJ115">
        <v>2.6780000000000002E-2</v>
      </c>
      <c r="DK115">
        <v>8.4122091999999996E-2</v>
      </c>
      <c r="DR115">
        <v>1</v>
      </c>
      <c r="DS115">
        <v>1</v>
      </c>
      <c r="DT115">
        <v>0</v>
      </c>
      <c r="DU115">
        <v>0</v>
      </c>
      <c r="DV115">
        <v>752080</v>
      </c>
      <c r="DZ115">
        <v>40.955750000000002</v>
      </c>
      <c r="EA115">
        <v>164552</v>
      </c>
      <c r="EC115">
        <v>369278</v>
      </c>
      <c r="ED115">
        <v>5792949</v>
      </c>
      <c r="EF115">
        <v>15.68723</v>
      </c>
      <c r="EG115">
        <v>314766</v>
      </c>
      <c r="EP115">
        <v>54512</v>
      </c>
      <c r="EQ115">
        <v>54512</v>
      </c>
      <c r="ES115">
        <v>0</v>
      </c>
      <c r="EV115">
        <v>1285910</v>
      </c>
      <c r="EW115">
        <v>1</v>
      </c>
      <c r="EX115">
        <v>1</v>
      </c>
      <c r="FP115">
        <v>1766251</v>
      </c>
      <c r="FQ115">
        <v>321619</v>
      </c>
      <c r="FW115">
        <v>2087875</v>
      </c>
      <c r="FX115">
        <v>-17715080</v>
      </c>
      <c r="GB115">
        <v>6435960</v>
      </c>
      <c r="GL115">
        <v>-1056815</v>
      </c>
      <c r="GM115">
        <v>813202</v>
      </c>
      <c r="GN115">
        <v>-733088</v>
      </c>
      <c r="GP115">
        <v>7481</v>
      </c>
      <c r="GQ115">
        <v>-10160466</v>
      </c>
      <c r="GR115">
        <v>-5792949</v>
      </c>
      <c r="GS115">
        <v>-5792949</v>
      </c>
      <c r="HA115">
        <v>-128866</v>
      </c>
      <c r="HB115">
        <v>-183866</v>
      </c>
      <c r="HE115">
        <v>-6105681</v>
      </c>
      <c r="HG115">
        <v>156274400</v>
      </c>
    </row>
    <row r="116" spans="1:215" x14ac:dyDescent="0.25">
      <c r="A116">
        <v>9</v>
      </c>
      <c r="B116" t="s">
        <v>685</v>
      </c>
      <c r="C116">
        <v>2002</v>
      </c>
      <c r="E116" t="s">
        <v>686</v>
      </c>
      <c r="F116">
        <v>1932</v>
      </c>
      <c r="G116">
        <v>0</v>
      </c>
      <c r="I116">
        <v>0</v>
      </c>
      <c r="J116" t="s">
        <v>687</v>
      </c>
      <c r="K116" t="s">
        <v>688</v>
      </c>
      <c r="L116" t="s">
        <v>688</v>
      </c>
      <c r="M116">
        <v>1</v>
      </c>
      <c r="N116" t="s">
        <v>615</v>
      </c>
      <c r="O116">
        <v>1</v>
      </c>
      <c r="P116" t="s">
        <v>616</v>
      </c>
      <c r="Q116" t="s">
        <v>617</v>
      </c>
      <c r="R116">
        <v>2</v>
      </c>
      <c r="S116">
        <v>0</v>
      </c>
      <c r="T116" s="60">
        <v>37437</v>
      </c>
      <c r="U116" s="60">
        <v>37437</v>
      </c>
      <c r="V116" s="60">
        <v>37437</v>
      </c>
      <c r="W116" t="s">
        <v>201</v>
      </c>
      <c r="X116" t="s">
        <v>689</v>
      </c>
      <c r="Y116" t="s">
        <v>627</v>
      </c>
      <c r="Z116">
        <v>3.5000000000000003E-2</v>
      </c>
      <c r="AA116">
        <v>8.2500003000000002E-2</v>
      </c>
      <c r="AB116">
        <v>1</v>
      </c>
      <c r="AC116">
        <v>0</v>
      </c>
      <c r="AD116">
        <v>1</v>
      </c>
      <c r="AE116">
        <v>1</v>
      </c>
      <c r="AF116">
        <v>3</v>
      </c>
      <c r="AG116">
        <v>30</v>
      </c>
      <c r="BP116" s="60">
        <v>37437</v>
      </c>
      <c r="BQ116">
        <v>156067008</v>
      </c>
      <c r="BR116">
        <v>163960992</v>
      </c>
      <c r="BS116">
        <v>0.95199995999999998</v>
      </c>
      <c r="BT116">
        <v>7894000</v>
      </c>
      <c r="BV116">
        <v>32873000</v>
      </c>
      <c r="BW116">
        <v>800964.56</v>
      </c>
      <c r="BX116">
        <v>1</v>
      </c>
      <c r="BY116">
        <v>0</v>
      </c>
      <c r="BZ116">
        <v>0</v>
      </c>
      <c r="CA116">
        <v>0</v>
      </c>
      <c r="CC116">
        <v>-6.1000000999999998E-2</v>
      </c>
      <c r="CE116">
        <v>-1.2E-2</v>
      </c>
      <c r="CG116">
        <v>5.3000002999999997E-2</v>
      </c>
      <c r="CJ116">
        <v>9.3000001999999998E-2</v>
      </c>
      <c r="CR116">
        <v>1</v>
      </c>
      <c r="CS116">
        <v>0</v>
      </c>
      <c r="CT116">
        <v>0</v>
      </c>
      <c r="CU116">
        <v>0</v>
      </c>
      <c r="CV116">
        <v>0.56560003999999997</v>
      </c>
      <c r="CW116">
        <v>0.37919997999999999</v>
      </c>
      <c r="CX116">
        <v>0.18640000000000001</v>
      </c>
      <c r="CY116">
        <v>0.28249999999999997</v>
      </c>
      <c r="CZ116">
        <v>0.24410000000000001</v>
      </c>
      <c r="DA116">
        <v>3.8399997999999998E-2</v>
      </c>
      <c r="DB116">
        <v>8.6400002000000004E-2</v>
      </c>
      <c r="DC116">
        <v>1.8800000000000001E-2</v>
      </c>
      <c r="DD116">
        <v>4.6700000999999998E-2</v>
      </c>
      <c r="DE116">
        <v>0</v>
      </c>
      <c r="DF116">
        <v>2004</v>
      </c>
      <c r="DG116">
        <v>0.16765748</v>
      </c>
      <c r="DH116">
        <v>6.5547473999999994E-2</v>
      </c>
      <c r="DI116">
        <v>0.10211001</v>
      </c>
      <c r="DJ116">
        <v>4.8959999999999997E-2</v>
      </c>
      <c r="DK116">
        <v>0.11450747</v>
      </c>
      <c r="DR116">
        <v>1</v>
      </c>
      <c r="DS116">
        <v>1</v>
      </c>
      <c r="DT116">
        <v>0</v>
      </c>
      <c r="DU116">
        <v>0</v>
      </c>
      <c r="DV116">
        <v>795785</v>
      </c>
      <c r="DZ116">
        <v>41.308895</v>
      </c>
      <c r="EA116">
        <v>186392</v>
      </c>
      <c r="EC116">
        <v>381746</v>
      </c>
      <c r="ED116">
        <v>6534405</v>
      </c>
      <c r="EF116">
        <v>17.117152999999998</v>
      </c>
      <c r="EG116">
        <v>325095</v>
      </c>
      <c r="EP116">
        <v>56651</v>
      </c>
      <c r="EQ116">
        <v>56651</v>
      </c>
      <c r="ES116">
        <v>0</v>
      </c>
      <c r="EV116">
        <v>1363923</v>
      </c>
      <c r="EW116">
        <v>1</v>
      </c>
      <c r="EX116">
        <v>1</v>
      </c>
      <c r="FP116">
        <v>2154742</v>
      </c>
      <c r="FQ116">
        <v>800964</v>
      </c>
      <c r="FW116">
        <v>2955706</v>
      </c>
      <c r="FX116">
        <v>-15207736</v>
      </c>
      <c r="GB116">
        <v>6405825</v>
      </c>
      <c r="GL116">
        <v>-1000875</v>
      </c>
      <c r="GM116">
        <v>436129</v>
      </c>
      <c r="GN116">
        <v>-337821</v>
      </c>
      <c r="GP116">
        <v>4686</v>
      </c>
      <c r="GQ116">
        <v>-6744086</v>
      </c>
      <c r="GR116">
        <v>-6431019</v>
      </c>
      <c r="GS116">
        <v>-6431019</v>
      </c>
      <c r="HA116">
        <v>-103386</v>
      </c>
      <c r="HB116">
        <v>-208688</v>
      </c>
      <c r="HE116">
        <v>-6743093</v>
      </c>
      <c r="HG116">
        <v>142787216</v>
      </c>
    </row>
    <row r="117" spans="1:215" x14ac:dyDescent="0.25">
      <c r="A117">
        <v>9</v>
      </c>
      <c r="B117" t="s">
        <v>685</v>
      </c>
      <c r="C117">
        <v>2003</v>
      </c>
      <c r="E117" t="s">
        <v>686</v>
      </c>
      <c r="F117">
        <v>1932</v>
      </c>
      <c r="G117">
        <v>0</v>
      </c>
      <c r="I117">
        <v>0</v>
      </c>
      <c r="J117" t="s">
        <v>687</v>
      </c>
      <c r="K117" t="s">
        <v>688</v>
      </c>
      <c r="L117" t="s">
        <v>688</v>
      </c>
      <c r="M117">
        <v>1</v>
      </c>
      <c r="N117" t="s">
        <v>615</v>
      </c>
      <c r="O117">
        <v>1</v>
      </c>
      <c r="P117" t="s">
        <v>616</v>
      </c>
      <c r="Q117" t="s">
        <v>617</v>
      </c>
      <c r="R117">
        <v>2</v>
      </c>
      <c r="S117">
        <v>0</v>
      </c>
      <c r="T117" s="60">
        <v>37802</v>
      </c>
      <c r="U117" s="60">
        <v>37802</v>
      </c>
      <c r="V117" s="60">
        <v>37802</v>
      </c>
      <c r="W117" t="s">
        <v>201</v>
      </c>
      <c r="X117" t="s">
        <v>689</v>
      </c>
      <c r="Y117" t="s">
        <v>627</v>
      </c>
      <c r="Z117">
        <v>2.9999998999999999E-2</v>
      </c>
      <c r="AA117">
        <v>7.7500000999999999E-2</v>
      </c>
      <c r="AB117">
        <v>1</v>
      </c>
      <c r="AC117">
        <v>0</v>
      </c>
      <c r="AD117">
        <v>1</v>
      </c>
      <c r="AE117">
        <v>1</v>
      </c>
      <c r="AF117">
        <v>3</v>
      </c>
      <c r="AG117">
        <v>20</v>
      </c>
      <c r="BP117" s="60">
        <v>37802</v>
      </c>
      <c r="BQ117">
        <v>158596000</v>
      </c>
      <c r="BR117">
        <v>180922000</v>
      </c>
      <c r="BS117">
        <v>0.87699996999999996</v>
      </c>
      <c r="BT117">
        <v>22326000</v>
      </c>
      <c r="BV117">
        <v>34784000</v>
      </c>
      <c r="BW117">
        <v>1925043.9</v>
      </c>
      <c r="BX117">
        <v>1</v>
      </c>
      <c r="BY117">
        <v>0</v>
      </c>
      <c r="BZ117">
        <v>0</v>
      </c>
      <c r="CA117">
        <v>0</v>
      </c>
      <c r="CC117">
        <v>3.6999999999999998E-2</v>
      </c>
      <c r="CE117">
        <v>-3.3000000000000002E-2</v>
      </c>
      <c r="CG117">
        <v>2.4E-2</v>
      </c>
      <c r="CJ117">
        <v>8.1999995000000006E-2</v>
      </c>
      <c r="CR117">
        <v>1</v>
      </c>
      <c r="CS117">
        <v>0</v>
      </c>
      <c r="CT117">
        <v>0</v>
      </c>
      <c r="CU117">
        <v>0</v>
      </c>
      <c r="CV117">
        <v>0.59699999999999998</v>
      </c>
      <c r="CW117">
        <v>0.40570000000000001</v>
      </c>
      <c r="CX117">
        <v>0.19129999</v>
      </c>
      <c r="CY117">
        <v>0.26269998999999999</v>
      </c>
      <c r="CZ117">
        <v>0.22770001000000001</v>
      </c>
      <c r="DA117">
        <v>3.5000000000000003E-2</v>
      </c>
      <c r="DB117">
        <v>8.0299995999999998E-2</v>
      </c>
      <c r="DC117">
        <v>8.8000000000000005E-3</v>
      </c>
      <c r="DD117">
        <v>5.1199999000000003E-2</v>
      </c>
      <c r="DE117">
        <v>0</v>
      </c>
      <c r="DF117">
        <v>2005</v>
      </c>
      <c r="DG117">
        <v>0.16309567</v>
      </c>
      <c r="DH117">
        <v>5.4275673000000003E-2</v>
      </c>
      <c r="DI117">
        <v>0.10882</v>
      </c>
      <c r="DJ117">
        <v>0.10888</v>
      </c>
      <c r="DK117">
        <v>0.16315567</v>
      </c>
      <c r="DR117">
        <v>1</v>
      </c>
      <c r="DS117">
        <v>1</v>
      </c>
      <c r="DT117">
        <v>0</v>
      </c>
      <c r="DU117">
        <v>0</v>
      </c>
      <c r="DV117">
        <v>809646</v>
      </c>
      <c r="DZ117">
        <v>42.961987000000001</v>
      </c>
      <c r="EA117">
        <v>204714</v>
      </c>
      <c r="EC117">
        <v>396151</v>
      </c>
      <c r="ED117">
        <v>7105938.5</v>
      </c>
      <c r="EF117">
        <v>17.937449000000001</v>
      </c>
      <c r="EG117">
        <v>337113</v>
      </c>
      <c r="EP117">
        <v>59038</v>
      </c>
      <c r="EQ117">
        <v>59038</v>
      </c>
      <c r="ES117">
        <v>0</v>
      </c>
      <c r="EV117">
        <v>1410511</v>
      </c>
      <c r="EW117">
        <v>1</v>
      </c>
      <c r="EX117">
        <v>1</v>
      </c>
      <c r="FP117">
        <v>1887925</v>
      </c>
      <c r="FQ117">
        <v>1925044</v>
      </c>
      <c r="FW117">
        <v>3812969</v>
      </c>
      <c r="FX117">
        <v>611717</v>
      </c>
      <c r="FZ117">
        <v>2191890</v>
      </c>
      <c r="GA117">
        <v>1539430</v>
      </c>
      <c r="GB117">
        <v>3731320</v>
      </c>
      <c r="GC117">
        <v>1936243</v>
      </c>
      <c r="GG117">
        <v>314033</v>
      </c>
      <c r="GH117">
        <v>-978990</v>
      </c>
      <c r="GL117">
        <v>-217504</v>
      </c>
      <c r="GM117">
        <v>343623</v>
      </c>
      <c r="GN117">
        <v>-266358</v>
      </c>
      <c r="GP117">
        <v>8648</v>
      </c>
      <c r="GQ117">
        <v>9295701</v>
      </c>
      <c r="GR117">
        <v>-6991914</v>
      </c>
      <c r="GS117">
        <v>-6991914</v>
      </c>
      <c r="HA117">
        <v>-114025</v>
      </c>
      <c r="HB117">
        <v>-214274</v>
      </c>
      <c r="HE117">
        <v>-7320213</v>
      </c>
      <c r="HG117">
        <v>144762704</v>
      </c>
    </row>
    <row r="118" spans="1:215" x14ac:dyDescent="0.25">
      <c r="A118">
        <v>9</v>
      </c>
      <c r="B118" t="s">
        <v>685</v>
      </c>
      <c r="C118">
        <v>2004</v>
      </c>
      <c r="E118" t="s">
        <v>686</v>
      </c>
      <c r="F118">
        <v>1932</v>
      </c>
      <c r="G118">
        <v>0</v>
      </c>
      <c r="I118">
        <v>0</v>
      </c>
      <c r="J118" t="s">
        <v>687</v>
      </c>
      <c r="K118" t="s">
        <v>688</v>
      </c>
      <c r="L118" t="s">
        <v>688</v>
      </c>
      <c r="M118">
        <v>1</v>
      </c>
      <c r="N118" t="s">
        <v>615</v>
      </c>
      <c r="O118">
        <v>1</v>
      </c>
      <c r="P118" t="s">
        <v>616</v>
      </c>
      <c r="Q118" t="s">
        <v>617</v>
      </c>
      <c r="R118">
        <v>2</v>
      </c>
      <c r="S118">
        <v>0</v>
      </c>
      <c r="T118" s="60">
        <v>38168</v>
      </c>
      <c r="U118" s="60">
        <v>38168</v>
      </c>
      <c r="V118" s="60">
        <v>38168</v>
      </c>
      <c r="W118" t="s">
        <v>201</v>
      </c>
      <c r="X118" t="s">
        <v>689</v>
      </c>
      <c r="Y118" t="s">
        <v>627</v>
      </c>
      <c r="Z118">
        <v>2.9999998999999999E-2</v>
      </c>
      <c r="AA118">
        <v>7.7500000999999999E-2</v>
      </c>
      <c r="AB118">
        <v>1</v>
      </c>
      <c r="AC118">
        <v>0</v>
      </c>
      <c r="AD118">
        <v>1</v>
      </c>
      <c r="AE118">
        <v>1</v>
      </c>
      <c r="AF118">
        <v>3</v>
      </c>
      <c r="AG118">
        <v>29</v>
      </c>
      <c r="BP118" s="60">
        <v>38168</v>
      </c>
      <c r="BQ118">
        <v>169899008</v>
      </c>
      <c r="BR118">
        <v>194608992</v>
      </c>
      <c r="BS118">
        <v>0.87300003000000004</v>
      </c>
      <c r="BT118">
        <v>24710000</v>
      </c>
      <c r="BV118">
        <v>35078000</v>
      </c>
      <c r="BW118">
        <v>4261347.5</v>
      </c>
      <c r="BX118">
        <v>1</v>
      </c>
      <c r="BY118">
        <v>0</v>
      </c>
      <c r="BZ118">
        <v>0</v>
      </c>
      <c r="CA118">
        <v>0</v>
      </c>
      <c r="CC118">
        <v>0.16600001</v>
      </c>
      <c r="CE118">
        <v>4.3000001000000003E-2</v>
      </c>
      <c r="CG118">
        <v>3.0999999E-2</v>
      </c>
      <c r="CJ118">
        <v>9.6999995000000006E-2</v>
      </c>
      <c r="CR118">
        <v>1</v>
      </c>
      <c r="CS118">
        <v>0</v>
      </c>
      <c r="CT118">
        <v>0</v>
      </c>
      <c r="CU118">
        <v>0</v>
      </c>
      <c r="CV118">
        <v>0.61580002</v>
      </c>
      <c r="CW118">
        <v>0.41389999</v>
      </c>
      <c r="CX118">
        <v>0.20190000999999999</v>
      </c>
      <c r="CY118">
        <v>0.25830001000000002</v>
      </c>
      <c r="CZ118">
        <v>0.2296</v>
      </c>
      <c r="DA118">
        <v>2.87E-2</v>
      </c>
      <c r="DB118">
        <v>7.2599999999999998E-2</v>
      </c>
      <c r="DC118">
        <v>6.7000000000000002E-3</v>
      </c>
      <c r="DD118">
        <v>4.6599999000000003E-2</v>
      </c>
      <c r="DE118">
        <v>0</v>
      </c>
      <c r="DF118">
        <v>2006</v>
      </c>
      <c r="DG118">
        <v>0.16723157</v>
      </c>
      <c r="DH118">
        <v>6.4611576000000004E-2</v>
      </c>
      <c r="DI118">
        <v>0.10262</v>
      </c>
      <c r="DJ118">
        <v>0.14365</v>
      </c>
      <c r="DK118">
        <v>0.20826158</v>
      </c>
      <c r="DR118">
        <v>1</v>
      </c>
      <c r="DS118">
        <v>1</v>
      </c>
      <c r="DT118">
        <v>0</v>
      </c>
      <c r="DU118">
        <v>0</v>
      </c>
      <c r="DV118">
        <v>803973</v>
      </c>
      <c r="DZ118">
        <v>43.630817</v>
      </c>
      <c r="EA118">
        <v>198094</v>
      </c>
      <c r="EC118">
        <v>413272</v>
      </c>
      <c r="ED118">
        <v>7790611.5</v>
      </c>
      <c r="EF118">
        <v>18.851050999999998</v>
      </c>
      <c r="EG118">
        <v>352026</v>
      </c>
      <c r="EP118">
        <v>61246</v>
      </c>
      <c r="EQ118">
        <v>61246</v>
      </c>
      <c r="ES118">
        <v>0</v>
      </c>
      <c r="EV118">
        <v>1415339</v>
      </c>
      <c r="EW118">
        <v>1</v>
      </c>
      <c r="EX118">
        <v>1</v>
      </c>
      <c r="FP118">
        <v>2266445</v>
      </c>
      <c r="FQ118">
        <v>4261347</v>
      </c>
      <c r="FW118">
        <v>6527792</v>
      </c>
      <c r="FX118">
        <v>18474588</v>
      </c>
      <c r="FZ118">
        <v>1971748</v>
      </c>
      <c r="GA118">
        <v>1876555</v>
      </c>
      <c r="GB118">
        <v>3848303</v>
      </c>
      <c r="GC118">
        <v>1822061</v>
      </c>
      <c r="GG118">
        <v>1386076</v>
      </c>
      <c r="GH118">
        <v>-979453</v>
      </c>
      <c r="GL118">
        <v>-388758</v>
      </c>
      <c r="GM118">
        <v>374494</v>
      </c>
      <c r="GN118">
        <v>-271460</v>
      </c>
      <c r="GP118">
        <v>6723</v>
      </c>
      <c r="GQ118">
        <v>30800364</v>
      </c>
      <c r="GR118">
        <v>-7639085</v>
      </c>
      <c r="GS118">
        <v>-7639085</v>
      </c>
      <c r="HA118">
        <v>-151526</v>
      </c>
      <c r="HB118">
        <v>-188361</v>
      </c>
      <c r="HE118">
        <v>-7978972</v>
      </c>
      <c r="HG118">
        <v>167584096</v>
      </c>
    </row>
    <row r="119" spans="1:215" x14ac:dyDescent="0.25">
      <c r="A119">
        <v>9</v>
      </c>
      <c r="B119" t="s">
        <v>685</v>
      </c>
      <c r="C119">
        <v>2005</v>
      </c>
      <c r="E119" t="s">
        <v>686</v>
      </c>
      <c r="F119">
        <v>1932</v>
      </c>
      <c r="G119">
        <v>0</v>
      </c>
      <c r="I119">
        <v>0</v>
      </c>
      <c r="J119" t="s">
        <v>687</v>
      </c>
      <c r="K119" t="s">
        <v>688</v>
      </c>
      <c r="L119" t="s">
        <v>688</v>
      </c>
      <c r="M119">
        <v>1</v>
      </c>
      <c r="N119" t="s">
        <v>615</v>
      </c>
      <c r="O119">
        <v>1</v>
      </c>
      <c r="P119" t="s">
        <v>616</v>
      </c>
      <c r="Q119" t="s">
        <v>617</v>
      </c>
      <c r="R119">
        <v>2</v>
      </c>
      <c r="S119">
        <v>0</v>
      </c>
      <c r="T119" s="60">
        <v>38533</v>
      </c>
      <c r="U119" s="60">
        <v>38533</v>
      </c>
      <c r="V119" s="60">
        <v>38533</v>
      </c>
      <c r="W119" t="s">
        <v>201</v>
      </c>
      <c r="X119" t="s">
        <v>690</v>
      </c>
      <c r="Y119" t="s">
        <v>627</v>
      </c>
      <c r="Z119">
        <v>2.9999998999999999E-2</v>
      </c>
      <c r="AA119">
        <v>7.7500000999999999E-2</v>
      </c>
      <c r="AB119">
        <v>1</v>
      </c>
      <c r="AC119">
        <v>0</v>
      </c>
      <c r="AD119">
        <v>1</v>
      </c>
      <c r="AE119">
        <v>1</v>
      </c>
      <c r="AF119">
        <v>3</v>
      </c>
      <c r="AG119">
        <v>29</v>
      </c>
      <c r="BP119" s="60">
        <v>38533</v>
      </c>
      <c r="BQ119">
        <v>183680000</v>
      </c>
      <c r="BR119">
        <v>210300992</v>
      </c>
      <c r="BS119">
        <v>0.87300003000000004</v>
      </c>
      <c r="BT119">
        <v>26621000</v>
      </c>
      <c r="BV119">
        <v>36045000</v>
      </c>
      <c r="BW119">
        <v>5774120.5</v>
      </c>
      <c r="BX119">
        <v>1</v>
      </c>
      <c r="BY119">
        <v>0</v>
      </c>
      <c r="BZ119">
        <v>0</v>
      </c>
      <c r="CA119">
        <v>0</v>
      </c>
      <c r="CC119">
        <v>0.123</v>
      </c>
      <c r="CE119">
        <v>0.107</v>
      </c>
      <c r="CG119">
        <v>3.4000002000000001E-2</v>
      </c>
      <c r="CJ119">
        <v>9.3000001999999998E-2</v>
      </c>
      <c r="CR119">
        <v>1</v>
      </c>
      <c r="CS119">
        <v>0</v>
      </c>
      <c r="CT119">
        <v>0</v>
      </c>
      <c r="CU119">
        <v>0</v>
      </c>
      <c r="CV119">
        <v>0.60780000999999995</v>
      </c>
      <c r="CW119">
        <v>0.40250000000000002</v>
      </c>
      <c r="CX119">
        <v>0.20530000000000001</v>
      </c>
      <c r="CY119">
        <v>0.28770000000000001</v>
      </c>
      <c r="CZ119">
        <v>0.26379999999999998</v>
      </c>
      <c r="DA119">
        <v>2.3900000000000001E-2</v>
      </c>
      <c r="DB119">
        <v>5.0599999999999999E-2</v>
      </c>
      <c r="DC119">
        <v>1.8E-3</v>
      </c>
      <c r="DD119">
        <v>5.2099999000000001E-2</v>
      </c>
      <c r="DE119">
        <v>0</v>
      </c>
      <c r="DF119">
        <v>2007</v>
      </c>
      <c r="DG119">
        <v>0.19169375</v>
      </c>
      <c r="DH119">
        <v>8.8133751999999996E-2</v>
      </c>
      <c r="DI119">
        <v>0.10356</v>
      </c>
      <c r="DJ119">
        <v>0.15102001000000001</v>
      </c>
      <c r="DK119">
        <v>0.23915375999999999</v>
      </c>
      <c r="DR119">
        <v>1</v>
      </c>
      <c r="DS119">
        <v>1</v>
      </c>
      <c r="DT119">
        <v>0</v>
      </c>
      <c r="DU119">
        <v>0</v>
      </c>
      <c r="DV119">
        <v>789195</v>
      </c>
      <c r="DZ119">
        <v>45.673121999999999</v>
      </c>
      <c r="EA119">
        <v>227787</v>
      </c>
      <c r="EC119">
        <v>425094</v>
      </c>
      <c r="ED119">
        <v>8589355</v>
      </c>
      <c r="EF119">
        <v>20.205777999999999</v>
      </c>
      <c r="EG119">
        <v>368176</v>
      </c>
      <c r="EP119">
        <v>56918</v>
      </c>
      <c r="EQ119">
        <v>56918</v>
      </c>
      <c r="ES119">
        <v>0</v>
      </c>
      <c r="EV119">
        <v>1442076</v>
      </c>
      <c r="EW119">
        <v>1</v>
      </c>
      <c r="EX119">
        <v>1</v>
      </c>
      <c r="FP119">
        <v>3176781</v>
      </c>
      <c r="FQ119">
        <v>5774120</v>
      </c>
      <c r="FW119">
        <v>8950901</v>
      </c>
      <c r="FX119">
        <v>16017457</v>
      </c>
      <c r="FZ119">
        <v>2167640</v>
      </c>
      <c r="GA119">
        <v>2411632</v>
      </c>
      <c r="GB119">
        <v>4579272</v>
      </c>
      <c r="GC119">
        <v>1930707</v>
      </c>
      <c r="GG119">
        <v>1312779</v>
      </c>
      <c r="GH119">
        <v>-1050909</v>
      </c>
      <c r="GL119">
        <v>-1010343</v>
      </c>
      <c r="GM119">
        <v>806081</v>
      </c>
      <c r="GN119">
        <v>-691316</v>
      </c>
      <c r="GP119">
        <v>473</v>
      </c>
      <c r="GQ119">
        <v>30845102</v>
      </c>
      <c r="GR119">
        <v>-8434119</v>
      </c>
      <c r="GS119">
        <v>-8434119</v>
      </c>
      <c r="HA119">
        <v>-155236</v>
      </c>
      <c r="HB119">
        <v>-208965</v>
      </c>
      <c r="HE119">
        <v>-8798320</v>
      </c>
      <c r="HG119">
        <v>189630880</v>
      </c>
    </row>
    <row r="120" spans="1:215" x14ac:dyDescent="0.25">
      <c r="A120">
        <v>9</v>
      </c>
      <c r="B120" t="s">
        <v>685</v>
      </c>
      <c r="C120">
        <v>2006</v>
      </c>
      <c r="E120" t="s">
        <v>686</v>
      </c>
      <c r="F120">
        <v>1932</v>
      </c>
      <c r="G120">
        <v>0</v>
      </c>
      <c r="I120">
        <v>0</v>
      </c>
      <c r="J120" t="s">
        <v>687</v>
      </c>
      <c r="K120" t="s">
        <v>688</v>
      </c>
      <c r="L120" t="s">
        <v>688</v>
      </c>
      <c r="M120">
        <v>1</v>
      </c>
      <c r="N120" t="s">
        <v>615</v>
      </c>
      <c r="O120">
        <v>1</v>
      </c>
      <c r="P120" t="s">
        <v>616</v>
      </c>
      <c r="Q120" t="s">
        <v>617</v>
      </c>
      <c r="R120">
        <v>2</v>
      </c>
      <c r="S120">
        <v>0</v>
      </c>
      <c r="T120" s="60">
        <v>38898</v>
      </c>
      <c r="U120" s="60">
        <v>38898</v>
      </c>
      <c r="V120" s="60">
        <v>38898</v>
      </c>
      <c r="W120" t="s">
        <v>201</v>
      </c>
      <c r="X120" t="s">
        <v>690</v>
      </c>
      <c r="Y120" t="s">
        <v>627</v>
      </c>
      <c r="Z120">
        <v>2.9999998999999999E-2</v>
      </c>
      <c r="AA120">
        <v>7.7500000999999999E-2</v>
      </c>
      <c r="AB120">
        <v>1</v>
      </c>
      <c r="AC120">
        <v>0</v>
      </c>
      <c r="AD120">
        <v>1</v>
      </c>
      <c r="AE120">
        <v>1</v>
      </c>
      <c r="AF120">
        <v>3</v>
      </c>
      <c r="AG120">
        <v>29</v>
      </c>
      <c r="BP120" s="60">
        <v>38898</v>
      </c>
      <c r="BQ120">
        <v>199032992</v>
      </c>
      <c r="BR120">
        <v>228131008</v>
      </c>
      <c r="BS120">
        <v>0.87199998000000001</v>
      </c>
      <c r="BT120">
        <v>29098000</v>
      </c>
      <c r="BV120">
        <v>38047000</v>
      </c>
      <c r="BW120">
        <v>6095029.5</v>
      </c>
      <c r="BX120">
        <v>1</v>
      </c>
      <c r="BY120">
        <v>0</v>
      </c>
      <c r="BZ120">
        <v>0</v>
      </c>
      <c r="CA120">
        <v>0</v>
      </c>
      <c r="CC120">
        <v>0.11799999999999999</v>
      </c>
      <c r="CE120">
        <v>0.13800000000000001</v>
      </c>
      <c r="CG120">
        <v>7.5000002999999996E-2</v>
      </c>
      <c r="CJ120">
        <v>9.0000003999999995E-2</v>
      </c>
      <c r="CR120">
        <v>1</v>
      </c>
      <c r="CS120">
        <v>0</v>
      </c>
      <c r="CT120">
        <v>0</v>
      </c>
      <c r="CU120">
        <v>0</v>
      </c>
      <c r="CV120">
        <v>0.61900001999999998</v>
      </c>
      <c r="CW120">
        <v>0.40410000000000001</v>
      </c>
      <c r="CX120">
        <v>0.21490000000000001</v>
      </c>
      <c r="CY120">
        <v>0.24790001</v>
      </c>
      <c r="CZ120">
        <v>0.22159999999999999</v>
      </c>
      <c r="DA120">
        <v>2.6300001999999999E-2</v>
      </c>
      <c r="DB120">
        <v>7.2499997999999996E-2</v>
      </c>
      <c r="DC120">
        <v>3.2000000000000002E-3</v>
      </c>
      <c r="DD120">
        <v>5.7399999E-2</v>
      </c>
      <c r="DE120">
        <v>0</v>
      </c>
      <c r="DF120">
        <v>2008</v>
      </c>
      <c r="DG120">
        <v>0.18645560999999999</v>
      </c>
      <c r="DH120">
        <v>8.0975607000000005E-2</v>
      </c>
      <c r="DI120">
        <v>0.10548</v>
      </c>
      <c r="DJ120">
        <v>0.15203000999999999</v>
      </c>
      <c r="DK120">
        <v>0.23300561</v>
      </c>
      <c r="DR120">
        <v>1</v>
      </c>
      <c r="DS120">
        <v>1</v>
      </c>
      <c r="DT120">
        <v>0</v>
      </c>
      <c r="DU120">
        <v>0</v>
      </c>
      <c r="DV120">
        <v>807589</v>
      </c>
      <c r="DZ120">
        <v>47.111834999999999</v>
      </c>
      <c r="EA120">
        <v>241306</v>
      </c>
      <c r="EC120">
        <v>441277</v>
      </c>
      <c r="ED120">
        <v>9407003</v>
      </c>
      <c r="EF120">
        <v>21.317682000000001</v>
      </c>
      <c r="EG120">
        <v>382841</v>
      </c>
      <c r="EP120">
        <v>58436</v>
      </c>
      <c r="EQ120">
        <v>58436</v>
      </c>
      <c r="ES120">
        <v>0</v>
      </c>
      <c r="EV120">
        <v>1490172</v>
      </c>
      <c r="EW120">
        <v>1</v>
      </c>
      <c r="EX120">
        <v>1</v>
      </c>
      <c r="FP120">
        <v>3080879</v>
      </c>
      <c r="FQ120">
        <v>6095029</v>
      </c>
      <c r="FW120">
        <v>9175908</v>
      </c>
      <c r="FX120">
        <v>16621497</v>
      </c>
      <c r="FZ120">
        <v>2575346</v>
      </c>
      <c r="GA120">
        <v>2507521</v>
      </c>
      <c r="GB120">
        <v>5082867</v>
      </c>
      <c r="GC120">
        <v>1221640</v>
      </c>
      <c r="GE120">
        <v>222944</v>
      </c>
      <c r="GG120">
        <v>765960</v>
      </c>
      <c r="GH120">
        <v>-1113038</v>
      </c>
      <c r="GL120">
        <v>-919066</v>
      </c>
      <c r="GM120">
        <v>1678675</v>
      </c>
      <c r="GN120">
        <v>-1520214</v>
      </c>
      <c r="GQ120">
        <v>31217172</v>
      </c>
      <c r="GR120">
        <v>-9236073</v>
      </c>
      <c r="GS120">
        <v>-9236073</v>
      </c>
      <c r="HA120">
        <v>-170929</v>
      </c>
      <c r="HB120">
        <v>-236212</v>
      </c>
      <c r="HD120">
        <v>-14039</v>
      </c>
      <c r="HE120">
        <v>-9657253</v>
      </c>
      <c r="HG120">
        <v>211190800</v>
      </c>
    </row>
    <row r="121" spans="1:215" x14ac:dyDescent="0.25">
      <c r="A121">
        <v>9</v>
      </c>
      <c r="B121" t="s">
        <v>685</v>
      </c>
      <c r="C121">
        <v>2007</v>
      </c>
      <c r="E121" t="s">
        <v>686</v>
      </c>
      <c r="F121">
        <v>1932</v>
      </c>
      <c r="G121">
        <v>0</v>
      </c>
      <c r="I121">
        <v>0</v>
      </c>
      <c r="J121" t="s">
        <v>687</v>
      </c>
      <c r="K121" t="s">
        <v>688</v>
      </c>
      <c r="L121" t="s">
        <v>688</v>
      </c>
      <c r="M121">
        <v>1</v>
      </c>
      <c r="N121" t="s">
        <v>615</v>
      </c>
      <c r="O121">
        <v>1</v>
      </c>
      <c r="P121" t="s">
        <v>616</v>
      </c>
      <c r="Q121" t="s">
        <v>617</v>
      </c>
      <c r="R121">
        <v>2</v>
      </c>
      <c r="S121">
        <v>0</v>
      </c>
      <c r="T121" s="60">
        <v>39263</v>
      </c>
      <c r="U121" s="60">
        <v>39263</v>
      </c>
      <c r="V121" s="60">
        <v>39263</v>
      </c>
      <c r="W121" t="s">
        <v>201</v>
      </c>
      <c r="X121" t="s">
        <v>690</v>
      </c>
      <c r="Y121" t="s">
        <v>627</v>
      </c>
      <c r="Z121">
        <v>2.9999998999999999E-2</v>
      </c>
      <c r="AA121">
        <v>7.7500000999999999E-2</v>
      </c>
      <c r="AB121">
        <v>1</v>
      </c>
      <c r="AC121">
        <v>0</v>
      </c>
      <c r="AD121">
        <v>1</v>
      </c>
      <c r="AE121">
        <v>1</v>
      </c>
      <c r="AF121">
        <v>3</v>
      </c>
      <c r="AG121">
        <v>28</v>
      </c>
      <c r="BP121" s="60">
        <v>39263</v>
      </c>
      <c r="BQ121">
        <v>216484000</v>
      </c>
      <c r="BR121">
        <v>248224000</v>
      </c>
      <c r="BS121">
        <v>0.87199998000000001</v>
      </c>
      <c r="BT121">
        <v>31740000</v>
      </c>
      <c r="BV121">
        <v>40864000</v>
      </c>
      <c r="BW121">
        <v>6442384</v>
      </c>
      <c r="BX121">
        <v>1</v>
      </c>
      <c r="BY121">
        <v>0</v>
      </c>
      <c r="BZ121">
        <v>0</v>
      </c>
      <c r="CA121">
        <v>0</v>
      </c>
      <c r="CC121">
        <v>0.191</v>
      </c>
      <c r="CE121">
        <v>0.14599999999999999</v>
      </c>
      <c r="CG121">
        <v>0.12800001</v>
      </c>
      <c r="CJ121">
        <v>9.1000005999999994E-2</v>
      </c>
      <c r="CR121">
        <v>1</v>
      </c>
      <c r="CS121">
        <v>0</v>
      </c>
      <c r="CT121">
        <v>0</v>
      </c>
      <c r="CU121">
        <v>0</v>
      </c>
      <c r="CV121">
        <v>0.60080003999999998</v>
      </c>
      <c r="CW121">
        <v>0.40369999000000001</v>
      </c>
      <c r="CX121">
        <v>0.19709998000000001</v>
      </c>
      <c r="CY121">
        <v>0.24570001999999999</v>
      </c>
      <c r="CZ121">
        <v>0.22289999999999999</v>
      </c>
      <c r="DA121">
        <v>2.2800000000000001E-2</v>
      </c>
      <c r="DB121">
        <v>7.9099998000000005E-2</v>
      </c>
      <c r="DC121">
        <v>7.0000000000000001E-3</v>
      </c>
      <c r="DD121">
        <v>6.7400001000000001E-2</v>
      </c>
      <c r="DE121">
        <v>0</v>
      </c>
      <c r="DF121">
        <v>2009</v>
      </c>
      <c r="DG121">
        <v>0.18537286</v>
      </c>
      <c r="DH121">
        <v>7.9842864999999999E-2</v>
      </c>
      <c r="DI121">
        <v>0.10553</v>
      </c>
      <c r="DJ121">
        <v>0.15346000000000001</v>
      </c>
      <c r="DK121">
        <v>0.23330286</v>
      </c>
      <c r="DR121">
        <v>1</v>
      </c>
      <c r="DS121">
        <v>1</v>
      </c>
      <c r="DT121">
        <v>0</v>
      </c>
      <c r="DU121">
        <v>0</v>
      </c>
      <c r="DV121">
        <v>822624</v>
      </c>
      <c r="DZ121">
        <v>49.675185999999997</v>
      </c>
      <c r="EA121">
        <v>264276</v>
      </c>
      <c r="EC121">
        <v>455208</v>
      </c>
      <c r="ED121">
        <v>10252129</v>
      </c>
      <c r="EF121">
        <v>22.521856</v>
      </c>
      <c r="EG121">
        <v>395450</v>
      </c>
      <c r="EP121">
        <v>59758</v>
      </c>
      <c r="EQ121">
        <v>59758</v>
      </c>
      <c r="ES121">
        <v>0</v>
      </c>
      <c r="EV121">
        <v>1542108</v>
      </c>
      <c r="EW121">
        <v>1</v>
      </c>
      <c r="EX121">
        <v>1</v>
      </c>
      <c r="FP121">
        <v>3262699</v>
      </c>
      <c r="FQ121">
        <v>6442384</v>
      </c>
      <c r="FW121">
        <v>9705083</v>
      </c>
      <c r="FX121">
        <v>35682868</v>
      </c>
      <c r="FZ121">
        <v>2223978</v>
      </c>
      <c r="GA121">
        <v>2247030</v>
      </c>
      <c r="GB121">
        <v>4471008</v>
      </c>
      <c r="GC121">
        <v>2265695</v>
      </c>
      <c r="GE121">
        <v>231302</v>
      </c>
      <c r="GG121">
        <v>394841</v>
      </c>
      <c r="GH121">
        <v>-1698048</v>
      </c>
      <c r="GL121">
        <v>-754139</v>
      </c>
      <c r="GM121">
        <v>2336561</v>
      </c>
      <c r="GN121">
        <v>-2181828</v>
      </c>
      <c r="GP121">
        <v>9119</v>
      </c>
      <c r="GQ121">
        <v>50462464</v>
      </c>
      <c r="GR121">
        <v>-10070555</v>
      </c>
      <c r="GS121">
        <v>-10070555</v>
      </c>
      <c r="HA121">
        <v>-181574</v>
      </c>
      <c r="HB121">
        <v>-278453</v>
      </c>
      <c r="HE121">
        <v>-10530582</v>
      </c>
      <c r="HG121">
        <v>251122688</v>
      </c>
    </row>
    <row r="122" spans="1:215" x14ac:dyDescent="0.25">
      <c r="A122">
        <v>9</v>
      </c>
      <c r="B122" t="s">
        <v>685</v>
      </c>
      <c r="C122">
        <v>2008</v>
      </c>
      <c r="E122" t="s">
        <v>686</v>
      </c>
      <c r="F122">
        <v>1932</v>
      </c>
      <c r="G122">
        <v>0</v>
      </c>
      <c r="I122">
        <v>0</v>
      </c>
      <c r="J122" t="s">
        <v>687</v>
      </c>
      <c r="K122" t="s">
        <v>688</v>
      </c>
      <c r="L122" t="s">
        <v>688</v>
      </c>
      <c r="M122">
        <v>1</v>
      </c>
      <c r="N122" t="s">
        <v>615</v>
      </c>
      <c r="O122">
        <v>1</v>
      </c>
      <c r="P122" t="s">
        <v>616</v>
      </c>
      <c r="Q122" t="s">
        <v>617</v>
      </c>
      <c r="R122">
        <v>2</v>
      </c>
      <c r="S122">
        <v>0</v>
      </c>
      <c r="T122" s="60">
        <v>39629</v>
      </c>
      <c r="U122" s="60">
        <v>39629</v>
      </c>
      <c r="V122" s="60">
        <v>39629</v>
      </c>
      <c r="W122" t="s">
        <v>201</v>
      </c>
      <c r="X122" t="s">
        <v>690</v>
      </c>
      <c r="Y122" t="s">
        <v>627</v>
      </c>
      <c r="Z122">
        <v>2.9999998999999999E-2</v>
      </c>
      <c r="AA122">
        <v>7.7500000999999999E-2</v>
      </c>
      <c r="AB122">
        <v>1</v>
      </c>
      <c r="AC122">
        <v>0</v>
      </c>
      <c r="AD122">
        <v>1</v>
      </c>
      <c r="AE122">
        <v>1</v>
      </c>
      <c r="AF122">
        <v>3</v>
      </c>
      <c r="AG122">
        <v>27</v>
      </c>
      <c r="BP122" s="60">
        <v>39629</v>
      </c>
      <c r="BQ122">
        <v>233272000</v>
      </c>
      <c r="BR122">
        <v>268324000</v>
      </c>
      <c r="BS122">
        <v>0.86900001999999998</v>
      </c>
      <c r="BT122">
        <v>35052000</v>
      </c>
      <c r="BV122">
        <v>44236000</v>
      </c>
      <c r="BW122">
        <v>7242802</v>
      </c>
      <c r="BX122">
        <v>1</v>
      </c>
      <c r="BY122">
        <v>0</v>
      </c>
      <c r="BZ122">
        <v>0</v>
      </c>
      <c r="CA122">
        <v>0</v>
      </c>
      <c r="CC122">
        <v>-5.0999998999999997E-2</v>
      </c>
      <c r="CE122">
        <v>8.1000000000000003E-2</v>
      </c>
      <c r="CG122">
        <v>0.107</v>
      </c>
      <c r="CJ122">
        <v>6.4999998000000003E-2</v>
      </c>
      <c r="CR122">
        <v>1</v>
      </c>
      <c r="CS122">
        <v>0</v>
      </c>
      <c r="CT122">
        <v>0</v>
      </c>
      <c r="CU122">
        <v>0</v>
      </c>
      <c r="CV122">
        <v>0.51669997000000001</v>
      </c>
      <c r="CW122">
        <v>0.31190002</v>
      </c>
      <c r="CX122">
        <v>0.20479998999999999</v>
      </c>
      <c r="CY122">
        <v>0.25310000999999999</v>
      </c>
      <c r="CZ122">
        <v>0.23540000999999999</v>
      </c>
      <c r="DA122">
        <v>1.77E-2</v>
      </c>
      <c r="DB122">
        <v>9.1999999999999998E-2</v>
      </c>
      <c r="DC122">
        <v>1.7100001E-2</v>
      </c>
      <c r="DD122">
        <v>0.1014</v>
      </c>
      <c r="DE122">
        <v>1.9699999999999999E-2</v>
      </c>
      <c r="DF122">
        <v>2010</v>
      </c>
      <c r="DG122">
        <v>0.18638405</v>
      </c>
      <c r="DH122">
        <v>7.9394041999999998E-2</v>
      </c>
      <c r="DI122">
        <v>0.10699</v>
      </c>
      <c r="DJ122">
        <v>0.15619000999999999</v>
      </c>
      <c r="DK122">
        <v>0.23558404999999999</v>
      </c>
      <c r="DR122">
        <v>1</v>
      </c>
      <c r="DS122">
        <v>1</v>
      </c>
      <c r="DT122">
        <v>0</v>
      </c>
      <c r="DU122">
        <v>0</v>
      </c>
      <c r="DV122">
        <v>836914</v>
      </c>
      <c r="DZ122">
        <v>52.856087000000002</v>
      </c>
      <c r="EA122">
        <v>289219</v>
      </c>
      <c r="EC122">
        <v>468898</v>
      </c>
      <c r="ED122">
        <v>11066832</v>
      </c>
      <c r="EF122">
        <v>23.601789</v>
      </c>
      <c r="EG122">
        <v>408026</v>
      </c>
      <c r="EP122">
        <v>60872</v>
      </c>
      <c r="EQ122">
        <v>60872</v>
      </c>
      <c r="ES122">
        <v>0</v>
      </c>
      <c r="EV122">
        <v>1595031</v>
      </c>
      <c r="EW122">
        <v>1</v>
      </c>
      <c r="EX122">
        <v>1</v>
      </c>
      <c r="FP122">
        <v>3512075</v>
      </c>
      <c r="FQ122">
        <v>7242802</v>
      </c>
      <c r="FW122">
        <v>10754877</v>
      </c>
      <c r="FX122">
        <v>-14387399</v>
      </c>
      <c r="FZ122">
        <v>880602</v>
      </c>
      <c r="GA122">
        <v>2171152</v>
      </c>
      <c r="GB122">
        <v>3051754</v>
      </c>
      <c r="GC122">
        <v>1459428</v>
      </c>
      <c r="GE122">
        <v>227495</v>
      </c>
      <c r="GG122">
        <v>155592</v>
      </c>
      <c r="GH122">
        <v>-2208229</v>
      </c>
      <c r="GL122">
        <v>-639224</v>
      </c>
      <c r="GM122">
        <v>1584917</v>
      </c>
      <c r="GN122">
        <v>-1743444</v>
      </c>
      <c r="GP122">
        <v>6202</v>
      </c>
      <c r="GQ122">
        <v>-1738031</v>
      </c>
      <c r="GR122">
        <v>-10884417</v>
      </c>
      <c r="GS122">
        <v>-10884417</v>
      </c>
      <c r="HA122">
        <v>-182415</v>
      </c>
      <c r="HB122">
        <v>-402340</v>
      </c>
      <c r="HE122">
        <v>-11469172</v>
      </c>
      <c r="HG122">
        <v>237915472</v>
      </c>
    </row>
    <row r="123" spans="1:215" x14ac:dyDescent="0.25">
      <c r="A123">
        <v>9</v>
      </c>
      <c r="B123" t="s">
        <v>685</v>
      </c>
      <c r="C123">
        <v>2009</v>
      </c>
      <c r="E123" t="s">
        <v>686</v>
      </c>
      <c r="F123">
        <v>1932</v>
      </c>
      <c r="G123">
        <v>0</v>
      </c>
      <c r="I123">
        <v>0</v>
      </c>
      <c r="J123" t="s">
        <v>687</v>
      </c>
      <c r="K123" t="s">
        <v>688</v>
      </c>
      <c r="L123" t="s">
        <v>688</v>
      </c>
      <c r="M123">
        <v>1</v>
      </c>
      <c r="N123" t="s">
        <v>615</v>
      </c>
      <c r="O123">
        <v>1</v>
      </c>
      <c r="P123" t="s">
        <v>616</v>
      </c>
      <c r="Q123" t="s">
        <v>617</v>
      </c>
      <c r="R123">
        <v>2</v>
      </c>
      <c r="S123">
        <v>0</v>
      </c>
      <c r="T123" s="60">
        <v>39994</v>
      </c>
      <c r="U123" s="60">
        <v>39994</v>
      </c>
      <c r="V123" s="60">
        <v>39994</v>
      </c>
      <c r="W123" t="s">
        <v>201</v>
      </c>
      <c r="X123" t="s">
        <v>691</v>
      </c>
      <c r="Y123" t="s">
        <v>627</v>
      </c>
      <c r="Z123">
        <v>2.9999998999999999E-2</v>
      </c>
      <c r="AA123">
        <v>7.7500000999999999E-2</v>
      </c>
      <c r="AB123">
        <v>1</v>
      </c>
      <c r="AC123">
        <v>0</v>
      </c>
      <c r="AD123">
        <v>1</v>
      </c>
      <c r="AE123">
        <v>1</v>
      </c>
      <c r="AF123">
        <v>3</v>
      </c>
      <c r="AG123">
        <v>26</v>
      </c>
      <c r="BP123" s="60">
        <v>39994</v>
      </c>
      <c r="BQ123">
        <v>244964000</v>
      </c>
      <c r="BR123">
        <v>294041984</v>
      </c>
      <c r="BS123">
        <v>0.83299999999999996</v>
      </c>
      <c r="BT123">
        <v>49078000</v>
      </c>
      <c r="BV123">
        <v>45100000</v>
      </c>
      <c r="BW123">
        <v>6912376.5</v>
      </c>
      <c r="BX123">
        <v>1</v>
      </c>
      <c r="BY123">
        <v>0</v>
      </c>
      <c r="BZ123">
        <v>0</v>
      </c>
      <c r="CA123">
        <v>0</v>
      </c>
      <c r="CC123">
        <v>-0.23999999</v>
      </c>
      <c r="CE123">
        <v>4.9000002000000001E-2</v>
      </c>
      <c r="CG123">
        <v>1.6000001E-2</v>
      </c>
      <c r="CJ123">
        <v>2.3E-2</v>
      </c>
      <c r="CR123">
        <v>1</v>
      </c>
      <c r="CS123">
        <v>0</v>
      </c>
      <c r="CT123">
        <v>0</v>
      </c>
      <c r="CU123">
        <v>0</v>
      </c>
      <c r="CV123">
        <v>0.4375</v>
      </c>
      <c r="CW123">
        <v>0.20849999999999999</v>
      </c>
      <c r="CX123">
        <v>0.22900000000000001</v>
      </c>
      <c r="CY123">
        <v>0.28150001000000002</v>
      </c>
      <c r="CZ123">
        <v>0.26359999000000001</v>
      </c>
      <c r="DA123">
        <v>1.7899999E-2</v>
      </c>
      <c r="DB123">
        <v>7.3699996000000004E-2</v>
      </c>
      <c r="DC123">
        <v>6.4800001999999995E-2</v>
      </c>
      <c r="DD123">
        <v>0.1188</v>
      </c>
      <c r="DE123">
        <v>2.3699998999999999E-2</v>
      </c>
      <c r="DF123">
        <v>2011</v>
      </c>
      <c r="DG123">
        <v>0.19338325000000001</v>
      </c>
      <c r="DH123">
        <v>8.6083255999999997E-2</v>
      </c>
      <c r="DI123">
        <v>0.10730000000000001</v>
      </c>
      <c r="DJ123">
        <v>0.15685999</v>
      </c>
      <c r="DK123">
        <v>0.24294325999999999</v>
      </c>
      <c r="DR123">
        <v>1</v>
      </c>
      <c r="DS123">
        <v>1</v>
      </c>
      <c r="DT123">
        <v>0</v>
      </c>
      <c r="DU123">
        <v>0</v>
      </c>
      <c r="DV123">
        <v>821113</v>
      </c>
      <c r="DZ123">
        <v>54.925449</v>
      </c>
      <c r="EA123">
        <v>313284</v>
      </c>
      <c r="EC123">
        <v>484955</v>
      </c>
      <c r="ED123">
        <v>12018620</v>
      </c>
      <c r="EF123">
        <v>24.782959000000002</v>
      </c>
      <c r="EG123">
        <v>422691</v>
      </c>
      <c r="EP123">
        <v>62264</v>
      </c>
      <c r="EQ123">
        <v>62264</v>
      </c>
      <c r="ES123">
        <v>0</v>
      </c>
      <c r="EV123">
        <v>1619352</v>
      </c>
      <c r="EW123">
        <v>1</v>
      </c>
      <c r="EX123">
        <v>1</v>
      </c>
      <c r="FP123">
        <v>3882355</v>
      </c>
      <c r="FQ123">
        <v>6912376</v>
      </c>
      <c r="FW123">
        <v>10794731</v>
      </c>
      <c r="FX123">
        <v>-56913036</v>
      </c>
      <c r="FZ123">
        <v>641819</v>
      </c>
      <c r="GA123">
        <v>1474340</v>
      </c>
      <c r="GB123">
        <v>2116159</v>
      </c>
      <c r="GC123">
        <v>658269</v>
      </c>
      <c r="GE123">
        <v>102379</v>
      </c>
      <c r="GG123">
        <v>120024</v>
      </c>
      <c r="GH123">
        <v>-2414067</v>
      </c>
      <c r="GL123">
        <v>-752781</v>
      </c>
      <c r="GM123">
        <v>99281</v>
      </c>
      <c r="GN123">
        <v>-383283</v>
      </c>
      <c r="GP123">
        <v>3155</v>
      </c>
      <c r="GQ123">
        <v>-46569168</v>
      </c>
      <c r="GR123">
        <v>-11831836</v>
      </c>
      <c r="GS123">
        <v>-11831836</v>
      </c>
      <c r="HA123">
        <v>-186783</v>
      </c>
      <c r="HB123">
        <v>-427809</v>
      </c>
      <c r="HE123">
        <v>-12446428</v>
      </c>
      <c r="HG123">
        <v>178899888</v>
      </c>
    </row>
    <row r="124" spans="1:215" x14ac:dyDescent="0.25">
      <c r="A124">
        <v>9</v>
      </c>
      <c r="B124" t="s">
        <v>685</v>
      </c>
      <c r="C124">
        <v>2010</v>
      </c>
      <c r="E124" t="s">
        <v>686</v>
      </c>
      <c r="F124">
        <v>1932</v>
      </c>
      <c r="G124">
        <v>0</v>
      </c>
      <c r="I124">
        <v>0</v>
      </c>
      <c r="J124" t="s">
        <v>687</v>
      </c>
      <c r="K124" t="s">
        <v>688</v>
      </c>
      <c r="L124" t="s">
        <v>688</v>
      </c>
      <c r="M124">
        <v>1</v>
      </c>
      <c r="N124" t="s">
        <v>615</v>
      </c>
      <c r="O124">
        <v>1</v>
      </c>
      <c r="P124" t="s">
        <v>616</v>
      </c>
      <c r="Q124" t="s">
        <v>617</v>
      </c>
      <c r="R124">
        <v>2</v>
      </c>
      <c r="S124">
        <v>0</v>
      </c>
      <c r="T124" s="60">
        <v>40359</v>
      </c>
      <c r="U124" s="60">
        <v>40359</v>
      </c>
      <c r="V124" s="60">
        <v>40359</v>
      </c>
      <c r="W124" t="s">
        <v>201</v>
      </c>
      <c r="X124" t="s">
        <v>692</v>
      </c>
      <c r="Y124" t="s">
        <v>627</v>
      </c>
      <c r="Z124">
        <v>2.9999998999999999E-2</v>
      </c>
      <c r="AA124">
        <v>7.7500000999999999E-2</v>
      </c>
      <c r="AB124">
        <v>1</v>
      </c>
      <c r="AC124">
        <v>0</v>
      </c>
      <c r="AD124">
        <v>1</v>
      </c>
      <c r="AE124">
        <v>1</v>
      </c>
      <c r="AF124">
        <v>3</v>
      </c>
      <c r="AG124">
        <v>25</v>
      </c>
      <c r="BP124" s="60">
        <v>40359</v>
      </c>
      <c r="BQ124">
        <v>257070000</v>
      </c>
      <c r="BR124">
        <v>308343008</v>
      </c>
      <c r="BS124">
        <v>0.83399999000000002</v>
      </c>
      <c r="BT124">
        <v>51273000</v>
      </c>
      <c r="BV124">
        <v>44984000</v>
      </c>
      <c r="BW124">
        <v>6955049</v>
      </c>
      <c r="BX124">
        <v>1</v>
      </c>
      <c r="BY124">
        <v>0</v>
      </c>
      <c r="BZ124">
        <v>0</v>
      </c>
      <c r="CA124">
        <v>0</v>
      </c>
      <c r="CC124">
        <v>0.13300000000000001</v>
      </c>
      <c r="CE124">
        <v>-6.4999998000000003E-2</v>
      </c>
      <c r="CG124">
        <v>1.7000001000000001E-2</v>
      </c>
      <c r="CJ124">
        <v>2.5999998999999999E-2</v>
      </c>
      <c r="CR124">
        <v>1</v>
      </c>
      <c r="CS124">
        <v>0</v>
      </c>
      <c r="CT124">
        <v>0</v>
      </c>
      <c r="CU124">
        <v>0</v>
      </c>
      <c r="CV124">
        <v>0.45120004000000002</v>
      </c>
      <c r="CW124">
        <v>0.21120000999999999</v>
      </c>
      <c r="CX124">
        <v>0.23999999</v>
      </c>
      <c r="CY124">
        <v>0.26190001000000002</v>
      </c>
      <c r="CZ124">
        <v>0.24950000999999999</v>
      </c>
      <c r="DA124">
        <v>1.24E-2</v>
      </c>
      <c r="DB124">
        <v>7.4399999999999994E-2</v>
      </c>
      <c r="DC124">
        <v>4.6899999999999997E-2</v>
      </c>
      <c r="DD124">
        <v>0.1409</v>
      </c>
      <c r="DE124">
        <v>2.4700000999999999E-2</v>
      </c>
      <c r="DF124">
        <v>2012</v>
      </c>
      <c r="DG124">
        <v>0.18331264</v>
      </c>
      <c r="DH124">
        <v>7.5112640999999994E-2</v>
      </c>
      <c r="DI124">
        <v>0.1082</v>
      </c>
      <c r="DJ124">
        <v>0.17152001</v>
      </c>
      <c r="DK124">
        <v>0.24663265000000001</v>
      </c>
      <c r="DR124">
        <v>1</v>
      </c>
      <c r="DS124">
        <v>1</v>
      </c>
      <c r="DT124">
        <v>0</v>
      </c>
      <c r="DU124">
        <v>0</v>
      </c>
      <c r="DV124">
        <v>804294</v>
      </c>
      <c r="DZ124">
        <v>55.929797999999998</v>
      </c>
      <c r="EA124">
        <v>311750</v>
      </c>
      <c r="EC124">
        <v>505862</v>
      </c>
      <c r="ED124">
        <v>13154846</v>
      </c>
      <c r="EF124">
        <v>26.004812000000001</v>
      </c>
      <c r="EG124">
        <v>442496</v>
      </c>
      <c r="EP124">
        <v>63366</v>
      </c>
      <c r="EQ124">
        <v>63366</v>
      </c>
      <c r="ES124">
        <v>0</v>
      </c>
      <c r="EV124">
        <v>1621906</v>
      </c>
      <c r="EW124">
        <v>1</v>
      </c>
      <c r="EX124">
        <v>1</v>
      </c>
      <c r="FP124">
        <v>3378867</v>
      </c>
      <c r="FQ124">
        <v>6955049</v>
      </c>
      <c r="FW124">
        <v>10333916</v>
      </c>
      <c r="FX124">
        <v>23555136</v>
      </c>
      <c r="FZ124">
        <v>466554</v>
      </c>
      <c r="GA124">
        <v>1130740</v>
      </c>
      <c r="GB124">
        <v>1597294</v>
      </c>
      <c r="GC124">
        <v>2303941</v>
      </c>
      <c r="GE124">
        <v>214634</v>
      </c>
      <c r="GG124">
        <v>92958</v>
      </c>
      <c r="GH124">
        <v>-1944823</v>
      </c>
      <c r="GL124">
        <v>-393344</v>
      </c>
      <c r="GM124">
        <v>199004</v>
      </c>
      <c r="GN124">
        <v>-57506</v>
      </c>
      <c r="GP124">
        <v>10234</v>
      </c>
      <c r="GQ124">
        <v>35911444</v>
      </c>
      <c r="GR124">
        <v>-12972457</v>
      </c>
      <c r="GS124">
        <v>-12972457</v>
      </c>
      <c r="HA124">
        <v>-182387</v>
      </c>
      <c r="HB124">
        <v>-278036</v>
      </c>
      <c r="HE124">
        <v>-13432880</v>
      </c>
      <c r="HF124">
        <v>237626</v>
      </c>
      <c r="HG124">
        <v>201616080</v>
      </c>
    </row>
    <row r="125" spans="1:215" x14ac:dyDescent="0.25">
      <c r="A125">
        <v>9</v>
      </c>
      <c r="B125" t="s">
        <v>685</v>
      </c>
      <c r="C125">
        <v>2011</v>
      </c>
      <c r="E125" t="s">
        <v>686</v>
      </c>
      <c r="F125">
        <v>1932</v>
      </c>
      <c r="G125">
        <v>0</v>
      </c>
      <c r="I125">
        <v>0</v>
      </c>
      <c r="J125" t="s">
        <v>687</v>
      </c>
      <c r="K125" t="s">
        <v>688</v>
      </c>
      <c r="L125" t="s">
        <v>688</v>
      </c>
      <c r="M125">
        <v>1</v>
      </c>
      <c r="N125" t="s">
        <v>615</v>
      </c>
      <c r="O125">
        <v>1</v>
      </c>
      <c r="P125" t="s">
        <v>616</v>
      </c>
      <c r="Q125" t="s">
        <v>617</v>
      </c>
      <c r="R125">
        <v>2</v>
      </c>
      <c r="S125">
        <v>0</v>
      </c>
      <c r="T125" s="60">
        <v>40724</v>
      </c>
      <c r="U125" s="60">
        <v>40724</v>
      </c>
      <c r="V125" s="60">
        <v>40724</v>
      </c>
      <c r="W125" t="s">
        <v>201</v>
      </c>
      <c r="X125" t="s">
        <v>693</v>
      </c>
      <c r="Y125" t="s">
        <v>627</v>
      </c>
      <c r="Z125">
        <v>2.75E-2</v>
      </c>
      <c r="AA125">
        <v>7.5000002999999996E-2</v>
      </c>
      <c r="AB125">
        <v>1</v>
      </c>
      <c r="AC125">
        <v>0</v>
      </c>
      <c r="AD125">
        <v>1</v>
      </c>
      <c r="AE125">
        <v>1</v>
      </c>
      <c r="AF125">
        <v>3</v>
      </c>
      <c r="AG125">
        <v>24</v>
      </c>
      <c r="BP125" s="60">
        <v>40724</v>
      </c>
      <c r="BQ125">
        <v>271388992</v>
      </c>
      <c r="BR125">
        <v>328567008</v>
      </c>
      <c r="BS125">
        <v>0.82599997999999997</v>
      </c>
      <c r="BT125">
        <v>57178000</v>
      </c>
      <c r="BV125">
        <v>43901000</v>
      </c>
      <c r="BW125">
        <v>7465397.5</v>
      </c>
      <c r="BX125">
        <v>1</v>
      </c>
      <c r="BY125">
        <v>0</v>
      </c>
      <c r="BZ125">
        <v>0</v>
      </c>
      <c r="CA125">
        <v>0</v>
      </c>
      <c r="CC125">
        <v>0.21700000999999999</v>
      </c>
      <c r="CE125">
        <v>1.4999999999999999E-2</v>
      </c>
      <c r="CG125">
        <v>3.4000002000000001E-2</v>
      </c>
      <c r="CJ125">
        <v>5.4000000999999999E-2</v>
      </c>
      <c r="CR125">
        <v>1</v>
      </c>
      <c r="CS125">
        <v>0</v>
      </c>
      <c r="CT125">
        <v>0</v>
      </c>
      <c r="CU125">
        <v>0</v>
      </c>
      <c r="CV125">
        <v>0.48760003000000002</v>
      </c>
      <c r="CW125">
        <v>0.2351</v>
      </c>
      <c r="CX125">
        <v>0.2525</v>
      </c>
      <c r="CY125">
        <v>0.22170000000000001</v>
      </c>
      <c r="CZ125">
        <v>0.20530000000000001</v>
      </c>
      <c r="DA125">
        <v>1.6400000000000001E-2</v>
      </c>
      <c r="DB125">
        <v>7.9800001999999995E-2</v>
      </c>
      <c r="DC125">
        <v>3.3299996999999998E-2</v>
      </c>
      <c r="DD125">
        <v>0.14369999999999999</v>
      </c>
      <c r="DE125">
        <v>3.39E-2</v>
      </c>
      <c r="DF125">
        <v>2013</v>
      </c>
      <c r="DG125">
        <v>0.18246472</v>
      </c>
      <c r="DH125">
        <v>8.2004718000000004E-2</v>
      </c>
      <c r="DI125">
        <v>0.10045999</v>
      </c>
      <c r="DJ125">
        <v>0.17606000999999999</v>
      </c>
      <c r="DK125">
        <v>0.25806472000000003</v>
      </c>
      <c r="DR125">
        <v>1</v>
      </c>
      <c r="DS125">
        <v>1</v>
      </c>
      <c r="DT125">
        <v>0</v>
      </c>
      <c r="DU125">
        <v>0</v>
      </c>
      <c r="DV125">
        <v>791219</v>
      </c>
      <c r="DZ125">
        <v>55.485270999999997</v>
      </c>
      <c r="EA125">
        <v>312207</v>
      </c>
      <c r="EC125">
        <v>528343</v>
      </c>
      <c r="ED125">
        <v>14469427</v>
      </c>
      <c r="EF125">
        <v>27.386427000000001</v>
      </c>
      <c r="EG125">
        <v>463666</v>
      </c>
      <c r="EP125">
        <v>64677</v>
      </c>
      <c r="EQ125">
        <v>64677</v>
      </c>
      <c r="ES125">
        <v>0</v>
      </c>
      <c r="EV125">
        <v>1631769</v>
      </c>
      <c r="EW125">
        <v>1</v>
      </c>
      <c r="EX125">
        <v>1</v>
      </c>
      <c r="FP125">
        <v>3600089</v>
      </c>
      <c r="FQ125">
        <v>7465397</v>
      </c>
      <c r="FW125">
        <v>11065486</v>
      </c>
      <c r="FX125">
        <v>41297804</v>
      </c>
      <c r="FZ125">
        <v>413969</v>
      </c>
      <c r="GA125">
        <v>1427046</v>
      </c>
      <c r="GB125">
        <v>1841015</v>
      </c>
      <c r="GC125">
        <v>2525738</v>
      </c>
      <c r="GE125">
        <v>652157</v>
      </c>
      <c r="GG125">
        <v>-26068</v>
      </c>
      <c r="GH125">
        <v>-1893044</v>
      </c>
      <c r="GL125">
        <v>-576541</v>
      </c>
      <c r="GM125">
        <v>127994</v>
      </c>
      <c r="GN125">
        <v>-44631</v>
      </c>
      <c r="GP125">
        <v>3011</v>
      </c>
      <c r="GQ125">
        <v>54972920</v>
      </c>
      <c r="GR125">
        <v>-14242258</v>
      </c>
      <c r="GS125">
        <v>-14242258</v>
      </c>
      <c r="HA125">
        <v>-227168</v>
      </c>
      <c r="HB125">
        <v>-357779</v>
      </c>
      <c r="HE125">
        <v>-14827205</v>
      </c>
      <c r="HG125">
        <v>241761792</v>
      </c>
    </row>
    <row r="126" spans="1:215" x14ac:dyDescent="0.25">
      <c r="A126">
        <v>9</v>
      </c>
      <c r="B126" t="s">
        <v>685</v>
      </c>
      <c r="C126">
        <v>2012</v>
      </c>
      <c r="E126" t="s">
        <v>686</v>
      </c>
      <c r="F126">
        <v>1932</v>
      </c>
      <c r="G126">
        <v>0</v>
      </c>
      <c r="I126">
        <v>0</v>
      </c>
      <c r="J126" t="s">
        <v>687</v>
      </c>
      <c r="K126" t="s">
        <v>688</v>
      </c>
      <c r="L126" t="s">
        <v>688</v>
      </c>
      <c r="M126">
        <v>1</v>
      </c>
      <c r="N126" t="s">
        <v>615</v>
      </c>
      <c r="O126">
        <v>1</v>
      </c>
      <c r="P126" t="s">
        <v>616</v>
      </c>
      <c r="Q126" t="s">
        <v>617</v>
      </c>
      <c r="R126">
        <v>2</v>
      </c>
      <c r="S126">
        <v>0</v>
      </c>
      <c r="T126" s="60">
        <v>41090</v>
      </c>
      <c r="U126" s="60">
        <v>41090</v>
      </c>
      <c r="V126" s="60">
        <v>41090</v>
      </c>
      <c r="W126" t="s">
        <v>201</v>
      </c>
      <c r="X126" t="s">
        <v>693</v>
      </c>
      <c r="Y126" t="s">
        <v>627</v>
      </c>
      <c r="Z126">
        <v>2.75E-2</v>
      </c>
      <c r="AA126">
        <v>7.5000002999999996E-2</v>
      </c>
      <c r="AB126">
        <v>1</v>
      </c>
      <c r="AC126">
        <v>0</v>
      </c>
      <c r="AD126">
        <v>1</v>
      </c>
      <c r="AE126">
        <v>1</v>
      </c>
      <c r="AF126">
        <v>3</v>
      </c>
      <c r="AG126">
        <v>23</v>
      </c>
      <c r="AO126">
        <v>132947056</v>
      </c>
      <c r="AP126">
        <v>159220016</v>
      </c>
      <c r="AQ126">
        <v>-3033340.3</v>
      </c>
      <c r="AR126">
        <v>0</v>
      </c>
      <c r="AS126">
        <v>0</v>
      </c>
      <c r="AT126">
        <v>1</v>
      </c>
      <c r="AU126">
        <v>1</v>
      </c>
      <c r="AV126">
        <v>4</v>
      </c>
      <c r="AX126">
        <v>0</v>
      </c>
      <c r="AY126">
        <v>6.6666669999999997E-2</v>
      </c>
      <c r="AZ126">
        <v>1</v>
      </c>
      <c r="BC126">
        <v>4</v>
      </c>
      <c r="BD126">
        <v>2</v>
      </c>
      <c r="BE126">
        <v>1</v>
      </c>
      <c r="BF126">
        <v>1.2</v>
      </c>
      <c r="BG126">
        <v>0.80000000999999998</v>
      </c>
      <c r="BK126">
        <v>2.9999998999999999E-2</v>
      </c>
      <c r="BO126">
        <v>2.75E-2</v>
      </c>
      <c r="BP126" s="60">
        <v>41090</v>
      </c>
      <c r="BQ126">
        <v>282991008</v>
      </c>
      <c r="BR126">
        <v>340428992</v>
      </c>
      <c r="BS126">
        <v>0.83099997000000003</v>
      </c>
      <c r="BT126">
        <v>57438000</v>
      </c>
      <c r="BV126">
        <v>42599000</v>
      </c>
      <c r="BW126">
        <v>7772912.5</v>
      </c>
      <c r="BX126">
        <v>1</v>
      </c>
      <c r="BY126">
        <v>0</v>
      </c>
      <c r="BZ126">
        <v>0</v>
      </c>
      <c r="CA126">
        <v>0</v>
      </c>
      <c r="CC126">
        <v>1E-3</v>
      </c>
      <c r="CE126">
        <v>0.11399999</v>
      </c>
      <c r="CG126">
        <v>-1E-3</v>
      </c>
      <c r="CJ126">
        <v>6.1000000999999998E-2</v>
      </c>
      <c r="CR126">
        <v>1</v>
      </c>
      <c r="CS126">
        <v>0</v>
      </c>
      <c r="CT126">
        <v>0</v>
      </c>
      <c r="CU126">
        <v>0</v>
      </c>
      <c r="CV126">
        <v>0.48599997</v>
      </c>
      <c r="CW126">
        <v>0.252</v>
      </c>
      <c r="CX126">
        <v>0.23400000000000001</v>
      </c>
      <c r="CY126">
        <v>0.214</v>
      </c>
      <c r="CZ126">
        <v>0.19900000000000001</v>
      </c>
      <c r="DA126">
        <v>1.4999999999999999E-2</v>
      </c>
      <c r="DB126">
        <v>0</v>
      </c>
      <c r="DC126">
        <v>1.8999999E-2</v>
      </c>
      <c r="DD126">
        <v>0.25100001999999999</v>
      </c>
      <c r="DE126">
        <v>2.9999998999999999E-2</v>
      </c>
      <c r="DF126">
        <v>2014</v>
      </c>
      <c r="DG126">
        <v>0.18764233999999999</v>
      </c>
      <c r="DH126">
        <v>8.4472335999999995E-2</v>
      </c>
      <c r="DI126">
        <v>0.10317001000000001</v>
      </c>
      <c r="DJ126">
        <v>0.18451998999999999</v>
      </c>
      <c r="DK126">
        <v>0.26899233</v>
      </c>
      <c r="DR126">
        <v>1</v>
      </c>
      <c r="DS126">
        <v>1</v>
      </c>
      <c r="DT126">
        <v>0</v>
      </c>
      <c r="DU126">
        <v>0</v>
      </c>
      <c r="DV126">
        <v>786586</v>
      </c>
      <c r="DZ126">
        <v>54.156826000000002</v>
      </c>
      <c r="EA126">
        <v>315854</v>
      </c>
      <c r="EC126">
        <v>543722</v>
      </c>
      <c r="ED126">
        <v>15574779</v>
      </c>
      <c r="EF126">
        <v>28.644746999999999</v>
      </c>
      <c r="EG126">
        <v>477728</v>
      </c>
      <c r="EP126">
        <v>65994</v>
      </c>
      <c r="EQ126">
        <v>65994</v>
      </c>
      <c r="ES126">
        <v>0</v>
      </c>
      <c r="EV126">
        <v>1646162</v>
      </c>
      <c r="EW126">
        <v>1</v>
      </c>
      <c r="EX126">
        <v>1</v>
      </c>
      <c r="FB126">
        <v>203733408</v>
      </c>
      <c r="FP126">
        <v>3598437</v>
      </c>
      <c r="FQ126">
        <v>7772913</v>
      </c>
      <c r="FW126">
        <v>11371350</v>
      </c>
      <c r="FX126">
        <v>-1596030</v>
      </c>
      <c r="FZ126">
        <v>369977</v>
      </c>
      <c r="GA126">
        <v>1006676</v>
      </c>
      <c r="GB126">
        <v>1376653</v>
      </c>
      <c r="GC126">
        <v>2117138</v>
      </c>
      <c r="GD126">
        <v>467321</v>
      </c>
      <c r="GG126">
        <v>42718</v>
      </c>
      <c r="GH126">
        <v>-2242977</v>
      </c>
      <c r="GL126">
        <v>-518515</v>
      </c>
      <c r="GM126">
        <v>178288</v>
      </c>
      <c r="GN126">
        <v>-27680</v>
      </c>
      <c r="GP126">
        <v>7070</v>
      </c>
      <c r="GQ126">
        <v>11175336</v>
      </c>
      <c r="GR126">
        <v>-15356696</v>
      </c>
      <c r="GS126">
        <v>-15356696</v>
      </c>
      <c r="HA126">
        <v>-218082</v>
      </c>
      <c r="HB126">
        <v>-380404</v>
      </c>
      <c r="HE126">
        <v>-15955182</v>
      </c>
      <c r="HG126">
        <v>236981952</v>
      </c>
    </row>
    <row r="127" spans="1:215" x14ac:dyDescent="0.25">
      <c r="A127">
        <v>9</v>
      </c>
      <c r="B127" t="s">
        <v>685</v>
      </c>
      <c r="C127">
        <v>2013</v>
      </c>
      <c r="E127" t="s">
        <v>686</v>
      </c>
      <c r="F127">
        <v>1932</v>
      </c>
      <c r="G127">
        <v>0</v>
      </c>
      <c r="I127">
        <v>0</v>
      </c>
      <c r="J127" t="s">
        <v>687</v>
      </c>
      <c r="K127" t="s">
        <v>688</v>
      </c>
      <c r="L127" t="s">
        <v>688</v>
      </c>
      <c r="M127">
        <v>1</v>
      </c>
      <c r="N127" t="s">
        <v>615</v>
      </c>
      <c r="O127">
        <v>1</v>
      </c>
      <c r="P127" t="s">
        <v>616</v>
      </c>
      <c r="Q127" t="s">
        <v>617</v>
      </c>
      <c r="R127">
        <v>2</v>
      </c>
      <c r="S127">
        <v>0</v>
      </c>
      <c r="T127" s="60">
        <v>41455</v>
      </c>
      <c r="U127" s="60">
        <v>41455</v>
      </c>
      <c r="V127" s="60">
        <v>41455</v>
      </c>
      <c r="W127" t="s">
        <v>201</v>
      </c>
      <c r="Z127">
        <v>2.75E-2</v>
      </c>
      <c r="AA127">
        <v>7.5000002999999996E-2</v>
      </c>
      <c r="AB127">
        <v>1</v>
      </c>
      <c r="BP127" s="60">
        <v>41455</v>
      </c>
      <c r="BQ127">
        <v>281928000</v>
      </c>
      <c r="BR127">
        <v>375019008</v>
      </c>
      <c r="BS127">
        <v>0.75199996999999996</v>
      </c>
      <c r="BT127">
        <v>93091000</v>
      </c>
      <c r="BV127">
        <v>42575000</v>
      </c>
      <c r="BY127">
        <v>0</v>
      </c>
      <c r="BZ127">
        <v>0</v>
      </c>
      <c r="CA127">
        <v>0</v>
      </c>
      <c r="CC127">
        <v>0.13200000000000001</v>
      </c>
      <c r="CE127">
        <v>0.11300001</v>
      </c>
      <c r="CG127">
        <v>3.5000000000000003E-2</v>
      </c>
      <c r="CJ127">
        <v>7.1000002000000006E-2</v>
      </c>
      <c r="CR127">
        <v>1</v>
      </c>
      <c r="CS127">
        <v>0</v>
      </c>
      <c r="CT127">
        <v>0</v>
      </c>
      <c r="CU127">
        <v>0</v>
      </c>
      <c r="CV127">
        <v>0.50599998000000002</v>
      </c>
      <c r="CW127">
        <v>0</v>
      </c>
      <c r="CX127">
        <v>0</v>
      </c>
      <c r="CY127">
        <v>0.19900000000000001</v>
      </c>
      <c r="CZ127">
        <v>0</v>
      </c>
      <c r="DA127">
        <v>0</v>
      </c>
      <c r="DB127">
        <v>0</v>
      </c>
      <c r="DC127">
        <v>3.2000002E-2</v>
      </c>
      <c r="DD127">
        <v>0.22799999000000001</v>
      </c>
      <c r="DE127">
        <v>3.5000000000000003E-2</v>
      </c>
      <c r="DF127">
        <v>2015</v>
      </c>
      <c r="DG127">
        <v>0.19468094</v>
      </c>
      <c r="DH127">
        <v>9.1510937000000001E-2</v>
      </c>
      <c r="DI127">
        <v>0.10317001000000001</v>
      </c>
      <c r="DJ127">
        <v>0.18451998999999999</v>
      </c>
      <c r="DK127">
        <v>0.27603093000000001</v>
      </c>
      <c r="DR127">
        <v>1</v>
      </c>
      <c r="DS127">
        <v>1</v>
      </c>
      <c r="DT127">
        <v>0</v>
      </c>
      <c r="DU127">
        <v>0</v>
      </c>
      <c r="DV127">
        <v>759509</v>
      </c>
      <c r="DZ127">
        <v>56.055950000000003</v>
      </c>
      <c r="EA127">
        <v>344728</v>
      </c>
      <c r="EC127">
        <v>566975</v>
      </c>
      <c r="EF127">
        <v>29.340382000000002</v>
      </c>
      <c r="EG127">
        <v>495709</v>
      </c>
      <c r="EP127">
        <v>71266</v>
      </c>
      <c r="EQ127">
        <v>71266</v>
      </c>
      <c r="ES127">
        <v>0</v>
      </c>
      <c r="EV127">
        <v>1671212</v>
      </c>
      <c r="EW127">
        <v>1</v>
      </c>
      <c r="EX127">
        <v>1</v>
      </c>
      <c r="FP127">
        <v>3896078</v>
      </c>
      <c r="FQ127">
        <v>8123833</v>
      </c>
      <c r="FW127">
        <v>12019911</v>
      </c>
      <c r="FX127">
        <v>28011736</v>
      </c>
      <c r="FZ127">
        <v>174414</v>
      </c>
      <c r="GA127">
        <v>1038143</v>
      </c>
      <c r="GB127">
        <v>1212557</v>
      </c>
      <c r="GC127">
        <v>2860993</v>
      </c>
      <c r="GD127">
        <v>667673</v>
      </c>
      <c r="GG127">
        <v>25002</v>
      </c>
      <c r="GH127">
        <v>-1925953</v>
      </c>
      <c r="GL127">
        <v>-709932</v>
      </c>
      <c r="GM127">
        <v>180849</v>
      </c>
      <c r="GN127">
        <v>-38118</v>
      </c>
      <c r="GP127">
        <v>7176</v>
      </c>
      <c r="GQ127">
        <v>42311896</v>
      </c>
      <c r="GR127">
        <v>-16635263</v>
      </c>
      <c r="GS127">
        <v>-16635263</v>
      </c>
      <c r="HA127">
        <v>-242595</v>
      </c>
      <c r="HB127">
        <v>-426077</v>
      </c>
      <c r="HE127">
        <v>-17303936</v>
      </c>
      <c r="HG127">
        <v>261989904</v>
      </c>
    </row>
    <row r="128" spans="1:215" x14ac:dyDescent="0.25">
      <c r="A128">
        <v>9</v>
      </c>
      <c r="B128" t="s">
        <v>685</v>
      </c>
      <c r="C128">
        <v>2014</v>
      </c>
      <c r="E128" t="s">
        <v>686</v>
      </c>
      <c r="F128">
        <v>1932</v>
      </c>
      <c r="G128">
        <v>0</v>
      </c>
      <c r="I128">
        <v>0</v>
      </c>
      <c r="J128" t="s">
        <v>687</v>
      </c>
      <c r="K128" t="s">
        <v>688</v>
      </c>
      <c r="L128" t="s">
        <v>688</v>
      </c>
      <c r="M128">
        <v>1</v>
      </c>
      <c r="N128" t="s">
        <v>615</v>
      </c>
      <c r="O128">
        <v>1</v>
      </c>
      <c r="P128" t="s">
        <v>616</v>
      </c>
      <c r="Q128" t="s">
        <v>617</v>
      </c>
      <c r="R128">
        <v>2</v>
      </c>
      <c r="S128">
        <v>0</v>
      </c>
      <c r="T128" s="60">
        <v>41820</v>
      </c>
      <c r="U128" s="60">
        <v>41820</v>
      </c>
      <c r="BY128">
        <v>0</v>
      </c>
      <c r="BZ128">
        <v>0</v>
      </c>
      <c r="CA128">
        <v>0</v>
      </c>
      <c r="CC128">
        <v>0.13200000000000001</v>
      </c>
      <c r="CE128">
        <v>8.3999999000000006E-2</v>
      </c>
      <c r="CG128">
        <v>0.11399999</v>
      </c>
      <c r="CJ128">
        <v>6.6709243000000001E-2</v>
      </c>
      <c r="CS128">
        <v>0</v>
      </c>
      <c r="CT128">
        <v>0</v>
      </c>
      <c r="CU128">
        <v>1</v>
      </c>
      <c r="CV128">
        <v>0.51999998000000003</v>
      </c>
      <c r="CW128">
        <v>0</v>
      </c>
      <c r="CX128">
        <v>0</v>
      </c>
      <c r="CY128">
        <v>0.23999999</v>
      </c>
      <c r="CZ128">
        <v>0</v>
      </c>
      <c r="DA128">
        <v>0</v>
      </c>
      <c r="DB128">
        <v>0</v>
      </c>
      <c r="DC128">
        <v>2.9999998999999999E-2</v>
      </c>
      <c r="DD128">
        <v>0.20999999</v>
      </c>
      <c r="DE128">
        <v>0</v>
      </c>
      <c r="DR128">
        <v>0</v>
      </c>
      <c r="DS128">
        <v>0</v>
      </c>
      <c r="DT128">
        <v>0</v>
      </c>
      <c r="DU128">
        <v>0</v>
      </c>
      <c r="DV128">
        <v>738422</v>
      </c>
      <c r="EA128">
        <v>406860</v>
      </c>
      <c r="EC128">
        <v>726563</v>
      </c>
      <c r="EF128">
        <v>24.444658</v>
      </c>
      <c r="EG128">
        <v>630877</v>
      </c>
      <c r="EP128">
        <v>95686</v>
      </c>
      <c r="EQ128">
        <v>95686</v>
      </c>
      <c r="ES128">
        <v>0</v>
      </c>
      <c r="EV128">
        <v>1871845</v>
      </c>
      <c r="EW128">
        <v>0</v>
      </c>
      <c r="EX128">
        <v>1</v>
      </c>
      <c r="FP128">
        <v>3775038</v>
      </c>
      <c r="FQ128">
        <v>8777602</v>
      </c>
      <c r="FW128">
        <v>12552640</v>
      </c>
      <c r="FX128">
        <v>44413008</v>
      </c>
      <c r="FZ128">
        <v>596219</v>
      </c>
      <c r="GA128">
        <v>1142676</v>
      </c>
      <c r="GB128">
        <v>1738895</v>
      </c>
      <c r="GC128">
        <v>144100</v>
      </c>
      <c r="GD128">
        <v>571873</v>
      </c>
      <c r="GG128">
        <v>38238</v>
      </c>
      <c r="GH128">
        <v>-91662</v>
      </c>
      <c r="GL128">
        <v>-1342630</v>
      </c>
      <c r="GM128">
        <v>148161</v>
      </c>
      <c r="GN128">
        <v>-29509</v>
      </c>
      <c r="GP128">
        <v>7571</v>
      </c>
      <c r="GQ128">
        <v>58150684</v>
      </c>
      <c r="GR128">
        <v>-17760584</v>
      </c>
      <c r="GS128">
        <v>-17760584</v>
      </c>
      <c r="HA128">
        <v>-236968</v>
      </c>
      <c r="HB128">
        <v>-381497</v>
      </c>
      <c r="HE128">
        <v>-18379048</v>
      </c>
      <c r="HG128">
        <v>301761536</v>
      </c>
    </row>
    <row r="129" spans="1:215" x14ac:dyDescent="0.25">
      <c r="A129">
        <v>10</v>
      </c>
      <c r="B129" t="s">
        <v>694</v>
      </c>
      <c r="C129">
        <v>2001</v>
      </c>
      <c r="E129" t="s">
        <v>695</v>
      </c>
      <c r="F129">
        <v>1913</v>
      </c>
      <c r="G129">
        <v>0</v>
      </c>
      <c r="I129">
        <v>0</v>
      </c>
      <c r="J129" t="s">
        <v>687</v>
      </c>
      <c r="K129" t="s">
        <v>688</v>
      </c>
      <c r="L129" t="s">
        <v>688</v>
      </c>
      <c r="M129">
        <v>2</v>
      </c>
      <c r="N129" t="s">
        <v>625</v>
      </c>
      <c r="O129">
        <v>0</v>
      </c>
      <c r="P129" t="s">
        <v>633</v>
      </c>
      <c r="Q129" t="s">
        <v>626</v>
      </c>
      <c r="R129">
        <v>2</v>
      </c>
      <c r="S129">
        <v>1</v>
      </c>
      <c r="T129" s="60">
        <v>37072</v>
      </c>
      <c r="U129" s="60">
        <v>37072</v>
      </c>
      <c r="V129" s="60">
        <v>37072</v>
      </c>
      <c r="W129" t="s">
        <v>201</v>
      </c>
      <c r="X129" t="s">
        <v>689</v>
      </c>
      <c r="Y129" t="s">
        <v>619</v>
      </c>
      <c r="Z129">
        <v>3.5000000000000003E-2</v>
      </c>
      <c r="AA129">
        <v>7.9999998000000003E-2</v>
      </c>
      <c r="AB129">
        <v>1</v>
      </c>
      <c r="AC129">
        <v>0</v>
      </c>
      <c r="AD129">
        <v>1</v>
      </c>
      <c r="AE129">
        <v>1</v>
      </c>
      <c r="AF129">
        <v>1</v>
      </c>
      <c r="AG129">
        <v>29</v>
      </c>
      <c r="BP129" s="60">
        <v>37072</v>
      </c>
      <c r="BQ129">
        <v>107654000</v>
      </c>
      <c r="BR129">
        <v>109881000</v>
      </c>
      <c r="BS129">
        <v>0.98000001999999997</v>
      </c>
      <c r="BT129">
        <v>2227000</v>
      </c>
      <c r="BV129">
        <v>20585000</v>
      </c>
      <c r="BW129">
        <v>1794000</v>
      </c>
      <c r="BX129">
        <v>1.23</v>
      </c>
      <c r="BY129">
        <v>0</v>
      </c>
      <c r="BZ129">
        <v>0</v>
      </c>
      <c r="CA129">
        <v>0</v>
      </c>
      <c r="CC129">
        <v>-9.1200002000000002E-2</v>
      </c>
      <c r="CE129">
        <v>5.0999998999999997E-2</v>
      </c>
      <c r="CG129">
        <v>9.7900002999999999E-2</v>
      </c>
      <c r="CJ129">
        <v>0.10630000000000001</v>
      </c>
      <c r="CS129">
        <v>0</v>
      </c>
      <c r="CT129">
        <v>0</v>
      </c>
      <c r="CU129">
        <v>0</v>
      </c>
      <c r="CV129">
        <v>0.61300003999999997</v>
      </c>
      <c r="CW129">
        <v>0.38900003</v>
      </c>
      <c r="CX129">
        <v>0.22399999000000001</v>
      </c>
      <c r="CY129">
        <v>0.27399999000000003</v>
      </c>
      <c r="CZ129">
        <v>0</v>
      </c>
      <c r="DA129">
        <v>0</v>
      </c>
      <c r="DB129">
        <v>5.0999998999999997E-2</v>
      </c>
      <c r="DC129">
        <v>1.7999998999999999E-2</v>
      </c>
      <c r="DD129">
        <v>4.3999999999999997E-2</v>
      </c>
      <c r="DE129">
        <v>0</v>
      </c>
      <c r="DF129">
        <v>2003</v>
      </c>
      <c r="DG129">
        <v>0.16497000000000001</v>
      </c>
      <c r="DH129">
        <v>5.9999998999999998E-2</v>
      </c>
      <c r="DI129">
        <v>0.10496999999999999</v>
      </c>
      <c r="DJ129">
        <v>0.11082</v>
      </c>
      <c r="DK129">
        <v>0.17082000999999999</v>
      </c>
      <c r="DR129">
        <v>0</v>
      </c>
      <c r="DS129">
        <v>0</v>
      </c>
      <c r="DT129">
        <v>0</v>
      </c>
      <c r="DU129">
        <v>0</v>
      </c>
      <c r="DV129">
        <v>428741</v>
      </c>
      <c r="DW129">
        <v>20494000</v>
      </c>
      <c r="DX129">
        <v>44.299999</v>
      </c>
      <c r="DY129">
        <v>10.7</v>
      </c>
      <c r="DZ129">
        <v>47.800998999999997</v>
      </c>
      <c r="EA129">
        <v>18469</v>
      </c>
      <c r="EB129">
        <v>68677</v>
      </c>
      <c r="EC129">
        <v>170972</v>
      </c>
      <c r="EF129">
        <v>22.018996999999999</v>
      </c>
      <c r="EG129">
        <v>149727</v>
      </c>
      <c r="EJ129">
        <v>24.396000000000001</v>
      </c>
      <c r="EK129">
        <v>60.700001</v>
      </c>
      <c r="EL129">
        <v>25.4</v>
      </c>
      <c r="EN129">
        <v>6477</v>
      </c>
      <c r="EP129">
        <v>14768</v>
      </c>
      <c r="ES129">
        <v>0</v>
      </c>
      <c r="EV129">
        <v>686859</v>
      </c>
      <c r="EW129">
        <v>0</v>
      </c>
      <c r="EX129">
        <v>1</v>
      </c>
      <c r="FB129">
        <v>41513000</v>
      </c>
      <c r="FP129">
        <v>1843457</v>
      </c>
      <c r="FQ129">
        <v>1883915</v>
      </c>
      <c r="FR129">
        <v>946194</v>
      </c>
      <c r="FW129">
        <v>4673566</v>
      </c>
      <c r="FX129">
        <v>-13460750</v>
      </c>
      <c r="GB129">
        <v>3244266</v>
      </c>
      <c r="GL129">
        <v>-85226</v>
      </c>
      <c r="GM129">
        <v>1037286</v>
      </c>
      <c r="GN129">
        <v>-967581</v>
      </c>
      <c r="GP129">
        <v>414</v>
      </c>
      <c r="GQ129">
        <v>-5558025</v>
      </c>
      <c r="GR129">
        <v>-3764632</v>
      </c>
      <c r="GS129">
        <v>-3764632</v>
      </c>
      <c r="HA129">
        <v>-77477</v>
      </c>
      <c r="HB129">
        <v>-54536</v>
      </c>
      <c r="HD129">
        <v>-189388</v>
      </c>
      <c r="HE129">
        <v>-4086033</v>
      </c>
      <c r="HG129">
        <v>103137632</v>
      </c>
    </row>
    <row r="130" spans="1:215" x14ac:dyDescent="0.25">
      <c r="A130">
        <v>10</v>
      </c>
      <c r="B130" t="s">
        <v>694</v>
      </c>
      <c r="C130">
        <v>2002</v>
      </c>
      <c r="E130" t="s">
        <v>695</v>
      </c>
      <c r="F130">
        <v>1913</v>
      </c>
      <c r="G130">
        <v>0</v>
      </c>
      <c r="I130">
        <v>0</v>
      </c>
      <c r="J130" t="s">
        <v>687</v>
      </c>
      <c r="K130" t="s">
        <v>688</v>
      </c>
      <c r="L130" t="s">
        <v>688</v>
      </c>
      <c r="M130">
        <v>2</v>
      </c>
      <c r="N130" t="s">
        <v>625</v>
      </c>
      <c r="O130">
        <v>0</v>
      </c>
      <c r="P130" t="s">
        <v>633</v>
      </c>
      <c r="Q130" t="s">
        <v>626</v>
      </c>
      <c r="R130">
        <v>2</v>
      </c>
      <c r="S130">
        <v>1</v>
      </c>
      <c r="T130" s="60">
        <v>37437</v>
      </c>
      <c r="U130" s="60">
        <v>37437</v>
      </c>
      <c r="V130" s="60">
        <v>37437</v>
      </c>
      <c r="W130" t="s">
        <v>201</v>
      </c>
      <c r="X130" t="s">
        <v>689</v>
      </c>
      <c r="Y130" t="s">
        <v>619</v>
      </c>
      <c r="Z130">
        <v>3.5000000000000003E-2</v>
      </c>
      <c r="AA130">
        <v>7.9999998000000003E-2</v>
      </c>
      <c r="AB130">
        <v>1</v>
      </c>
      <c r="AC130">
        <v>0</v>
      </c>
      <c r="AD130">
        <v>1</v>
      </c>
      <c r="AE130">
        <v>1</v>
      </c>
      <c r="AF130">
        <v>1</v>
      </c>
      <c r="AG130">
        <v>29</v>
      </c>
      <c r="BP130" s="60">
        <v>37437</v>
      </c>
      <c r="BQ130">
        <v>108160496</v>
      </c>
      <c r="BR130">
        <v>120829000</v>
      </c>
      <c r="BS130">
        <v>0.89515339999999999</v>
      </c>
      <c r="BT130">
        <v>12668504</v>
      </c>
      <c r="BV130">
        <v>21617000</v>
      </c>
      <c r="BW130">
        <v>2498000</v>
      </c>
      <c r="BX130">
        <v>0.89999998000000003</v>
      </c>
      <c r="BY130">
        <v>1</v>
      </c>
      <c r="BZ130">
        <v>1</v>
      </c>
      <c r="CA130">
        <v>1</v>
      </c>
      <c r="CC130">
        <v>-5.9499997999999998E-2</v>
      </c>
      <c r="CE130">
        <v>-1.24E-2</v>
      </c>
      <c r="CG130">
        <v>5.0300002000000003E-2</v>
      </c>
      <c r="CJ130">
        <v>8.5100002999999994E-2</v>
      </c>
      <c r="CS130">
        <v>0</v>
      </c>
      <c r="CT130">
        <v>0</v>
      </c>
      <c r="CU130">
        <v>0</v>
      </c>
      <c r="CV130">
        <v>0.61099999999999999</v>
      </c>
      <c r="CW130">
        <v>0.39200002</v>
      </c>
      <c r="CX130">
        <v>0.219</v>
      </c>
      <c r="CY130">
        <v>0.28000000000000003</v>
      </c>
      <c r="CZ130">
        <v>0</v>
      </c>
      <c r="DA130">
        <v>0</v>
      </c>
      <c r="DB130">
        <v>5.1999996999999999E-2</v>
      </c>
      <c r="DC130">
        <v>1.2999999E-2</v>
      </c>
      <c r="DD130">
        <v>4.3999999999999997E-2</v>
      </c>
      <c r="DE130">
        <v>0</v>
      </c>
      <c r="DR130">
        <v>0</v>
      </c>
      <c r="DS130">
        <v>0</v>
      </c>
      <c r="DT130">
        <v>0</v>
      </c>
      <c r="DU130">
        <v>0</v>
      </c>
      <c r="DV130">
        <v>442208</v>
      </c>
      <c r="DW130">
        <v>21732000</v>
      </c>
      <c r="DZ130">
        <v>49.144001000000003</v>
      </c>
      <c r="EA130">
        <v>19703</v>
      </c>
      <c r="EB130">
        <v>76456</v>
      </c>
      <c r="EC130">
        <v>177069</v>
      </c>
      <c r="EF130">
        <v>23.969125999999999</v>
      </c>
      <c r="EG130">
        <v>154884</v>
      </c>
      <c r="EJ130">
        <v>26.195999</v>
      </c>
      <c r="EK130">
        <v>60.700001</v>
      </c>
      <c r="EL130">
        <v>25.700001</v>
      </c>
      <c r="EN130">
        <v>6724</v>
      </c>
      <c r="EP130">
        <v>15461</v>
      </c>
      <c r="ES130">
        <v>0</v>
      </c>
      <c r="EV130">
        <v>715436</v>
      </c>
      <c r="EW130">
        <v>0</v>
      </c>
      <c r="EX130">
        <v>1</v>
      </c>
      <c r="FP130">
        <v>1872647</v>
      </c>
      <c r="FQ130">
        <v>1725035</v>
      </c>
      <c r="FR130">
        <v>915825</v>
      </c>
      <c r="FW130">
        <v>4513507</v>
      </c>
      <c r="FX130">
        <v>-9370726</v>
      </c>
      <c r="GB130">
        <v>3063844</v>
      </c>
      <c r="GG130">
        <v>-5491</v>
      </c>
      <c r="GL130">
        <v>-80058</v>
      </c>
      <c r="GM130">
        <v>463821</v>
      </c>
      <c r="GN130">
        <v>-374092</v>
      </c>
      <c r="GQ130">
        <v>-1789195</v>
      </c>
      <c r="GR130">
        <v>-4244189</v>
      </c>
      <c r="GS130">
        <v>-4244189</v>
      </c>
      <c r="HA130">
        <v>-74025</v>
      </c>
      <c r="HB130">
        <v>-63785</v>
      </c>
      <c r="HD130">
        <v>-256976</v>
      </c>
      <c r="HE130">
        <v>-4638975</v>
      </c>
      <c r="HG130">
        <v>96709456</v>
      </c>
    </row>
    <row r="131" spans="1:215" x14ac:dyDescent="0.25">
      <c r="A131">
        <v>10</v>
      </c>
      <c r="B131" t="s">
        <v>694</v>
      </c>
      <c r="C131">
        <v>2003</v>
      </c>
      <c r="E131" t="s">
        <v>695</v>
      </c>
      <c r="F131">
        <v>1913</v>
      </c>
      <c r="G131">
        <v>0</v>
      </c>
      <c r="I131">
        <v>0</v>
      </c>
      <c r="J131" t="s">
        <v>687</v>
      </c>
      <c r="K131" t="s">
        <v>688</v>
      </c>
      <c r="L131" t="s">
        <v>688</v>
      </c>
      <c r="M131">
        <v>2</v>
      </c>
      <c r="N131" t="s">
        <v>625</v>
      </c>
      <c r="O131">
        <v>0</v>
      </c>
      <c r="P131" t="s">
        <v>633</v>
      </c>
      <c r="Q131" t="s">
        <v>626</v>
      </c>
      <c r="R131">
        <v>2</v>
      </c>
      <c r="S131">
        <v>1</v>
      </c>
      <c r="T131" s="60">
        <v>37802</v>
      </c>
      <c r="U131" s="60">
        <v>37802</v>
      </c>
      <c r="V131" s="60">
        <v>37802</v>
      </c>
      <c r="W131" t="s">
        <v>201</v>
      </c>
      <c r="X131" t="s">
        <v>689</v>
      </c>
      <c r="Y131" t="s">
        <v>619</v>
      </c>
      <c r="Z131">
        <v>3.2499999000000002E-2</v>
      </c>
      <c r="AA131">
        <v>7.9999998000000003E-2</v>
      </c>
      <c r="AB131">
        <v>1</v>
      </c>
      <c r="AC131">
        <v>0</v>
      </c>
      <c r="AD131">
        <v>1</v>
      </c>
      <c r="AE131">
        <v>1</v>
      </c>
      <c r="AF131">
        <v>1</v>
      </c>
      <c r="AG131">
        <v>29</v>
      </c>
      <c r="BP131" s="60">
        <v>37802</v>
      </c>
      <c r="BQ131">
        <v>108667000</v>
      </c>
      <c r="BR131">
        <v>131777000</v>
      </c>
      <c r="BS131">
        <v>0.81999999000000001</v>
      </c>
      <c r="BT131">
        <v>23110000</v>
      </c>
      <c r="BV131">
        <v>22649000</v>
      </c>
      <c r="BW131">
        <v>2545000</v>
      </c>
      <c r="BX131">
        <v>0.91000002999999996</v>
      </c>
      <c r="BY131">
        <v>0</v>
      </c>
      <c r="BZ131">
        <v>0</v>
      </c>
      <c r="CA131">
        <v>0</v>
      </c>
      <c r="CC131">
        <v>3.4099999999999998E-2</v>
      </c>
      <c r="CE131">
        <v>-4.0300000000000002E-2</v>
      </c>
      <c r="CG131">
        <v>2.4600001E-2</v>
      </c>
      <c r="CJ131">
        <v>7.4800000000000005E-2</v>
      </c>
      <c r="CS131">
        <v>0</v>
      </c>
      <c r="CT131">
        <v>0</v>
      </c>
      <c r="CU131">
        <v>0</v>
      </c>
      <c r="CV131">
        <v>0.61000001000000004</v>
      </c>
      <c r="CW131">
        <v>0.40900001000000002</v>
      </c>
      <c r="CX131">
        <v>0.20100001000000001</v>
      </c>
      <c r="CY131">
        <v>0.26800001000000001</v>
      </c>
      <c r="CZ131">
        <v>0</v>
      </c>
      <c r="DA131">
        <v>0</v>
      </c>
      <c r="DB131">
        <v>4.5999999999999999E-2</v>
      </c>
      <c r="DC131">
        <v>2.5999998999999999E-2</v>
      </c>
      <c r="DD131">
        <v>5.0000001000000002E-2</v>
      </c>
      <c r="DE131">
        <v>0</v>
      </c>
      <c r="DF131">
        <v>2005</v>
      </c>
      <c r="DG131">
        <v>0.16837999000000001</v>
      </c>
      <c r="DH131">
        <v>5.9999998999999998E-2</v>
      </c>
      <c r="DI131">
        <v>0.10838</v>
      </c>
      <c r="DJ131">
        <v>0.15821999</v>
      </c>
      <c r="DK131">
        <v>0.21822000999999999</v>
      </c>
      <c r="DR131">
        <v>0</v>
      </c>
      <c r="DS131">
        <v>0</v>
      </c>
      <c r="DT131">
        <v>0</v>
      </c>
      <c r="DU131">
        <v>0</v>
      </c>
      <c r="DV131">
        <v>448478</v>
      </c>
      <c r="DW131">
        <v>23867000</v>
      </c>
      <c r="DX131">
        <v>44.299999</v>
      </c>
      <c r="DY131">
        <v>10.5</v>
      </c>
      <c r="DZ131">
        <v>53.219002000000003</v>
      </c>
      <c r="EA131">
        <v>20627</v>
      </c>
      <c r="EB131">
        <v>83990</v>
      </c>
      <c r="EC131">
        <v>181868</v>
      </c>
      <c r="EF131">
        <v>25.932545000000001</v>
      </c>
      <c r="EG131">
        <v>159172</v>
      </c>
      <c r="EJ131">
        <v>28.068000999999999</v>
      </c>
      <c r="EK131">
        <v>60.700001</v>
      </c>
      <c r="EL131">
        <v>25.9</v>
      </c>
      <c r="EN131">
        <v>6949</v>
      </c>
      <c r="EP131">
        <v>15747</v>
      </c>
      <c r="ES131">
        <v>0</v>
      </c>
      <c r="EV131">
        <v>734963</v>
      </c>
      <c r="EW131">
        <v>0</v>
      </c>
      <c r="EX131">
        <v>1</v>
      </c>
      <c r="FB131">
        <v>52128000</v>
      </c>
      <c r="FP131">
        <v>2094096</v>
      </c>
      <c r="FQ131">
        <v>1967974</v>
      </c>
      <c r="FR131">
        <v>1014992</v>
      </c>
      <c r="FW131">
        <v>5077062</v>
      </c>
      <c r="FX131">
        <v>655886</v>
      </c>
      <c r="GB131">
        <v>3048438</v>
      </c>
      <c r="GG131">
        <v>-71</v>
      </c>
      <c r="GL131">
        <v>-80696</v>
      </c>
      <c r="GM131">
        <v>260814</v>
      </c>
      <c r="GN131">
        <v>-196188</v>
      </c>
      <c r="GQ131">
        <v>8765245</v>
      </c>
      <c r="GR131">
        <v>-4716300</v>
      </c>
      <c r="GS131">
        <v>-4716300</v>
      </c>
      <c r="HA131">
        <v>-79513</v>
      </c>
      <c r="HB131">
        <v>-72749</v>
      </c>
      <c r="HD131">
        <v>-233815</v>
      </c>
      <c r="HE131">
        <v>-5102377</v>
      </c>
      <c r="HG131">
        <v>100372328</v>
      </c>
    </row>
    <row r="132" spans="1:215" x14ac:dyDescent="0.25">
      <c r="A132">
        <v>10</v>
      </c>
      <c r="B132" t="s">
        <v>694</v>
      </c>
      <c r="C132">
        <v>2004</v>
      </c>
      <c r="E132" t="s">
        <v>695</v>
      </c>
      <c r="F132">
        <v>1913</v>
      </c>
      <c r="G132">
        <v>0</v>
      </c>
      <c r="I132">
        <v>0</v>
      </c>
      <c r="J132" t="s">
        <v>687</v>
      </c>
      <c r="K132" t="s">
        <v>688</v>
      </c>
      <c r="L132" t="s">
        <v>688</v>
      </c>
      <c r="M132">
        <v>2</v>
      </c>
      <c r="N132" t="s">
        <v>625</v>
      </c>
      <c r="O132">
        <v>0</v>
      </c>
      <c r="P132" t="s">
        <v>633</v>
      </c>
      <c r="Q132" t="s">
        <v>626</v>
      </c>
      <c r="R132">
        <v>2</v>
      </c>
      <c r="S132">
        <v>1</v>
      </c>
      <c r="T132" s="60">
        <v>38168</v>
      </c>
      <c r="U132" s="60">
        <v>38168</v>
      </c>
      <c r="V132" s="60">
        <v>38168</v>
      </c>
      <c r="W132" t="s">
        <v>201</v>
      </c>
      <c r="X132" t="s">
        <v>689</v>
      </c>
      <c r="Y132" t="s">
        <v>619</v>
      </c>
      <c r="Z132">
        <v>3.2499999000000002E-2</v>
      </c>
      <c r="AA132">
        <v>7.9999998000000003E-2</v>
      </c>
      <c r="AB132">
        <v>1</v>
      </c>
      <c r="AC132">
        <v>0</v>
      </c>
      <c r="AD132">
        <v>1</v>
      </c>
      <c r="AE132">
        <v>1</v>
      </c>
      <c r="AF132">
        <v>1</v>
      </c>
      <c r="AG132">
        <v>100</v>
      </c>
      <c r="BP132" s="60">
        <v>38168</v>
      </c>
      <c r="BQ132">
        <v>114094000</v>
      </c>
      <c r="BR132">
        <v>138254000</v>
      </c>
      <c r="BS132">
        <v>0.82999997999999997</v>
      </c>
      <c r="BT132">
        <v>24160000</v>
      </c>
      <c r="BV132">
        <v>22591000</v>
      </c>
      <c r="BW132">
        <v>3410000</v>
      </c>
      <c r="BX132">
        <v>0.69</v>
      </c>
      <c r="BY132">
        <v>0</v>
      </c>
      <c r="BZ132">
        <v>0</v>
      </c>
      <c r="CA132">
        <v>0</v>
      </c>
      <c r="CC132">
        <v>0.17379998999999999</v>
      </c>
      <c r="CE132">
        <v>4.5100003E-2</v>
      </c>
      <c r="CG132">
        <v>3.1699999999999999E-2</v>
      </c>
      <c r="CJ132">
        <v>9.1499998999999999E-2</v>
      </c>
      <c r="CS132">
        <v>0</v>
      </c>
      <c r="CT132">
        <v>0</v>
      </c>
      <c r="CU132">
        <v>0</v>
      </c>
      <c r="CV132">
        <v>0.66199993999999995</v>
      </c>
      <c r="CW132">
        <v>0.435</v>
      </c>
      <c r="CX132">
        <v>0.22700001</v>
      </c>
      <c r="CY132">
        <v>0.23300000000000001</v>
      </c>
      <c r="CZ132">
        <v>0</v>
      </c>
      <c r="DA132">
        <v>0</v>
      </c>
      <c r="DB132">
        <v>4.6999998000000001E-2</v>
      </c>
      <c r="DC132">
        <v>1.0999999999999999E-2</v>
      </c>
      <c r="DD132">
        <v>4.6999998000000001E-2</v>
      </c>
      <c r="DE132">
        <v>0</v>
      </c>
      <c r="DF132">
        <v>2006</v>
      </c>
      <c r="DG132">
        <v>0.16829</v>
      </c>
      <c r="DH132">
        <v>5.9999998999999998E-2</v>
      </c>
      <c r="DI132">
        <v>0.10829</v>
      </c>
      <c r="DJ132">
        <v>0.16062000000000001</v>
      </c>
      <c r="DK132">
        <v>0.22062001000000001</v>
      </c>
      <c r="DR132">
        <v>0</v>
      </c>
      <c r="DS132">
        <v>0</v>
      </c>
      <c r="DT132">
        <v>0</v>
      </c>
      <c r="DU132">
        <v>0</v>
      </c>
      <c r="DV132">
        <v>444680</v>
      </c>
      <c r="DW132">
        <v>23764000</v>
      </c>
      <c r="DX132">
        <v>44.5</v>
      </c>
      <c r="DY132">
        <v>10.7</v>
      </c>
      <c r="DZ132">
        <v>53.441001999999997</v>
      </c>
      <c r="EA132">
        <v>22511</v>
      </c>
      <c r="EB132">
        <v>93617</v>
      </c>
      <c r="EC132">
        <v>193245</v>
      </c>
      <c r="EF132">
        <v>27.540324999999999</v>
      </c>
      <c r="EG132">
        <v>169022</v>
      </c>
      <c r="EJ132">
        <v>29.856000999999999</v>
      </c>
      <c r="EK132">
        <v>60.700001</v>
      </c>
      <c r="EL132">
        <v>26</v>
      </c>
      <c r="EN132">
        <v>7311</v>
      </c>
      <c r="EP132">
        <v>16912</v>
      </c>
      <c r="ES132">
        <v>0</v>
      </c>
      <c r="EV132">
        <v>754053</v>
      </c>
      <c r="EW132">
        <v>0</v>
      </c>
      <c r="EX132">
        <v>1</v>
      </c>
      <c r="FB132">
        <v>58225000</v>
      </c>
      <c r="FP132">
        <v>2210310</v>
      </c>
      <c r="FQ132">
        <v>2047448</v>
      </c>
      <c r="FR132">
        <v>548686</v>
      </c>
      <c r="FW132">
        <v>4806444</v>
      </c>
      <c r="FX132">
        <v>13790935</v>
      </c>
      <c r="GB132">
        <v>2830297</v>
      </c>
      <c r="GG132">
        <v>-2009</v>
      </c>
      <c r="GL132">
        <v>-82161</v>
      </c>
      <c r="GM132">
        <v>225252</v>
      </c>
      <c r="GN132">
        <v>-156433</v>
      </c>
      <c r="GQ132">
        <v>21411716</v>
      </c>
      <c r="GR132">
        <v>-5322030</v>
      </c>
      <c r="GS132">
        <v>-5322030</v>
      </c>
      <c r="HA132">
        <v>-82456</v>
      </c>
      <c r="HB132">
        <v>-94767</v>
      </c>
      <c r="HD132">
        <v>-223501</v>
      </c>
      <c r="HE132">
        <v>-5722754</v>
      </c>
      <c r="HG132">
        <v>116061288</v>
      </c>
    </row>
    <row r="133" spans="1:215" x14ac:dyDescent="0.25">
      <c r="A133">
        <v>10</v>
      </c>
      <c r="B133" t="s">
        <v>694</v>
      </c>
      <c r="C133">
        <v>2005</v>
      </c>
      <c r="E133" t="s">
        <v>695</v>
      </c>
      <c r="F133">
        <v>1913</v>
      </c>
      <c r="G133">
        <v>0</v>
      </c>
      <c r="I133">
        <v>0</v>
      </c>
      <c r="J133" t="s">
        <v>687</v>
      </c>
      <c r="K133" t="s">
        <v>688</v>
      </c>
      <c r="L133" t="s">
        <v>688</v>
      </c>
      <c r="M133">
        <v>2</v>
      </c>
      <c r="N133" t="s">
        <v>625</v>
      </c>
      <c r="O133">
        <v>0</v>
      </c>
      <c r="P133" t="s">
        <v>633</v>
      </c>
      <c r="Q133" t="s">
        <v>626</v>
      </c>
      <c r="R133">
        <v>2</v>
      </c>
      <c r="S133">
        <v>1</v>
      </c>
      <c r="T133" s="60">
        <v>38533</v>
      </c>
      <c r="U133" s="60">
        <v>38533</v>
      </c>
      <c r="V133" s="60">
        <v>38533</v>
      </c>
      <c r="W133" t="s">
        <v>201</v>
      </c>
      <c r="X133" t="s">
        <v>689</v>
      </c>
      <c r="Y133" t="s">
        <v>619</v>
      </c>
      <c r="Z133">
        <v>3.2499999000000002E-2</v>
      </c>
      <c r="AA133">
        <v>7.9999998000000003E-2</v>
      </c>
      <c r="AB133">
        <v>1</v>
      </c>
      <c r="AC133">
        <v>0</v>
      </c>
      <c r="AD133">
        <v>1</v>
      </c>
      <c r="AE133">
        <v>1</v>
      </c>
      <c r="AF133">
        <v>1</v>
      </c>
      <c r="AG133">
        <v>100</v>
      </c>
      <c r="BP133" s="60">
        <v>38533</v>
      </c>
      <c r="BQ133">
        <v>121882000</v>
      </c>
      <c r="BR133">
        <v>142192992</v>
      </c>
      <c r="BS133">
        <v>0.86000001000000004</v>
      </c>
      <c r="BT133">
        <v>20311000</v>
      </c>
      <c r="BV133">
        <v>23257000</v>
      </c>
      <c r="BW133">
        <v>3709000</v>
      </c>
      <c r="BX133">
        <v>0.69999999000000002</v>
      </c>
      <c r="BY133">
        <v>0</v>
      </c>
      <c r="BZ133">
        <v>0</v>
      </c>
      <c r="CA133">
        <v>0</v>
      </c>
      <c r="CC133">
        <v>0.1109</v>
      </c>
      <c r="CE133">
        <v>0.10479999</v>
      </c>
      <c r="CG133">
        <v>2.8800000999999999E-2</v>
      </c>
      <c r="CJ133">
        <v>8.6400002000000004E-2</v>
      </c>
      <c r="CS133">
        <v>0</v>
      </c>
      <c r="CT133">
        <v>0</v>
      </c>
      <c r="CU133">
        <v>0</v>
      </c>
      <c r="CV133">
        <v>0.63800000999999995</v>
      </c>
      <c r="CW133">
        <v>0.42799999999999999</v>
      </c>
      <c r="CX133">
        <v>0.20999999</v>
      </c>
      <c r="CY133">
        <v>0.24399999999999999</v>
      </c>
      <c r="CZ133">
        <v>0</v>
      </c>
      <c r="DA133">
        <v>0</v>
      </c>
      <c r="DB133">
        <v>5.5E-2</v>
      </c>
      <c r="DC133">
        <v>8.9999999999999993E-3</v>
      </c>
      <c r="DD133">
        <v>5.4000000999999999E-2</v>
      </c>
      <c r="DE133">
        <v>0</v>
      </c>
      <c r="DF133">
        <v>2007</v>
      </c>
      <c r="DG133">
        <v>0.16819999999999999</v>
      </c>
      <c r="DH133">
        <v>5.9999998999999998E-2</v>
      </c>
      <c r="DI133">
        <v>0.1082</v>
      </c>
      <c r="DJ133">
        <v>0.1532</v>
      </c>
      <c r="DK133">
        <v>0.2132</v>
      </c>
      <c r="DR133">
        <v>0</v>
      </c>
      <c r="DS133">
        <v>0</v>
      </c>
      <c r="DT133">
        <v>0</v>
      </c>
      <c r="DU133">
        <v>0</v>
      </c>
      <c r="DV133">
        <v>450282</v>
      </c>
      <c r="DW133">
        <v>23257000</v>
      </c>
      <c r="DX133">
        <v>44.5</v>
      </c>
      <c r="DY133">
        <v>10.7</v>
      </c>
      <c r="DZ133">
        <v>51.648997999999999</v>
      </c>
      <c r="EA133">
        <v>24113</v>
      </c>
      <c r="EB133">
        <v>100281</v>
      </c>
      <c r="EC133">
        <v>201241</v>
      </c>
      <c r="EF133">
        <v>29.380703</v>
      </c>
      <c r="EG133">
        <v>176008</v>
      </c>
      <c r="EJ133">
        <v>31.403998999999999</v>
      </c>
      <c r="EK133">
        <v>60.799999</v>
      </c>
      <c r="EL133">
        <v>26.1</v>
      </c>
      <c r="EN133">
        <v>7571</v>
      </c>
      <c r="EP133">
        <v>17662</v>
      </c>
      <c r="ES133">
        <v>0</v>
      </c>
      <c r="EV133">
        <v>775917</v>
      </c>
      <c r="EW133">
        <v>0</v>
      </c>
      <c r="EX133">
        <v>1</v>
      </c>
      <c r="FB133">
        <v>63762000</v>
      </c>
      <c r="FP133">
        <v>2326536</v>
      </c>
      <c r="FQ133">
        <v>2104712</v>
      </c>
      <c r="FR133">
        <v>1218614</v>
      </c>
      <c r="FW133">
        <v>5649862</v>
      </c>
      <c r="FX133">
        <v>10358928</v>
      </c>
      <c r="GB133">
        <v>3813029</v>
      </c>
      <c r="GG133">
        <v>-8728</v>
      </c>
      <c r="GL133">
        <v>-100232</v>
      </c>
      <c r="GM133">
        <v>502398</v>
      </c>
      <c r="GN133">
        <v>-436409</v>
      </c>
      <c r="GQ133">
        <v>19778848</v>
      </c>
      <c r="GR133">
        <v>-5912602</v>
      </c>
      <c r="GS133">
        <v>-5912602</v>
      </c>
      <c r="HA133">
        <v>-87969</v>
      </c>
      <c r="HB133">
        <v>-94662</v>
      </c>
      <c r="HD133">
        <v>-221271</v>
      </c>
      <c r="HE133">
        <v>-6316504</v>
      </c>
      <c r="HG133">
        <v>129523632</v>
      </c>
    </row>
    <row r="134" spans="1:215" x14ac:dyDescent="0.25">
      <c r="A134">
        <v>10</v>
      </c>
      <c r="B134" t="s">
        <v>694</v>
      </c>
      <c r="C134">
        <v>2006</v>
      </c>
      <c r="E134" t="s">
        <v>695</v>
      </c>
      <c r="F134">
        <v>1913</v>
      </c>
      <c r="G134">
        <v>0</v>
      </c>
      <c r="I134">
        <v>0</v>
      </c>
      <c r="J134" t="s">
        <v>687</v>
      </c>
      <c r="K134" t="s">
        <v>688</v>
      </c>
      <c r="L134" t="s">
        <v>688</v>
      </c>
      <c r="M134">
        <v>2</v>
      </c>
      <c r="N134" t="s">
        <v>625</v>
      </c>
      <c r="O134">
        <v>0</v>
      </c>
      <c r="P134" t="s">
        <v>633</v>
      </c>
      <c r="Q134" t="s">
        <v>626</v>
      </c>
      <c r="R134">
        <v>2</v>
      </c>
      <c r="S134">
        <v>1</v>
      </c>
      <c r="T134" s="60">
        <v>38898</v>
      </c>
      <c r="U134" s="60">
        <v>38898</v>
      </c>
      <c r="V134" s="60">
        <v>38898</v>
      </c>
      <c r="W134" t="s">
        <v>201</v>
      </c>
      <c r="X134" t="s">
        <v>689</v>
      </c>
      <c r="Y134" t="s">
        <v>619</v>
      </c>
      <c r="Z134">
        <v>3.2499999000000002E-2</v>
      </c>
      <c r="AA134">
        <v>7.9999998000000003E-2</v>
      </c>
      <c r="AB134">
        <v>1</v>
      </c>
      <c r="AC134">
        <v>0</v>
      </c>
      <c r="AD134">
        <v>1</v>
      </c>
      <c r="AE134">
        <v>1</v>
      </c>
      <c r="AF134">
        <v>1</v>
      </c>
      <c r="AG134">
        <v>100</v>
      </c>
      <c r="BP134" s="60">
        <v>38898</v>
      </c>
      <c r="BQ134">
        <v>131237000</v>
      </c>
      <c r="BR134">
        <v>150872000</v>
      </c>
      <c r="BS134">
        <v>0.87</v>
      </c>
      <c r="BT134">
        <v>19635000</v>
      </c>
      <c r="BV134">
        <v>24240000</v>
      </c>
      <c r="BW134">
        <v>3821000</v>
      </c>
      <c r="BX134">
        <v>0.63999998999999996</v>
      </c>
      <c r="BY134">
        <v>0</v>
      </c>
      <c r="BZ134">
        <v>0</v>
      </c>
      <c r="CA134">
        <v>0</v>
      </c>
      <c r="CC134">
        <v>0.1321</v>
      </c>
      <c r="CE134">
        <v>0.13859999000000001</v>
      </c>
      <c r="CG134">
        <v>7.5000002999999996E-2</v>
      </c>
      <c r="CJ134">
        <v>8.6400002000000004E-2</v>
      </c>
      <c r="CS134">
        <v>0</v>
      </c>
      <c r="CT134">
        <v>0</v>
      </c>
      <c r="CU134">
        <v>0</v>
      </c>
      <c r="CV134">
        <v>0.64300000999999996</v>
      </c>
      <c r="CW134">
        <v>0.41999998999999999</v>
      </c>
      <c r="CX134">
        <v>0.22299999000000001</v>
      </c>
      <c r="CY134">
        <v>0.221</v>
      </c>
      <c r="CZ134">
        <v>0</v>
      </c>
      <c r="DA134">
        <v>0</v>
      </c>
      <c r="DB134">
        <v>7.4000000999999996E-2</v>
      </c>
      <c r="DC134">
        <v>2E-3</v>
      </c>
      <c r="DD134">
        <v>5.9999998999999998E-2</v>
      </c>
      <c r="DE134">
        <v>0</v>
      </c>
      <c r="DF134">
        <v>2008</v>
      </c>
      <c r="DG134">
        <v>0.16819999999999999</v>
      </c>
      <c r="DH134">
        <v>5.9999998999999998E-2</v>
      </c>
      <c r="DI134">
        <v>0.1082</v>
      </c>
      <c r="DJ134">
        <v>0.14987998999999999</v>
      </c>
      <c r="DK134">
        <v>0.20988001000000001</v>
      </c>
      <c r="DR134">
        <v>0</v>
      </c>
      <c r="DS134">
        <v>0</v>
      </c>
      <c r="DT134">
        <v>0</v>
      </c>
      <c r="DU134">
        <v>0</v>
      </c>
      <c r="DV134">
        <v>453365</v>
      </c>
      <c r="DW134">
        <v>24240000</v>
      </c>
      <c r="DX134">
        <v>44.599997999999999</v>
      </c>
      <c r="DY134">
        <v>10.8</v>
      </c>
      <c r="DZ134">
        <v>53.466000000000001</v>
      </c>
      <c r="EA134">
        <v>26733</v>
      </c>
      <c r="EB134">
        <v>106868</v>
      </c>
      <c r="EC134">
        <v>207846</v>
      </c>
      <c r="EF134">
        <v>30.954402999999999</v>
      </c>
      <c r="EG134">
        <v>181833</v>
      </c>
      <c r="EJ134">
        <v>32.891998000000001</v>
      </c>
      <c r="EK134">
        <v>60.799999</v>
      </c>
      <c r="EL134">
        <v>26.200001</v>
      </c>
      <c r="EN134">
        <v>7683</v>
      </c>
      <c r="EP134">
        <v>18330</v>
      </c>
      <c r="ES134">
        <v>0</v>
      </c>
      <c r="EV134">
        <v>794812</v>
      </c>
      <c r="EW134">
        <v>0</v>
      </c>
      <c r="EX134">
        <v>1</v>
      </c>
      <c r="FB134">
        <v>68774000</v>
      </c>
      <c r="FP134">
        <v>2230754</v>
      </c>
      <c r="FQ134">
        <v>2203548</v>
      </c>
      <c r="FR134">
        <v>1018720</v>
      </c>
      <c r="FW134">
        <v>5453022</v>
      </c>
      <c r="FX134">
        <v>12212130</v>
      </c>
      <c r="GB134">
        <v>3911287</v>
      </c>
      <c r="GG134">
        <v>68</v>
      </c>
      <c r="GL134">
        <v>-112929</v>
      </c>
      <c r="GM134">
        <v>1087366</v>
      </c>
      <c r="GN134">
        <v>-1020130</v>
      </c>
      <c r="GQ134">
        <v>21530814</v>
      </c>
      <c r="GR134">
        <v>-6433749</v>
      </c>
      <c r="GS134">
        <v>-6433749</v>
      </c>
      <c r="HA134">
        <v>-97453</v>
      </c>
      <c r="HB134">
        <v>-95611</v>
      </c>
      <c r="HD134">
        <v>-215258</v>
      </c>
      <c r="HE134">
        <v>-6842071</v>
      </c>
      <c r="HG134">
        <v>144212384</v>
      </c>
    </row>
    <row r="135" spans="1:215" x14ac:dyDescent="0.25">
      <c r="A135">
        <v>10</v>
      </c>
      <c r="B135" t="s">
        <v>694</v>
      </c>
      <c r="C135">
        <v>2007</v>
      </c>
      <c r="E135" t="s">
        <v>695</v>
      </c>
      <c r="F135">
        <v>1913</v>
      </c>
      <c r="G135">
        <v>0</v>
      </c>
      <c r="I135">
        <v>0</v>
      </c>
      <c r="J135" t="s">
        <v>687</v>
      </c>
      <c r="K135" t="s">
        <v>688</v>
      </c>
      <c r="L135" t="s">
        <v>688</v>
      </c>
      <c r="M135">
        <v>2</v>
      </c>
      <c r="N135" t="s">
        <v>625</v>
      </c>
      <c r="O135">
        <v>0</v>
      </c>
      <c r="P135" t="s">
        <v>633</v>
      </c>
      <c r="Q135" t="s">
        <v>626</v>
      </c>
      <c r="R135">
        <v>2</v>
      </c>
      <c r="S135">
        <v>1</v>
      </c>
      <c r="T135" s="60">
        <v>39263</v>
      </c>
      <c r="U135" s="60">
        <v>39263</v>
      </c>
      <c r="V135" s="60">
        <v>39263</v>
      </c>
      <c r="W135" t="s">
        <v>201</v>
      </c>
      <c r="X135" t="s">
        <v>689</v>
      </c>
      <c r="Y135" t="s">
        <v>619</v>
      </c>
      <c r="Z135">
        <v>3.2499999000000002E-2</v>
      </c>
      <c r="AA135">
        <v>7.9999998000000003E-2</v>
      </c>
      <c r="AB135">
        <v>1</v>
      </c>
      <c r="AC135">
        <v>0</v>
      </c>
      <c r="AD135">
        <v>1</v>
      </c>
      <c r="AE135">
        <v>1</v>
      </c>
      <c r="AF135">
        <v>1</v>
      </c>
      <c r="AG135">
        <v>30</v>
      </c>
      <c r="BP135" s="60">
        <v>39263</v>
      </c>
      <c r="BQ135">
        <v>148427008</v>
      </c>
      <c r="BR135">
        <v>167128992</v>
      </c>
      <c r="BS135">
        <v>0.88999998999999996</v>
      </c>
      <c r="BT135">
        <v>18702000</v>
      </c>
      <c r="BV135">
        <v>25906000</v>
      </c>
      <c r="BW135">
        <v>3980000</v>
      </c>
      <c r="BX135">
        <v>0.67000002000000003</v>
      </c>
      <c r="BY135">
        <v>0</v>
      </c>
      <c r="BZ135">
        <v>0</v>
      </c>
      <c r="CA135">
        <v>0</v>
      </c>
      <c r="CC135">
        <v>0.21030001000000001</v>
      </c>
      <c r="CE135">
        <v>0.1507</v>
      </c>
      <c r="CG135">
        <v>0.13079999</v>
      </c>
      <c r="CJ135">
        <v>8.9700005999999999E-2</v>
      </c>
      <c r="CS135">
        <v>0</v>
      </c>
      <c r="CT135">
        <v>0</v>
      </c>
      <c r="CU135">
        <v>0</v>
      </c>
      <c r="CV135">
        <v>0.62199998000000001</v>
      </c>
      <c r="CW135">
        <v>0.40900001000000002</v>
      </c>
      <c r="CX135">
        <v>0.21299999999999999</v>
      </c>
      <c r="CY135">
        <v>0.20499999999999999</v>
      </c>
      <c r="CZ135">
        <v>0</v>
      </c>
      <c r="DA135">
        <v>0</v>
      </c>
      <c r="DB135">
        <v>9.8000005000000001E-2</v>
      </c>
      <c r="DC135">
        <v>1E-3</v>
      </c>
      <c r="DD135">
        <v>7.4000000999999996E-2</v>
      </c>
      <c r="DE135">
        <v>0</v>
      </c>
      <c r="DF135">
        <v>2009</v>
      </c>
      <c r="DG135">
        <v>0.17285</v>
      </c>
      <c r="DH135">
        <v>5.9999998999999998E-2</v>
      </c>
      <c r="DI135">
        <v>0.11285000000000001</v>
      </c>
      <c r="DJ135">
        <v>0.15356</v>
      </c>
      <c r="DK135">
        <v>0.21356000999999999</v>
      </c>
      <c r="DR135">
        <v>0</v>
      </c>
      <c r="DS135">
        <v>0</v>
      </c>
      <c r="DT135">
        <v>0</v>
      </c>
      <c r="DU135">
        <v>0</v>
      </c>
      <c r="DV135">
        <v>455693</v>
      </c>
      <c r="DW135">
        <v>25906000</v>
      </c>
      <c r="DX135">
        <v>44.700001</v>
      </c>
      <c r="DY135">
        <v>10.8</v>
      </c>
      <c r="DZ135">
        <v>56.848998999999999</v>
      </c>
      <c r="EA135">
        <v>28922</v>
      </c>
      <c r="EB135">
        <v>112528</v>
      </c>
      <c r="EC135">
        <v>215641</v>
      </c>
      <c r="EF135">
        <v>32.171902000000003</v>
      </c>
      <c r="EG135">
        <v>188659</v>
      </c>
      <c r="EJ135">
        <v>34.535998999999997</v>
      </c>
      <c r="EK135">
        <v>60.799999</v>
      </c>
      <c r="EL135">
        <v>26.299999</v>
      </c>
      <c r="EN135">
        <v>7915</v>
      </c>
      <c r="EP135">
        <v>19067</v>
      </c>
      <c r="ES135">
        <v>0</v>
      </c>
      <c r="EV135">
        <v>812784</v>
      </c>
      <c r="EW135">
        <v>0</v>
      </c>
      <c r="EX135">
        <v>1</v>
      </c>
      <c r="FB135">
        <v>75612000</v>
      </c>
      <c r="FI135">
        <v>166903008</v>
      </c>
      <c r="FP135">
        <v>2334954</v>
      </c>
      <c r="FQ135">
        <v>2285728</v>
      </c>
      <c r="FR135">
        <v>1084387</v>
      </c>
      <c r="FW135">
        <v>5705069</v>
      </c>
      <c r="FX135">
        <v>25236344</v>
      </c>
      <c r="GB135">
        <v>4670151</v>
      </c>
      <c r="GG135">
        <v>555</v>
      </c>
      <c r="GL135">
        <v>-146426</v>
      </c>
      <c r="GM135">
        <v>1573052</v>
      </c>
      <c r="GN135">
        <v>-1493236</v>
      </c>
      <c r="GQ135">
        <v>35545508</v>
      </c>
      <c r="GR135">
        <v>-6937581</v>
      </c>
      <c r="GS135">
        <v>-6937581</v>
      </c>
      <c r="HA135">
        <v>-106153</v>
      </c>
      <c r="HB135">
        <v>-105895</v>
      </c>
      <c r="HD135">
        <v>-230337</v>
      </c>
      <c r="HE135">
        <v>-7379966</v>
      </c>
      <c r="HG135">
        <v>172377920</v>
      </c>
    </row>
    <row r="136" spans="1:215" x14ac:dyDescent="0.25">
      <c r="A136">
        <v>10</v>
      </c>
      <c r="B136" t="s">
        <v>694</v>
      </c>
      <c r="C136">
        <v>2008</v>
      </c>
      <c r="E136" t="s">
        <v>695</v>
      </c>
      <c r="F136">
        <v>1913</v>
      </c>
      <c r="G136">
        <v>0</v>
      </c>
      <c r="I136">
        <v>0</v>
      </c>
      <c r="J136" t="s">
        <v>687</v>
      </c>
      <c r="K136" t="s">
        <v>688</v>
      </c>
      <c r="L136" t="s">
        <v>688</v>
      </c>
      <c r="M136">
        <v>2</v>
      </c>
      <c r="N136" t="s">
        <v>625</v>
      </c>
      <c r="O136">
        <v>0</v>
      </c>
      <c r="P136" t="s">
        <v>633</v>
      </c>
      <c r="Q136" t="s">
        <v>626</v>
      </c>
      <c r="R136">
        <v>2</v>
      </c>
      <c r="S136">
        <v>1</v>
      </c>
      <c r="T136" s="60">
        <v>39629</v>
      </c>
      <c r="U136" s="60">
        <v>39629</v>
      </c>
      <c r="V136" s="60">
        <v>39629</v>
      </c>
      <c r="W136" t="s">
        <v>201</v>
      </c>
      <c r="X136" t="s">
        <v>689</v>
      </c>
      <c r="Y136" t="s">
        <v>619</v>
      </c>
      <c r="Z136">
        <v>3.2499999000000002E-2</v>
      </c>
      <c r="AA136">
        <v>7.9999998000000003E-2</v>
      </c>
      <c r="AB136">
        <v>1</v>
      </c>
      <c r="AC136">
        <v>0</v>
      </c>
      <c r="AD136">
        <v>1</v>
      </c>
      <c r="AE136">
        <v>1</v>
      </c>
      <c r="AF136">
        <v>1</v>
      </c>
      <c r="AG136">
        <v>30</v>
      </c>
      <c r="BP136" s="60">
        <v>39629</v>
      </c>
      <c r="BQ136">
        <v>155215008</v>
      </c>
      <c r="BR136">
        <v>177734000</v>
      </c>
      <c r="BS136">
        <v>0.87</v>
      </c>
      <c r="BT136">
        <v>22519000</v>
      </c>
      <c r="BV136">
        <v>27118000</v>
      </c>
      <c r="BW136">
        <v>4362000</v>
      </c>
      <c r="BX136">
        <v>0.66000002999999996</v>
      </c>
      <c r="BY136">
        <v>0</v>
      </c>
      <c r="BZ136">
        <v>0</v>
      </c>
      <c r="CA136">
        <v>0</v>
      </c>
      <c r="CC136">
        <v>-3.6899999000000003E-2</v>
      </c>
      <c r="CE136">
        <v>9.7200006000000005E-2</v>
      </c>
      <c r="CG136">
        <v>0.1149</v>
      </c>
      <c r="CJ136">
        <v>6.8700000999999997E-2</v>
      </c>
      <c r="CS136">
        <v>0</v>
      </c>
      <c r="CT136">
        <v>0</v>
      </c>
      <c r="CU136">
        <v>0</v>
      </c>
      <c r="CV136">
        <v>0.57800001000000001</v>
      </c>
      <c r="CW136">
        <v>0.38</v>
      </c>
      <c r="CX136">
        <v>0.19800000000000001</v>
      </c>
      <c r="CY136">
        <v>0.192</v>
      </c>
      <c r="CZ136">
        <v>0</v>
      </c>
      <c r="DA136">
        <v>0</v>
      </c>
      <c r="DB136">
        <v>0.125</v>
      </c>
      <c r="DC136">
        <v>3.0000000000000001E-3</v>
      </c>
      <c r="DD136">
        <v>0.10199999999999999</v>
      </c>
      <c r="DE136">
        <v>0</v>
      </c>
      <c r="DF136">
        <v>2010</v>
      </c>
      <c r="DG136">
        <v>0.17327998999999999</v>
      </c>
      <c r="DH136">
        <v>5.9999998999999998E-2</v>
      </c>
      <c r="DI136">
        <v>0.11328000000000001</v>
      </c>
      <c r="DJ136">
        <v>0.15562999</v>
      </c>
      <c r="DK136">
        <v>0.21562998999999999</v>
      </c>
      <c r="DR136">
        <v>0</v>
      </c>
      <c r="DS136">
        <v>0</v>
      </c>
      <c r="DT136">
        <v>0</v>
      </c>
      <c r="DU136">
        <v>0</v>
      </c>
      <c r="DV136">
        <v>461378</v>
      </c>
      <c r="DW136">
        <v>27118000</v>
      </c>
      <c r="DX136">
        <v>44.700001</v>
      </c>
      <c r="DY136">
        <v>10.8</v>
      </c>
      <c r="DZ136">
        <v>58.777000000000001</v>
      </c>
      <c r="EA136">
        <v>30370</v>
      </c>
      <c r="EB136">
        <v>117627</v>
      </c>
      <c r="EC136">
        <v>223968</v>
      </c>
      <c r="EF136">
        <v>33.896270999999999</v>
      </c>
      <c r="EG136">
        <v>195960</v>
      </c>
      <c r="EJ136">
        <v>36.251998999999998</v>
      </c>
      <c r="EK136">
        <v>60.799999</v>
      </c>
      <c r="EL136">
        <v>26.299999</v>
      </c>
      <c r="EN136">
        <v>8170</v>
      </c>
      <c r="EP136">
        <v>19838</v>
      </c>
      <c r="ES136">
        <v>0</v>
      </c>
      <c r="EV136">
        <v>833343</v>
      </c>
      <c r="EW136">
        <v>0</v>
      </c>
      <c r="EX136">
        <v>1</v>
      </c>
      <c r="FB136">
        <v>82609000</v>
      </c>
      <c r="FI136">
        <v>155763008</v>
      </c>
      <c r="FP136">
        <v>2511810</v>
      </c>
      <c r="FQ136">
        <v>2453268</v>
      </c>
      <c r="FR136">
        <v>1629635</v>
      </c>
      <c r="FW136">
        <v>6594713</v>
      </c>
      <c r="FX136">
        <v>-14523848</v>
      </c>
      <c r="GB136">
        <v>4882026</v>
      </c>
      <c r="GG136">
        <v>213116</v>
      </c>
      <c r="GK136">
        <v>-20154</v>
      </c>
      <c r="GL136">
        <v>-208068</v>
      </c>
      <c r="GM136">
        <v>1357862</v>
      </c>
      <c r="GN136">
        <v>-1142936</v>
      </c>
      <c r="GQ136">
        <v>-2847289</v>
      </c>
      <c r="GR136">
        <v>-7591680</v>
      </c>
      <c r="GS136">
        <v>-7591680</v>
      </c>
      <c r="HA136">
        <v>-101778</v>
      </c>
      <c r="HB136">
        <v>-109363</v>
      </c>
      <c r="HD136">
        <v>-229860</v>
      </c>
      <c r="HE136">
        <v>-8032681</v>
      </c>
      <c r="HG136">
        <v>161498192</v>
      </c>
    </row>
    <row r="137" spans="1:215" x14ac:dyDescent="0.25">
      <c r="A137">
        <v>10</v>
      </c>
      <c r="B137" t="s">
        <v>694</v>
      </c>
      <c r="C137">
        <v>2009</v>
      </c>
      <c r="E137" t="s">
        <v>695</v>
      </c>
      <c r="F137">
        <v>1913</v>
      </c>
      <c r="G137">
        <v>0</v>
      </c>
      <c r="I137">
        <v>0</v>
      </c>
      <c r="J137" t="s">
        <v>687</v>
      </c>
      <c r="K137" t="s">
        <v>688</v>
      </c>
      <c r="L137" t="s">
        <v>688</v>
      </c>
      <c r="M137">
        <v>2</v>
      </c>
      <c r="N137" t="s">
        <v>625</v>
      </c>
      <c r="O137">
        <v>0</v>
      </c>
      <c r="P137" t="s">
        <v>633</v>
      </c>
      <c r="Q137" t="s">
        <v>626</v>
      </c>
      <c r="R137">
        <v>2</v>
      </c>
      <c r="S137">
        <v>1</v>
      </c>
      <c r="T137" s="60">
        <v>39994</v>
      </c>
      <c r="U137" s="60">
        <v>39994</v>
      </c>
      <c r="V137" s="60">
        <v>39994</v>
      </c>
      <c r="W137" t="s">
        <v>201</v>
      </c>
      <c r="X137" t="s">
        <v>689</v>
      </c>
      <c r="Y137" t="s">
        <v>619</v>
      </c>
      <c r="Z137">
        <v>3.2499999000000002E-2</v>
      </c>
      <c r="AA137">
        <v>7.9999998000000003E-2</v>
      </c>
      <c r="AB137">
        <v>1</v>
      </c>
      <c r="AC137">
        <v>0</v>
      </c>
      <c r="AD137">
        <v>1</v>
      </c>
      <c r="AE137">
        <v>1</v>
      </c>
      <c r="AF137">
        <v>1</v>
      </c>
      <c r="AG137">
        <v>30</v>
      </c>
      <c r="BP137" s="60">
        <v>39994</v>
      </c>
      <c r="BQ137">
        <v>145142000</v>
      </c>
      <c r="BR137">
        <v>185683008</v>
      </c>
      <c r="BS137">
        <v>0.77999996999999999</v>
      </c>
      <c r="BT137">
        <v>40541000</v>
      </c>
      <c r="BV137">
        <v>27327000</v>
      </c>
      <c r="BW137">
        <v>4547000</v>
      </c>
      <c r="BX137">
        <v>0.63</v>
      </c>
      <c r="BY137">
        <v>0</v>
      </c>
      <c r="BZ137">
        <v>0</v>
      </c>
      <c r="CA137">
        <v>0</v>
      </c>
      <c r="CC137">
        <v>-0.25030002000000001</v>
      </c>
      <c r="CE137">
        <v>-4.3899998000000003E-2</v>
      </c>
      <c r="CG137">
        <v>1.9299999000000002E-2</v>
      </c>
      <c r="CJ137">
        <v>2.5499999999999998E-2</v>
      </c>
      <c r="CS137">
        <v>0</v>
      </c>
      <c r="CT137">
        <v>0</v>
      </c>
      <c r="CU137">
        <v>0</v>
      </c>
      <c r="CV137">
        <v>0.54200000000000004</v>
      </c>
      <c r="CW137">
        <v>0</v>
      </c>
      <c r="CX137">
        <v>0</v>
      </c>
      <c r="CY137">
        <v>0.21799999</v>
      </c>
      <c r="CZ137">
        <v>0</v>
      </c>
      <c r="DA137">
        <v>0</v>
      </c>
      <c r="DB137">
        <v>0.10399999</v>
      </c>
      <c r="DC137">
        <v>8.0000000000000002E-3</v>
      </c>
      <c r="DD137">
        <v>0.12800001</v>
      </c>
      <c r="DE137">
        <v>0</v>
      </c>
      <c r="DF137">
        <v>2011</v>
      </c>
      <c r="DG137">
        <v>0.17313998999999999</v>
      </c>
      <c r="DH137">
        <v>5.9999998999999998E-2</v>
      </c>
      <c r="DI137">
        <v>0.11314</v>
      </c>
      <c r="DJ137">
        <v>0.25858998</v>
      </c>
      <c r="DK137">
        <v>0.31858998999999999</v>
      </c>
      <c r="DR137">
        <v>0</v>
      </c>
      <c r="DS137">
        <v>0</v>
      </c>
      <c r="DT137">
        <v>0</v>
      </c>
      <c r="DU137">
        <v>0</v>
      </c>
      <c r="DV137">
        <v>459009</v>
      </c>
      <c r="DW137">
        <v>27327000</v>
      </c>
      <c r="DX137">
        <v>44.799999</v>
      </c>
      <c r="DY137">
        <v>11</v>
      </c>
      <c r="DZ137">
        <v>59.535998999999997</v>
      </c>
      <c r="EA137">
        <v>31661</v>
      </c>
      <c r="EB137">
        <v>124546</v>
      </c>
      <c r="EC137">
        <v>232617</v>
      </c>
      <c r="EF137">
        <v>35.492386000000003</v>
      </c>
      <c r="EG137">
        <v>203649</v>
      </c>
      <c r="EI137">
        <v>72.199996999999996</v>
      </c>
      <c r="EJ137">
        <v>37.967998999999999</v>
      </c>
      <c r="EK137">
        <v>60.799999</v>
      </c>
      <c r="EL137">
        <v>26.4</v>
      </c>
      <c r="EN137">
        <v>8380</v>
      </c>
      <c r="EP137">
        <v>20588</v>
      </c>
      <c r="ES137">
        <v>0</v>
      </c>
      <c r="EV137">
        <v>847833</v>
      </c>
      <c r="EW137">
        <v>0</v>
      </c>
      <c r="EX137">
        <v>1</v>
      </c>
      <c r="FB137">
        <v>89572000</v>
      </c>
      <c r="FI137">
        <v>113192000</v>
      </c>
      <c r="FO137">
        <v>-599221</v>
      </c>
      <c r="FP137">
        <v>2500632</v>
      </c>
      <c r="FQ137">
        <v>2464243</v>
      </c>
      <c r="FR137">
        <v>1140382</v>
      </c>
      <c r="FW137">
        <v>6105257</v>
      </c>
      <c r="FX137">
        <v>-42819400</v>
      </c>
      <c r="GB137">
        <v>3568097</v>
      </c>
      <c r="GG137">
        <v>7528</v>
      </c>
      <c r="GK137">
        <v>-15097</v>
      </c>
      <c r="GL137">
        <v>-159864</v>
      </c>
      <c r="GM137">
        <v>-35418</v>
      </c>
      <c r="GN137">
        <v>-296793</v>
      </c>
      <c r="GQ137">
        <v>-34244912</v>
      </c>
      <c r="GR137">
        <v>-8256132</v>
      </c>
      <c r="GS137">
        <v>-8256132</v>
      </c>
      <c r="HA137">
        <v>-105816</v>
      </c>
      <c r="HB137">
        <v>-113154</v>
      </c>
      <c r="HD137">
        <v>-348105</v>
      </c>
      <c r="HE137">
        <v>-8823207</v>
      </c>
      <c r="HG137">
        <v>118430072</v>
      </c>
    </row>
    <row r="138" spans="1:215" x14ac:dyDescent="0.25">
      <c r="A138">
        <v>10</v>
      </c>
      <c r="B138" t="s">
        <v>694</v>
      </c>
      <c r="C138">
        <v>2010</v>
      </c>
      <c r="E138" t="s">
        <v>695</v>
      </c>
      <c r="F138">
        <v>1913</v>
      </c>
      <c r="G138">
        <v>0</v>
      </c>
      <c r="I138">
        <v>0</v>
      </c>
      <c r="J138" t="s">
        <v>687</v>
      </c>
      <c r="K138" t="s">
        <v>688</v>
      </c>
      <c r="L138" t="s">
        <v>688</v>
      </c>
      <c r="M138">
        <v>2</v>
      </c>
      <c r="N138" t="s">
        <v>625</v>
      </c>
      <c r="O138">
        <v>0</v>
      </c>
      <c r="P138" t="s">
        <v>633</v>
      </c>
      <c r="Q138" t="s">
        <v>626</v>
      </c>
      <c r="R138">
        <v>2</v>
      </c>
      <c r="S138">
        <v>1</v>
      </c>
      <c r="T138" s="60">
        <v>40359</v>
      </c>
      <c r="U138" s="60">
        <v>40359</v>
      </c>
      <c r="V138" s="60">
        <v>40359</v>
      </c>
      <c r="W138" t="s">
        <v>201</v>
      </c>
      <c r="X138" t="s">
        <v>696</v>
      </c>
      <c r="Y138" t="s">
        <v>619</v>
      </c>
      <c r="Z138">
        <v>2.9999998999999999E-2</v>
      </c>
      <c r="AA138">
        <v>7.7500000999999999E-2</v>
      </c>
      <c r="AB138">
        <v>1</v>
      </c>
      <c r="AC138">
        <v>0</v>
      </c>
      <c r="AD138">
        <v>1</v>
      </c>
      <c r="AE138">
        <v>1</v>
      </c>
      <c r="AF138">
        <v>1</v>
      </c>
      <c r="AG138">
        <v>30</v>
      </c>
      <c r="BP138" s="60">
        <v>40359</v>
      </c>
      <c r="BQ138">
        <v>140291008</v>
      </c>
      <c r="BR138">
        <v>196315008</v>
      </c>
      <c r="BS138">
        <v>0.70999997999999997</v>
      </c>
      <c r="BT138">
        <v>56024000</v>
      </c>
      <c r="BV138">
        <v>26275000</v>
      </c>
      <c r="BW138">
        <v>4924000</v>
      </c>
      <c r="BX138">
        <v>0.55000000999999998</v>
      </c>
      <c r="BY138">
        <v>0</v>
      </c>
      <c r="BZ138">
        <v>0</v>
      </c>
      <c r="CA138">
        <v>0</v>
      </c>
      <c r="CC138">
        <v>0.122</v>
      </c>
      <c r="CE138">
        <v>-6.7799999999999999E-2</v>
      </c>
      <c r="CG138">
        <v>2.1300000999999999E-2</v>
      </c>
      <c r="CJ138">
        <v>2.5000000000000001E-2</v>
      </c>
      <c r="CS138">
        <v>0</v>
      </c>
      <c r="CT138">
        <v>0</v>
      </c>
      <c r="CU138">
        <v>0</v>
      </c>
      <c r="CV138">
        <v>0.51599996999999997</v>
      </c>
      <c r="CW138">
        <v>0</v>
      </c>
      <c r="CX138">
        <v>0</v>
      </c>
      <c r="CY138">
        <v>0.219</v>
      </c>
      <c r="CZ138">
        <v>0</v>
      </c>
      <c r="DA138">
        <v>0</v>
      </c>
      <c r="DB138">
        <v>0.1</v>
      </c>
      <c r="DC138">
        <v>8.0000000000000002E-3</v>
      </c>
      <c r="DD138">
        <v>0.15700001</v>
      </c>
      <c r="DE138">
        <v>0</v>
      </c>
      <c r="DF138">
        <v>2012</v>
      </c>
      <c r="DG138">
        <v>0.17713000000000001</v>
      </c>
      <c r="DH138">
        <v>5.9999998999999998E-2</v>
      </c>
      <c r="DI138">
        <v>0.11713</v>
      </c>
      <c r="DJ138">
        <v>0.27511998999999998</v>
      </c>
      <c r="DK138">
        <v>0.33512002000000002</v>
      </c>
      <c r="DR138">
        <v>0</v>
      </c>
      <c r="DS138">
        <v>0</v>
      </c>
      <c r="DT138">
        <v>0</v>
      </c>
      <c r="DU138">
        <v>0</v>
      </c>
      <c r="DV138">
        <v>441544</v>
      </c>
      <c r="DW138">
        <v>26275000</v>
      </c>
      <c r="DX138">
        <v>45.099997999999999</v>
      </c>
      <c r="DY138">
        <v>11.3</v>
      </c>
      <c r="DZ138">
        <v>59.506999999999998</v>
      </c>
      <c r="EA138">
        <v>33036</v>
      </c>
      <c r="EB138">
        <v>133940</v>
      </c>
      <c r="EC138">
        <v>243796</v>
      </c>
      <c r="EF138">
        <v>37.266247</v>
      </c>
      <c r="EG138">
        <v>213952</v>
      </c>
      <c r="EI138">
        <v>72.199996999999996</v>
      </c>
      <c r="EJ138">
        <v>39.624001</v>
      </c>
      <c r="EK138">
        <v>60.900002000000001</v>
      </c>
      <c r="EL138">
        <v>26.299999</v>
      </c>
      <c r="EN138">
        <v>8581</v>
      </c>
      <c r="EP138">
        <v>21263</v>
      </c>
      <c r="ES138">
        <v>0</v>
      </c>
      <c r="EV138">
        <v>852316</v>
      </c>
      <c r="EW138">
        <v>0</v>
      </c>
      <c r="EX138">
        <v>1</v>
      </c>
      <c r="FB138">
        <v>99736000</v>
      </c>
      <c r="FI138">
        <v>123242000</v>
      </c>
      <c r="FO138">
        <v>466892</v>
      </c>
      <c r="FP138">
        <v>2331430</v>
      </c>
      <c r="FQ138">
        <v>2286266</v>
      </c>
      <c r="FR138">
        <v>1221628</v>
      </c>
      <c r="FW138">
        <v>5839324</v>
      </c>
      <c r="FX138">
        <v>11263449</v>
      </c>
      <c r="GB138">
        <v>3433523</v>
      </c>
      <c r="GG138">
        <v>7691</v>
      </c>
      <c r="GL138">
        <v>-170426</v>
      </c>
      <c r="GM138">
        <v>151597</v>
      </c>
      <c r="GN138">
        <v>-55676</v>
      </c>
      <c r="GQ138">
        <v>20936374</v>
      </c>
      <c r="GR138">
        <v>-9085362</v>
      </c>
      <c r="GS138">
        <v>-9085362</v>
      </c>
      <c r="HA138">
        <v>-100125</v>
      </c>
      <c r="HB138">
        <v>-140273</v>
      </c>
      <c r="HD138">
        <v>-272580</v>
      </c>
      <c r="HE138">
        <v>-9598340</v>
      </c>
      <c r="HG138">
        <v>129768104</v>
      </c>
    </row>
    <row r="139" spans="1:215" x14ac:dyDescent="0.25">
      <c r="A139">
        <v>10</v>
      </c>
      <c r="B139" t="s">
        <v>694</v>
      </c>
      <c r="C139">
        <v>2011</v>
      </c>
      <c r="E139" t="s">
        <v>695</v>
      </c>
      <c r="F139">
        <v>1913</v>
      </c>
      <c r="G139">
        <v>0</v>
      </c>
      <c r="I139">
        <v>0</v>
      </c>
      <c r="J139" t="s">
        <v>687</v>
      </c>
      <c r="K139" t="s">
        <v>688</v>
      </c>
      <c r="L139" t="s">
        <v>688</v>
      </c>
      <c r="M139">
        <v>2</v>
      </c>
      <c r="N139" t="s">
        <v>625</v>
      </c>
      <c r="O139">
        <v>0</v>
      </c>
      <c r="P139" t="s">
        <v>633</v>
      </c>
      <c r="Q139" t="s">
        <v>626</v>
      </c>
      <c r="R139">
        <v>2</v>
      </c>
      <c r="S139">
        <v>1</v>
      </c>
      <c r="T139" s="60">
        <v>40724</v>
      </c>
      <c r="U139" s="60">
        <v>40724</v>
      </c>
      <c r="V139" s="60">
        <v>40724</v>
      </c>
      <c r="W139" t="s">
        <v>201</v>
      </c>
      <c r="X139" t="s">
        <v>696</v>
      </c>
      <c r="Y139" t="s">
        <v>619</v>
      </c>
      <c r="Z139">
        <v>2.9999998999999999E-2</v>
      </c>
      <c r="AA139">
        <v>7.5000002999999996E-2</v>
      </c>
      <c r="AB139">
        <v>1</v>
      </c>
      <c r="AC139">
        <v>0</v>
      </c>
      <c r="AD139">
        <v>1</v>
      </c>
      <c r="AE139">
        <v>1</v>
      </c>
      <c r="AF139">
        <v>1</v>
      </c>
      <c r="AG139">
        <v>30</v>
      </c>
      <c r="BP139" s="60">
        <v>40724</v>
      </c>
      <c r="BQ139">
        <v>143930000</v>
      </c>
      <c r="BR139">
        <v>207770000</v>
      </c>
      <c r="BS139">
        <v>0.69</v>
      </c>
      <c r="BT139">
        <v>63840000</v>
      </c>
      <c r="BV139">
        <v>26592000</v>
      </c>
      <c r="BW139">
        <v>5985000</v>
      </c>
      <c r="BX139">
        <v>0.47</v>
      </c>
      <c r="BY139">
        <v>0</v>
      </c>
      <c r="BZ139">
        <v>0</v>
      </c>
      <c r="CA139">
        <v>0</v>
      </c>
      <c r="CC139">
        <v>0.23100001000000001</v>
      </c>
      <c r="CE139">
        <v>1.17E-2</v>
      </c>
      <c r="CG139">
        <v>3.8399997999999998E-2</v>
      </c>
      <c r="CJ139">
        <v>5.6599996999999999E-2</v>
      </c>
      <c r="CS139">
        <v>0</v>
      </c>
      <c r="CT139">
        <v>0</v>
      </c>
      <c r="CU139">
        <v>0</v>
      </c>
      <c r="CV139">
        <v>0.52999996999999999</v>
      </c>
      <c r="CW139">
        <v>0</v>
      </c>
      <c r="CX139">
        <v>0</v>
      </c>
      <c r="CY139">
        <v>0.17599999999999999</v>
      </c>
      <c r="CZ139">
        <v>0</v>
      </c>
      <c r="DA139">
        <v>0</v>
      </c>
      <c r="DB139">
        <v>0.12100001000000001</v>
      </c>
      <c r="DC139">
        <v>7.0000000000000001E-3</v>
      </c>
      <c r="DD139">
        <v>0.16600001</v>
      </c>
      <c r="DE139">
        <v>0</v>
      </c>
      <c r="DF139">
        <v>2013</v>
      </c>
      <c r="DG139">
        <v>0.18299000000000001</v>
      </c>
      <c r="DH139">
        <v>5.9999998999999998E-2</v>
      </c>
      <c r="DI139">
        <v>0.12299</v>
      </c>
      <c r="DJ139">
        <v>0.26343</v>
      </c>
      <c r="DK139">
        <v>0.32342997000000001</v>
      </c>
      <c r="DR139">
        <v>0</v>
      </c>
      <c r="DS139">
        <v>0</v>
      </c>
      <c r="DT139">
        <v>0</v>
      </c>
      <c r="DU139">
        <v>0</v>
      </c>
      <c r="DV139">
        <v>429600</v>
      </c>
      <c r="DW139">
        <v>25576000</v>
      </c>
      <c r="DX139">
        <v>45.299999</v>
      </c>
      <c r="DY139">
        <v>11.6</v>
      </c>
      <c r="DZ139">
        <v>59.533999999999999</v>
      </c>
      <c r="EA139">
        <v>33976</v>
      </c>
      <c r="EB139">
        <v>139743</v>
      </c>
      <c r="EC139">
        <v>253041</v>
      </c>
      <c r="EF139">
        <v>38.944251999999999</v>
      </c>
      <c r="EG139">
        <v>222222</v>
      </c>
      <c r="EI139">
        <v>72.300003000000004</v>
      </c>
      <c r="EJ139">
        <v>41.004002</v>
      </c>
      <c r="EK139">
        <v>61</v>
      </c>
      <c r="EL139">
        <v>26.299999</v>
      </c>
      <c r="EN139">
        <v>8813</v>
      </c>
      <c r="EP139">
        <v>22006</v>
      </c>
      <c r="ES139">
        <v>0</v>
      </c>
      <c r="EV139">
        <v>856360</v>
      </c>
      <c r="EW139">
        <v>0</v>
      </c>
      <c r="EX139">
        <v>1</v>
      </c>
      <c r="FB139">
        <v>110619000</v>
      </c>
      <c r="FI139">
        <v>147140000</v>
      </c>
      <c r="FP139">
        <v>2355909</v>
      </c>
      <c r="FQ139">
        <v>2310251</v>
      </c>
      <c r="FR139">
        <v>1193364</v>
      </c>
      <c r="FW139">
        <v>5859524</v>
      </c>
      <c r="FX139">
        <v>26586480</v>
      </c>
      <c r="GB139">
        <v>3492992</v>
      </c>
      <c r="GG139">
        <v>6546</v>
      </c>
      <c r="GK139">
        <v>-141</v>
      </c>
      <c r="GL139">
        <v>-148490</v>
      </c>
      <c r="GM139">
        <v>157695</v>
      </c>
      <c r="GN139">
        <v>-58260</v>
      </c>
      <c r="GQ139">
        <v>35896344</v>
      </c>
      <c r="GR139">
        <v>-9854492</v>
      </c>
      <c r="GS139">
        <v>-9854492</v>
      </c>
      <c r="HA139">
        <v>-116089</v>
      </c>
      <c r="HB139">
        <v>-110484</v>
      </c>
      <c r="HD139">
        <v>-237572</v>
      </c>
      <c r="HE139">
        <v>-10318637</v>
      </c>
      <c r="HG139">
        <v>155345808</v>
      </c>
    </row>
    <row r="140" spans="1:215" x14ac:dyDescent="0.25">
      <c r="A140">
        <v>10</v>
      </c>
      <c r="B140" t="s">
        <v>694</v>
      </c>
      <c r="C140">
        <v>2012</v>
      </c>
      <c r="E140" t="s">
        <v>695</v>
      </c>
      <c r="F140">
        <v>1913</v>
      </c>
      <c r="G140">
        <v>0</v>
      </c>
      <c r="I140">
        <v>0</v>
      </c>
      <c r="J140" t="s">
        <v>687</v>
      </c>
      <c r="K140" t="s">
        <v>688</v>
      </c>
      <c r="L140" t="s">
        <v>688</v>
      </c>
      <c r="M140">
        <v>2</v>
      </c>
      <c r="N140" t="s">
        <v>625</v>
      </c>
      <c r="O140">
        <v>0</v>
      </c>
      <c r="P140" t="s">
        <v>633</v>
      </c>
      <c r="Q140" t="s">
        <v>626</v>
      </c>
      <c r="R140">
        <v>2</v>
      </c>
      <c r="S140">
        <v>1</v>
      </c>
      <c r="T140" s="60">
        <v>41090</v>
      </c>
      <c r="U140" s="60">
        <v>41090</v>
      </c>
      <c r="V140" s="60">
        <v>41090</v>
      </c>
      <c r="W140" t="s">
        <v>201</v>
      </c>
      <c r="X140" t="s">
        <v>696</v>
      </c>
      <c r="Y140" t="s">
        <v>619</v>
      </c>
      <c r="Z140">
        <v>2.9999998999999999E-2</v>
      </c>
      <c r="AA140">
        <v>7.5000002999999996E-2</v>
      </c>
      <c r="AB140">
        <v>1</v>
      </c>
      <c r="AC140">
        <v>0</v>
      </c>
      <c r="AD140">
        <v>1</v>
      </c>
      <c r="AE140">
        <v>1</v>
      </c>
      <c r="AF140">
        <v>1</v>
      </c>
      <c r="AG140">
        <v>30</v>
      </c>
      <c r="AO140">
        <v>143118000</v>
      </c>
      <c r="AP140">
        <v>152515008</v>
      </c>
      <c r="AQ140">
        <v>-4958000</v>
      </c>
      <c r="AR140">
        <v>0</v>
      </c>
      <c r="AS140">
        <v>0</v>
      </c>
      <c r="AT140">
        <v>1</v>
      </c>
      <c r="AU140">
        <v>1</v>
      </c>
      <c r="AV140">
        <v>4</v>
      </c>
      <c r="AX140">
        <v>0</v>
      </c>
      <c r="AY140">
        <v>0.33333333999999998</v>
      </c>
      <c r="AZ140">
        <v>1</v>
      </c>
      <c r="BC140">
        <v>4</v>
      </c>
      <c r="BD140">
        <v>2</v>
      </c>
      <c r="BE140">
        <v>1</v>
      </c>
      <c r="BK140">
        <v>3.7500000999999998E-2</v>
      </c>
      <c r="BO140">
        <v>3.7500000999999998E-2</v>
      </c>
      <c r="BP140" s="60">
        <v>41090</v>
      </c>
      <c r="BQ140">
        <v>144232000</v>
      </c>
      <c r="BR140">
        <v>214764992</v>
      </c>
      <c r="BS140">
        <v>0.67000002000000003</v>
      </c>
      <c r="BT140">
        <v>70533000</v>
      </c>
      <c r="BV140">
        <v>26404000</v>
      </c>
      <c r="BW140">
        <v>6230000</v>
      </c>
      <c r="BX140">
        <v>0.46000001000000001</v>
      </c>
      <c r="BY140">
        <v>0</v>
      </c>
      <c r="BZ140">
        <v>0</v>
      </c>
      <c r="CA140">
        <v>0</v>
      </c>
      <c r="CC140">
        <v>1.84E-2</v>
      </c>
      <c r="CE140">
        <v>0.12039999999999999</v>
      </c>
      <c r="CG140">
        <v>3.0999999999999999E-3</v>
      </c>
      <c r="CJ140">
        <v>6.5099999000000006E-2</v>
      </c>
      <c r="CS140">
        <v>0</v>
      </c>
      <c r="CT140">
        <v>0</v>
      </c>
      <c r="CU140">
        <v>0</v>
      </c>
      <c r="CV140">
        <v>0.498</v>
      </c>
      <c r="CW140">
        <v>0</v>
      </c>
      <c r="CX140">
        <v>0</v>
      </c>
      <c r="CY140">
        <v>0.183</v>
      </c>
      <c r="CZ140">
        <v>0</v>
      </c>
      <c r="DA140">
        <v>0</v>
      </c>
      <c r="DB140">
        <v>0.14499999999999999</v>
      </c>
      <c r="DC140">
        <v>1.7999998999999999E-2</v>
      </c>
      <c r="DD140">
        <v>0.154</v>
      </c>
      <c r="DE140">
        <v>2E-3</v>
      </c>
      <c r="DF140">
        <v>2014</v>
      </c>
      <c r="DG140">
        <v>0.18275999000000001</v>
      </c>
      <c r="DH140">
        <v>7.9999998000000003E-2</v>
      </c>
      <c r="DI140">
        <v>0.10276</v>
      </c>
      <c r="DJ140">
        <v>0.26091998999999999</v>
      </c>
      <c r="DK140">
        <v>0.34092</v>
      </c>
      <c r="DR140">
        <v>0</v>
      </c>
      <c r="DS140">
        <v>0</v>
      </c>
      <c r="DT140">
        <v>0</v>
      </c>
      <c r="DU140">
        <v>0</v>
      </c>
      <c r="DV140">
        <v>421499</v>
      </c>
      <c r="DW140">
        <v>25388000</v>
      </c>
      <c r="DX140">
        <v>45.5</v>
      </c>
      <c r="DY140">
        <v>11.9</v>
      </c>
      <c r="DZ140">
        <v>60.233001999999999</v>
      </c>
      <c r="EA140">
        <v>34848</v>
      </c>
      <c r="EB140">
        <v>143807</v>
      </c>
      <c r="EC140">
        <v>262038</v>
      </c>
      <c r="EF140">
        <v>39.851177</v>
      </c>
      <c r="EG140">
        <v>230278</v>
      </c>
      <c r="EI140">
        <v>72.400002000000001</v>
      </c>
      <c r="EJ140">
        <v>42.203999000000003</v>
      </c>
      <c r="EK140">
        <v>61.099997999999999</v>
      </c>
      <c r="EL140">
        <v>26.200001</v>
      </c>
      <c r="EN140">
        <v>9036</v>
      </c>
      <c r="EP140">
        <v>22724</v>
      </c>
      <c r="ES140">
        <v>0</v>
      </c>
      <c r="EV140">
        <v>862192</v>
      </c>
      <c r="EW140">
        <v>0</v>
      </c>
      <c r="EX140">
        <v>1</v>
      </c>
      <c r="EZ140">
        <v>149068992</v>
      </c>
      <c r="FA140">
        <v>4541000</v>
      </c>
      <c r="FB140">
        <v>116899000</v>
      </c>
      <c r="FI140">
        <v>143118000</v>
      </c>
      <c r="FP140">
        <v>2279900</v>
      </c>
      <c r="FQ140">
        <v>2237983</v>
      </c>
      <c r="FR140">
        <v>1302581</v>
      </c>
      <c r="FW140">
        <v>5820464</v>
      </c>
      <c r="FX140">
        <v>-2588804</v>
      </c>
      <c r="GB140">
        <v>3712023</v>
      </c>
      <c r="GG140">
        <v>4115</v>
      </c>
      <c r="GK140">
        <v>-23564</v>
      </c>
      <c r="GL140">
        <v>-152307</v>
      </c>
      <c r="GM140">
        <v>158280</v>
      </c>
      <c r="GN140">
        <v>-34308</v>
      </c>
      <c r="GQ140">
        <v>6895899</v>
      </c>
      <c r="GR140">
        <v>-10442523</v>
      </c>
      <c r="GS140">
        <v>-10442523</v>
      </c>
      <c r="HA140">
        <v>-108111</v>
      </c>
      <c r="HB140">
        <v>-138411</v>
      </c>
      <c r="HD140">
        <v>-234612</v>
      </c>
      <c r="HE140">
        <v>-10923657</v>
      </c>
      <c r="HG140">
        <v>151318064</v>
      </c>
    </row>
    <row r="141" spans="1:215" x14ac:dyDescent="0.25">
      <c r="A141">
        <v>10</v>
      </c>
      <c r="B141" t="s">
        <v>694</v>
      </c>
      <c r="C141">
        <v>2013</v>
      </c>
      <c r="E141" t="s">
        <v>695</v>
      </c>
      <c r="F141">
        <v>1913</v>
      </c>
      <c r="G141">
        <v>0</v>
      </c>
      <c r="I141">
        <v>0</v>
      </c>
      <c r="J141" t="s">
        <v>687</v>
      </c>
      <c r="K141" t="s">
        <v>688</v>
      </c>
      <c r="L141" t="s">
        <v>688</v>
      </c>
      <c r="M141">
        <v>2</v>
      </c>
      <c r="N141" t="s">
        <v>625</v>
      </c>
      <c r="O141">
        <v>0</v>
      </c>
      <c r="P141" t="s">
        <v>633</v>
      </c>
      <c r="Q141" t="s">
        <v>626</v>
      </c>
      <c r="R141">
        <v>2</v>
      </c>
      <c r="S141">
        <v>1</v>
      </c>
      <c r="T141" s="60">
        <v>41455</v>
      </c>
      <c r="U141" s="60">
        <v>41455</v>
      </c>
      <c r="V141" s="60">
        <v>41455</v>
      </c>
      <c r="W141" t="s">
        <v>201</v>
      </c>
      <c r="X141" t="s">
        <v>696</v>
      </c>
      <c r="Y141" t="s">
        <v>619</v>
      </c>
      <c r="Z141">
        <v>2.9999998999999999E-2</v>
      </c>
      <c r="AA141">
        <v>7.5000002999999996E-2</v>
      </c>
      <c r="AB141">
        <v>1</v>
      </c>
      <c r="AC141">
        <v>0</v>
      </c>
      <c r="AD141">
        <v>1</v>
      </c>
      <c r="AE141">
        <v>1</v>
      </c>
      <c r="AF141">
        <v>1</v>
      </c>
      <c r="AG141">
        <v>30</v>
      </c>
      <c r="AO141">
        <v>157176000</v>
      </c>
      <c r="AP141">
        <v>157883008</v>
      </c>
      <c r="AQ141">
        <v>-5510000</v>
      </c>
      <c r="AR141">
        <v>0</v>
      </c>
      <c r="AS141">
        <v>0</v>
      </c>
      <c r="AT141">
        <v>1</v>
      </c>
      <c r="AU141">
        <v>1</v>
      </c>
      <c r="AV141">
        <v>4</v>
      </c>
      <c r="AX141">
        <v>0</v>
      </c>
      <c r="AY141">
        <v>0.33333333999999998</v>
      </c>
      <c r="AZ141">
        <v>1</v>
      </c>
      <c r="BC141">
        <v>4</v>
      </c>
      <c r="BD141">
        <v>2</v>
      </c>
      <c r="BE141">
        <v>1</v>
      </c>
      <c r="BK141">
        <v>3.7500000999999998E-2</v>
      </c>
      <c r="BO141">
        <v>3.7500000999999998E-2</v>
      </c>
      <c r="BP141" s="60">
        <v>41455</v>
      </c>
      <c r="BQ141">
        <v>148614000</v>
      </c>
      <c r="BR141">
        <v>222280992</v>
      </c>
      <c r="BS141">
        <v>0.67000002000000003</v>
      </c>
      <c r="BT141">
        <v>73667000</v>
      </c>
      <c r="BW141">
        <v>6629000</v>
      </c>
      <c r="BX141">
        <v>0.44</v>
      </c>
      <c r="BY141">
        <v>0</v>
      </c>
      <c r="BZ141">
        <v>0</v>
      </c>
      <c r="CA141">
        <v>0</v>
      </c>
      <c r="CC141">
        <v>0.13800000000000001</v>
      </c>
      <c r="CE141">
        <v>0.12570000000000001</v>
      </c>
      <c r="CG141">
        <v>3.7199999999999997E-2</v>
      </c>
      <c r="CJ141">
        <v>7.5300001000000005E-2</v>
      </c>
      <c r="CS141">
        <v>0</v>
      </c>
      <c r="CT141">
        <v>0</v>
      </c>
      <c r="CU141">
        <v>0</v>
      </c>
      <c r="CV141">
        <v>0.53600000999999997</v>
      </c>
      <c r="CW141">
        <v>0</v>
      </c>
      <c r="CX141">
        <v>0.53600000999999997</v>
      </c>
      <c r="CY141">
        <v>0.16800000000000001</v>
      </c>
      <c r="CZ141">
        <v>0</v>
      </c>
      <c r="DA141">
        <v>0</v>
      </c>
      <c r="DB141">
        <v>0.13800000000000001</v>
      </c>
      <c r="DC141">
        <v>1.6000001E-2</v>
      </c>
      <c r="DD141">
        <v>0.13800000000000001</v>
      </c>
      <c r="DE141">
        <v>4.0000000000000001E-3</v>
      </c>
      <c r="DF141">
        <v>2015</v>
      </c>
      <c r="DG141">
        <v>0.18259001</v>
      </c>
      <c r="DH141">
        <v>7.9999998000000003E-2</v>
      </c>
      <c r="DI141">
        <v>0.10258999000000001</v>
      </c>
      <c r="DJ141">
        <v>0.24879000000000001</v>
      </c>
      <c r="DK141">
        <v>0.32879001000000002</v>
      </c>
      <c r="DR141">
        <v>0</v>
      </c>
      <c r="DS141">
        <v>0</v>
      </c>
      <c r="DT141">
        <v>0</v>
      </c>
      <c r="DU141">
        <v>0</v>
      </c>
      <c r="DV141">
        <v>416643</v>
      </c>
      <c r="DW141">
        <v>25479000</v>
      </c>
      <c r="DX141">
        <v>45.599997999999999</v>
      </c>
      <c r="DY141">
        <v>12.2</v>
      </c>
      <c r="DZ141">
        <v>61.152999999999999</v>
      </c>
      <c r="EA141">
        <v>35883</v>
      </c>
      <c r="EB141">
        <v>146693</v>
      </c>
      <c r="EC141">
        <v>269274</v>
      </c>
      <c r="EF141">
        <v>41.345551</v>
      </c>
      <c r="EG141">
        <v>236487</v>
      </c>
      <c r="EI141">
        <v>72.599997999999999</v>
      </c>
      <c r="EJ141">
        <v>43.307999000000002</v>
      </c>
      <c r="EK141">
        <v>61.099997999999999</v>
      </c>
      <c r="EL141">
        <v>26.1</v>
      </c>
      <c r="EN141">
        <v>9374</v>
      </c>
      <c r="EP141">
        <v>23413</v>
      </c>
      <c r="ES141">
        <v>0</v>
      </c>
      <c r="EV141">
        <v>868493</v>
      </c>
      <c r="EW141">
        <v>0</v>
      </c>
      <c r="EX141">
        <v>1</v>
      </c>
      <c r="FB141">
        <v>122134000</v>
      </c>
      <c r="FP141">
        <v>2336731</v>
      </c>
      <c r="FQ141">
        <v>2283263</v>
      </c>
      <c r="FR141">
        <v>1328298</v>
      </c>
      <c r="FW141">
        <v>5948292</v>
      </c>
      <c r="FX141">
        <v>16225186</v>
      </c>
      <c r="GB141">
        <v>4689579</v>
      </c>
      <c r="GG141">
        <v>1241</v>
      </c>
      <c r="GK141">
        <v>-22148</v>
      </c>
      <c r="GL141">
        <v>-310489</v>
      </c>
      <c r="GM141">
        <v>129957</v>
      </c>
      <c r="GN141">
        <v>-29647</v>
      </c>
      <c r="GQ141">
        <v>26631972</v>
      </c>
      <c r="GR141">
        <v>-11133282</v>
      </c>
      <c r="GS141">
        <v>-11133282</v>
      </c>
      <c r="HA141">
        <v>-104994</v>
      </c>
      <c r="HB141">
        <v>-136944</v>
      </c>
      <c r="HD141">
        <v>-225899</v>
      </c>
      <c r="HE141">
        <v>-11601119</v>
      </c>
      <c r="HG141">
        <v>166348912</v>
      </c>
    </row>
    <row r="142" spans="1:215" x14ac:dyDescent="0.25">
      <c r="A142">
        <v>10</v>
      </c>
      <c r="B142" t="s">
        <v>694</v>
      </c>
      <c r="C142">
        <v>2014</v>
      </c>
      <c r="E142" t="s">
        <v>695</v>
      </c>
      <c r="F142">
        <v>1913</v>
      </c>
      <c r="G142">
        <v>0</v>
      </c>
      <c r="I142">
        <v>0</v>
      </c>
      <c r="J142" t="s">
        <v>687</v>
      </c>
      <c r="K142" t="s">
        <v>688</v>
      </c>
      <c r="L142" t="s">
        <v>688</v>
      </c>
      <c r="M142">
        <v>2</v>
      </c>
      <c r="N142" t="s">
        <v>625</v>
      </c>
      <c r="O142">
        <v>0</v>
      </c>
      <c r="P142" t="s">
        <v>633</v>
      </c>
      <c r="Q142" t="s">
        <v>626</v>
      </c>
      <c r="R142">
        <v>2</v>
      </c>
      <c r="S142">
        <v>1</v>
      </c>
      <c r="T142" s="60">
        <v>41820</v>
      </c>
      <c r="U142" s="60">
        <v>41820</v>
      </c>
      <c r="BY142">
        <v>0</v>
      </c>
      <c r="BZ142">
        <v>0</v>
      </c>
      <c r="CA142">
        <v>0</v>
      </c>
      <c r="CC142">
        <v>0.18659999999999999</v>
      </c>
      <c r="CE142">
        <v>0.11210000000000001</v>
      </c>
      <c r="CG142">
        <v>0.13689999</v>
      </c>
      <c r="CJ142">
        <v>7.6499998999999999E-2</v>
      </c>
      <c r="CS142">
        <v>0</v>
      </c>
      <c r="CT142">
        <v>0</v>
      </c>
      <c r="CU142">
        <v>0</v>
      </c>
      <c r="CV142">
        <v>0.24729999999999999</v>
      </c>
      <c r="CW142">
        <v>0</v>
      </c>
      <c r="CX142">
        <v>0.24729999999999999</v>
      </c>
      <c r="CY142">
        <v>5.79E-2</v>
      </c>
      <c r="CZ142">
        <v>0</v>
      </c>
      <c r="DA142">
        <v>0</v>
      </c>
      <c r="DB142">
        <v>0.1452</v>
      </c>
      <c r="DC142">
        <v>5.7000000000000002E-3</v>
      </c>
      <c r="DD142">
        <v>0.19739999999999999</v>
      </c>
      <c r="DE142">
        <v>0.10539999999999999</v>
      </c>
      <c r="DR142">
        <v>0</v>
      </c>
      <c r="DS142">
        <v>0</v>
      </c>
      <c r="DT142">
        <v>0</v>
      </c>
      <c r="DU142">
        <v>0</v>
      </c>
      <c r="DV142">
        <v>420887</v>
      </c>
      <c r="EA142">
        <v>182815</v>
      </c>
      <c r="EC142">
        <v>275627</v>
      </c>
      <c r="EF142">
        <v>42.540550000000003</v>
      </c>
      <c r="EG142">
        <v>241920</v>
      </c>
      <c r="EN142">
        <v>9604</v>
      </c>
      <c r="EP142">
        <v>24103</v>
      </c>
      <c r="EV142">
        <v>879329</v>
      </c>
      <c r="EW142">
        <v>0</v>
      </c>
      <c r="EX142">
        <v>1</v>
      </c>
      <c r="FP142">
        <v>2263613</v>
      </c>
      <c r="FQ142">
        <v>2272166</v>
      </c>
      <c r="FR142">
        <v>1383468</v>
      </c>
      <c r="FW142">
        <v>5919247</v>
      </c>
      <c r="FX142">
        <v>26093000</v>
      </c>
      <c r="GB142">
        <v>4508464</v>
      </c>
      <c r="GK142">
        <v>-20161</v>
      </c>
      <c r="GL142">
        <v>-269887</v>
      </c>
      <c r="GM142">
        <v>104709</v>
      </c>
      <c r="GN142">
        <v>-14221</v>
      </c>
      <c r="GP142">
        <v>2055</v>
      </c>
      <c r="GQ142">
        <v>36323204</v>
      </c>
      <c r="GR142">
        <v>-11725324</v>
      </c>
      <c r="GS142">
        <v>-11725324</v>
      </c>
      <c r="HA142">
        <v>-107600</v>
      </c>
      <c r="HB142">
        <v>-154155</v>
      </c>
      <c r="HD142">
        <v>-211019</v>
      </c>
      <c r="HE142">
        <v>-12198098</v>
      </c>
      <c r="HG142">
        <v>190474016</v>
      </c>
    </row>
    <row r="143" spans="1:215" x14ac:dyDescent="0.25">
      <c r="A143">
        <v>11</v>
      </c>
      <c r="B143" t="s">
        <v>697</v>
      </c>
      <c r="C143">
        <v>2001</v>
      </c>
      <c r="E143" t="s">
        <v>698</v>
      </c>
      <c r="F143">
        <v>1895</v>
      </c>
      <c r="G143">
        <v>0</v>
      </c>
      <c r="I143">
        <v>5</v>
      </c>
      <c r="J143" t="s">
        <v>699</v>
      </c>
      <c r="K143" t="s">
        <v>700</v>
      </c>
      <c r="L143" t="s">
        <v>701</v>
      </c>
      <c r="M143">
        <v>2</v>
      </c>
      <c r="N143" t="s">
        <v>625</v>
      </c>
      <c r="O143">
        <v>0</v>
      </c>
      <c r="P143" t="s">
        <v>633</v>
      </c>
      <c r="Q143" t="s">
        <v>626</v>
      </c>
      <c r="R143">
        <v>2</v>
      </c>
      <c r="S143">
        <v>1</v>
      </c>
      <c r="T143" s="60">
        <v>37072</v>
      </c>
      <c r="U143" s="60">
        <v>37072</v>
      </c>
      <c r="V143" s="60">
        <v>37072</v>
      </c>
      <c r="W143" t="s">
        <v>702</v>
      </c>
      <c r="X143" t="s">
        <v>703</v>
      </c>
      <c r="Y143" t="s">
        <v>619</v>
      </c>
      <c r="Z143">
        <v>2.9999998999999999E-2</v>
      </c>
      <c r="AA143">
        <v>7.9999998000000003E-2</v>
      </c>
      <c r="AB143">
        <v>2</v>
      </c>
      <c r="AC143">
        <v>0</v>
      </c>
      <c r="AD143">
        <v>4</v>
      </c>
      <c r="AE143">
        <v>1</v>
      </c>
      <c r="AF143">
        <v>1</v>
      </c>
      <c r="AG143">
        <v>40</v>
      </c>
      <c r="BP143" s="60">
        <v>37072</v>
      </c>
      <c r="BQ143">
        <v>10387569</v>
      </c>
      <c r="BR143">
        <v>10392705</v>
      </c>
      <c r="BS143">
        <v>0.99949997999999995</v>
      </c>
      <c r="BT143">
        <v>5135.7138999999997</v>
      </c>
      <c r="BV143">
        <v>1690264</v>
      </c>
      <c r="BW143">
        <v>188922.5</v>
      </c>
      <c r="BX143">
        <v>0.40790000999999998</v>
      </c>
      <c r="BY143">
        <v>0</v>
      </c>
      <c r="BZ143">
        <v>0</v>
      </c>
      <c r="CA143">
        <v>0</v>
      </c>
      <c r="CC143">
        <v>-1.47E-2</v>
      </c>
      <c r="CE143">
        <v>0.11119999999999999</v>
      </c>
      <c r="CG143">
        <v>6.1799999000000001E-2</v>
      </c>
      <c r="CJ143">
        <v>-1.47E-2</v>
      </c>
      <c r="CS143">
        <v>0</v>
      </c>
      <c r="CT143">
        <v>0</v>
      </c>
      <c r="CU143">
        <v>0</v>
      </c>
      <c r="CV143">
        <v>0.61000001000000004</v>
      </c>
      <c r="CW143">
        <v>0</v>
      </c>
      <c r="CX143">
        <v>0</v>
      </c>
      <c r="CY143">
        <v>0.28000000000000003</v>
      </c>
      <c r="CZ143">
        <v>0</v>
      </c>
      <c r="DA143">
        <v>0</v>
      </c>
      <c r="DB143">
        <v>5.9999998999999998E-2</v>
      </c>
      <c r="DC143">
        <v>5.0000001000000002E-2</v>
      </c>
      <c r="DD143">
        <v>0</v>
      </c>
      <c r="DE143">
        <v>0</v>
      </c>
      <c r="DF143">
        <v>2002</v>
      </c>
      <c r="DG143">
        <v>0.19569998999999999</v>
      </c>
      <c r="DH143">
        <v>9.0000003999999995E-2</v>
      </c>
      <c r="DI143">
        <v>0.10569998999999999</v>
      </c>
      <c r="DJ143">
        <v>0.10587388</v>
      </c>
      <c r="DK143">
        <v>0.19587388999999999</v>
      </c>
      <c r="DL143">
        <v>330867.88</v>
      </c>
      <c r="DM143">
        <v>152123.78</v>
      </c>
      <c r="DN143">
        <v>178744.09</v>
      </c>
      <c r="DO143">
        <v>178954.83</v>
      </c>
      <c r="DP143">
        <v>331078.59000000003</v>
      </c>
      <c r="DQ143">
        <v>1690264.1</v>
      </c>
      <c r="DR143">
        <v>0</v>
      </c>
      <c r="DS143">
        <v>0</v>
      </c>
      <c r="DT143">
        <v>0</v>
      </c>
      <c r="DU143">
        <v>1</v>
      </c>
      <c r="DV143">
        <v>37648</v>
      </c>
      <c r="DW143">
        <v>1690264.1</v>
      </c>
      <c r="DZ143">
        <v>44.896999000000001</v>
      </c>
      <c r="EA143">
        <v>1316</v>
      </c>
      <c r="EC143">
        <v>17298</v>
      </c>
      <c r="ED143">
        <v>435026.88</v>
      </c>
      <c r="EF143">
        <v>25.148969999999998</v>
      </c>
      <c r="EG143">
        <v>14771</v>
      </c>
      <c r="EH143">
        <v>407322.94</v>
      </c>
      <c r="EN143">
        <v>328</v>
      </c>
      <c r="EO143">
        <v>6194.1679999999997</v>
      </c>
      <c r="EP143">
        <v>2135</v>
      </c>
      <c r="ES143">
        <v>64</v>
      </c>
      <c r="EU143">
        <v>64</v>
      </c>
      <c r="EV143">
        <v>56262</v>
      </c>
      <c r="EW143">
        <v>0</v>
      </c>
      <c r="EX143">
        <v>1</v>
      </c>
      <c r="FP143">
        <v>149094.97</v>
      </c>
      <c r="FQ143">
        <v>77065.125</v>
      </c>
      <c r="FV143">
        <v>0</v>
      </c>
      <c r="FW143">
        <v>226160.09</v>
      </c>
      <c r="FX143">
        <v>-509220.56</v>
      </c>
      <c r="FZ143">
        <v>255667.53</v>
      </c>
      <c r="GA143">
        <v>84517.976999999999</v>
      </c>
      <c r="GB143">
        <v>340185.5</v>
      </c>
      <c r="GL143">
        <v>-27021.678</v>
      </c>
      <c r="GM143">
        <v>6483.7719999999999</v>
      </c>
      <c r="GN143">
        <v>-1974.425</v>
      </c>
      <c r="GP143">
        <v>70.078002999999995</v>
      </c>
      <c r="GQ143">
        <v>34682.773000000001</v>
      </c>
      <c r="GR143">
        <v>-448576.78</v>
      </c>
      <c r="GS143">
        <v>-445265.88</v>
      </c>
      <c r="GU143">
        <v>-3310.9131000000002</v>
      </c>
      <c r="HA143">
        <v>-59076.733999999997</v>
      </c>
      <c r="HB143">
        <v>-4856.4867999999997</v>
      </c>
      <c r="HE143">
        <v>-512510</v>
      </c>
      <c r="HG143">
        <v>10111549</v>
      </c>
    </row>
    <row r="144" spans="1:215" x14ac:dyDescent="0.25">
      <c r="A144">
        <v>11</v>
      </c>
      <c r="B144" t="s">
        <v>697</v>
      </c>
      <c r="C144">
        <v>2002</v>
      </c>
      <c r="E144" t="s">
        <v>698</v>
      </c>
      <c r="F144">
        <v>1895</v>
      </c>
      <c r="G144">
        <v>0</v>
      </c>
      <c r="I144">
        <v>5</v>
      </c>
      <c r="J144" t="s">
        <v>699</v>
      </c>
      <c r="K144" t="s">
        <v>700</v>
      </c>
      <c r="L144" t="s">
        <v>701</v>
      </c>
      <c r="M144">
        <v>2</v>
      </c>
      <c r="N144" t="s">
        <v>625</v>
      </c>
      <c r="O144">
        <v>0</v>
      </c>
      <c r="P144" t="s">
        <v>633</v>
      </c>
      <c r="Q144" t="s">
        <v>626</v>
      </c>
      <c r="R144">
        <v>2</v>
      </c>
      <c r="S144">
        <v>1</v>
      </c>
      <c r="T144" s="60">
        <v>37437</v>
      </c>
      <c r="U144" s="60">
        <v>37437</v>
      </c>
      <c r="V144" s="60">
        <v>37437</v>
      </c>
      <c r="W144" t="s">
        <v>702</v>
      </c>
      <c r="X144" t="s">
        <v>703</v>
      </c>
      <c r="Y144" t="s">
        <v>619</v>
      </c>
      <c r="Z144">
        <v>2.9999998999999999E-2</v>
      </c>
      <c r="AA144">
        <v>7.9999998000000003E-2</v>
      </c>
      <c r="AB144">
        <v>2</v>
      </c>
      <c r="AC144">
        <v>0</v>
      </c>
      <c r="AD144">
        <v>4</v>
      </c>
      <c r="AE144">
        <v>1</v>
      </c>
      <c r="AF144">
        <v>1</v>
      </c>
      <c r="AG144">
        <v>40</v>
      </c>
      <c r="BP144" s="60">
        <v>37437</v>
      </c>
      <c r="BQ144">
        <v>10619061</v>
      </c>
      <c r="BR144">
        <v>11025482</v>
      </c>
      <c r="BS144">
        <v>0.96300006000000005</v>
      </c>
      <c r="BT144">
        <v>406420.75</v>
      </c>
      <c r="BV144">
        <v>1759046</v>
      </c>
      <c r="BW144">
        <v>178954.83</v>
      </c>
      <c r="BX144">
        <v>0.4294</v>
      </c>
      <c r="BY144">
        <v>0</v>
      </c>
      <c r="BZ144">
        <v>0</v>
      </c>
      <c r="CA144">
        <v>0</v>
      </c>
      <c r="CC144">
        <v>-3.2800000000000003E-2</v>
      </c>
      <c r="CE144">
        <v>1.52E-2</v>
      </c>
      <c r="CG144">
        <v>6.4800001999999995E-2</v>
      </c>
      <c r="CJ144">
        <v>0.10009999999999999</v>
      </c>
      <c r="CS144">
        <v>0</v>
      </c>
      <c r="CT144">
        <v>0</v>
      </c>
      <c r="CU144">
        <v>0</v>
      </c>
      <c r="CV144">
        <v>0.55400002000000004</v>
      </c>
      <c r="CW144">
        <v>0.44900000000000001</v>
      </c>
      <c r="CX144">
        <v>0.105</v>
      </c>
      <c r="CY144">
        <v>0.31799999000000001</v>
      </c>
      <c r="CZ144">
        <v>0</v>
      </c>
      <c r="DA144">
        <v>0</v>
      </c>
      <c r="DB144">
        <v>8.3999999000000006E-2</v>
      </c>
      <c r="DC144">
        <v>3.5000000000000003E-2</v>
      </c>
      <c r="DD144">
        <v>8.9999999999999993E-3</v>
      </c>
      <c r="DE144">
        <v>0</v>
      </c>
      <c r="DF144">
        <v>2003</v>
      </c>
      <c r="DG144">
        <v>0.1716</v>
      </c>
      <c r="DH144">
        <v>9.0000003999999995E-2</v>
      </c>
      <c r="DI144">
        <v>8.1599994999999995E-2</v>
      </c>
      <c r="DJ144">
        <v>9.1069549E-2</v>
      </c>
      <c r="DK144">
        <v>0.18106954</v>
      </c>
      <c r="DL144">
        <v>301833.19</v>
      </c>
      <c r="DM144">
        <v>158314.13</v>
      </c>
      <c r="DN144">
        <v>143519.06</v>
      </c>
      <c r="DO144">
        <v>160195.51999999999</v>
      </c>
      <c r="DP144">
        <v>318509.63</v>
      </c>
      <c r="DQ144">
        <v>1759045.9</v>
      </c>
      <c r="DR144">
        <v>0</v>
      </c>
      <c r="DS144">
        <v>0</v>
      </c>
      <c r="DT144">
        <v>0</v>
      </c>
      <c r="DU144">
        <v>1</v>
      </c>
      <c r="DV144">
        <v>37374</v>
      </c>
      <c r="DW144">
        <v>1698235</v>
      </c>
      <c r="DZ144">
        <v>45.438941999999997</v>
      </c>
      <c r="EA144">
        <v>1552</v>
      </c>
      <c r="EC144">
        <v>17867</v>
      </c>
      <c r="ED144">
        <v>489754.41</v>
      </c>
      <c r="EF144">
        <v>27.411116</v>
      </c>
      <c r="EG144">
        <v>15313</v>
      </c>
      <c r="EN144">
        <v>364</v>
      </c>
      <c r="EP144">
        <v>2117</v>
      </c>
      <c r="ES144">
        <v>73</v>
      </c>
      <c r="EU144">
        <v>73</v>
      </c>
      <c r="EV144">
        <v>56793</v>
      </c>
      <c r="EW144">
        <v>1</v>
      </c>
      <c r="EX144">
        <v>1</v>
      </c>
      <c r="FP144">
        <v>145498.03</v>
      </c>
      <c r="FQ144">
        <v>11805.305</v>
      </c>
      <c r="FV144">
        <v>0</v>
      </c>
      <c r="FW144">
        <v>157303.32999999999</v>
      </c>
      <c r="FX144">
        <v>-673718</v>
      </c>
      <c r="FZ144">
        <v>235449.86</v>
      </c>
      <c r="GA144">
        <v>87614.968999999997</v>
      </c>
      <c r="GB144">
        <v>323064.84000000003</v>
      </c>
      <c r="GL144">
        <v>-26611.498</v>
      </c>
      <c r="GM144">
        <v>7777.2948999999999</v>
      </c>
      <c r="GN144">
        <v>-2333.1909000000001</v>
      </c>
      <c r="GP144">
        <v>829.06299000000001</v>
      </c>
      <c r="GQ144">
        <v>-213688.19</v>
      </c>
      <c r="GR144">
        <v>-529144</v>
      </c>
      <c r="GS144">
        <v>-526327.68999999994</v>
      </c>
      <c r="GU144">
        <v>-2816.3220000000001</v>
      </c>
      <c r="HA144">
        <v>-42300.175999999999</v>
      </c>
      <c r="HB144">
        <v>-6459.7339000000002</v>
      </c>
      <c r="HE144">
        <v>-577903.93999999994</v>
      </c>
      <c r="HF144">
        <v>-32302.217000000001</v>
      </c>
      <c r="HG144">
        <v>9287655</v>
      </c>
    </row>
    <row r="145" spans="1:215" x14ac:dyDescent="0.25">
      <c r="A145">
        <v>11</v>
      </c>
      <c r="B145" t="s">
        <v>697</v>
      </c>
      <c r="C145">
        <v>2003</v>
      </c>
      <c r="E145" t="s">
        <v>698</v>
      </c>
      <c r="F145">
        <v>1895</v>
      </c>
      <c r="G145">
        <v>0</v>
      </c>
      <c r="I145">
        <v>5</v>
      </c>
      <c r="J145" t="s">
        <v>699</v>
      </c>
      <c r="K145" t="s">
        <v>700</v>
      </c>
      <c r="L145" t="s">
        <v>701</v>
      </c>
      <c r="M145">
        <v>2</v>
      </c>
      <c r="N145" t="s">
        <v>625</v>
      </c>
      <c r="O145">
        <v>0</v>
      </c>
      <c r="P145" t="s">
        <v>633</v>
      </c>
      <c r="Q145" t="s">
        <v>626</v>
      </c>
      <c r="R145">
        <v>2</v>
      </c>
      <c r="S145">
        <v>1</v>
      </c>
      <c r="T145" s="60">
        <v>37802</v>
      </c>
      <c r="U145" s="60">
        <v>37802</v>
      </c>
      <c r="V145" s="60">
        <v>37802</v>
      </c>
      <c r="W145" t="s">
        <v>702</v>
      </c>
      <c r="X145" t="s">
        <v>703</v>
      </c>
      <c r="Y145" t="s">
        <v>619</v>
      </c>
      <c r="Z145">
        <v>2.9999998999999999E-2</v>
      </c>
      <c r="AA145">
        <v>7.9999998000000003E-2</v>
      </c>
      <c r="AB145">
        <v>2</v>
      </c>
      <c r="AC145">
        <v>0</v>
      </c>
      <c r="AD145">
        <v>4</v>
      </c>
      <c r="AE145">
        <v>1</v>
      </c>
      <c r="AF145">
        <v>1</v>
      </c>
      <c r="AG145">
        <v>40</v>
      </c>
      <c r="BP145" s="60">
        <v>37802</v>
      </c>
      <c r="BQ145">
        <v>10494755</v>
      </c>
      <c r="BR145">
        <v>11411528</v>
      </c>
      <c r="BS145">
        <v>0.92000002000000003</v>
      </c>
      <c r="BT145">
        <v>916773.69</v>
      </c>
      <c r="BV145">
        <v>1706205</v>
      </c>
      <c r="BW145">
        <v>160195.51999999999</v>
      </c>
      <c r="BX145">
        <v>0.49160000999999998</v>
      </c>
      <c r="BY145">
        <v>0</v>
      </c>
      <c r="BZ145">
        <v>0</v>
      </c>
      <c r="CA145">
        <v>0</v>
      </c>
      <c r="CC145">
        <v>3.9999999000000001E-2</v>
      </c>
      <c r="CE145">
        <v>-2.8E-3</v>
      </c>
      <c r="CG145">
        <v>3.7900001000000003E-2</v>
      </c>
      <c r="CJ145">
        <v>8.9700005999999999E-2</v>
      </c>
      <c r="CS145">
        <v>0</v>
      </c>
      <c r="CT145">
        <v>0</v>
      </c>
      <c r="CU145">
        <v>0</v>
      </c>
      <c r="CV145">
        <v>0.56000000000000005</v>
      </c>
      <c r="CW145">
        <v>0.46000001000000001</v>
      </c>
      <c r="CX145">
        <v>0.1</v>
      </c>
      <c r="CY145">
        <v>0.30500000999999999</v>
      </c>
      <c r="CZ145">
        <v>0</v>
      </c>
      <c r="DA145">
        <v>0</v>
      </c>
      <c r="DB145">
        <v>7.9000003999999999E-2</v>
      </c>
      <c r="DC145">
        <v>4.3999999999999997E-2</v>
      </c>
      <c r="DD145">
        <v>1.2E-2</v>
      </c>
      <c r="DE145">
        <v>0</v>
      </c>
      <c r="DF145">
        <v>2004</v>
      </c>
      <c r="DG145">
        <v>0.18690000000000001</v>
      </c>
      <c r="DH145">
        <v>9.0000003999999995E-2</v>
      </c>
      <c r="DI145">
        <v>9.6899994000000003E-2</v>
      </c>
      <c r="DJ145">
        <v>0.11896072000000001</v>
      </c>
      <c r="DK145">
        <v>0.20896070999999999</v>
      </c>
      <c r="DL145">
        <v>318912.5</v>
      </c>
      <c r="DM145">
        <v>153558.51999999999</v>
      </c>
      <c r="DN145">
        <v>165353.98000000001</v>
      </c>
      <c r="DO145">
        <v>202971.48</v>
      </c>
      <c r="DP145">
        <v>356530</v>
      </c>
      <c r="DQ145">
        <v>1706205.9</v>
      </c>
      <c r="DR145">
        <v>0</v>
      </c>
      <c r="DS145">
        <v>0</v>
      </c>
      <c r="DT145">
        <v>0</v>
      </c>
      <c r="DU145">
        <v>1</v>
      </c>
      <c r="DV145">
        <v>36548</v>
      </c>
      <c r="DW145">
        <v>1706205.9</v>
      </c>
      <c r="DZ145">
        <v>46.683998000000003</v>
      </c>
      <c r="EA145">
        <v>1444</v>
      </c>
      <c r="EC145">
        <v>18565</v>
      </c>
      <c r="ED145">
        <v>544481.93999999994</v>
      </c>
      <c r="EF145">
        <v>29.328410999999999</v>
      </c>
      <c r="EG145">
        <v>15930</v>
      </c>
      <c r="EH145">
        <v>510625</v>
      </c>
      <c r="EN145">
        <v>371</v>
      </c>
      <c r="EO145">
        <v>8126.4429</v>
      </c>
      <c r="EP145">
        <v>2191</v>
      </c>
      <c r="ES145">
        <v>73</v>
      </c>
      <c r="EU145">
        <v>73</v>
      </c>
      <c r="EV145">
        <v>56557</v>
      </c>
      <c r="EW145">
        <v>0</v>
      </c>
      <c r="EX145">
        <v>1</v>
      </c>
      <c r="FP145">
        <v>159931.10999999999</v>
      </c>
      <c r="FQ145">
        <v>13703.282999999999</v>
      </c>
      <c r="FV145">
        <v>0</v>
      </c>
      <c r="FW145">
        <v>173634.39</v>
      </c>
      <c r="FX145">
        <v>42175.285000000003</v>
      </c>
      <c r="FZ145">
        <v>200161.23</v>
      </c>
      <c r="GA145">
        <v>90153.258000000002</v>
      </c>
      <c r="GB145">
        <v>290314.5</v>
      </c>
      <c r="GL145">
        <v>-24601.146000000001</v>
      </c>
      <c r="GM145">
        <v>6301.7728999999999</v>
      </c>
      <c r="GN145">
        <v>-1632.7209</v>
      </c>
      <c r="GP145">
        <v>35.775002000000001</v>
      </c>
      <c r="GQ145">
        <v>486227.84</v>
      </c>
      <c r="GR145">
        <v>-546623.68999999994</v>
      </c>
      <c r="GS145">
        <v>-543802.18999999994</v>
      </c>
      <c r="GU145">
        <v>-2821.4929000000002</v>
      </c>
      <c r="HA145">
        <v>-17351.148000000001</v>
      </c>
      <c r="HB145">
        <v>-6576.9530999999997</v>
      </c>
      <c r="HE145">
        <v>-570551.75</v>
      </c>
      <c r="HG145">
        <v>9203331</v>
      </c>
    </row>
    <row r="146" spans="1:215" x14ac:dyDescent="0.25">
      <c r="A146">
        <v>11</v>
      </c>
      <c r="B146" t="s">
        <v>697</v>
      </c>
      <c r="C146">
        <v>2004</v>
      </c>
      <c r="E146" t="s">
        <v>698</v>
      </c>
      <c r="F146">
        <v>1895</v>
      </c>
      <c r="G146">
        <v>0</v>
      </c>
      <c r="I146">
        <v>5</v>
      </c>
      <c r="J146" t="s">
        <v>699</v>
      </c>
      <c r="K146" t="s">
        <v>700</v>
      </c>
      <c r="L146" t="s">
        <v>701</v>
      </c>
      <c r="M146">
        <v>2</v>
      </c>
      <c r="N146" t="s">
        <v>625</v>
      </c>
      <c r="O146">
        <v>0</v>
      </c>
      <c r="P146" t="s">
        <v>633</v>
      </c>
      <c r="Q146" t="s">
        <v>626</v>
      </c>
      <c r="R146">
        <v>2</v>
      </c>
      <c r="S146">
        <v>1</v>
      </c>
      <c r="T146" s="60">
        <v>38168</v>
      </c>
      <c r="U146" s="60">
        <v>38168</v>
      </c>
      <c r="V146" s="60">
        <v>37802</v>
      </c>
      <c r="W146" t="s">
        <v>702</v>
      </c>
      <c r="X146" t="s">
        <v>703</v>
      </c>
      <c r="Y146" t="s">
        <v>619</v>
      </c>
      <c r="Z146">
        <v>2.9999998999999999E-2</v>
      </c>
      <c r="AA146">
        <v>7.9999998000000003E-2</v>
      </c>
      <c r="AB146">
        <v>2</v>
      </c>
      <c r="AC146">
        <v>0</v>
      </c>
      <c r="AD146">
        <v>4</v>
      </c>
      <c r="AE146">
        <v>1</v>
      </c>
      <c r="AF146">
        <v>1</v>
      </c>
      <c r="AG146">
        <v>40</v>
      </c>
      <c r="BP146" s="60">
        <v>37802</v>
      </c>
      <c r="BQ146">
        <v>10392193</v>
      </c>
      <c r="BR146">
        <v>12105681</v>
      </c>
      <c r="BS146">
        <v>0.85800003999999996</v>
      </c>
      <c r="BT146">
        <v>1713487.5</v>
      </c>
      <c r="BV146">
        <v>1767631</v>
      </c>
      <c r="BW146">
        <v>202971.48</v>
      </c>
      <c r="BX146">
        <v>0.38490000000000002</v>
      </c>
      <c r="BY146">
        <v>0</v>
      </c>
      <c r="BZ146">
        <v>0</v>
      </c>
      <c r="CA146">
        <v>0</v>
      </c>
      <c r="CC146">
        <v>0.15000000999999999</v>
      </c>
      <c r="CE146">
        <v>5.0000001000000002E-2</v>
      </c>
      <c r="CG146">
        <v>4.5999999999999999E-2</v>
      </c>
      <c r="CJ146">
        <v>0.105</v>
      </c>
      <c r="CS146">
        <v>0</v>
      </c>
      <c r="CT146">
        <v>0</v>
      </c>
      <c r="CU146">
        <v>0</v>
      </c>
      <c r="CV146">
        <v>0.61900001999999998</v>
      </c>
      <c r="CW146">
        <v>0.50099998999999995</v>
      </c>
      <c r="CX146">
        <v>0.11799999999999999</v>
      </c>
      <c r="CY146">
        <v>0.25999999000000001</v>
      </c>
      <c r="CZ146">
        <v>0</v>
      </c>
      <c r="DA146">
        <v>0</v>
      </c>
      <c r="DB146">
        <v>6.8999998000000007E-2</v>
      </c>
      <c r="DC146">
        <v>3.7999999E-2</v>
      </c>
      <c r="DD146">
        <v>1.4E-2</v>
      </c>
      <c r="DE146">
        <v>0</v>
      </c>
      <c r="DF146">
        <v>2005</v>
      </c>
      <c r="DG146">
        <v>0.18870001</v>
      </c>
      <c r="DH146">
        <v>9.0000003999999995E-2</v>
      </c>
      <c r="DI146">
        <v>9.8700001999999995E-2</v>
      </c>
      <c r="DJ146">
        <v>0.1464577</v>
      </c>
      <c r="DK146">
        <v>0.23645770999999999</v>
      </c>
      <c r="DL146">
        <v>333599.65999999997</v>
      </c>
      <c r="DM146">
        <v>159086.81</v>
      </c>
      <c r="DN146">
        <v>174512.84</v>
      </c>
      <c r="DO146">
        <v>258883.22</v>
      </c>
      <c r="DP146">
        <v>417970.03</v>
      </c>
      <c r="DQ146">
        <v>1767631.3</v>
      </c>
      <c r="DR146">
        <v>0</v>
      </c>
      <c r="DS146">
        <v>0</v>
      </c>
      <c r="DT146">
        <v>0</v>
      </c>
      <c r="DU146">
        <v>1</v>
      </c>
      <c r="DV146">
        <v>37362</v>
      </c>
      <c r="DW146">
        <v>1767631.3</v>
      </c>
      <c r="DZ146">
        <v>47.311000999999997</v>
      </c>
      <c r="EA146">
        <v>1930</v>
      </c>
      <c r="EC146">
        <v>19266</v>
      </c>
      <c r="ED146">
        <v>594371.13</v>
      </c>
      <c r="EF146">
        <v>30.850999999999999</v>
      </c>
      <c r="EG146">
        <v>16542</v>
      </c>
      <c r="EH146">
        <v>556756.93999999994</v>
      </c>
      <c r="EN146">
        <v>393</v>
      </c>
      <c r="EO146">
        <v>9476.8173999999999</v>
      </c>
      <c r="EP146">
        <v>2254</v>
      </c>
      <c r="ES146">
        <v>77</v>
      </c>
      <c r="EU146">
        <v>77</v>
      </c>
      <c r="EV146">
        <v>58558</v>
      </c>
      <c r="EW146">
        <v>0</v>
      </c>
      <c r="EX146">
        <v>0</v>
      </c>
      <c r="FP146">
        <v>169598.22</v>
      </c>
      <c r="FQ146">
        <v>13032.272999999999</v>
      </c>
      <c r="FV146">
        <v>0</v>
      </c>
      <c r="FW146">
        <v>182630.48</v>
      </c>
      <c r="FX146">
        <v>1232333.3</v>
      </c>
      <c r="FZ146">
        <v>160965.03</v>
      </c>
      <c r="GA146">
        <v>107116.06</v>
      </c>
      <c r="GB146">
        <v>268081.09000000003</v>
      </c>
      <c r="GL146">
        <v>-26986.217000000001</v>
      </c>
      <c r="GM146">
        <v>5999.4780000000001</v>
      </c>
      <c r="GN146">
        <v>-1496.345</v>
      </c>
      <c r="GP146">
        <v>86.25</v>
      </c>
      <c r="GQ146">
        <v>1660648.1</v>
      </c>
      <c r="GR146">
        <v>-589111.56000000006</v>
      </c>
      <c r="GS146">
        <v>-586510.38</v>
      </c>
      <c r="GU146">
        <v>-2601.165</v>
      </c>
      <c r="HA146">
        <v>-23326.721000000001</v>
      </c>
      <c r="HB146">
        <v>-7214.4668000000001</v>
      </c>
      <c r="HE146">
        <v>-619652.75</v>
      </c>
      <c r="HG146">
        <v>10244326</v>
      </c>
    </row>
    <row r="147" spans="1:215" x14ac:dyDescent="0.25">
      <c r="A147">
        <v>11</v>
      </c>
      <c r="B147" t="s">
        <v>697</v>
      </c>
      <c r="C147">
        <v>2005</v>
      </c>
      <c r="E147" t="s">
        <v>698</v>
      </c>
      <c r="F147">
        <v>1895</v>
      </c>
      <c r="G147">
        <v>0</v>
      </c>
      <c r="I147">
        <v>5</v>
      </c>
      <c r="J147" t="s">
        <v>699</v>
      </c>
      <c r="K147" t="s">
        <v>700</v>
      </c>
      <c r="L147" t="s">
        <v>701</v>
      </c>
      <c r="M147">
        <v>2</v>
      </c>
      <c r="N147" t="s">
        <v>625</v>
      </c>
      <c r="O147">
        <v>0</v>
      </c>
      <c r="P147" t="s">
        <v>633</v>
      </c>
      <c r="Q147" t="s">
        <v>626</v>
      </c>
      <c r="R147">
        <v>2</v>
      </c>
      <c r="S147">
        <v>1</v>
      </c>
      <c r="T147" s="60">
        <v>38533</v>
      </c>
      <c r="U147" s="60">
        <v>38533</v>
      </c>
      <c r="V147" s="60">
        <v>38533</v>
      </c>
      <c r="W147" t="s">
        <v>702</v>
      </c>
      <c r="X147" t="s">
        <v>703</v>
      </c>
      <c r="Y147" t="s">
        <v>619</v>
      </c>
      <c r="Z147">
        <v>2.9999998999999999E-2</v>
      </c>
      <c r="AA147">
        <v>7.9999998000000003E-2</v>
      </c>
      <c r="AB147">
        <v>2</v>
      </c>
      <c r="AC147">
        <v>0</v>
      </c>
      <c r="AD147">
        <v>4</v>
      </c>
      <c r="AE147">
        <v>1</v>
      </c>
      <c r="AF147">
        <v>1</v>
      </c>
      <c r="AG147">
        <v>40</v>
      </c>
      <c r="BP147" s="60">
        <v>38533</v>
      </c>
      <c r="BQ147">
        <v>10506471</v>
      </c>
      <c r="BR147">
        <v>13295876</v>
      </c>
      <c r="BS147">
        <v>0.79000002000000003</v>
      </c>
      <c r="BT147">
        <v>2789405</v>
      </c>
      <c r="BV147">
        <v>1968612</v>
      </c>
      <c r="BW147">
        <v>258883.22</v>
      </c>
      <c r="BX147">
        <v>0.28549998999999998</v>
      </c>
      <c r="BY147">
        <v>0</v>
      </c>
      <c r="BZ147">
        <v>0</v>
      </c>
      <c r="CA147">
        <v>0</v>
      </c>
      <c r="CC147">
        <v>0.108</v>
      </c>
      <c r="CE147">
        <v>9.8000005000000001E-2</v>
      </c>
      <c r="CG147">
        <v>4.8000000000000001E-2</v>
      </c>
      <c r="CJ147">
        <v>9.6999995000000006E-2</v>
      </c>
      <c r="CS147">
        <v>0</v>
      </c>
      <c r="CT147">
        <v>0</v>
      </c>
      <c r="CU147">
        <v>0</v>
      </c>
      <c r="CV147">
        <v>0.62099998999999995</v>
      </c>
      <c r="CW147">
        <v>0.49299999999999999</v>
      </c>
      <c r="CX147">
        <v>0.12800001</v>
      </c>
      <c r="CY147">
        <v>0.249</v>
      </c>
      <c r="CZ147">
        <v>0</v>
      </c>
      <c r="DA147">
        <v>0</v>
      </c>
      <c r="DB147">
        <v>7.5999997999999999E-2</v>
      </c>
      <c r="DC147">
        <v>3.5999997999999998E-2</v>
      </c>
      <c r="DD147">
        <v>1.7999998999999999E-2</v>
      </c>
      <c r="DE147">
        <v>0</v>
      </c>
      <c r="DF147">
        <v>2006</v>
      </c>
      <c r="DG147">
        <v>0.18110001000000001</v>
      </c>
      <c r="DH147">
        <v>8.4100000999999994E-2</v>
      </c>
      <c r="DI147">
        <v>9.6999995000000006E-2</v>
      </c>
      <c r="DJ147">
        <v>0.16680064999999999</v>
      </c>
      <c r="DK147">
        <v>0.25091281999999998</v>
      </c>
      <c r="DL147">
        <v>356602.56</v>
      </c>
      <c r="DM147">
        <v>165584.20000000001</v>
      </c>
      <c r="DN147">
        <v>191018.36</v>
      </c>
      <c r="DO147">
        <v>328365.81</v>
      </c>
      <c r="DP147">
        <v>493950.03</v>
      </c>
      <c r="DQ147">
        <v>1968612.3</v>
      </c>
      <c r="DR147">
        <v>0</v>
      </c>
      <c r="DS147">
        <v>0</v>
      </c>
      <c r="DT147">
        <v>0</v>
      </c>
      <c r="DU147">
        <v>1</v>
      </c>
      <c r="DV147">
        <v>37521</v>
      </c>
      <c r="DW147">
        <v>1855994.8</v>
      </c>
      <c r="DZ147">
        <v>49.465491999999998</v>
      </c>
      <c r="EA147">
        <v>2059</v>
      </c>
      <c r="EC147">
        <v>20954</v>
      </c>
      <c r="ED147">
        <v>688259.5</v>
      </c>
      <c r="EF147">
        <v>32.846001000000001</v>
      </c>
      <c r="EG147">
        <v>18108</v>
      </c>
      <c r="EN147">
        <v>417</v>
      </c>
      <c r="EP147">
        <v>2429</v>
      </c>
      <c r="ES147">
        <v>0</v>
      </c>
      <c r="EV147">
        <v>60534</v>
      </c>
      <c r="EW147">
        <v>1</v>
      </c>
      <c r="EX147">
        <v>0</v>
      </c>
      <c r="FB147">
        <v>7999438</v>
      </c>
      <c r="FP147">
        <v>175706.08</v>
      </c>
      <c r="FQ147">
        <v>8872.7636999999995</v>
      </c>
      <c r="FV147">
        <v>0</v>
      </c>
      <c r="FW147">
        <v>184578.84</v>
      </c>
      <c r="FX147">
        <v>774358.25</v>
      </c>
      <c r="FZ147">
        <v>161317.84</v>
      </c>
      <c r="GA147">
        <v>126998.25</v>
      </c>
      <c r="GB147">
        <v>288316.09000000003</v>
      </c>
      <c r="GG147">
        <v>218.14999</v>
      </c>
      <c r="GL147">
        <v>-30897.127</v>
      </c>
      <c r="GM147">
        <v>4132.3701000000001</v>
      </c>
      <c r="GN147">
        <v>-1129.2550000000001</v>
      </c>
      <c r="GP147">
        <v>561.15399000000002</v>
      </c>
      <c r="GQ147">
        <v>1220138.5</v>
      </c>
      <c r="GR147">
        <v>-654273.18999999994</v>
      </c>
      <c r="GS147">
        <v>-651767.31000000006</v>
      </c>
      <c r="GU147">
        <v>-2505.8710999999998</v>
      </c>
      <c r="HA147">
        <v>-24858.695</v>
      </c>
      <c r="HB147">
        <v>-7477.6709000000001</v>
      </c>
      <c r="HE147">
        <v>-686609.56</v>
      </c>
      <c r="HG147">
        <v>10777855</v>
      </c>
    </row>
    <row r="148" spans="1:215" x14ac:dyDescent="0.25">
      <c r="A148">
        <v>11</v>
      </c>
      <c r="B148" t="s">
        <v>697</v>
      </c>
      <c r="C148">
        <v>2006</v>
      </c>
      <c r="E148" t="s">
        <v>698</v>
      </c>
      <c r="F148">
        <v>1895</v>
      </c>
      <c r="G148">
        <v>0</v>
      </c>
      <c r="I148">
        <v>5</v>
      </c>
      <c r="J148" t="s">
        <v>699</v>
      </c>
      <c r="K148" t="s">
        <v>700</v>
      </c>
      <c r="L148" t="s">
        <v>701</v>
      </c>
      <c r="M148">
        <v>2</v>
      </c>
      <c r="N148" t="s">
        <v>625</v>
      </c>
      <c r="O148">
        <v>0</v>
      </c>
      <c r="P148" t="s">
        <v>633</v>
      </c>
      <c r="Q148" t="s">
        <v>626</v>
      </c>
      <c r="R148">
        <v>2</v>
      </c>
      <c r="S148">
        <v>1</v>
      </c>
      <c r="T148" s="60">
        <v>38898</v>
      </c>
      <c r="U148" s="60">
        <v>38898</v>
      </c>
      <c r="V148" s="60">
        <v>38898</v>
      </c>
      <c r="W148" t="s">
        <v>702</v>
      </c>
      <c r="X148" t="s">
        <v>703</v>
      </c>
      <c r="Y148" t="s">
        <v>619</v>
      </c>
      <c r="Z148">
        <v>2.9999998999999999E-2</v>
      </c>
      <c r="AA148">
        <v>7.9999998000000003E-2</v>
      </c>
      <c r="AB148">
        <v>2</v>
      </c>
      <c r="AC148">
        <v>0</v>
      </c>
      <c r="AD148">
        <v>4</v>
      </c>
      <c r="AE148">
        <v>1</v>
      </c>
      <c r="AF148">
        <v>1</v>
      </c>
      <c r="AG148">
        <v>30</v>
      </c>
      <c r="BP148" s="60">
        <v>38898</v>
      </c>
      <c r="BQ148">
        <v>10947998</v>
      </c>
      <c r="BR148">
        <v>14035627</v>
      </c>
      <c r="BS148">
        <v>0.77999996999999999</v>
      </c>
      <c r="BT148">
        <v>3087629</v>
      </c>
      <c r="BV148">
        <v>1944358</v>
      </c>
      <c r="BW148">
        <v>328365.81</v>
      </c>
      <c r="BX148">
        <v>0.35869997999999997</v>
      </c>
      <c r="BY148">
        <v>0</v>
      </c>
      <c r="BZ148">
        <v>0</v>
      </c>
      <c r="CA148">
        <v>0</v>
      </c>
      <c r="CC148">
        <v>0.107</v>
      </c>
      <c r="CE148">
        <v>0.12100001000000001</v>
      </c>
      <c r="CG148">
        <v>7.1999996999999996E-2</v>
      </c>
      <c r="CJ148">
        <v>9.1999999999999998E-2</v>
      </c>
      <c r="CS148">
        <v>0</v>
      </c>
      <c r="CT148">
        <v>0</v>
      </c>
      <c r="CU148">
        <v>0</v>
      </c>
      <c r="CV148">
        <v>0.62300003000000004</v>
      </c>
      <c r="CW148">
        <v>0.47699999999999998</v>
      </c>
      <c r="CX148">
        <v>0.14599999999999999</v>
      </c>
      <c r="CY148">
        <v>0.23400000000000001</v>
      </c>
      <c r="CZ148">
        <v>0</v>
      </c>
      <c r="DA148">
        <v>0</v>
      </c>
      <c r="DB148">
        <v>8.3999999000000006E-2</v>
      </c>
      <c r="DC148">
        <v>3.5999997999999998E-2</v>
      </c>
      <c r="DD148">
        <v>2.3E-2</v>
      </c>
      <c r="DE148">
        <v>0</v>
      </c>
      <c r="DF148">
        <v>2007</v>
      </c>
      <c r="DG148">
        <v>0.18459999999999999</v>
      </c>
      <c r="DH148">
        <v>8.4100000999999994E-2</v>
      </c>
      <c r="DI148">
        <v>0.10050000000000001</v>
      </c>
      <c r="DJ148">
        <v>0.19040230999999999</v>
      </c>
      <c r="DK148">
        <v>0.27451444000000003</v>
      </c>
      <c r="DL148">
        <v>358991.41</v>
      </c>
      <c r="DM148">
        <v>163544.16</v>
      </c>
      <c r="DN148">
        <v>195447.25</v>
      </c>
      <c r="DO148">
        <v>370210.31</v>
      </c>
      <c r="DP148">
        <v>533754.43999999994</v>
      </c>
      <c r="DQ148">
        <v>1944358.3</v>
      </c>
      <c r="DR148">
        <v>0</v>
      </c>
      <c r="DS148">
        <v>0</v>
      </c>
      <c r="DT148">
        <v>0</v>
      </c>
      <c r="DU148">
        <v>1</v>
      </c>
      <c r="DV148">
        <v>34682</v>
      </c>
      <c r="DW148">
        <v>1944358.3</v>
      </c>
      <c r="DZ148">
        <v>56.061999999999998</v>
      </c>
      <c r="EA148">
        <v>2408</v>
      </c>
      <c r="EC148">
        <v>22105</v>
      </c>
      <c r="ED148">
        <v>1944358.3</v>
      </c>
      <c r="EF148">
        <v>34.577998999999998</v>
      </c>
      <c r="EG148">
        <v>19217</v>
      </c>
      <c r="EH148">
        <v>720384.13</v>
      </c>
      <c r="EN148">
        <v>434</v>
      </c>
      <c r="EO148">
        <v>11432.89</v>
      </c>
      <c r="EP148">
        <v>2454</v>
      </c>
      <c r="ES148">
        <v>0</v>
      </c>
      <c r="EV148">
        <v>59195</v>
      </c>
      <c r="EW148">
        <v>0</v>
      </c>
      <c r="EX148">
        <v>0</v>
      </c>
      <c r="FB148">
        <v>8914313</v>
      </c>
      <c r="FP148">
        <v>163419.39000000001</v>
      </c>
      <c r="FQ148">
        <v>36227</v>
      </c>
      <c r="FR148">
        <v>16562.705000000002</v>
      </c>
      <c r="FV148">
        <v>0</v>
      </c>
      <c r="FW148">
        <v>216209.09</v>
      </c>
      <c r="FX148">
        <v>804849.25</v>
      </c>
      <c r="FZ148">
        <v>172958.64</v>
      </c>
      <c r="GA148">
        <v>142577.23000000001</v>
      </c>
      <c r="GB148">
        <v>315535.88</v>
      </c>
      <c r="GG148">
        <v>63.008999000000003</v>
      </c>
      <c r="GL148">
        <v>-32791.550999999999</v>
      </c>
      <c r="GM148">
        <v>7437.5478999999996</v>
      </c>
      <c r="GN148">
        <v>-1221.8689999999999</v>
      </c>
      <c r="GP148">
        <v>139.50899999999999</v>
      </c>
      <c r="GQ148">
        <v>1310220.8999999999</v>
      </c>
      <c r="GR148">
        <v>-721106.06</v>
      </c>
      <c r="GS148">
        <v>-718488</v>
      </c>
      <c r="GU148">
        <v>-2618.0569</v>
      </c>
      <c r="HA148">
        <v>-30685.298999999999</v>
      </c>
      <c r="HB148">
        <v>-8320.3397999999997</v>
      </c>
      <c r="HE148">
        <v>-760111.69</v>
      </c>
      <c r="HF148">
        <v>59496.733999999997</v>
      </c>
      <c r="HG148">
        <v>11387461</v>
      </c>
    </row>
    <row r="149" spans="1:215" x14ac:dyDescent="0.25">
      <c r="A149">
        <v>11</v>
      </c>
      <c r="B149" t="s">
        <v>697</v>
      </c>
      <c r="C149">
        <v>2007</v>
      </c>
      <c r="E149" t="s">
        <v>698</v>
      </c>
      <c r="F149">
        <v>1895</v>
      </c>
      <c r="G149">
        <v>0</v>
      </c>
      <c r="I149">
        <v>5</v>
      </c>
      <c r="J149" t="s">
        <v>699</v>
      </c>
      <c r="K149" t="s">
        <v>700</v>
      </c>
      <c r="L149" t="s">
        <v>701</v>
      </c>
      <c r="M149">
        <v>2</v>
      </c>
      <c r="N149" t="s">
        <v>625</v>
      </c>
      <c r="O149">
        <v>0</v>
      </c>
      <c r="P149" t="s">
        <v>633</v>
      </c>
      <c r="Q149" t="s">
        <v>626</v>
      </c>
      <c r="R149">
        <v>2</v>
      </c>
      <c r="S149">
        <v>1</v>
      </c>
      <c r="T149" s="60">
        <v>39263</v>
      </c>
      <c r="U149" s="60">
        <v>39263</v>
      </c>
      <c r="V149" s="60">
        <v>39263</v>
      </c>
      <c r="W149" t="s">
        <v>702</v>
      </c>
      <c r="X149" t="s">
        <v>703</v>
      </c>
      <c r="Y149" t="s">
        <v>619</v>
      </c>
      <c r="Z149">
        <v>2.9999998999999999E-2</v>
      </c>
      <c r="AA149">
        <v>7.9999998000000003E-2</v>
      </c>
      <c r="AB149">
        <v>2</v>
      </c>
      <c r="AC149">
        <v>0</v>
      </c>
      <c r="AD149">
        <v>4</v>
      </c>
      <c r="AE149">
        <v>1</v>
      </c>
      <c r="AF149">
        <v>1</v>
      </c>
      <c r="AG149">
        <v>30</v>
      </c>
      <c r="BP149" s="60">
        <v>39263</v>
      </c>
      <c r="BQ149">
        <v>11759699</v>
      </c>
      <c r="BR149">
        <v>14677184</v>
      </c>
      <c r="BS149">
        <v>0.80120002999999995</v>
      </c>
      <c r="BT149">
        <v>2917485.3</v>
      </c>
      <c r="BV149">
        <v>1863182.1</v>
      </c>
      <c r="BW149">
        <v>311139.81</v>
      </c>
      <c r="BX149">
        <v>0.33350000000000002</v>
      </c>
      <c r="BY149">
        <v>0</v>
      </c>
      <c r="BZ149">
        <v>0</v>
      </c>
      <c r="CA149">
        <v>0</v>
      </c>
      <c r="CC149">
        <v>0.17699999999999999</v>
      </c>
      <c r="CE149">
        <v>0.13</v>
      </c>
      <c r="CG149">
        <v>0.115</v>
      </c>
      <c r="CJ149">
        <v>9.0000003999999995E-2</v>
      </c>
      <c r="CS149">
        <v>0</v>
      </c>
      <c r="CT149">
        <v>0</v>
      </c>
      <c r="CU149">
        <v>0</v>
      </c>
      <c r="CV149">
        <v>0.65199994999999999</v>
      </c>
      <c r="CW149">
        <v>0.43900001</v>
      </c>
      <c r="CX149">
        <v>0.21299999999999999</v>
      </c>
      <c r="CY149">
        <v>0.20799999</v>
      </c>
      <c r="CZ149">
        <v>0</v>
      </c>
      <c r="DA149">
        <v>0</v>
      </c>
      <c r="DB149">
        <v>8.1999995000000006E-2</v>
      </c>
      <c r="DC149">
        <v>3.4000002000000001E-2</v>
      </c>
      <c r="DD149">
        <v>2.4E-2</v>
      </c>
      <c r="DE149">
        <v>0</v>
      </c>
      <c r="DF149">
        <v>2008</v>
      </c>
      <c r="DG149">
        <v>0.186</v>
      </c>
      <c r="DH149">
        <v>8.4100000999999994E-2</v>
      </c>
      <c r="DI149">
        <v>0.1019</v>
      </c>
      <c r="DJ149">
        <v>0.18913336</v>
      </c>
      <c r="DK149">
        <v>0.27324551000000002</v>
      </c>
      <c r="DL149">
        <v>346656.41</v>
      </c>
      <c r="DM149">
        <v>156716.25</v>
      </c>
      <c r="DN149">
        <v>189940.16</v>
      </c>
      <c r="DO149">
        <v>352389.91</v>
      </c>
      <c r="DP149">
        <v>509106.16</v>
      </c>
      <c r="DQ149">
        <v>1863182.1</v>
      </c>
      <c r="DR149">
        <v>0</v>
      </c>
      <c r="DS149">
        <v>0</v>
      </c>
      <c r="DT149">
        <v>0</v>
      </c>
      <c r="DU149">
        <v>1</v>
      </c>
      <c r="DV149">
        <v>32968</v>
      </c>
      <c r="DW149">
        <v>1863182.1</v>
      </c>
      <c r="DZ149">
        <v>56.514999000000003</v>
      </c>
      <c r="EA149">
        <v>2752</v>
      </c>
      <c r="EC149">
        <v>23623</v>
      </c>
      <c r="ED149">
        <v>854319.81</v>
      </c>
      <c r="EF149">
        <v>36.165000999999997</v>
      </c>
      <c r="EG149">
        <v>20660</v>
      </c>
      <c r="EH149">
        <v>807145.06</v>
      </c>
      <c r="EN149">
        <v>448</v>
      </c>
      <c r="EO149">
        <v>12124.815000000001</v>
      </c>
      <c r="EP149">
        <v>2515</v>
      </c>
      <c r="ES149">
        <v>0</v>
      </c>
      <c r="EV149">
        <v>59343</v>
      </c>
      <c r="EW149">
        <v>0</v>
      </c>
      <c r="EX149">
        <v>0</v>
      </c>
      <c r="FB149">
        <v>9987717</v>
      </c>
      <c r="FI149">
        <v>12820011</v>
      </c>
      <c r="FP149">
        <v>179017.66</v>
      </c>
      <c r="FQ149">
        <v>90582</v>
      </c>
      <c r="FR149">
        <v>13179.75</v>
      </c>
      <c r="FV149">
        <v>0</v>
      </c>
      <c r="FW149">
        <v>282779.40999999997</v>
      </c>
      <c r="FX149">
        <v>1636254.4</v>
      </c>
      <c r="FZ149">
        <v>184871.69</v>
      </c>
      <c r="GA149">
        <v>156989.22</v>
      </c>
      <c r="GB149">
        <v>341860.91</v>
      </c>
      <c r="GG149">
        <v>73.353995999999995</v>
      </c>
      <c r="GL149">
        <v>-37125.934000000001</v>
      </c>
      <c r="GM149">
        <v>7991.9989999999998</v>
      </c>
      <c r="GN149">
        <v>-1244.54</v>
      </c>
      <c r="GP149">
        <v>1.923</v>
      </c>
      <c r="GQ149">
        <v>2230591.7999999998</v>
      </c>
      <c r="GR149">
        <v>-800654.13</v>
      </c>
      <c r="GS149">
        <v>-797776.94</v>
      </c>
      <c r="GU149">
        <v>-2877.1831000000002</v>
      </c>
      <c r="HA149">
        <v>-36354.508000000002</v>
      </c>
      <c r="HB149">
        <v>-8434.6885000000002</v>
      </c>
      <c r="HE149">
        <v>-845443.31</v>
      </c>
      <c r="HG149">
        <v>12772609</v>
      </c>
    </row>
    <row r="150" spans="1:215" x14ac:dyDescent="0.25">
      <c r="A150">
        <v>11</v>
      </c>
      <c r="B150" t="s">
        <v>697</v>
      </c>
      <c r="C150">
        <v>2008</v>
      </c>
      <c r="E150" t="s">
        <v>698</v>
      </c>
      <c r="F150">
        <v>1895</v>
      </c>
      <c r="G150">
        <v>0</v>
      </c>
      <c r="I150">
        <v>5</v>
      </c>
      <c r="J150" t="s">
        <v>699</v>
      </c>
      <c r="K150" t="s">
        <v>700</v>
      </c>
      <c r="L150" t="s">
        <v>701</v>
      </c>
      <c r="M150">
        <v>2</v>
      </c>
      <c r="N150" t="s">
        <v>625</v>
      </c>
      <c r="O150">
        <v>0</v>
      </c>
      <c r="P150" t="s">
        <v>633</v>
      </c>
      <c r="Q150" t="s">
        <v>626</v>
      </c>
      <c r="R150">
        <v>2</v>
      </c>
      <c r="S150">
        <v>1</v>
      </c>
      <c r="T150" s="60">
        <v>39629</v>
      </c>
      <c r="U150" s="60">
        <v>39629</v>
      </c>
      <c r="V150" s="60">
        <v>39629</v>
      </c>
      <c r="W150" t="s">
        <v>702</v>
      </c>
      <c r="X150" t="s">
        <v>704</v>
      </c>
      <c r="Y150" t="s">
        <v>619</v>
      </c>
      <c r="Z150">
        <v>2.9999998999999999E-2</v>
      </c>
      <c r="AA150">
        <v>7.9999998000000003E-2</v>
      </c>
      <c r="AB150">
        <v>2</v>
      </c>
      <c r="AC150">
        <v>0</v>
      </c>
      <c r="AD150">
        <v>4</v>
      </c>
      <c r="AE150">
        <v>1</v>
      </c>
      <c r="AF150">
        <v>1</v>
      </c>
      <c r="AG150">
        <v>30</v>
      </c>
      <c r="BP150" s="60">
        <v>39629</v>
      </c>
      <c r="BQ150">
        <v>12069417</v>
      </c>
      <c r="BR150">
        <v>15203741</v>
      </c>
      <c r="BS150">
        <v>0.79379999999999995</v>
      </c>
      <c r="BT150">
        <v>3134323.5</v>
      </c>
      <c r="BV150">
        <v>1914558.9</v>
      </c>
      <c r="BW150">
        <v>290072.88</v>
      </c>
      <c r="BX150">
        <v>0.56630002999999995</v>
      </c>
      <c r="BY150">
        <v>0</v>
      </c>
      <c r="BZ150">
        <v>0</v>
      </c>
      <c r="CA150">
        <v>0</v>
      </c>
      <c r="CC150">
        <v>-5.3000002999999997E-2</v>
      </c>
      <c r="CE150">
        <v>7.2999998999999996E-2</v>
      </c>
      <c r="CG150">
        <v>9.4999999000000002E-2</v>
      </c>
      <c r="CJ150">
        <v>6.6000000000000003E-2</v>
      </c>
      <c r="CS150">
        <v>0</v>
      </c>
      <c r="CT150">
        <v>0</v>
      </c>
      <c r="CU150">
        <v>0</v>
      </c>
      <c r="CV150">
        <v>0.60799998</v>
      </c>
      <c r="CW150">
        <v>0.39500001000000001</v>
      </c>
      <c r="CX150">
        <v>0.21299999999999999</v>
      </c>
      <c r="CY150">
        <v>0.222</v>
      </c>
      <c r="CZ150">
        <v>0</v>
      </c>
      <c r="DA150">
        <v>0</v>
      </c>
      <c r="DB150">
        <v>0.10100000000000001</v>
      </c>
      <c r="DC150">
        <v>4.3000001000000003E-2</v>
      </c>
      <c r="DD150">
        <v>2.5999998999999999E-2</v>
      </c>
      <c r="DE150">
        <v>0</v>
      </c>
      <c r="DF150">
        <v>2009</v>
      </c>
      <c r="DG150">
        <v>0.17799999</v>
      </c>
      <c r="DH150">
        <v>8.4100000999999994E-2</v>
      </c>
      <c r="DI150">
        <v>9.3900002999999996E-2</v>
      </c>
      <c r="DJ150">
        <v>0.15150899000000001</v>
      </c>
      <c r="DK150">
        <v>8.4112151999999996E-2</v>
      </c>
      <c r="DL150">
        <v>340778.03</v>
      </c>
      <c r="DM150">
        <v>161037.67000000001</v>
      </c>
      <c r="DN150">
        <v>179740.36</v>
      </c>
      <c r="DP150">
        <v>161037.67000000001</v>
      </c>
      <c r="DQ150">
        <v>1914558.9</v>
      </c>
      <c r="DR150">
        <v>0</v>
      </c>
      <c r="DS150">
        <v>0</v>
      </c>
      <c r="DT150">
        <v>0</v>
      </c>
      <c r="DU150">
        <v>1</v>
      </c>
      <c r="DV150">
        <v>32086</v>
      </c>
      <c r="DW150">
        <v>1914558.9</v>
      </c>
      <c r="DZ150">
        <v>59.669998</v>
      </c>
      <c r="EA150">
        <v>3479</v>
      </c>
      <c r="EC150">
        <v>23920</v>
      </c>
      <c r="ED150">
        <v>904836.81</v>
      </c>
      <c r="EF150">
        <v>37.827998999999998</v>
      </c>
      <c r="EG150">
        <v>20913</v>
      </c>
      <c r="EH150">
        <v>854892.88</v>
      </c>
      <c r="EN150">
        <v>453</v>
      </c>
      <c r="EO150">
        <v>12531.346</v>
      </c>
      <c r="EP150">
        <v>2554</v>
      </c>
      <c r="ES150">
        <v>0</v>
      </c>
      <c r="EV150">
        <v>59485</v>
      </c>
      <c r="EW150">
        <v>0</v>
      </c>
      <c r="EX150">
        <v>0</v>
      </c>
      <c r="FB150">
        <v>10491445</v>
      </c>
      <c r="FI150">
        <v>11483477</v>
      </c>
      <c r="FP150">
        <v>172504.8</v>
      </c>
      <c r="FQ150">
        <v>141673</v>
      </c>
      <c r="FR150">
        <v>22597.412</v>
      </c>
      <c r="FV150">
        <v>0</v>
      </c>
      <c r="FW150">
        <v>336775.22</v>
      </c>
      <c r="FX150">
        <v>-1026367.7</v>
      </c>
      <c r="FZ150">
        <v>180366.02</v>
      </c>
      <c r="GA150">
        <v>165108.76999999999</v>
      </c>
      <c r="GB150">
        <v>345474.78</v>
      </c>
      <c r="GG150">
        <v>7.2719997999999997</v>
      </c>
      <c r="GL150">
        <v>-41525.891000000003</v>
      </c>
      <c r="GM150">
        <v>-5520.5897999999997</v>
      </c>
      <c r="GN150">
        <v>-10885.46</v>
      </c>
      <c r="GQ150">
        <v>-402042.38</v>
      </c>
      <c r="GR150">
        <v>-907521.25</v>
      </c>
      <c r="GS150">
        <v>-904675.06</v>
      </c>
      <c r="GU150">
        <v>-2846.2129</v>
      </c>
      <c r="HA150">
        <v>-16730.268</v>
      </c>
      <c r="HB150">
        <v>-7827.5762000000004</v>
      </c>
      <c r="HE150">
        <v>-932079.13</v>
      </c>
      <c r="HG150">
        <v>11438488</v>
      </c>
    </row>
    <row r="151" spans="1:215" x14ac:dyDescent="0.25">
      <c r="A151">
        <v>11</v>
      </c>
      <c r="B151" t="s">
        <v>697</v>
      </c>
      <c r="C151">
        <v>2009</v>
      </c>
      <c r="E151" t="s">
        <v>698</v>
      </c>
      <c r="F151">
        <v>1895</v>
      </c>
      <c r="G151">
        <v>0</v>
      </c>
      <c r="I151">
        <v>5</v>
      </c>
      <c r="J151" t="s">
        <v>699</v>
      </c>
      <c r="K151" t="s">
        <v>700</v>
      </c>
      <c r="L151" t="s">
        <v>701</v>
      </c>
      <c r="M151">
        <v>2</v>
      </c>
      <c r="N151" t="s">
        <v>625</v>
      </c>
      <c r="O151">
        <v>0</v>
      </c>
      <c r="P151" t="s">
        <v>633</v>
      </c>
      <c r="Q151" t="s">
        <v>626</v>
      </c>
      <c r="R151">
        <v>2</v>
      </c>
      <c r="S151">
        <v>1</v>
      </c>
      <c r="T151" s="60">
        <v>39994</v>
      </c>
      <c r="U151" s="60">
        <v>39994</v>
      </c>
      <c r="V151" s="60">
        <v>39994</v>
      </c>
      <c r="W151" t="s">
        <v>702</v>
      </c>
      <c r="X151" t="s">
        <v>704</v>
      </c>
      <c r="Y151" t="s">
        <v>619</v>
      </c>
      <c r="Z151">
        <v>2.9999998999999999E-2</v>
      </c>
      <c r="AA151">
        <v>7.9999998000000003E-2</v>
      </c>
      <c r="AB151">
        <v>2</v>
      </c>
      <c r="AC151">
        <v>0</v>
      </c>
      <c r="AD151">
        <v>4</v>
      </c>
      <c r="AE151">
        <v>1</v>
      </c>
      <c r="AF151">
        <v>1</v>
      </c>
      <c r="AG151">
        <v>30</v>
      </c>
      <c r="BP151" s="60">
        <v>39994</v>
      </c>
      <c r="BQ151">
        <v>11493256</v>
      </c>
      <c r="BR151">
        <v>15683242</v>
      </c>
      <c r="BS151">
        <v>0.73280000999999995</v>
      </c>
      <c r="BT151">
        <v>4189985.8</v>
      </c>
      <c r="BV151">
        <v>1996194.3</v>
      </c>
      <c r="BW151">
        <v>292145.34000000003</v>
      </c>
      <c r="BX151">
        <v>0.67800002999999998</v>
      </c>
      <c r="BY151">
        <v>0</v>
      </c>
      <c r="BZ151">
        <v>0</v>
      </c>
      <c r="CA151">
        <v>0</v>
      </c>
      <c r="CC151">
        <v>-0.22399999000000001</v>
      </c>
      <c r="CE151">
        <v>-4.6999998000000001E-2</v>
      </c>
      <c r="CG151">
        <v>1.2E-2</v>
      </c>
      <c r="CJ151">
        <v>2.9000001000000001E-2</v>
      </c>
      <c r="CS151">
        <v>0</v>
      </c>
      <c r="CT151">
        <v>0</v>
      </c>
      <c r="CU151">
        <v>0</v>
      </c>
      <c r="CV151">
        <v>0.55300002999999998</v>
      </c>
      <c r="CW151">
        <v>0.35900003000000003</v>
      </c>
      <c r="CX151">
        <v>0.19399999000000001</v>
      </c>
      <c r="CY151">
        <v>0.245</v>
      </c>
      <c r="CZ151">
        <v>0</v>
      </c>
      <c r="DA151">
        <v>0</v>
      </c>
      <c r="DB151">
        <v>8.6999996999999996E-2</v>
      </c>
      <c r="DC151">
        <v>5.6999995999999997E-2</v>
      </c>
      <c r="DD151">
        <v>5.8000002000000002E-2</v>
      </c>
      <c r="DE151">
        <v>0</v>
      </c>
      <c r="DF151">
        <v>2010</v>
      </c>
      <c r="DG151">
        <v>0.17610000000000001</v>
      </c>
      <c r="DH151">
        <v>8.4100000999999994E-2</v>
      </c>
      <c r="DI151">
        <v>9.1999999999999998E-2</v>
      </c>
      <c r="DJ151">
        <v>0.14635116000000001</v>
      </c>
      <c r="DK151">
        <v>8.4112144999999999E-2</v>
      </c>
      <c r="DL151">
        <v>351592.72</v>
      </c>
      <c r="DM151">
        <v>167904.19</v>
      </c>
      <c r="DN151">
        <v>183688.53</v>
      </c>
      <c r="DP151">
        <v>167904.19</v>
      </c>
      <c r="DQ151">
        <v>1996194.3</v>
      </c>
      <c r="DR151">
        <v>0</v>
      </c>
      <c r="DS151">
        <v>0</v>
      </c>
      <c r="DT151">
        <v>0</v>
      </c>
      <c r="DU151">
        <v>1</v>
      </c>
      <c r="DV151">
        <v>31905</v>
      </c>
      <c r="DW151">
        <v>1996194.3</v>
      </c>
      <c r="DZ151">
        <v>62.567000999999998</v>
      </c>
      <c r="EA151">
        <v>3056</v>
      </c>
      <c r="EC151">
        <v>24218</v>
      </c>
      <c r="ED151">
        <v>942388.38</v>
      </c>
      <c r="EF151">
        <v>38.912998000000002</v>
      </c>
      <c r="EG151">
        <v>21145</v>
      </c>
      <c r="EH151">
        <v>8890347</v>
      </c>
      <c r="EN151">
        <v>455</v>
      </c>
      <c r="EO151">
        <v>12962.861999999999</v>
      </c>
      <c r="EP151">
        <v>2618</v>
      </c>
      <c r="ES151">
        <v>0</v>
      </c>
      <c r="EV151">
        <v>59179</v>
      </c>
      <c r="EW151">
        <v>0</v>
      </c>
      <c r="EX151">
        <v>0</v>
      </c>
      <c r="FB151">
        <v>10795477</v>
      </c>
      <c r="FI151">
        <v>8425661</v>
      </c>
      <c r="FP151">
        <v>176176.97</v>
      </c>
      <c r="FQ151">
        <v>198024</v>
      </c>
      <c r="FR151">
        <v>45.326999999999998</v>
      </c>
      <c r="FV151">
        <v>0</v>
      </c>
      <c r="FW151">
        <v>374246.31</v>
      </c>
      <c r="FX151">
        <v>-2653431.2999999998</v>
      </c>
      <c r="FZ151">
        <v>148477.54999999999</v>
      </c>
      <c r="GA151">
        <v>128668.38</v>
      </c>
      <c r="GB151">
        <v>277145.90999999997</v>
      </c>
      <c r="GG151">
        <v>277.59399000000002</v>
      </c>
      <c r="GL151">
        <v>-34947.387000000002</v>
      </c>
      <c r="GM151">
        <v>-53465.788999999997</v>
      </c>
      <c r="GQ151">
        <v>-2090174.6</v>
      </c>
      <c r="GR151">
        <v>-943553</v>
      </c>
      <c r="GS151">
        <v>-940575.5</v>
      </c>
      <c r="GU151">
        <v>-2977.5320000000002</v>
      </c>
      <c r="HA151">
        <v>-20038.463</v>
      </c>
      <c r="HB151">
        <v>-8751.9452999999994</v>
      </c>
      <c r="HE151">
        <v>-972343.44</v>
      </c>
      <c r="HG151">
        <v>8375969.5</v>
      </c>
    </row>
    <row r="152" spans="1:215" x14ac:dyDescent="0.25">
      <c r="A152">
        <v>11</v>
      </c>
      <c r="B152" t="s">
        <v>697</v>
      </c>
      <c r="C152">
        <v>2010</v>
      </c>
      <c r="E152" t="s">
        <v>698</v>
      </c>
      <c r="F152">
        <v>1895</v>
      </c>
      <c r="G152">
        <v>0</v>
      </c>
      <c r="I152">
        <v>5</v>
      </c>
      <c r="J152" t="s">
        <v>699</v>
      </c>
      <c r="K152" t="s">
        <v>700</v>
      </c>
      <c r="L152" t="s">
        <v>701</v>
      </c>
      <c r="M152">
        <v>2</v>
      </c>
      <c r="N152" t="s">
        <v>625</v>
      </c>
      <c r="O152">
        <v>0</v>
      </c>
      <c r="P152" t="s">
        <v>633</v>
      </c>
      <c r="Q152" t="s">
        <v>626</v>
      </c>
      <c r="R152">
        <v>2</v>
      </c>
      <c r="S152">
        <v>1</v>
      </c>
      <c r="T152" s="60">
        <v>40359</v>
      </c>
      <c r="U152" s="60">
        <v>40359</v>
      </c>
      <c r="V152" s="60">
        <v>40359</v>
      </c>
      <c r="W152" t="s">
        <v>702</v>
      </c>
      <c r="X152" t="s">
        <v>704</v>
      </c>
      <c r="Y152" t="s">
        <v>619</v>
      </c>
      <c r="Z152">
        <v>2.9999998999999999E-2</v>
      </c>
      <c r="AA152">
        <v>7.9999998000000003E-2</v>
      </c>
      <c r="AB152">
        <v>2</v>
      </c>
      <c r="AC152">
        <v>0</v>
      </c>
      <c r="AD152">
        <v>4</v>
      </c>
      <c r="AE152">
        <v>1</v>
      </c>
      <c r="AF152">
        <v>1</v>
      </c>
      <c r="AG152">
        <v>30</v>
      </c>
      <c r="BP152" s="60">
        <v>40359</v>
      </c>
      <c r="BQ152">
        <v>10917417</v>
      </c>
      <c r="BR152">
        <v>16319744</v>
      </c>
      <c r="BS152">
        <v>0.66900002999999997</v>
      </c>
      <c r="BT152">
        <v>5402326.5</v>
      </c>
      <c r="BV152">
        <v>2100345.5</v>
      </c>
      <c r="BW152">
        <v>355846.13</v>
      </c>
      <c r="BX152">
        <v>0.81709999</v>
      </c>
      <c r="BY152">
        <v>0</v>
      </c>
      <c r="BZ152">
        <v>0</v>
      </c>
      <c r="CA152">
        <v>0</v>
      </c>
      <c r="CC152">
        <v>0.13400000000000001</v>
      </c>
      <c r="CE152">
        <v>-6.1000000999999998E-2</v>
      </c>
      <c r="CG152">
        <v>1.4E-2</v>
      </c>
      <c r="CJ152">
        <v>2.9000001000000001E-2</v>
      </c>
      <c r="CS152">
        <v>0</v>
      </c>
      <c r="CT152">
        <v>0</v>
      </c>
      <c r="CU152">
        <v>0</v>
      </c>
      <c r="CV152">
        <v>0.57099997999999996</v>
      </c>
      <c r="CW152">
        <v>0.37</v>
      </c>
      <c r="CX152">
        <v>0.20100001000000001</v>
      </c>
      <c r="CY152">
        <v>0.20799999</v>
      </c>
      <c r="CZ152">
        <v>0</v>
      </c>
      <c r="DA152">
        <v>0</v>
      </c>
      <c r="DB152">
        <v>8.6000003000000005E-2</v>
      </c>
      <c r="DC152">
        <v>6.4000003E-2</v>
      </c>
      <c r="DD152">
        <v>7.1000002000000006E-2</v>
      </c>
      <c r="DE152">
        <v>0</v>
      </c>
      <c r="DF152">
        <v>2011</v>
      </c>
      <c r="DG152">
        <v>0.17389999</v>
      </c>
      <c r="DH152">
        <v>8.4100000999999994E-2</v>
      </c>
      <c r="DI152">
        <v>8.9799992999999995E-2</v>
      </c>
      <c r="DJ152">
        <v>0.20403462999999999</v>
      </c>
      <c r="DK152">
        <v>0.28814678999999999</v>
      </c>
      <c r="DL152">
        <v>366617.06</v>
      </c>
      <c r="DM152">
        <v>177302.86</v>
      </c>
      <c r="DN152">
        <v>189314.19</v>
      </c>
      <c r="DO152">
        <v>430091.53</v>
      </c>
      <c r="DP152">
        <v>607394.43999999994</v>
      </c>
      <c r="DQ152">
        <v>2107934</v>
      </c>
      <c r="DR152">
        <v>0</v>
      </c>
      <c r="DS152">
        <v>0</v>
      </c>
      <c r="DT152">
        <v>0</v>
      </c>
      <c r="DU152">
        <v>1</v>
      </c>
      <c r="DV152">
        <v>33983</v>
      </c>
      <c r="DW152">
        <v>2107934</v>
      </c>
      <c r="DZ152">
        <v>62.028998999999999</v>
      </c>
      <c r="EA152">
        <v>2752</v>
      </c>
      <c r="EC152">
        <v>24600</v>
      </c>
      <c r="ED152">
        <v>988162.81</v>
      </c>
      <c r="EF152">
        <v>40.168998999999999</v>
      </c>
      <c r="EG152">
        <v>21455</v>
      </c>
      <c r="EH152">
        <v>931214.31</v>
      </c>
      <c r="EN152">
        <v>453</v>
      </c>
      <c r="EO152">
        <v>13309.241</v>
      </c>
      <c r="EP152">
        <v>2692</v>
      </c>
      <c r="ES152">
        <v>0</v>
      </c>
      <c r="EV152">
        <v>61335</v>
      </c>
      <c r="EW152">
        <v>0</v>
      </c>
      <c r="EX152">
        <v>0</v>
      </c>
      <c r="FB152">
        <v>11200096</v>
      </c>
      <c r="FI152">
        <v>8982328</v>
      </c>
      <c r="FP152">
        <v>194621.55</v>
      </c>
      <c r="FQ152">
        <v>275007.40999999997</v>
      </c>
      <c r="FR152">
        <v>15752.55</v>
      </c>
      <c r="FW152">
        <v>485381.5</v>
      </c>
      <c r="FX152">
        <v>875027.56</v>
      </c>
      <c r="FZ152">
        <v>114555.86</v>
      </c>
      <c r="GA152">
        <v>110049.53</v>
      </c>
      <c r="GB152">
        <v>224605.39</v>
      </c>
      <c r="GG152">
        <v>5.5479998999999998</v>
      </c>
      <c r="GL152">
        <v>-39738.781000000003</v>
      </c>
      <c r="GM152">
        <v>47554.171999999999</v>
      </c>
      <c r="GQ152">
        <v>1592835.4</v>
      </c>
      <c r="GR152">
        <v>-991449.63</v>
      </c>
      <c r="GS152">
        <v>-988503.5</v>
      </c>
      <c r="GU152">
        <v>-2946.1469999999999</v>
      </c>
      <c r="HA152">
        <v>-21084.294999999998</v>
      </c>
      <c r="HB152">
        <v>-8800.8477000000003</v>
      </c>
      <c r="HE152">
        <v>-1021334.8</v>
      </c>
      <c r="HG152">
        <v>8947470</v>
      </c>
    </row>
    <row r="153" spans="1:215" x14ac:dyDescent="0.25">
      <c r="A153">
        <v>11</v>
      </c>
      <c r="B153" t="s">
        <v>697</v>
      </c>
      <c r="C153">
        <v>2011</v>
      </c>
      <c r="E153" t="s">
        <v>698</v>
      </c>
      <c r="F153">
        <v>1895</v>
      </c>
      <c r="G153">
        <v>0</v>
      </c>
      <c r="I153">
        <v>5</v>
      </c>
      <c r="J153" t="s">
        <v>699</v>
      </c>
      <c r="K153" t="s">
        <v>700</v>
      </c>
      <c r="L153" t="s">
        <v>701</v>
      </c>
      <c r="M153">
        <v>2</v>
      </c>
      <c r="N153" t="s">
        <v>625</v>
      </c>
      <c r="O153">
        <v>0</v>
      </c>
      <c r="P153" t="s">
        <v>633</v>
      </c>
      <c r="Q153" t="s">
        <v>626</v>
      </c>
      <c r="R153">
        <v>2</v>
      </c>
      <c r="S153">
        <v>1</v>
      </c>
      <c r="T153" s="60">
        <v>40724</v>
      </c>
      <c r="U153" s="60">
        <v>40724</v>
      </c>
      <c r="V153" s="60">
        <v>40724</v>
      </c>
      <c r="W153" t="s">
        <v>702</v>
      </c>
      <c r="X153" t="s">
        <v>704</v>
      </c>
      <c r="Y153" t="s">
        <v>619</v>
      </c>
      <c r="Z153">
        <v>2.9999998999999999E-2</v>
      </c>
      <c r="AA153">
        <v>7.9999998000000003E-2</v>
      </c>
      <c r="AB153">
        <v>2</v>
      </c>
      <c r="AC153">
        <v>0</v>
      </c>
      <c r="AD153">
        <v>4</v>
      </c>
      <c r="AE153">
        <v>1</v>
      </c>
      <c r="AF153">
        <v>1</v>
      </c>
      <c r="AG153">
        <v>30</v>
      </c>
      <c r="BP153" s="60">
        <v>40724</v>
      </c>
      <c r="BQ153">
        <v>10109315</v>
      </c>
      <c r="BR153">
        <v>16940626</v>
      </c>
      <c r="BS153">
        <v>0.59669994999999998</v>
      </c>
      <c r="BT153">
        <v>6831311.5</v>
      </c>
      <c r="BV153">
        <v>2090131.9</v>
      </c>
      <c r="BW153">
        <v>430091.53</v>
      </c>
      <c r="BX153">
        <v>0.33389999999999997</v>
      </c>
      <c r="BY153">
        <v>0</v>
      </c>
      <c r="BZ153">
        <v>0</v>
      </c>
      <c r="CA153">
        <v>0</v>
      </c>
      <c r="CC153">
        <v>0.248</v>
      </c>
      <c r="CE153">
        <v>3.3000000000000002E-2</v>
      </c>
      <c r="CG153">
        <v>4.1999999000000003E-2</v>
      </c>
      <c r="CJ153">
        <v>5.6999995999999997E-2</v>
      </c>
      <c r="CR153">
        <v>0</v>
      </c>
      <c r="CS153">
        <v>0</v>
      </c>
      <c r="CT153">
        <v>0</v>
      </c>
      <c r="CU153">
        <v>0</v>
      </c>
      <c r="CV153">
        <v>0.61000001000000004</v>
      </c>
      <c r="CW153">
        <v>0.38799998000000002</v>
      </c>
      <c r="CX153">
        <v>0.222</v>
      </c>
      <c r="CY153">
        <v>0.17299998999999999</v>
      </c>
      <c r="CZ153">
        <v>0</v>
      </c>
      <c r="DA153">
        <v>0</v>
      </c>
      <c r="DB153">
        <v>9.4999999000000002E-2</v>
      </c>
      <c r="DC153">
        <v>4.8000000000000001E-2</v>
      </c>
      <c r="DD153">
        <v>7.3999993999999999E-2</v>
      </c>
      <c r="DE153">
        <v>0</v>
      </c>
      <c r="DF153">
        <v>2012</v>
      </c>
      <c r="DG153">
        <v>0.14319999999999999</v>
      </c>
      <c r="DH153">
        <v>8.4100000999999994E-2</v>
      </c>
      <c r="DI153">
        <v>5.9099998000000001E-2</v>
      </c>
      <c r="DJ153">
        <v>0.24405229000000001</v>
      </c>
      <c r="DK153">
        <v>0.32816443000000001</v>
      </c>
      <c r="DL153">
        <v>299247.56</v>
      </c>
      <c r="DM153">
        <v>175805.48</v>
      </c>
      <c r="DN153">
        <v>123442.07</v>
      </c>
      <c r="DO153">
        <v>510101.47</v>
      </c>
      <c r="DP153">
        <v>685906.94</v>
      </c>
      <c r="DQ153">
        <v>2090131.9</v>
      </c>
      <c r="DR153">
        <v>0</v>
      </c>
      <c r="DS153">
        <v>0</v>
      </c>
      <c r="DT153">
        <v>0</v>
      </c>
      <c r="DU153">
        <v>1</v>
      </c>
      <c r="DV153">
        <v>30133</v>
      </c>
      <c r="DW153">
        <v>2090131.9</v>
      </c>
      <c r="DX153">
        <v>43</v>
      </c>
      <c r="DY153">
        <v>11.5</v>
      </c>
      <c r="DZ153">
        <v>69.363997999999995</v>
      </c>
      <c r="EA153">
        <v>4253</v>
      </c>
      <c r="EC153">
        <v>25199</v>
      </c>
      <c r="ED153">
        <v>1047873.1</v>
      </c>
      <c r="EF153">
        <v>41.584000000000003</v>
      </c>
      <c r="EG153">
        <v>21977</v>
      </c>
      <c r="EH153">
        <v>986884</v>
      </c>
      <c r="EI153">
        <v>72</v>
      </c>
      <c r="EJ153">
        <v>44.903998999999999</v>
      </c>
      <c r="EN153">
        <v>465</v>
      </c>
      <c r="EO153">
        <v>14101.691000000001</v>
      </c>
      <c r="EP153">
        <v>2757</v>
      </c>
      <c r="ES153">
        <v>0</v>
      </c>
      <c r="EV153">
        <v>59585</v>
      </c>
      <c r="EW153">
        <v>0</v>
      </c>
      <c r="EX153">
        <v>0</v>
      </c>
      <c r="FB153">
        <v>11791538</v>
      </c>
      <c r="FI153">
        <v>10312762</v>
      </c>
      <c r="FP153">
        <v>185882.64</v>
      </c>
      <c r="FQ153">
        <v>133140</v>
      </c>
      <c r="FR153">
        <v>10449.994000000001</v>
      </c>
      <c r="FW153">
        <v>329472.63</v>
      </c>
      <c r="FX153">
        <v>1928712.6</v>
      </c>
      <c r="FZ153">
        <v>104059.69</v>
      </c>
      <c r="GA153">
        <v>127470.95</v>
      </c>
      <c r="GB153">
        <v>231530.64</v>
      </c>
      <c r="GG153">
        <v>620.22198000000003</v>
      </c>
      <c r="GL153">
        <v>-42193.296999999999</v>
      </c>
      <c r="GM153">
        <v>4601.9839000000002</v>
      </c>
      <c r="GQ153">
        <v>2452800</v>
      </c>
      <c r="GR153">
        <v>-1050799.8999999999</v>
      </c>
      <c r="GS153">
        <v>-1047538.9</v>
      </c>
      <c r="GU153">
        <v>-3260.8600999999999</v>
      </c>
      <c r="HA153">
        <v>-27180.518</v>
      </c>
      <c r="HB153">
        <v>-9527.9385000000002</v>
      </c>
      <c r="HE153">
        <v>-1087508.3</v>
      </c>
      <c r="HG153">
        <v>10312762</v>
      </c>
    </row>
    <row r="154" spans="1:215" x14ac:dyDescent="0.25">
      <c r="A154">
        <v>11</v>
      </c>
      <c r="B154" t="s">
        <v>697</v>
      </c>
      <c r="C154">
        <v>2012</v>
      </c>
      <c r="E154" t="s">
        <v>698</v>
      </c>
      <c r="F154">
        <v>1895</v>
      </c>
      <c r="G154">
        <v>0</v>
      </c>
      <c r="I154">
        <v>5</v>
      </c>
      <c r="J154" t="s">
        <v>699</v>
      </c>
      <c r="K154" t="s">
        <v>700</v>
      </c>
      <c r="L154" t="s">
        <v>701</v>
      </c>
      <c r="M154">
        <v>2</v>
      </c>
      <c r="N154" t="s">
        <v>625</v>
      </c>
      <c r="O154">
        <v>0</v>
      </c>
      <c r="P154" t="s">
        <v>633</v>
      </c>
      <c r="Q154" t="s">
        <v>626</v>
      </c>
      <c r="R154">
        <v>2</v>
      </c>
      <c r="S154">
        <v>1</v>
      </c>
      <c r="T154" s="60">
        <v>41090</v>
      </c>
      <c r="U154" s="60">
        <v>41090</v>
      </c>
      <c r="V154" s="60">
        <v>41090</v>
      </c>
      <c r="W154" t="s">
        <v>702</v>
      </c>
      <c r="X154" t="s">
        <v>704</v>
      </c>
      <c r="Y154" t="s">
        <v>619</v>
      </c>
      <c r="Z154">
        <v>2.9999998999999999E-2</v>
      </c>
      <c r="AA154">
        <v>7.9999998000000003E-2</v>
      </c>
      <c r="AB154">
        <v>2</v>
      </c>
      <c r="AC154">
        <v>0</v>
      </c>
      <c r="AD154">
        <v>4</v>
      </c>
      <c r="AE154">
        <v>1</v>
      </c>
      <c r="AF154">
        <v>1</v>
      </c>
      <c r="AG154">
        <v>30</v>
      </c>
      <c r="AI154" t="s">
        <v>705</v>
      </c>
      <c r="AO154">
        <v>9471441</v>
      </c>
      <c r="AP154">
        <v>9398202</v>
      </c>
      <c r="AQ154">
        <v>-834562.69</v>
      </c>
      <c r="AR154">
        <v>0</v>
      </c>
      <c r="AS154">
        <v>0</v>
      </c>
      <c r="AT154">
        <v>0</v>
      </c>
      <c r="AU154">
        <v>1</v>
      </c>
      <c r="AV154">
        <v>4</v>
      </c>
      <c r="AX154">
        <v>0</v>
      </c>
      <c r="AY154">
        <v>0.25</v>
      </c>
      <c r="AZ154">
        <v>4</v>
      </c>
      <c r="BA154">
        <v>1</v>
      </c>
      <c r="BB154">
        <v>0</v>
      </c>
      <c r="BC154">
        <v>4</v>
      </c>
      <c r="BD154">
        <v>2</v>
      </c>
      <c r="BE154">
        <v>1</v>
      </c>
      <c r="BK154">
        <v>3.9999999000000001E-2</v>
      </c>
      <c r="BP154" s="60">
        <v>41090</v>
      </c>
      <c r="BQ154">
        <v>9364077</v>
      </c>
      <c r="BR154">
        <v>17375660</v>
      </c>
      <c r="BS154">
        <v>0.53890002000000004</v>
      </c>
      <c r="BT154">
        <v>8011583.5</v>
      </c>
      <c r="BV154">
        <v>2224903</v>
      </c>
      <c r="BW154">
        <v>510101.47</v>
      </c>
      <c r="BX154">
        <v>0.27200001000000001</v>
      </c>
      <c r="BY154">
        <v>0</v>
      </c>
      <c r="BZ154">
        <v>0</v>
      </c>
      <c r="CA154">
        <v>0</v>
      </c>
      <c r="CC154">
        <v>6.0000000000000001E-3</v>
      </c>
      <c r="CE154">
        <v>0.126</v>
      </c>
      <c r="CG154">
        <v>0.01</v>
      </c>
      <c r="CJ154">
        <v>6.1000000999999998E-2</v>
      </c>
      <c r="CR154">
        <v>0</v>
      </c>
      <c r="CS154">
        <v>0</v>
      </c>
      <c r="CT154">
        <v>0</v>
      </c>
      <c r="CU154">
        <v>0</v>
      </c>
      <c r="CV154">
        <v>0.55900002000000004</v>
      </c>
      <c r="CW154">
        <v>0.33700001000000002</v>
      </c>
      <c r="CX154">
        <v>0.222</v>
      </c>
      <c r="CY154">
        <v>0.19900000000000001</v>
      </c>
      <c r="CZ154">
        <v>0</v>
      </c>
      <c r="DA154">
        <v>0</v>
      </c>
      <c r="DB154">
        <v>0.10600001000000001</v>
      </c>
      <c r="DC154">
        <v>5.6999995999999997E-2</v>
      </c>
      <c r="DD154">
        <v>7.9000003999999999E-2</v>
      </c>
      <c r="DE154">
        <v>0</v>
      </c>
      <c r="DF154">
        <v>2013</v>
      </c>
      <c r="DG154">
        <v>0.16069998999999999</v>
      </c>
      <c r="DH154">
        <v>8.4100000999999994E-2</v>
      </c>
      <c r="DI154">
        <v>7.6600000000000001E-2</v>
      </c>
      <c r="DJ154">
        <v>0.22926909000000001</v>
      </c>
      <c r="DK154">
        <v>8.4112151999999996E-2</v>
      </c>
      <c r="DL154">
        <v>364633.88</v>
      </c>
      <c r="DM154">
        <v>190846.83</v>
      </c>
      <c r="DN154">
        <v>173787.03</v>
      </c>
      <c r="DP154">
        <v>190846.83</v>
      </c>
      <c r="DQ154">
        <v>2268956.7999999998</v>
      </c>
      <c r="DR154">
        <v>0</v>
      </c>
      <c r="DS154">
        <v>0</v>
      </c>
      <c r="DT154">
        <v>0</v>
      </c>
      <c r="DU154">
        <v>1</v>
      </c>
      <c r="DV154">
        <v>30366</v>
      </c>
      <c r="DW154">
        <v>2118235.5</v>
      </c>
      <c r="DX154">
        <v>42.599997999999999</v>
      </c>
      <c r="DY154">
        <v>11.2</v>
      </c>
      <c r="DZ154">
        <v>69.757003999999995</v>
      </c>
      <c r="EA154">
        <v>4245</v>
      </c>
      <c r="EC154">
        <v>25926</v>
      </c>
      <c r="ED154">
        <v>1116080.8999999999</v>
      </c>
      <c r="EF154">
        <v>43.048999999999999</v>
      </c>
      <c r="EG154">
        <v>22636</v>
      </c>
      <c r="EH154">
        <v>1051090.5</v>
      </c>
      <c r="EI154">
        <v>72.099997999999999</v>
      </c>
      <c r="EJ154">
        <v>46.439999</v>
      </c>
      <c r="EN154">
        <v>468</v>
      </c>
      <c r="EO154">
        <v>14717.767</v>
      </c>
      <c r="EP154">
        <v>2822</v>
      </c>
      <c r="ES154">
        <v>0</v>
      </c>
      <c r="EV154">
        <v>60537</v>
      </c>
      <c r="EW154">
        <v>0</v>
      </c>
      <c r="EX154">
        <v>0</v>
      </c>
      <c r="FA154">
        <v>255812.69</v>
      </c>
      <c r="FB154">
        <v>12320264</v>
      </c>
      <c r="FI154">
        <v>9471441</v>
      </c>
      <c r="FP154">
        <v>187141.39</v>
      </c>
      <c r="FQ154">
        <v>116551</v>
      </c>
      <c r="FR154">
        <v>22178.011999999999</v>
      </c>
      <c r="FW154">
        <v>325870.40999999997</v>
      </c>
      <c r="FX154">
        <v>-239806.75</v>
      </c>
      <c r="FZ154">
        <v>102106.39</v>
      </c>
      <c r="GA154">
        <v>136080.76999999999</v>
      </c>
      <c r="GB154">
        <v>238187.16</v>
      </c>
      <c r="GG154">
        <v>560.55298000000005</v>
      </c>
      <c r="GL154">
        <v>-42076.605000000003</v>
      </c>
      <c r="GM154">
        <v>5011.5097999999998</v>
      </c>
      <c r="GP154">
        <v>431.79001</v>
      </c>
      <c r="GQ154">
        <v>288178.06</v>
      </c>
      <c r="GR154">
        <v>-1117209.1000000001</v>
      </c>
      <c r="GS154">
        <v>-1113884.8</v>
      </c>
      <c r="GU154">
        <v>-3324.3811000000001</v>
      </c>
      <c r="HA154">
        <v>-36294.637000000002</v>
      </c>
      <c r="HB154">
        <v>-10120.433999999999</v>
      </c>
      <c r="HE154">
        <v>-1163624.3</v>
      </c>
      <c r="HG154">
        <v>9437316</v>
      </c>
    </row>
    <row r="155" spans="1:215" x14ac:dyDescent="0.25">
      <c r="A155">
        <v>11</v>
      </c>
      <c r="B155" t="s">
        <v>697</v>
      </c>
      <c r="C155">
        <v>2013</v>
      </c>
      <c r="E155" t="s">
        <v>698</v>
      </c>
      <c r="F155">
        <v>1895</v>
      </c>
      <c r="G155">
        <v>0</v>
      </c>
      <c r="I155">
        <v>5</v>
      </c>
      <c r="J155" t="s">
        <v>699</v>
      </c>
      <c r="K155" t="s">
        <v>700</v>
      </c>
      <c r="L155" t="s">
        <v>701</v>
      </c>
      <c r="M155">
        <v>2</v>
      </c>
      <c r="N155" t="s">
        <v>625</v>
      </c>
      <c r="O155">
        <v>0</v>
      </c>
      <c r="P155" t="s">
        <v>633</v>
      </c>
      <c r="Q155" t="s">
        <v>626</v>
      </c>
      <c r="R155">
        <v>2</v>
      </c>
      <c r="S155">
        <v>1</v>
      </c>
      <c r="T155" s="60">
        <v>41455</v>
      </c>
      <c r="U155" s="60">
        <v>41455</v>
      </c>
      <c r="V155" s="60">
        <v>41455</v>
      </c>
      <c r="W155" t="s">
        <v>702</v>
      </c>
      <c r="X155" t="s">
        <v>704</v>
      </c>
      <c r="Y155" t="s">
        <v>619</v>
      </c>
      <c r="Z155">
        <v>2.75E-2</v>
      </c>
      <c r="AA155">
        <v>7.7500000999999999E-2</v>
      </c>
      <c r="AB155">
        <v>2</v>
      </c>
      <c r="AC155">
        <v>0</v>
      </c>
      <c r="AD155">
        <v>4</v>
      </c>
      <c r="AE155">
        <v>1</v>
      </c>
      <c r="AF155">
        <v>1</v>
      </c>
      <c r="AG155">
        <v>30</v>
      </c>
      <c r="AI155" t="s">
        <v>706</v>
      </c>
      <c r="AO155">
        <v>9709985</v>
      </c>
      <c r="AP155">
        <v>9458316</v>
      </c>
      <c r="AQ155">
        <v>-936038.31</v>
      </c>
      <c r="AR155">
        <v>0</v>
      </c>
      <c r="AS155">
        <v>0</v>
      </c>
      <c r="AT155">
        <v>0</v>
      </c>
      <c r="AU155">
        <v>1</v>
      </c>
      <c r="AV155">
        <v>4</v>
      </c>
      <c r="AX155">
        <v>0</v>
      </c>
      <c r="AY155">
        <v>0.25</v>
      </c>
      <c r="AZ155">
        <v>4</v>
      </c>
      <c r="BA155">
        <v>1</v>
      </c>
      <c r="BB155">
        <v>0</v>
      </c>
      <c r="BC155">
        <v>4</v>
      </c>
      <c r="BD155">
        <v>2</v>
      </c>
      <c r="BE155">
        <v>1</v>
      </c>
      <c r="BK155">
        <v>3.5000000000000003E-2</v>
      </c>
      <c r="BP155" s="60">
        <v>41455</v>
      </c>
      <c r="BQ155">
        <v>9422519</v>
      </c>
      <c r="BR155">
        <v>19044534</v>
      </c>
      <c r="BS155">
        <v>0.49480000000000002</v>
      </c>
      <c r="BT155">
        <v>9622014</v>
      </c>
      <c r="BV155">
        <v>2239347</v>
      </c>
      <c r="BW155">
        <v>585444.56000000006</v>
      </c>
      <c r="BX155">
        <v>0.24370000999999999</v>
      </c>
      <c r="BY155">
        <v>0</v>
      </c>
      <c r="BZ155">
        <v>0</v>
      </c>
      <c r="CA155">
        <v>0</v>
      </c>
      <c r="CC155">
        <v>0.13300000000000001</v>
      </c>
      <c r="CE155">
        <v>0.124</v>
      </c>
      <c r="CG155">
        <v>4.5999999999999999E-2</v>
      </c>
      <c r="CJ155">
        <v>7.0000000000000007E-2</v>
      </c>
      <c r="CR155">
        <v>0</v>
      </c>
      <c r="CS155">
        <v>0</v>
      </c>
      <c r="CT155">
        <v>0</v>
      </c>
      <c r="CU155">
        <v>0</v>
      </c>
      <c r="CV155">
        <v>0.60000001999999997</v>
      </c>
      <c r="CW155">
        <v>0.33000001000000001</v>
      </c>
      <c r="CX155">
        <v>0.27000001000000001</v>
      </c>
      <c r="CY155">
        <v>0.17299998999999999</v>
      </c>
      <c r="CZ155">
        <v>0</v>
      </c>
      <c r="DA155">
        <v>0</v>
      </c>
      <c r="DB155">
        <v>0.107</v>
      </c>
      <c r="DC155">
        <v>5.5E-2</v>
      </c>
      <c r="DD155">
        <v>6.4999998000000003E-2</v>
      </c>
      <c r="DE155">
        <v>0</v>
      </c>
      <c r="DF155">
        <v>2014</v>
      </c>
      <c r="DG155">
        <v>0.16780001</v>
      </c>
      <c r="DH155">
        <v>8.4100000999999994E-2</v>
      </c>
      <c r="DI155">
        <v>8.3700000999999996E-2</v>
      </c>
      <c r="DJ155">
        <v>0.26143538999999999</v>
      </c>
      <c r="DK155">
        <v>8.4112151999999996E-2</v>
      </c>
      <c r="DL155">
        <v>390738.44</v>
      </c>
      <c r="DM155">
        <v>195809.98</v>
      </c>
      <c r="DN155">
        <v>129928.45</v>
      </c>
      <c r="DP155">
        <v>195809.98</v>
      </c>
      <c r="DQ155">
        <v>2327963</v>
      </c>
      <c r="DR155">
        <v>0</v>
      </c>
      <c r="DS155">
        <v>0</v>
      </c>
      <c r="DT155">
        <v>0</v>
      </c>
      <c r="DU155">
        <v>1</v>
      </c>
      <c r="DV155">
        <v>30969</v>
      </c>
      <c r="DW155">
        <v>2146812</v>
      </c>
      <c r="DX155">
        <v>41.200001</v>
      </c>
      <c r="DY155">
        <v>10</v>
      </c>
      <c r="DZ155">
        <v>69.320999</v>
      </c>
      <c r="EA155">
        <v>4502</v>
      </c>
      <c r="EC155">
        <v>27440</v>
      </c>
      <c r="ED155">
        <v>1224869.5</v>
      </c>
      <c r="EF155">
        <v>44.637999999999998</v>
      </c>
      <c r="EG155">
        <v>24042</v>
      </c>
      <c r="EH155">
        <v>1154757.5</v>
      </c>
      <c r="EI155">
        <v>72.099997999999999</v>
      </c>
      <c r="EJ155">
        <v>48.035998999999997</v>
      </c>
      <c r="EN155">
        <v>478</v>
      </c>
      <c r="EO155">
        <v>15565.790999999999</v>
      </c>
      <c r="EP155">
        <v>2920</v>
      </c>
      <c r="ES155">
        <v>0</v>
      </c>
      <c r="EV155">
        <v>62911</v>
      </c>
      <c r="EW155">
        <v>0</v>
      </c>
      <c r="EX155">
        <v>0</v>
      </c>
      <c r="FB155">
        <v>13985486</v>
      </c>
      <c r="FP155">
        <v>188356.3</v>
      </c>
      <c r="FQ155">
        <v>120069</v>
      </c>
      <c r="FR155">
        <v>22585</v>
      </c>
      <c r="FW155">
        <v>331010.28000000003</v>
      </c>
      <c r="FX155">
        <v>961784.06</v>
      </c>
      <c r="FZ155">
        <v>108021.02</v>
      </c>
      <c r="GA155">
        <v>141538.82999999999</v>
      </c>
      <c r="GB155">
        <v>249559.84</v>
      </c>
      <c r="GG155">
        <v>1468.191</v>
      </c>
      <c r="GL155">
        <v>-42318.758000000002</v>
      </c>
      <c r="GM155">
        <v>4006.6588999999999</v>
      </c>
      <c r="GQ155">
        <v>1505510.3</v>
      </c>
      <c r="GR155">
        <v>-1232313.3</v>
      </c>
      <c r="GS155">
        <v>-1228319</v>
      </c>
      <c r="GU155">
        <v>-3994.3090999999999</v>
      </c>
      <c r="HA155">
        <v>-24787.062999999998</v>
      </c>
      <c r="HB155">
        <v>-11537.394</v>
      </c>
      <c r="HE155">
        <v>-1268637.8</v>
      </c>
      <c r="HG155">
        <v>9674189</v>
      </c>
    </row>
    <row r="156" spans="1:215" x14ac:dyDescent="0.25">
      <c r="A156">
        <v>11</v>
      </c>
      <c r="B156" t="s">
        <v>697</v>
      </c>
      <c r="C156">
        <v>2014</v>
      </c>
      <c r="E156" t="s">
        <v>698</v>
      </c>
      <c r="F156">
        <v>1895</v>
      </c>
      <c r="G156">
        <v>0</v>
      </c>
      <c r="I156">
        <v>5</v>
      </c>
      <c r="J156" t="s">
        <v>699</v>
      </c>
      <c r="K156" t="s">
        <v>700</v>
      </c>
      <c r="L156" t="s">
        <v>701</v>
      </c>
      <c r="M156">
        <v>2</v>
      </c>
      <c r="N156" t="s">
        <v>625</v>
      </c>
      <c r="O156">
        <v>0</v>
      </c>
      <c r="P156" t="s">
        <v>633</v>
      </c>
      <c r="Q156" t="s">
        <v>626</v>
      </c>
      <c r="R156">
        <v>2</v>
      </c>
      <c r="S156">
        <v>1</v>
      </c>
      <c r="T156" s="60">
        <v>41820</v>
      </c>
      <c r="U156" s="60">
        <v>41820</v>
      </c>
      <c r="V156" s="60">
        <v>41820</v>
      </c>
      <c r="W156" t="s">
        <v>702</v>
      </c>
      <c r="X156" t="s">
        <v>704</v>
      </c>
      <c r="Y156" t="s">
        <v>619</v>
      </c>
      <c r="Z156">
        <v>2.75E-2</v>
      </c>
      <c r="AA156">
        <v>7.7500000999999999E-2</v>
      </c>
      <c r="AB156">
        <v>2</v>
      </c>
      <c r="AC156">
        <v>0</v>
      </c>
      <c r="AD156">
        <v>4</v>
      </c>
      <c r="AE156">
        <v>1</v>
      </c>
      <c r="AF156">
        <v>1</v>
      </c>
      <c r="AG156">
        <v>30</v>
      </c>
      <c r="AI156" t="s">
        <v>707</v>
      </c>
      <c r="AO156">
        <v>10851672</v>
      </c>
      <c r="AP156">
        <v>10081520</v>
      </c>
      <c r="AQ156">
        <v>-543448.38</v>
      </c>
      <c r="AR156">
        <v>0</v>
      </c>
      <c r="AS156">
        <v>0</v>
      </c>
      <c r="AT156">
        <v>0</v>
      </c>
      <c r="AU156">
        <v>1</v>
      </c>
      <c r="AV156">
        <v>4</v>
      </c>
      <c r="AX156">
        <v>0</v>
      </c>
      <c r="AY156">
        <v>0.25</v>
      </c>
      <c r="AZ156">
        <v>4</v>
      </c>
      <c r="BA156">
        <v>1</v>
      </c>
      <c r="BB156">
        <v>0</v>
      </c>
      <c r="BC156">
        <v>4</v>
      </c>
      <c r="BD156">
        <v>2</v>
      </c>
      <c r="BE156">
        <v>1</v>
      </c>
      <c r="BK156">
        <v>3.5000000000000003E-2</v>
      </c>
      <c r="BP156" s="60">
        <v>41820</v>
      </c>
      <c r="BQ156">
        <v>10045543</v>
      </c>
      <c r="BR156">
        <v>19503894</v>
      </c>
      <c r="BS156">
        <v>0.5151</v>
      </c>
      <c r="BT156">
        <v>9458351</v>
      </c>
      <c r="BV156">
        <v>2233281</v>
      </c>
      <c r="BW156">
        <v>719781.75</v>
      </c>
      <c r="BX156">
        <v>0.81330000999999996</v>
      </c>
      <c r="BY156">
        <v>0</v>
      </c>
      <c r="BZ156">
        <v>0</v>
      </c>
      <c r="CA156">
        <v>0</v>
      </c>
      <c r="CC156">
        <v>0.184</v>
      </c>
      <c r="CE156">
        <v>0.105</v>
      </c>
      <c r="CG156">
        <v>0.13800000000000001</v>
      </c>
      <c r="CJ156">
        <v>7.2999998999999996E-2</v>
      </c>
      <c r="CR156">
        <v>0</v>
      </c>
      <c r="CS156">
        <v>0</v>
      </c>
      <c r="CT156">
        <v>0</v>
      </c>
      <c r="CU156">
        <v>0</v>
      </c>
      <c r="CV156">
        <v>0.58999997000000004</v>
      </c>
      <c r="CW156">
        <v>0.31999999000000001</v>
      </c>
      <c r="CX156">
        <v>0.27000001000000001</v>
      </c>
      <c r="CY156">
        <v>0.183</v>
      </c>
      <c r="CZ156">
        <v>0</v>
      </c>
      <c r="DA156">
        <v>0</v>
      </c>
      <c r="DB156">
        <v>9.1999999999999998E-2</v>
      </c>
      <c r="DC156">
        <v>8.3000004000000002E-2</v>
      </c>
      <c r="DD156">
        <v>5.2000000999999997E-2</v>
      </c>
      <c r="DE156">
        <v>0</v>
      </c>
      <c r="DF156">
        <v>2015</v>
      </c>
      <c r="DG156">
        <v>0.14430000000000001</v>
      </c>
      <c r="DH156">
        <v>8.4100000999999994E-2</v>
      </c>
      <c r="DI156">
        <v>6.0199997999999998E-2</v>
      </c>
      <c r="DJ156">
        <v>0.27788147000000002</v>
      </c>
      <c r="DK156">
        <v>0.36199364000000001</v>
      </c>
      <c r="DL156">
        <v>334342.25</v>
      </c>
      <c r="DM156">
        <v>194832.03</v>
      </c>
      <c r="DN156">
        <v>139510.20000000001</v>
      </c>
      <c r="DO156">
        <v>643667</v>
      </c>
      <c r="DP156">
        <v>838499.06</v>
      </c>
      <c r="DQ156">
        <v>2316336.5</v>
      </c>
      <c r="DR156">
        <v>0</v>
      </c>
      <c r="DS156">
        <v>0</v>
      </c>
      <c r="DT156">
        <v>0</v>
      </c>
      <c r="DU156">
        <v>1</v>
      </c>
      <c r="DV156">
        <v>30654</v>
      </c>
      <c r="DW156">
        <v>2149841.7999999998</v>
      </c>
      <c r="DX156">
        <v>41.299999</v>
      </c>
      <c r="DY156">
        <v>10.3</v>
      </c>
      <c r="DZ156">
        <v>70.133003000000002</v>
      </c>
      <c r="EA156">
        <v>4818</v>
      </c>
      <c r="EC156">
        <v>27722</v>
      </c>
      <c r="ED156">
        <v>1269456.1000000001</v>
      </c>
      <c r="EF156">
        <v>45.792000000000002</v>
      </c>
      <c r="EG156">
        <v>24251</v>
      </c>
      <c r="EH156">
        <v>1194862.3999999999</v>
      </c>
      <c r="EI156">
        <v>72.599997999999999</v>
      </c>
      <c r="EJ156">
        <v>49.271999000000001</v>
      </c>
      <c r="EN156">
        <v>474</v>
      </c>
      <c r="EO156">
        <v>15995.375</v>
      </c>
      <c r="EP156">
        <v>2997</v>
      </c>
      <c r="ES156">
        <v>0</v>
      </c>
      <c r="EV156">
        <v>63194</v>
      </c>
      <c r="EW156">
        <v>0</v>
      </c>
      <c r="EX156">
        <v>0</v>
      </c>
      <c r="FB156">
        <v>14298838</v>
      </c>
      <c r="FP156">
        <v>187846.06</v>
      </c>
      <c r="FQ156">
        <v>560822.13</v>
      </c>
      <c r="FR156">
        <v>24594</v>
      </c>
      <c r="FW156">
        <v>773262.19</v>
      </c>
      <c r="FX156">
        <v>1486073.3</v>
      </c>
      <c r="FZ156">
        <v>96471.210999999996</v>
      </c>
      <c r="GA156">
        <v>140397.42000000001</v>
      </c>
      <c r="GB156">
        <v>236868.63</v>
      </c>
      <c r="GL156">
        <v>-41078.097999999998</v>
      </c>
      <c r="GM156">
        <v>2999.9760999999999</v>
      </c>
      <c r="GP156">
        <v>216.06399999999999</v>
      </c>
      <c r="GQ156">
        <v>2458342</v>
      </c>
      <c r="GR156">
        <v>-1273509.6000000001</v>
      </c>
      <c r="GS156">
        <v>-1269835.1000000001</v>
      </c>
      <c r="GU156">
        <v>-3674.6210999999998</v>
      </c>
      <c r="HA156">
        <v>-32832.171999999999</v>
      </c>
      <c r="HB156">
        <v>-10494.138999999999</v>
      </c>
      <c r="HE156">
        <v>-1316836</v>
      </c>
      <c r="HG156">
        <v>10815695</v>
      </c>
    </row>
    <row r="157" spans="1:215" x14ac:dyDescent="0.25">
      <c r="A157">
        <v>12</v>
      </c>
      <c r="B157" t="s">
        <v>708</v>
      </c>
      <c r="C157">
        <v>2001</v>
      </c>
      <c r="E157" t="s">
        <v>709</v>
      </c>
      <c r="F157">
        <v>1941</v>
      </c>
      <c r="G157">
        <v>0</v>
      </c>
      <c r="I157">
        <v>2</v>
      </c>
      <c r="J157" t="s">
        <v>710</v>
      </c>
      <c r="K157" t="s">
        <v>711</v>
      </c>
      <c r="L157" t="s">
        <v>712</v>
      </c>
      <c r="M157">
        <v>1</v>
      </c>
      <c r="N157" t="s">
        <v>615</v>
      </c>
      <c r="O157">
        <v>1</v>
      </c>
      <c r="P157" t="s">
        <v>616</v>
      </c>
      <c r="Q157" t="s">
        <v>713</v>
      </c>
      <c r="R157">
        <v>1</v>
      </c>
      <c r="T157" s="60">
        <v>37256</v>
      </c>
      <c r="U157" s="60">
        <v>37256</v>
      </c>
      <c r="V157" s="60">
        <v>37256</v>
      </c>
      <c r="W157" t="s">
        <v>201</v>
      </c>
      <c r="X157" t="s">
        <v>714</v>
      </c>
      <c r="Y157" t="s">
        <v>619</v>
      </c>
      <c r="Z157">
        <v>3.9999999000000001E-2</v>
      </c>
      <c r="AA157">
        <v>7.9999998000000003E-2</v>
      </c>
      <c r="AB157">
        <v>1</v>
      </c>
      <c r="AC157">
        <v>0</v>
      </c>
      <c r="AD157">
        <v>5</v>
      </c>
      <c r="AE157">
        <v>1</v>
      </c>
      <c r="AF157">
        <v>1</v>
      </c>
      <c r="AG157">
        <v>40</v>
      </c>
      <c r="BP157" s="60">
        <v>37256</v>
      </c>
      <c r="BQ157">
        <v>1311300</v>
      </c>
      <c r="BR157">
        <v>1360300</v>
      </c>
      <c r="BS157">
        <v>0.96399999000000003</v>
      </c>
      <c r="BT157">
        <v>49000</v>
      </c>
      <c r="BV157">
        <v>316800</v>
      </c>
      <c r="BW157">
        <v>24831.016</v>
      </c>
      <c r="BX157">
        <v>1</v>
      </c>
      <c r="BY157">
        <v>0</v>
      </c>
      <c r="BZ157">
        <v>0</v>
      </c>
      <c r="CA157">
        <v>0</v>
      </c>
      <c r="CC157">
        <v>-6.1000000999999998E-2</v>
      </c>
      <c r="CS157">
        <v>0</v>
      </c>
      <c r="CT157">
        <v>0</v>
      </c>
      <c r="CU157">
        <v>0</v>
      </c>
      <c r="CV157">
        <v>0.69</v>
      </c>
      <c r="CW157">
        <v>0.52999996999999999</v>
      </c>
      <c r="CX157">
        <v>0.16</v>
      </c>
      <c r="CY157">
        <v>0.30000000999999998</v>
      </c>
      <c r="CZ157">
        <v>0</v>
      </c>
      <c r="DA157">
        <v>0</v>
      </c>
      <c r="DB157">
        <v>0</v>
      </c>
      <c r="DC157">
        <v>0</v>
      </c>
      <c r="DD157">
        <v>0</v>
      </c>
      <c r="DE157">
        <v>0</v>
      </c>
      <c r="DF157">
        <v>2002</v>
      </c>
      <c r="DG157">
        <v>0.1479</v>
      </c>
      <c r="DH157">
        <v>7.9999998000000003E-2</v>
      </c>
      <c r="DI157">
        <v>6.7900002000000001E-2</v>
      </c>
      <c r="DJ157">
        <v>7.8380733999999994E-2</v>
      </c>
      <c r="DK157">
        <v>0.15838073</v>
      </c>
      <c r="DR157">
        <v>0</v>
      </c>
      <c r="DS157">
        <v>0</v>
      </c>
      <c r="DT157">
        <v>0</v>
      </c>
      <c r="DU157">
        <v>1</v>
      </c>
      <c r="DV157">
        <v>7713</v>
      </c>
      <c r="DW157">
        <v>316793.38</v>
      </c>
      <c r="DX157">
        <v>41.799999</v>
      </c>
      <c r="DY157">
        <v>8.1000004000000008</v>
      </c>
      <c r="DZ157">
        <v>41.078999000000003</v>
      </c>
      <c r="EA157">
        <v>612</v>
      </c>
      <c r="EC157">
        <v>2592</v>
      </c>
      <c r="ED157">
        <v>65647.093999999997</v>
      </c>
      <c r="EF157">
        <v>25.327000000000002</v>
      </c>
      <c r="EG157">
        <v>2592</v>
      </c>
      <c r="ES157">
        <v>0</v>
      </c>
      <c r="EV157">
        <v>10917</v>
      </c>
      <c r="EW157">
        <v>0</v>
      </c>
      <c r="EX157">
        <v>0</v>
      </c>
      <c r="FB157">
        <v>654307.13</v>
      </c>
      <c r="FP157">
        <v>26238.039000000001</v>
      </c>
      <c r="FQ157">
        <v>24819.857</v>
      </c>
      <c r="FW157">
        <v>51057.898000000001</v>
      </c>
      <c r="FX157">
        <v>-115806.81</v>
      </c>
      <c r="FZ157">
        <v>28916.300999999999</v>
      </c>
      <c r="GA157">
        <v>9916.0897999999997</v>
      </c>
      <c r="GB157">
        <v>38832.391000000003</v>
      </c>
      <c r="GL157">
        <v>-2168.0500000000002</v>
      </c>
      <c r="GM157">
        <v>481.78798999999998</v>
      </c>
      <c r="GN157">
        <v>-227.45799</v>
      </c>
      <c r="GP157">
        <v>1.53</v>
      </c>
      <c r="GQ157">
        <v>-27828.719000000001</v>
      </c>
      <c r="GR157">
        <v>-66002.226999999999</v>
      </c>
      <c r="GS157">
        <v>-64586.68</v>
      </c>
      <c r="GU157">
        <v>-1415.546</v>
      </c>
      <c r="HA157">
        <v>-3991.123</v>
      </c>
      <c r="HB157">
        <v>-1305.222</v>
      </c>
      <c r="HE157">
        <v>-71298.570000000007</v>
      </c>
      <c r="HG157">
        <v>1172083.5</v>
      </c>
    </row>
    <row r="158" spans="1:215" x14ac:dyDescent="0.25">
      <c r="A158">
        <v>12</v>
      </c>
      <c r="B158" t="s">
        <v>708</v>
      </c>
      <c r="C158">
        <v>2002</v>
      </c>
      <c r="E158" t="s">
        <v>709</v>
      </c>
      <c r="F158">
        <v>1941</v>
      </c>
      <c r="G158">
        <v>0</v>
      </c>
      <c r="I158">
        <v>2</v>
      </c>
      <c r="J158" t="s">
        <v>710</v>
      </c>
      <c r="K158" t="s">
        <v>711</v>
      </c>
      <c r="L158" t="s">
        <v>712</v>
      </c>
      <c r="M158">
        <v>1</v>
      </c>
      <c r="N158" t="s">
        <v>615</v>
      </c>
      <c r="O158">
        <v>1</v>
      </c>
      <c r="P158" t="s">
        <v>616</v>
      </c>
      <c r="Q158" t="s">
        <v>713</v>
      </c>
      <c r="R158">
        <v>1</v>
      </c>
      <c r="T158" s="60">
        <v>37621</v>
      </c>
      <c r="U158" s="60">
        <v>37621</v>
      </c>
      <c r="V158" s="60">
        <v>37621</v>
      </c>
      <c r="W158" t="s">
        <v>201</v>
      </c>
      <c r="X158" t="s">
        <v>714</v>
      </c>
      <c r="Y158" t="s">
        <v>619</v>
      </c>
      <c r="Z158">
        <v>3.5000000000000003E-2</v>
      </c>
      <c r="AA158">
        <v>7.7500000999999999E-2</v>
      </c>
      <c r="AB158">
        <v>1</v>
      </c>
      <c r="AC158">
        <v>0</v>
      </c>
      <c r="AD158">
        <v>5</v>
      </c>
      <c r="AE158">
        <v>1</v>
      </c>
      <c r="AF158">
        <v>1</v>
      </c>
      <c r="AG158">
        <v>40</v>
      </c>
      <c r="BP158" s="60">
        <v>37621</v>
      </c>
      <c r="BQ158">
        <v>1250900</v>
      </c>
      <c r="BR158">
        <v>1440200</v>
      </c>
      <c r="BS158">
        <v>0.86900001999999998</v>
      </c>
      <c r="BT158">
        <v>189300</v>
      </c>
      <c r="BV158">
        <v>322000</v>
      </c>
      <c r="BW158">
        <v>26375.273000000001</v>
      </c>
      <c r="BX158">
        <v>1</v>
      </c>
      <c r="BY158">
        <v>0</v>
      </c>
      <c r="BZ158">
        <v>0</v>
      </c>
      <c r="CA158">
        <v>0</v>
      </c>
      <c r="CC158">
        <v>-9.4999999000000002E-2</v>
      </c>
      <c r="CS158">
        <v>0</v>
      </c>
      <c r="CT158">
        <v>0</v>
      </c>
      <c r="CU158">
        <v>0</v>
      </c>
      <c r="CV158">
        <v>0.63</v>
      </c>
      <c r="CW158">
        <v>0.46000001000000001</v>
      </c>
      <c r="CX158">
        <v>0.17</v>
      </c>
      <c r="CY158">
        <v>0.37</v>
      </c>
      <c r="CZ158">
        <v>0</v>
      </c>
      <c r="DA158">
        <v>0</v>
      </c>
      <c r="DB158">
        <v>0</v>
      </c>
      <c r="DC158">
        <v>0</v>
      </c>
      <c r="DD158">
        <v>0</v>
      </c>
      <c r="DE158">
        <v>0</v>
      </c>
      <c r="DF158">
        <v>2003</v>
      </c>
      <c r="DG158">
        <v>0.1479</v>
      </c>
      <c r="DH158">
        <v>7.9999998000000003E-2</v>
      </c>
      <c r="DI158">
        <v>6.7900002000000001E-2</v>
      </c>
      <c r="DJ158">
        <v>8.1910788999999998E-2</v>
      </c>
      <c r="DK158">
        <v>0.16191079</v>
      </c>
      <c r="DR158">
        <v>0</v>
      </c>
      <c r="DS158">
        <v>0</v>
      </c>
      <c r="DT158">
        <v>0</v>
      </c>
      <c r="DU158">
        <v>1</v>
      </c>
      <c r="DV158">
        <v>7647</v>
      </c>
      <c r="DW158">
        <v>322007.69</v>
      </c>
      <c r="DX158">
        <v>42.200001</v>
      </c>
      <c r="DY158">
        <v>8.3000001999999995</v>
      </c>
      <c r="DZ158">
        <v>42.109000999999999</v>
      </c>
      <c r="EA158">
        <v>604</v>
      </c>
      <c r="EC158">
        <v>2783</v>
      </c>
      <c r="ED158">
        <v>72520.156000000003</v>
      </c>
      <c r="EF158">
        <v>26.058001000000001</v>
      </c>
      <c r="EG158">
        <v>2783</v>
      </c>
      <c r="ES158">
        <v>0</v>
      </c>
      <c r="EV158">
        <v>11034</v>
      </c>
      <c r="EW158">
        <v>0</v>
      </c>
      <c r="EX158">
        <v>0</v>
      </c>
      <c r="FB158">
        <v>718187.56</v>
      </c>
      <c r="FP158">
        <v>33793.718999999997</v>
      </c>
      <c r="FQ158">
        <v>26372.6</v>
      </c>
      <c r="FW158">
        <v>60166.32</v>
      </c>
      <c r="FX158">
        <v>-142862.25</v>
      </c>
      <c r="FZ158">
        <v>21384.197</v>
      </c>
      <c r="GA158">
        <v>10752.723</v>
      </c>
      <c r="GB158">
        <v>32136.92</v>
      </c>
      <c r="GL158">
        <v>-2478.8069</v>
      </c>
      <c r="GM158">
        <v>400.44601</v>
      </c>
      <c r="GN158">
        <v>-191.56</v>
      </c>
      <c r="GP158">
        <v>2.2229999999999999</v>
      </c>
      <c r="GQ158">
        <v>-52826.703000000001</v>
      </c>
      <c r="GR158">
        <v>-71286.070000000007</v>
      </c>
      <c r="GS158">
        <v>-70091.187999999995</v>
      </c>
      <c r="GU158">
        <v>-928.72997999999995</v>
      </c>
      <c r="GV158">
        <v>-106.258</v>
      </c>
      <c r="GY158">
        <v>-159.899</v>
      </c>
      <c r="HA158">
        <v>-3957.9641000000001</v>
      </c>
      <c r="HB158">
        <v>-1641.675</v>
      </c>
      <c r="HE158">
        <v>-76885.710999999996</v>
      </c>
      <c r="HG158">
        <v>1042371.1</v>
      </c>
    </row>
    <row r="159" spans="1:215" x14ac:dyDescent="0.25">
      <c r="A159">
        <v>12</v>
      </c>
      <c r="B159" t="s">
        <v>708</v>
      </c>
      <c r="C159">
        <v>2003</v>
      </c>
      <c r="E159" t="s">
        <v>709</v>
      </c>
      <c r="F159">
        <v>1941</v>
      </c>
      <c r="G159">
        <v>0</v>
      </c>
      <c r="I159">
        <v>2</v>
      </c>
      <c r="J159" t="s">
        <v>710</v>
      </c>
      <c r="K159" t="s">
        <v>711</v>
      </c>
      <c r="L159" t="s">
        <v>712</v>
      </c>
      <c r="M159">
        <v>1</v>
      </c>
      <c r="N159" t="s">
        <v>615</v>
      </c>
      <c r="O159">
        <v>1</v>
      </c>
      <c r="P159" t="s">
        <v>616</v>
      </c>
      <c r="Q159" t="s">
        <v>713</v>
      </c>
      <c r="R159">
        <v>1</v>
      </c>
      <c r="T159" s="60">
        <v>37986</v>
      </c>
      <c r="U159" s="60">
        <v>37986</v>
      </c>
      <c r="V159" s="60">
        <v>37986</v>
      </c>
      <c r="W159" t="s">
        <v>201</v>
      </c>
      <c r="X159" t="s">
        <v>714</v>
      </c>
      <c r="Y159" t="s">
        <v>619</v>
      </c>
      <c r="Z159">
        <v>3.5000000000000003E-2</v>
      </c>
      <c r="AA159">
        <v>7.7500000999999999E-2</v>
      </c>
      <c r="AB159">
        <v>1</v>
      </c>
      <c r="AC159">
        <v>0</v>
      </c>
      <c r="AD159">
        <v>5</v>
      </c>
      <c r="AE159">
        <v>1</v>
      </c>
      <c r="AF159">
        <v>1</v>
      </c>
      <c r="AG159">
        <v>40</v>
      </c>
      <c r="BP159" s="60">
        <v>37986</v>
      </c>
      <c r="BQ159">
        <v>1348800</v>
      </c>
      <c r="BR159">
        <v>1551800</v>
      </c>
      <c r="BS159">
        <v>0.86900001999999998</v>
      </c>
      <c r="BT159">
        <v>203000</v>
      </c>
      <c r="BV159">
        <v>312800</v>
      </c>
      <c r="BW159">
        <v>30660.537</v>
      </c>
      <c r="BX159">
        <v>0.81099999</v>
      </c>
      <c r="BY159">
        <v>0</v>
      </c>
      <c r="BZ159">
        <v>0</v>
      </c>
      <c r="CA159">
        <v>0</v>
      </c>
      <c r="CC159">
        <v>0.24299999</v>
      </c>
      <c r="CD159">
        <v>5.9999998999999998E-2</v>
      </c>
      <c r="CE159">
        <v>1.7999998999999999E-2</v>
      </c>
      <c r="CG159">
        <v>5.4000000999999999E-2</v>
      </c>
      <c r="CR159">
        <v>0</v>
      </c>
      <c r="CS159">
        <v>0</v>
      </c>
      <c r="CT159">
        <v>0</v>
      </c>
      <c r="CU159">
        <v>0</v>
      </c>
      <c r="CV159">
        <v>0.67100000000000004</v>
      </c>
      <c r="CW159">
        <v>0.50300001999999999</v>
      </c>
      <c r="CX159">
        <v>0.16800000000000001</v>
      </c>
      <c r="CY159">
        <v>0.32900003</v>
      </c>
      <c r="CZ159">
        <v>0</v>
      </c>
      <c r="DA159">
        <v>0</v>
      </c>
      <c r="DB159">
        <v>0</v>
      </c>
      <c r="DC159">
        <v>0</v>
      </c>
      <c r="DD159">
        <v>0</v>
      </c>
      <c r="DE159">
        <v>0</v>
      </c>
      <c r="DF159">
        <v>2004</v>
      </c>
      <c r="DG159">
        <v>0.14319999999999999</v>
      </c>
      <c r="DH159">
        <v>7.9999998000000003E-2</v>
      </c>
      <c r="DI159">
        <v>6.3200004000000004E-2</v>
      </c>
      <c r="DJ159">
        <v>9.8019622000000001E-2</v>
      </c>
      <c r="DK159">
        <v>0.17801960999999999</v>
      </c>
      <c r="DR159">
        <v>0</v>
      </c>
      <c r="DS159">
        <v>0</v>
      </c>
      <c r="DT159">
        <v>0</v>
      </c>
      <c r="DU159">
        <v>1</v>
      </c>
      <c r="DV159">
        <v>7432</v>
      </c>
      <c r="DW159">
        <v>312790.96999999997</v>
      </c>
      <c r="DX159">
        <v>42.799999</v>
      </c>
      <c r="DY159">
        <v>8.8000001999999995</v>
      </c>
      <c r="DZ159">
        <v>42.087001999999998</v>
      </c>
      <c r="EA159">
        <v>624</v>
      </c>
      <c r="EC159">
        <v>2995</v>
      </c>
      <c r="ED159">
        <v>78596.304999999993</v>
      </c>
      <c r="EF159">
        <v>26.242999999999999</v>
      </c>
      <c r="EG159">
        <v>2995</v>
      </c>
      <c r="ES159">
        <v>0</v>
      </c>
      <c r="EV159">
        <v>11051</v>
      </c>
      <c r="EW159">
        <v>0</v>
      </c>
      <c r="EX159">
        <v>0</v>
      </c>
      <c r="FB159">
        <v>777100.81</v>
      </c>
      <c r="FP159">
        <v>30449.243999999999</v>
      </c>
      <c r="FQ159">
        <v>24851.5</v>
      </c>
      <c r="FW159">
        <v>55300.741999999998</v>
      </c>
      <c r="FX159">
        <v>218163.92</v>
      </c>
      <c r="FZ159">
        <v>17690.298999999999</v>
      </c>
      <c r="GA159">
        <v>12728.314</v>
      </c>
      <c r="GB159">
        <v>30418.613000000001</v>
      </c>
      <c r="GL159">
        <v>-2749.8560000000002</v>
      </c>
      <c r="GM159">
        <v>451.10699</v>
      </c>
      <c r="GN159">
        <v>-217.09599</v>
      </c>
      <c r="GP159">
        <v>2.6359998999999998</v>
      </c>
      <c r="GQ159">
        <v>301370.06</v>
      </c>
      <c r="GR159">
        <v>-78170.547000000006</v>
      </c>
      <c r="GS159">
        <v>-75481.108999999997</v>
      </c>
      <c r="GU159">
        <v>-1660.1369999999999</v>
      </c>
      <c r="GV159">
        <v>-847.11102000000005</v>
      </c>
      <c r="GY159">
        <v>-182.18600000000001</v>
      </c>
      <c r="HA159">
        <v>-4476.7157999999999</v>
      </c>
      <c r="HB159">
        <v>-1552.77</v>
      </c>
      <c r="HE159">
        <v>-84200.031000000003</v>
      </c>
      <c r="HG159">
        <v>1259541.1000000001</v>
      </c>
    </row>
    <row r="160" spans="1:215" x14ac:dyDescent="0.25">
      <c r="A160">
        <v>12</v>
      </c>
      <c r="B160" t="s">
        <v>708</v>
      </c>
      <c r="C160">
        <v>2004</v>
      </c>
      <c r="E160" t="s">
        <v>709</v>
      </c>
      <c r="F160">
        <v>1941</v>
      </c>
      <c r="G160">
        <v>0</v>
      </c>
      <c r="I160">
        <v>2</v>
      </c>
      <c r="J160" t="s">
        <v>710</v>
      </c>
      <c r="K160" t="s">
        <v>711</v>
      </c>
      <c r="L160" t="s">
        <v>712</v>
      </c>
      <c r="M160">
        <v>1</v>
      </c>
      <c r="N160" t="s">
        <v>615</v>
      </c>
      <c r="O160">
        <v>1</v>
      </c>
      <c r="P160" t="s">
        <v>616</v>
      </c>
      <c r="Q160" t="s">
        <v>713</v>
      </c>
      <c r="R160">
        <v>1</v>
      </c>
      <c r="T160" s="60">
        <v>38352</v>
      </c>
      <c r="U160" s="60">
        <v>38352</v>
      </c>
      <c r="V160" s="60">
        <v>38352</v>
      </c>
      <c r="W160" t="s">
        <v>201</v>
      </c>
      <c r="X160" t="s">
        <v>714</v>
      </c>
      <c r="Y160" t="s">
        <v>619</v>
      </c>
      <c r="Z160">
        <v>3.5000000000000003E-2</v>
      </c>
      <c r="AA160">
        <v>7.7500000999999999E-2</v>
      </c>
      <c r="AB160">
        <v>1</v>
      </c>
      <c r="AC160">
        <v>0</v>
      </c>
      <c r="AD160">
        <v>5</v>
      </c>
      <c r="AE160">
        <v>1</v>
      </c>
      <c r="AF160">
        <v>1</v>
      </c>
      <c r="AG160">
        <v>30</v>
      </c>
      <c r="BP160" s="60">
        <v>38352</v>
      </c>
      <c r="BQ160">
        <v>1356800</v>
      </c>
      <c r="BR160">
        <v>1678200</v>
      </c>
      <c r="BS160">
        <v>0.80800002999999998</v>
      </c>
      <c r="BT160">
        <v>321400</v>
      </c>
      <c r="BV160">
        <v>326600</v>
      </c>
      <c r="BW160">
        <v>32733.241999999998</v>
      </c>
      <c r="BX160">
        <v>0.82300001</v>
      </c>
      <c r="BY160">
        <v>0</v>
      </c>
      <c r="BZ160">
        <v>0</v>
      </c>
      <c r="CA160">
        <v>0</v>
      </c>
      <c r="CC160">
        <v>0.12100001000000001</v>
      </c>
      <c r="CD160">
        <v>0.17749999</v>
      </c>
      <c r="CE160">
        <v>7.9999998000000003E-2</v>
      </c>
      <c r="CG160">
        <v>3.0999999E-2</v>
      </c>
      <c r="CJ160">
        <v>0.105</v>
      </c>
      <c r="CR160">
        <v>0</v>
      </c>
      <c r="CS160">
        <v>0</v>
      </c>
      <c r="CT160">
        <v>0</v>
      </c>
      <c r="CU160">
        <v>0</v>
      </c>
      <c r="CV160">
        <v>0.70349996999999997</v>
      </c>
      <c r="CW160">
        <v>0.51620001000000004</v>
      </c>
      <c r="CX160">
        <v>0.18729999999999999</v>
      </c>
      <c r="CY160">
        <v>0.26899999000000002</v>
      </c>
      <c r="CZ160">
        <v>0</v>
      </c>
      <c r="DA160">
        <v>0</v>
      </c>
      <c r="DB160">
        <v>2.7100000999999999E-2</v>
      </c>
      <c r="DC160">
        <v>4.0000000000000002E-4</v>
      </c>
      <c r="DD160">
        <v>0</v>
      </c>
      <c r="DE160">
        <v>0</v>
      </c>
      <c r="DF160">
        <v>2005</v>
      </c>
      <c r="DG160">
        <v>0.14390000999999999</v>
      </c>
      <c r="DH160">
        <v>7.9999998000000003E-2</v>
      </c>
      <c r="DI160">
        <v>6.3900000999999998E-2</v>
      </c>
      <c r="DJ160">
        <v>0.12270001</v>
      </c>
      <c r="DK160">
        <v>0.20269999999999999</v>
      </c>
      <c r="DR160">
        <v>0</v>
      </c>
      <c r="DS160">
        <v>0</v>
      </c>
      <c r="DT160">
        <v>0</v>
      </c>
      <c r="DU160">
        <v>0</v>
      </c>
      <c r="DV160">
        <v>7489</v>
      </c>
      <c r="DW160">
        <v>326590.15999999997</v>
      </c>
      <c r="DX160">
        <v>43.299999</v>
      </c>
      <c r="DY160">
        <v>9</v>
      </c>
      <c r="DZ160">
        <v>43.609000999999999</v>
      </c>
      <c r="EA160">
        <v>612</v>
      </c>
      <c r="EC160">
        <v>3137</v>
      </c>
      <c r="ED160">
        <v>82121.25</v>
      </c>
      <c r="EF160">
        <v>26.177999</v>
      </c>
      <c r="EG160">
        <v>3137</v>
      </c>
      <c r="ES160">
        <v>0</v>
      </c>
      <c r="EV160">
        <v>11238</v>
      </c>
      <c r="EW160">
        <v>0</v>
      </c>
      <c r="EX160">
        <v>0</v>
      </c>
      <c r="FB160">
        <v>812266.31</v>
      </c>
      <c r="FP160">
        <v>32272.178</v>
      </c>
      <c r="FQ160">
        <v>26940.940999999999</v>
      </c>
      <c r="FW160">
        <v>59213.116999999998</v>
      </c>
      <c r="FX160">
        <v>117074.82</v>
      </c>
      <c r="FZ160">
        <v>16982.236000000001</v>
      </c>
      <c r="GA160">
        <v>15181.119000000001</v>
      </c>
      <c r="GB160">
        <v>32163.355</v>
      </c>
      <c r="GL160">
        <v>-3821.8910999999998</v>
      </c>
      <c r="GM160">
        <v>411.57299999999998</v>
      </c>
      <c r="GN160">
        <v>-198.82599999999999</v>
      </c>
      <c r="GP160">
        <v>2.3759999000000001</v>
      </c>
      <c r="GQ160">
        <v>204844.53</v>
      </c>
      <c r="GR160">
        <v>-82702.062999999995</v>
      </c>
      <c r="GS160">
        <v>-80085.202999999994</v>
      </c>
      <c r="GU160">
        <v>-1273.9449</v>
      </c>
      <c r="GV160">
        <v>-1037.623</v>
      </c>
      <c r="GY160">
        <v>-305.29001</v>
      </c>
      <c r="HA160">
        <v>-5112.1089000000002</v>
      </c>
      <c r="HB160">
        <v>-1554.864</v>
      </c>
      <c r="HE160">
        <v>-89369.031000000003</v>
      </c>
      <c r="HG160">
        <v>1375016.6</v>
      </c>
    </row>
    <row r="161" spans="1:215" x14ac:dyDescent="0.25">
      <c r="A161">
        <v>12</v>
      </c>
      <c r="B161" t="s">
        <v>708</v>
      </c>
      <c r="C161">
        <v>2005</v>
      </c>
      <c r="E161" t="s">
        <v>709</v>
      </c>
      <c r="F161">
        <v>1941</v>
      </c>
      <c r="G161">
        <v>0</v>
      </c>
      <c r="I161">
        <v>2</v>
      </c>
      <c r="J161" t="s">
        <v>710</v>
      </c>
      <c r="K161" t="s">
        <v>711</v>
      </c>
      <c r="L161" t="s">
        <v>712</v>
      </c>
      <c r="M161">
        <v>1</v>
      </c>
      <c r="N161" t="s">
        <v>615</v>
      </c>
      <c r="O161">
        <v>1</v>
      </c>
      <c r="P161" t="s">
        <v>616</v>
      </c>
      <c r="Q161" t="s">
        <v>713</v>
      </c>
      <c r="R161">
        <v>1</v>
      </c>
      <c r="T161" s="60">
        <v>38717</v>
      </c>
      <c r="U161" s="60">
        <v>38717</v>
      </c>
      <c r="V161" s="60">
        <v>38717</v>
      </c>
      <c r="W161" t="s">
        <v>201</v>
      </c>
      <c r="X161" t="s">
        <v>714</v>
      </c>
      <c r="Y161" t="s">
        <v>619</v>
      </c>
      <c r="Z161">
        <v>3.5000000000000003E-2</v>
      </c>
      <c r="AA161">
        <v>7.7500000999999999E-2</v>
      </c>
      <c r="AB161">
        <v>1</v>
      </c>
      <c r="AC161">
        <v>0</v>
      </c>
      <c r="AD161">
        <v>5</v>
      </c>
      <c r="AE161">
        <v>1</v>
      </c>
      <c r="AF161">
        <v>1</v>
      </c>
      <c r="AG161">
        <v>30</v>
      </c>
      <c r="BP161" s="60">
        <v>38717</v>
      </c>
      <c r="BQ161">
        <v>1398800</v>
      </c>
      <c r="BR161">
        <v>1794200</v>
      </c>
      <c r="BS161">
        <v>0.77999996999999999</v>
      </c>
      <c r="BT161">
        <v>395400</v>
      </c>
      <c r="BV161">
        <v>348600</v>
      </c>
      <c r="BW161">
        <v>41610.468999999997</v>
      </c>
      <c r="BX161">
        <v>0.65199994999999999</v>
      </c>
      <c r="BY161">
        <v>0</v>
      </c>
      <c r="BZ161">
        <v>0</v>
      </c>
      <c r="CA161">
        <v>0</v>
      </c>
      <c r="CC161">
        <v>8.8100000999999997E-2</v>
      </c>
      <c r="CD161">
        <v>0.10299999999999999</v>
      </c>
      <c r="CE161">
        <v>0.1469</v>
      </c>
      <c r="CG161">
        <v>5.04E-2</v>
      </c>
      <c r="CJ161">
        <v>9.0400003000000007E-2</v>
      </c>
      <c r="CR161">
        <v>0</v>
      </c>
      <c r="CS161">
        <v>0</v>
      </c>
      <c r="CT161">
        <v>0</v>
      </c>
      <c r="CU161">
        <v>0</v>
      </c>
      <c r="CV161">
        <v>0.64579998999999999</v>
      </c>
      <c r="CW161">
        <v>0.4738</v>
      </c>
      <c r="CX161">
        <v>0.17200001000000001</v>
      </c>
      <c r="CY161">
        <v>0.29860002000000002</v>
      </c>
      <c r="CZ161">
        <v>0</v>
      </c>
      <c r="DA161">
        <v>0</v>
      </c>
      <c r="DB161">
        <v>5.3900000000000003E-2</v>
      </c>
      <c r="DC161">
        <v>1.6999999999999999E-3</v>
      </c>
      <c r="DD161">
        <v>0</v>
      </c>
      <c r="DE161">
        <v>0</v>
      </c>
      <c r="DF161">
        <v>2006</v>
      </c>
      <c r="DG161">
        <v>0.14560001</v>
      </c>
      <c r="DH161">
        <v>7.9999998000000003E-2</v>
      </c>
      <c r="DI161">
        <v>6.5600000000000006E-2</v>
      </c>
      <c r="DJ161">
        <v>0.13340001000000001</v>
      </c>
      <c r="DK161">
        <v>0.21340001</v>
      </c>
      <c r="DR161">
        <v>0</v>
      </c>
      <c r="DS161">
        <v>0</v>
      </c>
      <c r="DT161">
        <v>0</v>
      </c>
      <c r="DU161">
        <v>0</v>
      </c>
      <c r="DV161">
        <v>7638</v>
      </c>
      <c r="DW161">
        <v>348619.16</v>
      </c>
      <c r="DX161">
        <v>43.5</v>
      </c>
      <c r="DY161">
        <v>9.1000004000000008</v>
      </c>
      <c r="DZ161">
        <v>45.643002000000003</v>
      </c>
      <c r="EA161">
        <v>670</v>
      </c>
      <c r="EC161">
        <v>3297</v>
      </c>
      <c r="ED161">
        <v>85324.687999999995</v>
      </c>
      <c r="EF161">
        <v>25.879000000000001</v>
      </c>
      <c r="EG161">
        <v>2895</v>
      </c>
      <c r="EN161">
        <v>64</v>
      </c>
      <c r="EP161">
        <v>338</v>
      </c>
      <c r="ES161">
        <v>0</v>
      </c>
      <c r="EV161">
        <v>11605</v>
      </c>
      <c r="EW161">
        <v>0</v>
      </c>
      <c r="EX161">
        <v>0</v>
      </c>
      <c r="FB161">
        <v>848185.63</v>
      </c>
      <c r="FP161">
        <v>33333.964999999997</v>
      </c>
      <c r="FQ161">
        <v>27129.893</v>
      </c>
      <c r="FW161">
        <v>60463.858999999997</v>
      </c>
      <c r="FX161">
        <v>85564.875</v>
      </c>
      <c r="FZ161">
        <v>19398.812999999998</v>
      </c>
      <c r="GA161">
        <v>16279.651</v>
      </c>
      <c r="GB161">
        <v>35678.464999999997</v>
      </c>
      <c r="GL161">
        <v>-3449.6599000000001</v>
      </c>
      <c r="GM161">
        <v>522.68799000000001</v>
      </c>
      <c r="GN161">
        <v>-164.035</v>
      </c>
      <c r="GP161">
        <v>1.96</v>
      </c>
      <c r="GQ161">
        <v>178618.16</v>
      </c>
      <c r="GR161">
        <v>-87610.702999999994</v>
      </c>
      <c r="GS161">
        <v>-83964.258000000002</v>
      </c>
      <c r="GU161">
        <v>-1848.3789999999999</v>
      </c>
      <c r="GV161">
        <v>-1650.223</v>
      </c>
      <c r="GY161">
        <v>-147.83799999999999</v>
      </c>
      <c r="HA161">
        <v>-3775.0419999999999</v>
      </c>
      <c r="HB161">
        <v>-1497.4611</v>
      </c>
      <c r="HE161">
        <v>-92883.202999999994</v>
      </c>
      <c r="HG161">
        <v>1460751.6</v>
      </c>
    </row>
    <row r="162" spans="1:215" x14ac:dyDescent="0.25">
      <c r="A162">
        <v>12</v>
      </c>
      <c r="B162" t="s">
        <v>708</v>
      </c>
      <c r="C162">
        <v>2006</v>
      </c>
      <c r="E162" t="s">
        <v>709</v>
      </c>
      <c r="F162">
        <v>1941</v>
      </c>
      <c r="G162">
        <v>0</v>
      </c>
      <c r="I162">
        <v>2</v>
      </c>
      <c r="J162" t="s">
        <v>710</v>
      </c>
      <c r="K162" t="s">
        <v>711</v>
      </c>
      <c r="L162" t="s">
        <v>712</v>
      </c>
      <c r="M162">
        <v>1</v>
      </c>
      <c r="N162" t="s">
        <v>615</v>
      </c>
      <c r="O162">
        <v>1</v>
      </c>
      <c r="P162" t="s">
        <v>616</v>
      </c>
      <c r="Q162" t="s">
        <v>713</v>
      </c>
      <c r="R162">
        <v>1</v>
      </c>
      <c r="T162" s="60">
        <v>39082</v>
      </c>
      <c r="U162" s="60">
        <v>39082</v>
      </c>
      <c r="V162" s="60">
        <v>39082</v>
      </c>
      <c r="W162" t="s">
        <v>201</v>
      </c>
      <c r="X162" t="s">
        <v>714</v>
      </c>
      <c r="Y162" t="s">
        <v>619</v>
      </c>
      <c r="Z162">
        <v>3.2499999000000002E-2</v>
      </c>
      <c r="AA162">
        <v>7.7500000999999999E-2</v>
      </c>
      <c r="AB162">
        <v>1</v>
      </c>
      <c r="AC162">
        <v>0</v>
      </c>
      <c r="AD162">
        <v>5</v>
      </c>
      <c r="AE162">
        <v>1</v>
      </c>
      <c r="AF162">
        <v>1</v>
      </c>
      <c r="AG162">
        <v>30</v>
      </c>
      <c r="BP162" s="60">
        <v>39082</v>
      </c>
      <c r="BQ162">
        <v>1497800</v>
      </c>
      <c r="BR162">
        <v>1974000</v>
      </c>
      <c r="BS162">
        <v>0.75900000000000001</v>
      </c>
      <c r="BT162">
        <v>476200</v>
      </c>
      <c r="BV162">
        <v>391000</v>
      </c>
      <c r="BW162">
        <v>49390.656000000003</v>
      </c>
      <c r="BX162">
        <v>0.61799996999999995</v>
      </c>
      <c r="BY162">
        <v>0</v>
      </c>
      <c r="BZ162">
        <v>0</v>
      </c>
      <c r="CA162">
        <v>0</v>
      </c>
      <c r="CC162">
        <v>0.12790000000000001</v>
      </c>
      <c r="CD162">
        <v>0.1091</v>
      </c>
      <c r="CE162">
        <v>0.11310001</v>
      </c>
      <c r="CG162">
        <v>9.1600001E-2</v>
      </c>
      <c r="CJ162">
        <v>9.1499998999999999E-2</v>
      </c>
      <c r="CR162">
        <v>0</v>
      </c>
      <c r="CS162">
        <v>0</v>
      </c>
      <c r="CT162">
        <v>0</v>
      </c>
      <c r="CU162">
        <v>0</v>
      </c>
      <c r="CV162">
        <v>0.67740005000000003</v>
      </c>
      <c r="CW162">
        <v>0.48240002999999998</v>
      </c>
      <c r="CX162">
        <v>0.19499999000000001</v>
      </c>
      <c r="CY162">
        <v>0.26860001999999999</v>
      </c>
      <c r="CZ162">
        <v>0</v>
      </c>
      <c r="DA162">
        <v>0</v>
      </c>
      <c r="DB162">
        <v>5.3300001E-2</v>
      </c>
      <c r="DC162">
        <v>6.9999999999999999E-4</v>
      </c>
      <c r="DD162">
        <v>0</v>
      </c>
      <c r="DE162">
        <v>0</v>
      </c>
      <c r="DF162">
        <v>2007</v>
      </c>
      <c r="DG162">
        <v>0.14569999</v>
      </c>
      <c r="DH162">
        <v>7.9999998000000003E-2</v>
      </c>
      <c r="DI162">
        <v>6.5700001999999993E-2</v>
      </c>
      <c r="DJ162">
        <v>0.13850001000000001</v>
      </c>
      <c r="DK162">
        <v>0.2185</v>
      </c>
      <c r="DR162">
        <v>0</v>
      </c>
      <c r="DS162">
        <v>0</v>
      </c>
      <c r="DT162">
        <v>0</v>
      </c>
      <c r="DU162">
        <v>0</v>
      </c>
      <c r="DV162">
        <v>8055</v>
      </c>
      <c r="DW162">
        <v>390964</v>
      </c>
      <c r="DX162">
        <v>43.5</v>
      </c>
      <c r="DY162">
        <v>8.8999995999999992</v>
      </c>
      <c r="DZ162">
        <v>48.536999000000002</v>
      </c>
      <c r="EA162">
        <v>714</v>
      </c>
      <c r="EC162">
        <v>3467</v>
      </c>
      <c r="ED162">
        <v>90312.039000000004</v>
      </c>
      <c r="EF162">
        <v>26.048999999999999</v>
      </c>
      <c r="EG162">
        <v>3042</v>
      </c>
      <c r="EN162">
        <v>65</v>
      </c>
      <c r="EP162">
        <v>314</v>
      </c>
      <c r="ES162">
        <v>46</v>
      </c>
      <c r="ET162">
        <v>46</v>
      </c>
      <c r="EV162">
        <v>12236</v>
      </c>
      <c r="EW162">
        <v>0</v>
      </c>
      <c r="EX162">
        <v>0</v>
      </c>
      <c r="FB162">
        <v>904166.06</v>
      </c>
      <c r="FP162">
        <v>35791.203000000001</v>
      </c>
      <c r="FQ162">
        <v>30545.197</v>
      </c>
      <c r="FW162">
        <v>66336.398000000001</v>
      </c>
      <c r="FX162">
        <v>141495.06</v>
      </c>
      <c r="FZ162">
        <v>23983.873</v>
      </c>
      <c r="GA162">
        <v>17772.875</v>
      </c>
      <c r="GB162">
        <v>41756.745999999999</v>
      </c>
      <c r="GL162">
        <v>-3852.9861000000001</v>
      </c>
      <c r="GM162">
        <v>787.45898</v>
      </c>
      <c r="GN162">
        <v>-236.10499999999999</v>
      </c>
      <c r="GP162">
        <v>1.6539999999999999</v>
      </c>
      <c r="GQ162">
        <v>246288.23</v>
      </c>
      <c r="GR162">
        <v>-92229.468999999997</v>
      </c>
      <c r="GS162">
        <v>-88449.023000000001</v>
      </c>
      <c r="GU162">
        <v>-1602.5228999999999</v>
      </c>
      <c r="GV162">
        <v>-1529.8389999999999</v>
      </c>
      <c r="GY162">
        <v>-648.08600000000001</v>
      </c>
      <c r="HA162">
        <v>-4196.3311000000003</v>
      </c>
      <c r="HB162">
        <v>-1670.7919999999999</v>
      </c>
      <c r="HE162">
        <v>-98096.593999999997</v>
      </c>
      <c r="HG162">
        <v>1608943.3</v>
      </c>
    </row>
    <row r="163" spans="1:215" x14ac:dyDescent="0.25">
      <c r="A163">
        <v>12</v>
      </c>
      <c r="B163" t="s">
        <v>708</v>
      </c>
      <c r="C163">
        <v>2007</v>
      </c>
      <c r="E163" t="s">
        <v>709</v>
      </c>
      <c r="F163">
        <v>1941</v>
      </c>
      <c r="G163">
        <v>0</v>
      </c>
      <c r="I163">
        <v>2</v>
      </c>
      <c r="J163" t="s">
        <v>710</v>
      </c>
      <c r="K163" t="s">
        <v>711</v>
      </c>
      <c r="L163" t="s">
        <v>712</v>
      </c>
      <c r="M163">
        <v>1</v>
      </c>
      <c r="N163" t="s">
        <v>615</v>
      </c>
      <c r="O163">
        <v>1</v>
      </c>
      <c r="P163" t="s">
        <v>616</v>
      </c>
      <c r="Q163" t="s">
        <v>713</v>
      </c>
      <c r="R163">
        <v>1</v>
      </c>
      <c r="T163" s="60">
        <v>39447</v>
      </c>
      <c r="U163" s="60">
        <v>39447</v>
      </c>
      <c r="V163" s="60">
        <v>39447</v>
      </c>
      <c r="W163" t="s">
        <v>201</v>
      </c>
      <c r="X163" t="s">
        <v>714</v>
      </c>
      <c r="Y163" t="s">
        <v>619</v>
      </c>
      <c r="Z163">
        <v>3.2499999000000002E-2</v>
      </c>
      <c r="AA163">
        <v>7.7500000999999999E-2</v>
      </c>
      <c r="AB163">
        <v>1</v>
      </c>
      <c r="AC163">
        <v>0</v>
      </c>
      <c r="AD163">
        <v>5</v>
      </c>
      <c r="AE163">
        <v>1</v>
      </c>
      <c r="AF163">
        <v>1</v>
      </c>
      <c r="AG163">
        <v>30</v>
      </c>
      <c r="BP163" s="60">
        <v>39447</v>
      </c>
      <c r="BQ163">
        <v>1653500</v>
      </c>
      <c r="BR163">
        <v>2112800</v>
      </c>
      <c r="BS163">
        <v>0.78300004999999995</v>
      </c>
      <c r="BT163">
        <v>459300</v>
      </c>
      <c r="BV163">
        <v>417500</v>
      </c>
      <c r="BW163">
        <v>56080.688000000002</v>
      </c>
      <c r="BX163">
        <v>0.64980006000000001</v>
      </c>
      <c r="BY163">
        <v>0</v>
      </c>
      <c r="BZ163">
        <v>0</v>
      </c>
      <c r="CA163">
        <v>0</v>
      </c>
      <c r="CC163">
        <v>7.5000002999999996E-2</v>
      </c>
      <c r="CD163">
        <v>0.10100000000000001</v>
      </c>
      <c r="CE163">
        <v>9.8000005000000001E-2</v>
      </c>
      <c r="CG163">
        <v>0.13</v>
      </c>
      <c r="CJ163">
        <v>8.3000004000000002E-2</v>
      </c>
      <c r="CR163">
        <v>0</v>
      </c>
      <c r="CS163">
        <v>0</v>
      </c>
      <c r="CT163">
        <v>0</v>
      </c>
      <c r="CU163">
        <v>0</v>
      </c>
      <c r="CV163">
        <v>0.65359997999999997</v>
      </c>
      <c r="CW163">
        <v>0.42599999999999999</v>
      </c>
      <c r="CX163">
        <v>0.22760000999999999</v>
      </c>
      <c r="CY163">
        <v>0.29100000999999998</v>
      </c>
      <c r="CZ163">
        <v>0</v>
      </c>
      <c r="DA163">
        <v>0</v>
      </c>
      <c r="DB163">
        <v>5.4099999000000003E-2</v>
      </c>
      <c r="DC163">
        <v>1.2999999999999999E-3</v>
      </c>
      <c r="DD163">
        <v>0</v>
      </c>
      <c r="DE163">
        <v>0</v>
      </c>
      <c r="DF163">
        <v>2008</v>
      </c>
      <c r="DG163">
        <v>0.14599999999999999</v>
      </c>
      <c r="DH163">
        <v>7.9999998000000003E-2</v>
      </c>
      <c r="DI163">
        <v>6.6000000000000003E-2</v>
      </c>
      <c r="DJ163">
        <v>0.1318</v>
      </c>
      <c r="DK163">
        <v>0.21180001000000001</v>
      </c>
      <c r="DR163">
        <v>0</v>
      </c>
      <c r="DS163">
        <v>0</v>
      </c>
      <c r="DT163">
        <v>0</v>
      </c>
      <c r="DU163">
        <v>0</v>
      </c>
      <c r="DV163">
        <v>8358</v>
      </c>
      <c r="DW163">
        <v>417450.81</v>
      </c>
      <c r="DX163">
        <v>43.700001</v>
      </c>
      <c r="DY163">
        <v>8.8999995999999992</v>
      </c>
      <c r="DZ163">
        <v>49.945999</v>
      </c>
      <c r="EA163">
        <v>828</v>
      </c>
      <c r="EC163">
        <v>3633</v>
      </c>
      <c r="ED163">
        <v>96071.148000000001</v>
      </c>
      <c r="EF163">
        <v>26.443999999999999</v>
      </c>
      <c r="EG163">
        <v>3190</v>
      </c>
      <c r="EN163">
        <v>73</v>
      </c>
      <c r="EP163">
        <v>324</v>
      </c>
      <c r="ES163">
        <v>46</v>
      </c>
      <c r="ET163">
        <v>46</v>
      </c>
      <c r="EV163">
        <v>12819</v>
      </c>
      <c r="EW163">
        <v>0</v>
      </c>
      <c r="EX163">
        <v>0</v>
      </c>
      <c r="FB163">
        <v>968494</v>
      </c>
      <c r="FI163">
        <v>1698196.9</v>
      </c>
      <c r="FP163">
        <v>39971.089999999997</v>
      </c>
      <c r="FQ163">
        <v>36442.324000000001</v>
      </c>
      <c r="FW163">
        <v>76413.414000000004</v>
      </c>
      <c r="FX163">
        <v>70942.827999999994</v>
      </c>
      <c r="FZ163">
        <v>26111.842000000001</v>
      </c>
      <c r="GA163">
        <v>20718.518</v>
      </c>
      <c r="GB163">
        <v>46830.358999999997</v>
      </c>
      <c r="GL163">
        <v>-3668.05</v>
      </c>
      <c r="GM163">
        <v>1162.501</v>
      </c>
      <c r="GN163">
        <v>-338.14001000000002</v>
      </c>
      <c r="GP163">
        <v>1.34</v>
      </c>
      <c r="GQ163">
        <v>191344.25</v>
      </c>
      <c r="GR163">
        <v>-95876.601999999999</v>
      </c>
      <c r="GS163">
        <v>-92970.835999999996</v>
      </c>
      <c r="GU163">
        <v>-1577.8240000000001</v>
      </c>
      <c r="GV163">
        <v>-1177.0341000000001</v>
      </c>
      <c r="GY163">
        <v>-150.91</v>
      </c>
      <c r="HA163">
        <v>-4437.9678000000004</v>
      </c>
      <c r="HB163">
        <v>-1776.0350000000001</v>
      </c>
      <c r="HE163">
        <v>-102090.6</v>
      </c>
      <c r="HG163">
        <v>1698196.9</v>
      </c>
    </row>
    <row r="164" spans="1:215" x14ac:dyDescent="0.25">
      <c r="A164">
        <v>12</v>
      </c>
      <c r="B164" t="s">
        <v>708</v>
      </c>
      <c r="C164">
        <v>2008</v>
      </c>
      <c r="E164" t="s">
        <v>709</v>
      </c>
      <c r="F164">
        <v>1941</v>
      </c>
      <c r="G164">
        <v>0</v>
      </c>
      <c r="I164">
        <v>2</v>
      </c>
      <c r="J164" t="s">
        <v>710</v>
      </c>
      <c r="K164" t="s">
        <v>711</v>
      </c>
      <c r="L164" t="s">
        <v>712</v>
      </c>
      <c r="M164">
        <v>1</v>
      </c>
      <c r="N164" t="s">
        <v>615</v>
      </c>
      <c r="O164">
        <v>1</v>
      </c>
      <c r="P164" t="s">
        <v>616</v>
      </c>
      <c r="Q164" t="s">
        <v>713</v>
      </c>
      <c r="R164">
        <v>1</v>
      </c>
      <c r="T164" s="60">
        <v>39813</v>
      </c>
      <c r="U164" s="60">
        <v>39813</v>
      </c>
      <c r="V164" s="60">
        <v>39813</v>
      </c>
      <c r="W164" t="s">
        <v>201</v>
      </c>
      <c r="X164" t="s">
        <v>714</v>
      </c>
      <c r="Y164" t="s">
        <v>619</v>
      </c>
      <c r="Z164">
        <v>3.2499999000000002E-2</v>
      </c>
      <c r="AA164">
        <v>7.7500000999999999E-2</v>
      </c>
      <c r="AB164">
        <v>1</v>
      </c>
      <c r="AC164">
        <v>0</v>
      </c>
      <c r="AD164">
        <v>5</v>
      </c>
      <c r="AE164">
        <v>1</v>
      </c>
      <c r="AF164">
        <v>1</v>
      </c>
      <c r="AG164">
        <v>30</v>
      </c>
      <c r="BP164" s="60">
        <v>39813</v>
      </c>
      <c r="BQ164">
        <v>1481400</v>
      </c>
      <c r="BR164">
        <v>2246900</v>
      </c>
      <c r="BS164">
        <v>0.65900004000000001</v>
      </c>
      <c r="BT164">
        <v>765500</v>
      </c>
      <c r="BV164">
        <v>448700</v>
      </c>
      <c r="BW164">
        <v>57937.203000000001</v>
      </c>
      <c r="BX164">
        <v>0.70179999000000004</v>
      </c>
      <c r="BY164">
        <v>0</v>
      </c>
      <c r="BZ164">
        <v>0</v>
      </c>
      <c r="CA164">
        <v>0</v>
      </c>
      <c r="CC164">
        <v>-0.25760000999999999</v>
      </c>
      <c r="CD164">
        <v>-0.1065</v>
      </c>
      <c r="CE164">
        <v>-3.4299998999999998E-2</v>
      </c>
      <c r="CG164">
        <v>1.95E-2</v>
      </c>
      <c r="CJ164">
        <v>3.6400001000000001E-2</v>
      </c>
      <c r="CR164">
        <v>0</v>
      </c>
      <c r="CS164">
        <v>0</v>
      </c>
      <c r="CT164">
        <v>0</v>
      </c>
      <c r="CU164">
        <v>0</v>
      </c>
      <c r="CV164">
        <v>0.56999999000000001</v>
      </c>
      <c r="CW164">
        <v>0.29820001000000002</v>
      </c>
      <c r="CX164">
        <v>0.27180000999999998</v>
      </c>
      <c r="CY164">
        <v>0.36980000000000002</v>
      </c>
      <c r="CZ164">
        <v>0</v>
      </c>
      <c r="DA164">
        <v>0</v>
      </c>
      <c r="DB164">
        <v>5.57E-2</v>
      </c>
      <c r="DC164">
        <v>4.4999999999999997E-3</v>
      </c>
      <c r="DD164">
        <v>0</v>
      </c>
      <c r="DE164">
        <v>0</v>
      </c>
      <c r="DF164">
        <v>2009</v>
      </c>
      <c r="DG164">
        <v>0.16239998999999999</v>
      </c>
      <c r="DH164">
        <v>7.9999998000000003E-2</v>
      </c>
      <c r="DI164">
        <v>8.2399994000000004E-2</v>
      </c>
      <c r="DJ164">
        <v>0.18200000999999999</v>
      </c>
      <c r="DK164">
        <v>0.26199999000000002</v>
      </c>
      <c r="DR164">
        <v>0</v>
      </c>
      <c r="DS164">
        <v>0</v>
      </c>
      <c r="DT164">
        <v>0</v>
      </c>
      <c r="DU164">
        <v>0</v>
      </c>
      <c r="DV164">
        <v>8643</v>
      </c>
      <c r="DW164">
        <v>448740.47</v>
      </c>
      <c r="DX164">
        <v>43.900002000000001</v>
      </c>
      <c r="DY164">
        <v>8.8999995999999992</v>
      </c>
      <c r="DZ164">
        <v>51.919998</v>
      </c>
      <c r="EA164">
        <v>870</v>
      </c>
      <c r="EC164">
        <v>3835</v>
      </c>
      <c r="ED164">
        <v>101840.87</v>
      </c>
      <c r="EF164">
        <v>26.556000000000001</v>
      </c>
      <c r="EG164">
        <v>3367</v>
      </c>
      <c r="EN164">
        <v>82</v>
      </c>
      <c r="EP164">
        <v>335</v>
      </c>
      <c r="ES164">
        <v>51</v>
      </c>
      <c r="ET164">
        <v>51</v>
      </c>
      <c r="EV164">
        <v>13348</v>
      </c>
      <c r="EW164">
        <v>0</v>
      </c>
      <c r="EX164">
        <v>0</v>
      </c>
      <c r="FB164">
        <v>1025407.5</v>
      </c>
      <c r="FI164">
        <v>1234481.3</v>
      </c>
      <c r="FO164">
        <v>-4634.2389999999996</v>
      </c>
      <c r="FP164">
        <v>41263.175999999999</v>
      </c>
      <c r="FQ164">
        <v>40661.542999999998</v>
      </c>
      <c r="FW164">
        <v>81924.718999999997</v>
      </c>
      <c r="FX164">
        <v>-473144.56</v>
      </c>
      <c r="FZ164">
        <v>22007.076000000001</v>
      </c>
      <c r="GA164">
        <v>21780.732</v>
      </c>
      <c r="GB164">
        <v>43787.809000000001</v>
      </c>
      <c r="GL164">
        <v>-3225.1370000000002</v>
      </c>
      <c r="GM164">
        <v>1899.0540000000001</v>
      </c>
      <c r="GN164">
        <v>-550.84100000000001</v>
      </c>
      <c r="GP164">
        <v>0.57899999999999996</v>
      </c>
      <c r="GQ164">
        <v>-353942.59</v>
      </c>
      <c r="GR164">
        <v>-103605.02</v>
      </c>
      <c r="GS164">
        <v>-99094.508000000002</v>
      </c>
      <c r="GU164">
        <v>-1488.5081</v>
      </c>
      <c r="GV164">
        <v>-2080.7339000000002</v>
      </c>
      <c r="GY164">
        <v>-941.26598999999999</v>
      </c>
      <c r="HA164">
        <v>-4285.2309999999998</v>
      </c>
      <c r="HB164">
        <v>-1882.8389999999999</v>
      </c>
      <c r="HE164">
        <v>-109773.09</v>
      </c>
      <c r="HG164">
        <v>1234481.3</v>
      </c>
    </row>
    <row r="165" spans="1:215" x14ac:dyDescent="0.25">
      <c r="A165">
        <v>12</v>
      </c>
      <c r="B165" t="s">
        <v>708</v>
      </c>
      <c r="C165">
        <v>2009</v>
      </c>
      <c r="E165" t="s">
        <v>709</v>
      </c>
      <c r="F165">
        <v>1941</v>
      </c>
      <c r="G165">
        <v>0</v>
      </c>
      <c r="I165">
        <v>2</v>
      </c>
      <c r="J165" t="s">
        <v>710</v>
      </c>
      <c r="K165" t="s">
        <v>711</v>
      </c>
      <c r="L165" t="s">
        <v>712</v>
      </c>
      <c r="M165">
        <v>1</v>
      </c>
      <c r="N165" t="s">
        <v>615</v>
      </c>
      <c r="O165">
        <v>1</v>
      </c>
      <c r="P165" t="s">
        <v>616</v>
      </c>
      <c r="Q165" t="s">
        <v>713</v>
      </c>
      <c r="R165">
        <v>1</v>
      </c>
      <c r="T165" s="60">
        <v>40178</v>
      </c>
      <c r="U165" s="60">
        <v>40178</v>
      </c>
      <c r="V165" s="60">
        <v>40178</v>
      </c>
      <c r="W165" t="s">
        <v>201</v>
      </c>
      <c r="X165" t="s">
        <v>714</v>
      </c>
      <c r="Y165" t="s">
        <v>619</v>
      </c>
      <c r="Z165">
        <v>3.2499999000000002E-2</v>
      </c>
      <c r="AA165">
        <v>7.7500000999999999E-2</v>
      </c>
      <c r="AB165">
        <v>1</v>
      </c>
      <c r="AC165">
        <v>0</v>
      </c>
      <c r="AD165">
        <v>5</v>
      </c>
      <c r="AE165">
        <v>1</v>
      </c>
      <c r="AF165">
        <v>1</v>
      </c>
      <c r="AG165">
        <v>30</v>
      </c>
      <c r="BP165" s="60">
        <v>40178</v>
      </c>
      <c r="BQ165">
        <v>1672500</v>
      </c>
      <c r="BR165">
        <v>2330900</v>
      </c>
      <c r="BS165">
        <v>0.71800005</v>
      </c>
      <c r="BT165">
        <v>658500</v>
      </c>
      <c r="BV165">
        <v>422500</v>
      </c>
      <c r="BW165">
        <v>78184.718999999997</v>
      </c>
      <c r="BX165">
        <v>0.57690001000000002</v>
      </c>
      <c r="BY165">
        <v>0</v>
      </c>
      <c r="BZ165">
        <v>0</v>
      </c>
      <c r="CA165">
        <v>0</v>
      </c>
      <c r="CC165">
        <v>0.26010000999999999</v>
      </c>
      <c r="CD165">
        <v>-3.2800000000000003E-2</v>
      </c>
      <c r="CE165">
        <v>2E-3</v>
      </c>
      <c r="CG165">
        <v>4.36E-2</v>
      </c>
      <c r="CJ165">
        <v>3.7400000000000003E-2</v>
      </c>
      <c r="CR165">
        <v>0</v>
      </c>
      <c r="CS165">
        <v>0</v>
      </c>
      <c r="CT165">
        <v>0</v>
      </c>
      <c r="CU165">
        <v>0</v>
      </c>
      <c r="CV165">
        <v>0.67580003</v>
      </c>
      <c r="CW165">
        <v>0.31540000000000001</v>
      </c>
      <c r="CX165">
        <v>0.36040001999999999</v>
      </c>
      <c r="CY165">
        <v>0.29060000000000002</v>
      </c>
      <c r="CZ165">
        <v>0</v>
      </c>
      <c r="DA165">
        <v>0</v>
      </c>
      <c r="DB165">
        <v>3.1199998999999999E-2</v>
      </c>
      <c r="DC165">
        <v>2.3999999999999998E-3</v>
      </c>
      <c r="DD165">
        <v>0</v>
      </c>
      <c r="DE165">
        <v>0</v>
      </c>
      <c r="DF165">
        <v>2010</v>
      </c>
      <c r="DG165">
        <v>0.16259999999999999</v>
      </c>
      <c r="DH165">
        <v>7.9999998000000003E-2</v>
      </c>
      <c r="DI165">
        <v>8.2600005000000004E-2</v>
      </c>
      <c r="DJ165">
        <v>0.1736</v>
      </c>
      <c r="DK165">
        <v>0.25359999999999999</v>
      </c>
      <c r="DR165">
        <v>0</v>
      </c>
      <c r="DS165">
        <v>0</v>
      </c>
      <c r="DT165">
        <v>0</v>
      </c>
      <c r="DU165">
        <v>0</v>
      </c>
      <c r="DV165">
        <v>8142</v>
      </c>
      <c r="DW165">
        <v>422539.19</v>
      </c>
      <c r="DX165">
        <v>44.400002000000001</v>
      </c>
      <c r="DY165">
        <v>9.3999995999999992</v>
      </c>
      <c r="DZ165">
        <v>51.896000000000001</v>
      </c>
      <c r="EA165">
        <v>975</v>
      </c>
      <c r="EB165">
        <v>159</v>
      </c>
      <c r="EC165">
        <v>4086</v>
      </c>
      <c r="ED165">
        <v>109656.15</v>
      </c>
      <c r="EF165">
        <v>26.837</v>
      </c>
      <c r="EG165">
        <v>3599</v>
      </c>
      <c r="EN165">
        <v>84</v>
      </c>
      <c r="EP165">
        <v>350</v>
      </c>
      <c r="ES165">
        <v>53</v>
      </c>
      <c r="ET165">
        <v>53</v>
      </c>
      <c r="EV165">
        <v>13362</v>
      </c>
      <c r="EW165">
        <v>0</v>
      </c>
      <c r="EX165">
        <v>0</v>
      </c>
      <c r="FB165">
        <v>1109773.5</v>
      </c>
      <c r="FI165">
        <v>1511265.5</v>
      </c>
      <c r="FO165">
        <v>4139.1409999999996</v>
      </c>
      <c r="FP165">
        <v>38751.781000000003</v>
      </c>
      <c r="FQ165">
        <v>45045.203000000001</v>
      </c>
      <c r="FV165">
        <v>0</v>
      </c>
      <c r="FW165">
        <v>83796.983999999997</v>
      </c>
      <c r="FX165">
        <v>277379.94</v>
      </c>
      <c r="FZ165">
        <v>13469.468999999999</v>
      </c>
      <c r="GA165">
        <v>18679.953000000001</v>
      </c>
      <c r="GB165">
        <v>32149.423999999999</v>
      </c>
      <c r="GL165">
        <v>-3514.9169999999999</v>
      </c>
      <c r="GM165">
        <v>930.78003000000001</v>
      </c>
      <c r="GN165">
        <v>-240.29900000000001</v>
      </c>
      <c r="GP165">
        <v>0.36300000999999998</v>
      </c>
      <c r="GQ165">
        <v>394641.41</v>
      </c>
      <c r="GR165">
        <v>-110967.62</v>
      </c>
      <c r="GS165">
        <v>-105991.59</v>
      </c>
      <c r="GU165">
        <v>-1942.202</v>
      </c>
      <c r="GV165">
        <v>-1531.739</v>
      </c>
      <c r="GY165">
        <v>-1502.0940000000001</v>
      </c>
      <c r="HA165">
        <v>-4857.6181999999999</v>
      </c>
      <c r="HB165">
        <v>-2031.8149000000001</v>
      </c>
      <c r="HE165">
        <v>-117857.05</v>
      </c>
      <c r="HG165">
        <v>1511265.5</v>
      </c>
    </row>
    <row r="166" spans="1:215" x14ac:dyDescent="0.25">
      <c r="A166">
        <v>12</v>
      </c>
      <c r="B166" t="s">
        <v>708</v>
      </c>
      <c r="C166">
        <v>2010</v>
      </c>
      <c r="E166" t="s">
        <v>709</v>
      </c>
      <c r="F166">
        <v>1941</v>
      </c>
      <c r="G166">
        <v>0</v>
      </c>
      <c r="I166">
        <v>2</v>
      </c>
      <c r="J166" t="s">
        <v>710</v>
      </c>
      <c r="K166" t="s">
        <v>711</v>
      </c>
      <c r="L166" t="s">
        <v>712</v>
      </c>
      <c r="M166">
        <v>1</v>
      </c>
      <c r="N166" t="s">
        <v>615</v>
      </c>
      <c r="O166">
        <v>1</v>
      </c>
      <c r="P166" t="s">
        <v>616</v>
      </c>
      <c r="Q166" t="s">
        <v>713</v>
      </c>
      <c r="R166">
        <v>1</v>
      </c>
      <c r="T166" s="60">
        <v>40543</v>
      </c>
      <c r="U166" s="60">
        <v>40543</v>
      </c>
      <c r="V166" s="60">
        <v>40543</v>
      </c>
      <c r="W166" t="s">
        <v>201</v>
      </c>
      <c r="X166" t="s">
        <v>714</v>
      </c>
      <c r="Y166" t="s">
        <v>619</v>
      </c>
      <c r="Z166">
        <v>3.2499999000000002E-2</v>
      </c>
      <c r="AA166">
        <v>7.7500000999999999E-2</v>
      </c>
      <c r="AB166">
        <v>1</v>
      </c>
      <c r="AC166">
        <v>0</v>
      </c>
      <c r="AD166">
        <v>5</v>
      </c>
      <c r="AE166">
        <v>1</v>
      </c>
      <c r="AF166">
        <v>1</v>
      </c>
      <c r="AG166">
        <v>30</v>
      </c>
      <c r="BP166" s="60">
        <v>40543</v>
      </c>
      <c r="BQ166">
        <v>1711600</v>
      </c>
      <c r="BR166">
        <v>2460700</v>
      </c>
      <c r="BS166">
        <v>0.69599997999999996</v>
      </c>
      <c r="BT166">
        <v>749100</v>
      </c>
      <c r="BV166">
        <v>438900</v>
      </c>
      <c r="BW166">
        <v>74172.820000000007</v>
      </c>
      <c r="BX166">
        <v>0.72000003000000001</v>
      </c>
      <c r="BY166">
        <v>0</v>
      </c>
      <c r="BZ166">
        <v>0</v>
      </c>
      <c r="CA166">
        <v>0</v>
      </c>
      <c r="CC166">
        <v>0.15920000000000001</v>
      </c>
      <c r="CD166">
        <v>0.20860000000000001</v>
      </c>
      <c r="CE166">
        <v>2.7400000000000001E-2</v>
      </c>
      <c r="CG166">
        <v>5.6299999000000003E-2</v>
      </c>
      <c r="CJ166">
        <v>5.4299999000000002E-2</v>
      </c>
      <c r="CR166">
        <v>0</v>
      </c>
      <c r="CS166">
        <v>0</v>
      </c>
      <c r="CT166">
        <v>0</v>
      </c>
      <c r="CU166">
        <v>0</v>
      </c>
      <c r="CV166">
        <v>0.68489999000000001</v>
      </c>
      <c r="CW166">
        <v>0.32799998000000002</v>
      </c>
      <c r="CX166">
        <v>0.35689998000000001</v>
      </c>
      <c r="CY166">
        <v>0.26639997999999998</v>
      </c>
      <c r="CZ166">
        <v>0</v>
      </c>
      <c r="DA166">
        <v>0</v>
      </c>
      <c r="DB166">
        <v>4.8499998000000002E-2</v>
      </c>
      <c r="DC166">
        <v>2.0000000000000001E-4</v>
      </c>
      <c r="DD166">
        <v>0</v>
      </c>
      <c r="DE166">
        <v>0</v>
      </c>
      <c r="DF166">
        <v>2011</v>
      </c>
      <c r="DG166">
        <v>0.16309999</v>
      </c>
      <c r="DH166">
        <v>7.9999998000000003E-2</v>
      </c>
      <c r="DI166">
        <v>8.3100006000000004E-2</v>
      </c>
      <c r="DJ166">
        <v>0.18280001000000001</v>
      </c>
      <c r="DK166">
        <v>0.26280000999999997</v>
      </c>
      <c r="DR166">
        <v>0</v>
      </c>
      <c r="DS166">
        <v>0</v>
      </c>
      <c r="DT166">
        <v>0</v>
      </c>
      <c r="DU166">
        <v>0</v>
      </c>
      <c r="DV166">
        <v>8270</v>
      </c>
      <c r="DW166">
        <v>438877</v>
      </c>
      <c r="DX166">
        <v>44.700001</v>
      </c>
      <c r="DY166">
        <v>9.5</v>
      </c>
      <c r="DZ166">
        <v>53.069000000000003</v>
      </c>
      <c r="EA166">
        <v>941</v>
      </c>
      <c r="EB166">
        <v>150</v>
      </c>
      <c r="EC166">
        <v>4335</v>
      </c>
      <c r="ED166">
        <v>117954.06</v>
      </c>
      <c r="EF166">
        <v>27.209999</v>
      </c>
      <c r="EG166">
        <v>3828</v>
      </c>
      <c r="EN166">
        <v>84</v>
      </c>
      <c r="EP166">
        <v>368</v>
      </c>
      <c r="ES166">
        <v>55</v>
      </c>
      <c r="ET166">
        <v>55</v>
      </c>
      <c r="EV166">
        <v>13696</v>
      </c>
      <c r="EW166">
        <v>0</v>
      </c>
      <c r="EX166">
        <v>0</v>
      </c>
      <c r="FB166">
        <v>1195328.3</v>
      </c>
      <c r="FI166">
        <v>1711577.3</v>
      </c>
      <c r="FP166">
        <v>40628.976999999999</v>
      </c>
      <c r="FQ166">
        <v>53407.847999999998</v>
      </c>
      <c r="FW166">
        <v>94036.827999999994</v>
      </c>
      <c r="FX166">
        <v>200342.75</v>
      </c>
      <c r="FZ166">
        <v>12808.079</v>
      </c>
      <c r="GA166">
        <v>20739.032999999999</v>
      </c>
      <c r="GB166">
        <v>33547.112999999998</v>
      </c>
      <c r="GL166">
        <v>-4230.5258999999996</v>
      </c>
      <c r="GM166">
        <v>631.95696999999996</v>
      </c>
      <c r="GN166">
        <v>-189.43799999999999</v>
      </c>
      <c r="GP166">
        <v>0.76499998999999996</v>
      </c>
      <c r="GQ166">
        <v>324139.44</v>
      </c>
      <c r="GR166">
        <v>-117509.73</v>
      </c>
      <c r="GS166">
        <v>-114077.55</v>
      </c>
      <c r="GU166">
        <v>-1421.0649000000001</v>
      </c>
      <c r="GV166">
        <v>-1609.854</v>
      </c>
      <c r="GY166">
        <v>-401.27600000000001</v>
      </c>
      <c r="HA166">
        <v>-4205.0111999999999</v>
      </c>
      <c r="HB166">
        <v>-2113.0129000000002</v>
      </c>
      <c r="HE166">
        <v>-123827.77</v>
      </c>
      <c r="HG166">
        <v>1711577.3</v>
      </c>
    </row>
    <row r="167" spans="1:215" x14ac:dyDescent="0.25">
      <c r="A167">
        <v>12</v>
      </c>
      <c r="B167" t="s">
        <v>708</v>
      </c>
      <c r="C167">
        <v>2011</v>
      </c>
      <c r="E167" t="s">
        <v>709</v>
      </c>
      <c r="F167">
        <v>1941</v>
      </c>
      <c r="G167">
        <v>0</v>
      </c>
      <c r="I167">
        <v>2</v>
      </c>
      <c r="J167" t="s">
        <v>710</v>
      </c>
      <c r="K167" t="s">
        <v>711</v>
      </c>
      <c r="L167" t="s">
        <v>712</v>
      </c>
      <c r="M167">
        <v>1</v>
      </c>
      <c r="N167" t="s">
        <v>615</v>
      </c>
      <c r="O167">
        <v>1</v>
      </c>
      <c r="P167" t="s">
        <v>616</v>
      </c>
      <c r="Q167" t="s">
        <v>713</v>
      </c>
      <c r="R167">
        <v>1</v>
      </c>
      <c r="T167" s="60">
        <v>40908</v>
      </c>
      <c r="U167" s="60">
        <v>40908</v>
      </c>
      <c r="V167" s="60">
        <v>40908</v>
      </c>
      <c r="W167" t="s">
        <v>201</v>
      </c>
      <c r="X167" t="s">
        <v>714</v>
      </c>
      <c r="Y167" t="s">
        <v>619</v>
      </c>
      <c r="Z167">
        <v>3.2499999000000002E-2</v>
      </c>
      <c r="AA167">
        <v>7.7500000999999999E-2</v>
      </c>
      <c r="AB167">
        <v>1</v>
      </c>
      <c r="AC167">
        <v>0</v>
      </c>
      <c r="AD167">
        <v>5</v>
      </c>
      <c r="AE167">
        <v>1</v>
      </c>
      <c r="AF167">
        <v>1</v>
      </c>
      <c r="AG167">
        <v>27.1</v>
      </c>
      <c r="BP167" s="60">
        <v>40908</v>
      </c>
      <c r="BQ167">
        <v>1790900</v>
      </c>
      <c r="BR167">
        <v>2723800</v>
      </c>
      <c r="BS167">
        <v>0.65699995</v>
      </c>
      <c r="BT167">
        <v>932900</v>
      </c>
      <c r="BV167">
        <v>451800</v>
      </c>
      <c r="BW167">
        <v>83893.733999999997</v>
      </c>
      <c r="BX167">
        <v>0.79320002000000001</v>
      </c>
      <c r="BY167">
        <v>0</v>
      </c>
      <c r="BZ167">
        <v>0</v>
      </c>
      <c r="CA167">
        <v>0</v>
      </c>
      <c r="CC167">
        <v>-8.6999999999999994E-3</v>
      </c>
      <c r="CD167">
        <v>7.1999996999999996E-2</v>
      </c>
      <c r="CE167">
        <v>0.1313</v>
      </c>
      <c r="CG167">
        <v>2.9399999999999999E-2</v>
      </c>
      <c r="CJ167">
        <v>5.9999998999999998E-2</v>
      </c>
      <c r="CR167">
        <v>0</v>
      </c>
      <c r="CS167">
        <v>0</v>
      </c>
      <c r="CT167">
        <v>0</v>
      </c>
      <c r="CU167">
        <v>0</v>
      </c>
      <c r="CV167">
        <v>0.62849997999999996</v>
      </c>
      <c r="CW167">
        <v>0.32709998000000001</v>
      </c>
      <c r="CX167">
        <v>0.30140001</v>
      </c>
      <c r="CY167">
        <v>0.29899998999999999</v>
      </c>
      <c r="CZ167">
        <v>0</v>
      </c>
      <c r="DA167">
        <v>0</v>
      </c>
      <c r="DB167">
        <v>7.0000000000000007E-2</v>
      </c>
      <c r="DC167">
        <v>2.5000000000000001E-3</v>
      </c>
      <c r="DD167">
        <v>0</v>
      </c>
      <c r="DE167">
        <v>0</v>
      </c>
      <c r="DF167">
        <v>2012</v>
      </c>
      <c r="DG167">
        <v>0.1174</v>
      </c>
      <c r="DH167">
        <v>7.9999998000000003E-2</v>
      </c>
      <c r="DI167">
        <v>3.7400000000000003E-2</v>
      </c>
      <c r="DJ167">
        <v>0.15800001</v>
      </c>
      <c r="DK167">
        <v>0.23799998999999999</v>
      </c>
      <c r="DR167">
        <v>0</v>
      </c>
      <c r="DS167">
        <v>0</v>
      </c>
      <c r="DT167">
        <v>0</v>
      </c>
      <c r="DU167">
        <v>0</v>
      </c>
      <c r="DV167">
        <v>8348</v>
      </c>
      <c r="DW167">
        <v>451831.19</v>
      </c>
      <c r="DX167">
        <v>44.900002000000001</v>
      </c>
      <c r="DY167">
        <v>9.6999998000000005</v>
      </c>
      <c r="DZ167">
        <v>54.124001</v>
      </c>
      <c r="EA167">
        <v>922</v>
      </c>
      <c r="EB167">
        <v>134</v>
      </c>
      <c r="EC167">
        <v>4542</v>
      </c>
      <c r="ED167">
        <v>124748.58</v>
      </c>
      <c r="EF167">
        <v>27.466000000000001</v>
      </c>
      <c r="EG167">
        <v>4015</v>
      </c>
      <c r="EN167">
        <v>87</v>
      </c>
      <c r="EP167">
        <v>381</v>
      </c>
      <c r="ES167">
        <v>59</v>
      </c>
      <c r="ET167">
        <v>59</v>
      </c>
      <c r="EV167">
        <v>13946</v>
      </c>
      <c r="EW167">
        <v>0</v>
      </c>
      <c r="EX167">
        <v>0</v>
      </c>
      <c r="FB167">
        <v>1267467.3999999999</v>
      </c>
      <c r="FI167">
        <v>1665774.4</v>
      </c>
      <c r="FP167">
        <v>41503.156000000003</v>
      </c>
      <c r="FQ167">
        <v>66545.906000000003</v>
      </c>
      <c r="FW167">
        <v>108049.06</v>
      </c>
      <c r="FX167">
        <v>-52353.421999999999</v>
      </c>
      <c r="FZ167">
        <v>12946.099</v>
      </c>
      <c r="GA167">
        <v>23479.423999999999</v>
      </c>
      <c r="GB167">
        <v>36425.523000000001</v>
      </c>
      <c r="GL167">
        <v>-6593.9818999999998</v>
      </c>
      <c r="GM167">
        <v>795.16803000000004</v>
      </c>
      <c r="GN167">
        <v>-238.38699</v>
      </c>
      <c r="GP167">
        <v>0.96499997000000004</v>
      </c>
      <c r="GQ167">
        <v>86084.93</v>
      </c>
      <c r="GR167">
        <v>-125869.03</v>
      </c>
      <c r="GS167">
        <v>-121194.11</v>
      </c>
      <c r="GU167">
        <v>-2192.2829999999999</v>
      </c>
      <c r="GV167">
        <v>-1754.105</v>
      </c>
      <c r="GY167">
        <v>-728.53497000000004</v>
      </c>
      <c r="HA167">
        <v>-3800.7208999999998</v>
      </c>
      <c r="HB167">
        <v>-2217.98</v>
      </c>
      <c r="HE167">
        <v>-131887.73000000001</v>
      </c>
      <c r="HG167">
        <v>1665774.4</v>
      </c>
    </row>
    <row r="168" spans="1:215" x14ac:dyDescent="0.25">
      <c r="A168">
        <v>12</v>
      </c>
      <c r="B168" t="s">
        <v>708</v>
      </c>
      <c r="C168">
        <v>2012</v>
      </c>
      <c r="E168" t="s">
        <v>709</v>
      </c>
      <c r="F168">
        <v>1941</v>
      </c>
      <c r="G168">
        <v>0</v>
      </c>
      <c r="I168">
        <v>2</v>
      </c>
      <c r="J168" t="s">
        <v>710</v>
      </c>
      <c r="K168" t="s">
        <v>711</v>
      </c>
      <c r="L168" t="s">
        <v>712</v>
      </c>
      <c r="M168">
        <v>1</v>
      </c>
      <c r="N168" t="s">
        <v>615</v>
      </c>
      <c r="O168">
        <v>1</v>
      </c>
      <c r="P168" t="s">
        <v>616</v>
      </c>
      <c r="Q168" t="s">
        <v>713</v>
      </c>
      <c r="R168">
        <v>1</v>
      </c>
      <c r="T168" s="60">
        <v>41274</v>
      </c>
      <c r="U168" s="60">
        <v>41274</v>
      </c>
      <c r="V168" s="60">
        <v>41274</v>
      </c>
      <c r="W168" t="s">
        <v>201</v>
      </c>
      <c r="X168" t="s">
        <v>714</v>
      </c>
      <c r="Y168" t="s">
        <v>619</v>
      </c>
      <c r="Z168">
        <v>3.2499999000000002E-2</v>
      </c>
      <c r="AA168">
        <v>7.7500000999999999E-2</v>
      </c>
      <c r="AB168">
        <v>1</v>
      </c>
      <c r="AC168">
        <v>0</v>
      </c>
      <c r="AD168">
        <v>5</v>
      </c>
      <c r="AE168">
        <v>1</v>
      </c>
      <c r="AF168">
        <v>1</v>
      </c>
      <c r="AG168">
        <v>27</v>
      </c>
      <c r="BP168" s="60">
        <v>41274</v>
      </c>
      <c r="BQ168">
        <v>1897700</v>
      </c>
      <c r="BR168">
        <v>2968400</v>
      </c>
      <c r="BS168">
        <v>0.63900000000000001</v>
      </c>
      <c r="BT168">
        <v>1070700</v>
      </c>
      <c r="BV168">
        <v>470200</v>
      </c>
      <c r="BW168">
        <v>72825.991999999998</v>
      </c>
      <c r="BX168">
        <v>1.0443</v>
      </c>
      <c r="BY168">
        <v>0</v>
      </c>
      <c r="BZ168">
        <v>0</v>
      </c>
      <c r="CA168">
        <v>0</v>
      </c>
      <c r="CC168">
        <v>0.13819999999999999</v>
      </c>
      <c r="CD168">
        <v>6.2300000000000001E-2</v>
      </c>
      <c r="CE168">
        <v>9.3599997000000004E-2</v>
      </c>
      <c r="CG168">
        <v>4.1199997000000002E-2</v>
      </c>
      <c r="CJ168">
        <v>8.4700002999999996E-2</v>
      </c>
      <c r="CR168">
        <v>0</v>
      </c>
      <c r="CS168">
        <v>0</v>
      </c>
      <c r="CT168">
        <v>0</v>
      </c>
      <c r="CU168">
        <v>0</v>
      </c>
      <c r="CV168">
        <v>0.65970004000000004</v>
      </c>
      <c r="CW168">
        <v>0.33650002000000001</v>
      </c>
      <c r="CX168">
        <v>0.32319998999999999</v>
      </c>
      <c r="CY168">
        <v>0.26850000000000002</v>
      </c>
      <c r="CZ168">
        <v>0</v>
      </c>
      <c r="DA168">
        <v>0</v>
      </c>
      <c r="DB168">
        <v>7.0100001999999995E-2</v>
      </c>
      <c r="DC168">
        <v>1.6999999999999999E-3</v>
      </c>
      <c r="DD168">
        <v>0</v>
      </c>
      <c r="DE168">
        <v>0</v>
      </c>
      <c r="DF168">
        <v>2013</v>
      </c>
      <c r="DG168">
        <v>0.1186</v>
      </c>
      <c r="DH168">
        <v>7.9999998000000003E-2</v>
      </c>
      <c r="DI168">
        <v>3.8599998000000003E-2</v>
      </c>
      <c r="DJ168">
        <v>0.1716</v>
      </c>
      <c r="DK168">
        <v>0.25159999999999999</v>
      </c>
      <c r="DR168">
        <v>0</v>
      </c>
      <c r="DS168">
        <v>0</v>
      </c>
      <c r="DT168">
        <v>0</v>
      </c>
      <c r="DU168">
        <v>0</v>
      </c>
      <c r="DV168">
        <v>8387</v>
      </c>
      <c r="DW168">
        <v>470231.97</v>
      </c>
      <c r="DX168">
        <v>45.099997999999999</v>
      </c>
      <c r="DY168">
        <v>9.6999998000000005</v>
      </c>
      <c r="DZ168">
        <v>56.067000999999998</v>
      </c>
      <c r="EA168">
        <v>924</v>
      </c>
      <c r="EB168">
        <v>124</v>
      </c>
      <c r="EC168">
        <v>4831</v>
      </c>
      <c r="ED168">
        <v>134653.16</v>
      </c>
      <c r="EF168">
        <v>27.872999</v>
      </c>
      <c r="EG168">
        <v>4259</v>
      </c>
      <c r="EN168">
        <v>90</v>
      </c>
      <c r="EP168">
        <v>414</v>
      </c>
      <c r="ES168">
        <v>68</v>
      </c>
      <c r="ET168">
        <v>68</v>
      </c>
      <c r="EV168">
        <v>14266</v>
      </c>
      <c r="EW168">
        <v>0</v>
      </c>
      <c r="EX168">
        <v>0</v>
      </c>
      <c r="EY168">
        <v>9375.9359999999997</v>
      </c>
      <c r="EZ168">
        <v>1938712.1</v>
      </c>
      <c r="FA168">
        <v>50142.940999999999</v>
      </c>
      <c r="FB168">
        <v>1375244.8</v>
      </c>
      <c r="FI168">
        <v>1863468</v>
      </c>
      <c r="FP168">
        <v>43922.379000000001</v>
      </c>
      <c r="FQ168">
        <v>76047.468999999997</v>
      </c>
      <c r="FW168">
        <v>119969.84</v>
      </c>
      <c r="FX168">
        <v>187396.91</v>
      </c>
      <c r="FZ168">
        <v>12096.072</v>
      </c>
      <c r="GA168">
        <v>26369.324000000001</v>
      </c>
      <c r="GB168">
        <v>38465.394999999997</v>
      </c>
      <c r="GL168">
        <v>-6304.2479999999996</v>
      </c>
      <c r="GM168">
        <v>917.88500999999997</v>
      </c>
      <c r="GN168">
        <v>-275.22899999999998</v>
      </c>
      <c r="GP168">
        <v>2.9860001</v>
      </c>
      <c r="GQ168">
        <v>340173.53</v>
      </c>
      <c r="GR168">
        <v>-135284.64000000001</v>
      </c>
      <c r="GS168">
        <v>-129854.83</v>
      </c>
      <c r="GU168">
        <v>-1586.8149000000001</v>
      </c>
      <c r="GV168">
        <v>-2639.7791000000002</v>
      </c>
      <c r="GY168">
        <v>-1203.21</v>
      </c>
      <c r="HA168">
        <v>-4915.6641</v>
      </c>
      <c r="HB168">
        <v>-2279.6089000000002</v>
      </c>
      <c r="HE168">
        <v>-142479.91</v>
      </c>
      <c r="HG168">
        <v>1863468</v>
      </c>
    </row>
    <row r="169" spans="1:215" x14ac:dyDescent="0.25">
      <c r="A169">
        <v>12</v>
      </c>
      <c r="B169" t="s">
        <v>708</v>
      </c>
      <c r="C169">
        <v>2013</v>
      </c>
      <c r="E169" t="s">
        <v>709</v>
      </c>
      <c r="F169">
        <v>1941</v>
      </c>
      <c r="G169">
        <v>0</v>
      </c>
      <c r="I169">
        <v>2</v>
      </c>
      <c r="J169" t="s">
        <v>710</v>
      </c>
      <c r="K169" t="s">
        <v>711</v>
      </c>
      <c r="L169" t="s">
        <v>712</v>
      </c>
      <c r="M169">
        <v>1</v>
      </c>
      <c r="N169" t="s">
        <v>615</v>
      </c>
      <c r="O169">
        <v>1</v>
      </c>
      <c r="P169" t="s">
        <v>616</v>
      </c>
      <c r="Q169" t="s">
        <v>713</v>
      </c>
      <c r="R169">
        <v>1</v>
      </c>
      <c r="T169" s="60">
        <v>41639</v>
      </c>
      <c r="U169" s="60">
        <v>41639</v>
      </c>
      <c r="V169" s="60">
        <v>41639</v>
      </c>
      <c r="W169" t="s">
        <v>201</v>
      </c>
      <c r="X169" t="s">
        <v>714</v>
      </c>
      <c r="Y169" t="s">
        <v>619</v>
      </c>
      <c r="Z169">
        <v>3.2499999000000002E-2</v>
      </c>
      <c r="AA169">
        <v>7.7500000999999999E-2</v>
      </c>
      <c r="AB169">
        <v>1</v>
      </c>
      <c r="AC169">
        <v>0</v>
      </c>
      <c r="AD169">
        <v>5</v>
      </c>
      <c r="AE169">
        <v>1</v>
      </c>
      <c r="AF169">
        <v>1</v>
      </c>
      <c r="AG169">
        <v>26</v>
      </c>
      <c r="AI169" t="s">
        <v>715</v>
      </c>
      <c r="AJ169" t="s">
        <v>716</v>
      </c>
      <c r="AO169">
        <v>2130624.5</v>
      </c>
      <c r="AP169">
        <v>2047929.5</v>
      </c>
      <c r="AQ169">
        <v>-17356.82</v>
      </c>
      <c r="AR169">
        <v>0</v>
      </c>
      <c r="AS169">
        <v>0</v>
      </c>
      <c r="AT169">
        <v>0</v>
      </c>
      <c r="AU169">
        <v>1</v>
      </c>
      <c r="AV169">
        <v>4</v>
      </c>
      <c r="AW169">
        <v>103368.68</v>
      </c>
      <c r="AX169">
        <v>0</v>
      </c>
      <c r="AY169">
        <v>0.80000000999999998</v>
      </c>
      <c r="AZ169">
        <v>5</v>
      </c>
      <c r="BA169">
        <v>1</v>
      </c>
      <c r="BB169">
        <v>1</v>
      </c>
      <c r="BC169">
        <v>4</v>
      </c>
      <c r="BD169">
        <v>2</v>
      </c>
      <c r="BE169">
        <v>1</v>
      </c>
      <c r="BF169">
        <v>1.2</v>
      </c>
      <c r="BG169">
        <v>0.80000000999999998</v>
      </c>
      <c r="BP169" s="60">
        <v>41639</v>
      </c>
      <c r="BQ169">
        <v>2047900</v>
      </c>
      <c r="BR169">
        <v>2909900</v>
      </c>
      <c r="BS169">
        <v>0.70399999999999996</v>
      </c>
      <c r="BT169">
        <v>862000</v>
      </c>
      <c r="BV169">
        <v>490600</v>
      </c>
      <c r="BW169">
        <v>82517.148000000001</v>
      </c>
      <c r="BX169">
        <v>1.0489999999999999</v>
      </c>
      <c r="BY169">
        <v>0</v>
      </c>
      <c r="BZ169">
        <v>0</v>
      </c>
      <c r="CA169">
        <v>0</v>
      </c>
      <c r="CC169">
        <v>0.16</v>
      </c>
      <c r="CE169">
        <v>8.8999993999999999E-2</v>
      </c>
      <c r="CG169">
        <v>0.13400000000000001</v>
      </c>
      <c r="CJ169">
        <v>7.6970107999999995E-2</v>
      </c>
      <c r="CS169">
        <v>0</v>
      </c>
      <c r="CT169">
        <v>0</v>
      </c>
      <c r="CU169">
        <v>1</v>
      </c>
      <c r="CV169">
        <v>0.66290002999999997</v>
      </c>
      <c r="CW169">
        <v>0.34699999999999998</v>
      </c>
      <c r="CX169">
        <v>0.31590000000000001</v>
      </c>
      <c r="CY169">
        <v>0.26700002</v>
      </c>
      <c r="CZ169">
        <v>0</v>
      </c>
      <c r="DA169">
        <v>0</v>
      </c>
      <c r="DB169">
        <v>6.9799997000000003E-2</v>
      </c>
      <c r="DC169">
        <v>2.9999999999999997E-4</v>
      </c>
      <c r="DD169">
        <v>0</v>
      </c>
      <c r="DE169">
        <v>0</v>
      </c>
      <c r="DF169">
        <v>2014</v>
      </c>
      <c r="DG169">
        <v>0.17209999000000001</v>
      </c>
      <c r="DH169">
        <v>7.9999998000000003E-2</v>
      </c>
      <c r="DI169">
        <v>9.2100002E-2</v>
      </c>
      <c r="DJ169">
        <v>0.1681964</v>
      </c>
      <c r="DK169">
        <v>7.9999998000000003E-2</v>
      </c>
      <c r="DR169">
        <v>0</v>
      </c>
      <c r="DS169">
        <v>0</v>
      </c>
      <c r="DT169">
        <v>0</v>
      </c>
      <c r="DU169">
        <v>1</v>
      </c>
      <c r="DV169">
        <v>8592</v>
      </c>
      <c r="DW169">
        <v>490553.16</v>
      </c>
      <c r="DZ169">
        <v>57.094002000000003</v>
      </c>
      <c r="EA169">
        <v>930</v>
      </c>
      <c r="EB169">
        <v>113</v>
      </c>
      <c r="EC169">
        <v>5120</v>
      </c>
      <c r="ED169">
        <v>144755.29999999999</v>
      </c>
      <c r="EF169">
        <v>28.273001000000001</v>
      </c>
      <c r="ES169">
        <v>0</v>
      </c>
      <c r="EV169">
        <v>14755</v>
      </c>
      <c r="EW169">
        <v>0</v>
      </c>
      <c r="EX169">
        <v>0</v>
      </c>
      <c r="FB169">
        <v>1478146</v>
      </c>
      <c r="FI169">
        <v>2130624.5</v>
      </c>
      <c r="FP169">
        <v>47449.413999999997</v>
      </c>
      <c r="FQ169">
        <v>86556.452999999994</v>
      </c>
      <c r="FW169">
        <v>134005.85999999999</v>
      </c>
      <c r="FX169">
        <v>253827.19</v>
      </c>
      <c r="FZ169">
        <v>12364.936</v>
      </c>
      <c r="GA169">
        <v>26108.898000000001</v>
      </c>
      <c r="GB169">
        <v>38473.836000000003</v>
      </c>
      <c r="GL169">
        <v>-5919.5941999999995</v>
      </c>
      <c r="GM169">
        <v>988.64502000000005</v>
      </c>
      <c r="GN169">
        <v>-296.45598999999999</v>
      </c>
      <c r="GP169">
        <v>0.995</v>
      </c>
      <c r="GQ169">
        <v>421080.47</v>
      </c>
      <c r="GR169">
        <v>-146624.82999999999</v>
      </c>
      <c r="GS169">
        <v>-139510.78</v>
      </c>
      <c r="GU169">
        <v>-2255.79</v>
      </c>
      <c r="GV169">
        <v>-3505.5691000000002</v>
      </c>
      <c r="GY169">
        <v>-1352.6880000000001</v>
      </c>
      <c r="HA169">
        <v>-4737.8608000000004</v>
      </c>
      <c r="HB169">
        <v>-2561.4070000000002</v>
      </c>
      <c r="HE169">
        <v>-153924.09</v>
      </c>
      <c r="HG169">
        <v>2130624.5</v>
      </c>
    </row>
    <row r="170" spans="1:215" x14ac:dyDescent="0.25">
      <c r="A170">
        <v>12</v>
      </c>
      <c r="B170" t="s">
        <v>708</v>
      </c>
      <c r="C170">
        <v>2014</v>
      </c>
      <c r="E170" t="s">
        <v>709</v>
      </c>
      <c r="F170">
        <v>1941</v>
      </c>
      <c r="G170">
        <v>0</v>
      </c>
      <c r="I170">
        <v>2</v>
      </c>
      <c r="J170" t="s">
        <v>710</v>
      </c>
      <c r="K170" t="s">
        <v>711</v>
      </c>
      <c r="L170" t="s">
        <v>712</v>
      </c>
      <c r="M170">
        <v>1</v>
      </c>
      <c r="N170" t="s">
        <v>615</v>
      </c>
      <c r="O170">
        <v>1</v>
      </c>
      <c r="P170" t="s">
        <v>616</v>
      </c>
      <c r="Q170" t="s">
        <v>713</v>
      </c>
      <c r="R170">
        <v>1</v>
      </c>
      <c r="T170" s="60">
        <v>42004</v>
      </c>
      <c r="U170" s="60">
        <v>42004</v>
      </c>
      <c r="BY170">
        <v>0</v>
      </c>
      <c r="BZ170">
        <v>0</v>
      </c>
      <c r="CA170">
        <v>0</v>
      </c>
      <c r="CS170">
        <v>0</v>
      </c>
      <c r="CT170">
        <v>0</v>
      </c>
      <c r="CU170">
        <v>0</v>
      </c>
      <c r="CV170">
        <v>0</v>
      </c>
      <c r="CW170">
        <v>0</v>
      </c>
      <c r="CX170">
        <v>0</v>
      </c>
      <c r="CY170">
        <v>0</v>
      </c>
      <c r="CZ170">
        <v>0</v>
      </c>
      <c r="DA170">
        <v>0</v>
      </c>
      <c r="DB170">
        <v>0</v>
      </c>
      <c r="DC170">
        <v>0</v>
      </c>
      <c r="DD170">
        <v>0</v>
      </c>
      <c r="DE170">
        <v>0</v>
      </c>
      <c r="DR170">
        <v>0</v>
      </c>
      <c r="DS170">
        <v>0</v>
      </c>
      <c r="DT170">
        <v>0</v>
      </c>
      <c r="DU170">
        <v>0</v>
      </c>
      <c r="EW170">
        <v>0</v>
      </c>
      <c r="EX170">
        <v>0</v>
      </c>
    </row>
    <row r="171" spans="1:215" x14ac:dyDescent="0.25">
      <c r="A171">
        <v>13</v>
      </c>
      <c r="B171" t="s">
        <v>717</v>
      </c>
      <c r="C171">
        <v>2001</v>
      </c>
      <c r="E171" t="s">
        <v>718</v>
      </c>
      <c r="F171">
        <v>1931</v>
      </c>
      <c r="G171">
        <v>0</v>
      </c>
      <c r="I171">
        <v>0</v>
      </c>
      <c r="J171" t="s">
        <v>719</v>
      </c>
      <c r="K171" t="s">
        <v>720</v>
      </c>
      <c r="L171" t="s">
        <v>720</v>
      </c>
      <c r="M171">
        <v>5</v>
      </c>
      <c r="N171" t="s">
        <v>721</v>
      </c>
      <c r="O171">
        <v>0</v>
      </c>
      <c r="P171" t="s">
        <v>633</v>
      </c>
      <c r="Q171" t="s">
        <v>626</v>
      </c>
      <c r="R171">
        <v>2</v>
      </c>
      <c r="S171">
        <v>1</v>
      </c>
      <c r="T171" s="60">
        <v>37256</v>
      </c>
      <c r="U171" s="60">
        <v>37256</v>
      </c>
      <c r="V171" s="60">
        <v>37256</v>
      </c>
      <c r="W171" t="s">
        <v>201</v>
      </c>
      <c r="X171" t="s">
        <v>672</v>
      </c>
      <c r="Y171" t="s">
        <v>619</v>
      </c>
      <c r="Z171">
        <v>4.5000001999999997E-2</v>
      </c>
      <c r="AA171">
        <v>8.7499998999999995E-2</v>
      </c>
      <c r="AB171">
        <v>1</v>
      </c>
      <c r="AC171">
        <v>0</v>
      </c>
      <c r="AD171">
        <v>4</v>
      </c>
      <c r="AE171">
        <v>1</v>
      </c>
      <c r="AF171">
        <v>1</v>
      </c>
      <c r="AG171">
        <v>11</v>
      </c>
      <c r="BK171">
        <v>4.5000001999999997E-2</v>
      </c>
      <c r="BO171">
        <v>4.5000001999999997E-2</v>
      </c>
      <c r="BP171" s="60">
        <v>37256</v>
      </c>
      <c r="BQ171">
        <v>1822413</v>
      </c>
      <c r="BR171">
        <v>1746761</v>
      </c>
      <c r="BS171">
        <v>1.0429999999999999</v>
      </c>
      <c r="BT171">
        <v>-75652</v>
      </c>
      <c r="BV171">
        <v>436582</v>
      </c>
      <c r="BW171">
        <v>25435</v>
      </c>
      <c r="BX171">
        <v>1</v>
      </c>
      <c r="BY171">
        <v>0</v>
      </c>
      <c r="BZ171">
        <v>0</v>
      </c>
      <c r="CA171">
        <v>0</v>
      </c>
      <c r="CC171">
        <v>-7.6999999999999999E-2</v>
      </c>
      <c r="CE171">
        <v>3.3000000000000002E-2</v>
      </c>
      <c r="CG171">
        <v>8.8999993999999999E-2</v>
      </c>
      <c r="CJ171">
        <v>0.10299999999999999</v>
      </c>
      <c r="CS171">
        <v>0</v>
      </c>
      <c r="CT171">
        <v>0</v>
      </c>
      <c r="CU171">
        <v>0</v>
      </c>
      <c r="CV171">
        <v>0.65800004999999995</v>
      </c>
      <c r="CW171">
        <v>0.52700000999999996</v>
      </c>
      <c r="CX171">
        <v>0.13100000000000001</v>
      </c>
      <c r="CY171">
        <v>0.10399999</v>
      </c>
      <c r="CZ171">
        <v>0</v>
      </c>
      <c r="DA171">
        <v>0</v>
      </c>
      <c r="DB171">
        <v>9.8999999000000005E-2</v>
      </c>
      <c r="DC171">
        <v>2.3E-2</v>
      </c>
      <c r="DD171">
        <v>0.107</v>
      </c>
      <c r="DE171">
        <v>8.9999999999999993E-3</v>
      </c>
      <c r="DF171">
        <v>2003</v>
      </c>
      <c r="DG171">
        <v>0.16299999000000001</v>
      </c>
      <c r="DH171">
        <v>7.9999998000000003E-2</v>
      </c>
      <c r="DI171">
        <v>8.3000004000000002E-2</v>
      </c>
      <c r="DJ171">
        <v>8.3000004000000002E-2</v>
      </c>
      <c r="DK171">
        <v>0.16299999000000001</v>
      </c>
      <c r="DR171">
        <v>0</v>
      </c>
      <c r="DS171">
        <v>0</v>
      </c>
      <c r="DT171">
        <v>0</v>
      </c>
      <c r="DU171">
        <v>0</v>
      </c>
      <c r="DV171">
        <v>12220</v>
      </c>
      <c r="DW171">
        <v>436582.28</v>
      </c>
      <c r="DX171">
        <v>41.599997999999999</v>
      </c>
      <c r="DY171">
        <v>7</v>
      </c>
      <c r="DZ171">
        <v>35.727001000000001</v>
      </c>
      <c r="EA171">
        <v>693</v>
      </c>
      <c r="EB171">
        <v>7920</v>
      </c>
      <c r="EC171">
        <v>2788</v>
      </c>
      <c r="ED171">
        <v>52505</v>
      </c>
      <c r="EF171">
        <v>18.832001000000002</v>
      </c>
      <c r="EG171">
        <v>2625</v>
      </c>
      <c r="EH171">
        <v>50651</v>
      </c>
      <c r="EP171">
        <v>163</v>
      </c>
      <c r="ES171">
        <v>0</v>
      </c>
      <c r="EV171">
        <v>23621</v>
      </c>
      <c r="EW171">
        <v>0</v>
      </c>
      <c r="EX171">
        <v>0</v>
      </c>
      <c r="FB171">
        <v>677739</v>
      </c>
      <c r="FN171">
        <v>-189</v>
      </c>
      <c r="FP171">
        <v>32451</v>
      </c>
      <c r="FQ171">
        <v>25435</v>
      </c>
      <c r="FS171">
        <v>6916</v>
      </c>
      <c r="FW171">
        <v>64802</v>
      </c>
      <c r="FX171">
        <v>-173917</v>
      </c>
      <c r="FZ171">
        <v>13866</v>
      </c>
      <c r="GA171">
        <v>14496</v>
      </c>
      <c r="GB171">
        <v>28362</v>
      </c>
      <c r="GC171">
        <v>8136</v>
      </c>
      <c r="GL171">
        <v>-4638</v>
      </c>
      <c r="GM171">
        <v>6149</v>
      </c>
      <c r="GN171">
        <v>-5558</v>
      </c>
      <c r="GO171">
        <v>-5369</v>
      </c>
      <c r="GP171">
        <v>0</v>
      </c>
      <c r="GQ171">
        <v>-76664</v>
      </c>
      <c r="GR171">
        <v>-50577</v>
      </c>
      <c r="GS171">
        <v>-48836</v>
      </c>
      <c r="GT171">
        <v>-283</v>
      </c>
      <c r="GW171">
        <v>-1458</v>
      </c>
      <c r="HA171">
        <v>-10645</v>
      </c>
      <c r="HB171">
        <v>-1437</v>
      </c>
      <c r="HD171">
        <v>721</v>
      </c>
      <c r="HE171">
        <v>-61938</v>
      </c>
      <c r="HG171">
        <v>1601852</v>
      </c>
    </row>
    <row r="172" spans="1:215" x14ac:dyDescent="0.25">
      <c r="A172">
        <v>13</v>
      </c>
      <c r="B172" t="s">
        <v>717</v>
      </c>
      <c r="C172">
        <v>2002</v>
      </c>
      <c r="E172" t="s">
        <v>718</v>
      </c>
      <c r="F172">
        <v>1931</v>
      </c>
      <c r="G172">
        <v>0</v>
      </c>
      <c r="I172">
        <v>0</v>
      </c>
      <c r="J172" t="s">
        <v>719</v>
      </c>
      <c r="K172" t="s">
        <v>720</v>
      </c>
      <c r="L172" t="s">
        <v>720</v>
      </c>
      <c r="M172">
        <v>5</v>
      </c>
      <c r="N172" t="s">
        <v>721</v>
      </c>
      <c r="O172">
        <v>0</v>
      </c>
      <c r="P172" t="s">
        <v>633</v>
      </c>
      <c r="Q172" t="s">
        <v>626</v>
      </c>
      <c r="R172">
        <v>2</v>
      </c>
      <c r="S172">
        <v>1</v>
      </c>
      <c r="T172" s="60">
        <v>37621</v>
      </c>
      <c r="U172" s="60">
        <v>37621</v>
      </c>
      <c r="V172" s="60">
        <v>37621</v>
      </c>
      <c r="W172" t="s">
        <v>201</v>
      </c>
      <c r="X172" t="s">
        <v>672</v>
      </c>
      <c r="Y172" t="s">
        <v>619</v>
      </c>
      <c r="Z172">
        <v>4.5000001999999997E-2</v>
      </c>
      <c r="AA172">
        <v>8.7499998999999995E-2</v>
      </c>
      <c r="AB172">
        <v>1</v>
      </c>
      <c r="AC172">
        <v>0</v>
      </c>
      <c r="AD172">
        <v>4</v>
      </c>
      <c r="AE172">
        <v>1</v>
      </c>
      <c r="AF172">
        <v>1</v>
      </c>
      <c r="AG172">
        <v>30</v>
      </c>
      <c r="BK172">
        <v>4.5000001999999997E-2</v>
      </c>
      <c r="BO172">
        <v>4.5000001999999997E-2</v>
      </c>
      <c r="BP172" s="60">
        <v>37621</v>
      </c>
      <c r="BQ172">
        <v>1839632</v>
      </c>
      <c r="BR172">
        <v>1966143</v>
      </c>
      <c r="BS172">
        <v>0.93599999</v>
      </c>
      <c r="BT172">
        <v>126511</v>
      </c>
      <c r="BV172">
        <v>474760</v>
      </c>
      <c r="BW172">
        <v>21972</v>
      </c>
      <c r="BX172">
        <v>1</v>
      </c>
      <c r="BY172">
        <v>0</v>
      </c>
      <c r="BZ172">
        <v>0</v>
      </c>
      <c r="CA172">
        <v>0</v>
      </c>
      <c r="CC172">
        <v>-0.1179</v>
      </c>
      <c r="CE172">
        <v>-6.5700001999999993E-2</v>
      </c>
      <c r="CG172">
        <v>2.3399999000000001E-2</v>
      </c>
      <c r="CJ172">
        <v>8.2900003E-2</v>
      </c>
      <c r="CS172">
        <v>0</v>
      </c>
      <c r="CT172">
        <v>0</v>
      </c>
      <c r="CU172">
        <v>0</v>
      </c>
      <c r="CV172">
        <v>0.61000001000000004</v>
      </c>
      <c r="CW172">
        <v>0.47799998999999999</v>
      </c>
      <c r="CX172">
        <v>0.13200000000000001</v>
      </c>
      <c r="CY172">
        <v>0.12800001</v>
      </c>
      <c r="CZ172">
        <v>0</v>
      </c>
      <c r="DA172">
        <v>0</v>
      </c>
      <c r="DB172">
        <v>0.112</v>
      </c>
      <c r="DC172">
        <v>2.7000000999999999E-2</v>
      </c>
      <c r="DD172">
        <v>0.111</v>
      </c>
      <c r="DE172">
        <v>1.2E-2</v>
      </c>
      <c r="DF172">
        <v>2004</v>
      </c>
      <c r="DG172">
        <v>0.16339998999999999</v>
      </c>
      <c r="DH172">
        <v>7.9999998000000003E-2</v>
      </c>
      <c r="DI172">
        <v>8.3400004E-2</v>
      </c>
      <c r="DJ172">
        <v>8.3900005E-2</v>
      </c>
      <c r="DK172">
        <v>0.16389999</v>
      </c>
      <c r="DR172">
        <v>0</v>
      </c>
      <c r="DS172">
        <v>0</v>
      </c>
      <c r="DT172">
        <v>0</v>
      </c>
      <c r="DU172">
        <v>0</v>
      </c>
      <c r="DV172">
        <v>12509</v>
      </c>
      <c r="DW172">
        <v>474760</v>
      </c>
      <c r="DX172">
        <v>42.200001</v>
      </c>
      <c r="DY172">
        <v>7.0999999000000003</v>
      </c>
      <c r="DZ172">
        <v>37.952998999999998</v>
      </c>
      <c r="EA172">
        <v>757</v>
      </c>
      <c r="EB172">
        <v>8354</v>
      </c>
      <c r="EC172">
        <v>2941</v>
      </c>
      <c r="ED172">
        <v>60306</v>
      </c>
      <c r="EF172">
        <v>20.504999000000002</v>
      </c>
      <c r="EG172">
        <v>2941</v>
      </c>
      <c r="ES172">
        <v>0</v>
      </c>
      <c r="EV172">
        <v>24561</v>
      </c>
      <c r="EW172">
        <v>0</v>
      </c>
      <c r="EX172">
        <v>0</v>
      </c>
      <c r="FB172">
        <v>785772</v>
      </c>
      <c r="FN172">
        <v>-199</v>
      </c>
      <c r="FP172">
        <v>35202</v>
      </c>
      <c r="FQ172">
        <v>21972</v>
      </c>
      <c r="FS172">
        <v>30609</v>
      </c>
      <c r="FW172">
        <v>87783</v>
      </c>
      <c r="FX172">
        <v>-231000</v>
      </c>
      <c r="FZ172">
        <v>15281</v>
      </c>
      <c r="GA172">
        <v>15691</v>
      </c>
      <c r="GB172">
        <v>30972</v>
      </c>
      <c r="GC172">
        <v>7810</v>
      </c>
      <c r="GL172">
        <v>-5045</v>
      </c>
      <c r="GM172">
        <v>2965</v>
      </c>
      <c r="GN172">
        <v>-2354</v>
      </c>
      <c r="GO172">
        <v>-2155</v>
      </c>
      <c r="GP172">
        <v>0</v>
      </c>
      <c r="GQ172">
        <v>-108869</v>
      </c>
      <c r="GR172">
        <v>-58195</v>
      </c>
      <c r="GS172">
        <v>-56170</v>
      </c>
      <c r="GT172">
        <v>-360</v>
      </c>
      <c r="GW172">
        <v>-1665</v>
      </c>
      <c r="HA172">
        <v>-10426</v>
      </c>
      <c r="HB172">
        <v>-1539</v>
      </c>
      <c r="HD172">
        <v>125</v>
      </c>
      <c r="HE172">
        <v>-70035</v>
      </c>
      <c r="HG172">
        <v>1422948</v>
      </c>
    </row>
    <row r="173" spans="1:215" x14ac:dyDescent="0.25">
      <c r="A173">
        <v>13</v>
      </c>
      <c r="B173" t="s">
        <v>717</v>
      </c>
      <c r="C173">
        <v>2003</v>
      </c>
      <c r="E173" t="s">
        <v>718</v>
      </c>
      <c r="F173">
        <v>1931</v>
      </c>
      <c r="G173">
        <v>0</v>
      </c>
      <c r="I173">
        <v>0</v>
      </c>
      <c r="J173" t="s">
        <v>719</v>
      </c>
      <c r="K173" t="s">
        <v>720</v>
      </c>
      <c r="L173" t="s">
        <v>720</v>
      </c>
      <c r="M173">
        <v>5</v>
      </c>
      <c r="N173" t="s">
        <v>721</v>
      </c>
      <c r="O173">
        <v>0</v>
      </c>
      <c r="P173" t="s">
        <v>633</v>
      </c>
      <c r="Q173" t="s">
        <v>626</v>
      </c>
      <c r="R173">
        <v>2</v>
      </c>
      <c r="S173">
        <v>1</v>
      </c>
      <c r="T173" s="60">
        <v>37986</v>
      </c>
      <c r="U173" s="60">
        <v>37986</v>
      </c>
      <c r="V173" s="60">
        <v>37986</v>
      </c>
      <c r="W173" t="s">
        <v>201</v>
      </c>
      <c r="X173" t="s">
        <v>672</v>
      </c>
      <c r="Y173" t="s">
        <v>619</v>
      </c>
      <c r="Z173">
        <v>3.7500000999999998E-2</v>
      </c>
      <c r="AA173">
        <v>8.5000001000000006E-2</v>
      </c>
      <c r="AB173">
        <v>1</v>
      </c>
      <c r="AC173">
        <v>0</v>
      </c>
      <c r="AD173">
        <v>4</v>
      </c>
      <c r="AE173">
        <v>1</v>
      </c>
      <c r="AF173">
        <v>1</v>
      </c>
      <c r="AG173">
        <v>40</v>
      </c>
      <c r="BK173">
        <v>3.7500000999999998E-2</v>
      </c>
      <c r="BO173">
        <v>4.5000001999999997E-2</v>
      </c>
      <c r="BP173" s="60">
        <v>37986</v>
      </c>
      <c r="BQ173">
        <v>1907786</v>
      </c>
      <c r="BR173">
        <v>2379229</v>
      </c>
      <c r="BS173">
        <v>0.80199999</v>
      </c>
      <c r="BT173">
        <v>471443</v>
      </c>
      <c r="BV173">
        <v>479098</v>
      </c>
      <c r="BW173">
        <v>45658</v>
      </c>
      <c r="BX173">
        <v>0.69</v>
      </c>
      <c r="BY173">
        <v>0</v>
      </c>
      <c r="BZ173">
        <v>0</v>
      </c>
      <c r="CA173">
        <v>0</v>
      </c>
      <c r="CC173">
        <v>0.24059999000000001</v>
      </c>
      <c r="CE173">
        <v>1.9E-3</v>
      </c>
      <c r="CG173">
        <v>3.6899999000000003E-2</v>
      </c>
      <c r="CJ173">
        <v>9.0600005999999997E-2</v>
      </c>
      <c r="CS173">
        <v>0</v>
      </c>
      <c r="CT173">
        <v>0</v>
      </c>
      <c r="CU173">
        <v>0</v>
      </c>
      <c r="CV173">
        <v>0.58800006000000005</v>
      </c>
      <c r="CW173">
        <v>0.43900001</v>
      </c>
      <c r="CX173">
        <v>0.14899999</v>
      </c>
      <c r="CY173">
        <v>0.18700000999999999</v>
      </c>
      <c r="CZ173">
        <v>0</v>
      </c>
      <c r="DA173">
        <v>0</v>
      </c>
      <c r="DB173">
        <v>8.3999999000000006E-2</v>
      </c>
      <c r="DC173">
        <v>0.02</v>
      </c>
      <c r="DD173">
        <v>0.111</v>
      </c>
      <c r="DE173">
        <v>0.01</v>
      </c>
      <c r="DF173">
        <v>2005</v>
      </c>
      <c r="DG173">
        <v>0.17230000000000001</v>
      </c>
      <c r="DH173">
        <v>7.9999998000000003E-2</v>
      </c>
      <c r="DI173">
        <v>9.2299997999999994E-2</v>
      </c>
      <c r="DJ173">
        <v>0.13980000000000001</v>
      </c>
      <c r="DK173">
        <v>0.2198</v>
      </c>
      <c r="DR173">
        <v>0</v>
      </c>
      <c r="DS173">
        <v>0</v>
      </c>
      <c r="DT173">
        <v>0</v>
      </c>
      <c r="DU173">
        <v>0</v>
      </c>
      <c r="DV173">
        <v>12571</v>
      </c>
      <c r="DW173">
        <v>479098.25</v>
      </c>
      <c r="DX173">
        <v>42.799999</v>
      </c>
      <c r="DY173">
        <v>8.1000004000000008</v>
      </c>
      <c r="DZ173">
        <v>38.110999999999997</v>
      </c>
      <c r="EA173">
        <v>811</v>
      </c>
      <c r="EB173">
        <v>8796</v>
      </c>
      <c r="EC173">
        <v>3104</v>
      </c>
      <c r="ED173">
        <v>69948</v>
      </c>
      <c r="EF173">
        <v>22.535</v>
      </c>
      <c r="EG173">
        <v>3104</v>
      </c>
      <c r="ES173">
        <v>0</v>
      </c>
      <c r="EV173">
        <v>25282</v>
      </c>
      <c r="EW173">
        <v>0</v>
      </c>
      <c r="EX173">
        <v>0</v>
      </c>
      <c r="FB173">
        <v>928160</v>
      </c>
      <c r="FN173">
        <v>-202</v>
      </c>
      <c r="FP173">
        <v>37584</v>
      </c>
      <c r="FQ173">
        <v>31033</v>
      </c>
      <c r="FS173">
        <v>68056</v>
      </c>
      <c r="FW173">
        <v>136673</v>
      </c>
      <c r="FX173">
        <v>303652</v>
      </c>
      <c r="FZ173">
        <v>16204</v>
      </c>
      <c r="GA173">
        <v>16785</v>
      </c>
      <c r="GB173">
        <v>32989</v>
      </c>
      <c r="GC173">
        <v>8931</v>
      </c>
      <c r="GL173">
        <v>-4646</v>
      </c>
      <c r="GM173">
        <v>2161</v>
      </c>
      <c r="GN173">
        <v>-1542</v>
      </c>
      <c r="GO173">
        <v>-1340</v>
      </c>
      <c r="GP173">
        <v>0</v>
      </c>
      <c r="GQ173">
        <v>478218</v>
      </c>
      <c r="GR173">
        <v>-67784</v>
      </c>
      <c r="GS173">
        <v>-65996</v>
      </c>
      <c r="GT173">
        <v>-326</v>
      </c>
      <c r="GW173">
        <v>-1462</v>
      </c>
      <c r="HA173">
        <v>-10453</v>
      </c>
      <c r="HB173">
        <v>-1724</v>
      </c>
      <c r="HD173">
        <v>-1965</v>
      </c>
      <c r="HE173">
        <v>-81926</v>
      </c>
      <c r="HG173">
        <v>1819240</v>
      </c>
    </row>
    <row r="174" spans="1:215" x14ac:dyDescent="0.25">
      <c r="A174">
        <v>13</v>
      </c>
      <c r="B174" t="s">
        <v>717</v>
      </c>
      <c r="C174">
        <v>2004</v>
      </c>
      <c r="E174" t="s">
        <v>718</v>
      </c>
      <c r="F174">
        <v>1931</v>
      </c>
      <c r="G174">
        <v>0</v>
      </c>
      <c r="I174">
        <v>0</v>
      </c>
      <c r="J174" t="s">
        <v>719</v>
      </c>
      <c r="K174" t="s">
        <v>720</v>
      </c>
      <c r="L174" t="s">
        <v>720</v>
      </c>
      <c r="M174">
        <v>5</v>
      </c>
      <c r="N174" t="s">
        <v>721</v>
      </c>
      <c r="O174">
        <v>0</v>
      </c>
      <c r="P174" t="s">
        <v>633</v>
      </c>
      <c r="Q174" t="s">
        <v>626</v>
      </c>
      <c r="R174">
        <v>2</v>
      </c>
      <c r="S174">
        <v>1</v>
      </c>
      <c r="T174" s="60">
        <v>38352</v>
      </c>
      <c r="U174" s="60">
        <v>38352</v>
      </c>
      <c r="V174" s="60">
        <v>38352</v>
      </c>
      <c r="W174" t="s">
        <v>201</v>
      </c>
      <c r="X174" t="s">
        <v>672</v>
      </c>
      <c r="Y174" t="s">
        <v>619</v>
      </c>
      <c r="Z174">
        <v>3.7500000999999998E-2</v>
      </c>
      <c r="AA174">
        <v>8.5000001000000006E-2</v>
      </c>
      <c r="AB174">
        <v>1</v>
      </c>
      <c r="AC174">
        <v>0</v>
      </c>
      <c r="AD174">
        <v>4</v>
      </c>
      <c r="AE174">
        <v>1</v>
      </c>
      <c r="AF174">
        <v>1</v>
      </c>
      <c r="AG174">
        <v>40</v>
      </c>
      <c r="BK174">
        <v>3.7500000999999998E-2</v>
      </c>
      <c r="BO174">
        <v>4.5000001999999997E-2</v>
      </c>
      <c r="BP174" s="60">
        <v>38352</v>
      </c>
      <c r="BQ174">
        <v>1990652</v>
      </c>
      <c r="BR174">
        <v>2576988</v>
      </c>
      <c r="BS174">
        <v>0.77199996000000004</v>
      </c>
      <c r="BT174">
        <v>586336</v>
      </c>
      <c r="BV174">
        <v>549607</v>
      </c>
      <c r="BW174">
        <v>76835</v>
      </c>
      <c r="BX174">
        <v>0.62</v>
      </c>
      <c r="BY174">
        <v>0</v>
      </c>
      <c r="BZ174">
        <v>0</v>
      </c>
      <c r="CA174">
        <v>0</v>
      </c>
      <c r="CC174">
        <v>0.14099999999999999</v>
      </c>
      <c r="CE174">
        <v>7.5999997999999999E-2</v>
      </c>
      <c r="CG174">
        <v>2.7999999000000001E-2</v>
      </c>
      <c r="CJ174">
        <v>0.10399999</v>
      </c>
      <c r="CS174">
        <v>0</v>
      </c>
      <c r="CT174">
        <v>0</v>
      </c>
      <c r="CU174">
        <v>0</v>
      </c>
      <c r="CV174">
        <v>0.58200001999999995</v>
      </c>
      <c r="CW174">
        <v>0.41699999999999998</v>
      </c>
      <c r="CX174">
        <v>0.16500001</v>
      </c>
      <c r="CY174">
        <v>0.20499999999999999</v>
      </c>
      <c r="CZ174">
        <v>0</v>
      </c>
      <c r="DA174">
        <v>0</v>
      </c>
      <c r="DB174">
        <v>7.2999998999999996E-2</v>
      </c>
      <c r="DC174">
        <v>2.7999999000000001E-2</v>
      </c>
      <c r="DD174">
        <v>0.10199999999999999</v>
      </c>
      <c r="DE174">
        <v>0.01</v>
      </c>
      <c r="DF174">
        <v>2006</v>
      </c>
      <c r="DG174">
        <v>0.16950001000000001</v>
      </c>
      <c r="DH174">
        <v>7.9999998000000003E-2</v>
      </c>
      <c r="DI174">
        <v>8.9499994999999999E-2</v>
      </c>
      <c r="DJ174">
        <v>0.1173</v>
      </c>
      <c r="DK174">
        <v>0.1973</v>
      </c>
      <c r="DR174">
        <v>0</v>
      </c>
      <c r="DS174">
        <v>0</v>
      </c>
      <c r="DT174">
        <v>0</v>
      </c>
      <c r="DU174">
        <v>0</v>
      </c>
      <c r="DV174">
        <v>15184</v>
      </c>
      <c r="DW174">
        <v>549606.75</v>
      </c>
      <c r="DX174">
        <v>43.200001</v>
      </c>
      <c r="DY174">
        <v>7</v>
      </c>
      <c r="DZ174">
        <v>36.195999</v>
      </c>
      <c r="EA174">
        <v>889</v>
      </c>
      <c r="EB174">
        <v>9712</v>
      </c>
      <c r="EC174">
        <v>3323</v>
      </c>
      <c r="ED174">
        <v>81994</v>
      </c>
      <c r="EF174">
        <v>24.674999</v>
      </c>
      <c r="EG174">
        <v>3323</v>
      </c>
      <c r="ES174">
        <v>0</v>
      </c>
      <c r="EV174">
        <v>29108</v>
      </c>
      <c r="EW174">
        <v>0</v>
      </c>
      <c r="EX174">
        <v>0</v>
      </c>
      <c r="FB174">
        <v>1097449</v>
      </c>
      <c r="FN174">
        <v>-164</v>
      </c>
      <c r="FP174">
        <v>43496</v>
      </c>
      <c r="FQ174">
        <v>47104</v>
      </c>
      <c r="FV174">
        <v>18566</v>
      </c>
      <c r="FW174">
        <v>109166</v>
      </c>
      <c r="FX174">
        <v>205072</v>
      </c>
      <c r="FZ174">
        <v>21581</v>
      </c>
      <c r="GA174">
        <v>21905</v>
      </c>
      <c r="GB174">
        <v>43486</v>
      </c>
      <c r="GC174">
        <v>14273</v>
      </c>
      <c r="GL174">
        <v>-8002</v>
      </c>
      <c r="GM174">
        <v>3313</v>
      </c>
      <c r="GN174">
        <v>-2637</v>
      </c>
      <c r="GO174">
        <v>-2473</v>
      </c>
      <c r="GP174">
        <v>0</v>
      </c>
      <c r="GQ174">
        <v>364671</v>
      </c>
      <c r="GR174">
        <v>-78926</v>
      </c>
      <c r="GS174">
        <v>-77020</v>
      </c>
      <c r="GT174">
        <v>-432</v>
      </c>
      <c r="GW174">
        <v>-1474</v>
      </c>
      <c r="HA174">
        <v>-13500</v>
      </c>
      <c r="HB174">
        <v>-1943</v>
      </c>
      <c r="HD174">
        <v>-1832</v>
      </c>
      <c r="HE174">
        <v>-96201</v>
      </c>
      <c r="HG174">
        <v>2087710</v>
      </c>
    </row>
    <row r="175" spans="1:215" x14ac:dyDescent="0.25">
      <c r="A175">
        <v>13</v>
      </c>
      <c r="B175" t="s">
        <v>717</v>
      </c>
      <c r="C175">
        <v>2005</v>
      </c>
      <c r="E175" t="s">
        <v>718</v>
      </c>
      <c r="F175">
        <v>1931</v>
      </c>
      <c r="G175">
        <v>0</v>
      </c>
      <c r="I175">
        <v>0</v>
      </c>
      <c r="J175" t="s">
        <v>719</v>
      </c>
      <c r="K175" t="s">
        <v>720</v>
      </c>
      <c r="L175" t="s">
        <v>720</v>
      </c>
      <c r="M175">
        <v>5</v>
      </c>
      <c r="N175" t="s">
        <v>721</v>
      </c>
      <c r="O175">
        <v>0</v>
      </c>
      <c r="P175" t="s">
        <v>633</v>
      </c>
      <c r="Q175" t="s">
        <v>626</v>
      </c>
      <c r="R175">
        <v>2</v>
      </c>
      <c r="S175">
        <v>1</v>
      </c>
      <c r="T175" s="60">
        <v>38717</v>
      </c>
      <c r="U175" s="60">
        <v>38717</v>
      </c>
      <c r="V175" s="60">
        <v>38717</v>
      </c>
      <c r="W175" t="s">
        <v>201</v>
      </c>
      <c r="X175" t="s">
        <v>672</v>
      </c>
      <c r="Y175" t="s">
        <v>619</v>
      </c>
      <c r="Z175">
        <v>3.7500000999999998E-2</v>
      </c>
      <c r="AA175">
        <v>8.5000001000000006E-2</v>
      </c>
      <c r="AB175">
        <v>1</v>
      </c>
      <c r="AC175">
        <v>0</v>
      </c>
      <c r="AD175">
        <v>4</v>
      </c>
      <c r="AE175">
        <v>1</v>
      </c>
      <c r="AF175">
        <v>1</v>
      </c>
      <c r="AG175">
        <v>40</v>
      </c>
      <c r="BK175">
        <v>3.7500000999999998E-2</v>
      </c>
      <c r="BO175">
        <v>4.5000001999999997E-2</v>
      </c>
      <c r="BP175" s="60">
        <v>38717</v>
      </c>
      <c r="BQ175">
        <v>2358719</v>
      </c>
      <c r="BR175">
        <v>3022624</v>
      </c>
      <c r="BS175">
        <v>0.77999996999999999</v>
      </c>
      <c r="BT175">
        <v>663905</v>
      </c>
      <c r="BV175">
        <v>607217</v>
      </c>
      <c r="BW175">
        <v>85372</v>
      </c>
      <c r="BX175">
        <v>0.63999998999999996</v>
      </c>
      <c r="BY175">
        <v>0</v>
      </c>
      <c r="BZ175">
        <v>0</v>
      </c>
      <c r="CA175">
        <v>0</v>
      </c>
      <c r="CC175">
        <v>9.8000005000000001E-2</v>
      </c>
      <c r="CE175">
        <v>0.15800001</v>
      </c>
      <c r="CG175">
        <v>4.6999998000000001E-2</v>
      </c>
      <c r="CJ175">
        <v>9.0000003999999995E-2</v>
      </c>
      <c r="CS175">
        <v>0</v>
      </c>
      <c r="CT175">
        <v>0</v>
      </c>
      <c r="CU175">
        <v>0</v>
      </c>
      <c r="CV175">
        <v>0.60199999999999998</v>
      </c>
      <c r="CW175">
        <v>0.43099999</v>
      </c>
      <c r="CX175">
        <v>0.17100000000000001</v>
      </c>
      <c r="CY175">
        <v>0.23400000000000001</v>
      </c>
      <c r="CZ175">
        <v>0</v>
      </c>
      <c r="DA175">
        <v>0</v>
      </c>
      <c r="DB175">
        <v>6.1000000999999998E-2</v>
      </c>
      <c r="DC175">
        <v>6.0000000000000001E-3</v>
      </c>
      <c r="DD175">
        <v>8.6000003000000005E-2</v>
      </c>
      <c r="DE175">
        <v>1.0999999999999999E-2</v>
      </c>
      <c r="DF175">
        <v>2007</v>
      </c>
      <c r="DG175">
        <v>0.14220000999999999</v>
      </c>
      <c r="DH175">
        <v>7.9999998000000003E-2</v>
      </c>
      <c r="DI175">
        <v>6.2199998999999999E-2</v>
      </c>
      <c r="DJ175">
        <v>0.11210000000000001</v>
      </c>
      <c r="DK175">
        <v>0.19209999</v>
      </c>
      <c r="DR175">
        <v>0</v>
      </c>
      <c r="DS175">
        <v>0</v>
      </c>
      <c r="DT175">
        <v>0</v>
      </c>
      <c r="DU175">
        <v>0</v>
      </c>
      <c r="DV175">
        <v>15555</v>
      </c>
      <c r="DW175">
        <v>607216.81000000006</v>
      </c>
      <c r="DX175">
        <v>43.099997999999999</v>
      </c>
      <c r="DY175">
        <v>7.4000000999999997</v>
      </c>
      <c r="DZ175">
        <v>41.310001</v>
      </c>
      <c r="EA175">
        <v>926</v>
      </c>
      <c r="EB175">
        <v>11079</v>
      </c>
      <c r="EC175">
        <v>3578</v>
      </c>
      <c r="ED175">
        <v>94963</v>
      </c>
      <c r="EF175">
        <v>26.541</v>
      </c>
      <c r="EG175">
        <v>3578</v>
      </c>
      <c r="ES175">
        <v>0</v>
      </c>
      <c r="EV175">
        <v>31138</v>
      </c>
      <c r="EW175">
        <v>0</v>
      </c>
      <c r="EX175">
        <v>0</v>
      </c>
      <c r="FB175">
        <v>1269602</v>
      </c>
      <c r="FN175">
        <v>-149</v>
      </c>
      <c r="FP175">
        <v>48404</v>
      </c>
      <c r="FQ175">
        <v>54357</v>
      </c>
      <c r="FS175">
        <v>92018</v>
      </c>
      <c r="FW175">
        <v>194779</v>
      </c>
      <c r="FX175">
        <v>152825</v>
      </c>
      <c r="FZ175">
        <v>23052</v>
      </c>
      <c r="GA175">
        <v>21421</v>
      </c>
      <c r="GB175">
        <v>44473</v>
      </c>
      <c r="GC175">
        <v>16922</v>
      </c>
      <c r="GL175">
        <v>-8922</v>
      </c>
      <c r="GM175">
        <v>10593</v>
      </c>
      <c r="GN175">
        <v>-9874</v>
      </c>
      <c r="GO175">
        <v>-9725</v>
      </c>
      <c r="GP175">
        <v>2</v>
      </c>
      <c r="GQ175">
        <v>400798</v>
      </c>
      <c r="GR175">
        <v>-91252</v>
      </c>
      <c r="GS175">
        <v>-89278</v>
      </c>
      <c r="GT175">
        <v>-444</v>
      </c>
      <c r="GW175">
        <v>-1530</v>
      </c>
      <c r="HA175">
        <v>-15052</v>
      </c>
      <c r="HB175">
        <v>-1848</v>
      </c>
      <c r="HD175">
        <v>-2885</v>
      </c>
      <c r="HE175">
        <v>-111037</v>
      </c>
      <c r="HG175">
        <v>2377471</v>
      </c>
    </row>
    <row r="176" spans="1:215" x14ac:dyDescent="0.25">
      <c r="A176">
        <v>13</v>
      </c>
      <c r="B176" t="s">
        <v>717</v>
      </c>
      <c r="C176">
        <v>2006</v>
      </c>
      <c r="E176" t="s">
        <v>718</v>
      </c>
      <c r="F176">
        <v>1931</v>
      </c>
      <c r="G176">
        <v>0</v>
      </c>
      <c r="I176">
        <v>0</v>
      </c>
      <c r="J176" t="s">
        <v>719</v>
      </c>
      <c r="K176" t="s">
        <v>720</v>
      </c>
      <c r="L176" t="s">
        <v>720</v>
      </c>
      <c r="M176">
        <v>5</v>
      </c>
      <c r="N176" t="s">
        <v>721</v>
      </c>
      <c r="O176">
        <v>0</v>
      </c>
      <c r="P176" t="s">
        <v>633</v>
      </c>
      <c r="Q176" t="s">
        <v>626</v>
      </c>
      <c r="R176">
        <v>2</v>
      </c>
      <c r="S176">
        <v>1</v>
      </c>
      <c r="T176" s="60">
        <v>39082</v>
      </c>
      <c r="U176" s="60">
        <v>39082</v>
      </c>
      <c r="V176" s="60">
        <v>39082</v>
      </c>
      <c r="W176" t="s">
        <v>201</v>
      </c>
      <c r="X176" t="s">
        <v>672</v>
      </c>
      <c r="Y176" t="s">
        <v>619</v>
      </c>
      <c r="Z176">
        <v>4.5000001999999997E-2</v>
      </c>
      <c r="AA176">
        <v>8.5000001000000006E-2</v>
      </c>
      <c r="AB176">
        <v>1</v>
      </c>
      <c r="AC176">
        <v>0</v>
      </c>
      <c r="AD176">
        <v>4</v>
      </c>
      <c r="AE176">
        <v>1</v>
      </c>
      <c r="AF176">
        <v>1</v>
      </c>
      <c r="AG176">
        <v>30</v>
      </c>
      <c r="BK176">
        <v>4.5000001999999997E-2</v>
      </c>
      <c r="BO176">
        <v>4.5000001999999997E-2</v>
      </c>
      <c r="BP176" s="60">
        <v>39082</v>
      </c>
      <c r="BQ176">
        <v>2613386</v>
      </c>
      <c r="BR176">
        <v>3288421</v>
      </c>
      <c r="BS176">
        <v>0.79500002000000003</v>
      </c>
      <c r="BT176">
        <v>675035</v>
      </c>
      <c r="BV176">
        <v>636300</v>
      </c>
      <c r="BW176">
        <v>71329</v>
      </c>
      <c r="BX176">
        <v>0.85000001999999997</v>
      </c>
      <c r="BY176">
        <v>0</v>
      </c>
      <c r="BZ176">
        <v>0</v>
      </c>
      <c r="CA176">
        <v>0</v>
      </c>
      <c r="CC176">
        <v>0.15700001</v>
      </c>
      <c r="CE176">
        <v>0.13200000000000001</v>
      </c>
      <c r="CG176">
        <v>9.6000001000000001E-2</v>
      </c>
      <c r="CJ176">
        <v>9.1999999999999998E-2</v>
      </c>
      <c r="CS176">
        <v>0</v>
      </c>
      <c r="CT176">
        <v>0</v>
      </c>
      <c r="CU176">
        <v>0</v>
      </c>
      <c r="CV176">
        <v>0.59500003000000001</v>
      </c>
      <c r="CW176">
        <v>0.433</v>
      </c>
      <c r="CX176">
        <v>0.16200000000000001</v>
      </c>
      <c r="CY176">
        <v>0.23499999999999999</v>
      </c>
      <c r="CZ176">
        <v>0</v>
      </c>
      <c r="DA176">
        <v>0</v>
      </c>
      <c r="DB176">
        <v>6.8999998000000007E-2</v>
      </c>
      <c r="DC176">
        <v>7.0000000000000001E-3</v>
      </c>
      <c r="DD176">
        <v>8.3000004000000002E-2</v>
      </c>
      <c r="DE176">
        <v>1.0999999999999999E-2</v>
      </c>
      <c r="DF176">
        <v>2008</v>
      </c>
      <c r="DG176">
        <v>0.14310001</v>
      </c>
      <c r="DH176">
        <v>7.9999998000000003E-2</v>
      </c>
      <c r="DI176">
        <v>6.3100003000000002E-2</v>
      </c>
      <c r="DJ176">
        <v>0.1195</v>
      </c>
      <c r="DK176">
        <v>0.19950001000000001</v>
      </c>
      <c r="DR176">
        <v>0</v>
      </c>
      <c r="DS176">
        <v>0</v>
      </c>
      <c r="DT176">
        <v>0</v>
      </c>
      <c r="DU176">
        <v>0</v>
      </c>
      <c r="DV176">
        <v>15959</v>
      </c>
      <c r="DW176">
        <v>636299.5</v>
      </c>
      <c r="DX176">
        <v>43.169998</v>
      </c>
      <c r="DY176">
        <v>7.4400000999999998</v>
      </c>
      <c r="DZ176">
        <v>39.870888000000001</v>
      </c>
      <c r="EA176">
        <v>961</v>
      </c>
      <c r="EB176">
        <v>12461</v>
      </c>
      <c r="EC176">
        <v>3835</v>
      </c>
      <c r="ED176">
        <v>107856</v>
      </c>
      <c r="EF176">
        <v>28.124120999999999</v>
      </c>
      <c r="EG176">
        <v>2981</v>
      </c>
      <c r="EH176">
        <v>92159</v>
      </c>
      <c r="EN176">
        <v>684</v>
      </c>
      <c r="EO176">
        <v>13170</v>
      </c>
      <c r="EP176">
        <v>170</v>
      </c>
      <c r="ES176">
        <v>0</v>
      </c>
      <c r="EV176">
        <v>33216</v>
      </c>
      <c r="EW176">
        <v>1</v>
      </c>
      <c r="EX176">
        <v>1</v>
      </c>
      <c r="FB176">
        <v>1431246.1</v>
      </c>
      <c r="FI176">
        <v>2751071</v>
      </c>
      <c r="FN176">
        <v>-273</v>
      </c>
      <c r="FP176">
        <v>51047</v>
      </c>
      <c r="FQ176">
        <v>60664</v>
      </c>
      <c r="FS176">
        <v>14461</v>
      </c>
      <c r="FW176">
        <v>126172</v>
      </c>
      <c r="FX176">
        <v>312608</v>
      </c>
      <c r="FZ176">
        <v>27976</v>
      </c>
      <c r="GA176">
        <v>24958</v>
      </c>
      <c r="GB176">
        <v>52934</v>
      </c>
      <c r="GC176">
        <v>10929</v>
      </c>
      <c r="GL176">
        <v>-8894</v>
      </c>
      <c r="GM176">
        <v>23946</v>
      </c>
      <c r="GN176">
        <v>-22342</v>
      </c>
      <c r="GO176">
        <v>-22069</v>
      </c>
      <c r="GP176">
        <v>4</v>
      </c>
      <c r="GQ176">
        <v>495357</v>
      </c>
      <c r="GR176">
        <v>-104685</v>
      </c>
      <c r="GS176">
        <v>-102333</v>
      </c>
      <c r="GT176">
        <v>-529</v>
      </c>
      <c r="GW176">
        <v>-1823</v>
      </c>
      <c r="HA176">
        <v>-16328</v>
      </c>
      <c r="HB176">
        <v>-1800</v>
      </c>
      <c r="HD176">
        <v>1056</v>
      </c>
      <c r="HE176">
        <v>-121757</v>
      </c>
      <c r="HG176">
        <v>2751071</v>
      </c>
    </row>
    <row r="177" spans="1:215" x14ac:dyDescent="0.25">
      <c r="A177">
        <v>13</v>
      </c>
      <c r="B177" t="s">
        <v>717</v>
      </c>
      <c r="C177">
        <v>2007</v>
      </c>
      <c r="E177" t="s">
        <v>718</v>
      </c>
      <c r="F177">
        <v>1931</v>
      </c>
      <c r="G177">
        <v>0</v>
      </c>
      <c r="I177">
        <v>0</v>
      </c>
      <c r="J177" t="s">
        <v>719</v>
      </c>
      <c r="K177" t="s">
        <v>720</v>
      </c>
      <c r="L177" t="s">
        <v>720</v>
      </c>
      <c r="M177">
        <v>5</v>
      </c>
      <c r="N177" t="s">
        <v>721</v>
      </c>
      <c r="O177">
        <v>0</v>
      </c>
      <c r="P177" t="s">
        <v>633</v>
      </c>
      <c r="Q177" t="s">
        <v>626</v>
      </c>
      <c r="R177">
        <v>2</v>
      </c>
      <c r="S177">
        <v>1</v>
      </c>
      <c r="T177" s="60">
        <v>39447</v>
      </c>
      <c r="U177" s="60">
        <v>39447</v>
      </c>
      <c r="V177" s="60">
        <v>39447</v>
      </c>
      <c r="W177" t="s">
        <v>201</v>
      </c>
      <c r="X177" t="s">
        <v>672</v>
      </c>
      <c r="Y177" t="s">
        <v>619</v>
      </c>
      <c r="Z177">
        <v>4.5000001999999997E-2</v>
      </c>
      <c r="AA177">
        <v>8.5000001000000006E-2</v>
      </c>
      <c r="AB177">
        <v>1</v>
      </c>
      <c r="AC177">
        <v>0</v>
      </c>
      <c r="AD177">
        <v>4</v>
      </c>
      <c r="AE177">
        <v>1</v>
      </c>
      <c r="AF177">
        <v>1</v>
      </c>
      <c r="AG177">
        <v>30</v>
      </c>
      <c r="BK177">
        <v>4.5000001999999997E-2</v>
      </c>
      <c r="BO177">
        <v>4.5000001999999997E-2</v>
      </c>
      <c r="BP177" s="60">
        <v>39447</v>
      </c>
      <c r="BQ177">
        <v>2892847</v>
      </c>
      <c r="BR177">
        <v>3563199</v>
      </c>
      <c r="BS177">
        <v>0.81199997999999995</v>
      </c>
      <c r="BT177">
        <v>670352</v>
      </c>
      <c r="BV177">
        <v>680442</v>
      </c>
      <c r="BW177">
        <v>81313</v>
      </c>
      <c r="BX177">
        <v>0.83999997000000004</v>
      </c>
      <c r="BY177">
        <v>0</v>
      </c>
      <c r="BZ177">
        <v>0</v>
      </c>
      <c r="CA177">
        <v>0</v>
      </c>
      <c r="CC177">
        <v>0.1</v>
      </c>
      <c r="CE177">
        <v>0.11700000000000001</v>
      </c>
      <c r="CG177">
        <v>0.14399998999999999</v>
      </c>
      <c r="CJ177">
        <v>8.1000000000000003E-2</v>
      </c>
      <c r="CR177">
        <v>1</v>
      </c>
      <c r="CS177">
        <v>0</v>
      </c>
      <c r="CT177">
        <v>0</v>
      </c>
      <c r="CU177">
        <v>0</v>
      </c>
      <c r="CV177">
        <v>0.58999997000000004</v>
      </c>
      <c r="CW177">
        <v>0.433</v>
      </c>
      <c r="CX177">
        <v>0.15700001</v>
      </c>
      <c r="CY177">
        <v>0.23899999</v>
      </c>
      <c r="CZ177">
        <v>0</v>
      </c>
      <c r="DA177">
        <v>0</v>
      </c>
      <c r="DB177">
        <v>7.5999997999999999E-2</v>
      </c>
      <c r="DC177">
        <v>7.0000000000000001E-3</v>
      </c>
      <c r="DD177">
        <v>7.6999999999999999E-2</v>
      </c>
      <c r="DE177">
        <v>1.0999999999999999E-2</v>
      </c>
      <c r="DF177">
        <v>2009</v>
      </c>
      <c r="DG177">
        <v>0.13900000000000001</v>
      </c>
      <c r="DH177">
        <v>7.9999998000000003E-2</v>
      </c>
      <c r="DI177">
        <v>5.8999999999999997E-2</v>
      </c>
      <c r="DJ177">
        <v>0.1114</v>
      </c>
      <c r="DK177">
        <v>0.19139998999999999</v>
      </c>
      <c r="DR177">
        <v>0</v>
      </c>
      <c r="DS177">
        <v>0</v>
      </c>
      <c r="DT177">
        <v>0</v>
      </c>
      <c r="DU177">
        <v>0</v>
      </c>
      <c r="DV177">
        <v>16977</v>
      </c>
      <c r="DW177">
        <v>680442.13</v>
      </c>
      <c r="DX177">
        <v>42.939999</v>
      </c>
      <c r="DY177">
        <v>7.1399999000000003</v>
      </c>
      <c r="DZ177">
        <v>40.080002</v>
      </c>
      <c r="EA177">
        <v>1049</v>
      </c>
      <c r="EB177">
        <v>13674</v>
      </c>
      <c r="EC177">
        <v>4112</v>
      </c>
      <c r="ED177">
        <v>122722</v>
      </c>
      <c r="EF177">
        <v>29.844844999999999</v>
      </c>
      <c r="EG177">
        <v>3253</v>
      </c>
      <c r="EH177">
        <v>106246</v>
      </c>
      <c r="EN177">
        <v>683</v>
      </c>
      <c r="EO177">
        <v>13658</v>
      </c>
      <c r="EP177">
        <v>176</v>
      </c>
      <c r="ES177">
        <v>0</v>
      </c>
      <c r="EV177">
        <v>35812</v>
      </c>
      <c r="EW177">
        <v>0</v>
      </c>
      <c r="EX177">
        <v>1</v>
      </c>
      <c r="FB177">
        <v>1616627.3</v>
      </c>
      <c r="FI177">
        <v>3013807</v>
      </c>
      <c r="FP177">
        <v>54880</v>
      </c>
      <c r="FQ177">
        <v>68711</v>
      </c>
      <c r="FS177">
        <v>2447</v>
      </c>
      <c r="FW177">
        <v>126038</v>
      </c>
      <c r="FX177">
        <v>213273</v>
      </c>
      <c r="FZ177">
        <v>31762</v>
      </c>
      <c r="GA177">
        <v>28875</v>
      </c>
      <c r="GB177">
        <v>60637</v>
      </c>
      <c r="GC177">
        <v>12401</v>
      </c>
      <c r="GL177">
        <v>-9415</v>
      </c>
      <c r="GM177">
        <v>24724</v>
      </c>
      <c r="GN177">
        <v>-26629</v>
      </c>
      <c r="GO177">
        <v>-26629</v>
      </c>
      <c r="GP177">
        <v>12</v>
      </c>
      <c r="GQ177">
        <v>401041</v>
      </c>
      <c r="GR177">
        <v>-117911</v>
      </c>
      <c r="GS177">
        <v>-115615</v>
      </c>
      <c r="GT177">
        <v>-561</v>
      </c>
      <c r="GW177">
        <v>-1735</v>
      </c>
      <c r="HA177">
        <v>-16683</v>
      </c>
      <c r="HB177">
        <v>-1918</v>
      </c>
      <c r="HD177">
        <v>-1326</v>
      </c>
      <c r="HE177">
        <v>-137838</v>
      </c>
      <c r="HG177">
        <v>3014274</v>
      </c>
    </row>
    <row r="178" spans="1:215" x14ac:dyDescent="0.25">
      <c r="A178">
        <v>13</v>
      </c>
      <c r="B178" t="s">
        <v>717</v>
      </c>
      <c r="C178">
        <v>2008</v>
      </c>
      <c r="E178" t="s">
        <v>718</v>
      </c>
      <c r="F178">
        <v>1931</v>
      </c>
      <c r="G178">
        <v>0</v>
      </c>
      <c r="I178">
        <v>0</v>
      </c>
      <c r="J178" t="s">
        <v>719</v>
      </c>
      <c r="K178" t="s">
        <v>720</v>
      </c>
      <c r="L178" t="s">
        <v>720</v>
      </c>
      <c r="M178">
        <v>5</v>
      </c>
      <c r="N178" t="s">
        <v>721</v>
      </c>
      <c r="O178">
        <v>0</v>
      </c>
      <c r="P178" t="s">
        <v>633</v>
      </c>
      <c r="Q178" t="s">
        <v>626</v>
      </c>
      <c r="R178">
        <v>2</v>
      </c>
      <c r="S178">
        <v>1</v>
      </c>
      <c r="T178" s="60">
        <v>39813</v>
      </c>
      <c r="U178" s="60">
        <v>39813</v>
      </c>
      <c r="V178" s="60">
        <v>39813</v>
      </c>
      <c r="W178" t="s">
        <v>201</v>
      </c>
      <c r="X178" t="s">
        <v>672</v>
      </c>
      <c r="Y178" t="s">
        <v>619</v>
      </c>
      <c r="Z178">
        <v>4.5000001999999997E-2</v>
      </c>
      <c r="AA178">
        <v>8.5000001000000006E-2</v>
      </c>
      <c r="AB178">
        <v>1</v>
      </c>
      <c r="AC178">
        <v>0</v>
      </c>
      <c r="AD178">
        <v>4</v>
      </c>
      <c r="AE178">
        <v>1</v>
      </c>
      <c r="AF178">
        <v>1</v>
      </c>
      <c r="AG178">
        <v>30</v>
      </c>
      <c r="BK178">
        <v>4.5000001999999997E-2</v>
      </c>
      <c r="BO178">
        <v>4.5000001999999997E-2</v>
      </c>
      <c r="BP178" s="60">
        <v>39813</v>
      </c>
      <c r="BQ178">
        <v>2933296</v>
      </c>
      <c r="BR178">
        <v>3838083</v>
      </c>
      <c r="BS178">
        <v>0.76400000000000001</v>
      </c>
      <c r="BT178">
        <v>904787</v>
      </c>
      <c r="BV178">
        <v>718902</v>
      </c>
      <c r="BW178">
        <v>80086</v>
      </c>
      <c r="BX178">
        <v>0.98000001999999997</v>
      </c>
      <c r="BY178">
        <v>0</v>
      </c>
      <c r="BZ178">
        <v>0</v>
      </c>
      <c r="CA178">
        <v>0</v>
      </c>
      <c r="CC178">
        <v>-0.25999999000000001</v>
      </c>
      <c r="CE178">
        <v>-0.02</v>
      </c>
      <c r="CG178">
        <v>3.3000000000000002E-2</v>
      </c>
      <c r="CJ178">
        <v>3.4000002000000001E-2</v>
      </c>
      <c r="CR178">
        <v>1</v>
      </c>
      <c r="CS178">
        <v>0</v>
      </c>
      <c r="CT178">
        <v>0</v>
      </c>
      <c r="CU178">
        <v>0</v>
      </c>
      <c r="CV178">
        <v>0.51600003000000005</v>
      </c>
      <c r="CW178">
        <v>0.38400000000000001</v>
      </c>
      <c r="CX178">
        <v>0.13200000000000001</v>
      </c>
      <c r="CY178">
        <v>0.26600000000000001</v>
      </c>
      <c r="CZ178">
        <v>0</v>
      </c>
      <c r="DA178">
        <v>0</v>
      </c>
      <c r="DB178">
        <v>8.8999993999999999E-2</v>
      </c>
      <c r="DC178">
        <v>2.5000000000000001E-2</v>
      </c>
      <c r="DD178">
        <v>8.8999993999999999E-2</v>
      </c>
      <c r="DE178">
        <v>1.4999999999999999E-2</v>
      </c>
      <c r="DF178">
        <v>2010</v>
      </c>
      <c r="DG178">
        <v>0.13619999999999999</v>
      </c>
      <c r="DH178">
        <v>7.9999998000000003E-2</v>
      </c>
      <c r="DI178">
        <v>5.6199998000000001E-2</v>
      </c>
      <c r="DJ178">
        <v>0.12310001</v>
      </c>
      <c r="DK178">
        <v>0.2031</v>
      </c>
      <c r="DR178">
        <v>0</v>
      </c>
      <c r="DS178">
        <v>0</v>
      </c>
      <c r="DT178">
        <v>0</v>
      </c>
      <c r="DU178">
        <v>0</v>
      </c>
      <c r="DV178">
        <v>17379</v>
      </c>
      <c r="DW178">
        <v>718901.75</v>
      </c>
      <c r="DX178">
        <v>43.23</v>
      </c>
      <c r="DY178">
        <v>7.0900002000000004</v>
      </c>
      <c r="DZ178">
        <v>41.366000999999997</v>
      </c>
      <c r="EA178">
        <v>1148</v>
      </c>
      <c r="EB178">
        <v>15143</v>
      </c>
      <c r="EC178">
        <v>4396</v>
      </c>
      <c r="ED178">
        <v>139393</v>
      </c>
      <c r="EF178">
        <v>31.709053000000001</v>
      </c>
      <c r="EG178">
        <v>3542</v>
      </c>
      <c r="EH178">
        <v>122278</v>
      </c>
      <c r="EN178">
        <v>681</v>
      </c>
      <c r="EO178">
        <v>14150</v>
      </c>
      <c r="EP178">
        <v>173</v>
      </c>
      <c r="ES178">
        <v>0</v>
      </c>
      <c r="EV178">
        <v>38066</v>
      </c>
      <c r="EW178">
        <v>0</v>
      </c>
      <c r="EX178">
        <v>1</v>
      </c>
      <c r="FB178">
        <v>1844122.4</v>
      </c>
      <c r="FI178">
        <v>2220318</v>
      </c>
      <c r="FN178">
        <v>-294</v>
      </c>
      <c r="FP178">
        <v>58508</v>
      </c>
      <c r="FQ178">
        <v>79457</v>
      </c>
      <c r="FS178">
        <v>3820</v>
      </c>
      <c r="FW178">
        <v>141785</v>
      </c>
      <c r="FX178">
        <v>-843002</v>
      </c>
      <c r="FZ178">
        <v>30158</v>
      </c>
      <c r="GA178">
        <v>28394</v>
      </c>
      <c r="GB178">
        <v>58552</v>
      </c>
      <c r="GC178">
        <v>11984</v>
      </c>
      <c r="GL178">
        <v>-7929</v>
      </c>
      <c r="GM178">
        <v>8711</v>
      </c>
      <c r="GN178">
        <v>-7201</v>
      </c>
      <c r="GO178">
        <v>-6907</v>
      </c>
      <c r="GP178">
        <v>2</v>
      </c>
      <c r="GQ178">
        <v>-637102</v>
      </c>
      <c r="GR178">
        <v>-133256</v>
      </c>
      <c r="GS178">
        <v>-130851</v>
      </c>
      <c r="GT178">
        <v>-560</v>
      </c>
      <c r="GW178">
        <v>-1845</v>
      </c>
      <c r="HA178">
        <v>-18219</v>
      </c>
      <c r="HB178">
        <v>-2102</v>
      </c>
      <c r="HD178">
        <v>-2014</v>
      </c>
      <c r="HE178">
        <v>-155591</v>
      </c>
      <c r="HG178">
        <v>2221581</v>
      </c>
    </row>
    <row r="179" spans="1:215" x14ac:dyDescent="0.25">
      <c r="A179">
        <v>13</v>
      </c>
      <c r="B179" t="s">
        <v>717</v>
      </c>
      <c r="C179">
        <v>2009</v>
      </c>
      <c r="E179" t="s">
        <v>718</v>
      </c>
      <c r="F179">
        <v>1931</v>
      </c>
      <c r="G179">
        <v>0</v>
      </c>
      <c r="I179">
        <v>0</v>
      </c>
      <c r="J179" t="s">
        <v>719</v>
      </c>
      <c r="K179" t="s">
        <v>720</v>
      </c>
      <c r="L179" t="s">
        <v>720</v>
      </c>
      <c r="M179">
        <v>5</v>
      </c>
      <c r="N179" t="s">
        <v>721</v>
      </c>
      <c r="O179">
        <v>0</v>
      </c>
      <c r="P179" t="s">
        <v>633</v>
      </c>
      <c r="Q179" t="s">
        <v>626</v>
      </c>
      <c r="R179">
        <v>2</v>
      </c>
      <c r="S179">
        <v>1</v>
      </c>
      <c r="T179" s="60">
        <v>40178</v>
      </c>
      <c r="U179" s="60">
        <v>40178</v>
      </c>
      <c r="V179" s="60">
        <v>40178</v>
      </c>
      <c r="W179" t="s">
        <v>201</v>
      </c>
      <c r="X179" t="s">
        <v>672</v>
      </c>
      <c r="Y179" t="s">
        <v>619</v>
      </c>
      <c r="Z179">
        <v>4.5000001999999997E-2</v>
      </c>
      <c r="AA179">
        <v>7.9999998000000003E-2</v>
      </c>
      <c r="AB179">
        <v>1</v>
      </c>
      <c r="AC179">
        <v>0</v>
      </c>
      <c r="AD179">
        <v>4</v>
      </c>
      <c r="AE179">
        <v>1</v>
      </c>
      <c r="AF179">
        <v>1</v>
      </c>
      <c r="AG179">
        <v>30</v>
      </c>
      <c r="BK179">
        <v>4.5000001999999997E-2</v>
      </c>
      <c r="BO179">
        <v>4.5000001999999997E-2</v>
      </c>
      <c r="BP179" s="60">
        <v>40178</v>
      </c>
      <c r="BQ179">
        <v>2932628</v>
      </c>
      <c r="BR179">
        <v>3850821</v>
      </c>
      <c r="BS179">
        <v>0.76199996000000003</v>
      </c>
      <c r="BT179">
        <v>918193</v>
      </c>
      <c r="BV179">
        <v>705097</v>
      </c>
      <c r="BW179">
        <v>86797</v>
      </c>
      <c r="BX179">
        <v>0.95999997999999997</v>
      </c>
      <c r="BY179">
        <v>0</v>
      </c>
      <c r="BZ179">
        <v>0</v>
      </c>
      <c r="CA179">
        <v>0</v>
      </c>
      <c r="CC179">
        <v>0.17399998999999999</v>
      </c>
      <c r="CE179">
        <v>-1.4999999999999999E-2</v>
      </c>
      <c r="CG179">
        <v>3.9000000999999999E-2</v>
      </c>
      <c r="CJ179">
        <v>3.3000000000000002E-2</v>
      </c>
      <c r="CR179">
        <v>1</v>
      </c>
      <c r="CS179">
        <v>0</v>
      </c>
      <c r="CT179">
        <v>0</v>
      </c>
      <c r="CU179">
        <v>0</v>
      </c>
      <c r="CV179">
        <v>0.58899999000000003</v>
      </c>
      <c r="CW179">
        <v>0</v>
      </c>
      <c r="CX179">
        <v>0</v>
      </c>
      <c r="CY179">
        <v>0.22399999000000001</v>
      </c>
      <c r="CZ179">
        <v>0</v>
      </c>
      <c r="DA179">
        <v>0</v>
      </c>
      <c r="DB179">
        <v>5.9999998999999998E-2</v>
      </c>
      <c r="DC179">
        <v>1.2E-2</v>
      </c>
      <c r="DD179">
        <v>9.6000001000000001E-2</v>
      </c>
      <c r="DE179">
        <v>1.8999999E-2</v>
      </c>
      <c r="DF179">
        <v>2011</v>
      </c>
      <c r="DG179">
        <v>0.10439999</v>
      </c>
      <c r="DH179">
        <v>7.9999998000000003E-2</v>
      </c>
      <c r="DI179">
        <v>2.4400001000000001E-2</v>
      </c>
      <c r="DJ179">
        <v>8.9799992999999995E-2</v>
      </c>
      <c r="DK179">
        <v>0.16980000000000001</v>
      </c>
      <c r="DR179">
        <v>0</v>
      </c>
      <c r="DS179">
        <v>0</v>
      </c>
      <c r="DT179">
        <v>0</v>
      </c>
      <c r="DU179">
        <v>0</v>
      </c>
      <c r="DV179">
        <v>16166</v>
      </c>
      <c r="DW179">
        <v>705097.06</v>
      </c>
      <c r="DX179">
        <v>43.759998000000003</v>
      </c>
      <c r="DY179">
        <v>7.71</v>
      </c>
      <c r="DZ179">
        <v>43.616000999999997</v>
      </c>
      <c r="EA179">
        <v>1274</v>
      </c>
      <c r="EB179">
        <v>16251</v>
      </c>
      <c r="EC179">
        <v>4692</v>
      </c>
      <c r="ED179">
        <v>155244</v>
      </c>
      <c r="EF179">
        <v>33.086956000000001</v>
      </c>
      <c r="EG179">
        <v>3832</v>
      </c>
      <c r="EH179">
        <v>137396</v>
      </c>
      <c r="EN179">
        <v>685</v>
      </c>
      <c r="EO179">
        <v>14729</v>
      </c>
      <c r="EP179">
        <v>175</v>
      </c>
      <c r="ES179">
        <v>0</v>
      </c>
      <c r="EV179">
        <v>38383</v>
      </c>
      <c r="EW179">
        <v>0</v>
      </c>
      <c r="EX179">
        <v>1</v>
      </c>
      <c r="FB179">
        <v>1851188.6</v>
      </c>
      <c r="FI179">
        <v>2571160</v>
      </c>
      <c r="FN179">
        <v>-106</v>
      </c>
      <c r="FP179">
        <v>57598</v>
      </c>
      <c r="FQ179">
        <v>84456</v>
      </c>
      <c r="FS179">
        <v>4460</v>
      </c>
      <c r="FW179">
        <v>146514</v>
      </c>
      <c r="FX179">
        <v>335301</v>
      </c>
      <c r="FZ179">
        <v>20419</v>
      </c>
      <c r="GA179">
        <v>21109</v>
      </c>
      <c r="GB179">
        <v>41528</v>
      </c>
      <c r="GC179">
        <v>9912</v>
      </c>
      <c r="GL179">
        <v>-7433</v>
      </c>
      <c r="GM179">
        <v>1873</v>
      </c>
      <c r="GN179">
        <v>169</v>
      </c>
      <c r="GO179">
        <v>275</v>
      </c>
      <c r="GP179">
        <v>2</v>
      </c>
      <c r="GQ179">
        <v>527866</v>
      </c>
      <c r="GR179">
        <v>-150627</v>
      </c>
      <c r="GS179">
        <v>-148139</v>
      </c>
      <c r="GT179">
        <v>-591</v>
      </c>
      <c r="GW179">
        <v>-1897</v>
      </c>
      <c r="HA179">
        <v>-19648</v>
      </c>
      <c r="HB179">
        <v>-2160</v>
      </c>
      <c r="HD179">
        <v>-2737</v>
      </c>
      <c r="HE179">
        <v>-175172</v>
      </c>
      <c r="HG179">
        <v>2574275</v>
      </c>
    </row>
    <row r="180" spans="1:215" x14ac:dyDescent="0.25">
      <c r="A180">
        <v>13</v>
      </c>
      <c r="B180" t="s">
        <v>717</v>
      </c>
      <c r="C180">
        <v>2010</v>
      </c>
      <c r="E180" t="s">
        <v>718</v>
      </c>
      <c r="F180">
        <v>1931</v>
      </c>
      <c r="G180">
        <v>0</v>
      </c>
      <c r="I180">
        <v>0</v>
      </c>
      <c r="J180" t="s">
        <v>719</v>
      </c>
      <c r="K180" t="s">
        <v>720</v>
      </c>
      <c r="L180" t="s">
        <v>720</v>
      </c>
      <c r="M180">
        <v>5</v>
      </c>
      <c r="N180" t="s">
        <v>721</v>
      </c>
      <c r="O180">
        <v>0</v>
      </c>
      <c r="P180" t="s">
        <v>633</v>
      </c>
      <c r="Q180" t="s">
        <v>626</v>
      </c>
      <c r="R180">
        <v>2</v>
      </c>
      <c r="S180">
        <v>1</v>
      </c>
      <c r="T180" s="60">
        <v>40543</v>
      </c>
      <c r="U180" s="60">
        <v>40543</v>
      </c>
      <c r="V180" s="60">
        <v>40543</v>
      </c>
      <c r="W180" t="s">
        <v>201</v>
      </c>
      <c r="X180" t="s">
        <v>672</v>
      </c>
      <c r="Y180" t="s">
        <v>619</v>
      </c>
      <c r="Z180">
        <v>4.5000001999999997E-2</v>
      </c>
      <c r="AA180">
        <v>7.9999998000000003E-2</v>
      </c>
      <c r="AB180">
        <v>1</v>
      </c>
      <c r="AC180">
        <v>0</v>
      </c>
      <c r="AD180">
        <v>4</v>
      </c>
      <c r="AE180">
        <v>1</v>
      </c>
      <c r="AF180">
        <v>1</v>
      </c>
      <c r="AG180">
        <v>30</v>
      </c>
      <c r="BK180">
        <v>4.5000001999999997E-2</v>
      </c>
      <c r="BO180">
        <v>4.5000001999999997E-2</v>
      </c>
      <c r="BP180" s="60">
        <v>40543</v>
      </c>
      <c r="BQ180">
        <v>2926045</v>
      </c>
      <c r="BR180">
        <v>4005566</v>
      </c>
      <c r="BS180">
        <v>0.73000001999999997</v>
      </c>
      <c r="BT180">
        <v>1079521</v>
      </c>
      <c r="BV180">
        <v>705265</v>
      </c>
      <c r="BW180">
        <v>86818</v>
      </c>
      <c r="BX180">
        <v>1.01</v>
      </c>
      <c r="BY180">
        <v>0</v>
      </c>
      <c r="BZ180">
        <v>0</v>
      </c>
      <c r="CA180">
        <v>0</v>
      </c>
      <c r="CC180">
        <v>0.14000000000000001</v>
      </c>
      <c r="CE180">
        <v>-3.0000000000000001E-3</v>
      </c>
      <c r="CG180">
        <v>4.6999998000000001E-2</v>
      </c>
      <c r="CJ180">
        <v>4.5999999999999999E-2</v>
      </c>
      <c r="CR180">
        <v>1</v>
      </c>
      <c r="CS180">
        <v>0</v>
      </c>
      <c r="CT180">
        <v>0</v>
      </c>
      <c r="CU180">
        <v>0</v>
      </c>
      <c r="CV180">
        <v>0.57700001999999995</v>
      </c>
      <c r="CW180">
        <v>0</v>
      </c>
      <c r="CX180">
        <v>0</v>
      </c>
      <c r="CY180">
        <v>0.22900000000000001</v>
      </c>
      <c r="CZ180">
        <v>0</v>
      </c>
      <c r="DA180">
        <v>0</v>
      </c>
      <c r="DB180">
        <v>7.4000000999999996E-2</v>
      </c>
      <c r="DC180">
        <v>6.0000000000000001E-3</v>
      </c>
      <c r="DD180">
        <v>9.3000001999999998E-2</v>
      </c>
      <c r="DE180">
        <v>2.1000000000000001E-2</v>
      </c>
      <c r="DF180">
        <v>2012</v>
      </c>
      <c r="DG180">
        <v>0.10100000000000001</v>
      </c>
      <c r="DH180">
        <v>7.9999998000000003E-2</v>
      </c>
      <c r="DI180">
        <v>2.1000000000000001E-2</v>
      </c>
      <c r="DJ180">
        <v>9.7900002999999999E-2</v>
      </c>
      <c r="DK180">
        <v>0.17790001999999999</v>
      </c>
      <c r="DR180">
        <v>0</v>
      </c>
      <c r="DS180">
        <v>0</v>
      </c>
      <c r="DT180">
        <v>0</v>
      </c>
      <c r="DU180">
        <v>0</v>
      </c>
      <c r="DV180">
        <v>16144</v>
      </c>
      <c r="DW180">
        <v>705265.31</v>
      </c>
      <c r="DX180">
        <v>43.990001999999997</v>
      </c>
      <c r="DY180">
        <v>7.5999999000000003</v>
      </c>
      <c r="DZ180">
        <v>43.686000999999997</v>
      </c>
      <c r="EA180">
        <v>1348</v>
      </c>
      <c r="EB180">
        <v>16865</v>
      </c>
      <c r="EC180">
        <v>5075</v>
      </c>
      <c r="ED180">
        <v>171930</v>
      </c>
      <c r="EF180">
        <v>33.877834</v>
      </c>
      <c r="EG180">
        <v>4210</v>
      </c>
      <c r="EH180">
        <v>154063</v>
      </c>
      <c r="EN180">
        <v>686</v>
      </c>
      <c r="EO180">
        <v>14711</v>
      </c>
      <c r="EP180">
        <v>179</v>
      </c>
      <c r="ES180">
        <v>0</v>
      </c>
      <c r="EV180">
        <v>39432</v>
      </c>
      <c r="EW180">
        <v>0</v>
      </c>
      <c r="EX180">
        <v>1</v>
      </c>
      <c r="FB180">
        <v>2056221.5</v>
      </c>
      <c r="FI180">
        <v>2878016</v>
      </c>
      <c r="FN180">
        <v>-81</v>
      </c>
      <c r="FP180">
        <v>56728</v>
      </c>
      <c r="FQ180">
        <v>89515</v>
      </c>
      <c r="FS180">
        <v>3671</v>
      </c>
      <c r="FW180">
        <v>149914</v>
      </c>
      <c r="FX180">
        <v>297955</v>
      </c>
      <c r="FZ180">
        <v>25432</v>
      </c>
      <c r="GA180">
        <v>26221</v>
      </c>
      <c r="GB180">
        <v>51653</v>
      </c>
      <c r="GC180">
        <v>16629</v>
      </c>
      <c r="GL180">
        <v>-11304</v>
      </c>
      <c r="GM180">
        <v>959</v>
      </c>
      <c r="GN180">
        <v>73</v>
      </c>
      <c r="GO180">
        <v>154</v>
      </c>
      <c r="GP180">
        <v>9</v>
      </c>
      <c r="GQ180">
        <v>505887</v>
      </c>
      <c r="GR180">
        <v>-166266</v>
      </c>
      <c r="GS180">
        <v>-163832</v>
      </c>
      <c r="GT180">
        <v>-496</v>
      </c>
      <c r="GW180">
        <v>-1938</v>
      </c>
      <c r="HA180">
        <v>-22942</v>
      </c>
      <c r="HB180">
        <v>-2215</v>
      </c>
      <c r="HD180">
        <v>-5235</v>
      </c>
      <c r="HE180">
        <v>-196658</v>
      </c>
      <c r="HG180">
        <v>2883504</v>
      </c>
    </row>
    <row r="181" spans="1:215" x14ac:dyDescent="0.25">
      <c r="A181">
        <v>13</v>
      </c>
      <c r="B181" t="s">
        <v>717</v>
      </c>
      <c r="C181">
        <v>2011</v>
      </c>
      <c r="E181" t="s">
        <v>718</v>
      </c>
      <c r="F181">
        <v>1931</v>
      </c>
      <c r="G181">
        <v>0</v>
      </c>
      <c r="I181">
        <v>0</v>
      </c>
      <c r="J181" t="s">
        <v>719</v>
      </c>
      <c r="K181" t="s">
        <v>720</v>
      </c>
      <c r="L181" t="s">
        <v>720</v>
      </c>
      <c r="M181">
        <v>5</v>
      </c>
      <c r="N181" t="s">
        <v>721</v>
      </c>
      <c r="O181">
        <v>0</v>
      </c>
      <c r="P181" t="s">
        <v>633</v>
      </c>
      <c r="Q181" t="s">
        <v>626</v>
      </c>
      <c r="R181">
        <v>2</v>
      </c>
      <c r="S181">
        <v>1</v>
      </c>
      <c r="T181" s="60">
        <v>40908</v>
      </c>
      <c r="U181" s="60">
        <v>40908</v>
      </c>
      <c r="V181" s="60">
        <v>40908</v>
      </c>
      <c r="W181" t="s">
        <v>201</v>
      </c>
      <c r="X181" t="s">
        <v>672</v>
      </c>
      <c r="Y181" t="s">
        <v>619</v>
      </c>
      <c r="Z181">
        <v>4.5000001999999997E-2</v>
      </c>
      <c r="AA181">
        <v>7.9999998000000003E-2</v>
      </c>
      <c r="AB181">
        <v>1</v>
      </c>
      <c r="AC181">
        <v>0</v>
      </c>
      <c r="AD181">
        <v>4</v>
      </c>
      <c r="AE181">
        <v>1</v>
      </c>
      <c r="AF181">
        <v>1</v>
      </c>
      <c r="AG181">
        <v>30</v>
      </c>
      <c r="BK181">
        <v>4.5000001999999997E-2</v>
      </c>
      <c r="BO181">
        <v>4.5000001999999997E-2</v>
      </c>
      <c r="BP181" s="60">
        <v>40908</v>
      </c>
      <c r="BQ181">
        <v>2882691</v>
      </c>
      <c r="BR181">
        <v>4160015</v>
      </c>
      <c r="BS181">
        <v>0.69300002000000005</v>
      </c>
      <c r="BT181">
        <v>1277324</v>
      </c>
      <c r="BV181">
        <v>718169</v>
      </c>
      <c r="BW181">
        <v>64492</v>
      </c>
      <c r="BX181">
        <v>1.39</v>
      </c>
      <c r="BY181">
        <v>0</v>
      </c>
      <c r="BZ181">
        <v>0</v>
      </c>
      <c r="CA181">
        <v>0</v>
      </c>
      <c r="CC181">
        <v>1.8999999E-2</v>
      </c>
      <c r="CE181">
        <v>0.109</v>
      </c>
      <c r="CG181">
        <v>2.1000000000000001E-2</v>
      </c>
      <c r="CJ181">
        <v>5.6999995999999997E-2</v>
      </c>
      <c r="CR181">
        <v>1</v>
      </c>
      <c r="CS181">
        <v>0</v>
      </c>
      <c r="CT181">
        <v>0</v>
      </c>
      <c r="CU181">
        <v>0</v>
      </c>
      <c r="CV181">
        <v>0.55500000999999999</v>
      </c>
      <c r="CW181">
        <v>0</v>
      </c>
      <c r="CX181">
        <v>0</v>
      </c>
      <c r="CY181">
        <v>0.23599999999999999</v>
      </c>
      <c r="CZ181">
        <v>0</v>
      </c>
      <c r="DA181">
        <v>0</v>
      </c>
      <c r="DB181">
        <v>8.6000003000000005E-2</v>
      </c>
      <c r="DC181">
        <v>8.9999999999999993E-3</v>
      </c>
      <c r="DD181">
        <v>9.3000001999999998E-2</v>
      </c>
      <c r="DE181">
        <v>2.1000000000000001E-2</v>
      </c>
      <c r="DF181">
        <v>2013</v>
      </c>
      <c r="DG181">
        <v>9.6899994000000003E-2</v>
      </c>
      <c r="DH181">
        <v>7.9999998000000003E-2</v>
      </c>
      <c r="DI181">
        <v>1.6900001000000001E-2</v>
      </c>
      <c r="DJ181">
        <v>0.1062</v>
      </c>
      <c r="DK181">
        <v>0.18620001</v>
      </c>
      <c r="DR181">
        <v>0</v>
      </c>
      <c r="DS181">
        <v>0</v>
      </c>
      <c r="DT181">
        <v>0</v>
      </c>
      <c r="DU181">
        <v>0</v>
      </c>
      <c r="DV181">
        <v>16065</v>
      </c>
      <c r="DW181">
        <v>718169</v>
      </c>
      <c r="DX181">
        <v>44.200001</v>
      </c>
      <c r="DY181">
        <v>7.6999997999999996</v>
      </c>
      <c r="DZ181">
        <v>44.703999000000003</v>
      </c>
      <c r="EA181">
        <v>1436</v>
      </c>
      <c r="EB181">
        <v>17725</v>
      </c>
      <c r="EC181">
        <v>5320</v>
      </c>
      <c r="ED181">
        <v>184867</v>
      </c>
      <c r="EF181">
        <v>34.749434999999998</v>
      </c>
      <c r="EG181">
        <v>4449</v>
      </c>
      <c r="EH181">
        <v>166563</v>
      </c>
      <c r="EN181">
        <v>685</v>
      </c>
      <c r="EO181">
        <v>15037</v>
      </c>
      <c r="EP181">
        <v>186</v>
      </c>
      <c r="EQ181">
        <v>30</v>
      </c>
      <c r="ER181">
        <v>156</v>
      </c>
      <c r="ES181">
        <v>0</v>
      </c>
      <c r="EV181">
        <v>40546</v>
      </c>
      <c r="EW181">
        <v>0</v>
      </c>
      <c r="EX181">
        <v>1</v>
      </c>
      <c r="FB181">
        <v>2197101.7999999998</v>
      </c>
      <c r="FI181">
        <v>2875756</v>
      </c>
      <c r="FN181">
        <v>-109</v>
      </c>
      <c r="FP181">
        <v>58590</v>
      </c>
      <c r="FQ181">
        <v>91780</v>
      </c>
      <c r="FS181">
        <v>3902</v>
      </c>
      <c r="FW181">
        <v>154272</v>
      </c>
      <c r="FX181">
        <v>-9268</v>
      </c>
      <c r="FZ181">
        <v>26369</v>
      </c>
      <c r="GA181">
        <v>28514</v>
      </c>
      <c r="GB181">
        <v>54883</v>
      </c>
      <c r="GC181">
        <v>17163</v>
      </c>
      <c r="GL181">
        <v>-10749</v>
      </c>
      <c r="GM181">
        <v>819</v>
      </c>
      <c r="GN181">
        <v>282</v>
      </c>
      <c r="GO181">
        <v>391</v>
      </c>
      <c r="GP181">
        <v>78</v>
      </c>
      <c r="GQ181">
        <v>207480</v>
      </c>
      <c r="GR181">
        <v>-179891</v>
      </c>
      <c r="GS181">
        <v>-177408</v>
      </c>
      <c r="GT181">
        <v>-442</v>
      </c>
      <c r="GW181">
        <v>-2041</v>
      </c>
      <c r="HA181">
        <v>-22686</v>
      </c>
      <c r="HB181">
        <v>-2157</v>
      </c>
      <c r="HD181">
        <v>-2737</v>
      </c>
      <c r="HE181">
        <v>-207471</v>
      </c>
      <c r="HG181">
        <v>2883513</v>
      </c>
    </row>
    <row r="182" spans="1:215" x14ac:dyDescent="0.25">
      <c r="A182">
        <v>13</v>
      </c>
      <c r="B182" t="s">
        <v>717</v>
      </c>
      <c r="C182">
        <v>2012</v>
      </c>
      <c r="E182" t="s">
        <v>718</v>
      </c>
      <c r="F182">
        <v>1931</v>
      </c>
      <c r="G182">
        <v>0</v>
      </c>
      <c r="I182">
        <v>0</v>
      </c>
      <c r="J182" t="s">
        <v>719</v>
      </c>
      <c r="K182" t="s">
        <v>720</v>
      </c>
      <c r="L182" t="s">
        <v>720</v>
      </c>
      <c r="M182">
        <v>5</v>
      </c>
      <c r="N182" t="s">
        <v>721</v>
      </c>
      <c r="O182">
        <v>0</v>
      </c>
      <c r="P182" t="s">
        <v>633</v>
      </c>
      <c r="Q182" t="s">
        <v>626</v>
      </c>
      <c r="R182">
        <v>2</v>
      </c>
      <c r="S182">
        <v>1</v>
      </c>
      <c r="T182" s="60">
        <v>41274</v>
      </c>
      <c r="U182" s="60">
        <v>41274</v>
      </c>
      <c r="V182" s="60">
        <v>41274</v>
      </c>
      <c r="W182" t="s">
        <v>201</v>
      </c>
      <c r="X182" t="s">
        <v>672</v>
      </c>
      <c r="Y182" t="s">
        <v>619</v>
      </c>
      <c r="Z182">
        <v>4.2500000000000003E-2</v>
      </c>
      <c r="AA182">
        <v>7.9999998000000003E-2</v>
      </c>
      <c r="AB182">
        <v>1</v>
      </c>
      <c r="AC182">
        <v>0</v>
      </c>
      <c r="AD182">
        <v>4</v>
      </c>
      <c r="AE182">
        <v>1</v>
      </c>
      <c r="AF182">
        <v>1</v>
      </c>
      <c r="AG182">
        <v>30</v>
      </c>
      <c r="AI182" t="s">
        <v>722</v>
      </c>
      <c r="AO182">
        <v>3154897</v>
      </c>
      <c r="AP182">
        <v>3098721.3</v>
      </c>
      <c r="AQ182">
        <v>-88305.460999999996</v>
      </c>
      <c r="AR182">
        <v>0</v>
      </c>
      <c r="AS182">
        <v>0</v>
      </c>
      <c r="AT182">
        <v>0</v>
      </c>
      <c r="AU182">
        <v>1</v>
      </c>
      <c r="AV182">
        <v>2</v>
      </c>
      <c r="AX182">
        <v>0</v>
      </c>
      <c r="AY182">
        <v>0.25</v>
      </c>
      <c r="AZ182">
        <v>4</v>
      </c>
      <c r="BA182">
        <v>0</v>
      </c>
      <c r="BB182">
        <v>0</v>
      </c>
      <c r="BC182">
        <v>4</v>
      </c>
      <c r="BD182">
        <v>1</v>
      </c>
      <c r="BE182">
        <v>1</v>
      </c>
      <c r="BK182">
        <v>4.2500000000000003E-2</v>
      </c>
      <c r="BO182">
        <v>4.2500000000000003E-2</v>
      </c>
      <c r="BP182" s="60">
        <v>41274</v>
      </c>
      <c r="BQ182">
        <v>3098721</v>
      </c>
      <c r="BR182">
        <v>4157621</v>
      </c>
      <c r="BS182">
        <v>0.74529999000000002</v>
      </c>
      <c r="BT182">
        <v>1058900</v>
      </c>
      <c r="BV182">
        <v>523668</v>
      </c>
      <c r="BW182">
        <v>51267</v>
      </c>
      <c r="BX182">
        <v>1.63</v>
      </c>
      <c r="BY182">
        <v>0</v>
      </c>
      <c r="BZ182">
        <v>0</v>
      </c>
      <c r="CA182">
        <v>0</v>
      </c>
      <c r="CC182">
        <v>0.12899999000000001</v>
      </c>
      <c r="CE182">
        <v>9.3999997000000002E-2</v>
      </c>
      <c r="CG182">
        <v>2.5999998999999999E-2</v>
      </c>
      <c r="CJ182">
        <v>8.3999999000000006E-2</v>
      </c>
      <c r="CR182">
        <v>1</v>
      </c>
      <c r="CS182">
        <v>0</v>
      </c>
      <c r="CT182">
        <v>0</v>
      </c>
      <c r="CU182">
        <v>0</v>
      </c>
      <c r="CV182">
        <v>0.56499999999999995</v>
      </c>
      <c r="CW182">
        <v>0</v>
      </c>
      <c r="CX182">
        <v>0</v>
      </c>
      <c r="CY182">
        <v>0.23300000000000001</v>
      </c>
      <c r="CZ182">
        <v>0</v>
      </c>
      <c r="DA182">
        <v>0</v>
      </c>
      <c r="DB182">
        <v>8.1000000000000003E-2</v>
      </c>
      <c r="DC182">
        <v>8.9999999999999993E-3</v>
      </c>
      <c r="DD182">
        <v>8.6999996999999996E-2</v>
      </c>
      <c r="DE182">
        <v>2.5000000000000001E-2</v>
      </c>
      <c r="DF182">
        <v>2014</v>
      </c>
      <c r="DG182">
        <v>9.2900000999999996E-2</v>
      </c>
      <c r="DH182">
        <v>7.9999998000000003E-2</v>
      </c>
      <c r="DI182">
        <v>1.29E-2</v>
      </c>
      <c r="DJ182">
        <v>0.1178</v>
      </c>
      <c r="DK182">
        <v>0.19780001</v>
      </c>
      <c r="DR182">
        <v>0</v>
      </c>
      <c r="DS182">
        <v>0</v>
      </c>
      <c r="DT182">
        <v>0</v>
      </c>
      <c r="DU182">
        <v>0</v>
      </c>
      <c r="DV182">
        <v>12097</v>
      </c>
      <c r="DW182">
        <v>523668.44</v>
      </c>
      <c r="DX182">
        <v>44.799999</v>
      </c>
      <c r="DY182">
        <v>7.9000000999999997</v>
      </c>
      <c r="DZ182">
        <v>43.289000999999999</v>
      </c>
      <c r="EA182">
        <v>3075</v>
      </c>
      <c r="EB182">
        <v>20104</v>
      </c>
      <c r="EC182">
        <v>5901</v>
      </c>
      <c r="ED182">
        <v>209574</v>
      </c>
      <c r="EF182">
        <v>35.514995999999996</v>
      </c>
      <c r="EG182">
        <v>5027</v>
      </c>
      <c r="EN182">
        <v>691</v>
      </c>
      <c r="EP182">
        <v>183</v>
      </c>
      <c r="EQ182">
        <v>23</v>
      </c>
      <c r="ER182">
        <v>160</v>
      </c>
      <c r="ES182">
        <v>0</v>
      </c>
      <c r="EV182">
        <v>41177</v>
      </c>
      <c r="EW182">
        <v>0</v>
      </c>
      <c r="EX182">
        <v>1</v>
      </c>
      <c r="EZ182">
        <v>1757594.8</v>
      </c>
      <c r="FA182">
        <v>273662.09000000003</v>
      </c>
      <c r="FB182">
        <v>2477293.5</v>
      </c>
      <c r="FI182">
        <v>3154897</v>
      </c>
      <c r="FN182">
        <v>-99</v>
      </c>
      <c r="FP182">
        <v>54827</v>
      </c>
      <c r="FQ182">
        <v>86113</v>
      </c>
      <c r="FS182">
        <v>13927</v>
      </c>
      <c r="FW182">
        <v>154867</v>
      </c>
      <c r="FX182">
        <v>299618</v>
      </c>
      <c r="FZ182">
        <v>23775</v>
      </c>
      <c r="GA182">
        <v>37989</v>
      </c>
      <c r="GB182">
        <v>61764</v>
      </c>
      <c r="GC182">
        <v>17633</v>
      </c>
      <c r="GL182">
        <v>-11518</v>
      </c>
      <c r="GM182">
        <v>502</v>
      </c>
      <c r="GN182">
        <v>493</v>
      </c>
      <c r="GO182">
        <v>592</v>
      </c>
      <c r="GP182">
        <v>2663</v>
      </c>
      <c r="GQ182">
        <v>526022</v>
      </c>
      <c r="GR182">
        <v>-196355</v>
      </c>
      <c r="GS182">
        <v>-193941</v>
      </c>
      <c r="GT182">
        <v>-410</v>
      </c>
      <c r="GW182">
        <v>-2004</v>
      </c>
      <c r="HA182">
        <v>-42941</v>
      </c>
      <c r="HB182">
        <v>-2035</v>
      </c>
      <c r="HD182">
        <v>-2072</v>
      </c>
      <c r="HE182">
        <v>-243403</v>
      </c>
      <c r="HG182">
        <v>3166132</v>
      </c>
    </row>
    <row r="183" spans="1:215" x14ac:dyDescent="0.25">
      <c r="A183">
        <v>13</v>
      </c>
      <c r="B183" t="s">
        <v>717</v>
      </c>
      <c r="C183">
        <v>2013</v>
      </c>
      <c r="E183" t="s">
        <v>718</v>
      </c>
      <c r="F183">
        <v>1931</v>
      </c>
      <c r="G183">
        <v>0</v>
      </c>
      <c r="I183">
        <v>0</v>
      </c>
      <c r="J183" t="s">
        <v>719</v>
      </c>
      <c r="K183" t="s">
        <v>720</v>
      </c>
      <c r="L183" t="s">
        <v>720</v>
      </c>
      <c r="M183">
        <v>5</v>
      </c>
      <c r="N183" t="s">
        <v>721</v>
      </c>
      <c r="O183">
        <v>0</v>
      </c>
      <c r="P183" t="s">
        <v>633</v>
      </c>
      <c r="Q183" t="s">
        <v>626</v>
      </c>
      <c r="R183">
        <v>2</v>
      </c>
      <c r="S183">
        <v>1</v>
      </c>
      <c r="T183" s="60">
        <v>41639</v>
      </c>
      <c r="U183" s="60">
        <v>41639</v>
      </c>
      <c r="V183" s="60">
        <v>41639</v>
      </c>
      <c r="W183" t="s">
        <v>201</v>
      </c>
      <c r="X183" t="s">
        <v>672</v>
      </c>
      <c r="Y183" t="s">
        <v>619</v>
      </c>
      <c r="Z183">
        <v>2.7999999000000001E-2</v>
      </c>
      <c r="AA183">
        <v>7.5000002999999996E-2</v>
      </c>
      <c r="AB183">
        <v>1</v>
      </c>
      <c r="AC183">
        <v>0</v>
      </c>
      <c r="AD183">
        <v>4</v>
      </c>
      <c r="AE183">
        <v>1</v>
      </c>
      <c r="AF183">
        <v>1</v>
      </c>
      <c r="AG183">
        <v>30</v>
      </c>
      <c r="AI183" t="s">
        <v>723</v>
      </c>
      <c r="AO183">
        <v>3493354.5</v>
      </c>
      <c r="AP183">
        <v>3291297.5</v>
      </c>
      <c r="AQ183">
        <v>-141998.63</v>
      </c>
      <c r="AR183">
        <v>0</v>
      </c>
      <c r="AS183">
        <v>0</v>
      </c>
      <c r="AT183">
        <v>0</v>
      </c>
      <c r="AU183">
        <v>1</v>
      </c>
      <c r="AV183">
        <v>2</v>
      </c>
      <c r="AX183">
        <v>0</v>
      </c>
      <c r="AY183">
        <v>0.25</v>
      </c>
      <c r="AZ183">
        <v>4</v>
      </c>
      <c r="BA183">
        <v>0</v>
      </c>
      <c r="BB183">
        <v>0</v>
      </c>
      <c r="BC183">
        <v>4</v>
      </c>
      <c r="BD183">
        <v>1</v>
      </c>
      <c r="BE183">
        <v>1</v>
      </c>
      <c r="BK183">
        <v>3.9000000999999999E-2</v>
      </c>
      <c r="BO183">
        <v>3.9000000999999999E-2</v>
      </c>
      <c r="BP183" s="60">
        <v>41639</v>
      </c>
      <c r="BQ183">
        <v>3291298</v>
      </c>
      <c r="BR183">
        <v>4502282</v>
      </c>
      <c r="BS183">
        <v>0.73100001000000003</v>
      </c>
      <c r="BT183">
        <v>1210984</v>
      </c>
      <c r="BV183">
        <v>529003</v>
      </c>
      <c r="BW183">
        <v>56180</v>
      </c>
      <c r="BX183">
        <v>1.1599999999999999</v>
      </c>
      <c r="BY183">
        <v>0</v>
      </c>
      <c r="BZ183">
        <v>0</v>
      </c>
      <c r="CA183">
        <v>0</v>
      </c>
      <c r="CC183">
        <v>0.156</v>
      </c>
      <c r="CE183">
        <v>9.8999999000000005E-2</v>
      </c>
      <c r="CG183">
        <v>0.122</v>
      </c>
      <c r="CJ183">
        <v>7.5999997999999999E-2</v>
      </c>
      <c r="CS183">
        <v>0</v>
      </c>
      <c r="CT183">
        <v>0</v>
      </c>
      <c r="CU183">
        <v>0</v>
      </c>
      <c r="CV183">
        <v>0.58399999000000002</v>
      </c>
      <c r="CW183">
        <v>0</v>
      </c>
      <c r="CX183">
        <v>0</v>
      </c>
      <c r="CY183">
        <v>0.23400000000000001</v>
      </c>
      <c r="CZ183">
        <v>0</v>
      </c>
      <c r="DA183">
        <v>0</v>
      </c>
      <c r="DB183">
        <v>7.1000002000000006E-2</v>
      </c>
      <c r="DC183">
        <v>8.0000000000000002E-3</v>
      </c>
      <c r="DD183">
        <v>7.8000001999999999E-2</v>
      </c>
      <c r="DE183">
        <v>2.5000000000000001E-2</v>
      </c>
      <c r="DF183">
        <v>2015</v>
      </c>
      <c r="DG183">
        <v>9.8999999000000005E-2</v>
      </c>
      <c r="DH183">
        <v>7.9999998000000003E-2</v>
      </c>
      <c r="DI183">
        <v>1.8999999E-2</v>
      </c>
      <c r="DJ183">
        <v>0.13619999999999999</v>
      </c>
      <c r="DK183">
        <v>0.21620001</v>
      </c>
      <c r="DR183">
        <v>0</v>
      </c>
      <c r="DS183">
        <v>0</v>
      </c>
      <c r="DT183">
        <v>0</v>
      </c>
      <c r="DU183">
        <v>0</v>
      </c>
      <c r="DV183">
        <v>11954</v>
      </c>
      <c r="DW183">
        <v>529003.43999999994</v>
      </c>
      <c r="DZ183">
        <v>44.252997999999998</v>
      </c>
      <c r="EA183">
        <v>2868</v>
      </c>
      <c r="EB183">
        <v>20286</v>
      </c>
      <c r="EC183">
        <v>6167</v>
      </c>
      <c r="EF183">
        <v>35.406841</v>
      </c>
      <c r="EG183">
        <v>5287</v>
      </c>
      <c r="EN183">
        <v>704</v>
      </c>
      <c r="EP183">
        <v>176</v>
      </c>
      <c r="EQ183">
        <v>20</v>
      </c>
      <c r="ER183">
        <v>156</v>
      </c>
      <c r="ES183">
        <v>0</v>
      </c>
      <c r="EV183">
        <v>41275</v>
      </c>
      <c r="EW183">
        <v>0</v>
      </c>
      <c r="EX183">
        <v>1</v>
      </c>
      <c r="FB183">
        <v>2708401.5</v>
      </c>
      <c r="FN183">
        <v>-85</v>
      </c>
      <c r="FP183">
        <v>42627</v>
      </c>
      <c r="FQ183">
        <v>67197</v>
      </c>
      <c r="FS183">
        <v>7363</v>
      </c>
      <c r="FW183">
        <v>117187</v>
      </c>
      <c r="FX183">
        <v>413030</v>
      </c>
      <c r="FZ183">
        <v>22819</v>
      </c>
      <c r="GA183">
        <v>41025</v>
      </c>
      <c r="GB183">
        <v>63844</v>
      </c>
      <c r="GC183">
        <v>16092</v>
      </c>
      <c r="GL183">
        <v>-11505</v>
      </c>
      <c r="GM183">
        <v>349</v>
      </c>
      <c r="GN183">
        <v>487</v>
      </c>
      <c r="GO183">
        <v>572</v>
      </c>
      <c r="GP183">
        <v>14</v>
      </c>
      <c r="GQ183">
        <v>599498</v>
      </c>
      <c r="GR183">
        <v>-218354</v>
      </c>
      <c r="GS183">
        <v>-215843</v>
      </c>
      <c r="GT183">
        <v>-479</v>
      </c>
      <c r="GW183">
        <v>-2032</v>
      </c>
      <c r="HA183">
        <v>-32480</v>
      </c>
      <c r="HB183">
        <v>-2021</v>
      </c>
      <c r="HD183">
        <v>-4463</v>
      </c>
      <c r="HE183">
        <v>-257318</v>
      </c>
      <c r="HG183">
        <v>3508312</v>
      </c>
    </row>
    <row r="184" spans="1:215" x14ac:dyDescent="0.25">
      <c r="A184">
        <v>13</v>
      </c>
      <c r="B184" t="s">
        <v>717</v>
      </c>
      <c r="C184">
        <v>2014</v>
      </c>
      <c r="E184" t="s">
        <v>718</v>
      </c>
      <c r="F184">
        <v>1931</v>
      </c>
      <c r="G184">
        <v>0</v>
      </c>
      <c r="I184">
        <v>0</v>
      </c>
      <c r="J184" t="s">
        <v>719</v>
      </c>
      <c r="K184" t="s">
        <v>720</v>
      </c>
      <c r="L184" t="s">
        <v>720</v>
      </c>
      <c r="M184">
        <v>5</v>
      </c>
      <c r="N184" t="s">
        <v>721</v>
      </c>
      <c r="O184">
        <v>0</v>
      </c>
      <c r="P184" t="s">
        <v>633</v>
      </c>
      <c r="Q184" t="s">
        <v>626</v>
      </c>
      <c r="R184">
        <v>2</v>
      </c>
      <c r="S184">
        <v>1</v>
      </c>
      <c r="T184" s="60">
        <v>42004</v>
      </c>
      <c r="U184" s="60">
        <v>42004</v>
      </c>
      <c r="BY184">
        <v>0</v>
      </c>
      <c r="BZ184">
        <v>0</v>
      </c>
      <c r="CA184">
        <v>0</v>
      </c>
      <c r="CS184">
        <v>0</v>
      </c>
      <c r="CT184">
        <v>0</v>
      </c>
      <c r="CU184">
        <v>0</v>
      </c>
      <c r="CV184">
        <v>0</v>
      </c>
      <c r="CW184">
        <v>0</v>
      </c>
      <c r="CX184">
        <v>0</v>
      </c>
      <c r="CY184">
        <v>0</v>
      </c>
      <c r="CZ184">
        <v>0</v>
      </c>
      <c r="DA184">
        <v>0</v>
      </c>
      <c r="DB184">
        <v>0</v>
      </c>
      <c r="DC184">
        <v>0</v>
      </c>
      <c r="DD184">
        <v>0</v>
      </c>
      <c r="DE184">
        <v>0</v>
      </c>
      <c r="DR184">
        <v>0</v>
      </c>
      <c r="DS184">
        <v>0</v>
      </c>
      <c r="DT184">
        <v>0</v>
      </c>
      <c r="DU184">
        <v>0</v>
      </c>
      <c r="EW184">
        <v>0</v>
      </c>
      <c r="EX184">
        <v>0</v>
      </c>
    </row>
    <row r="185" spans="1:215" x14ac:dyDescent="0.25">
      <c r="A185">
        <v>14</v>
      </c>
      <c r="B185" t="s">
        <v>724</v>
      </c>
      <c r="C185">
        <v>2001</v>
      </c>
      <c r="E185" t="s">
        <v>725</v>
      </c>
      <c r="F185">
        <v>1931</v>
      </c>
      <c r="G185">
        <v>0</v>
      </c>
      <c r="I185">
        <v>0</v>
      </c>
      <c r="J185" t="s">
        <v>719</v>
      </c>
      <c r="K185" t="s">
        <v>720</v>
      </c>
      <c r="L185" t="s">
        <v>720</v>
      </c>
      <c r="M185">
        <v>2</v>
      </c>
      <c r="N185" t="s">
        <v>625</v>
      </c>
      <c r="O185">
        <v>0</v>
      </c>
      <c r="P185" t="s">
        <v>633</v>
      </c>
      <c r="Q185" t="s">
        <v>626</v>
      </c>
      <c r="R185">
        <v>2</v>
      </c>
      <c r="S185">
        <v>1</v>
      </c>
      <c r="T185" s="60">
        <v>37256</v>
      </c>
      <c r="U185" s="60">
        <v>37256</v>
      </c>
      <c r="V185" s="60">
        <v>37256</v>
      </c>
      <c r="W185" t="s">
        <v>201</v>
      </c>
      <c r="X185" t="s">
        <v>672</v>
      </c>
      <c r="Y185" t="s">
        <v>619</v>
      </c>
      <c r="Z185">
        <v>4.5000001999999997E-2</v>
      </c>
      <c r="AA185">
        <v>8.7499998999999995E-2</v>
      </c>
      <c r="AB185">
        <v>1</v>
      </c>
      <c r="AC185">
        <v>0</v>
      </c>
      <c r="AD185">
        <v>4</v>
      </c>
      <c r="AE185">
        <v>1</v>
      </c>
      <c r="AF185">
        <v>1</v>
      </c>
      <c r="AG185">
        <v>11</v>
      </c>
      <c r="BK185">
        <v>4.5000001999999997E-2</v>
      </c>
      <c r="BO185">
        <v>4.5000001999999997E-2</v>
      </c>
      <c r="BP185" s="60">
        <v>37256</v>
      </c>
      <c r="BQ185">
        <v>28947936</v>
      </c>
      <c r="BR185">
        <v>29469608</v>
      </c>
      <c r="BS185">
        <v>0.98199999000000004</v>
      </c>
      <c r="BT185">
        <v>521673</v>
      </c>
      <c r="BV185">
        <v>4954605</v>
      </c>
      <c r="BW185">
        <v>314649</v>
      </c>
      <c r="BX185">
        <v>1</v>
      </c>
      <c r="BY185">
        <v>0</v>
      </c>
      <c r="BZ185">
        <v>0</v>
      </c>
      <c r="CA185">
        <v>0</v>
      </c>
      <c r="CC185">
        <v>-7.6999999999999999E-2</v>
      </c>
      <c r="CE185">
        <v>3.3000000000000002E-2</v>
      </c>
      <c r="CG185">
        <v>8.8999993999999999E-2</v>
      </c>
      <c r="CJ185">
        <v>0.10299999999999999</v>
      </c>
      <c r="CS185">
        <v>0</v>
      </c>
      <c r="CT185">
        <v>0</v>
      </c>
      <c r="CU185">
        <v>0</v>
      </c>
      <c r="CV185">
        <v>0.65800004999999995</v>
      </c>
      <c r="CW185">
        <v>0.52700000999999996</v>
      </c>
      <c r="CX185">
        <v>0.13100000000000001</v>
      </c>
      <c r="CY185">
        <v>0.10399999</v>
      </c>
      <c r="CZ185">
        <v>0</v>
      </c>
      <c r="DA185">
        <v>0</v>
      </c>
      <c r="DB185">
        <v>9.8999999000000005E-2</v>
      </c>
      <c r="DC185">
        <v>2.3E-2</v>
      </c>
      <c r="DD185">
        <v>0.107</v>
      </c>
      <c r="DE185">
        <v>8.9999999999999993E-3</v>
      </c>
      <c r="DF185">
        <v>2003</v>
      </c>
      <c r="DG185">
        <v>0.15790001000000001</v>
      </c>
      <c r="DH185">
        <v>8.0200002000000006E-2</v>
      </c>
      <c r="DI185">
        <v>7.7699997000000007E-2</v>
      </c>
      <c r="DJ185">
        <v>0.15790001000000001</v>
      </c>
      <c r="DK185">
        <v>0.23809999000000001</v>
      </c>
      <c r="DR185">
        <v>0</v>
      </c>
      <c r="DS185">
        <v>0</v>
      </c>
      <c r="DT185">
        <v>0</v>
      </c>
      <c r="DU185">
        <v>0</v>
      </c>
      <c r="DV185">
        <v>157347</v>
      </c>
      <c r="DW185">
        <v>4954605</v>
      </c>
      <c r="DZ185">
        <v>31.361000000000001</v>
      </c>
      <c r="EA185">
        <v>9643</v>
      </c>
      <c r="EB185">
        <v>75606</v>
      </c>
      <c r="EC185">
        <v>54851</v>
      </c>
      <c r="ED185">
        <v>1222918</v>
      </c>
      <c r="EF185">
        <v>22.295273000000002</v>
      </c>
      <c r="EG185">
        <v>52903</v>
      </c>
      <c r="EH185">
        <v>1197812</v>
      </c>
      <c r="EP185">
        <v>1948</v>
      </c>
      <c r="ES185">
        <v>0</v>
      </c>
      <c r="EV185">
        <v>297447</v>
      </c>
      <c r="EW185">
        <v>0</v>
      </c>
      <c r="EX185">
        <v>1</v>
      </c>
      <c r="FB185">
        <v>15549250</v>
      </c>
      <c r="FN185">
        <v>-3064</v>
      </c>
      <c r="FP185">
        <v>368968</v>
      </c>
      <c r="FQ185">
        <v>314649</v>
      </c>
      <c r="FS185">
        <v>119719</v>
      </c>
      <c r="FW185">
        <v>803336</v>
      </c>
      <c r="FX185">
        <v>-2812366</v>
      </c>
      <c r="FZ185">
        <v>224457</v>
      </c>
      <c r="GA185">
        <v>234646</v>
      </c>
      <c r="GB185">
        <v>459103</v>
      </c>
      <c r="GC185">
        <v>131703</v>
      </c>
      <c r="GL185">
        <v>-75071</v>
      </c>
      <c r="GM185">
        <v>99535</v>
      </c>
      <c r="GN185">
        <v>-89966</v>
      </c>
      <c r="GO185">
        <v>-86902</v>
      </c>
      <c r="GQ185">
        <v>-1483726</v>
      </c>
      <c r="GR185">
        <v>-1175224</v>
      </c>
      <c r="GS185">
        <v>-1153060</v>
      </c>
      <c r="GT185">
        <v>-3228</v>
      </c>
      <c r="GW185">
        <v>-18936</v>
      </c>
      <c r="HA185">
        <v>-90898</v>
      </c>
      <c r="HB185">
        <v>-16363</v>
      </c>
      <c r="HD185">
        <v>-1409</v>
      </c>
      <c r="HE185">
        <v>-1283894</v>
      </c>
      <c r="HG185">
        <v>25500904</v>
      </c>
    </row>
    <row r="186" spans="1:215" x14ac:dyDescent="0.25">
      <c r="A186">
        <v>14</v>
      </c>
      <c r="B186" t="s">
        <v>724</v>
      </c>
      <c r="C186">
        <v>2002</v>
      </c>
      <c r="E186" t="s">
        <v>725</v>
      </c>
      <c r="F186">
        <v>1931</v>
      </c>
      <c r="G186">
        <v>0</v>
      </c>
      <c r="I186">
        <v>0</v>
      </c>
      <c r="J186" t="s">
        <v>719</v>
      </c>
      <c r="K186" t="s">
        <v>720</v>
      </c>
      <c r="L186" t="s">
        <v>720</v>
      </c>
      <c r="M186">
        <v>2</v>
      </c>
      <c r="N186" t="s">
        <v>625</v>
      </c>
      <c r="O186">
        <v>0</v>
      </c>
      <c r="P186" t="s">
        <v>633</v>
      </c>
      <c r="Q186" t="s">
        <v>626</v>
      </c>
      <c r="R186">
        <v>2</v>
      </c>
      <c r="S186">
        <v>1</v>
      </c>
      <c r="T186" s="60">
        <v>37621</v>
      </c>
      <c r="U186" s="60">
        <v>37621</v>
      </c>
      <c r="V186" s="60">
        <v>37621</v>
      </c>
      <c r="W186" t="s">
        <v>201</v>
      </c>
      <c r="X186" t="s">
        <v>672</v>
      </c>
      <c r="Y186" t="s">
        <v>619</v>
      </c>
      <c r="Z186">
        <v>4.5000001999999997E-2</v>
      </c>
      <c r="AA186">
        <v>8.7499998999999995E-2</v>
      </c>
      <c r="AB186">
        <v>1</v>
      </c>
      <c r="AC186">
        <v>0</v>
      </c>
      <c r="AD186">
        <v>4</v>
      </c>
      <c r="AE186">
        <v>1</v>
      </c>
      <c r="AF186">
        <v>1</v>
      </c>
      <c r="AG186">
        <v>30</v>
      </c>
      <c r="BK186">
        <v>4.5000001999999997E-2</v>
      </c>
      <c r="BO186">
        <v>4.5000001999999997E-2</v>
      </c>
      <c r="BP186" s="60">
        <v>37621</v>
      </c>
      <c r="BQ186">
        <v>28551608</v>
      </c>
      <c r="BR186">
        <v>32463918</v>
      </c>
      <c r="BS186">
        <v>0.87900001000000005</v>
      </c>
      <c r="BT186">
        <v>3912311</v>
      </c>
      <c r="BV186">
        <v>5278586</v>
      </c>
      <c r="BW186">
        <v>315825</v>
      </c>
      <c r="BX186">
        <v>1</v>
      </c>
      <c r="BY186">
        <v>0</v>
      </c>
      <c r="BZ186">
        <v>0</v>
      </c>
      <c r="CA186">
        <v>0</v>
      </c>
      <c r="CC186">
        <v>-0.1179</v>
      </c>
      <c r="CE186">
        <v>-6.5700001999999993E-2</v>
      </c>
      <c r="CG186">
        <v>2.3399999000000001E-2</v>
      </c>
      <c r="CJ186">
        <v>8.2900003E-2</v>
      </c>
      <c r="CS186">
        <v>0</v>
      </c>
      <c r="CT186">
        <v>0</v>
      </c>
      <c r="CU186">
        <v>0</v>
      </c>
      <c r="CV186">
        <v>0.61000001000000004</v>
      </c>
      <c r="CW186">
        <v>0.47799998999999999</v>
      </c>
      <c r="CX186">
        <v>0.13200000000000001</v>
      </c>
      <c r="CY186">
        <v>0.12800001</v>
      </c>
      <c r="CZ186">
        <v>0</v>
      </c>
      <c r="DA186">
        <v>0</v>
      </c>
      <c r="DB186">
        <v>0.112</v>
      </c>
      <c r="DC186">
        <v>2.7000000999999999E-2</v>
      </c>
      <c r="DD186">
        <v>0.111</v>
      </c>
      <c r="DE186">
        <v>1.2E-2</v>
      </c>
      <c r="DF186">
        <v>2004</v>
      </c>
      <c r="DG186">
        <v>0.15820000000000001</v>
      </c>
      <c r="DH186">
        <v>8.0200002000000006E-2</v>
      </c>
      <c r="DI186">
        <v>7.8000001999999999E-2</v>
      </c>
      <c r="DJ186">
        <v>0.15820000000000001</v>
      </c>
      <c r="DK186">
        <v>0.2384</v>
      </c>
      <c r="DR186">
        <v>0</v>
      </c>
      <c r="DS186">
        <v>0</v>
      </c>
      <c r="DT186">
        <v>0</v>
      </c>
      <c r="DU186">
        <v>0</v>
      </c>
      <c r="DV186">
        <v>159980</v>
      </c>
      <c r="DW186">
        <v>5278586</v>
      </c>
      <c r="DZ186">
        <v>32.994999</v>
      </c>
      <c r="EA186">
        <v>10148</v>
      </c>
      <c r="EB186">
        <v>80646</v>
      </c>
      <c r="EC186">
        <v>57384</v>
      </c>
      <c r="ED186">
        <v>1360046</v>
      </c>
      <c r="EF186">
        <v>23.700787999999999</v>
      </c>
      <c r="EG186">
        <v>55373</v>
      </c>
      <c r="EH186">
        <v>1333449</v>
      </c>
      <c r="EP186">
        <v>2011</v>
      </c>
      <c r="ES186">
        <v>0</v>
      </c>
      <c r="EV186">
        <v>308158</v>
      </c>
      <c r="EW186">
        <v>0</v>
      </c>
      <c r="EX186">
        <v>1</v>
      </c>
      <c r="FB186">
        <v>17342504</v>
      </c>
      <c r="FN186">
        <v>-3040</v>
      </c>
      <c r="FP186">
        <v>397315</v>
      </c>
      <c r="FQ186">
        <v>315825</v>
      </c>
      <c r="FS186">
        <v>329572</v>
      </c>
      <c r="FW186">
        <v>1042712</v>
      </c>
      <c r="FX186">
        <v>-3625844</v>
      </c>
      <c r="FZ186">
        <v>233985</v>
      </c>
      <c r="GA186">
        <v>240265</v>
      </c>
      <c r="GB186">
        <v>474250</v>
      </c>
      <c r="GC186">
        <v>119580</v>
      </c>
      <c r="GL186">
        <v>-77262</v>
      </c>
      <c r="GM186">
        <v>45402</v>
      </c>
      <c r="GN186">
        <v>-36049</v>
      </c>
      <c r="GO186">
        <v>-33009</v>
      </c>
      <c r="GQ186">
        <v>-2057211</v>
      </c>
      <c r="GR186">
        <v>-1311722</v>
      </c>
      <c r="GS186">
        <v>-1287783</v>
      </c>
      <c r="GT186">
        <v>-4070</v>
      </c>
      <c r="GW186">
        <v>-19869</v>
      </c>
      <c r="HA186">
        <v>-88793</v>
      </c>
      <c r="HB186">
        <v>-17752</v>
      </c>
      <c r="HD186">
        <v>-1645</v>
      </c>
      <c r="HE186">
        <v>-1419912</v>
      </c>
      <c r="HG186">
        <v>22023780</v>
      </c>
    </row>
    <row r="187" spans="1:215" x14ac:dyDescent="0.25">
      <c r="A187">
        <v>14</v>
      </c>
      <c r="B187" t="s">
        <v>724</v>
      </c>
      <c r="C187">
        <v>2003</v>
      </c>
      <c r="E187" t="s">
        <v>725</v>
      </c>
      <c r="F187">
        <v>1931</v>
      </c>
      <c r="G187">
        <v>0</v>
      </c>
      <c r="I187">
        <v>0</v>
      </c>
      <c r="J187" t="s">
        <v>719</v>
      </c>
      <c r="K187" t="s">
        <v>720</v>
      </c>
      <c r="L187" t="s">
        <v>720</v>
      </c>
      <c r="M187">
        <v>2</v>
      </c>
      <c r="N187" t="s">
        <v>625</v>
      </c>
      <c r="O187">
        <v>0</v>
      </c>
      <c r="P187" t="s">
        <v>633</v>
      </c>
      <c r="Q187" t="s">
        <v>626</v>
      </c>
      <c r="R187">
        <v>2</v>
      </c>
      <c r="S187">
        <v>1</v>
      </c>
      <c r="T187" s="60">
        <v>37986</v>
      </c>
      <c r="U187" s="60">
        <v>37986</v>
      </c>
      <c r="V187" s="60">
        <v>37986</v>
      </c>
      <c r="W187" t="s">
        <v>201</v>
      </c>
      <c r="X187" t="s">
        <v>672</v>
      </c>
      <c r="Y187" t="s">
        <v>619</v>
      </c>
      <c r="Z187">
        <v>3.7500000999999998E-2</v>
      </c>
      <c r="AA187">
        <v>8.5000001000000006E-2</v>
      </c>
      <c r="AB187">
        <v>1</v>
      </c>
      <c r="AC187">
        <v>0</v>
      </c>
      <c r="AD187">
        <v>4</v>
      </c>
      <c r="AE187">
        <v>1</v>
      </c>
      <c r="AF187">
        <v>1</v>
      </c>
      <c r="AG187">
        <v>40</v>
      </c>
      <c r="BK187">
        <v>3.7500000999999998E-2</v>
      </c>
      <c r="BO187">
        <v>4.5000001999999997E-2</v>
      </c>
      <c r="BP187" s="60">
        <v>37986</v>
      </c>
      <c r="BQ187">
        <v>28522222</v>
      </c>
      <c r="BR187">
        <v>37914504</v>
      </c>
      <c r="BS187">
        <v>0.75199996999999996</v>
      </c>
      <c r="BT187">
        <v>9392280</v>
      </c>
      <c r="BV187">
        <v>5140918</v>
      </c>
      <c r="BW187">
        <v>571156</v>
      </c>
      <c r="BX187">
        <v>0.69</v>
      </c>
      <c r="BY187">
        <v>0</v>
      </c>
      <c r="BZ187">
        <v>0</v>
      </c>
      <c r="CA187">
        <v>0</v>
      </c>
      <c r="CC187">
        <v>0.24059999000000001</v>
      </c>
      <c r="CE187">
        <v>1.9E-3</v>
      </c>
      <c r="CG187">
        <v>3.6899999000000003E-2</v>
      </c>
      <c r="CJ187">
        <v>9.0600005999999997E-2</v>
      </c>
      <c r="CS187">
        <v>0</v>
      </c>
      <c r="CT187">
        <v>0</v>
      </c>
      <c r="CU187">
        <v>0</v>
      </c>
      <c r="CV187">
        <v>0.58800006000000005</v>
      </c>
      <c r="CW187">
        <v>0.43900001</v>
      </c>
      <c r="CX187">
        <v>0.14899999</v>
      </c>
      <c r="CY187">
        <v>0.18700000999999999</v>
      </c>
      <c r="CZ187">
        <v>0</v>
      </c>
      <c r="DA187">
        <v>0</v>
      </c>
      <c r="DB187">
        <v>8.3999999000000006E-2</v>
      </c>
      <c r="DC187">
        <v>0.02</v>
      </c>
      <c r="DD187">
        <v>0.111</v>
      </c>
      <c r="DE187">
        <v>0.01</v>
      </c>
      <c r="DF187">
        <v>2005</v>
      </c>
      <c r="DG187">
        <v>0.16479999000000001</v>
      </c>
      <c r="DH187">
        <v>7.9999998000000003E-2</v>
      </c>
      <c r="DI187">
        <v>8.4799998000000001E-2</v>
      </c>
      <c r="DJ187">
        <v>0.17309999000000001</v>
      </c>
      <c r="DK187">
        <v>0.25310000999999999</v>
      </c>
      <c r="DR187">
        <v>0</v>
      </c>
      <c r="DS187">
        <v>0</v>
      </c>
      <c r="DT187">
        <v>0</v>
      </c>
      <c r="DU187">
        <v>0</v>
      </c>
      <c r="DV187">
        <v>158150</v>
      </c>
      <c r="DW187">
        <v>5140918</v>
      </c>
      <c r="DZ187">
        <v>32.506999999999998</v>
      </c>
      <c r="EA187">
        <v>11125</v>
      </c>
      <c r="EB187">
        <v>87395</v>
      </c>
      <c r="EC187">
        <v>60644</v>
      </c>
      <c r="ED187">
        <v>1542427</v>
      </c>
      <c r="EF187">
        <v>25.434124000000001</v>
      </c>
      <c r="EG187">
        <v>58843</v>
      </c>
      <c r="EH187">
        <v>1516802</v>
      </c>
      <c r="EP187">
        <v>1801</v>
      </c>
      <c r="ES187">
        <v>0</v>
      </c>
      <c r="EV187">
        <v>317314</v>
      </c>
      <c r="EW187">
        <v>0</v>
      </c>
      <c r="EX187">
        <v>1</v>
      </c>
      <c r="FB187">
        <v>19857080</v>
      </c>
      <c r="FN187">
        <v>-3072</v>
      </c>
      <c r="FP187">
        <v>405715</v>
      </c>
      <c r="FQ187">
        <v>387920</v>
      </c>
      <c r="FS187">
        <v>695516</v>
      </c>
      <c r="FW187">
        <v>1489151</v>
      </c>
      <c r="FX187">
        <v>4627655</v>
      </c>
      <c r="FZ187">
        <v>246069</v>
      </c>
      <c r="GA187">
        <v>254885</v>
      </c>
      <c r="GB187">
        <v>500954</v>
      </c>
      <c r="GC187">
        <v>135615</v>
      </c>
      <c r="GL187">
        <v>-70546</v>
      </c>
      <c r="GM187">
        <v>32918</v>
      </c>
      <c r="GN187">
        <v>-23424</v>
      </c>
      <c r="GO187">
        <v>-20352</v>
      </c>
      <c r="GP187">
        <v>3</v>
      </c>
      <c r="GQ187">
        <v>6692227</v>
      </c>
      <c r="GR187">
        <v>-1472935</v>
      </c>
      <c r="GS187">
        <v>-1448730</v>
      </c>
      <c r="GT187">
        <v>-3592</v>
      </c>
      <c r="GW187">
        <v>-20613</v>
      </c>
      <c r="HA187">
        <v>-99039</v>
      </c>
      <c r="HB187">
        <v>-19750</v>
      </c>
      <c r="HD187">
        <v>-448</v>
      </c>
      <c r="HE187">
        <v>-1592172</v>
      </c>
      <c r="HG187">
        <v>27123836</v>
      </c>
    </row>
    <row r="188" spans="1:215" x14ac:dyDescent="0.25">
      <c r="A188">
        <v>14</v>
      </c>
      <c r="B188" t="s">
        <v>724</v>
      </c>
      <c r="C188">
        <v>2004</v>
      </c>
      <c r="E188" t="s">
        <v>725</v>
      </c>
      <c r="F188">
        <v>1931</v>
      </c>
      <c r="G188">
        <v>0</v>
      </c>
      <c r="I188">
        <v>0</v>
      </c>
      <c r="J188" t="s">
        <v>719</v>
      </c>
      <c r="K188" t="s">
        <v>720</v>
      </c>
      <c r="L188" t="s">
        <v>720</v>
      </c>
      <c r="M188">
        <v>2</v>
      </c>
      <c r="N188" t="s">
        <v>625</v>
      </c>
      <c r="O188">
        <v>0</v>
      </c>
      <c r="P188" t="s">
        <v>633</v>
      </c>
      <c r="Q188" t="s">
        <v>626</v>
      </c>
      <c r="R188">
        <v>2</v>
      </c>
      <c r="S188">
        <v>1</v>
      </c>
      <c r="T188" s="60">
        <v>38352</v>
      </c>
      <c r="U188" s="60">
        <v>38352</v>
      </c>
      <c r="V188" s="60">
        <v>38352</v>
      </c>
      <c r="W188" t="s">
        <v>201</v>
      </c>
      <c r="X188" t="s">
        <v>672</v>
      </c>
      <c r="Y188" t="s">
        <v>619</v>
      </c>
      <c r="Z188">
        <v>3.7500000999999998E-2</v>
      </c>
      <c r="AA188">
        <v>8.5000001000000006E-2</v>
      </c>
      <c r="AB188">
        <v>1</v>
      </c>
      <c r="AC188">
        <v>0</v>
      </c>
      <c r="AD188">
        <v>4</v>
      </c>
      <c r="AE188">
        <v>1</v>
      </c>
      <c r="AF188">
        <v>1</v>
      </c>
      <c r="AG188">
        <v>40</v>
      </c>
      <c r="BK188">
        <v>3.7500000999999998E-2</v>
      </c>
      <c r="BO188">
        <v>4.5000001999999997E-2</v>
      </c>
      <c r="BP188" s="60">
        <v>38352</v>
      </c>
      <c r="BQ188">
        <v>28594700</v>
      </c>
      <c r="BR188">
        <v>40783532</v>
      </c>
      <c r="BS188">
        <v>0.70099997999999997</v>
      </c>
      <c r="BT188">
        <v>12188832</v>
      </c>
      <c r="BV188">
        <v>5303439</v>
      </c>
      <c r="BW188">
        <v>918025</v>
      </c>
      <c r="BX188">
        <v>0.50999998999999996</v>
      </c>
      <c r="BY188">
        <v>0</v>
      </c>
      <c r="BZ188">
        <v>0</v>
      </c>
      <c r="CA188">
        <v>0</v>
      </c>
      <c r="CC188">
        <v>0.14099999999999999</v>
      </c>
      <c r="CE188">
        <v>7.5999997999999999E-2</v>
      </c>
      <c r="CG188">
        <v>2.7999999000000001E-2</v>
      </c>
      <c r="CJ188">
        <v>0.10399999</v>
      </c>
      <c r="CS188">
        <v>0</v>
      </c>
      <c r="CT188">
        <v>0</v>
      </c>
      <c r="CU188">
        <v>0</v>
      </c>
      <c r="CV188">
        <v>0.58200001999999995</v>
      </c>
      <c r="CW188">
        <v>0.41699999999999998</v>
      </c>
      <c r="CX188">
        <v>0.16500001</v>
      </c>
      <c r="CY188">
        <v>0.20499999999999999</v>
      </c>
      <c r="CZ188">
        <v>0</v>
      </c>
      <c r="DA188">
        <v>0</v>
      </c>
      <c r="DB188">
        <v>7.2999998999999996E-2</v>
      </c>
      <c r="DC188">
        <v>2.7999999000000001E-2</v>
      </c>
      <c r="DD188">
        <v>0.10199999999999999</v>
      </c>
      <c r="DE188">
        <v>0.01</v>
      </c>
      <c r="DF188">
        <v>2006</v>
      </c>
      <c r="DG188">
        <v>0.16219998999999999</v>
      </c>
      <c r="DH188">
        <v>7.9999998000000003E-2</v>
      </c>
      <c r="DI188">
        <v>8.2200006000000006E-2</v>
      </c>
      <c r="DJ188">
        <v>0.1691</v>
      </c>
      <c r="DK188">
        <v>0.24909999999999999</v>
      </c>
      <c r="DR188">
        <v>0</v>
      </c>
      <c r="DS188">
        <v>0</v>
      </c>
      <c r="DT188">
        <v>0</v>
      </c>
      <c r="DU188">
        <v>0</v>
      </c>
      <c r="DV188">
        <v>161383</v>
      </c>
      <c r="DW188">
        <v>5303439</v>
      </c>
      <c r="DZ188">
        <v>32.862000000000002</v>
      </c>
      <c r="EA188">
        <v>11643</v>
      </c>
      <c r="EB188">
        <v>94055</v>
      </c>
      <c r="EC188">
        <v>64334</v>
      </c>
      <c r="ED188">
        <v>1748254</v>
      </c>
      <c r="EF188">
        <v>27.17465</v>
      </c>
      <c r="EG188">
        <v>62530</v>
      </c>
      <c r="EH188">
        <v>1721670</v>
      </c>
      <c r="EP188">
        <v>1804</v>
      </c>
      <c r="ES188">
        <v>0</v>
      </c>
      <c r="EV188">
        <v>331415</v>
      </c>
      <c r="EW188">
        <v>0</v>
      </c>
      <c r="EX188">
        <v>1</v>
      </c>
      <c r="FB188">
        <v>22629338</v>
      </c>
      <c r="FN188">
        <v>-2396</v>
      </c>
      <c r="FP188">
        <v>411376</v>
      </c>
      <c r="FQ188">
        <v>452997</v>
      </c>
      <c r="FS188">
        <v>192033</v>
      </c>
      <c r="FW188">
        <v>1056406</v>
      </c>
      <c r="FX188">
        <v>2927261</v>
      </c>
      <c r="FZ188">
        <v>315113</v>
      </c>
      <c r="GA188">
        <v>319829</v>
      </c>
      <c r="GB188">
        <v>634942</v>
      </c>
      <c r="GC188">
        <v>208401</v>
      </c>
      <c r="GL188">
        <v>-116835</v>
      </c>
      <c r="GM188">
        <v>48377</v>
      </c>
      <c r="GN188">
        <v>-38514</v>
      </c>
      <c r="GO188">
        <v>-36118</v>
      </c>
      <c r="GP188">
        <v>30</v>
      </c>
      <c r="GQ188">
        <v>4720068</v>
      </c>
      <c r="GR188">
        <v>-1681603</v>
      </c>
      <c r="GS188">
        <v>-1655748</v>
      </c>
      <c r="GT188">
        <v>-4186</v>
      </c>
      <c r="GW188">
        <v>-21669</v>
      </c>
      <c r="HA188">
        <v>-108136</v>
      </c>
      <c r="HB188">
        <v>-20949</v>
      </c>
      <c r="HD188">
        <v>-13320</v>
      </c>
      <c r="HE188">
        <v>-1824008</v>
      </c>
      <c r="HG188">
        <v>30019896</v>
      </c>
    </row>
    <row r="189" spans="1:215" x14ac:dyDescent="0.25">
      <c r="A189">
        <v>14</v>
      </c>
      <c r="B189" t="s">
        <v>724</v>
      </c>
      <c r="C189">
        <v>2005</v>
      </c>
      <c r="E189" t="s">
        <v>725</v>
      </c>
      <c r="F189">
        <v>1931</v>
      </c>
      <c r="G189">
        <v>0</v>
      </c>
      <c r="I189">
        <v>0</v>
      </c>
      <c r="J189" t="s">
        <v>719</v>
      </c>
      <c r="K189" t="s">
        <v>720</v>
      </c>
      <c r="L189" t="s">
        <v>720</v>
      </c>
      <c r="M189">
        <v>2</v>
      </c>
      <c r="N189" t="s">
        <v>625</v>
      </c>
      <c r="O189">
        <v>0</v>
      </c>
      <c r="P189" t="s">
        <v>633</v>
      </c>
      <c r="Q189" t="s">
        <v>626</v>
      </c>
      <c r="R189">
        <v>2</v>
      </c>
      <c r="S189">
        <v>1</v>
      </c>
      <c r="T189" s="60">
        <v>38717</v>
      </c>
      <c r="U189" s="60">
        <v>38717</v>
      </c>
      <c r="V189" s="60">
        <v>38717</v>
      </c>
      <c r="W189" t="s">
        <v>201</v>
      </c>
      <c r="X189" t="s">
        <v>672</v>
      </c>
      <c r="Y189" t="s">
        <v>619</v>
      </c>
      <c r="Z189">
        <v>3.7500000999999998E-2</v>
      </c>
      <c r="AA189">
        <v>8.5000001000000006E-2</v>
      </c>
      <c r="AB189">
        <v>1</v>
      </c>
      <c r="AC189">
        <v>0</v>
      </c>
      <c r="AD189">
        <v>4</v>
      </c>
      <c r="AE189">
        <v>1</v>
      </c>
      <c r="AF189">
        <v>1</v>
      </c>
      <c r="AG189">
        <v>40</v>
      </c>
      <c r="BK189">
        <v>3.7500000999999998E-2</v>
      </c>
      <c r="BO189">
        <v>4.5000001999999997E-2</v>
      </c>
      <c r="BP189" s="60">
        <v>38717</v>
      </c>
      <c r="BQ189">
        <v>19184224</v>
      </c>
      <c r="BR189">
        <v>25963972</v>
      </c>
      <c r="BS189">
        <v>0.73900001999999998</v>
      </c>
      <c r="BT189">
        <v>6779747</v>
      </c>
      <c r="BV189">
        <v>3241214</v>
      </c>
      <c r="BW189">
        <v>627082</v>
      </c>
      <c r="BX189">
        <v>0.47999998999999999</v>
      </c>
      <c r="BY189">
        <v>0</v>
      </c>
      <c r="BZ189">
        <v>0</v>
      </c>
      <c r="CA189">
        <v>0</v>
      </c>
      <c r="CC189">
        <v>9.8000005000000001E-2</v>
      </c>
      <c r="CE189">
        <v>0.15800001</v>
      </c>
      <c r="CG189">
        <v>4.6999998000000001E-2</v>
      </c>
      <c r="CJ189">
        <v>9.0000003999999995E-2</v>
      </c>
      <c r="CS189">
        <v>0</v>
      </c>
      <c r="CT189">
        <v>0</v>
      </c>
      <c r="CU189">
        <v>0</v>
      </c>
      <c r="CV189">
        <v>0.60199999999999998</v>
      </c>
      <c r="CW189">
        <v>0.43099999</v>
      </c>
      <c r="CX189">
        <v>0.17100000000000001</v>
      </c>
      <c r="CY189">
        <v>0.23400000000000001</v>
      </c>
      <c r="CZ189">
        <v>0</v>
      </c>
      <c r="DA189">
        <v>0</v>
      </c>
      <c r="DB189">
        <v>6.1000000999999998E-2</v>
      </c>
      <c r="DC189">
        <v>6.0000000000000001E-3</v>
      </c>
      <c r="DD189">
        <v>8.6000003000000005E-2</v>
      </c>
      <c r="DE189">
        <v>1.0999999999999999E-2</v>
      </c>
      <c r="DF189">
        <v>2007</v>
      </c>
      <c r="DG189">
        <v>0.14530000000000001</v>
      </c>
      <c r="DH189">
        <v>7.9999998000000003E-2</v>
      </c>
      <c r="DI189">
        <v>6.5300002999999995E-2</v>
      </c>
      <c r="DJ189">
        <v>0.16059999</v>
      </c>
      <c r="DK189">
        <v>0.24059999000000001</v>
      </c>
      <c r="DR189">
        <v>0</v>
      </c>
      <c r="DS189">
        <v>0</v>
      </c>
      <c r="DT189">
        <v>0</v>
      </c>
      <c r="DU189">
        <v>0</v>
      </c>
      <c r="DV189">
        <v>111449</v>
      </c>
      <c r="DW189">
        <v>3241213.8</v>
      </c>
      <c r="DX189">
        <v>43.700001</v>
      </c>
      <c r="DY189">
        <v>8</v>
      </c>
      <c r="DZ189">
        <v>29.082483</v>
      </c>
      <c r="EA189">
        <v>7869</v>
      </c>
      <c r="EB189">
        <v>60533</v>
      </c>
      <c r="EC189">
        <v>40065</v>
      </c>
      <c r="ED189">
        <v>1140981</v>
      </c>
      <c r="EF189">
        <v>28.478249000000002</v>
      </c>
      <c r="EG189">
        <v>40065</v>
      </c>
      <c r="ES189">
        <v>0</v>
      </c>
      <c r="EV189">
        <v>219916</v>
      </c>
      <c r="EW189">
        <v>1</v>
      </c>
      <c r="EX189">
        <v>1</v>
      </c>
      <c r="FB189">
        <v>14848336</v>
      </c>
      <c r="FN189">
        <v>-2082</v>
      </c>
      <c r="FP189">
        <v>425657</v>
      </c>
      <c r="FQ189">
        <v>491031</v>
      </c>
      <c r="FS189">
        <v>212971</v>
      </c>
      <c r="FW189">
        <v>1129659</v>
      </c>
      <c r="FX189">
        <v>2086857</v>
      </c>
      <c r="FZ189">
        <v>321134</v>
      </c>
      <c r="GA189">
        <v>298410</v>
      </c>
      <c r="GB189">
        <v>619544</v>
      </c>
      <c r="GC189">
        <v>235739</v>
      </c>
      <c r="GL189">
        <v>-124292</v>
      </c>
      <c r="GM189">
        <v>147578</v>
      </c>
      <c r="GN189">
        <v>-137555</v>
      </c>
      <c r="GO189">
        <v>-135473</v>
      </c>
      <c r="GP189">
        <v>-9</v>
      </c>
      <c r="GQ189">
        <v>3957521</v>
      </c>
      <c r="GR189">
        <v>-1876603</v>
      </c>
      <c r="GS189">
        <v>-1850377</v>
      </c>
      <c r="GT189">
        <v>-4038</v>
      </c>
      <c r="GW189">
        <v>-22188</v>
      </c>
      <c r="HA189">
        <v>-114968</v>
      </c>
      <c r="HB189">
        <v>-18811</v>
      </c>
      <c r="HD189">
        <v>-10373</v>
      </c>
      <c r="HE189">
        <v>-2020755</v>
      </c>
      <c r="HG189">
        <v>31956662</v>
      </c>
    </row>
    <row r="190" spans="1:215" x14ac:dyDescent="0.25">
      <c r="A190">
        <v>14</v>
      </c>
      <c r="B190" t="s">
        <v>724</v>
      </c>
      <c r="C190">
        <v>2006</v>
      </c>
      <c r="E190" t="s">
        <v>725</v>
      </c>
      <c r="F190">
        <v>1931</v>
      </c>
      <c r="G190">
        <v>0</v>
      </c>
      <c r="I190">
        <v>0</v>
      </c>
      <c r="J190" t="s">
        <v>719</v>
      </c>
      <c r="K190" t="s">
        <v>720</v>
      </c>
      <c r="L190" t="s">
        <v>720</v>
      </c>
      <c r="M190">
        <v>2</v>
      </c>
      <c r="N190" t="s">
        <v>625</v>
      </c>
      <c r="O190">
        <v>0</v>
      </c>
      <c r="P190" t="s">
        <v>633</v>
      </c>
      <c r="Q190" t="s">
        <v>626</v>
      </c>
      <c r="R190">
        <v>2</v>
      </c>
      <c r="S190">
        <v>1</v>
      </c>
      <c r="T190" s="60">
        <v>39082</v>
      </c>
      <c r="U190" s="60">
        <v>39082</v>
      </c>
      <c r="V190" s="60">
        <v>39082</v>
      </c>
      <c r="W190" t="s">
        <v>201</v>
      </c>
      <c r="X190" t="s">
        <v>672</v>
      </c>
      <c r="Y190" t="s">
        <v>619</v>
      </c>
      <c r="Z190">
        <v>4.5000001999999997E-2</v>
      </c>
      <c r="AA190">
        <v>8.5000001000000006E-2</v>
      </c>
      <c r="AB190">
        <v>1</v>
      </c>
      <c r="AC190">
        <v>0</v>
      </c>
      <c r="AD190">
        <v>4</v>
      </c>
      <c r="AE190">
        <v>1</v>
      </c>
      <c r="AF190">
        <v>1</v>
      </c>
      <c r="AG190">
        <v>30</v>
      </c>
      <c r="BK190">
        <v>4.5000001999999997E-2</v>
      </c>
      <c r="BO190">
        <v>4.5000001999999997E-2</v>
      </c>
      <c r="BP190" s="60">
        <v>39082</v>
      </c>
      <c r="BQ190">
        <v>20535732</v>
      </c>
      <c r="BR190">
        <v>27708682</v>
      </c>
      <c r="BS190">
        <v>0.74099999999999999</v>
      </c>
      <c r="BT190">
        <v>7172949</v>
      </c>
      <c r="BV190">
        <v>3371186</v>
      </c>
      <c r="BW190">
        <v>541412</v>
      </c>
      <c r="BX190">
        <v>0.62</v>
      </c>
      <c r="BY190">
        <v>0</v>
      </c>
      <c r="BZ190">
        <v>0</v>
      </c>
      <c r="CA190">
        <v>0</v>
      </c>
      <c r="CC190">
        <v>0.15700001</v>
      </c>
      <c r="CE190">
        <v>0.13200000000000001</v>
      </c>
      <c r="CG190">
        <v>9.6000001000000001E-2</v>
      </c>
      <c r="CJ190">
        <v>9.1999999999999998E-2</v>
      </c>
      <c r="CS190">
        <v>0</v>
      </c>
      <c r="CT190">
        <v>0</v>
      </c>
      <c r="CU190">
        <v>0</v>
      </c>
      <c r="CV190">
        <v>0.59500003000000001</v>
      </c>
      <c r="CW190">
        <v>0.433</v>
      </c>
      <c r="CX190">
        <v>0.16200000000000001</v>
      </c>
      <c r="CY190">
        <v>0.23499999999999999</v>
      </c>
      <c r="CZ190">
        <v>0</v>
      </c>
      <c r="DA190">
        <v>0</v>
      </c>
      <c r="DB190">
        <v>6.8999998000000007E-2</v>
      </c>
      <c r="DC190">
        <v>7.0000000000000001E-3</v>
      </c>
      <c r="DD190">
        <v>8.3000004000000002E-2</v>
      </c>
      <c r="DE190">
        <v>1.0999999999999999E-2</v>
      </c>
      <c r="DF190">
        <v>2008</v>
      </c>
      <c r="DG190">
        <v>0.13869999</v>
      </c>
      <c r="DH190">
        <v>7.9999998000000003E-2</v>
      </c>
      <c r="DI190">
        <v>5.8699999000000003E-2</v>
      </c>
      <c r="DJ190">
        <v>0.17180000000000001</v>
      </c>
      <c r="DK190">
        <v>0.25180000000000002</v>
      </c>
      <c r="DR190">
        <v>0</v>
      </c>
      <c r="DS190">
        <v>0</v>
      </c>
      <c r="DT190">
        <v>0</v>
      </c>
      <c r="DU190">
        <v>0</v>
      </c>
      <c r="DV190">
        <v>113288</v>
      </c>
      <c r="DW190">
        <v>3371185.8</v>
      </c>
      <c r="DX190">
        <v>43.830002</v>
      </c>
      <c r="DY190">
        <v>7.8800001000000002</v>
      </c>
      <c r="DZ190">
        <v>29.757660000000001</v>
      </c>
      <c r="EA190">
        <v>8584</v>
      </c>
      <c r="EB190">
        <v>65777</v>
      </c>
      <c r="EC190">
        <v>42127</v>
      </c>
      <c r="ED190">
        <v>1256884</v>
      </c>
      <c r="EF190">
        <v>29.835591999999998</v>
      </c>
      <c r="EG190">
        <v>37965</v>
      </c>
      <c r="EN190">
        <v>3064</v>
      </c>
      <c r="EP190">
        <v>1098</v>
      </c>
      <c r="ES190">
        <v>0</v>
      </c>
      <c r="EV190">
        <v>229776</v>
      </c>
      <c r="EW190">
        <v>1</v>
      </c>
      <c r="EX190">
        <v>1</v>
      </c>
      <c r="FB190">
        <v>16166363</v>
      </c>
      <c r="FI190">
        <v>21635956</v>
      </c>
      <c r="FN190">
        <v>-2186</v>
      </c>
      <c r="FP190">
        <v>272589</v>
      </c>
      <c r="FQ190">
        <v>336703</v>
      </c>
      <c r="FS190">
        <v>50806</v>
      </c>
      <c r="FW190">
        <v>660098</v>
      </c>
      <c r="FX190">
        <v>2501395</v>
      </c>
      <c r="FZ190">
        <v>224248</v>
      </c>
      <c r="GA190">
        <v>200054</v>
      </c>
      <c r="GB190">
        <v>424302</v>
      </c>
      <c r="GC190">
        <v>87603</v>
      </c>
      <c r="GL190">
        <v>-71295</v>
      </c>
      <c r="GM190">
        <v>191943</v>
      </c>
      <c r="GN190">
        <v>-179085</v>
      </c>
      <c r="GO190">
        <v>-176899</v>
      </c>
      <c r="GP190">
        <v>23</v>
      </c>
      <c r="GQ190">
        <v>3614984</v>
      </c>
      <c r="GR190">
        <v>-1216704</v>
      </c>
      <c r="GS190">
        <v>-1202758</v>
      </c>
      <c r="GT190">
        <v>-2829</v>
      </c>
      <c r="GW190">
        <v>-11117</v>
      </c>
      <c r="HA190">
        <v>-68493</v>
      </c>
      <c r="HB190">
        <v>-11523</v>
      </c>
      <c r="HD190">
        <v>-9909</v>
      </c>
      <c r="HE190">
        <v>-1306629</v>
      </c>
      <c r="HG190">
        <v>21635956</v>
      </c>
    </row>
    <row r="191" spans="1:215" x14ac:dyDescent="0.25">
      <c r="A191">
        <v>14</v>
      </c>
      <c r="B191" t="s">
        <v>724</v>
      </c>
      <c r="C191">
        <v>2007</v>
      </c>
      <c r="E191" t="s">
        <v>725</v>
      </c>
      <c r="F191">
        <v>1931</v>
      </c>
      <c r="G191">
        <v>0</v>
      </c>
      <c r="I191">
        <v>0</v>
      </c>
      <c r="J191" t="s">
        <v>719</v>
      </c>
      <c r="K191" t="s">
        <v>720</v>
      </c>
      <c r="L191" t="s">
        <v>720</v>
      </c>
      <c r="M191">
        <v>2</v>
      </c>
      <c r="N191" t="s">
        <v>625</v>
      </c>
      <c r="O191">
        <v>0</v>
      </c>
      <c r="P191" t="s">
        <v>633</v>
      </c>
      <c r="Q191" t="s">
        <v>626</v>
      </c>
      <c r="R191">
        <v>2</v>
      </c>
      <c r="S191">
        <v>1</v>
      </c>
      <c r="T191" s="60">
        <v>39447</v>
      </c>
      <c r="U191" s="60">
        <v>39447</v>
      </c>
      <c r="V191" s="60">
        <v>39447</v>
      </c>
      <c r="W191" t="s">
        <v>201</v>
      </c>
      <c r="X191" t="s">
        <v>672</v>
      </c>
      <c r="Y191" t="s">
        <v>619</v>
      </c>
      <c r="Z191">
        <v>4.5000001999999997E-2</v>
      </c>
      <c r="AA191">
        <v>8.5000001000000006E-2</v>
      </c>
      <c r="AB191">
        <v>1</v>
      </c>
      <c r="AC191">
        <v>0</v>
      </c>
      <c r="AD191">
        <v>4</v>
      </c>
      <c r="AE191">
        <v>1</v>
      </c>
      <c r="AF191">
        <v>1</v>
      </c>
      <c r="AG191">
        <v>30</v>
      </c>
      <c r="BK191">
        <v>4.5000001999999997E-2</v>
      </c>
      <c r="BO191">
        <v>4.5000001999999997E-2</v>
      </c>
      <c r="BP191" s="60">
        <v>39447</v>
      </c>
      <c r="BQ191">
        <v>22070768</v>
      </c>
      <c r="BR191">
        <v>29241428</v>
      </c>
      <c r="BS191">
        <v>0.755</v>
      </c>
      <c r="BT191">
        <v>7170659</v>
      </c>
      <c r="BV191">
        <v>3618258</v>
      </c>
      <c r="BW191">
        <v>621617</v>
      </c>
      <c r="BX191">
        <v>0.60000001999999997</v>
      </c>
      <c r="BY191">
        <v>0</v>
      </c>
      <c r="BZ191">
        <v>0</v>
      </c>
      <c r="CA191">
        <v>0</v>
      </c>
      <c r="CC191">
        <v>0.1</v>
      </c>
      <c r="CE191">
        <v>0.11700000000000001</v>
      </c>
      <c r="CG191">
        <v>0.14399998999999999</v>
      </c>
      <c r="CJ191">
        <v>8.1000000000000003E-2</v>
      </c>
      <c r="CR191">
        <v>1</v>
      </c>
      <c r="CS191">
        <v>0</v>
      </c>
      <c r="CT191">
        <v>0</v>
      </c>
      <c r="CU191">
        <v>0</v>
      </c>
      <c r="CV191">
        <v>0.58999997000000004</v>
      </c>
      <c r="CW191">
        <v>0.433</v>
      </c>
      <c r="CX191">
        <v>0.15700001</v>
      </c>
      <c r="CY191">
        <v>0.23899999</v>
      </c>
      <c r="CZ191">
        <v>0</v>
      </c>
      <c r="DA191">
        <v>0</v>
      </c>
      <c r="DB191">
        <v>7.5999997999999999E-2</v>
      </c>
      <c r="DC191">
        <v>7.0000000000000001E-3</v>
      </c>
      <c r="DD191">
        <v>7.6999999999999999E-2</v>
      </c>
      <c r="DE191">
        <v>1.0999999999999999E-2</v>
      </c>
      <c r="DF191">
        <v>2009</v>
      </c>
      <c r="DG191">
        <v>0.14019999999999999</v>
      </c>
      <c r="DH191">
        <v>7.9999998000000003E-2</v>
      </c>
      <c r="DI191">
        <v>6.0199997999999998E-2</v>
      </c>
      <c r="DJ191">
        <v>0.1656</v>
      </c>
      <c r="DK191">
        <v>0.24560000000000001</v>
      </c>
      <c r="DR191">
        <v>0</v>
      </c>
      <c r="DS191">
        <v>0</v>
      </c>
      <c r="DT191">
        <v>0</v>
      </c>
      <c r="DU191">
        <v>0</v>
      </c>
      <c r="DV191">
        <v>116245</v>
      </c>
      <c r="DW191">
        <v>3618258.3</v>
      </c>
      <c r="DX191">
        <v>43.869999</v>
      </c>
      <c r="DY191">
        <v>7.8299998999999998</v>
      </c>
      <c r="DZ191">
        <v>31.125999</v>
      </c>
      <c r="EA191">
        <v>9191</v>
      </c>
      <c r="EB191">
        <v>71520</v>
      </c>
      <c r="EC191">
        <v>44064</v>
      </c>
      <c r="ED191">
        <v>1373427</v>
      </c>
      <c r="EF191">
        <v>31.168913</v>
      </c>
      <c r="EG191">
        <v>39889</v>
      </c>
      <c r="EH191">
        <v>1300377</v>
      </c>
      <c r="EN191">
        <v>3052</v>
      </c>
      <c r="EO191">
        <v>57751</v>
      </c>
      <c r="EP191">
        <v>1123</v>
      </c>
      <c r="ES191">
        <v>0</v>
      </c>
      <c r="EV191">
        <v>241020</v>
      </c>
      <c r="EW191">
        <v>0</v>
      </c>
      <c r="EX191">
        <v>1</v>
      </c>
      <c r="FB191">
        <v>17545020</v>
      </c>
      <c r="FI191">
        <v>23042078</v>
      </c>
      <c r="FP191">
        <v>289231</v>
      </c>
      <c r="FQ191">
        <v>375489</v>
      </c>
      <c r="FS191">
        <v>14331</v>
      </c>
      <c r="FW191">
        <v>679042</v>
      </c>
      <c r="FX191">
        <v>1666539</v>
      </c>
      <c r="FZ191">
        <v>246723</v>
      </c>
      <c r="GA191">
        <v>224304</v>
      </c>
      <c r="GB191">
        <v>471027</v>
      </c>
      <c r="GC191">
        <v>96326</v>
      </c>
      <c r="GL191">
        <v>-73137</v>
      </c>
      <c r="GM191">
        <v>192056</v>
      </c>
      <c r="GN191">
        <v>-206853</v>
      </c>
      <c r="GO191">
        <v>-206853</v>
      </c>
      <c r="GP191">
        <v>15</v>
      </c>
      <c r="GQ191">
        <v>2825015</v>
      </c>
      <c r="GR191">
        <v>-1332786</v>
      </c>
      <c r="GS191">
        <v>-1318461</v>
      </c>
      <c r="GT191">
        <v>-2983</v>
      </c>
      <c r="GW191">
        <v>-11342</v>
      </c>
      <c r="HA191">
        <v>-67710</v>
      </c>
      <c r="HB191">
        <v>-11942</v>
      </c>
      <c r="HD191">
        <v>-5348</v>
      </c>
      <c r="HE191">
        <v>-1417786</v>
      </c>
      <c r="HG191">
        <v>23043186</v>
      </c>
    </row>
    <row r="192" spans="1:215" x14ac:dyDescent="0.25">
      <c r="A192">
        <v>14</v>
      </c>
      <c r="B192" t="s">
        <v>724</v>
      </c>
      <c r="C192">
        <v>2008</v>
      </c>
      <c r="E192" t="s">
        <v>725</v>
      </c>
      <c r="F192">
        <v>1931</v>
      </c>
      <c r="G192">
        <v>0</v>
      </c>
      <c r="I192">
        <v>0</v>
      </c>
      <c r="J192" t="s">
        <v>719</v>
      </c>
      <c r="K192" t="s">
        <v>720</v>
      </c>
      <c r="L192" t="s">
        <v>720</v>
      </c>
      <c r="M192">
        <v>2</v>
      </c>
      <c r="N192" t="s">
        <v>625</v>
      </c>
      <c r="O192">
        <v>0</v>
      </c>
      <c r="P192" t="s">
        <v>633</v>
      </c>
      <c r="Q192" t="s">
        <v>626</v>
      </c>
      <c r="R192">
        <v>2</v>
      </c>
      <c r="S192">
        <v>1</v>
      </c>
      <c r="T192" s="60">
        <v>39813</v>
      </c>
      <c r="U192" s="60">
        <v>39813</v>
      </c>
      <c r="V192" s="60">
        <v>39813</v>
      </c>
      <c r="W192" t="s">
        <v>201</v>
      </c>
      <c r="X192" t="s">
        <v>672</v>
      </c>
      <c r="Y192" t="s">
        <v>619</v>
      </c>
      <c r="Z192">
        <v>4.5000001999999997E-2</v>
      </c>
      <c r="AA192">
        <v>8.5000001000000006E-2</v>
      </c>
      <c r="AB192">
        <v>1</v>
      </c>
      <c r="AC192">
        <v>0</v>
      </c>
      <c r="AD192">
        <v>4</v>
      </c>
      <c r="AE192">
        <v>1</v>
      </c>
      <c r="AF192">
        <v>1</v>
      </c>
      <c r="AG192">
        <v>30</v>
      </c>
      <c r="BK192">
        <v>4.5000001999999997E-2</v>
      </c>
      <c r="BO192">
        <v>4.5000001999999997E-2</v>
      </c>
      <c r="BP192" s="60">
        <v>39813</v>
      </c>
      <c r="BQ192">
        <v>21733328</v>
      </c>
      <c r="BR192">
        <v>31000202</v>
      </c>
      <c r="BS192">
        <v>0.70099997999999997</v>
      </c>
      <c r="BT192">
        <v>9266873</v>
      </c>
      <c r="BV192">
        <v>3804927</v>
      </c>
      <c r="BW192">
        <v>630096</v>
      </c>
      <c r="BX192">
        <v>0.68000000999999999</v>
      </c>
      <c r="BY192">
        <v>0</v>
      </c>
      <c r="BZ192">
        <v>0</v>
      </c>
      <c r="CA192">
        <v>0</v>
      </c>
      <c r="CC192">
        <v>-0.25999999000000001</v>
      </c>
      <c r="CE192">
        <v>-0.02</v>
      </c>
      <c r="CG192">
        <v>3.3000000000000002E-2</v>
      </c>
      <c r="CJ192">
        <v>3.4000002000000001E-2</v>
      </c>
      <c r="CR192">
        <v>1</v>
      </c>
      <c r="CS192">
        <v>0</v>
      </c>
      <c r="CT192">
        <v>0</v>
      </c>
      <c r="CU192">
        <v>0</v>
      </c>
      <c r="CV192">
        <v>0.51600003000000005</v>
      </c>
      <c r="CW192">
        <v>0.38400000000000001</v>
      </c>
      <c r="CX192">
        <v>0.13200000000000001</v>
      </c>
      <c r="CY192">
        <v>0.26600000000000001</v>
      </c>
      <c r="CZ192">
        <v>0</v>
      </c>
      <c r="DA192">
        <v>0</v>
      </c>
      <c r="DB192">
        <v>8.8999993999999999E-2</v>
      </c>
      <c r="DC192">
        <v>2.5000000000000001E-2</v>
      </c>
      <c r="DD192">
        <v>8.8999993999999999E-2</v>
      </c>
      <c r="DE192">
        <v>1.4999999999999999E-2</v>
      </c>
      <c r="DF192">
        <v>2010</v>
      </c>
      <c r="DG192">
        <v>0.13800000000000001</v>
      </c>
      <c r="DH192">
        <v>7.9999998000000003E-2</v>
      </c>
      <c r="DI192">
        <v>5.8000002000000002E-2</v>
      </c>
      <c r="DJ192">
        <v>0.1875</v>
      </c>
      <c r="DK192">
        <v>0.26750001000000001</v>
      </c>
      <c r="DR192">
        <v>0</v>
      </c>
      <c r="DS192">
        <v>0</v>
      </c>
      <c r="DT192">
        <v>0</v>
      </c>
      <c r="DU192">
        <v>0</v>
      </c>
      <c r="DV192">
        <v>118547</v>
      </c>
      <c r="DW192">
        <v>3804926.8</v>
      </c>
      <c r="DX192">
        <v>43.990001999999997</v>
      </c>
      <c r="DY192">
        <v>7.8400002000000004</v>
      </c>
      <c r="DZ192">
        <v>32.096001000000001</v>
      </c>
      <c r="EA192">
        <v>9760</v>
      </c>
      <c r="EB192">
        <v>76616</v>
      </c>
      <c r="EC192">
        <v>45919</v>
      </c>
      <c r="ED192">
        <v>1488995</v>
      </c>
      <c r="EF192">
        <v>32.426555999999998</v>
      </c>
      <c r="EG192">
        <v>41758</v>
      </c>
      <c r="EH192">
        <v>1413556</v>
      </c>
      <c r="EN192">
        <v>3048</v>
      </c>
      <c r="EO192">
        <v>59634</v>
      </c>
      <c r="EP192">
        <v>1113</v>
      </c>
      <c r="ES192">
        <v>0</v>
      </c>
      <c r="EV192">
        <v>250842</v>
      </c>
      <c r="EW192">
        <v>0</v>
      </c>
      <c r="EX192">
        <v>1</v>
      </c>
      <c r="FB192">
        <v>18885596</v>
      </c>
      <c r="FI192">
        <v>16412172</v>
      </c>
      <c r="FN192">
        <v>-2233</v>
      </c>
      <c r="FP192">
        <v>304686</v>
      </c>
      <c r="FQ192">
        <v>430215</v>
      </c>
      <c r="FS192">
        <v>15020</v>
      </c>
      <c r="FW192">
        <v>749921</v>
      </c>
      <c r="FX192">
        <v>-6329836</v>
      </c>
      <c r="FZ192">
        <v>229026</v>
      </c>
      <c r="GA192">
        <v>215628</v>
      </c>
      <c r="GB192">
        <v>444654</v>
      </c>
      <c r="GC192">
        <v>91010</v>
      </c>
      <c r="GL192">
        <v>-60218</v>
      </c>
      <c r="GM192">
        <v>66285</v>
      </c>
      <c r="GN192">
        <v>-54684</v>
      </c>
      <c r="GO192">
        <v>-52451</v>
      </c>
      <c r="GP192">
        <v>19</v>
      </c>
      <c r="GQ192">
        <v>-5092847</v>
      </c>
      <c r="GR192">
        <v>-1452793</v>
      </c>
      <c r="GS192">
        <v>-1437550</v>
      </c>
      <c r="GT192">
        <v>-2886</v>
      </c>
      <c r="GW192">
        <v>-12357</v>
      </c>
      <c r="HA192">
        <v>-65659</v>
      </c>
      <c r="HB192">
        <v>-12815</v>
      </c>
      <c r="HD192">
        <v>-3272</v>
      </c>
      <c r="HE192">
        <v>-1534539</v>
      </c>
      <c r="HG192">
        <v>16415800</v>
      </c>
    </row>
    <row r="193" spans="1:215" x14ac:dyDescent="0.25">
      <c r="A193">
        <v>14</v>
      </c>
      <c r="B193" t="s">
        <v>724</v>
      </c>
      <c r="C193">
        <v>2009</v>
      </c>
      <c r="E193" t="s">
        <v>725</v>
      </c>
      <c r="F193">
        <v>1931</v>
      </c>
      <c r="G193">
        <v>0</v>
      </c>
      <c r="I193">
        <v>0</v>
      </c>
      <c r="J193" t="s">
        <v>719</v>
      </c>
      <c r="K193" t="s">
        <v>720</v>
      </c>
      <c r="L193" t="s">
        <v>720</v>
      </c>
      <c r="M193">
        <v>2</v>
      </c>
      <c r="N193" t="s">
        <v>625</v>
      </c>
      <c r="O193">
        <v>0</v>
      </c>
      <c r="P193" t="s">
        <v>633</v>
      </c>
      <c r="Q193" t="s">
        <v>626</v>
      </c>
      <c r="R193">
        <v>2</v>
      </c>
      <c r="S193">
        <v>1</v>
      </c>
      <c r="T193" s="60">
        <v>40178</v>
      </c>
      <c r="U193" s="60">
        <v>40178</v>
      </c>
      <c r="V193" s="60">
        <v>40178</v>
      </c>
      <c r="W193" t="s">
        <v>201</v>
      </c>
      <c r="X193" t="s">
        <v>672</v>
      </c>
      <c r="Y193" t="s">
        <v>619</v>
      </c>
      <c r="Z193">
        <v>4.5000001999999997E-2</v>
      </c>
      <c r="AA193">
        <v>7.9999998000000003E-2</v>
      </c>
      <c r="AB193">
        <v>1</v>
      </c>
      <c r="AC193">
        <v>0</v>
      </c>
      <c r="AD193">
        <v>4</v>
      </c>
      <c r="AE193">
        <v>1</v>
      </c>
      <c r="AF193">
        <v>1</v>
      </c>
      <c r="AG193">
        <v>30</v>
      </c>
      <c r="BK193">
        <v>4.5000001999999997E-2</v>
      </c>
      <c r="BO193">
        <v>4.5000001999999997E-2</v>
      </c>
      <c r="BP193" s="60">
        <v>40178</v>
      </c>
      <c r="BQ193">
        <v>21054910</v>
      </c>
      <c r="BR193">
        <v>30412816</v>
      </c>
      <c r="BS193">
        <v>0.69199997000000002</v>
      </c>
      <c r="BT193">
        <v>9357905</v>
      </c>
      <c r="BV193">
        <v>3922175</v>
      </c>
      <c r="BW193">
        <v>735408</v>
      </c>
      <c r="BX193">
        <v>0.64999998000000003</v>
      </c>
      <c r="BY193">
        <v>0</v>
      </c>
      <c r="BZ193">
        <v>0</v>
      </c>
      <c r="CA193">
        <v>0</v>
      </c>
      <c r="CC193">
        <v>0.17399998999999999</v>
      </c>
      <c r="CE193">
        <v>-1.4999999999999999E-2</v>
      </c>
      <c r="CG193">
        <v>3.9000000999999999E-2</v>
      </c>
      <c r="CJ193">
        <v>3.3000000000000002E-2</v>
      </c>
      <c r="CR193">
        <v>1</v>
      </c>
      <c r="CS193">
        <v>0</v>
      </c>
      <c r="CT193">
        <v>0</v>
      </c>
      <c r="CU193">
        <v>0</v>
      </c>
      <c r="CV193">
        <v>0.58899999000000003</v>
      </c>
      <c r="CW193">
        <v>0</v>
      </c>
      <c r="CX193">
        <v>0</v>
      </c>
      <c r="CY193">
        <v>0.22399999000000001</v>
      </c>
      <c r="CZ193">
        <v>0</v>
      </c>
      <c r="DA193">
        <v>0</v>
      </c>
      <c r="DB193">
        <v>5.9999998999999998E-2</v>
      </c>
      <c r="DC193">
        <v>1.2E-2</v>
      </c>
      <c r="DD193">
        <v>9.6000001000000001E-2</v>
      </c>
      <c r="DE193">
        <v>1.8999999E-2</v>
      </c>
      <c r="DF193">
        <v>2011</v>
      </c>
      <c r="DG193">
        <v>0.11749999999999999</v>
      </c>
      <c r="DH193">
        <v>7.9999998000000003E-2</v>
      </c>
      <c r="DI193">
        <v>3.7500000999999998E-2</v>
      </c>
      <c r="DJ193">
        <v>0.1573</v>
      </c>
      <c r="DK193">
        <v>0.23729998999999999</v>
      </c>
      <c r="DR193">
        <v>0</v>
      </c>
      <c r="DS193">
        <v>0</v>
      </c>
      <c r="DT193">
        <v>0</v>
      </c>
      <c r="DU193">
        <v>0</v>
      </c>
      <c r="DV193">
        <v>119390</v>
      </c>
      <c r="DW193">
        <v>3922175.3</v>
      </c>
      <c r="DX193">
        <v>44.209999000000003</v>
      </c>
      <c r="DY193">
        <v>7.98</v>
      </c>
      <c r="DZ193">
        <v>32.852001000000001</v>
      </c>
      <c r="EA193">
        <v>9968</v>
      </c>
      <c r="EB193">
        <v>81448</v>
      </c>
      <c r="EC193">
        <v>47641</v>
      </c>
      <c r="ED193">
        <v>1600940</v>
      </c>
      <c r="EF193">
        <v>33.604247999999998</v>
      </c>
      <c r="EG193">
        <v>43440</v>
      </c>
      <c r="EH193">
        <v>1522815</v>
      </c>
      <c r="EN193">
        <v>3024</v>
      </c>
      <c r="EO193">
        <v>61219</v>
      </c>
      <c r="EP193">
        <v>1177</v>
      </c>
      <c r="ES193">
        <v>0</v>
      </c>
      <c r="EV193">
        <v>258447</v>
      </c>
      <c r="EW193">
        <v>0</v>
      </c>
      <c r="EX193">
        <v>1</v>
      </c>
      <c r="FB193">
        <v>18302854</v>
      </c>
      <c r="FI193">
        <v>18292602</v>
      </c>
      <c r="FN193">
        <v>-941</v>
      </c>
      <c r="FP193">
        <v>314571</v>
      </c>
      <c r="FQ193">
        <v>480239</v>
      </c>
      <c r="FS193">
        <v>10152</v>
      </c>
      <c r="FW193">
        <v>804962</v>
      </c>
      <c r="FX193">
        <v>2332936</v>
      </c>
      <c r="FZ193">
        <v>182136</v>
      </c>
      <c r="GA193">
        <v>188285</v>
      </c>
      <c r="GB193">
        <v>370421</v>
      </c>
      <c r="GC193">
        <v>88416</v>
      </c>
      <c r="GL193">
        <v>-66299</v>
      </c>
      <c r="GM193">
        <v>14813</v>
      </c>
      <c r="GN193">
        <v>1510</v>
      </c>
      <c r="GO193">
        <v>2451</v>
      </c>
      <c r="GP193">
        <v>12</v>
      </c>
      <c r="GQ193">
        <v>3546771</v>
      </c>
      <c r="GR193">
        <v>-1566501</v>
      </c>
      <c r="GS193">
        <v>-1550825</v>
      </c>
      <c r="GT193">
        <v>-3186</v>
      </c>
      <c r="GW193">
        <v>-12490</v>
      </c>
      <c r="HA193">
        <v>-70910</v>
      </c>
      <c r="HB193">
        <v>-13226</v>
      </c>
      <c r="HD193">
        <v>-9121</v>
      </c>
      <c r="HE193">
        <v>-1659758</v>
      </c>
      <c r="HG193">
        <v>18302812</v>
      </c>
    </row>
    <row r="194" spans="1:215" x14ac:dyDescent="0.25">
      <c r="A194">
        <v>14</v>
      </c>
      <c r="B194" t="s">
        <v>724</v>
      </c>
      <c r="C194">
        <v>2010</v>
      </c>
      <c r="E194" t="s">
        <v>725</v>
      </c>
      <c r="F194">
        <v>1931</v>
      </c>
      <c r="G194">
        <v>0</v>
      </c>
      <c r="I194">
        <v>0</v>
      </c>
      <c r="J194" t="s">
        <v>719</v>
      </c>
      <c r="K194" t="s">
        <v>720</v>
      </c>
      <c r="L194" t="s">
        <v>720</v>
      </c>
      <c r="M194">
        <v>2</v>
      </c>
      <c r="N194" t="s">
        <v>625</v>
      </c>
      <c r="O194">
        <v>0</v>
      </c>
      <c r="P194" t="s">
        <v>633</v>
      </c>
      <c r="Q194" t="s">
        <v>626</v>
      </c>
      <c r="R194">
        <v>2</v>
      </c>
      <c r="S194">
        <v>1</v>
      </c>
      <c r="T194" s="60">
        <v>40543</v>
      </c>
      <c r="U194" s="60">
        <v>40543</v>
      </c>
      <c r="V194" s="60">
        <v>40543</v>
      </c>
      <c r="W194" t="s">
        <v>201</v>
      </c>
      <c r="X194" t="s">
        <v>672</v>
      </c>
      <c r="Y194" t="s">
        <v>619</v>
      </c>
      <c r="Z194">
        <v>4.5000001999999997E-2</v>
      </c>
      <c r="AA194">
        <v>7.9999998000000003E-2</v>
      </c>
      <c r="AB194">
        <v>1</v>
      </c>
      <c r="AC194">
        <v>0</v>
      </c>
      <c r="AD194">
        <v>4</v>
      </c>
      <c r="AE194">
        <v>1</v>
      </c>
      <c r="AF194">
        <v>1</v>
      </c>
      <c r="AG194">
        <v>30</v>
      </c>
      <c r="BK194">
        <v>4.5000001999999997E-2</v>
      </c>
      <c r="BO194">
        <v>4.5000001999999997E-2</v>
      </c>
      <c r="BP194" s="60">
        <v>40543</v>
      </c>
      <c r="BQ194">
        <v>20321736</v>
      </c>
      <c r="BR194">
        <v>31339754</v>
      </c>
      <c r="BS194">
        <v>0.64800000000000002</v>
      </c>
      <c r="BT194">
        <v>11018018</v>
      </c>
      <c r="BV194">
        <v>3900662</v>
      </c>
      <c r="BW194">
        <v>731374</v>
      </c>
      <c r="BX194">
        <v>0.69999999000000002</v>
      </c>
      <c r="BY194">
        <v>0</v>
      </c>
      <c r="BZ194">
        <v>0</v>
      </c>
      <c r="CA194">
        <v>0</v>
      </c>
      <c r="CC194">
        <v>0.14000000000000001</v>
      </c>
      <c r="CE194">
        <v>-3.0000000000000001E-3</v>
      </c>
      <c r="CG194">
        <v>4.6999998000000001E-2</v>
      </c>
      <c r="CJ194">
        <v>4.5999999999999999E-2</v>
      </c>
      <c r="CR194">
        <v>1</v>
      </c>
      <c r="CS194">
        <v>0</v>
      </c>
      <c r="CT194">
        <v>0</v>
      </c>
      <c r="CU194">
        <v>0</v>
      </c>
      <c r="CV194">
        <v>0.57700001999999995</v>
      </c>
      <c r="CW194">
        <v>0</v>
      </c>
      <c r="CX194">
        <v>0</v>
      </c>
      <c r="CY194">
        <v>0.22900000000000001</v>
      </c>
      <c r="CZ194">
        <v>0</v>
      </c>
      <c r="DA194">
        <v>0</v>
      </c>
      <c r="DB194">
        <v>7.4000000999999996E-2</v>
      </c>
      <c r="DC194">
        <v>6.0000000000000001E-3</v>
      </c>
      <c r="DD194">
        <v>9.3000001999999998E-2</v>
      </c>
      <c r="DE194">
        <v>2.1000000000000001E-2</v>
      </c>
      <c r="DF194">
        <v>2012</v>
      </c>
      <c r="DG194">
        <v>0.1142</v>
      </c>
      <c r="DH194">
        <v>7.9999998000000003E-2</v>
      </c>
      <c r="DI194">
        <v>3.4200002E-2</v>
      </c>
      <c r="DJ194">
        <v>0.17599999999999999</v>
      </c>
      <c r="DK194">
        <v>0.25600001</v>
      </c>
      <c r="DR194">
        <v>0</v>
      </c>
      <c r="DS194">
        <v>0</v>
      </c>
      <c r="DT194">
        <v>0</v>
      </c>
      <c r="DU194">
        <v>0</v>
      </c>
      <c r="DV194">
        <v>116486</v>
      </c>
      <c r="DW194">
        <v>3900661.5</v>
      </c>
      <c r="DX194">
        <v>44.459999000000003</v>
      </c>
      <c r="DY194">
        <v>8.2899999999999991</v>
      </c>
      <c r="DZ194">
        <v>33.485999999999997</v>
      </c>
      <c r="EA194">
        <v>10523</v>
      </c>
      <c r="EB194">
        <v>85528</v>
      </c>
      <c r="EC194">
        <v>49933</v>
      </c>
      <c r="ED194">
        <v>1679881</v>
      </c>
      <c r="EF194">
        <v>33.642699999999998</v>
      </c>
      <c r="EG194">
        <v>45672</v>
      </c>
      <c r="EH194">
        <v>1601182</v>
      </c>
      <c r="EN194">
        <v>3035</v>
      </c>
      <c r="EO194">
        <v>61384</v>
      </c>
      <c r="EP194">
        <v>1226</v>
      </c>
      <c r="ES194">
        <v>0</v>
      </c>
      <c r="EV194">
        <v>262470</v>
      </c>
      <c r="EW194">
        <v>0</v>
      </c>
      <c r="EX194">
        <v>1</v>
      </c>
      <c r="FB194">
        <v>19081360</v>
      </c>
      <c r="FI194">
        <v>19851424</v>
      </c>
      <c r="FN194">
        <v>-568</v>
      </c>
      <c r="FP194">
        <v>316446</v>
      </c>
      <c r="FQ194">
        <v>519044</v>
      </c>
      <c r="FS194">
        <v>13096</v>
      </c>
      <c r="FW194">
        <v>848586</v>
      </c>
      <c r="FX194">
        <v>2064238</v>
      </c>
      <c r="FZ194">
        <v>177687</v>
      </c>
      <c r="GA194">
        <v>183204</v>
      </c>
      <c r="GB194">
        <v>360891</v>
      </c>
      <c r="GC194">
        <v>116186</v>
      </c>
      <c r="GL194">
        <v>-78979</v>
      </c>
      <c r="GM194">
        <v>6673</v>
      </c>
      <c r="GN194">
        <v>508</v>
      </c>
      <c r="GO194">
        <v>1076</v>
      </c>
      <c r="GP194">
        <v>25</v>
      </c>
      <c r="GQ194">
        <v>3318128</v>
      </c>
      <c r="GR194">
        <v>-1645152</v>
      </c>
      <c r="GS194">
        <v>-1629557</v>
      </c>
      <c r="GT194">
        <v>-2802</v>
      </c>
      <c r="GW194">
        <v>-12793</v>
      </c>
      <c r="HA194">
        <v>-79012</v>
      </c>
      <c r="HB194">
        <v>-17104</v>
      </c>
      <c r="HD194">
        <v>-9396</v>
      </c>
      <c r="HE194">
        <v>-1750664</v>
      </c>
      <c r="HG194">
        <v>19870276</v>
      </c>
    </row>
    <row r="195" spans="1:215" x14ac:dyDescent="0.25">
      <c r="A195">
        <v>14</v>
      </c>
      <c r="B195" t="s">
        <v>724</v>
      </c>
      <c r="C195">
        <v>2011</v>
      </c>
      <c r="E195" t="s">
        <v>725</v>
      </c>
      <c r="F195">
        <v>1931</v>
      </c>
      <c r="G195">
        <v>0</v>
      </c>
      <c r="I195">
        <v>0</v>
      </c>
      <c r="J195" t="s">
        <v>719</v>
      </c>
      <c r="K195" t="s">
        <v>720</v>
      </c>
      <c r="L195" t="s">
        <v>720</v>
      </c>
      <c r="M195">
        <v>2</v>
      </c>
      <c r="N195" t="s">
        <v>625</v>
      </c>
      <c r="O195">
        <v>0</v>
      </c>
      <c r="P195" t="s">
        <v>633</v>
      </c>
      <c r="Q195" t="s">
        <v>626</v>
      </c>
      <c r="R195">
        <v>2</v>
      </c>
      <c r="S195">
        <v>1</v>
      </c>
      <c r="T195" s="60">
        <v>40908</v>
      </c>
      <c r="U195" s="60">
        <v>40908</v>
      </c>
      <c r="V195" s="60">
        <v>40908</v>
      </c>
      <c r="W195" t="s">
        <v>201</v>
      </c>
      <c r="X195" t="s">
        <v>672</v>
      </c>
      <c r="Y195" t="s">
        <v>619</v>
      </c>
      <c r="Z195">
        <v>4.5000001999999997E-2</v>
      </c>
      <c r="AA195">
        <v>7.9999998000000003E-2</v>
      </c>
      <c r="AB195">
        <v>1</v>
      </c>
      <c r="AC195">
        <v>0</v>
      </c>
      <c r="AD195">
        <v>4</v>
      </c>
      <c r="AE195">
        <v>1</v>
      </c>
      <c r="AF195">
        <v>1</v>
      </c>
      <c r="AG195">
        <v>30</v>
      </c>
      <c r="BK195">
        <v>4.5000001999999997E-2</v>
      </c>
      <c r="BO195">
        <v>4.5000001999999997E-2</v>
      </c>
      <c r="BP195" s="60">
        <v>40908</v>
      </c>
      <c r="BQ195">
        <v>19266110</v>
      </c>
      <c r="BR195">
        <v>31986200</v>
      </c>
      <c r="BS195">
        <v>0.60199999999999998</v>
      </c>
      <c r="BT195">
        <v>12720089</v>
      </c>
      <c r="BV195">
        <v>3821603</v>
      </c>
      <c r="BW195">
        <v>601138</v>
      </c>
      <c r="BX195">
        <v>0.88999998999999996</v>
      </c>
      <c r="BY195">
        <v>0</v>
      </c>
      <c r="BZ195">
        <v>0</v>
      </c>
      <c r="CA195">
        <v>0</v>
      </c>
      <c r="CC195">
        <v>1.8999999E-2</v>
      </c>
      <c r="CE195">
        <v>0.109</v>
      </c>
      <c r="CG195">
        <v>2.1000000000000001E-2</v>
      </c>
      <c r="CJ195">
        <v>5.6999995999999997E-2</v>
      </c>
      <c r="CR195">
        <v>1</v>
      </c>
      <c r="CS195">
        <v>0</v>
      </c>
      <c r="CT195">
        <v>0</v>
      </c>
      <c r="CU195">
        <v>0</v>
      </c>
      <c r="CV195">
        <v>0.55500000999999999</v>
      </c>
      <c r="CW195">
        <v>0</v>
      </c>
      <c r="CX195">
        <v>0</v>
      </c>
      <c r="CY195">
        <v>0.23599999999999999</v>
      </c>
      <c r="CZ195">
        <v>0</v>
      </c>
      <c r="DA195">
        <v>0</v>
      </c>
      <c r="DB195">
        <v>8.6000003000000005E-2</v>
      </c>
      <c r="DC195">
        <v>8.9999999999999993E-3</v>
      </c>
      <c r="DD195">
        <v>9.3000001999999998E-2</v>
      </c>
      <c r="DE195">
        <v>2.1000000000000001E-2</v>
      </c>
      <c r="DF195">
        <v>2013</v>
      </c>
      <c r="DG195">
        <v>0.1108</v>
      </c>
      <c r="DH195">
        <v>7.9999998000000003E-2</v>
      </c>
      <c r="DI195">
        <v>3.0800000000000001E-2</v>
      </c>
      <c r="DJ195">
        <v>0.19790000999999999</v>
      </c>
      <c r="DK195">
        <v>0.27790000999999998</v>
      </c>
      <c r="DR195">
        <v>0</v>
      </c>
      <c r="DS195">
        <v>0</v>
      </c>
      <c r="DT195">
        <v>0</v>
      </c>
      <c r="DU195">
        <v>0</v>
      </c>
      <c r="DV195">
        <v>114820</v>
      </c>
      <c r="DW195">
        <v>3821603.5</v>
      </c>
      <c r="DX195">
        <v>44.599997999999999</v>
      </c>
      <c r="DY195">
        <v>8.4600000000000009</v>
      </c>
      <c r="DZ195">
        <v>33.283000999999999</v>
      </c>
      <c r="EA195">
        <v>11250</v>
      </c>
      <c r="EB195">
        <v>89225</v>
      </c>
      <c r="EC195">
        <v>51868</v>
      </c>
      <c r="ED195">
        <v>1778342</v>
      </c>
      <c r="EF195">
        <v>34.285919</v>
      </c>
      <c r="EG195">
        <v>47633</v>
      </c>
      <c r="EH195">
        <v>1698625</v>
      </c>
      <c r="EN195">
        <v>3012</v>
      </c>
      <c r="EO195">
        <v>61978</v>
      </c>
      <c r="EP195">
        <v>1223</v>
      </c>
      <c r="EQ195">
        <v>116</v>
      </c>
      <c r="ER195">
        <v>1107</v>
      </c>
      <c r="ES195">
        <v>0</v>
      </c>
      <c r="EV195">
        <v>267163</v>
      </c>
      <c r="EW195">
        <v>0</v>
      </c>
      <c r="EX195">
        <v>1</v>
      </c>
      <c r="FB195">
        <v>20046416</v>
      </c>
      <c r="FI195">
        <v>19247852</v>
      </c>
      <c r="FN195">
        <v>-743</v>
      </c>
      <c r="FP195">
        <v>315958</v>
      </c>
      <c r="FQ195">
        <v>541962</v>
      </c>
      <c r="FS195">
        <v>14465</v>
      </c>
      <c r="FW195">
        <v>872385</v>
      </c>
      <c r="FX195">
        <v>-54225</v>
      </c>
      <c r="FZ195">
        <v>179302</v>
      </c>
      <c r="GA195">
        <v>193882</v>
      </c>
      <c r="GB195">
        <v>373184</v>
      </c>
      <c r="GC195">
        <v>116703</v>
      </c>
      <c r="GL195">
        <v>-73097</v>
      </c>
      <c r="GM195">
        <v>5564</v>
      </c>
      <c r="GN195">
        <v>1916</v>
      </c>
      <c r="GO195">
        <v>2659</v>
      </c>
      <c r="GP195">
        <v>544</v>
      </c>
      <c r="GQ195">
        <v>1242974</v>
      </c>
      <c r="GR195">
        <v>-1733967</v>
      </c>
      <c r="GS195">
        <v>-1718221</v>
      </c>
      <c r="GT195">
        <v>-2619</v>
      </c>
      <c r="GW195">
        <v>-13127</v>
      </c>
      <c r="HA195">
        <v>-78543</v>
      </c>
      <c r="HB195">
        <v>-16322</v>
      </c>
      <c r="HD195">
        <v>-9839</v>
      </c>
      <c r="HE195">
        <v>-1838671</v>
      </c>
      <c r="HG195">
        <v>19274580</v>
      </c>
    </row>
    <row r="196" spans="1:215" x14ac:dyDescent="0.25">
      <c r="A196">
        <v>14</v>
      </c>
      <c r="B196" t="s">
        <v>724</v>
      </c>
      <c r="C196">
        <v>2012</v>
      </c>
      <c r="E196" t="s">
        <v>725</v>
      </c>
      <c r="F196">
        <v>1931</v>
      </c>
      <c r="G196">
        <v>0</v>
      </c>
      <c r="I196">
        <v>0</v>
      </c>
      <c r="J196" t="s">
        <v>719</v>
      </c>
      <c r="K196" t="s">
        <v>720</v>
      </c>
      <c r="L196" t="s">
        <v>720</v>
      </c>
      <c r="M196">
        <v>2</v>
      </c>
      <c r="N196" t="s">
        <v>625</v>
      </c>
      <c r="O196">
        <v>0</v>
      </c>
      <c r="P196" t="s">
        <v>633</v>
      </c>
      <c r="Q196" t="s">
        <v>626</v>
      </c>
      <c r="R196">
        <v>2</v>
      </c>
      <c r="S196">
        <v>1</v>
      </c>
      <c r="T196" s="60">
        <v>41274</v>
      </c>
      <c r="U196" s="60">
        <v>41274</v>
      </c>
      <c r="V196" s="60">
        <v>41274</v>
      </c>
      <c r="W196" t="s">
        <v>201</v>
      </c>
      <c r="X196" t="s">
        <v>672</v>
      </c>
      <c r="Y196" t="s">
        <v>619</v>
      </c>
      <c r="Z196">
        <v>4.2500000000000003E-2</v>
      </c>
      <c r="AA196">
        <v>7.9999998000000003E-2</v>
      </c>
      <c r="AB196">
        <v>1</v>
      </c>
      <c r="AC196">
        <v>0</v>
      </c>
      <c r="AD196">
        <v>4</v>
      </c>
      <c r="AE196">
        <v>1</v>
      </c>
      <c r="AF196">
        <v>1</v>
      </c>
      <c r="AG196">
        <v>30</v>
      </c>
      <c r="AI196" t="s">
        <v>726</v>
      </c>
      <c r="AO196">
        <v>20636678</v>
      </c>
      <c r="AP196">
        <v>20266574</v>
      </c>
      <c r="AQ196">
        <v>-1041777.7</v>
      </c>
      <c r="AR196">
        <v>0</v>
      </c>
      <c r="AS196">
        <v>0</v>
      </c>
      <c r="AT196">
        <v>0</v>
      </c>
      <c r="AU196">
        <v>1</v>
      </c>
      <c r="AV196">
        <v>2</v>
      </c>
      <c r="AX196">
        <v>0</v>
      </c>
      <c r="AY196">
        <v>0.25</v>
      </c>
      <c r="AZ196">
        <v>4</v>
      </c>
      <c r="BA196">
        <v>0</v>
      </c>
      <c r="BB196">
        <v>0</v>
      </c>
      <c r="BC196">
        <v>4</v>
      </c>
      <c r="BD196">
        <v>1</v>
      </c>
      <c r="BE196">
        <v>1</v>
      </c>
      <c r="BK196">
        <v>4.2500000000000003E-2</v>
      </c>
      <c r="BO196">
        <v>4.2500000000000003E-2</v>
      </c>
      <c r="BP196" s="60">
        <v>41274</v>
      </c>
      <c r="BQ196">
        <v>20266574</v>
      </c>
      <c r="BR196">
        <v>32619032</v>
      </c>
      <c r="BS196">
        <v>0.62099998999999995</v>
      </c>
      <c r="BT196">
        <v>12352459</v>
      </c>
      <c r="BV196">
        <v>3819066</v>
      </c>
      <c r="BW196">
        <v>672156</v>
      </c>
      <c r="BX196">
        <v>0.83999997000000004</v>
      </c>
      <c r="BY196">
        <v>0</v>
      </c>
      <c r="BZ196">
        <v>0</v>
      </c>
      <c r="CA196">
        <v>0</v>
      </c>
      <c r="CC196">
        <v>0.12899999000000001</v>
      </c>
      <c r="CE196">
        <v>9.3999997000000002E-2</v>
      </c>
      <c r="CG196">
        <v>2.5999998999999999E-2</v>
      </c>
      <c r="CJ196">
        <v>8.3999999000000006E-2</v>
      </c>
      <c r="CR196">
        <v>1</v>
      </c>
      <c r="CS196">
        <v>0</v>
      </c>
      <c r="CT196">
        <v>0</v>
      </c>
      <c r="CU196">
        <v>0</v>
      </c>
      <c r="CV196">
        <v>0.56499999999999995</v>
      </c>
      <c r="CW196">
        <v>0</v>
      </c>
      <c r="CX196">
        <v>0</v>
      </c>
      <c r="CY196">
        <v>0.23300000000000001</v>
      </c>
      <c r="CZ196">
        <v>0</v>
      </c>
      <c r="DA196">
        <v>0</v>
      </c>
      <c r="DB196">
        <v>8.1000000000000003E-2</v>
      </c>
      <c r="DC196">
        <v>8.9999999999999993E-3</v>
      </c>
      <c r="DD196">
        <v>8.6999996999999996E-2</v>
      </c>
      <c r="DE196">
        <v>2.5000000000000001E-2</v>
      </c>
      <c r="DF196">
        <v>2014</v>
      </c>
      <c r="DG196">
        <v>0.10879999999999999</v>
      </c>
      <c r="DH196">
        <v>7.9999998000000003E-2</v>
      </c>
      <c r="DI196">
        <v>2.8800000999999999E-2</v>
      </c>
      <c r="DJ196">
        <v>0.19650000000000001</v>
      </c>
      <c r="DK196">
        <v>0.27649998999999997</v>
      </c>
      <c r="DR196">
        <v>0</v>
      </c>
      <c r="DS196">
        <v>0</v>
      </c>
      <c r="DT196">
        <v>0</v>
      </c>
      <c r="DU196">
        <v>0</v>
      </c>
      <c r="DV196">
        <v>115294</v>
      </c>
      <c r="DW196">
        <v>3819065.5</v>
      </c>
      <c r="DX196">
        <v>44.599997999999999</v>
      </c>
      <c r="DY196">
        <v>8.5</v>
      </c>
      <c r="DZ196">
        <v>33.125</v>
      </c>
      <c r="EA196">
        <v>11942</v>
      </c>
      <c r="EB196">
        <v>93097</v>
      </c>
      <c r="EC196">
        <v>53952</v>
      </c>
      <c r="ED196">
        <v>1878147</v>
      </c>
      <c r="EF196">
        <v>34.811442999999997</v>
      </c>
      <c r="EG196">
        <v>49695</v>
      </c>
      <c r="EN196">
        <v>3032</v>
      </c>
      <c r="EP196">
        <v>1225</v>
      </c>
      <c r="EQ196">
        <v>119</v>
      </c>
      <c r="ER196">
        <v>1106</v>
      </c>
      <c r="ES196">
        <v>0</v>
      </c>
      <c r="EV196">
        <v>274285</v>
      </c>
      <c r="EW196">
        <v>0</v>
      </c>
      <c r="EX196">
        <v>1</v>
      </c>
      <c r="EZ196">
        <v>14550405</v>
      </c>
      <c r="FA196">
        <v>658143.06000000006</v>
      </c>
      <c r="FB196">
        <v>20807934</v>
      </c>
      <c r="FI196">
        <v>20636676</v>
      </c>
      <c r="FN196">
        <v>-651</v>
      </c>
      <c r="FP196">
        <v>313923</v>
      </c>
      <c r="FQ196">
        <v>573586</v>
      </c>
      <c r="FS196">
        <v>17406</v>
      </c>
      <c r="FW196">
        <v>904915</v>
      </c>
      <c r="FX196">
        <v>1980707</v>
      </c>
      <c r="FZ196">
        <v>156536</v>
      </c>
      <c r="GA196">
        <v>250116</v>
      </c>
      <c r="GB196">
        <v>406652</v>
      </c>
      <c r="GC196">
        <v>116099</v>
      </c>
      <c r="GL196">
        <v>-75836</v>
      </c>
      <c r="GM196">
        <v>3309</v>
      </c>
      <c r="GN196">
        <v>3245</v>
      </c>
      <c r="GO196">
        <v>3896</v>
      </c>
      <c r="GP196">
        <v>246</v>
      </c>
      <c r="GQ196">
        <v>3339337</v>
      </c>
      <c r="GR196">
        <v>-1835165</v>
      </c>
      <c r="GS196">
        <v>-1819419</v>
      </c>
      <c r="GT196">
        <v>-2522</v>
      </c>
      <c r="GW196">
        <v>-13224</v>
      </c>
      <c r="HA196">
        <v>-77154</v>
      </c>
      <c r="HB196">
        <v>-16086</v>
      </c>
      <c r="HD196">
        <v>-9157</v>
      </c>
      <c r="HE196">
        <v>-1937562</v>
      </c>
      <c r="HG196">
        <v>20676356</v>
      </c>
    </row>
    <row r="197" spans="1:215" x14ac:dyDescent="0.25">
      <c r="A197">
        <v>14</v>
      </c>
      <c r="B197" t="s">
        <v>724</v>
      </c>
      <c r="C197">
        <v>2013</v>
      </c>
      <c r="E197" t="s">
        <v>725</v>
      </c>
      <c r="F197">
        <v>1931</v>
      </c>
      <c r="G197">
        <v>0</v>
      </c>
      <c r="I197">
        <v>0</v>
      </c>
      <c r="J197" t="s">
        <v>719</v>
      </c>
      <c r="K197" t="s">
        <v>720</v>
      </c>
      <c r="L197" t="s">
        <v>720</v>
      </c>
      <c r="M197">
        <v>2</v>
      </c>
      <c r="N197" t="s">
        <v>625</v>
      </c>
      <c r="O197">
        <v>0</v>
      </c>
      <c r="P197" t="s">
        <v>633</v>
      </c>
      <c r="Q197" t="s">
        <v>626</v>
      </c>
      <c r="R197">
        <v>2</v>
      </c>
      <c r="S197">
        <v>1</v>
      </c>
      <c r="T197" s="60">
        <v>41639</v>
      </c>
      <c r="U197" s="60">
        <v>41639</v>
      </c>
      <c r="V197" s="60">
        <v>41639</v>
      </c>
      <c r="W197" t="s">
        <v>201</v>
      </c>
      <c r="X197" t="s">
        <v>672</v>
      </c>
      <c r="Y197" t="s">
        <v>619</v>
      </c>
      <c r="Z197">
        <v>2.7999999000000001E-2</v>
      </c>
      <c r="AA197">
        <v>7.5000002999999996E-2</v>
      </c>
      <c r="AB197">
        <v>1</v>
      </c>
      <c r="AC197">
        <v>0</v>
      </c>
      <c r="AD197">
        <v>4</v>
      </c>
      <c r="AE197">
        <v>1</v>
      </c>
      <c r="AF197">
        <v>1</v>
      </c>
      <c r="AG197">
        <v>30</v>
      </c>
      <c r="AI197" t="s">
        <v>727</v>
      </c>
      <c r="AO197">
        <v>22682340</v>
      </c>
      <c r="AP197">
        <v>21369380</v>
      </c>
      <c r="AQ197">
        <v>-1083805.5</v>
      </c>
      <c r="AR197">
        <v>0</v>
      </c>
      <c r="AS197">
        <v>0</v>
      </c>
      <c r="AT197">
        <v>0</v>
      </c>
      <c r="AU197">
        <v>1</v>
      </c>
      <c r="AV197">
        <v>2</v>
      </c>
      <c r="AX197">
        <v>0</v>
      </c>
      <c r="AY197">
        <v>0.25</v>
      </c>
      <c r="AZ197">
        <v>4</v>
      </c>
      <c r="BA197">
        <v>0</v>
      </c>
      <c r="BB197">
        <v>0</v>
      </c>
      <c r="BC197">
        <v>4</v>
      </c>
      <c r="BD197">
        <v>1</v>
      </c>
      <c r="BE197">
        <v>1</v>
      </c>
      <c r="BK197">
        <v>3.9000000999999999E-2</v>
      </c>
      <c r="BO197">
        <v>3.9000000999999999E-2</v>
      </c>
      <c r="BP197" s="60">
        <v>41639</v>
      </c>
      <c r="BQ197">
        <v>21369380</v>
      </c>
      <c r="BR197">
        <v>35437312</v>
      </c>
      <c r="BS197">
        <v>0.60299999000000004</v>
      </c>
      <c r="BT197">
        <v>14067932</v>
      </c>
      <c r="BV197">
        <v>3938650</v>
      </c>
      <c r="BW197">
        <v>779459</v>
      </c>
      <c r="BX197">
        <v>0.79000002000000003</v>
      </c>
      <c r="BY197">
        <v>0</v>
      </c>
      <c r="BZ197">
        <v>0</v>
      </c>
      <c r="CA197">
        <v>0</v>
      </c>
      <c r="CC197">
        <v>0.156</v>
      </c>
      <c r="CE197">
        <v>9.8999999000000005E-2</v>
      </c>
      <c r="CG197">
        <v>0.122</v>
      </c>
      <c r="CJ197">
        <v>7.5999997999999999E-2</v>
      </c>
      <c r="CS197">
        <v>0</v>
      </c>
      <c r="CT197">
        <v>0</v>
      </c>
      <c r="CU197">
        <v>0</v>
      </c>
      <c r="CV197">
        <v>0.58399999000000002</v>
      </c>
      <c r="CW197">
        <v>0</v>
      </c>
      <c r="CX197">
        <v>0</v>
      </c>
      <c r="CY197">
        <v>0.23400000000000001</v>
      </c>
      <c r="CZ197">
        <v>0</v>
      </c>
      <c r="DA197">
        <v>0</v>
      </c>
      <c r="DB197">
        <v>7.1000002000000006E-2</v>
      </c>
      <c r="DC197">
        <v>8.0000000000000002E-3</v>
      </c>
      <c r="DD197">
        <v>7.8000001999999999E-2</v>
      </c>
      <c r="DE197">
        <v>2.5000000000000001E-2</v>
      </c>
      <c r="DF197">
        <v>2015</v>
      </c>
      <c r="DG197">
        <v>0.11650000000000001</v>
      </c>
      <c r="DH197">
        <v>7.9999998000000003E-2</v>
      </c>
      <c r="DI197">
        <v>3.6499998999999998E-2</v>
      </c>
      <c r="DJ197">
        <v>0.21940000000000001</v>
      </c>
      <c r="DK197">
        <v>0.2994</v>
      </c>
      <c r="DR197">
        <v>0</v>
      </c>
      <c r="DS197">
        <v>0</v>
      </c>
      <c r="DT197">
        <v>0</v>
      </c>
      <c r="DU197">
        <v>0</v>
      </c>
      <c r="DV197">
        <v>117727</v>
      </c>
      <c r="DZ197">
        <v>33.455790999999998</v>
      </c>
      <c r="EA197">
        <v>12854</v>
      </c>
      <c r="EB197">
        <v>96832</v>
      </c>
      <c r="EC197">
        <v>55986</v>
      </c>
      <c r="EF197">
        <v>34.587414000000003</v>
      </c>
      <c r="EG197">
        <v>55986</v>
      </c>
      <c r="EP197">
        <v>0</v>
      </c>
      <c r="ES197">
        <v>0</v>
      </c>
      <c r="EV197">
        <v>283399</v>
      </c>
      <c r="EW197">
        <v>1</v>
      </c>
      <c r="EX197">
        <v>1</v>
      </c>
      <c r="FB197">
        <v>22543218</v>
      </c>
      <c r="FN197">
        <v>-554</v>
      </c>
      <c r="FP197">
        <v>322217</v>
      </c>
      <c r="FQ197">
        <v>624784</v>
      </c>
      <c r="FS197">
        <v>19285</v>
      </c>
      <c r="FW197">
        <v>966286</v>
      </c>
      <c r="FX197">
        <v>2685527</v>
      </c>
      <c r="FZ197">
        <v>148493</v>
      </c>
      <c r="GA197">
        <v>266963</v>
      </c>
      <c r="GB197">
        <v>415456</v>
      </c>
      <c r="GC197">
        <v>104720</v>
      </c>
      <c r="GL197">
        <v>-74870</v>
      </c>
      <c r="GM197">
        <v>2270</v>
      </c>
      <c r="GN197">
        <v>3166</v>
      </c>
      <c r="GO197">
        <v>3720</v>
      </c>
      <c r="GP197">
        <v>139</v>
      </c>
      <c r="GQ197">
        <v>4102694</v>
      </c>
      <c r="GR197">
        <v>-1936411</v>
      </c>
      <c r="GS197">
        <v>-1918936</v>
      </c>
      <c r="GT197">
        <v>-3655</v>
      </c>
      <c r="GW197">
        <v>-13820</v>
      </c>
      <c r="HA197">
        <v>-76980</v>
      </c>
      <c r="HB197">
        <v>-18523</v>
      </c>
      <c r="HD197">
        <v>-7132</v>
      </c>
      <c r="HE197">
        <v>-2039046</v>
      </c>
      <c r="HG197">
        <v>22740004</v>
      </c>
    </row>
    <row r="198" spans="1:215" x14ac:dyDescent="0.25">
      <c r="A198">
        <v>14</v>
      </c>
      <c r="B198" t="s">
        <v>724</v>
      </c>
      <c r="C198">
        <v>2014</v>
      </c>
      <c r="E198" t="s">
        <v>725</v>
      </c>
      <c r="F198">
        <v>1931</v>
      </c>
      <c r="G198">
        <v>0</v>
      </c>
      <c r="I198">
        <v>0</v>
      </c>
      <c r="J198" t="s">
        <v>719</v>
      </c>
      <c r="K198" t="s">
        <v>720</v>
      </c>
      <c r="L198" t="s">
        <v>720</v>
      </c>
      <c r="M198">
        <v>2</v>
      </c>
      <c r="N198" t="s">
        <v>625</v>
      </c>
      <c r="O198">
        <v>0</v>
      </c>
      <c r="P198" t="s">
        <v>633</v>
      </c>
      <c r="Q198" t="s">
        <v>626</v>
      </c>
      <c r="R198">
        <v>2</v>
      </c>
      <c r="S198">
        <v>1</v>
      </c>
      <c r="T198" s="60">
        <v>42004</v>
      </c>
      <c r="U198" s="60">
        <v>42004</v>
      </c>
      <c r="BY198">
        <v>0</v>
      </c>
      <c r="BZ198">
        <v>0</v>
      </c>
      <c r="CA198">
        <v>0</v>
      </c>
      <c r="CS198">
        <v>0</v>
      </c>
      <c r="CT198">
        <v>0</v>
      </c>
      <c r="CU198">
        <v>0</v>
      </c>
      <c r="CV198">
        <v>0</v>
      </c>
      <c r="CW198">
        <v>0</v>
      </c>
      <c r="CX198">
        <v>0</v>
      </c>
      <c r="CY198">
        <v>0</v>
      </c>
      <c r="CZ198">
        <v>0</v>
      </c>
      <c r="DA198">
        <v>0</v>
      </c>
      <c r="DB198">
        <v>0</v>
      </c>
      <c r="DC198">
        <v>0</v>
      </c>
      <c r="DD198">
        <v>0</v>
      </c>
      <c r="DE198">
        <v>0</v>
      </c>
      <c r="DR198">
        <v>0</v>
      </c>
      <c r="DS198">
        <v>0</v>
      </c>
      <c r="DT198">
        <v>0</v>
      </c>
      <c r="DU198">
        <v>0</v>
      </c>
      <c r="EW198">
        <v>0</v>
      </c>
      <c r="EX198">
        <v>0</v>
      </c>
    </row>
    <row r="199" spans="1:215" x14ac:dyDescent="0.25">
      <c r="A199">
        <v>15</v>
      </c>
      <c r="B199" t="s">
        <v>728</v>
      </c>
      <c r="C199">
        <v>2001</v>
      </c>
      <c r="E199" t="s">
        <v>729</v>
      </c>
      <c r="F199">
        <v>1931</v>
      </c>
      <c r="G199">
        <v>0</v>
      </c>
      <c r="I199">
        <v>0</v>
      </c>
      <c r="J199" t="s">
        <v>719</v>
      </c>
      <c r="K199" t="s">
        <v>720</v>
      </c>
      <c r="L199" t="s">
        <v>720</v>
      </c>
      <c r="M199">
        <v>4</v>
      </c>
      <c r="N199" t="s">
        <v>730</v>
      </c>
      <c r="O199">
        <v>0</v>
      </c>
      <c r="P199" t="s">
        <v>633</v>
      </c>
      <c r="Q199" t="s">
        <v>626</v>
      </c>
      <c r="R199">
        <v>2</v>
      </c>
      <c r="S199">
        <v>1</v>
      </c>
      <c r="T199" s="60">
        <v>37256</v>
      </c>
      <c r="U199" s="60">
        <v>37256</v>
      </c>
      <c r="V199" s="60">
        <v>37256</v>
      </c>
      <c r="W199" t="s">
        <v>201</v>
      </c>
      <c r="X199" t="s">
        <v>672</v>
      </c>
      <c r="Y199" t="s">
        <v>619</v>
      </c>
      <c r="Z199">
        <v>4.5000001999999997E-2</v>
      </c>
      <c r="AA199">
        <v>8.7499998999999995E-2</v>
      </c>
      <c r="AB199">
        <v>1</v>
      </c>
      <c r="AC199">
        <v>0</v>
      </c>
      <c r="AD199">
        <v>4</v>
      </c>
      <c r="AE199">
        <v>1</v>
      </c>
      <c r="AF199">
        <v>1</v>
      </c>
      <c r="AG199">
        <v>11</v>
      </c>
      <c r="BK199">
        <v>4.5000001999999997E-2</v>
      </c>
      <c r="BO199">
        <v>4.5000001999999997E-2</v>
      </c>
      <c r="BP199" s="60">
        <v>37256</v>
      </c>
      <c r="BQ199">
        <v>28947936</v>
      </c>
      <c r="BR199">
        <v>29469608</v>
      </c>
      <c r="BS199">
        <v>0.98199999000000004</v>
      </c>
      <c r="BT199">
        <v>521673</v>
      </c>
      <c r="BV199">
        <v>4954605</v>
      </c>
      <c r="BW199">
        <v>314649</v>
      </c>
      <c r="BX199">
        <v>1</v>
      </c>
      <c r="BY199">
        <v>0</v>
      </c>
      <c r="BZ199">
        <v>0</v>
      </c>
      <c r="CA199">
        <v>0</v>
      </c>
      <c r="CC199">
        <v>-7.6999999999999999E-2</v>
      </c>
      <c r="CE199">
        <v>3.3000000000000002E-2</v>
      </c>
      <c r="CG199">
        <v>8.8999993999999999E-2</v>
      </c>
      <c r="CJ199">
        <v>0.10299999999999999</v>
      </c>
      <c r="CS199">
        <v>0</v>
      </c>
      <c r="CT199">
        <v>0</v>
      </c>
      <c r="CU199">
        <v>0</v>
      </c>
      <c r="CV199">
        <v>0.65800004999999995</v>
      </c>
      <c r="CW199">
        <v>0.52700000999999996</v>
      </c>
      <c r="CX199">
        <v>0.13100000000000001</v>
      </c>
      <c r="CY199">
        <v>0.10399999</v>
      </c>
      <c r="CZ199">
        <v>0</v>
      </c>
      <c r="DA199">
        <v>0</v>
      </c>
      <c r="DB199">
        <v>9.8999999000000005E-2</v>
      </c>
      <c r="DC199">
        <v>2.3E-2</v>
      </c>
      <c r="DD199">
        <v>0.107</v>
      </c>
      <c r="DE199">
        <v>8.9999999999999993E-3</v>
      </c>
      <c r="DF199">
        <v>2003</v>
      </c>
      <c r="DG199">
        <v>0.15817164</v>
      </c>
      <c r="DH199">
        <v>8.0471641999999996E-2</v>
      </c>
      <c r="DI199">
        <v>7.7699997000000007E-2</v>
      </c>
      <c r="DJ199">
        <v>0.15790001000000001</v>
      </c>
      <c r="DK199">
        <v>0.23837164</v>
      </c>
      <c r="DR199">
        <v>0</v>
      </c>
      <c r="DS199">
        <v>0</v>
      </c>
      <c r="DT199">
        <v>0</v>
      </c>
      <c r="DU199">
        <v>0</v>
      </c>
      <c r="DV199">
        <v>157347</v>
      </c>
      <c r="DW199">
        <v>4954605</v>
      </c>
      <c r="DZ199">
        <v>31.361000000000001</v>
      </c>
      <c r="EA199">
        <v>9643</v>
      </c>
      <c r="EB199">
        <v>75606</v>
      </c>
      <c r="EC199">
        <v>54851</v>
      </c>
      <c r="ED199">
        <v>1222918</v>
      </c>
      <c r="EF199">
        <v>22.295273000000002</v>
      </c>
      <c r="EG199">
        <v>52903</v>
      </c>
      <c r="EH199">
        <v>1197812</v>
      </c>
      <c r="EP199">
        <v>1948</v>
      </c>
      <c r="ES199">
        <v>0</v>
      </c>
      <c r="EV199">
        <v>297447</v>
      </c>
      <c r="EW199">
        <v>0</v>
      </c>
      <c r="EX199">
        <v>1</v>
      </c>
      <c r="FB199">
        <v>15549250</v>
      </c>
      <c r="FN199">
        <v>-3064</v>
      </c>
      <c r="FP199">
        <v>368968</v>
      </c>
      <c r="FQ199">
        <v>314649</v>
      </c>
      <c r="FS199">
        <v>119719</v>
      </c>
      <c r="FW199">
        <v>803336</v>
      </c>
      <c r="FX199">
        <v>-2812366</v>
      </c>
      <c r="FZ199">
        <v>224457</v>
      </c>
      <c r="GA199">
        <v>234646</v>
      </c>
      <c r="GB199">
        <v>459103</v>
      </c>
      <c r="GC199">
        <v>131703</v>
      </c>
      <c r="GL199">
        <v>-75071</v>
      </c>
      <c r="GM199">
        <v>99535</v>
      </c>
      <c r="GN199">
        <v>-89966</v>
      </c>
      <c r="GO199">
        <v>-86902</v>
      </c>
      <c r="GQ199">
        <v>-1483726</v>
      </c>
      <c r="GR199">
        <v>-1175224</v>
      </c>
      <c r="GS199">
        <v>-1153060</v>
      </c>
      <c r="GT199">
        <v>-3228</v>
      </c>
      <c r="GW199">
        <v>-18936</v>
      </c>
      <c r="HA199">
        <v>-90898</v>
      </c>
      <c r="HB199">
        <v>-16363</v>
      </c>
      <c r="HD199">
        <v>-1409</v>
      </c>
      <c r="HE199">
        <v>-1283894</v>
      </c>
      <c r="HG199">
        <v>25500904</v>
      </c>
    </row>
    <row r="200" spans="1:215" x14ac:dyDescent="0.25">
      <c r="A200">
        <v>15</v>
      </c>
      <c r="B200" t="s">
        <v>728</v>
      </c>
      <c r="C200">
        <v>2002</v>
      </c>
      <c r="E200" t="s">
        <v>729</v>
      </c>
      <c r="F200">
        <v>1931</v>
      </c>
      <c r="G200">
        <v>0</v>
      </c>
      <c r="I200">
        <v>0</v>
      </c>
      <c r="J200" t="s">
        <v>719</v>
      </c>
      <c r="K200" t="s">
        <v>720</v>
      </c>
      <c r="L200" t="s">
        <v>720</v>
      </c>
      <c r="M200">
        <v>4</v>
      </c>
      <c r="N200" t="s">
        <v>730</v>
      </c>
      <c r="O200">
        <v>0</v>
      </c>
      <c r="P200" t="s">
        <v>633</v>
      </c>
      <c r="Q200" t="s">
        <v>626</v>
      </c>
      <c r="R200">
        <v>2</v>
      </c>
      <c r="S200">
        <v>1</v>
      </c>
      <c r="T200" s="60">
        <v>37621</v>
      </c>
      <c r="U200" s="60">
        <v>37621</v>
      </c>
      <c r="V200" s="60">
        <v>37621</v>
      </c>
      <c r="W200" t="s">
        <v>201</v>
      </c>
      <c r="X200" t="s">
        <v>672</v>
      </c>
      <c r="Y200" t="s">
        <v>619</v>
      </c>
      <c r="Z200">
        <v>4.5000001999999997E-2</v>
      </c>
      <c r="AA200">
        <v>8.7499998999999995E-2</v>
      </c>
      <c r="AB200">
        <v>1</v>
      </c>
      <c r="AC200">
        <v>0</v>
      </c>
      <c r="AD200">
        <v>4</v>
      </c>
      <c r="AE200">
        <v>1</v>
      </c>
      <c r="AF200">
        <v>1</v>
      </c>
      <c r="AG200">
        <v>30</v>
      </c>
      <c r="BK200">
        <v>4.5000001999999997E-2</v>
      </c>
      <c r="BO200">
        <v>4.5000001999999997E-2</v>
      </c>
      <c r="BP200" s="60">
        <v>37621</v>
      </c>
      <c r="BQ200">
        <v>28551608</v>
      </c>
      <c r="BR200">
        <v>32463918</v>
      </c>
      <c r="BS200">
        <v>0.87900001000000005</v>
      </c>
      <c r="BT200">
        <v>3912311</v>
      </c>
      <c r="BV200">
        <v>5278586</v>
      </c>
      <c r="BW200">
        <v>315825</v>
      </c>
      <c r="BX200">
        <v>1</v>
      </c>
      <c r="BY200">
        <v>0</v>
      </c>
      <c r="BZ200">
        <v>0</v>
      </c>
      <c r="CA200">
        <v>0</v>
      </c>
      <c r="CC200">
        <v>-0.1179</v>
      </c>
      <c r="CE200">
        <v>-6.5700001999999993E-2</v>
      </c>
      <c r="CG200">
        <v>2.3399999000000001E-2</v>
      </c>
      <c r="CJ200">
        <v>8.2900003E-2</v>
      </c>
      <c r="CS200">
        <v>0</v>
      </c>
      <c r="CT200">
        <v>0</v>
      </c>
      <c r="CU200">
        <v>0</v>
      </c>
      <c r="CV200">
        <v>0.61000001000000004</v>
      </c>
      <c r="CW200">
        <v>0.47799998999999999</v>
      </c>
      <c r="CX200">
        <v>0.13200000000000001</v>
      </c>
      <c r="CY200">
        <v>0.12800001</v>
      </c>
      <c r="CZ200">
        <v>0</v>
      </c>
      <c r="DA200">
        <v>0</v>
      </c>
      <c r="DB200">
        <v>0.112</v>
      </c>
      <c r="DC200">
        <v>2.7000000999999999E-2</v>
      </c>
      <c r="DD200">
        <v>0.111</v>
      </c>
      <c r="DE200">
        <v>1.2E-2</v>
      </c>
      <c r="DF200">
        <v>2004</v>
      </c>
      <c r="DG200">
        <v>0.15847164</v>
      </c>
      <c r="DH200">
        <v>8.0471641999999996E-2</v>
      </c>
      <c r="DI200">
        <v>7.8000001999999999E-2</v>
      </c>
      <c r="DJ200">
        <v>0.15820000000000001</v>
      </c>
      <c r="DK200">
        <v>0.23867165000000001</v>
      </c>
      <c r="DR200">
        <v>0</v>
      </c>
      <c r="DS200">
        <v>0</v>
      </c>
      <c r="DT200">
        <v>0</v>
      </c>
      <c r="DU200">
        <v>0</v>
      </c>
      <c r="DV200">
        <v>159980</v>
      </c>
      <c r="DW200">
        <v>5278586</v>
      </c>
      <c r="DZ200">
        <v>32.994999</v>
      </c>
      <c r="EA200">
        <v>10148</v>
      </c>
      <c r="EB200">
        <v>80646</v>
      </c>
      <c r="EC200">
        <v>57384</v>
      </c>
      <c r="ED200">
        <v>1360046</v>
      </c>
      <c r="EF200">
        <v>23.700787999999999</v>
      </c>
      <c r="EG200">
        <v>55373</v>
      </c>
      <c r="EH200">
        <v>1333449</v>
      </c>
      <c r="EP200">
        <v>2011</v>
      </c>
      <c r="ES200">
        <v>0</v>
      </c>
      <c r="EV200">
        <v>308158</v>
      </c>
      <c r="EW200">
        <v>0</v>
      </c>
      <c r="EX200">
        <v>1</v>
      </c>
      <c r="FB200">
        <v>17342504</v>
      </c>
      <c r="FN200">
        <v>-3040</v>
      </c>
      <c r="FP200">
        <v>397315</v>
      </c>
      <c r="FQ200">
        <v>315825</v>
      </c>
      <c r="FS200">
        <v>329572</v>
      </c>
      <c r="FW200">
        <v>1042712</v>
      </c>
      <c r="FX200">
        <v>-3625844</v>
      </c>
      <c r="FZ200">
        <v>233985</v>
      </c>
      <c r="GA200">
        <v>240265</v>
      </c>
      <c r="GB200">
        <v>474250</v>
      </c>
      <c r="GC200">
        <v>119580</v>
      </c>
      <c r="GL200">
        <v>-77262</v>
      </c>
      <c r="GM200">
        <v>45402</v>
      </c>
      <c r="GN200">
        <v>-36049</v>
      </c>
      <c r="GO200">
        <v>-33009</v>
      </c>
      <c r="GQ200">
        <v>-2057211</v>
      </c>
      <c r="GR200">
        <v>-1311722</v>
      </c>
      <c r="GS200">
        <v>-1287783</v>
      </c>
      <c r="GT200">
        <v>-4070</v>
      </c>
      <c r="GW200">
        <v>-19869</v>
      </c>
      <c r="HA200">
        <v>-88793</v>
      </c>
      <c r="HB200">
        <v>-17752</v>
      </c>
      <c r="HD200">
        <v>-1645</v>
      </c>
      <c r="HE200">
        <v>-1419912</v>
      </c>
      <c r="HG200">
        <v>22023780</v>
      </c>
    </row>
    <row r="201" spans="1:215" x14ac:dyDescent="0.25">
      <c r="A201">
        <v>15</v>
      </c>
      <c r="B201" t="s">
        <v>728</v>
      </c>
      <c r="C201">
        <v>2003</v>
      </c>
      <c r="E201" t="s">
        <v>729</v>
      </c>
      <c r="F201">
        <v>1931</v>
      </c>
      <c r="G201">
        <v>0</v>
      </c>
      <c r="I201">
        <v>0</v>
      </c>
      <c r="J201" t="s">
        <v>719</v>
      </c>
      <c r="K201" t="s">
        <v>720</v>
      </c>
      <c r="L201" t="s">
        <v>720</v>
      </c>
      <c r="M201">
        <v>4</v>
      </c>
      <c r="N201" t="s">
        <v>730</v>
      </c>
      <c r="O201">
        <v>0</v>
      </c>
      <c r="P201" t="s">
        <v>633</v>
      </c>
      <c r="Q201" t="s">
        <v>626</v>
      </c>
      <c r="R201">
        <v>2</v>
      </c>
      <c r="S201">
        <v>1</v>
      </c>
      <c r="T201" s="60">
        <v>37986</v>
      </c>
      <c r="U201" s="60">
        <v>37986</v>
      </c>
      <c r="V201" s="60">
        <v>37986</v>
      </c>
      <c r="W201" t="s">
        <v>201</v>
      </c>
      <c r="X201" t="s">
        <v>672</v>
      </c>
      <c r="Y201" t="s">
        <v>619</v>
      </c>
      <c r="Z201">
        <v>3.7500000999999998E-2</v>
      </c>
      <c r="AA201">
        <v>8.5000001000000006E-2</v>
      </c>
      <c r="AB201">
        <v>1</v>
      </c>
      <c r="AC201">
        <v>0</v>
      </c>
      <c r="AD201">
        <v>4</v>
      </c>
      <c r="AE201">
        <v>1</v>
      </c>
      <c r="AF201">
        <v>1</v>
      </c>
      <c r="AG201">
        <v>40</v>
      </c>
      <c r="BK201">
        <v>3.7500000999999998E-2</v>
      </c>
      <c r="BO201">
        <v>4.5000001999999997E-2</v>
      </c>
      <c r="BP201" s="60">
        <v>37986</v>
      </c>
      <c r="BQ201">
        <v>28522222</v>
      </c>
      <c r="BR201">
        <v>37914504</v>
      </c>
      <c r="BS201">
        <v>0.75199996999999996</v>
      </c>
      <c r="BT201">
        <v>9392280</v>
      </c>
      <c r="BV201">
        <v>5140918</v>
      </c>
      <c r="BW201">
        <v>571156</v>
      </c>
      <c r="BX201">
        <v>0.69</v>
      </c>
      <c r="BY201">
        <v>0</v>
      </c>
      <c r="BZ201">
        <v>0</v>
      </c>
      <c r="CA201">
        <v>0</v>
      </c>
      <c r="CC201">
        <v>0.24059999000000001</v>
      </c>
      <c r="CE201">
        <v>1.9E-3</v>
      </c>
      <c r="CG201">
        <v>3.6899999000000003E-2</v>
      </c>
      <c r="CJ201">
        <v>9.0600005999999997E-2</v>
      </c>
      <c r="CS201">
        <v>0</v>
      </c>
      <c r="CT201">
        <v>0</v>
      </c>
      <c r="CU201">
        <v>0</v>
      </c>
      <c r="CV201">
        <v>0.58800006000000005</v>
      </c>
      <c r="CW201">
        <v>0.43900001</v>
      </c>
      <c r="CX201">
        <v>0.14899999</v>
      </c>
      <c r="CY201">
        <v>0.18700000999999999</v>
      </c>
      <c r="CZ201">
        <v>0</v>
      </c>
      <c r="DA201">
        <v>0</v>
      </c>
      <c r="DB201">
        <v>8.3999999000000006E-2</v>
      </c>
      <c r="DC201">
        <v>0.02</v>
      </c>
      <c r="DD201">
        <v>0.111</v>
      </c>
      <c r="DE201">
        <v>0.01</v>
      </c>
      <c r="DF201">
        <v>2005</v>
      </c>
      <c r="DG201">
        <v>0.16527164</v>
      </c>
      <c r="DH201">
        <v>8.0471641999999996E-2</v>
      </c>
      <c r="DI201">
        <v>8.4799998000000001E-2</v>
      </c>
      <c r="DJ201">
        <v>0.17309999000000001</v>
      </c>
      <c r="DK201">
        <v>0.25357162999999999</v>
      </c>
      <c r="DR201">
        <v>0</v>
      </c>
      <c r="DS201">
        <v>0</v>
      </c>
      <c r="DT201">
        <v>0</v>
      </c>
      <c r="DU201">
        <v>0</v>
      </c>
      <c r="DV201">
        <v>158150</v>
      </c>
      <c r="DW201">
        <v>5140918</v>
      </c>
      <c r="DZ201">
        <v>32.506999999999998</v>
      </c>
      <c r="EA201">
        <v>11125</v>
      </c>
      <c r="EB201">
        <v>87395</v>
      </c>
      <c r="EC201">
        <v>60644</v>
      </c>
      <c r="ED201">
        <v>1542427</v>
      </c>
      <c r="EF201">
        <v>25.434124000000001</v>
      </c>
      <c r="EG201">
        <v>58843</v>
      </c>
      <c r="EH201">
        <v>1516802</v>
      </c>
      <c r="EP201">
        <v>1801</v>
      </c>
      <c r="ES201">
        <v>0</v>
      </c>
      <c r="EV201">
        <v>317314</v>
      </c>
      <c r="EW201">
        <v>0</v>
      </c>
      <c r="EX201">
        <v>1</v>
      </c>
      <c r="FB201">
        <v>19857080</v>
      </c>
      <c r="FN201">
        <v>-3072</v>
      </c>
      <c r="FP201">
        <v>405715</v>
      </c>
      <c r="FQ201">
        <v>387920</v>
      </c>
      <c r="FS201">
        <v>695516</v>
      </c>
      <c r="FW201">
        <v>1489151</v>
      </c>
      <c r="FX201">
        <v>4627655</v>
      </c>
      <c r="FZ201">
        <v>246069</v>
      </c>
      <c r="GA201">
        <v>254885</v>
      </c>
      <c r="GB201">
        <v>500954</v>
      </c>
      <c r="GC201">
        <v>135615</v>
      </c>
      <c r="GL201">
        <v>-70546</v>
      </c>
      <c r="GM201">
        <v>32918</v>
      </c>
      <c r="GN201">
        <v>-23424</v>
      </c>
      <c r="GO201">
        <v>-20352</v>
      </c>
      <c r="GP201">
        <v>3</v>
      </c>
      <c r="GQ201">
        <v>6692227</v>
      </c>
      <c r="GR201">
        <v>-1472935</v>
      </c>
      <c r="GS201">
        <v>-1448730</v>
      </c>
      <c r="GT201">
        <v>-3592</v>
      </c>
      <c r="GW201">
        <v>-20613</v>
      </c>
      <c r="HA201">
        <v>-99039</v>
      </c>
      <c r="HB201">
        <v>-19750</v>
      </c>
      <c r="HD201">
        <v>-448</v>
      </c>
      <c r="HE201">
        <v>-1592172</v>
      </c>
      <c r="HG201">
        <v>27123836</v>
      </c>
    </row>
    <row r="202" spans="1:215" x14ac:dyDescent="0.25">
      <c r="A202">
        <v>15</v>
      </c>
      <c r="B202" t="s">
        <v>728</v>
      </c>
      <c r="C202">
        <v>2004</v>
      </c>
      <c r="E202" t="s">
        <v>729</v>
      </c>
      <c r="F202">
        <v>1931</v>
      </c>
      <c r="G202">
        <v>0</v>
      </c>
      <c r="I202">
        <v>0</v>
      </c>
      <c r="J202" t="s">
        <v>719</v>
      </c>
      <c r="K202" t="s">
        <v>720</v>
      </c>
      <c r="L202" t="s">
        <v>720</v>
      </c>
      <c r="M202">
        <v>4</v>
      </c>
      <c r="N202" t="s">
        <v>730</v>
      </c>
      <c r="O202">
        <v>0</v>
      </c>
      <c r="P202" t="s">
        <v>633</v>
      </c>
      <c r="Q202" t="s">
        <v>626</v>
      </c>
      <c r="R202">
        <v>2</v>
      </c>
      <c r="S202">
        <v>1</v>
      </c>
      <c r="T202" s="60">
        <v>38352</v>
      </c>
      <c r="U202" s="60">
        <v>38352</v>
      </c>
      <c r="V202" s="60">
        <v>38352</v>
      </c>
      <c r="W202" t="s">
        <v>201</v>
      </c>
      <c r="X202" t="s">
        <v>672</v>
      </c>
      <c r="Y202" t="s">
        <v>619</v>
      </c>
      <c r="Z202">
        <v>3.7500000999999998E-2</v>
      </c>
      <c r="AA202">
        <v>8.5000001000000006E-2</v>
      </c>
      <c r="AB202">
        <v>1</v>
      </c>
      <c r="AC202">
        <v>0</v>
      </c>
      <c r="AD202">
        <v>4</v>
      </c>
      <c r="AE202">
        <v>1</v>
      </c>
      <c r="AF202">
        <v>1</v>
      </c>
      <c r="AG202">
        <v>40</v>
      </c>
      <c r="BK202">
        <v>3.7500000999999998E-2</v>
      </c>
      <c r="BO202">
        <v>4.5000001999999997E-2</v>
      </c>
      <c r="BP202" s="60">
        <v>38352</v>
      </c>
      <c r="BQ202">
        <v>28594700</v>
      </c>
      <c r="BR202">
        <v>40783532</v>
      </c>
      <c r="BS202">
        <v>0.70099997999999997</v>
      </c>
      <c r="BT202">
        <v>12188832</v>
      </c>
      <c r="BV202">
        <v>5303439</v>
      </c>
      <c r="BW202">
        <v>918025</v>
      </c>
      <c r="BX202">
        <v>0.50999998999999996</v>
      </c>
      <c r="BY202">
        <v>0</v>
      </c>
      <c r="BZ202">
        <v>0</v>
      </c>
      <c r="CA202">
        <v>0</v>
      </c>
      <c r="CC202">
        <v>0.14099999999999999</v>
      </c>
      <c r="CE202">
        <v>7.5999997999999999E-2</v>
      </c>
      <c r="CG202">
        <v>2.7999999000000001E-2</v>
      </c>
      <c r="CJ202">
        <v>0.10399999</v>
      </c>
      <c r="CS202">
        <v>0</v>
      </c>
      <c r="CT202">
        <v>0</v>
      </c>
      <c r="CU202">
        <v>0</v>
      </c>
      <c r="CV202">
        <v>0.58200001999999995</v>
      </c>
      <c r="CW202">
        <v>0.41699999999999998</v>
      </c>
      <c r="CX202">
        <v>0.16500001</v>
      </c>
      <c r="CY202">
        <v>0.20499999999999999</v>
      </c>
      <c r="CZ202">
        <v>0</v>
      </c>
      <c r="DA202">
        <v>0</v>
      </c>
      <c r="DB202">
        <v>7.2999998999999996E-2</v>
      </c>
      <c r="DC202">
        <v>2.7999999000000001E-2</v>
      </c>
      <c r="DD202">
        <v>0.10199999999999999</v>
      </c>
      <c r="DE202">
        <v>0.01</v>
      </c>
      <c r="DF202">
        <v>2006</v>
      </c>
      <c r="DG202">
        <v>0.16267164000000001</v>
      </c>
      <c r="DH202">
        <v>8.0471641999999996E-2</v>
      </c>
      <c r="DI202">
        <v>8.2200006000000006E-2</v>
      </c>
      <c r="DJ202">
        <v>0.1691</v>
      </c>
      <c r="DK202">
        <v>0.24957165000000001</v>
      </c>
      <c r="DR202">
        <v>0</v>
      </c>
      <c r="DS202">
        <v>0</v>
      </c>
      <c r="DT202">
        <v>0</v>
      </c>
      <c r="DU202">
        <v>0</v>
      </c>
      <c r="DV202">
        <v>161383</v>
      </c>
      <c r="DW202">
        <v>5303439</v>
      </c>
      <c r="DZ202">
        <v>32.862000000000002</v>
      </c>
      <c r="EA202">
        <v>11643</v>
      </c>
      <c r="EB202">
        <v>94055</v>
      </c>
      <c r="EC202">
        <v>64334</v>
      </c>
      <c r="ED202">
        <v>1748254</v>
      </c>
      <c r="EF202">
        <v>27.17465</v>
      </c>
      <c r="EG202">
        <v>62530</v>
      </c>
      <c r="EH202">
        <v>1721670</v>
      </c>
      <c r="EP202">
        <v>1804</v>
      </c>
      <c r="ES202">
        <v>0</v>
      </c>
      <c r="EV202">
        <v>331415</v>
      </c>
      <c r="EW202">
        <v>0</v>
      </c>
      <c r="EX202">
        <v>1</v>
      </c>
      <c r="FB202">
        <v>22629338</v>
      </c>
      <c r="FN202">
        <v>-2396</v>
      </c>
      <c r="FP202">
        <v>411376</v>
      </c>
      <c r="FQ202">
        <v>452997</v>
      </c>
      <c r="FS202">
        <v>192033</v>
      </c>
      <c r="FW202">
        <v>1056406</v>
      </c>
      <c r="FX202">
        <v>2927261</v>
      </c>
      <c r="FZ202">
        <v>315113</v>
      </c>
      <c r="GA202">
        <v>319829</v>
      </c>
      <c r="GB202">
        <v>634942</v>
      </c>
      <c r="GC202">
        <v>208401</v>
      </c>
      <c r="GL202">
        <v>-116835</v>
      </c>
      <c r="GM202">
        <v>48377</v>
      </c>
      <c r="GN202">
        <v>-38514</v>
      </c>
      <c r="GO202">
        <v>-36118</v>
      </c>
      <c r="GP202">
        <v>30</v>
      </c>
      <c r="GQ202">
        <v>4720068</v>
      </c>
      <c r="GR202">
        <v>-1681603</v>
      </c>
      <c r="GS202">
        <v>-1655748</v>
      </c>
      <c r="GT202">
        <v>-4186</v>
      </c>
      <c r="GW202">
        <v>-21669</v>
      </c>
      <c r="HA202">
        <v>-108136</v>
      </c>
      <c r="HB202">
        <v>-20949</v>
      </c>
      <c r="HD202">
        <v>-13320</v>
      </c>
      <c r="HE202">
        <v>-1824008</v>
      </c>
      <c r="HG202">
        <v>30019896</v>
      </c>
    </row>
    <row r="203" spans="1:215" x14ac:dyDescent="0.25">
      <c r="A203">
        <v>15</v>
      </c>
      <c r="B203" t="s">
        <v>728</v>
      </c>
      <c r="C203">
        <v>2005</v>
      </c>
      <c r="E203" t="s">
        <v>729</v>
      </c>
      <c r="F203">
        <v>1931</v>
      </c>
      <c r="G203">
        <v>0</v>
      </c>
      <c r="I203">
        <v>0</v>
      </c>
      <c r="J203" t="s">
        <v>719</v>
      </c>
      <c r="K203" t="s">
        <v>720</v>
      </c>
      <c r="L203" t="s">
        <v>720</v>
      </c>
      <c r="M203">
        <v>4</v>
      </c>
      <c r="N203" t="s">
        <v>730</v>
      </c>
      <c r="O203">
        <v>0</v>
      </c>
      <c r="P203" t="s">
        <v>633</v>
      </c>
      <c r="Q203" t="s">
        <v>626</v>
      </c>
      <c r="R203">
        <v>2</v>
      </c>
      <c r="S203">
        <v>1</v>
      </c>
      <c r="T203" s="60">
        <v>38717</v>
      </c>
      <c r="U203" s="60">
        <v>38717</v>
      </c>
      <c r="V203" s="60">
        <v>38717</v>
      </c>
      <c r="W203" t="s">
        <v>201</v>
      </c>
      <c r="X203" t="s">
        <v>672</v>
      </c>
      <c r="Y203" t="s">
        <v>619</v>
      </c>
      <c r="Z203">
        <v>3.7500000999999998E-2</v>
      </c>
      <c r="AA203">
        <v>8.5000001000000006E-2</v>
      </c>
      <c r="AB203">
        <v>1</v>
      </c>
      <c r="AC203">
        <v>0</v>
      </c>
      <c r="AD203">
        <v>4</v>
      </c>
      <c r="AE203">
        <v>1</v>
      </c>
      <c r="AF203">
        <v>1</v>
      </c>
      <c r="AG203">
        <v>40</v>
      </c>
      <c r="BK203">
        <v>3.7500000999999998E-2</v>
      </c>
      <c r="BO203">
        <v>4.5000001999999997E-2</v>
      </c>
      <c r="BP203" s="60">
        <v>38717</v>
      </c>
      <c r="BQ203">
        <v>12536916</v>
      </c>
      <c r="BR203">
        <v>17541744</v>
      </c>
      <c r="BS203">
        <v>0.71499997000000004</v>
      </c>
      <c r="BT203">
        <v>5004828</v>
      </c>
      <c r="BV203">
        <v>2064764</v>
      </c>
      <c r="BW203">
        <v>398919</v>
      </c>
      <c r="BX203">
        <v>0.47999998999999999</v>
      </c>
      <c r="BY203">
        <v>0</v>
      </c>
      <c r="BZ203">
        <v>0</v>
      </c>
      <c r="CA203">
        <v>0</v>
      </c>
      <c r="CC203">
        <v>9.8000005000000001E-2</v>
      </c>
      <c r="CE203">
        <v>0.15800001</v>
      </c>
      <c r="CG203">
        <v>4.6999998000000001E-2</v>
      </c>
      <c r="CJ203">
        <v>9.0000003999999995E-2</v>
      </c>
      <c r="CS203">
        <v>0</v>
      </c>
      <c r="CT203">
        <v>0</v>
      </c>
      <c r="CU203">
        <v>0</v>
      </c>
      <c r="CV203">
        <v>0.60199999999999998</v>
      </c>
      <c r="CW203">
        <v>0.43099999</v>
      </c>
      <c r="CX203">
        <v>0.17100000000000001</v>
      </c>
      <c r="CY203">
        <v>0.23400000000000001</v>
      </c>
      <c r="CZ203">
        <v>0</v>
      </c>
      <c r="DA203">
        <v>0</v>
      </c>
      <c r="DB203">
        <v>6.1000000999999998E-2</v>
      </c>
      <c r="DC203">
        <v>6.0000000000000001E-3</v>
      </c>
      <c r="DD203">
        <v>8.6000003000000005E-2</v>
      </c>
      <c r="DE203">
        <v>1.0999999999999999E-2</v>
      </c>
      <c r="DF203">
        <v>2007</v>
      </c>
      <c r="DG203">
        <v>0.14187164999999999</v>
      </c>
      <c r="DH203">
        <v>8.0471641999999996E-2</v>
      </c>
      <c r="DI203">
        <v>6.1400000000000003E-2</v>
      </c>
      <c r="DJ203">
        <v>0.17230000000000001</v>
      </c>
      <c r="DK203">
        <v>0.25277165000000001</v>
      </c>
      <c r="DR203">
        <v>0</v>
      </c>
      <c r="DS203">
        <v>0</v>
      </c>
      <c r="DT203">
        <v>0</v>
      </c>
      <c r="DU203">
        <v>0</v>
      </c>
      <c r="DV203">
        <v>53351</v>
      </c>
      <c r="DW203">
        <v>2064764.1</v>
      </c>
      <c r="DX203">
        <v>45</v>
      </c>
      <c r="DY203">
        <v>9.1000004000000008</v>
      </c>
      <c r="DZ203">
        <v>40.493999000000002</v>
      </c>
      <c r="EA203">
        <v>4166</v>
      </c>
      <c r="EB203">
        <v>40919</v>
      </c>
      <c r="EC203">
        <v>27820</v>
      </c>
      <c r="ED203">
        <v>802995</v>
      </c>
      <c r="EF203">
        <v>28.863947</v>
      </c>
      <c r="EG203">
        <v>27820</v>
      </c>
      <c r="EH203">
        <v>802995</v>
      </c>
      <c r="EK203">
        <v>28.864000000000001</v>
      </c>
      <c r="ES203">
        <v>0</v>
      </c>
      <c r="EV203">
        <v>126256</v>
      </c>
      <c r="EW203">
        <v>0</v>
      </c>
      <c r="EX203">
        <v>1</v>
      </c>
      <c r="FB203">
        <v>9306149</v>
      </c>
      <c r="FN203">
        <v>-2082</v>
      </c>
      <c r="FP203">
        <v>425657</v>
      </c>
      <c r="FQ203">
        <v>491031</v>
      </c>
      <c r="FS203">
        <v>212971</v>
      </c>
      <c r="FW203">
        <v>1129659</v>
      </c>
      <c r="FX203">
        <v>2086857</v>
      </c>
      <c r="FZ203">
        <v>321134</v>
      </c>
      <c r="GA203">
        <v>298410</v>
      </c>
      <c r="GB203">
        <v>619544</v>
      </c>
      <c r="GC203">
        <v>235739</v>
      </c>
      <c r="GL203">
        <v>-124292</v>
      </c>
      <c r="GM203">
        <v>147578</v>
      </c>
      <c r="GN203">
        <v>-137555</v>
      </c>
      <c r="GO203">
        <v>-135473</v>
      </c>
      <c r="GP203">
        <v>-9</v>
      </c>
      <c r="GQ203">
        <v>3957521</v>
      </c>
      <c r="GR203">
        <v>-1876603</v>
      </c>
      <c r="GS203">
        <v>-1850377</v>
      </c>
      <c r="GT203">
        <v>-4038</v>
      </c>
      <c r="GW203">
        <v>-22188</v>
      </c>
      <c r="HA203">
        <v>-114968</v>
      </c>
      <c r="HB203">
        <v>-18811</v>
      </c>
      <c r="HD203">
        <v>-10373</v>
      </c>
      <c r="HE203">
        <v>-2020755</v>
      </c>
      <c r="HG203">
        <v>31956662</v>
      </c>
    </row>
    <row r="204" spans="1:215" x14ac:dyDescent="0.25">
      <c r="A204">
        <v>15</v>
      </c>
      <c r="B204" t="s">
        <v>728</v>
      </c>
      <c r="C204">
        <v>2006</v>
      </c>
      <c r="E204" t="s">
        <v>729</v>
      </c>
      <c r="F204">
        <v>1931</v>
      </c>
      <c r="G204">
        <v>0</v>
      </c>
      <c r="I204">
        <v>0</v>
      </c>
      <c r="J204" t="s">
        <v>719</v>
      </c>
      <c r="K204" t="s">
        <v>720</v>
      </c>
      <c r="L204" t="s">
        <v>720</v>
      </c>
      <c r="M204">
        <v>4</v>
      </c>
      <c r="N204" t="s">
        <v>730</v>
      </c>
      <c r="O204">
        <v>0</v>
      </c>
      <c r="P204" t="s">
        <v>633</v>
      </c>
      <c r="Q204" t="s">
        <v>626</v>
      </c>
      <c r="R204">
        <v>2</v>
      </c>
      <c r="S204">
        <v>1</v>
      </c>
      <c r="T204" s="60">
        <v>39082</v>
      </c>
      <c r="U204" s="60">
        <v>39082</v>
      </c>
      <c r="V204" s="60">
        <v>39082</v>
      </c>
      <c r="W204" t="s">
        <v>201</v>
      </c>
      <c r="X204" t="s">
        <v>672</v>
      </c>
      <c r="Y204" t="s">
        <v>619</v>
      </c>
      <c r="Z204">
        <v>4.5000001999999997E-2</v>
      </c>
      <c r="AA204">
        <v>8.5000001000000006E-2</v>
      </c>
      <c r="AB204">
        <v>1</v>
      </c>
      <c r="AC204">
        <v>0</v>
      </c>
      <c r="AD204">
        <v>4</v>
      </c>
      <c r="AE204">
        <v>1</v>
      </c>
      <c r="AF204">
        <v>1</v>
      </c>
      <c r="AG204">
        <v>30</v>
      </c>
      <c r="BK204">
        <v>4.5000001999999997E-2</v>
      </c>
      <c r="BO204">
        <v>4.5000001999999997E-2</v>
      </c>
      <c r="BP204" s="60">
        <v>39082</v>
      </c>
      <c r="BQ204">
        <v>13327290</v>
      </c>
      <c r="BR204">
        <v>18246010</v>
      </c>
      <c r="BS204">
        <v>0.73000001999999997</v>
      </c>
      <c r="BT204">
        <v>4918720</v>
      </c>
      <c r="BV204">
        <v>2099325</v>
      </c>
      <c r="BW204">
        <v>361714</v>
      </c>
      <c r="BX204">
        <v>0.57999997999999997</v>
      </c>
      <c r="BY204">
        <v>0</v>
      </c>
      <c r="BZ204">
        <v>0</v>
      </c>
      <c r="CA204">
        <v>0</v>
      </c>
      <c r="CC204">
        <v>0.15700001</v>
      </c>
      <c r="CE204">
        <v>0.13200000000000001</v>
      </c>
      <c r="CG204">
        <v>9.6000001000000001E-2</v>
      </c>
      <c r="CJ204">
        <v>9.1999999999999998E-2</v>
      </c>
      <c r="CS204">
        <v>0</v>
      </c>
      <c r="CT204">
        <v>0</v>
      </c>
      <c r="CU204">
        <v>0</v>
      </c>
      <c r="CV204">
        <v>0.59500003000000001</v>
      </c>
      <c r="CW204">
        <v>0.433</v>
      </c>
      <c r="CX204">
        <v>0.16200000000000001</v>
      </c>
      <c r="CY204">
        <v>0.23499999999999999</v>
      </c>
      <c r="CZ204">
        <v>0</v>
      </c>
      <c r="DA204">
        <v>0</v>
      </c>
      <c r="DB204">
        <v>6.8999998000000007E-2</v>
      </c>
      <c r="DC204">
        <v>7.0000000000000001E-3</v>
      </c>
      <c r="DD204">
        <v>8.3000004000000002E-2</v>
      </c>
      <c r="DE204">
        <v>1.0999999999999999E-2</v>
      </c>
      <c r="DF204">
        <v>2008</v>
      </c>
      <c r="DG204">
        <v>0.14037163999999999</v>
      </c>
      <c r="DH204">
        <v>8.0471641999999996E-2</v>
      </c>
      <c r="DI204">
        <v>5.9899997000000003E-2</v>
      </c>
      <c r="DJ204">
        <v>0.18450000999999999</v>
      </c>
      <c r="DK204">
        <v>0.26497164000000001</v>
      </c>
      <c r="DR204">
        <v>0</v>
      </c>
      <c r="DS204">
        <v>0</v>
      </c>
      <c r="DT204">
        <v>0</v>
      </c>
      <c r="DU204">
        <v>0</v>
      </c>
      <c r="DV204">
        <v>52866</v>
      </c>
      <c r="DW204">
        <v>2099325.2999999998</v>
      </c>
      <c r="DX204">
        <v>45.32</v>
      </c>
      <c r="DY204">
        <v>9.0500001999999995</v>
      </c>
      <c r="DZ204">
        <v>39.710312000000002</v>
      </c>
      <c r="EA204">
        <v>4349</v>
      </c>
      <c r="EB204">
        <v>44584</v>
      </c>
      <c r="EC204">
        <v>28804</v>
      </c>
      <c r="ED204">
        <v>874223</v>
      </c>
      <c r="EF204">
        <v>30.350750000000001</v>
      </c>
      <c r="EG204">
        <v>24098</v>
      </c>
      <c r="EN204">
        <v>3701</v>
      </c>
      <c r="EP204">
        <v>1005</v>
      </c>
      <c r="ES204">
        <v>0</v>
      </c>
      <c r="EV204">
        <v>130603</v>
      </c>
      <c r="EW204">
        <v>1</v>
      </c>
      <c r="EX204">
        <v>1</v>
      </c>
      <c r="FB204">
        <v>10892416</v>
      </c>
      <c r="FI204">
        <v>14041260</v>
      </c>
      <c r="FN204">
        <v>-1423</v>
      </c>
      <c r="FP204">
        <v>169965</v>
      </c>
      <c r="FQ204">
        <v>208795</v>
      </c>
      <c r="FS204">
        <v>39480</v>
      </c>
      <c r="FW204">
        <v>418240</v>
      </c>
      <c r="FX204">
        <v>1626796</v>
      </c>
      <c r="FZ204">
        <v>145916</v>
      </c>
      <c r="GA204">
        <v>130173</v>
      </c>
      <c r="GB204">
        <v>276089</v>
      </c>
      <c r="GC204">
        <v>57003</v>
      </c>
      <c r="GL204">
        <v>-46391</v>
      </c>
      <c r="GM204">
        <v>124895</v>
      </c>
      <c r="GN204">
        <v>-116529</v>
      </c>
      <c r="GO204">
        <v>-115106</v>
      </c>
      <c r="GP204">
        <v>1</v>
      </c>
      <c r="GQ204">
        <v>2340104</v>
      </c>
      <c r="GR204">
        <v>-851001</v>
      </c>
      <c r="GS204">
        <v>-837220</v>
      </c>
      <c r="GT204">
        <v>-1772</v>
      </c>
      <c r="GW204">
        <v>-12009</v>
      </c>
      <c r="HA204">
        <v>-65911</v>
      </c>
      <c r="HB204">
        <v>-7889</v>
      </c>
      <c r="HD204">
        <v>-3103</v>
      </c>
      <c r="HE204">
        <v>-927904</v>
      </c>
      <c r="HG204">
        <v>14041260</v>
      </c>
    </row>
    <row r="205" spans="1:215" x14ac:dyDescent="0.25">
      <c r="A205">
        <v>15</v>
      </c>
      <c r="B205" t="s">
        <v>728</v>
      </c>
      <c r="C205">
        <v>2007</v>
      </c>
      <c r="E205" t="s">
        <v>729</v>
      </c>
      <c r="F205">
        <v>1931</v>
      </c>
      <c r="G205">
        <v>0</v>
      </c>
      <c r="I205">
        <v>0</v>
      </c>
      <c r="J205" t="s">
        <v>719</v>
      </c>
      <c r="K205" t="s">
        <v>720</v>
      </c>
      <c r="L205" t="s">
        <v>720</v>
      </c>
      <c r="M205">
        <v>4</v>
      </c>
      <c r="N205" t="s">
        <v>730</v>
      </c>
      <c r="O205">
        <v>0</v>
      </c>
      <c r="P205" t="s">
        <v>633</v>
      </c>
      <c r="Q205" t="s">
        <v>626</v>
      </c>
      <c r="R205">
        <v>2</v>
      </c>
      <c r="S205">
        <v>1</v>
      </c>
      <c r="T205" s="60">
        <v>39447</v>
      </c>
      <c r="U205" s="60">
        <v>39447</v>
      </c>
      <c r="V205" s="60">
        <v>39447</v>
      </c>
      <c r="W205" t="s">
        <v>201</v>
      </c>
      <c r="X205" t="s">
        <v>672</v>
      </c>
      <c r="Y205" t="s">
        <v>619</v>
      </c>
      <c r="Z205">
        <v>4.5000001999999997E-2</v>
      </c>
      <c r="AA205">
        <v>8.5000001000000006E-2</v>
      </c>
      <c r="AB205">
        <v>1</v>
      </c>
      <c r="AC205">
        <v>0</v>
      </c>
      <c r="AD205">
        <v>4</v>
      </c>
      <c r="AE205">
        <v>1</v>
      </c>
      <c r="AF205">
        <v>1</v>
      </c>
      <c r="AG205">
        <v>30</v>
      </c>
      <c r="BK205">
        <v>4.5000001999999997E-2</v>
      </c>
      <c r="BO205">
        <v>4.5000001999999997E-2</v>
      </c>
      <c r="BP205" s="60">
        <v>39447</v>
      </c>
      <c r="BQ205">
        <v>14220681</v>
      </c>
      <c r="BR205">
        <v>19390296</v>
      </c>
      <c r="BS205">
        <v>0.73300003999999996</v>
      </c>
      <c r="BT205">
        <v>5169615</v>
      </c>
      <c r="BV205">
        <v>2236518</v>
      </c>
      <c r="BW205">
        <v>385352</v>
      </c>
      <c r="BX205">
        <v>0.60000001999999997</v>
      </c>
      <c r="BY205">
        <v>0</v>
      </c>
      <c r="BZ205">
        <v>0</v>
      </c>
      <c r="CA205">
        <v>0</v>
      </c>
      <c r="CC205">
        <v>0.1</v>
      </c>
      <c r="CE205">
        <v>0.11700000000000001</v>
      </c>
      <c r="CG205">
        <v>0.14399998999999999</v>
      </c>
      <c r="CJ205">
        <v>8.1000000000000003E-2</v>
      </c>
      <c r="CR205">
        <v>1</v>
      </c>
      <c r="CS205">
        <v>0</v>
      </c>
      <c r="CT205">
        <v>0</v>
      </c>
      <c r="CU205">
        <v>0</v>
      </c>
      <c r="CV205">
        <v>0.58999997000000004</v>
      </c>
      <c r="CW205">
        <v>0.433</v>
      </c>
      <c r="CX205">
        <v>0.15700001</v>
      </c>
      <c r="CY205">
        <v>0.23899999</v>
      </c>
      <c r="CZ205">
        <v>0</v>
      </c>
      <c r="DA205">
        <v>0</v>
      </c>
      <c r="DB205">
        <v>7.5999997999999999E-2</v>
      </c>
      <c r="DC205">
        <v>7.0000000000000001E-3</v>
      </c>
      <c r="DD205">
        <v>7.6999999999999999E-2</v>
      </c>
      <c r="DE205">
        <v>1.0999999999999999E-2</v>
      </c>
      <c r="DF205">
        <v>2009</v>
      </c>
      <c r="DG205">
        <v>0.13667162999999999</v>
      </c>
      <c r="DH205">
        <v>8.0471641999999996E-2</v>
      </c>
      <c r="DI205">
        <v>5.6199998000000001E-2</v>
      </c>
      <c r="DJ205">
        <v>0.17909998999999999</v>
      </c>
      <c r="DK205">
        <v>0.25957163999999999</v>
      </c>
      <c r="DR205">
        <v>0</v>
      </c>
      <c r="DS205">
        <v>0</v>
      </c>
      <c r="DT205">
        <v>0</v>
      </c>
      <c r="DU205">
        <v>0</v>
      </c>
      <c r="DV205">
        <v>53324</v>
      </c>
      <c r="DW205">
        <v>2236517.7999999998</v>
      </c>
      <c r="DX205">
        <v>45.52</v>
      </c>
      <c r="DY205">
        <v>8.9499998000000005</v>
      </c>
      <c r="DZ205">
        <v>41.942000999999998</v>
      </c>
      <c r="EA205">
        <v>4528</v>
      </c>
      <c r="EB205">
        <v>48226</v>
      </c>
      <c r="EC205">
        <v>29789</v>
      </c>
      <c r="ED205">
        <v>948902</v>
      </c>
      <c r="EF205">
        <v>31.854106999999999</v>
      </c>
      <c r="EG205">
        <v>25122</v>
      </c>
      <c r="EH205">
        <v>855858</v>
      </c>
      <c r="EN205">
        <v>3653</v>
      </c>
      <c r="EO205">
        <v>75412</v>
      </c>
      <c r="EP205">
        <v>1014</v>
      </c>
      <c r="ES205">
        <v>0</v>
      </c>
      <c r="EV205">
        <v>135867</v>
      </c>
      <c r="EW205">
        <v>0</v>
      </c>
      <c r="EX205">
        <v>1</v>
      </c>
      <c r="FB205">
        <v>11760140</v>
      </c>
      <c r="FI205">
        <v>14850919</v>
      </c>
      <c r="FP205">
        <v>179971</v>
      </c>
      <c r="FQ205">
        <v>232997</v>
      </c>
      <c r="FS205">
        <v>8259</v>
      </c>
      <c r="FW205">
        <v>421227</v>
      </c>
      <c r="FX205">
        <v>1078465</v>
      </c>
      <c r="FZ205">
        <v>159432</v>
      </c>
      <c r="GA205">
        <v>144945</v>
      </c>
      <c r="GB205">
        <v>304377</v>
      </c>
      <c r="GC205">
        <v>62246</v>
      </c>
      <c r="GL205">
        <v>-47261</v>
      </c>
      <c r="GM205">
        <v>124107</v>
      </c>
      <c r="GN205">
        <v>-133669</v>
      </c>
      <c r="GO205">
        <v>-133669</v>
      </c>
      <c r="GP205">
        <v>4</v>
      </c>
      <c r="GQ205">
        <v>1809496</v>
      </c>
      <c r="GR205">
        <v>-927594</v>
      </c>
      <c r="GS205">
        <v>-913245</v>
      </c>
      <c r="GT205">
        <v>-1833</v>
      </c>
      <c r="GW205">
        <v>-12516</v>
      </c>
      <c r="HA205">
        <v>-56578</v>
      </c>
      <c r="HB205">
        <v>-6963</v>
      </c>
      <c r="HD205">
        <v>-7592</v>
      </c>
      <c r="HE205">
        <v>-998727</v>
      </c>
      <c r="HG205">
        <v>14852029</v>
      </c>
    </row>
    <row r="206" spans="1:215" x14ac:dyDescent="0.25">
      <c r="A206">
        <v>15</v>
      </c>
      <c r="B206" t="s">
        <v>728</v>
      </c>
      <c r="C206">
        <v>2008</v>
      </c>
      <c r="E206" t="s">
        <v>729</v>
      </c>
      <c r="F206">
        <v>1931</v>
      </c>
      <c r="G206">
        <v>0</v>
      </c>
      <c r="I206">
        <v>0</v>
      </c>
      <c r="J206" t="s">
        <v>719</v>
      </c>
      <c r="K206" t="s">
        <v>720</v>
      </c>
      <c r="L206" t="s">
        <v>720</v>
      </c>
      <c r="M206">
        <v>4</v>
      </c>
      <c r="N206" t="s">
        <v>730</v>
      </c>
      <c r="O206">
        <v>0</v>
      </c>
      <c r="P206" t="s">
        <v>633</v>
      </c>
      <c r="Q206" t="s">
        <v>626</v>
      </c>
      <c r="R206">
        <v>2</v>
      </c>
      <c r="S206">
        <v>1</v>
      </c>
      <c r="T206" s="60">
        <v>39813</v>
      </c>
      <c r="U206" s="60">
        <v>39813</v>
      </c>
      <c r="V206" s="60">
        <v>39813</v>
      </c>
      <c r="W206" t="s">
        <v>201</v>
      </c>
      <c r="X206" t="s">
        <v>672</v>
      </c>
      <c r="Y206" t="s">
        <v>619</v>
      </c>
      <c r="Z206">
        <v>4.5000001999999997E-2</v>
      </c>
      <c r="AA206">
        <v>8.5000001000000006E-2</v>
      </c>
      <c r="AB206">
        <v>1</v>
      </c>
      <c r="AC206">
        <v>0</v>
      </c>
      <c r="AD206">
        <v>4</v>
      </c>
      <c r="AE206">
        <v>1</v>
      </c>
      <c r="AF206">
        <v>1</v>
      </c>
      <c r="AG206">
        <v>30</v>
      </c>
      <c r="BK206">
        <v>4.5000001999999997E-2</v>
      </c>
      <c r="BO206">
        <v>4.5000001999999997E-2</v>
      </c>
      <c r="BP206" s="60">
        <v>39813</v>
      </c>
      <c r="BQ206">
        <v>13914371</v>
      </c>
      <c r="BR206">
        <v>20498668</v>
      </c>
      <c r="BS206">
        <v>0.67900002000000004</v>
      </c>
      <c r="BT206">
        <v>6584297</v>
      </c>
      <c r="BV206">
        <v>2371639</v>
      </c>
      <c r="BW206">
        <v>437567</v>
      </c>
      <c r="BX206">
        <v>0.61000001000000004</v>
      </c>
      <c r="BY206">
        <v>0</v>
      </c>
      <c r="BZ206">
        <v>0</v>
      </c>
      <c r="CA206">
        <v>0</v>
      </c>
      <c r="CC206">
        <v>-0.25999999000000001</v>
      </c>
      <c r="CE206">
        <v>-0.02</v>
      </c>
      <c r="CG206">
        <v>3.3000000000000002E-2</v>
      </c>
      <c r="CJ206">
        <v>3.4000002000000001E-2</v>
      </c>
      <c r="CR206">
        <v>1</v>
      </c>
      <c r="CS206">
        <v>0</v>
      </c>
      <c r="CT206">
        <v>0</v>
      </c>
      <c r="CU206">
        <v>0</v>
      </c>
      <c r="CV206">
        <v>0.51600003000000005</v>
      </c>
      <c r="CW206">
        <v>0.38400000000000001</v>
      </c>
      <c r="CX206">
        <v>0.13200000000000001</v>
      </c>
      <c r="CY206">
        <v>0.26600000000000001</v>
      </c>
      <c r="CZ206">
        <v>0</v>
      </c>
      <c r="DA206">
        <v>0</v>
      </c>
      <c r="DB206">
        <v>8.8999993999999999E-2</v>
      </c>
      <c r="DC206">
        <v>2.5000000000000001E-2</v>
      </c>
      <c r="DD206">
        <v>8.8999993999999999E-2</v>
      </c>
      <c r="DE206">
        <v>1.4999999999999999E-2</v>
      </c>
      <c r="DF206">
        <v>2010</v>
      </c>
      <c r="DG206">
        <v>0.13447164</v>
      </c>
      <c r="DH206">
        <v>8.0471641999999996E-2</v>
      </c>
      <c r="DI206">
        <v>5.4000000999999999E-2</v>
      </c>
      <c r="DJ206">
        <v>0.2016</v>
      </c>
      <c r="DK206">
        <v>0.28207165000000001</v>
      </c>
      <c r="DR206">
        <v>0</v>
      </c>
      <c r="DS206">
        <v>0</v>
      </c>
      <c r="DT206">
        <v>0</v>
      </c>
      <c r="DU206">
        <v>0</v>
      </c>
      <c r="DV206">
        <v>54441</v>
      </c>
      <c r="DW206">
        <v>2371638.7999999998</v>
      </c>
      <c r="DX206">
        <v>45.48</v>
      </c>
      <c r="DY206">
        <v>8.8100003999999998</v>
      </c>
      <c r="DZ206">
        <v>43.563000000000002</v>
      </c>
      <c r="EA206">
        <v>4630</v>
      </c>
      <c r="EB206">
        <v>51374</v>
      </c>
      <c r="EC206">
        <v>30650</v>
      </c>
      <c r="ED206">
        <v>1021730</v>
      </c>
      <c r="EF206">
        <v>33.3354</v>
      </c>
      <c r="EG206">
        <v>26041</v>
      </c>
      <c r="EH206">
        <v>926568</v>
      </c>
      <c r="EN206">
        <v>3618</v>
      </c>
      <c r="EO206">
        <v>77153</v>
      </c>
      <c r="EP206">
        <v>991</v>
      </c>
      <c r="ES206">
        <v>0</v>
      </c>
      <c r="EV206">
        <v>141095</v>
      </c>
      <c r="EW206">
        <v>0</v>
      </c>
      <c r="EX206">
        <v>1</v>
      </c>
      <c r="FB206">
        <v>12617465</v>
      </c>
      <c r="FI206">
        <v>10505176</v>
      </c>
      <c r="FN206">
        <v>-1435</v>
      </c>
      <c r="FP206">
        <v>191481</v>
      </c>
      <c r="FQ206">
        <v>270353</v>
      </c>
      <c r="FS206">
        <v>13315</v>
      </c>
      <c r="FW206">
        <v>475149</v>
      </c>
      <c r="FX206">
        <v>-4058798</v>
      </c>
      <c r="FZ206">
        <v>147155</v>
      </c>
      <c r="GA206">
        <v>138545</v>
      </c>
      <c r="GB206">
        <v>285700</v>
      </c>
      <c r="GC206">
        <v>58476</v>
      </c>
      <c r="GL206">
        <v>-38691</v>
      </c>
      <c r="GM206">
        <v>42606</v>
      </c>
      <c r="GN206">
        <v>-35136</v>
      </c>
      <c r="GO206">
        <v>-33701</v>
      </c>
      <c r="GP206">
        <v>7</v>
      </c>
      <c r="GQ206">
        <v>-3270687</v>
      </c>
      <c r="GR206">
        <v>-1001073</v>
      </c>
      <c r="GS206">
        <v>-986531</v>
      </c>
      <c r="GT206">
        <v>-1794</v>
      </c>
      <c r="GW206">
        <v>-12748</v>
      </c>
      <c r="HA206">
        <v>-56716</v>
      </c>
      <c r="HB206">
        <v>-8639</v>
      </c>
      <c r="HD206">
        <v>-6613</v>
      </c>
      <c r="HE206">
        <v>-1073041</v>
      </c>
      <c r="HG206">
        <v>10508301</v>
      </c>
    </row>
    <row r="207" spans="1:215" x14ac:dyDescent="0.25">
      <c r="A207">
        <v>15</v>
      </c>
      <c r="B207" t="s">
        <v>728</v>
      </c>
      <c r="C207">
        <v>2009</v>
      </c>
      <c r="E207" t="s">
        <v>729</v>
      </c>
      <c r="F207">
        <v>1931</v>
      </c>
      <c r="G207">
        <v>0</v>
      </c>
      <c r="I207">
        <v>0</v>
      </c>
      <c r="J207" t="s">
        <v>719</v>
      </c>
      <c r="K207" t="s">
        <v>720</v>
      </c>
      <c r="L207" t="s">
        <v>720</v>
      </c>
      <c r="M207">
        <v>4</v>
      </c>
      <c r="N207" t="s">
        <v>730</v>
      </c>
      <c r="O207">
        <v>0</v>
      </c>
      <c r="P207" t="s">
        <v>633</v>
      </c>
      <c r="Q207" t="s">
        <v>626</v>
      </c>
      <c r="R207">
        <v>2</v>
      </c>
      <c r="S207">
        <v>1</v>
      </c>
      <c r="T207" s="60">
        <v>40178</v>
      </c>
      <c r="U207" s="60">
        <v>40178</v>
      </c>
      <c r="V207" s="60">
        <v>40178</v>
      </c>
      <c r="W207" t="s">
        <v>201</v>
      </c>
      <c r="X207" t="s">
        <v>672</v>
      </c>
      <c r="Y207" t="s">
        <v>619</v>
      </c>
      <c r="Z207">
        <v>4.5000001999999997E-2</v>
      </c>
      <c r="AA207">
        <v>7.9999998000000003E-2</v>
      </c>
      <c r="AB207">
        <v>1</v>
      </c>
      <c r="AC207">
        <v>0</v>
      </c>
      <c r="AD207">
        <v>4</v>
      </c>
      <c r="AE207">
        <v>1</v>
      </c>
      <c r="AF207">
        <v>1</v>
      </c>
      <c r="AG207">
        <v>30</v>
      </c>
      <c r="BK207">
        <v>4.5000001999999997E-2</v>
      </c>
      <c r="BO207">
        <v>4.5000001999999997E-2</v>
      </c>
      <c r="BP207" s="60">
        <v>40178</v>
      </c>
      <c r="BQ207">
        <v>13382736</v>
      </c>
      <c r="BR207">
        <v>19977216</v>
      </c>
      <c r="BS207">
        <v>0.67000002000000003</v>
      </c>
      <c r="BT207">
        <v>6594481</v>
      </c>
      <c r="BV207">
        <v>2384137</v>
      </c>
      <c r="BW207">
        <v>426999</v>
      </c>
      <c r="BX207">
        <v>0.69</v>
      </c>
      <c r="BY207">
        <v>0</v>
      </c>
      <c r="BZ207">
        <v>0</v>
      </c>
      <c r="CA207">
        <v>0</v>
      </c>
      <c r="CC207">
        <v>0.17399998999999999</v>
      </c>
      <c r="CE207">
        <v>-1.4999999999999999E-2</v>
      </c>
      <c r="CG207">
        <v>3.9000000999999999E-2</v>
      </c>
      <c r="CJ207">
        <v>3.3000000000000002E-2</v>
      </c>
      <c r="CR207">
        <v>1</v>
      </c>
      <c r="CS207">
        <v>0</v>
      </c>
      <c r="CT207">
        <v>0</v>
      </c>
      <c r="CU207">
        <v>0</v>
      </c>
      <c r="CV207">
        <v>0.58899999000000003</v>
      </c>
      <c r="CW207">
        <v>0</v>
      </c>
      <c r="CX207">
        <v>0</v>
      </c>
      <c r="CY207">
        <v>0.22399999000000001</v>
      </c>
      <c r="CZ207">
        <v>0</v>
      </c>
      <c r="DA207">
        <v>0</v>
      </c>
      <c r="DB207">
        <v>5.9999998999999998E-2</v>
      </c>
      <c r="DC207">
        <v>1.2E-2</v>
      </c>
      <c r="DD207">
        <v>9.6000001000000001E-2</v>
      </c>
      <c r="DE207">
        <v>1.8999999E-2</v>
      </c>
      <c r="DF207">
        <v>2011</v>
      </c>
      <c r="DG207">
        <v>0.10247162999999999</v>
      </c>
      <c r="DH207">
        <v>8.0471641999999996E-2</v>
      </c>
      <c r="DI207">
        <v>2.1999999999999999E-2</v>
      </c>
      <c r="DJ207">
        <v>0.16089999999999999</v>
      </c>
      <c r="DK207">
        <v>0.24137163</v>
      </c>
      <c r="DR207">
        <v>0</v>
      </c>
      <c r="DS207">
        <v>0</v>
      </c>
      <c r="DT207">
        <v>0</v>
      </c>
      <c r="DU207">
        <v>0</v>
      </c>
      <c r="DV207">
        <v>54333</v>
      </c>
      <c r="DW207">
        <v>2384136.7999999998</v>
      </c>
      <c r="DX207">
        <v>45.91</v>
      </c>
      <c r="DY207">
        <v>8.9399996000000002</v>
      </c>
      <c r="DZ207">
        <v>43.880001</v>
      </c>
      <c r="EA207">
        <v>4623</v>
      </c>
      <c r="EB207">
        <v>53820</v>
      </c>
      <c r="EC207">
        <v>31463</v>
      </c>
      <c r="ED207">
        <v>1097135</v>
      </c>
      <c r="EF207">
        <v>34.870640000000002</v>
      </c>
      <c r="EG207">
        <v>26884</v>
      </c>
      <c r="EH207">
        <v>999193</v>
      </c>
      <c r="EN207">
        <v>3573</v>
      </c>
      <c r="EO207">
        <v>79128</v>
      </c>
      <c r="EP207">
        <v>1006</v>
      </c>
      <c r="ES207">
        <v>0</v>
      </c>
      <c r="EV207">
        <v>144239</v>
      </c>
      <c r="EW207">
        <v>0</v>
      </c>
      <c r="EX207">
        <v>1</v>
      </c>
      <c r="FB207">
        <v>12289977</v>
      </c>
      <c r="FI207">
        <v>11603617</v>
      </c>
      <c r="FN207">
        <v>-622</v>
      </c>
      <c r="FP207">
        <v>194168</v>
      </c>
      <c r="FQ207">
        <v>297240</v>
      </c>
      <c r="FS207">
        <v>8830</v>
      </c>
      <c r="FW207">
        <v>500238</v>
      </c>
      <c r="FX207">
        <v>1472960</v>
      </c>
      <c r="FZ207">
        <v>120189</v>
      </c>
      <c r="GA207">
        <v>124247</v>
      </c>
      <c r="GB207">
        <v>244436</v>
      </c>
      <c r="GC207">
        <v>58344</v>
      </c>
      <c r="GL207">
        <v>-43749</v>
      </c>
      <c r="GM207">
        <v>9584</v>
      </c>
      <c r="GN207">
        <v>996</v>
      </c>
      <c r="GO207">
        <v>1618</v>
      </c>
      <c r="GP207">
        <v>3</v>
      </c>
      <c r="GQ207">
        <v>2242812</v>
      </c>
      <c r="GR207">
        <v>-1073729</v>
      </c>
      <c r="GS207">
        <v>-1058218</v>
      </c>
      <c r="GT207">
        <v>-2004</v>
      </c>
      <c r="GW207">
        <v>-13507</v>
      </c>
      <c r="HA207">
        <v>-58416</v>
      </c>
      <c r="HB207">
        <v>-8729</v>
      </c>
      <c r="HD207">
        <v>1519</v>
      </c>
      <c r="HE207">
        <v>-1139355</v>
      </c>
      <c r="HG207">
        <v>11611758</v>
      </c>
    </row>
    <row r="208" spans="1:215" x14ac:dyDescent="0.25">
      <c r="A208">
        <v>15</v>
      </c>
      <c r="B208" t="s">
        <v>728</v>
      </c>
      <c r="C208">
        <v>2010</v>
      </c>
      <c r="E208" t="s">
        <v>729</v>
      </c>
      <c r="F208">
        <v>1931</v>
      </c>
      <c r="G208">
        <v>0</v>
      </c>
      <c r="I208">
        <v>0</v>
      </c>
      <c r="J208" t="s">
        <v>719</v>
      </c>
      <c r="K208" t="s">
        <v>720</v>
      </c>
      <c r="L208" t="s">
        <v>720</v>
      </c>
      <c r="M208">
        <v>4</v>
      </c>
      <c r="N208" t="s">
        <v>730</v>
      </c>
      <c r="O208">
        <v>0</v>
      </c>
      <c r="P208" t="s">
        <v>633</v>
      </c>
      <c r="Q208" t="s">
        <v>626</v>
      </c>
      <c r="R208">
        <v>2</v>
      </c>
      <c r="S208">
        <v>1</v>
      </c>
      <c r="T208" s="60">
        <v>40543</v>
      </c>
      <c r="U208" s="60">
        <v>40543</v>
      </c>
      <c r="V208" s="60">
        <v>40543</v>
      </c>
      <c r="W208" t="s">
        <v>201</v>
      </c>
      <c r="X208" t="s">
        <v>672</v>
      </c>
      <c r="Y208" t="s">
        <v>619</v>
      </c>
      <c r="Z208">
        <v>4.5000001999999997E-2</v>
      </c>
      <c r="AA208">
        <v>7.9999998000000003E-2</v>
      </c>
      <c r="AB208">
        <v>1</v>
      </c>
      <c r="AC208">
        <v>0</v>
      </c>
      <c r="AD208">
        <v>4</v>
      </c>
      <c r="AE208">
        <v>1</v>
      </c>
      <c r="AF208">
        <v>1</v>
      </c>
      <c r="AG208">
        <v>30</v>
      </c>
      <c r="BK208">
        <v>4.5000001999999997E-2</v>
      </c>
      <c r="BO208">
        <v>4.5000001999999997E-2</v>
      </c>
      <c r="BP208" s="60">
        <v>40543</v>
      </c>
      <c r="BQ208">
        <v>12791946</v>
      </c>
      <c r="BR208">
        <v>20356176</v>
      </c>
      <c r="BS208">
        <v>0.62800001999999999</v>
      </c>
      <c r="BT208">
        <v>7564230</v>
      </c>
      <c r="BV208">
        <v>2392080</v>
      </c>
      <c r="BW208">
        <v>452821</v>
      </c>
      <c r="BX208">
        <v>0.62</v>
      </c>
      <c r="BY208">
        <v>0</v>
      </c>
      <c r="BZ208">
        <v>0</v>
      </c>
      <c r="CA208">
        <v>0</v>
      </c>
      <c r="CC208">
        <v>0.14000000000000001</v>
      </c>
      <c r="CE208">
        <v>-3.0000000000000001E-3</v>
      </c>
      <c r="CG208">
        <v>4.6999998000000001E-2</v>
      </c>
      <c r="CJ208">
        <v>4.5999999999999999E-2</v>
      </c>
      <c r="CR208">
        <v>1</v>
      </c>
      <c r="CS208">
        <v>0</v>
      </c>
      <c r="CT208">
        <v>0</v>
      </c>
      <c r="CU208">
        <v>0</v>
      </c>
      <c r="CV208">
        <v>0.57700001999999995</v>
      </c>
      <c r="CW208">
        <v>0</v>
      </c>
      <c r="CX208">
        <v>0</v>
      </c>
      <c r="CY208">
        <v>0.22900000000000001</v>
      </c>
      <c r="CZ208">
        <v>0</v>
      </c>
      <c r="DA208">
        <v>0</v>
      </c>
      <c r="DB208">
        <v>7.4000000999999996E-2</v>
      </c>
      <c r="DC208">
        <v>6.0000000000000001E-3</v>
      </c>
      <c r="DD208">
        <v>9.3000001999999998E-2</v>
      </c>
      <c r="DE208">
        <v>2.1000000000000001E-2</v>
      </c>
      <c r="DF208">
        <v>2012</v>
      </c>
      <c r="DG208">
        <v>9.9371641999999996E-2</v>
      </c>
      <c r="DH208">
        <v>8.0471641999999996E-2</v>
      </c>
      <c r="DI208">
        <v>1.89E-2</v>
      </c>
      <c r="DJ208">
        <v>0.1777</v>
      </c>
      <c r="DK208">
        <v>0.25817164999999997</v>
      </c>
      <c r="DR208">
        <v>0</v>
      </c>
      <c r="DS208">
        <v>0</v>
      </c>
      <c r="DT208">
        <v>0</v>
      </c>
      <c r="DU208">
        <v>0</v>
      </c>
      <c r="DV208">
        <v>54977</v>
      </c>
      <c r="DW208">
        <v>2392080.2999999998</v>
      </c>
      <c r="DX208">
        <v>45.919998</v>
      </c>
      <c r="DY208">
        <v>8.8699998999999998</v>
      </c>
      <c r="DZ208">
        <v>43.511001999999998</v>
      </c>
      <c r="EA208">
        <v>4587</v>
      </c>
      <c r="EB208">
        <v>55911</v>
      </c>
      <c r="EC208">
        <v>32500</v>
      </c>
      <c r="ED208">
        <v>1144426</v>
      </c>
      <c r="EF208">
        <v>35.213107999999998</v>
      </c>
      <c r="EG208">
        <v>27943</v>
      </c>
      <c r="EH208">
        <v>1047004</v>
      </c>
      <c r="EN208">
        <v>3527</v>
      </c>
      <c r="EO208">
        <v>78259</v>
      </c>
      <c r="EP208">
        <v>1030</v>
      </c>
      <c r="ES208">
        <v>0</v>
      </c>
      <c r="EV208">
        <v>147975</v>
      </c>
      <c r="EW208">
        <v>0</v>
      </c>
      <c r="EX208">
        <v>1</v>
      </c>
      <c r="FB208">
        <v>12766973</v>
      </c>
      <c r="FI208">
        <v>12472407</v>
      </c>
      <c r="FN208">
        <v>-357</v>
      </c>
      <c r="FP208">
        <v>223240</v>
      </c>
      <c r="FQ208">
        <v>287624</v>
      </c>
      <c r="FS208">
        <v>12496</v>
      </c>
      <c r="FW208">
        <v>523360</v>
      </c>
      <c r="FX208">
        <v>1297753</v>
      </c>
      <c r="FZ208">
        <v>111972</v>
      </c>
      <c r="GA208">
        <v>115449</v>
      </c>
      <c r="GB208">
        <v>227421</v>
      </c>
      <c r="GC208">
        <v>73216</v>
      </c>
      <c r="GL208">
        <v>-49770</v>
      </c>
      <c r="GM208">
        <v>4201</v>
      </c>
      <c r="GN208">
        <v>321</v>
      </c>
      <c r="GO208">
        <v>678</v>
      </c>
      <c r="GP208">
        <v>1</v>
      </c>
      <c r="GQ208">
        <v>2076503</v>
      </c>
      <c r="GR208">
        <v>-1124096</v>
      </c>
      <c r="GS208">
        <v>-1109458</v>
      </c>
      <c r="GT208">
        <v>-1661</v>
      </c>
      <c r="GW208">
        <v>-12977</v>
      </c>
      <c r="HA208">
        <v>-68844</v>
      </c>
      <c r="HB208">
        <v>-8942</v>
      </c>
      <c r="HD208">
        <v>726</v>
      </c>
      <c r="HE208">
        <v>-1201156</v>
      </c>
      <c r="HG208">
        <v>12487105</v>
      </c>
    </row>
    <row r="209" spans="1:215" x14ac:dyDescent="0.25">
      <c r="A209">
        <v>15</v>
      </c>
      <c r="B209" t="s">
        <v>728</v>
      </c>
      <c r="C209">
        <v>2011</v>
      </c>
      <c r="E209" t="s">
        <v>729</v>
      </c>
      <c r="F209">
        <v>1931</v>
      </c>
      <c r="G209">
        <v>0</v>
      </c>
      <c r="I209">
        <v>0</v>
      </c>
      <c r="J209" t="s">
        <v>719</v>
      </c>
      <c r="K209" t="s">
        <v>720</v>
      </c>
      <c r="L209" t="s">
        <v>720</v>
      </c>
      <c r="M209">
        <v>4</v>
      </c>
      <c r="N209" t="s">
        <v>730</v>
      </c>
      <c r="O209">
        <v>0</v>
      </c>
      <c r="P209" t="s">
        <v>633</v>
      </c>
      <c r="Q209" t="s">
        <v>626</v>
      </c>
      <c r="R209">
        <v>2</v>
      </c>
      <c r="S209">
        <v>1</v>
      </c>
      <c r="T209" s="60">
        <v>40908</v>
      </c>
      <c r="U209" s="60">
        <v>40908</v>
      </c>
      <c r="V209" s="60">
        <v>40908</v>
      </c>
      <c r="W209" t="s">
        <v>201</v>
      </c>
      <c r="X209" t="s">
        <v>672</v>
      </c>
      <c r="Y209" t="s">
        <v>619</v>
      </c>
      <c r="Z209">
        <v>4.5000001999999997E-2</v>
      </c>
      <c r="AA209">
        <v>7.9999998000000003E-2</v>
      </c>
      <c r="AB209">
        <v>1</v>
      </c>
      <c r="AC209">
        <v>0</v>
      </c>
      <c r="AD209">
        <v>4</v>
      </c>
      <c r="AE209">
        <v>1</v>
      </c>
      <c r="AF209">
        <v>1</v>
      </c>
      <c r="AG209">
        <v>30</v>
      </c>
      <c r="BK209">
        <v>4.5000001999999997E-2</v>
      </c>
      <c r="BO209">
        <v>4.5000001999999997E-2</v>
      </c>
      <c r="BP209" s="60">
        <v>40908</v>
      </c>
      <c r="BQ209">
        <v>12010045</v>
      </c>
      <c r="BR209">
        <v>20826544</v>
      </c>
      <c r="BS209">
        <v>0.57700001999999995</v>
      </c>
      <c r="BT209">
        <v>8816498</v>
      </c>
      <c r="BV209">
        <v>2393791</v>
      </c>
      <c r="BW209">
        <v>326274</v>
      </c>
      <c r="BX209">
        <v>0.85000001999999997</v>
      </c>
      <c r="BY209">
        <v>0</v>
      </c>
      <c r="BZ209">
        <v>0</v>
      </c>
      <c r="CA209">
        <v>0</v>
      </c>
      <c r="CC209">
        <v>1.8999999E-2</v>
      </c>
      <c r="CE209">
        <v>0.109</v>
      </c>
      <c r="CG209">
        <v>2.1000000000000001E-2</v>
      </c>
      <c r="CJ209">
        <v>5.6999995999999997E-2</v>
      </c>
      <c r="CR209">
        <v>1</v>
      </c>
      <c r="CS209">
        <v>0</v>
      </c>
      <c r="CT209">
        <v>0</v>
      </c>
      <c r="CU209">
        <v>0</v>
      </c>
      <c r="CV209">
        <v>0.55500000999999999</v>
      </c>
      <c r="CW209">
        <v>0</v>
      </c>
      <c r="CX209">
        <v>0</v>
      </c>
      <c r="CY209">
        <v>0.23599999999999999</v>
      </c>
      <c r="CZ209">
        <v>0</v>
      </c>
      <c r="DA209">
        <v>0</v>
      </c>
      <c r="DB209">
        <v>8.6000003000000005E-2</v>
      </c>
      <c r="DC209">
        <v>8.9999999999999993E-3</v>
      </c>
      <c r="DD209">
        <v>9.3000001999999998E-2</v>
      </c>
      <c r="DE209">
        <v>2.1000000000000001E-2</v>
      </c>
      <c r="DF209">
        <v>2013</v>
      </c>
      <c r="DG209">
        <v>9.5681340000000004E-2</v>
      </c>
      <c r="DH209">
        <v>8.0481349999999993E-2</v>
      </c>
      <c r="DI209">
        <v>1.52E-2</v>
      </c>
      <c r="DJ209">
        <v>0.2001</v>
      </c>
      <c r="DK209">
        <v>0.28058136</v>
      </c>
      <c r="DR209">
        <v>0</v>
      </c>
      <c r="DS209">
        <v>0</v>
      </c>
      <c r="DT209">
        <v>0</v>
      </c>
      <c r="DU209">
        <v>0</v>
      </c>
      <c r="DV209">
        <v>54956</v>
      </c>
      <c r="DW209">
        <v>2393791.5</v>
      </c>
      <c r="DX209">
        <v>46.07</v>
      </c>
      <c r="DY209">
        <v>8.9300002999999997</v>
      </c>
      <c r="DZ209">
        <v>43.557999000000002</v>
      </c>
      <c r="EA209">
        <v>4756</v>
      </c>
      <c r="EB209">
        <v>58597</v>
      </c>
      <c r="EC209">
        <v>33212</v>
      </c>
      <c r="ED209">
        <v>1199816</v>
      </c>
      <c r="EF209">
        <v>36.125979999999998</v>
      </c>
      <c r="EG209">
        <v>28709</v>
      </c>
      <c r="EH209">
        <v>1101713</v>
      </c>
      <c r="EN209">
        <v>3480</v>
      </c>
      <c r="EO209">
        <v>78820</v>
      </c>
      <c r="EP209">
        <v>1023</v>
      </c>
      <c r="ES209">
        <v>0</v>
      </c>
      <c r="EV209">
        <v>151521</v>
      </c>
      <c r="EW209">
        <v>0</v>
      </c>
      <c r="EX209">
        <v>1</v>
      </c>
      <c r="FB209">
        <v>13306855</v>
      </c>
      <c r="FI209">
        <v>12001770</v>
      </c>
      <c r="FN209">
        <v>-464</v>
      </c>
      <c r="FP209">
        <v>258678</v>
      </c>
      <c r="FQ209">
        <v>283222</v>
      </c>
      <c r="FS209">
        <v>11277</v>
      </c>
      <c r="FW209">
        <v>553177</v>
      </c>
      <c r="FX209">
        <v>-32697</v>
      </c>
      <c r="FZ209">
        <v>112148</v>
      </c>
      <c r="GA209">
        <v>121567</v>
      </c>
      <c r="GB209">
        <v>233415</v>
      </c>
      <c r="GC209">
        <v>72994</v>
      </c>
      <c r="GL209">
        <v>-45721</v>
      </c>
      <c r="GM209">
        <v>3479</v>
      </c>
      <c r="GN209">
        <v>1199</v>
      </c>
      <c r="GO209">
        <v>1663</v>
      </c>
      <c r="GP209">
        <v>331</v>
      </c>
      <c r="GQ209">
        <v>786177</v>
      </c>
      <c r="GR209">
        <v>-1176392</v>
      </c>
      <c r="GS209">
        <v>-1161437</v>
      </c>
      <c r="GT209">
        <v>-1685</v>
      </c>
      <c r="GW209">
        <v>-13270</v>
      </c>
      <c r="HA209">
        <v>-70090</v>
      </c>
      <c r="HB209">
        <v>-8685</v>
      </c>
      <c r="HD209">
        <v>4546</v>
      </c>
      <c r="HE209">
        <v>-1250621</v>
      </c>
      <c r="HG209">
        <v>12022661</v>
      </c>
    </row>
    <row r="210" spans="1:215" x14ac:dyDescent="0.25">
      <c r="A210">
        <v>15</v>
      </c>
      <c r="B210" t="s">
        <v>728</v>
      </c>
      <c r="C210">
        <v>2012</v>
      </c>
      <c r="E210" t="s">
        <v>729</v>
      </c>
      <c r="F210">
        <v>1931</v>
      </c>
      <c r="G210">
        <v>0</v>
      </c>
      <c r="I210">
        <v>0</v>
      </c>
      <c r="J210" t="s">
        <v>719</v>
      </c>
      <c r="K210" t="s">
        <v>720</v>
      </c>
      <c r="L210" t="s">
        <v>720</v>
      </c>
      <c r="M210">
        <v>4</v>
      </c>
      <c r="N210" t="s">
        <v>730</v>
      </c>
      <c r="O210">
        <v>0</v>
      </c>
      <c r="P210" t="s">
        <v>633</v>
      </c>
      <c r="Q210" t="s">
        <v>626</v>
      </c>
      <c r="R210">
        <v>2</v>
      </c>
      <c r="S210">
        <v>1</v>
      </c>
      <c r="T210" s="60">
        <v>41274</v>
      </c>
      <c r="U210" s="60">
        <v>41274</v>
      </c>
      <c r="V210" s="60">
        <v>41274</v>
      </c>
      <c r="W210" t="s">
        <v>201</v>
      </c>
      <c r="X210" t="s">
        <v>672</v>
      </c>
      <c r="Y210" t="s">
        <v>619</v>
      </c>
      <c r="Z210">
        <v>4.2500000000000003E-2</v>
      </c>
      <c r="AA210">
        <v>7.9999998000000003E-2</v>
      </c>
      <c r="AB210">
        <v>1</v>
      </c>
      <c r="AC210">
        <v>0</v>
      </c>
      <c r="AD210">
        <v>4</v>
      </c>
      <c r="AE210">
        <v>1</v>
      </c>
      <c r="AF210">
        <v>1</v>
      </c>
      <c r="AG210">
        <v>30</v>
      </c>
      <c r="AI210" t="s">
        <v>731</v>
      </c>
      <c r="AO210">
        <v>12766459</v>
      </c>
      <c r="AP210">
        <v>12538675</v>
      </c>
      <c r="AQ210">
        <v>-743714.31</v>
      </c>
      <c r="AR210">
        <v>0</v>
      </c>
      <c r="AS210">
        <v>0</v>
      </c>
      <c r="AT210">
        <v>0</v>
      </c>
      <c r="AU210">
        <v>1</v>
      </c>
      <c r="AV210">
        <v>2</v>
      </c>
      <c r="AX210">
        <v>0</v>
      </c>
      <c r="AY210">
        <v>0.25</v>
      </c>
      <c r="AZ210">
        <v>4</v>
      </c>
      <c r="BA210">
        <v>0</v>
      </c>
      <c r="BB210">
        <v>0</v>
      </c>
      <c r="BC210">
        <v>4</v>
      </c>
      <c r="BD210">
        <v>1</v>
      </c>
      <c r="BE210">
        <v>1</v>
      </c>
      <c r="BK210">
        <v>4.2500000000000003E-2</v>
      </c>
      <c r="BO210">
        <v>4.2500000000000003E-2</v>
      </c>
      <c r="BP210" s="60">
        <v>41274</v>
      </c>
      <c r="BQ210">
        <v>12538675</v>
      </c>
      <c r="BR210">
        <v>21191496</v>
      </c>
      <c r="BS210">
        <v>0.59160000000000001</v>
      </c>
      <c r="BT210">
        <v>8652820</v>
      </c>
      <c r="BV210">
        <v>2384934</v>
      </c>
      <c r="BW210">
        <v>393991</v>
      </c>
      <c r="BX210">
        <v>0.82999997999999997</v>
      </c>
      <c r="BY210">
        <v>0</v>
      </c>
      <c r="BZ210">
        <v>0</v>
      </c>
      <c r="CA210">
        <v>0</v>
      </c>
      <c r="CC210">
        <v>0.12899999000000001</v>
      </c>
      <c r="CE210">
        <v>9.3999997000000002E-2</v>
      </c>
      <c r="CG210">
        <v>2.5999998999999999E-2</v>
      </c>
      <c r="CJ210">
        <v>8.3999999000000006E-2</v>
      </c>
      <c r="CR210">
        <v>1</v>
      </c>
      <c r="CS210">
        <v>0</v>
      </c>
      <c r="CT210">
        <v>0</v>
      </c>
      <c r="CU210">
        <v>0</v>
      </c>
      <c r="CV210">
        <v>0.56499999999999995</v>
      </c>
      <c r="CW210">
        <v>0</v>
      </c>
      <c r="CX210">
        <v>0</v>
      </c>
      <c r="CY210">
        <v>0.23300000000000001</v>
      </c>
      <c r="CZ210">
        <v>0</v>
      </c>
      <c r="DA210">
        <v>0</v>
      </c>
      <c r="DB210">
        <v>8.1000000000000003E-2</v>
      </c>
      <c r="DC210">
        <v>8.9999999999999993E-3</v>
      </c>
      <c r="DD210">
        <v>8.6999996999999996E-2</v>
      </c>
      <c r="DE210">
        <v>2.5000000000000001E-2</v>
      </c>
      <c r="DF210">
        <v>2014</v>
      </c>
      <c r="DG210">
        <v>9.6899994000000003E-2</v>
      </c>
      <c r="DH210">
        <v>8.0499999000000003E-2</v>
      </c>
      <c r="DI210">
        <v>1.6400000000000001E-2</v>
      </c>
      <c r="DJ210">
        <v>0.20449999999999999</v>
      </c>
      <c r="DK210">
        <v>0.28499999999999998</v>
      </c>
      <c r="DR210">
        <v>0</v>
      </c>
      <c r="DS210">
        <v>0</v>
      </c>
      <c r="DT210">
        <v>0</v>
      </c>
      <c r="DU210">
        <v>0</v>
      </c>
      <c r="DV210">
        <v>54804</v>
      </c>
      <c r="DW210">
        <v>2384934</v>
      </c>
      <c r="DX210">
        <v>46.299999</v>
      </c>
      <c r="DY210">
        <v>9</v>
      </c>
      <c r="DZ210">
        <v>43.518002000000003</v>
      </c>
      <c r="EA210">
        <v>5029</v>
      </c>
      <c r="EB210">
        <v>61293</v>
      </c>
      <c r="EC210">
        <v>34125</v>
      </c>
      <c r="ED210">
        <v>1261435</v>
      </c>
      <c r="EF210">
        <v>36.965130000000002</v>
      </c>
      <c r="EG210">
        <v>29659</v>
      </c>
      <c r="EN210">
        <v>3471</v>
      </c>
      <c r="EP210">
        <v>995</v>
      </c>
      <c r="EQ210">
        <v>142</v>
      </c>
      <c r="ER210">
        <v>853</v>
      </c>
      <c r="ES210">
        <v>0</v>
      </c>
      <c r="EV210">
        <v>155251</v>
      </c>
      <c r="EW210">
        <v>0</v>
      </c>
      <c r="EX210">
        <v>1</v>
      </c>
      <c r="EZ210">
        <v>8705695</v>
      </c>
      <c r="FA210">
        <v>435876.31</v>
      </c>
      <c r="FB210">
        <v>13755592</v>
      </c>
      <c r="FI210">
        <v>12766459</v>
      </c>
      <c r="FN210">
        <v>-404</v>
      </c>
      <c r="FP210">
        <v>227058</v>
      </c>
      <c r="FQ210">
        <v>335073</v>
      </c>
      <c r="FS210">
        <v>16358</v>
      </c>
      <c r="FW210">
        <v>578489</v>
      </c>
      <c r="FX210">
        <v>1229820</v>
      </c>
      <c r="FZ210">
        <v>97147</v>
      </c>
      <c r="GA210">
        <v>155223</v>
      </c>
      <c r="GB210">
        <v>252370</v>
      </c>
      <c r="GC210">
        <v>72050</v>
      </c>
      <c r="GL210">
        <v>-47064</v>
      </c>
      <c r="GM210">
        <v>2054</v>
      </c>
      <c r="GN210">
        <v>2014</v>
      </c>
      <c r="GO210">
        <v>2418</v>
      </c>
      <c r="GP210">
        <v>150</v>
      </c>
      <c r="GQ210">
        <v>2089883</v>
      </c>
      <c r="GR210">
        <v>-1233492</v>
      </c>
      <c r="GS210">
        <v>-1218744</v>
      </c>
      <c r="GT210">
        <v>-1570</v>
      </c>
      <c r="GW210">
        <v>-13178</v>
      </c>
      <c r="HA210">
        <v>-69221</v>
      </c>
      <c r="HB210">
        <v>-8568</v>
      </c>
      <c r="HD210">
        <v>-3911</v>
      </c>
      <c r="HE210">
        <v>-1315192</v>
      </c>
      <c r="HG210">
        <v>12797352</v>
      </c>
    </row>
    <row r="211" spans="1:215" x14ac:dyDescent="0.25">
      <c r="A211">
        <v>15</v>
      </c>
      <c r="B211" t="s">
        <v>728</v>
      </c>
      <c r="C211">
        <v>2013</v>
      </c>
      <c r="E211" t="s">
        <v>729</v>
      </c>
      <c r="F211">
        <v>1931</v>
      </c>
      <c r="G211">
        <v>0</v>
      </c>
      <c r="I211">
        <v>0</v>
      </c>
      <c r="J211" t="s">
        <v>719</v>
      </c>
      <c r="K211" t="s">
        <v>720</v>
      </c>
      <c r="L211" t="s">
        <v>720</v>
      </c>
      <c r="M211">
        <v>4</v>
      </c>
      <c r="N211" t="s">
        <v>730</v>
      </c>
      <c r="O211">
        <v>0</v>
      </c>
      <c r="P211" t="s">
        <v>633</v>
      </c>
      <c r="Q211" t="s">
        <v>626</v>
      </c>
      <c r="R211">
        <v>2</v>
      </c>
      <c r="S211">
        <v>1</v>
      </c>
      <c r="T211" s="60">
        <v>41639</v>
      </c>
      <c r="U211" s="60">
        <v>41639</v>
      </c>
      <c r="V211" s="60">
        <v>41639</v>
      </c>
      <c r="W211" t="s">
        <v>201</v>
      </c>
      <c r="X211" t="s">
        <v>672</v>
      </c>
      <c r="Y211" t="s">
        <v>619</v>
      </c>
      <c r="Z211">
        <v>2.7999999000000001E-2</v>
      </c>
      <c r="AA211">
        <v>7.5000002999999996E-2</v>
      </c>
      <c r="AB211">
        <v>1</v>
      </c>
      <c r="AC211">
        <v>0</v>
      </c>
      <c r="AD211">
        <v>4</v>
      </c>
      <c r="AE211">
        <v>1</v>
      </c>
      <c r="AF211">
        <v>1</v>
      </c>
      <c r="AG211">
        <v>30</v>
      </c>
      <c r="AI211" t="s">
        <v>732</v>
      </c>
      <c r="AO211">
        <v>13935754</v>
      </c>
      <c r="AP211">
        <v>13129460</v>
      </c>
      <c r="AQ211">
        <v>-757039.75</v>
      </c>
      <c r="AR211">
        <v>0</v>
      </c>
      <c r="AS211">
        <v>0</v>
      </c>
      <c r="AT211">
        <v>0</v>
      </c>
      <c r="AU211">
        <v>1</v>
      </c>
      <c r="AV211">
        <v>2</v>
      </c>
      <c r="AX211">
        <v>0</v>
      </c>
      <c r="AY211">
        <v>0.25</v>
      </c>
      <c r="AZ211">
        <v>4</v>
      </c>
      <c r="BA211">
        <v>0</v>
      </c>
      <c r="BB211">
        <v>0</v>
      </c>
      <c r="BC211">
        <v>4</v>
      </c>
      <c r="BD211">
        <v>1</v>
      </c>
      <c r="BE211">
        <v>1</v>
      </c>
      <c r="BK211">
        <v>3.9000000999999999E-2</v>
      </c>
      <c r="BO211">
        <v>3.9000000999999999E-2</v>
      </c>
      <c r="BP211" s="60">
        <v>41639</v>
      </c>
      <c r="BQ211">
        <v>13129460</v>
      </c>
      <c r="BR211">
        <v>22843724</v>
      </c>
      <c r="BS211">
        <v>0.57499999000000002</v>
      </c>
      <c r="BT211">
        <v>9714265</v>
      </c>
      <c r="BV211">
        <v>2474965</v>
      </c>
      <c r="BW211">
        <v>495241</v>
      </c>
      <c r="BX211">
        <v>0.79000002000000003</v>
      </c>
      <c r="BY211">
        <v>0</v>
      </c>
      <c r="BZ211">
        <v>0</v>
      </c>
      <c r="CA211">
        <v>0</v>
      </c>
      <c r="CC211">
        <v>0.156</v>
      </c>
      <c r="CE211">
        <v>9.8999999000000005E-2</v>
      </c>
      <c r="CG211">
        <v>0.122</v>
      </c>
      <c r="CJ211">
        <v>7.5999997999999999E-2</v>
      </c>
      <c r="CS211">
        <v>0</v>
      </c>
      <c r="CT211">
        <v>0</v>
      </c>
      <c r="CU211">
        <v>0</v>
      </c>
      <c r="CV211">
        <v>0.58399999000000002</v>
      </c>
      <c r="CW211">
        <v>0</v>
      </c>
      <c r="CX211">
        <v>0</v>
      </c>
      <c r="CY211">
        <v>0.23400000000000001</v>
      </c>
      <c r="CZ211">
        <v>0</v>
      </c>
      <c r="DA211">
        <v>0</v>
      </c>
      <c r="DB211">
        <v>7.1000002000000006E-2</v>
      </c>
      <c r="DC211">
        <v>8.0000000000000002E-3</v>
      </c>
      <c r="DD211">
        <v>7.8000001999999999E-2</v>
      </c>
      <c r="DE211">
        <v>2.5000000000000001E-2</v>
      </c>
      <c r="DF211">
        <v>2015</v>
      </c>
      <c r="DG211">
        <v>0.10299999999999999</v>
      </c>
      <c r="DH211">
        <v>8.0499999000000003E-2</v>
      </c>
      <c r="DI211">
        <v>2.2500000999999999E-2</v>
      </c>
      <c r="DJ211">
        <v>0.2235</v>
      </c>
      <c r="DK211">
        <v>0.30399999</v>
      </c>
      <c r="DR211">
        <v>0</v>
      </c>
      <c r="DS211">
        <v>0</v>
      </c>
      <c r="DT211">
        <v>0</v>
      </c>
      <c r="DU211">
        <v>0</v>
      </c>
      <c r="DV211">
        <v>55354</v>
      </c>
      <c r="DZ211">
        <v>44.711582</v>
      </c>
      <c r="EA211">
        <v>5340</v>
      </c>
      <c r="EB211">
        <v>63759</v>
      </c>
      <c r="EC211">
        <v>34981</v>
      </c>
      <c r="EF211">
        <v>37.106113000000001</v>
      </c>
      <c r="EG211">
        <v>34981</v>
      </c>
      <c r="ES211">
        <v>0</v>
      </c>
      <c r="EV211">
        <v>159434</v>
      </c>
      <c r="EW211">
        <v>1</v>
      </c>
      <c r="EX211">
        <v>1</v>
      </c>
      <c r="FB211">
        <v>14798309</v>
      </c>
      <c r="FN211">
        <v>-341</v>
      </c>
      <c r="FP211">
        <v>202799</v>
      </c>
      <c r="FQ211">
        <v>401658</v>
      </c>
      <c r="FS211">
        <v>22241</v>
      </c>
      <c r="FW211">
        <v>626698</v>
      </c>
      <c r="FX211">
        <v>1653942</v>
      </c>
      <c r="FZ211">
        <v>91491</v>
      </c>
      <c r="GA211">
        <v>164483</v>
      </c>
      <c r="GB211">
        <v>255974</v>
      </c>
      <c r="GC211">
        <v>64521</v>
      </c>
      <c r="GL211">
        <v>-46129</v>
      </c>
      <c r="GM211">
        <v>1399</v>
      </c>
      <c r="GN211">
        <v>1951</v>
      </c>
      <c r="GO211">
        <v>2292</v>
      </c>
      <c r="GP211">
        <v>4869</v>
      </c>
      <c r="GQ211">
        <v>2563225</v>
      </c>
      <c r="GR211">
        <v>-1298009</v>
      </c>
      <c r="GS211">
        <v>-1282092</v>
      </c>
      <c r="GT211">
        <v>-2229</v>
      </c>
      <c r="GW211">
        <v>-13688</v>
      </c>
      <c r="HA211">
        <v>-68735</v>
      </c>
      <c r="HB211">
        <v>-9780</v>
      </c>
      <c r="HD211">
        <v>-3593</v>
      </c>
      <c r="HE211">
        <v>-1380117</v>
      </c>
      <c r="HG211">
        <v>13980460</v>
      </c>
    </row>
    <row r="212" spans="1:215" x14ac:dyDescent="0.25">
      <c r="A212">
        <v>15</v>
      </c>
      <c r="B212" t="s">
        <v>728</v>
      </c>
      <c r="C212">
        <v>2014</v>
      </c>
      <c r="E212" t="s">
        <v>729</v>
      </c>
      <c r="F212">
        <v>1931</v>
      </c>
      <c r="G212">
        <v>0</v>
      </c>
      <c r="I212">
        <v>0</v>
      </c>
      <c r="J212" t="s">
        <v>719</v>
      </c>
      <c r="K212" t="s">
        <v>720</v>
      </c>
      <c r="L212" t="s">
        <v>720</v>
      </c>
      <c r="M212">
        <v>4</v>
      </c>
      <c r="N212" t="s">
        <v>730</v>
      </c>
      <c r="O212">
        <v>0</v>
      </c>
      <c r="P212" t="s">
        <v>633</v>
      </c>
      <c r="Q212" t="s">
        <v>626</v>
      </c>
      <c r="R212">
        <v>2</v>
      </c>
      <c r="S212">
        <v>1</v>
      </c>
      <c r="T212" s="60">
        <v>42004</v>
      </c>
      <c r="U212" s="60">
        <v>42004</v>
      </c>
      <c r="BY212">
        <v>0</v>
      </c>
      <c r="BZ212">
        <v>0</v>
      </c>
      <c r="CA212">
        <v>0</v>
      </c>
      <c r="CS212">
        <v>0</v>
      </c>
      <c r="CT212">
        <v>0</v>
      </c>
      <c r="CU212">
        <v>0</v>
      </c>
      <c r="CV212">
        <v>0</v>
      </c>
      <c r="CW212">
        <v>0</v>
      </c>
      <c r="CX212">
        <v>0</v>
      </c>
      <c r="CY212">
        <v>0</v>
      </c>
      <c r="CZ212">
        <v>0</v>
      </c>
      <c r="DA212">
        <v>0</v>
      </c>
      <c r="DB212">
        <v>0</v>
      </c>
      <c r="DC212">
        <v>0</v>
      </c>
      <c r="DD212">
        <v>0</v>
      </c>
      <c r="DE212">
        <v>0</v>
      </c>
      <c r="DR212">
        <v>0</v>
      </c>
      <c r="DS212">
        <v>0</v>
      </c>
      <c r="DT212">
        <v>0</v>
      </c>
      <c r="DU212">
        <v>0</v>
      </c>
      <c r="EW212">
        <v>0</v>
      </c>
      <c r="EX212">
        <v>0</v>
      </c>
    </row>
    <row r="213" spans="1:215" x14ac:dyDescent="0.25">
      <c r="A213">
        <v>16</v>
      </c>
      <c r="B213" t="s">
        <v>733</v>
      </c>
      <c r="C213">
        <v>2001</v>
      </c>
      <c r="E213" t="s">
        <v>734</v>
      </c>
      <c r="F213">
        <v>1939</v>
      </c>
      <c r="G213">
        <v>0</v>
      </c>
      <c r="I213">
        <v>0</v>
      </c>
      <c r="J213" t="s">
        <v>735</v>
      </c>
      <c r="K213" t="s">
        <v>736</v>
      </c>
      <c r="L213" t="s">
        <v>736</v>
      </c>
      <c r="M213">
        <v>4</v>
      </c>
      <c r="N213" t="s">
        <v>730</v>
      </c>
      <c r="O213">
        <v>1</v>
      </c>
      <c r="P213" t="s">
        <v>616</v>
      </c>
      <c r="Q213" t="s">
        <v>713</v>
      </c>
      <c r="R213">
        <v>1</v>
      </c>
      <c r="T213" s="60">
        <v>37072</v>
      </c>
      <c r="V213" s="60">
        <v>37072</v>
      </c>
      <c r="BK213">
        <v>5.0000001000000002E-2</v>
      </c>
      <c r="BP213" s="60">
        <v>37072</v>
      </c>
      <c r="BQ213">
        <v>7638854</v>
      </c>
      <c r="BR213">
        <v>12105366</v>
      </c>
      <c r="BS213">
        <v>0.63099998000000002</v>
      </c>
      <c r="BT213">
        <v>4466513</v>
      </c>
      <c r="BV213">
        <v>2784496</v>
      </c>
      <c r="BW213">
        <v>354208</v>
      </c>
      <c r="BX213">
        <v>1.0605</v>
      </c>
      <c r="BY213">
        <v>0</v>
      </c>
      <c r="BZ213">
        <v>0</v>
      </c>
      <c r="CA213">
        <v>0</v>
      </c>
      <c r="CC213">
        <v>-3.6800000999999999E-2</v>
      </c>
      <c r="CE213">
        <v>6.3799999999999996E-2</v>
      </c>
      <c r="CG213">
        <v>0.1099</v>
      </c>
      <c r="CJ213">
        <v>0.10580000000000001</v>
      </c>
      <c r="CS213">
        <v>0</v>
      </c>
      <c r="CT213">
        <v>0</v>
      </c>
      <c r="CU213">
        <v>0</v>
      </c>
      <c r="CV213">
        <v>0.50599998000000002</v>
      </c>
      <c r="CW213">
        <v>0.38499999000000001</v>
      </c>
      <c r="CX213">
        <v>0.12100001000000001</v>
      </c>
      <c r="CY213">
        <v>0.34299998999999998</v>
      </c>
      <c r="CZ213">
        <v>0</v>
      </c>
      <c r="DA213">
        <v>0</v>
      </c>
      <c r="DB213">
        <v>2.3E-2</v>
      </c>
      <c r="DC213">
        <v>0</v>
      </c>
      <c r="DD213">
        <v>0.127</v>
      </c>
      <c r="DE213">
        <v>0</v>
      </c>
      <c r="DF213">
        <v>2003</v>
      </c>
      <c r="DG213">
        <v>0.10745193</v>
      </c>
      <c r="DH213">
        <v>1.6551929999999999E-2</v>
      </c>
      <c r="DI213">
        <v>9.0900004000000006E-2</v>
      </c>
      <c r="DJ213">
        <v>0.14569999</v>
      </c>
      <c r="DK213">
        <v>0.16225191999999999</v>
      </c>
      <c r="DN213">
        <v>265853.44</v>
      </c>
      <c r="DO213">
        <v>425902.47</v>
      </c>
      <c r="DQ213">
        <v>2923734.3</v>
      </c>
      <c r="DR213">
        <v>1</v>
      </c>
      <c r="DS213">
        <v>1</v>
      </c>
      <c r="DT213">
        <v>0</v>
      </c>
      <c r="DU213">
        <v>0</v>
      </c>
      <c r="DV213">
        <v>54867</v>
      </c>
      <c r="DW213">
        <v>2726600</v>
      </c>
      <c r="DX213">
        <v>44.200001</v>
      </c>
      <c r="DY213">
        <v>12.1</v>
      </c>
      <c r="DZ213">
        <v>49.695999</v>
      </c>
      <c r="EA213">
        <v>1370</v>
      </c>
      <c r="EC213">
        <v>32275</v>
      </c>
      <c r="ED213">
        <v>625737</v>
      </c>
      <c r="EF213">
        <v>19.388000000000002</v>
      </c>
      <c r="EG213">
        <v>27197</v>
      </c>
      <c r="EN213">
        <v>1629</v>
      </c>
      <c r="EP213">
        <v>3449</v>
      </c>
      <c r="ES213">
        <v>0</v>
      </c>
      <c r="EV213">
        <v>88512</v>
      </c>
      <c r="EW213">
        <v>0</v>
      </c>
      <c r="EX213">
        <v>0</v>
      </c>
      <c r="FB213">
        <v>6774386.5</v>
      </c>
      <c r="FP213">
        <v>46088.785000000003</v>
      </c>
      <c r="FR213">
        <v>289128.63</v>
      </c>
      <c r="FV213">
        <v>86494.562999999995</v>
      </c>
      <c r="FW213">
        <v>421711.97</v>
      </c>
      <c r="FX213">
        <v>-242954</v>
      </c>
      <c r="GB213">
        <v>0</v>
      </c>
      <c r="GL213">
        <v>-60163</v>
      </c>
      <c r="GP213">
        <v>376</v>
      </c>
      <c r="GQ213">
        <v>118971</v>
      </c>
      <c r="GR213">
        <v>-614117.18999999994</v>
      </c>
      <c r="GS213">
        <v>-614117.18999999994</v>
      </c>
      <c r="HA213">
        <v>-5057.2681000000002</v>
      </c>
      <c r="HB213">
        <v>-340</v>
      </c>
      <c r="HE213">
        <v>-619514</v>
      </c>
      <c r="HG213">
        <v>7791104</v>
      </c>
    </row>
    <row r="214" spans="1:215" x14ac:dyDescent="0.25">
      <c r="A214">
        <v>16</v>
      </c>
      <c r="B214" t="s">
        <v>733</v>
      </c>
      <c r="C214">
        <v>2002</v>
      </c>
      <c r="E214" t="s">
        <v>734</v>
      </c>
      <c r="F214">
        <v>1939</v>
      </c>
      <c r="G214">
        <v>0</v>
      </c>
      <c r="I214">
        <v>0</v>
      </c>
      <c r="J214" t="s">
        <v>735</v>
      </c>
      <c r="K214" t="s">
        <v>736</v>
      </c>
      <c r="L214" t="s">
        <v>736</v>
      </c>
      <c r="M214">
        <v>4</v>
      </c>
      <c r="N214" t="s">
        <v>730</v>
      </c>
      <c r="O214">
        <v>1</v>
      </c>
      <c r="P214" t="s">
        <v>616</v>
      </c>
      <c r="Q214" t="s">
        <v>713</v>
      </c>
      <c r="R214">
        <v>1</v>
      </c>
      <c r="T214" s="60">
        <v>37437</v>
      </c>
      <c r="U214" s="60">
        <v>37437</v>
      </c>
      <c r="V214" s="60">
        <v>37437</v>
      </c>
      <c r="W214" t="s">
        <v>324</v>
      </c>
      <c r="X214" t="s">
        <v>737</v>
      </c>
      <c r="Y214" t="s">
        <v>627</v>
      </c>
      <c r="Z214">
        <v>5.0000001000000002E-2</v>
      </c>
      <c r="AA214">
        <v>8.5000001000000006E-2</v>
      </c>
      <c r="AB214">
        <v>2</v>
      </c>
      <c r="AC214">
        <v>0</v>
      </c>
      <c r="AD214">
        <v>1</v>
      </c>
      <c r="AE214">
        <v>1</v>
      </c>
      <c r="AF214">
        <v>3</v>
      </c>
      <c r="AG214">
        <v>29</v>
      </c>
      <c r="BK214">
        <v>5.0000001000000002E-2</v>
      </c>
      <c r="BP214" s="60">
        <v>37437</v>
      </c>
      <c r="BQ214">
        <v>7893684</v>
      </c>
      <c r="BR214">
        <v>12806115</v>
      </c>
      <c r="BS214">
        <v>0.61639999999999995</v>
      </c>
      <c r="BT214">
        <v>4912431</v>
      </c>
      <c r="BV214">
        <v>2852166</v>
      </c>
      <c r="BW214">
        <v>415493</v>
      </c>
      <c r="BX214">
        <v>1</v>
      </c>
      <c r="BY214">
        <v>0</v>
      </c>
      <c r="BZ214">
        <v>0</v>
      </c>
      <c r="CA214">
        <v>0</v>
      </c>
      <c r="CC214">
        <v>-6.3900000999999998E-2</v>
      </c>
      <c r="CE214">
        <v>6.6E-3</v>
      </c>
      <c r="CG214">
        <v>5.7200000000000001E-2</v>
      </c>
      <c r="CJ214">
        <v>9.0000003999999995E-2</v>
      </c>
      <c r="CS214">
        <v>0</v>
      </c>
      <c r="CT214">
        <v>0</v>
      </c>
      <c r="CU214">
        <v>0</v>
      </c>
      <c r="CV214">
        <v>0.47599997999999999</v>
      </c>
      <c r="CW214">
        <v>0.35699998999999999</v>
      </c>
      <c r="CX214">
        <v>0.11899999999999999</v>
      </c>
      <c r="CY214">
        <v>0.35299998999999999</v>
      </c>
      <c r="CZ214">
        <v>0</v>
      </c>
      <c r="DA214">
        <v>0</v>
      </c>
      <c r="DB214">
        <v>2.5000000000000001E-2</v>
      </c>
      <c r="DC214">
        <v>2.4E-2</v>
      </c>
      <c r="DD214">
        <v>0.122</v>
      </c>
      <c r="DE214">
        <v>0</v>
      </c>
      <c r="DF214">
        <v>2004</v>
      </c>
      <c r="DG214">
        <v>0.10818236000000001</v>
      </c>
      <c r="DH214">
        <v>1.7382359E-2</v>
      </c>
      <c r="DI214">
        <v>9.0800002000000005E-2</v>
      </c>
      <c r="DJ214">
        <v>0.16420001000000001</v>
      </c>
      <c r="DK214">
        <v>0.18158236</v>
      </c>
      <c r="DN214">
        <v>271856.53000000003</v>
      </c>
      <c r="DO214">
        <v>491603.16</v>
      </c>
      <c r="DQ214">
        <v>2994758</v>
      </c>
      <c r="DR214">
        <v>1</v>
      </c>
      <c r="DS214">
        <v>1</v>
      </c>
      <c r="DT214">
        <v>0</v>
      </c>
      <c r="DU214">
        <v>0</v>
      </c>
      <c r="DV214">
        <v>54287</v>
      </c>
      <c r="DW214">
        <v>2852100</v>
      </c>
      <c r="DX214">
        <v>44.599997999999999</v>
      </c>
      <c r="DY214">
        <v>12.4</v>
      </c>
      <c r="DZ214">
        <v>52.539000999999999</v>
      </c>
      <c r="EA214">
        <v>1496</v>
      </c>
      <c r="EC214">
        <v>32354</v>
      </c>
      <c r="ED214">
        <v>655101</v>
      </c>
      <c r="EF214">
        <v>20.247999</v>
      </c>
      <c r="EG214">
        <v>26408</v>
      </c>
      <c r="EN214">
        <v>2717</v>
      </c>
      <c r="EP214">
        <v>3229</v>
      </c>
      <c r="ES214">
        <v>0</v>
      </c>
      <c r="EV214">
        <v>88137</v>
      </c>
      <c r="EW214">
        <v>0</v>
      </c>
      <c r="EX214">
        <v>0</v>
      </c>
      <c r="FB214">
        <v>7030144.5</v>
      </c>
      <c r="FP214">
        <v>49577.375</v>
      </c>
      <c r="FR214">
        <v>321203.06</v>
      </c>
      <c r="FV214">
        <v>94289.539000000004</v>
      </c>
      <c r="FW214">
        <v>465069.94</v>
      </c>
      <c r="FX214">
        <v>-472978</v>
      </c>
      <c r="GB214">
        <v>0</v>
      </c>
      <c r="GL214">
        <v>-35618</v>
      </c>
      <c r="GQ214">
        <v>-43526</v>
      </c>
      <c r="GR214">
        <v>-645951.31000000006</v>
      </c>
      <c r="GS214">
        <v>-645951.31000000006</v>
      </c>
      <c r="HA214">
        <v>-5249.7597999999998</v>
      </c>
      <c r="HB214">
        <v>-272</v>
      </c>
      <c r="HD214">
        <v>-2701</v>
      </c>
      <c r="HE214">
        <v>-654174</v>
      </c>
      <c r="HG214">
        <v>7093403</v>
      </c>
    </row>
    <row r="215" spans="1:215" x14ac:dyDescent="0.25">
      <c r="A215">
        <v>16</v>
      </c>
      <c r="B215" t="s">
        <v>733</v>
      </c>
      <c r="C215">
        <v>2003</v>
      </c>
      <c r="E215" t="s">
        <v>734</v>
      </c>
      <c r="F215">
        <v>1939</v>
      </c>
      <c r="G215">
        <v>0</v>
      </c>
      <c r="I215">
        <v>0</v>
      </c>
      <c r="J215" t="s">
        <v>735</v>
      </c>
      <c r="K215" t="s">
        <v>736</v>
      </c>
      <c r="L215" t="s">
        <v>736</v>
      </c>
      <c r="M215">
        <v>4</v>
      </c>
      <c r="N215" t="s">
        <v>730</v>
      </c>
      <c r="O215">
        <v>1</v>
      </c>
      <c r="P215" t="s">
        <v>616</v>
      </c>
      <c r="Q215" t="s">
        <v>713</v>
      </c>
      <c r="R215">
        <v>1</v>
      </c>
      <c r="T215" s="60">
        <v>37802</v>
      </c>
      <c r="V215" s="60">
        <v>37802</v>
      </c>
      <c r="BK215">
        <v>5.0000001000000002E-2</v>
      </c>
      <c r="BP215" s="60">
        <v>37802</v>
      </c>
      <c r="BQ215">
        <v>8058587</v>
      </c>
      <c r="BR215">
        <v>14223786</v>
      </c>
      <c r="BS215">
        <v>0.56660001999999998</v>
      </c>
      <c r="BT215">
        <v>6165199</v>
      </c>
      <c r="BV215">
        <v>2654252</v>
      </c>
      <c r="BW215">
        <v>425902</v>
      </c>
      <c r="BX215">
        <v>0.98949999</v>
      </c>
      <c r="BY215">
        <v>0</v>
      </c>
      <c r="BZ215">
        <v>0</v>
      </c>
      <c r="CA215">
        <v>0</v>
      </c>
      <c r="CC215">
        <v>2.4900001000000001E-2</v>
      </c>
      <c r="CE215">
        <v>-2.5999998999999999E-2</v>
      </c>
      <c r="CG215">
        <v>2.9300000999999999E-2</v>
      </c>
      <c r="CJ215">
        <v>8.0600001000000004E-2</v>
      </c>
      <c r="CS215">
        <v>0</v>
      </c>
      <c r="CT215">
        <v>0</v>
      </c>
      <c r="CU215">
        <v>0</v>
      </c>
      <c r="CV215">
        <v>0.47199999999999998</v>
      </c>
      <c r="CW215">
        <v>0.36099997</v>
      </c>
      <c r="CX215">
        <v>0.111</v>
      </c>
      <c r="CY215">
        <v>0.36500000999999999</v>
      </c>
      <c r="CZ215">
        <v>0</v>
      </c>
      <c r="DA215">
        <v>0</v>
      </c>
      <c r="DB215">
        <v>2.3E-2</v>
      </c>
      <c r="DC215">
        <v>3.9000000999999999E-2</v>
      </c>
      <c r="DD215">
        <v>0.10100000000000001</v>
      </c>
      <c r="DE215">
        <v>0</v>
      </c>
      <c r="DF215">
        <v>2005</v>
      </c>
      <c r="DG215">
        <v>0.10849689</v>
      </c>
      <c r="DH215">
        <v>1.9196885E-2</v>
      </c>
      <c r="DI215">
        <v>8.9300007000000001E-2</v>
      </c>
      <c r="DJ215">
        <v>0.1663</v>
      </c>
      <c r="DK215">
        <v>0.18549688</v>
      </c>
      <c r="DN215">
        <v>280857.81</v>
      </c>
      <c r="DO215">
        <v>523001.69</v>
      </c>
      <c r="DQ215">
        <v>3144531.8</v>
      </c>
      <c r="DR215">
        <v>1</v>
      </c>
      <c r="DS215">
        <v>1</v>
      </c>
      <c r="DT215">
        <v>0</v>
      </c>
      <c r="DU215">
        <v>0</v>
      </c>
      <c r="DV215">
        <v>46964</v>
      </c>
      <c r="DW215">
        <v>2654300</v>
      </c>
      <c r="DX215">
        <v>44.299999</v>
      </c>
      <c r="DY215">
        <v>12.2</v>
      </c>
      <c r="DZ215">
        <v>56.516998000000001</v>
      </c>
      <c r="EA215">
        <v>1677</v>
      </c>
      <c r="EC215">
        <v>37051</v>
      </c>
      <c r="ED215">
        <v>836768</v>
      </c>
      <c r="EF215">
        <v>22.584</v>
      </c>
      <c r="EG215">
        <v>30842</v>
      </c>
      <c r="EN215">
        <v>2850</v>
      </c>
      <c r="EP215">
        <v>3359</v>
      </c>
      <c r="ES215">
        <v>0</v>
      </c>
      <c r="EV215">
        <v>85692</v>
      </c>
      <c r="EW215">
        <v>0</v>
      </c>
      <c r="EX215">
        <v>0</v>
      </c>
      <c r="FB215">
        <v>9266994</v>
      </c>
      <c r="FP215">
        <v>50953.366999999998</v>
      </c>
      <c r="FR215">
        <v>325908.5</v>
      </c>
      <c r="FV215">
        <v>95543.241999999998</v>
      </c>
      <c r="FW215">
        <v>472405.09</v>
      </c>
      <c r="FX215">
        <v>158740</v>
      </c>
      <c r="GB215">
        <v>0</v>
      </c>
      <c r="GL215">
        <v>-25410</v>
      </c>
      <c r="GP215">
        <v>494</v>
      </c>
      <c r="GQ215">
        <v>606229</v>
      </c>
      <c r="GR215">
        <v>-696803.44</v>
      </c>
      <c r="GS215">
        <v>-696803.44</v>
      </c>
      <c r="HA215">
        <v>-6075.2987999999996</v>
      </c>
      <c r="HB215">
        <v>-310</v>
      </c>
      <c r="HE215">
        <v>-703189</v>
      </c>
      <c r="HG215">
        <v>6996443</v>
      </c>
    </row>
    <row r="216" spans="1:215" x14ac:dyDescent="0.25">
      <c r="A216">
        <v>16</v>
      </c>
      <c r="B216" t="s">
        <v>733</v>
      </c>
      <c r="C216">
        <v>2004</v>
      </c>
      <c r="E216" t="s">
        <v>734</v>
      </c>
      <c r="F216">
        <v>1939</v>
      </c>
      <c r="G216">
        <v>0</v>
      </c>
      <c r="I216">
        <v>0</v>
      </c>
      <c r="J216" t="s">
        <v>735</v>
      </c>
      <c r="K216" t="s">
        <v>736</v>
      </c>
      <c r="L216" t="s">
        <v>736</v>
      </c>
      <c r="M216">
        <v>4</v>
      </c>
      <c r="N216" t="s">
        <v>730</v>
      </c>
      <c r="O216">
        <v>1</v>
      </c>
      <c r="P216" t="s">
        <v>616</v>
      </c>
      <c r="Q216" t="s">
        <v>713</v>
      </c>
      <c r="R216">
        <v>1</v>
      </c>
      <c r="T216" s="60">
        <v>38168</v>
      </c>
      <c r="U216" s="60">
        <v>38168</v>
      </c>
      <c r="V216" s="60">
        <v>38168</v>
      </c>
      <c r="W216" t="s">
        <v>324</v>
      </c>
      <c r="X216" t="s">
        <v>737</v>
      </c>
      <c r="Y216" t="s">
        <v>627</v>
      </c>
      <c r="Z216">
        <v>5.0000001000000002E-2</v>
      </c>
      <c r="AA216">
        <v>8.5000001000000006E-2</v>
      </c>
      <c r="AB216">
        <v>2</v>
      </c>
      <c r="AC216">
        <v>0</v>
      </c>
      <c r="AD216">
        <v>1</v>
      </c>
      <c r="AE216">
        <v>1</v>
      </c>
      <c r="AF216">
        <v>3</v>
      </c>
      <c r="AG216">
        <v>27</v>
      </c>
      <c r="BK216">
        <v>5.0000001000000002E-2</v>
      </c>
      <c r="BP216" s="60">
        <v>38168</v>
      </c>
      <c r="BQ216">
        <v>8238418</v>
      </c>
      <c r="BR216">
        <v>15128502</v>
      </c>
      <c r="BS216">
        <v>0.54460001000000002</v>
      </c>
      <c r="BT216">
        <v>6890084</v>
      </c>
      <c r="BV216">
        <v>2816729</v>
      </c>
      <c r="BW216">
        <v>473998</v>
      </c>
      <c r="BX216">
        <v>0.99230003</v>
      </c>
      <c r="BY216">
        <v>0</v>
      </c>
      <c r="BZ216">
        <v>0</v>
      </c>
      <c r="CA216">
        <v>0</v>
      </c>
      <c r="CC216">
        <v>0.15060000000000001</v>
      </c>
      <c r="CE216">
        <v>3.4000002000000001E-2</v>
      </c>
      <c r="CG216">
        <v>3.7900001000000003E-2</v>
      </c>
      <c r="CJ216">
        <v>9.1999999999999998E-2</v>
      </c>
      <c r="CS216">
        <v>0</v>
      </c>
      <c r="CT216">
        <v>0</v>
      </c>
      <c r="CU216">
        <v>0</v>
      </c>
      <c r="CV216">
        <v>0.58299999999999996</v>
      </c>
      <c r="CW216">
        <v>0.38499999000000001</v>
      </c>
      <c r="CX216">
        <v>0.19800000000000001</v>
      </c>
      <c r="CY216">
        <v>0.29199999999999998</v>
      </c>
      <c r="CZ216">
        <v>0</v>
      </c>
      <c r="DA216">
        <v>0</v>
      </c>
      <c r="DB216">
        <v>1.7999998999999999E-2</v>
      </c>
      <c r="DC216">
        <v>1.7999998999999999E-2</v>
      </c>
      <c r="DD216">
        <v>8.8999993999999999E-2</v>
      </c>
      <c r="DE216">
        <v>0</v>
      </c>
      <c r="DF216">
        <v>2006</v>
      </c>
      <c r="DG216">
        <v>0.11131039</v>
      </c>
      <c r="DH216">
        <v>1.6910395000000002E-2</v>
      </c>
      <c r="DI216">
        <v>9.4399996E-2</v>
      </c>
      <c r="DJ216">
        <v>0.21020000999999999</v>
      </c>
      <c r="DK216">
        <v>0.22711039999999999</v>
      </c>
      <c r="DN216">
        <v>279753.44</v>
      </c>
      <c r="DO216">
        <v>343309.31</v>
      </c>
      <c r="DQ216">
        <v>2964728.3</v>
      </c>
      <c r="DR216">
        <v>1</v>
      </c>
      <c r="DS216">
        <v>1</v>
      </c>
      <c r="DT216">
        <v>0</v>
      </c>
      <c r="DU216">
        <v>0</v>
      </c>
      <c r="DV216">
        <v>47926</v>
      </c>
      <c r="DW216">
        <v>2816700</v>
      </c>
      <c r="DX216">
        <v>44.799999</v>
      </c>
      <c r="DY216">
        <v>12.5</v>
      </c>
      <c r="DZ216">
        <v>58.771999000000001</v>
      </c>
      <c r="EA216">
        <v>1744</v>
      </c>
      <c r="EC216">
        <v>36749</v>
      </c>
      <c r="ED216">
        <v>880771</v>
      </c>
      <c r="EF216">
        <v>23.966999000000001</v>
      </c>
      <c r="EG216">
        <v>30345</v>
      </c>
      <c r="EN216">
        <v>2938</v>
      </c>
      <c r="EP216">
        <v>3466</v>
      </c>
      <c r="ES216">
        <v>0</v>
      </c>
      <c r="EV216">
        <v>86419</v>
      </c>
      <c r="EW216">
        <v>0</v>
      </c>
      <c r="EX216">
        <v>0</v>
      </c>
      <c r="FB216">
        <v>9409862</v>
      </c>
      <c r="FP216">
        <v>47632</v>
      </c>
      <c r="FR216">
        <v>366730.13</v>
      </c>
      <c r="FV216">
        <v>103602.83</v>
      </c>
      <c r="FW216">
        <v>517965</v>
      </c>
      <c r="FX216">
        <v>1060852</v>
      </c>
      <c r="GB216">
        <v>0</v>
      </c>
      <c r="GL216">
        <v>-25103</v>
      </c>
      <c r="GP216">
        <v>800</v>
      </c>
      <c r="GQ216">
        <v>1554514</v>
      </c>
      <c r="GR216">
        <v>-862491.81</v>
      </c>
      <c r="GS216">
        <v>-862491.81</v>
      </c>
      <c r="HA216">
        <v>-5673.2061000000003</v>
      </c>
      <c r="HB216">
        <v>-339</v>
      </c>
      <c r="HE216">
        <v>-868504</v>
      </c>
      <c r="HG216">
        <v>7682453</v>
      </c>
    </row>
    <row r="217" spans="1:215" x14ac:dyDescent="0.25">
      <c r="A217">
        <v>16</v>
      </c>
      <c r="B217" t="s">
        <v>733</v>
      </c>
      <c r="C217">
        <v>2005</v>
      </c>
      <c r="E217" t="s">
        <v>734</v>
      </c>
      <c r="F217">
        <v>1939</v>
      </c>
      <c r="G217">
        <v>0</v>
      </c>
      <c r="I217">
        <v>0</v>
      </c>
      <c r="J217" t="s">
        <v>735</v>
      </c>
      <c r="K217" t="s">
        <v>736</v>
      </c>
      <c r="L217" t="s">
        <v>736</v>
      </c>
      <c r="M217">
        <v>4</v>
      </c>
      <c r="N217" t="s">
        <v>730</v>
      </c>
      <c r="O217">
        <v>1</v>
      </c>
      <c r="P217" t="s">
        <v>616</v>
      </c>
      <c r="Q217" t="s">
        <v>713</v>
      </c>
      <c r="R217">
        <v>1</v>
      </c>
      <c r="T217" s="60">
        <v>38533</v>
      </c>
      <c r="V217" s="60">
        <v>38533</v>
      </c>
      <c r="BK217">
        <v>5.0000001000000002E-2</v>
      </c>
      <c r="BP217" s="60">
        <v>38533</v>
      </c>
      <c r="BQ217">
        <v>8517677</v>
      </c>
      <c r="BR217">
        <v>15987547</v>
      </c>
      <c r="BS217">
        <v>0.53279995999999996</v>
      </c>
      <c r="BT217">
        <v>7469869</v>
      </c>
      <c r="BV217">
        <v>2980104</v>
      </c>
      <c r="BW217">
        <v>516298</v>
      </c>
      <c r="BX217">
        <v>1.0048001</v>
      </c>
      <c r="BY217">
        <v>0</v>
      </c>
      <c r="BZ217">
        <v>0</v>
      </c>
      <c r="CA217">
        <v>0</v>
      </c>
      <c r="CC217">
        <v>0.10439999</v>
      </c>
      <c r="CE217">
        <v>9.2600003E-2</v>
      </c>
      <c r="CG217">
        <v>3.3000000000000002E-2</v>
      </c>
      <c r="CJ217">
        <v>8.8999993999999999E-2</v>
      </c>
      <c r="CS217">
        <v>0</v>
      </c>
      <c r="CT217">
        <v>0</v>
      </c>
      <c r="CU217">
        <v>0</v>
      </c>
      <c r="CV217">
        <v>0.59900003999999996</v>
      </c>
      <c r="CW217">
        <v>0.38799998000000002</v>
      </c>
      <c r="CX217">
        <v>0.21100000999999999</v>
      </c>
      <c r="CY217">
        <v>0.29599999999999999</v>
      </c>
      <c r="CZ217">
        <v>0</v>
      </c>
      <c r="DA217">
        <v>0</v>
      </c>
      <c r="DB217">
        <v>1.8999999E-2</v>
      </c>
      <c r="DC217">
        <v>1.7999998999999999E-2</v>
      </c>
      <c r="DD217">
        <v>6.8000004000000003E-2</v>
      </c>
      <c r="DE217">
        <v>0</v>
      </c>
      <c r="DF217">
        <v>2007</v>
      </c>
      <c r="DG217">
        <v>0.11105577</v>
      </c>
      <c r="DH217">
        <v>1.735577E-2</v>
      </c>
      <c r="DI217">
        <v>9.3699999000000006E-2</v>
      </c>
      <c r="DJ217">
        <v>0.21280001000000001</v>
      </c>
      <c r="DK217">
        <v>0.23015578</v>
      </c>
      <c r="DN217">
        <v>292275.38</v>
      </c>
      <c r="DO217">
        <v>663926.38</v>
      </c>
      <c r="DQ217">
        <v>3120754</v>
      </c>
      <c r="DR217">
        <v>1</v>
      </c>
      <c r="DS217">
        <v>1</v>
      </c>
      <c r="DT217">
        <v>0</v>
      </c>
      <c r="DU217">
        <v>0</v>
      </c>
      <c r="DV217">
        <v>48919</v>
      </c>
      <c r="DW217">
        <v>2980100</v>
      </c>
      <c r="DX217">
        <v>45.400002000000001</v>
      </c>
      <c r="DY217">
        <v>12.9</v>
      </c>
      <c r="DZ217">
        <v>60.918998999999999</v>
      </c>
      <c r="EA217">
        <v>1750</v>
      </c>
      <c r="EC217">
        <v>36705</v>
      </c>
      <c r="ED217">
        <v>906226</v>
      </c>
      <c r="EF217">
        <v>24.688998999999999</v>
      </c>
      <c r="EG217">
        <v>30057</v>
      </c>
      <c r="EN217">
        <v>3067</v>
      </c>
      <c r="EP217">
        <v>3581</v>
      </c>
      <c r="ES217">
        <v>0</v>
      </c>
      <c r="EV217">
        <v>87374</v>
      </c>
      <c r="EW217">
        <v>0</v>
      </c>
      <c r="EX217">
        <v>0</v>
      </c>
      <c r="FB217">
        <v>9640760</v>
      </c>
      <c r="FP217">
        <v>51722</v>
      </c>
      <c r="FR217">
        <v>403312.81</v>
      </c>
      <c r="FV217">
        <v>115451.18</v>
      </c>
      <c r="FW217">
        <v>570487.63</v>
      </c>
      <c r="FX217">
        <v>830313</v>
      </c>
      <c r="GB217">
        <v>0</v>
      </c>
      <c r="GL217">
        <v>-43965</v>
      </c>
      <c r="GQ217">
        <v>1356834</v>
      </c>
      <c r="GR217">
        <v>-882374.19</v>
      </c>
      <c r="GS217">
        <v>-882374.19</v>
      </c>
      <c r="HA217">
        <v>-5186.8100999999997</v>
      </c>
      <c r="HB217">
        <v>-460</v>
      </c>
      <c r="HD217">
        <v>-2159</v>
      </c>
      <c r="HE217">
        <v>-890180</v>
      </c>
      <c r="HG217">
        <v>8149107</v>
      </c>
    </row>
    <row r="218" spans="1:215" x14ac:dyDescent="0.25">
      <c r="A218">
        <v>16</v>
      </c>
      <c r="B218" t="s">
        <v>733</v>
      </c>
      <c r="C218">
        <v>2006</v>
      </c>
      <c r="E218" t="s">
        <v>734</v>
      </c>
      <c r="F218">
        <v>1939</v>
      </c>
      <c r="G218">
        <v>0</v>
      </c>
      <c r="I218">
        <v>0</v>
      </c>
      <c r="J218" t="s">
        <v>735</v>
      </c>
      <c r="K218" t="s">
        <v>736</v>
      </c>
      <c r="L218" t="s">
        <v>736</v>
      </c>
      <c r="M218">
        <v>4</v>
      </c>
      <c r="N218" t="s">
        <v>730</v>
      </c>
      <c r="O218">
        <v>1</v>
      </c>
      <c r="P218" t="s">
        <v>616</v>
      </c>
      <c r="Q218" t="s">
        <v>713</v>
      </c>
      <c r="R218">
        <v>1</v>
      </c>
      <c r="T218" s="60">
        <v>38898</v>
      </c>
      <c r="U218" s="60">
        <v>38898</v>
      </c>
      <c r="V218" s="60">
        <v>38898</v>
      </c>
      <c r="W218" t="s">
        <v>324</v>
      </c>
      <c r="X218" t="s">
        <v>737</v>
      </c>
      <c r="Y218" t="s">
        <v>627</v>
      </c>
      <c r="Z218">
        <v>5.0000001000000002E-2</v>
      </c>
      <c r="AA218">
        <v>8.5000001000000006E-2</v>
      </c>
      <c r="AB218">
        <v>2</v>
      </c>
      <c r="AC218">
        <v>0</v>
      </c>
      <c r="AD218">
        <v>1</v>
      </c>
      <c r="AE218">
        <v>1</v>
      </c>
      <c r="AF218">
        <v>3</v>
      </c>
      <c r="AG218">
        <v>25</v>
      </c>
      <c r="BK218">
        <v>5.0000001000000002E-2</v>
      </c>
      <c r="BP218" s="60">
        <v>38898</v>
      </c>
      <c r="BQ218">
        <v>8951393</v>
      </c>
      <c r="BR218">
        <v>16830348</v>
      </c>
      <c r="BS218">
        <v>0.53189998999999999</v>
      </c>
      <c r="BT218">
        <v>7878956</v>
      </c>
      <c r="BV218">
        <v>3107928</v>
      </c>
      <c r="BW218">
        <v>623063</v>
      </c>
      <c r="BX218">
        <v>1</v>
      </c>
      <c r="BY218">
        <v>0</v>
      </c>
      <c r="BZ218">
        <v>0</v>
      </c>
      <c r="CA218">
        <v>0</v>
      </c>
      <c r="CC218">
        <v>0.10569998999999999</v>
      </c>
      <c r="CE218">
        <v>0.12060000999999999</v>
      </c>
      <c r="CG218">
        <v>6.1900001000000003E-2</v>
      </c>
      <c r="CJ218">
        <v>8.5600003999999993E-2</v>
      </c>
      <c r="CS218">
        <v>0</v>
      </c>
      <c r="CT218">
        <v>0</v>
      </c>
      <c r="CU218">
        <v>0</v>
      </c>
      <c r="CV218">
        <v>0.62700003000000004</v>
      </c>
      <c r="CW218">
        <v>0.39300001000000001</v>
      </c>
      <c r="CX218">
        <v>0.23400000000000001</v>
      </c>
      <c r="CY218">
        <v>0.28100002000000002</v>
      </c>
      <c r="CZ218">
        <v>0</v>
      </c>
      <c r="DA218">
        <v>0</v>
      </c>
      <c r="DB218">
        <v>1.7999998999999999E-2</v>
      </c>
      <c r="DC218">
        <v>1.2E-2</v>
      </c>
      <c r="DD218">
        <v>5.9999998999999998E-2</v>
      </c>
      <c r="DE218">
        <v>0</v>
      </c>
      <c r="DF218">
        <v>2008</v>
      </c>
      <c r="DG218">
        <v>0.11347226000000001</v>
      </c>
      <c r="DH218">
        <v>1.7772263E-2</v>
      </c>
      <c r="DI218">
        <v>9.5699995999999996E-2</v>
      </c>
      <c r="DJ218">
        <v>0.21969999000000001</v>
      </c>
      <c r="DK218">
        <v>0.23747225</v>
      </c>
      <c r="DN218">
        <v>312360.78000000003</v>
      </c>
      <c r="DO218">
        <v>716944.25</v>
      </c>
      <c r="DQ218">
        <v>3263020.5</v>
      </c>
      <c r="DR218">
        <v>1</v>
      </c>
      <c r="DS218">
        <v>1</v>
      </c>
      <c r="DT218">
        <v>0</v>
      </c>
      <c r="DU218">
        <v>0</v>
      </c>
      <c r="DV218">
        <v>50605</v>
      </c>
      <c r="DW218">
        <v>3107928</v>
      </c>
      <c r="DX218">
        <v>45.700001</v>
      </c>
      <c r="DY218">
        <v>12.9</v>
      </c>
      <c r="DZ218">
        <v>61.415000999999997</v>
      </c>
      <c r="EA218">
        <v>1732</v>
      </c>
      <c r="EC218">
        <v>36964</v>
      </c>
      <c r="ED218">
        <v>942054</v>
      </c>
      <c r="EF218">
        <v>25.486000000000001</v>
      </c>
      <c r="EG218">
        <v>29941</v>
      </c>
      <c r="EN218">
        <v>3310</v>
      </c>
      <c r="EP218">
        <v>3713</v>
      </c>
      <c r="ES218">
        <v>0</v>
      </c>
      <c r="EV218">
        <v>89301</v>
      </c>
      <c r="EW218">
        <v>0</v>
      </c>
      <c r="EX218">
        <v>0</v>
      </c>
      <c r="FB218">
        <v>9931386</v>
      </c>
      <c r="FP218">
        <v>55234.913999999997</v>
      </c>
      <c r="FR218">
        <v>507264.75</v>
      </c>
      <c r="FV218">
        <v>115797.98</v>
      </c>
      <c r="FW218">
        <v>678297.63</v>
      </c>
      <c r="FX218">
        <v>926756</v>
      </c>
      <c r="GB218">
        <v>0</v>
      </c>
      <c r="GL218">
        <v>-69665</v>
      </c>
      <c r="GQ218">
        <v>1535389</v>
      </c>
      <c r="GR218">
        <v>-913031.19</v>
      </c>
      <c r="GS218">
        <v>-913031.19</v>
      </c>
      <c r="HA218">
        <v>-5882.7920000000004</v>
      </c>
      <c r="HB218">
        <v>-431</v>
      </c>
      <c r="HE218">
        <v>-919345</v>
      </c>
      <c r="HG218">
        <v>8765151</v>
      </c>
    </row>
    <row r="219" spans="1:215" x14ac:dyDescent="0.25">
      <c r="A219">
        <v>16</v>
      </c>
      <c r="B219" t="s">
        <v>733</v>
      </c>
      <c r="C219">
        <v>2007</v>
      </c>
      <c r="E219" t="s">
        <v>734</v>
      </c>
      <c r="F219">
        <v>1939</v>
      </c>
      <c r="G219">
        <v>0</v>
      </c>
      <c r="I219">
        <v>0</v>
      </c>
      <c r="J219" t="s">
        <v>735</v>
      </c>
      <c r="K219" t="s">
        <v>736</v>
      </c>
      <c r="L219" t="s">
        <v>736</v>
      </c>
      <c r="M219">
        <v>4</v>
      </c>
      <c r="N219" t="s">
        <v>730</v>
      </c>
      <c r="O219">
        <v>1</v>
      </c>
      <c r="P219" t="s">
        <v>616</v>
      </c>
      <c r="Q219" t="s">
        <v>713</v>
      </c>
      <c r="R219">
        <v>1</v>
      </c>
      <c r="T219" s="60">
        <v>39263</v>
      </c>
      <c r="V219" s="60">
        <v>39263</v>
      </c>
      <c r="W219" t="s">
        <v>324</v>
      </c>
      <c r="X219" t="s">
        <v>737</v>
      </c>
      <c r="Y219" t="s">
        <v>627</v>
      </c>
      <c r="Z219">
        <v>5.0000001000000002E-2</v>
      </c>
      <c r="AA219">
        <v>8.5000001000000006E-2</v>
      </c>
      <c r="AB219">
        <v>2</v>
      </c>
      <c r="AC219">
        <v>0</v>
      </c>
      <c r="AD219">
        <v>1</v>
      </c>
      <c r="AE219">
        <v>1</v>
      </c>
      <c r="AF219">
        <v>3</v>
      </c>
      <c r="AG219">
        <v>24</v>
      </c>
      <c r="BK219">
        <v>5.0000001000000002E-2</v>
      </c>
      <c r="BP219" s="60">
        <v>39263</v>
      </c>
      <c r="BQ219">
        <v>9584970</v>
      </c>
      <c r="BR219">
        <v>17888064</v>
      </c>
      <c r="BS219">
        <v>0.53580004000000003</v>
      </c>
      <c r="BT219">
        <v>8303095</v>
      </c>
      <c r="BV219">
        <v>3310351</v>
      </c>
      <c r="BW219">
        <v>663926</v>
      </c>
      <c r="BX219">
        <v>1</v>
      </c>
      <c r="BY219">
        <v>0</v>
      </c>
      <c r="BZ219">
        <v>0</v>
      </c>
      <c r="CA219">
        <v>0</v>
      </c>
      <c r="CC219">
        <v>0.17369999999999999</v>
      </c>
      <c r="CE219">
        <v>0.12729999</v>
      </c>
      <c r="CG219">
        <v>0.11070000000000001</v>
      </c>
      <c r="CJ219">
        <v>8.3599999999999994E-2</v>
      </c>
      <c r="CS219">
        <v>0</v>
      </c>
      <c r="CT219">
        <v>0</v>
      </c>
      <c r="CU219">
        <v>0</v>
      </c>
      <c r="CV219">
        <v>0.61099999999999999</v>
      </c>
      <c r="CW219">
        <v>0.37900001</v>
      </c>
      <c r="CX219">
        <v>0.23200001000000001</v>
      </c>
      <c r="CY219">
        <v>0.29399999999999998</v>
      </c>
      <c r="CZ219">
        <v>0</v>
      </c>
      <c r="DA219">
        <v>0</v>
      </c>
      <c r="DB219">
        <v>2.5999998999999999E-2</v>
      </c>
      <c r="DC219">
        <v>8.9999999999999993E-3</v>
      </c>
      <c r="DD219">
        <v>5.9999998999999998E-2</v>
      </c>
      <c r="DE219">
        <v>0</v>
      </c>
      <c r="DF219">
        <v>2009</v>
      </c>
      <c r="DG219">
        <v>0.11236712</v>
      </c>
      <c r="DH219">
        <v>1.8667119999999999E-2</v>
      </c>
      <c r="DI219">
        <v>9.3699999000000006E-2</v>
      </c>
      <c r="DJ219">
        <v>0.22</v>
      </c>
      <c r="DK219">
        <v>0.23866712000000001</v>
      </c>
      <c r="DN219">
        <v>320915.19</v>
      </c>
      <c r="DO219">
        <v>753698.06</v>
      </c>
      <c r="DQ219">
        <v>3425837.3</v>
      </c>
      <c r="DR219">
        <v>1</v>
      </c>
      <c r="DS219">
        <v>1</v>
      </c>
      <c r="DT219">
        <v>0</v>
      </c>
      <c r="DU219">
        <v>0</v>
      </c>
      <c r="DV219">
        <v>52438</v>
      </c>
      <c r="DW219">
        <v>3310351</v>
      </c>
      <c r="DX219">
        <v>46</v>
      </c>
      <c r="DY219">
        <v>13</v>
      </c>
      <c r="DZ219">
        <v>63.129002</v>
      </c>
      <c r="EA219">
        <v>1693</v>
      </c>
      <c r="EC219">
        <v>37420</v>
      </c>
      <c r="ED219">
        <v>988914</v>
      </c>
      <c r="EF219">
        <v>26.427</v>
      </c>
      <c r="EG219">
        <v>30071</v>
      </c>
      <c r="EN219">
        <v>3501</v>
      </c>
      <c r="EP219">
        <v>3848</v>
      </c>
      <c r="ES219">
        <v>0</v>
      </c>
      <c r="EV219">
        <v>91551</v>
      </c>
      <c r="EW219">
        <v>0</v>
      </c>
      <c r="EX219">
        <v>0</v>
      </c>
      <c r="FB219">
        <v>10350883</v>
      </c>
      <c r="FI219">
        <v>10041047</v>
      </c>
      <c r="FP219">
        <v>61794.718999999997</v>
      </c>
      <c r="FR219">
        <v>541038.38</v>
      </c>
      <c r="FV219">
        <v>122892.38</v>
      </c>
      <c r="FW219">
        <v>725725.44</v>
      </c>
      <c r="FX219">
        <v>1594319</v>
      </c>
      <c r="GB219">
        <v>0</v>
      </c>
      <c r="GL219">
        <v>-83150</v>
      </c>
      <c r="GQ219">
        <v>2236894</v>
      </c>
      <c r="GR219">
        <v>-951353.13</v>
      </c>
      <c r="GS219">
        <v>-951353.13</v>
      </c>
      <c r="HA219">
        <v>-6762.2051000000001</v>
      </c>
      <c r="HB219">
        <v>-510</v>
      </c>
      <c r="HD219">
        <v>-29</v>
      </c>
      <c r="HE219">
        <v>-958654</v>
      </c>
      <c r="HG219">
        <v>10043391</v>
      </c>
    </row>
    <row r="220" spans="1:215" x14ac:dyDescent="0.25">
      <c r="A220">
        <v>16</v>
      </c>
      <c r="B220" t="s">
        <v>733</v>
      </c>
      <c r="C220">
        <v>2008</v>
      </c>
      <c r="E220" t="s">
        <v>734</v>
      </c>
      <c r="F220">
        <v>1939</v>
      </c>
      <c r="G220">
        <v>0</v>
      </c>
      <c r="I220">
        <v>0</v>
      </c>
      <c r="J220" t="s">
        <v>735</v>
      </c>
      <c r="K220" t="s">
        <v>736</v>
      </c>
      <c r="L220" t="s">
        <v>736</v>
      </c>
      <c r="M220">
        <v>4</v>
      </c>
      <c r="N220" t="s">
        <v>730</v>
      </c>
      <c r="O220">
        <v>1</v>
      </c>
      <c r="P220" t="s">
        <v>616</v>
      </c>
      <c r="Q220" t="s">
        <v>713</v>
      </c>
      <c r="R220">
        <v>1</v>
      </c>
      <c r="T220" s="60">
        <v>39629</v>
      </c>
      <c r="U220" s="60">
        <v>39629</v>
      </c>
      <c r="V220" s="60">
        <v>39629</v>
      </c>
      <c r="W220" t="s">
        <v>324</v>
      </c>
      <c r="X220" t="s">
        <v>737</v>
      </c>
      <c r="Y220" t="s">
        <v>627</v>
      </c>
      <c r="Z220">
        <v>3.9999999000000001E-2</v>
      </c>
      <c r="AA220">
        <v>8.2500003000000002E-2</v>
      </c>
      <c r="AB220">
        <v>2</v>
      </c>
      <c r="AC220">
        <v>0</v>
      </c>
      <c r="AD220">
        <v>1</v>
      </c>
      <c r="AE220">
        <v>1</v>
      </c>
      <c r="AF220">
        <v>3</v>
      </c>
      <c r="AG220">
        <v>23</v>
      </c>
      <c r="BK220">
        <v>5.0000001000000002E-2</v>
      </c>
      <c r="BP220" s="60">
        <v>39629</v>
      </c>
      <c r="BQ220">
        <v>9990247</v>
      </c>
      <c r="BR220">
        <v>19243372</v>
      </c>
      <c r="BS220">
        <v>0.51919996999999996</v>
      </c>
      <c r="BT220">
        <v>9253126</v>
      </c>
      <c r="BV220">
        <v>3497445</v>
      </c>
      <c r="BW220">
        <v>716944.25</v>
      </c>
      <c r="BX220">
        <v>0.99250000999999999</v>
      </c>
      <c r="BY220">
        <v>0</v>
      </c>
      <c r="BZ220">
        <v>0</v>
      </c>
      <c r="CA220">
        <v>0</v>
      </c>
      <c r="CC220">
        <v>-4.8299997999999997E-2</v>
      </c>
      <c r="CE220">
        <v>7.2899996999999994E-2</v>
      </c>
      <c r="CG220">
        <v>9.4300001999999994E-2</v>
      </c>
      <c r="CJ220">
        <v>6.0599998000000002E-2</v>
      </c>
      <c r="CS220">
        <v>0</v>
      </c>
      <c r="CT220">
        <v>0</v>
      </c>
      <c r="CU220">
        <v>0</v>
      </c>
      <c r="CV220">
        <v>0.57800001000000001</v>
      </c>
      <c r="CW220">
        <v>0.31900001</v>
      </c>
      <c r="CX220">
        <v>0.25900000000000001</v>
      </c>
      <c r="CY220">
        <v>0.27500001000000002</v>
      </c>
      <c r="CZ220">
        <v>0</v>
      </c>
      <c r="DA220">
        <v>0</v>
      </c>
      <c r="DB220">
        <v>4.0999997000000003E-2</v>
      </c>
      <c r="DC220">
        <v>3.5000000000000003E-2</v>
      </c>
      <c r="DD220">
        <v>7.1000002000000006E-2</v>
      </c>
      <c r="DE220">
        <v>0</v>
      </c>
      <c r="DF220">
        <v>2010</v>
      </c>
      <c r="DG220">
        <v>0.11146824</v>
      </c>
      <c r="DH220">
        <v>1.9268232999999999E-2</v>
      </c>
      <c r="DI220">
        <v>9.2200004000000002E-2</v>
      </c>
      <c r="DJ220">
        <v>0.2467</v>
      </c>
      <c r="DK220">
        <v>0.26596823000000003</v>
      </c>
      <c r="DN220">
        <v>335323.15999999997</v>
      </c>
      <c r="DO220">
        <v>897428.06</v>
      </c>
      <c r="DQ220">
        <v>3637100.5</v>
      </c>
      <c r="DR220">
        <v>1</v>
      </c>
      <c r="DS220">
        <v>1</v>
      </c>
      <c r="DT220">
        <v>0</v>
      </c>
      <c r="DU220">
        <v>0</v>
      </c>
      <c r="DV220">
        <v>53196</v>
      </c>
      <c r="DW220">
        <v>3497444.8</v>
      </c>
      <c r="DX220">
        <v>46.200001</v>
      </c>
      <c r="DY220">
        <v>13</v>
      </c>
      <c r="DZ220">
        <v>65.746002000000004</v>
      </c>
      <c r="EA220">
        <v>1592</v>
      </c>
      <c r="EC220">
        <v>38093</v>
      </c>
      <c r="ED220">
        <v>1047479</v>
      </c>
      <c r="EF220">
        <v>27.497999</v>
      </c>
      <c r="EG220">
        <v>30484</v>
      </c>
      <c r="EN220">
        <v>3690</v>
      </c>
      <c r="EP220">
        <v>3919</v>
      </c>
      <c r="ES220">
        <v>0</v>
      </c>
      <c r="EV220">
        <v>92881</v>
      </c>
      <c r="EW220">
        <v>0</v>
      </c>
      <c r="EX220">
        <v>0</v>
      </c>
      <c r="FB220">
        <v>11177843</v>
      </c>
      <c r="FI220">
        <v>9329175</v>
      </c>
      <c r="FP220">
        <v>67389.585999999996</v>
      </c>
      <c r="FR220">
        <v>548936.56000000006</v>
      </c>
      <c r="FV220">
        <v>162618.69</v>
      </c>
      <c r="FW220">
        <v>778944.88</v>
      </c>
      <c r="FX220">
        <v>-398292</v>
      </c>
      <c r="GB220">
        <v>0</v>
      </c>
      <c r="GL220">
        <v>-77493</v>
      </c>
      <c r="GQ220">
        <v>303160</v>
      </c>
      <c r="GR220">
        <v>-1008131.8</v>
      </c>
      <c r="GS220">
        <v>-1008131.8</v>
      </c>
      <c r="HA220">
        <v>-5964.3071</v>
      </c>
      <c r="HB220">
        <v>-558</v>
      </c>
      <c r="HE220">
        <v>-1014654</v>
      </c>
      <c r="HG220">
        <v>9331897</v>
      </c>
    </row>
    <row r="221" spans="1:215" x14ac:dyDescent="0.25">
      <c r="A221">
        <v>16</v>
      </c>
      <c r="B221" t="s">
        <v>733</v>
      </c>
      <c r="C221">
        <v>2009</v>
      </c>
      <c r="E221" t="s">
        <v>734</v>
      </c>
      <c r="F221">
        <v>1939</v>
      </c>
      <c r="G221">
        <v>0</v>
      </c>
      <c r="I221">
        <v>0</v>
      </c>
      <c r="J221" t="s">
        <v>735</v>
      </c>
      <c r="K221" t="s">
        <v>736</v>
      </c>
      <c r="L221" t="s">
        <v>736</v>
      </c>
      <c r="M221">
        <v>4</v>
      </c>
      <c r="N221" t="s">
        <v>730</v>
      </c>
      <c r="O221">
        <v>1</v>
      </c>
      <c r="P221" t="s">
        <v>616</v>
      </c>
      <c r="Q221" t="s">
        <v>713</v>
      </c>
      <c r="R221">
        <v>1</v>
      </c>
      <c r="T221" s="60">
        <v>39994</v>
      </c>
      <c r="V221" s="60">
        <v>39994</v>
      </c>
      <c r="BP221" s="60">
        <v>39994</v>
      </c>
      <c r="BQ221">
        <v>8787160</v>
      </c>
      <c r="BR221">
        <v>20148784</v>
      </c>
      <c r="BS221">
        <v>0.43611366000000001</v>
      </c>
      <c r="BT221">
        <v>11361624</v>
      </c>
      <c r="BV221">
        <v>3396555.5</v>
      </c>
      <c r="BW221">
        <v>753698</v>
      </c>
      <c r="BX221">
        <v>0.92800002999999998</v>
      </c>
      <c r="BY221">
        <v>0</v>
      </c>
      <c r="BZ221">
        <v>1</v>
      </c>
      <c r="CA221">
        <v>1</v>
      </c>
      <c r="CC221">
        <v>-0.1825</v>
      </c>
      <c r="CE221">
        <v>-2.9899999E-2</v>
      </c>
      <c r="CG221">
        <v>2.1999999999999999E-2</v>
      </c>
      <c r="CJ221">
        <v>2.9100001E-2</v>
      </c>
      <c r="CS221">
        <v>0</v>
      </c>
      <c r="CT221">
        <v>0</v>
      </c>
      <c r="CU221">
        <v>0</v>
      </c>
      <c r="CV221">
        <v>0.56099999</v>
      </c>
      <c r="CW221">
        <v>0.28400001000000002</v>
      </c>
      <c r="CX221">
        <v>0.27700001000000002</v>
      </c>
      <c r="CY221">
        <v>0.28299998999999998</v>
      </c>
      <c r="CZ221">
        <v>0</v>
      </c>
      <c r="DA221">
        <v>0</v>
      </c>
      <c r="DB221">
        <v>3.7999999E-2</v>
      </c>
      <c r="DC221">
        <v>3.7999999E-2</v>
      </c>
      <c r="DD221">
        <v>7.9999998000000003E-2</v>
      </c>
      <c r="DE221">
        <v>0</v>
      </c>
      <c r="DF221">
        <v>2011</v>
      </c>
      <c r="DG221">
        <v>0.1118584</v>
      </c>
      <c r="DH221">
        <v>2.0858392E-2</v>
      </c>
      <c r="DI221">
        <v>9.1000005999999994E-2</v>
      </c>
      <c r="DJ221">
        <v>0.24959998999999999</v>
      </c>
      <c r="DK221">
        <v>0.27045839999999999</v>
      </c>
      <c r="DN221">
        <v>340926.66</v>
      </c>
      <c r="DO221">
        <v>944076.94</v>
      </c>
      <c r="DQ221">
        <v>3782258.3</v>
      </c>
      <c r="DR221">
        <v>1</v>
      </c>
      <c r="DS221">
        <v>1</v>
      </c>
      <c r="DT221">
        <v>0</v>
      </c>
      <c r="DU221">
        <v>0</v>
      </c>
      <c r="DV221">
        <v>51630</v>
      </c>
      <c r="DW221">
        <v>3396555.3</v>
      </c>
      <c r="DZ221">
        <v>65.786468999999997</v>
      </c>
      <c r="EC221">
        <v>39937.5</v>
      </c>
      <c r="ED221">
        <v>1155752.3</v>
      </c>
      <c r="EF221">
        <v>28.939024</v>
      </c>
      <c r="EV221">
        <v>93164.5</v>
      </c>
      <c r="EW221">
        <v>1</v>
      </c>
      <c r="EX221">
        <v>1</v>
      </c>
      <c r="FP221">
        <v>70846.687999999995</v>
      </c>
      <c r="FR221">
        <v>526231</v>
      </c>
      <c r="FV221">
        <v>173538.84</v>
      </c>
      <c r="FW221">
        <v>770616.56</v>
      </c>
      <c r="FX221">
        <v>-1673282</v>
      </c>
      <c r="GB221">
        <v>0</v>
      </c>
      <c r="GL221">
        <v>-35132</v>
      </c>
      <c r="GQ221">
        <v>-937797</v>
      </c>
      <c r="GR221">
        <v>-1063286.1000000001</v>
      </c>
      <c r="GS221">
        <v>-1063286.1000000001</v>
      </c>
      <c r="HA221">
        <v>-7187.8779000000004</v>
      </c>
      <c r="HB221">
        <v>-846</v>
      </c>
      <c r="HE221">
        <v>-1071320</v>
      </c>
      <c r="HG221">
        <v>7322633.5</v>
      </c>
    </row>
    <row r="222" spans="1:215" x14ac:dyDescent="0.25">
      <c r="A222">
        <v>16</v>
      </c>
      <c r="B222" t="s">
        <v>733</v>
      </c>
      <c r="C222">
        <v>2010</v>
      </c>
      <c r="E222" t="s">
        <v>734</v>
      </c>
      <c r="F222">
        <v>1939</v>
      </c>
      <c r="G222">
        <v>0</v>
      </c>
      <c r="I222">
        <v>0</v>
      </c>
      <c r="J222" t="s">
        <v>735</v>
      </c>
      <c r="K222" t="s">
        <v>736</v>
      </c>
      <c r="L222" t="s">
        <v>736</v>
      </c>
      <c r="M222">
        <v>4</v>
      </c>
      <c r="N222" t="s">
        <v>730</v>
      </c>
      <c r="O222">
        <v>1</v>
      </c>
      <c r="P222" t="s">
        <v>616</v>
      </c>
      <c r="Q222" t="s">
        <v>713</v>
      </c>
      <c r="R222">
        <v>1</v>
      </c>
      <c r="T222" s="60">
        <v>40359</v>
      </c>
      <c r="U222" s="60">
        <v>40359</v>
      </c>
      <c r="V222" s="60">
        <v>40359</v>
      </c>
      <c r="W222" t="s">
        <v>324</v>
      </c>
      <c r="X222" t="s">
        <v>738</v>
      </c>
      <c r="Y222" t="s">
        <v>627</v>
      </c>
      <c r="Z222">
        <v>3.9999999000000001E-2</v>
      </c>
      <c r="AA222">
        <v>8.2500003000000002E-2</v>
      </c>
      <c r="AB222">
        <v>2</v>
      </c>
      <c r="AC222">
        <v>0</v>
      </c>
      <c r="AD222">
        <v>5</v>
      </c>
      <c r="AE222">
        <v>1</v>
      </c>
      <c r="AF222">
        <v>3</v>
      </c>
      <c r="AG222">
        <v>21</v>
      </c>
      <c r="BK222">
        <v>3.9999999000000001E-2</v>
      </c>
      <c r="BP222" s="60">
        <v>40359</v>
      </c>
      <c r="BQ222">
        <v>9349605</v>
      </c>
      <c r="BR222">
        <v>21054196</v>
      </c>
      <c r="BS222">
        <v>0.44400001</v>
      </c>
      <c r="BT222">
        <v>11704592</v>
      </c>
      <c r="BV222">
        <v>3295666</v>
      </c>
      <c r="BW222">
        <v>897428</v>
      </c>
      <c r="BX222">
        <v>0.80300002999999998</v>
      </c>
      <c r="BY222">
        <v>0</v>
      </c>
      <c r="BZ222">
        <v>0</v>
      </c>
      <c r="CA222">
        <v>0</v>
      </c>
      <c r="CC222">
        <v>0.1293</v>
      </c>
      <c r="CE222">
        <v>-4.2199999000000002E-2</v>
      </c>
      <c r="CG222">
        <v>2.6600001000000002E-2</v>
      </c>
      <c r="CJ222">
        <v>2.8900001000000002E-2</v>
      </c>
      <c r="CS222">
        <v>0</v>
      </c>
      <c r="CT222">
        <v>0</v>
      </c>
      <c r="CU222">
        <v>0</v>
      </c>
      <c r="CV222">
        <v>0.55900002000000004</v>
      </c>
      <c r="CW222">
        <v>0.25299999000000001</v>
      </c>
      <c r="CX222">
        <v>0.30599999</v>
      </c>
      <c r="CY222">
        <v>0.249</v>
      </c>
      <c r="CZ222">
        <v>0</v>
      </c>
      <c r="DA222">
        <v>0</v>
      </c>
      <c r="DB222">
        <v>3.5999997999999998E-2</v>
      </c>
      <c r="DC222">
        <v>6.3000001E-2</v>
      </c>
      <c r="DD222">
        <v>9.3000001999999998E-2</v>
      </c>
      <c r="DE222">
        <v>0</v>
      </c>
      <c r="DF222">
        <v>2012</v>
      </c>
      <c r="DG222">
        <v>0.10920000000000001</v>
      </c>
      <c r="DH222">
        <v>1.9199998999999999E-2</v>
      </c>
      <c r="DI222">
        <v>9.0000003999999995E-2</v>
      </c>
      <c r="DJ222">
        <v>0.31059998</v>
      </c>
      <c r="DK222">
        <v>0.32980000999999998</v>
      </c>
      <c r="DL222">
        <v>359847.66</v>
      </c>
      <c r="DM222">
        <v>63279.843999999997</v>
      </c>
      <c r="DN222">
        <v>296567.81</v>
      </c>
      <c r="DO222">
        <v>1023451.1</v>
      </c>
      <c r="DP222">
        <v>1086730.8999999999</v>
      </c>
      <c r="DR222">
        <v>0</v>
      </c>
      <c r="DS222">
        <v>0</v>
      </c>
      <c r="DT222">
        <v>0</v>
      </c>
      <c r="DU222">
        <v>0</v>
      </c>
      <c r="DV222">
        <v>50064</v>
      </c>
      <c r="DW222">
        <v>3295665.8</v>
      </c>
      <c r="DX222">
        <v>46.5</v>
      </c>
      <c r="DY222">
        <v>13</v>
      </c>
      <c r="DZ222">
        <v>65.829002000000003</v>
      </c>
      <c r="EA222">
        <v>1602</v>
      </c>
      <c r="EC222">
        <v>41782</v>
      </c>
      <c r="ED222">
        <v>1264025.3999999999</v>
      </c>
      <c r="EE222">
        <v>68.900002000000001</v>
      </c>
      <c r="EF222">
        <v>30.253</v>
      </c>
      <c r="EG222">
        <v>33894</v>
      </c>
      <c r="EN222">
        <v>3875</v>
      </c>
      <c r="EP222">
        <v>4013</v>
      </c>
      <c r="ES222">
        <v>0</v>
      </c>
      <c r="EV222">
        <v>93448</v>
      </c>
      <c r="EW222">
        <v>0</v>
      </c>
      <c r="EX222">
        <v>0</v>
      </c>
      <c r="FB222">
        <v>13825826</v>
      </c>
      <c r="FI222">
        <v>7791337.5</v>
      </c>
      <c r="FP222">
        <v>65662.491999999998</v>
      </c>
      <c r="FR222">
        <v>548509.88</v>
      </c>
      <c r="FV222">
        <v>172016.67</v>
      </c>
      <c r="FW222">
        <v>786189.06</v>
      </c>
      <c r="FX222">
        <v>986656</v>
      </c>
      <c r="GB222">
        <v>0</v>
      </c>
      <c r="GL222">
        <v>-31745</v>
      </c>
      <c r="GQ222">
        <v>1741100</v>
      </c>
      <c r="GR222">
        <v>-1263784.6000000001</v>
      </c>
      <c r="GS222">
        <v>-1263784.6000000001</v>
      </c>
      <c r="HA222">
        <v>-8336.7031000000006</v>
      </c>
      <c r="HB222">
        <v>-417</v>
      </c>
      <c r="HE222">
        <v>-1272538</v>
      </c>
      <c r="HG222">
        <v>7791337.5</v>
      </c>
    </row>
    <row r="223" spans="1:215" x14ac:dyDescent="0.25">
      <c r="A223">
        <v>16</v>
      </c>
      <c r="B223" t="s">
        <v>733</v>
      </c>
      <c r="C223">
        <v>2011</v>
      </c>
      <c r="E223" t="s">
        <v>734</v>
      </c>
      <c r="F223">
        <v>1939</v>
      </c>
      <c r="G223">
        <v>0</v>
      </c>
      <c r="I223">
        <v>0</v>
      </c>
      <c r="J223" t="s">
        <v>735</v>
      </c>
      <c r="K223" t="s">
        <v>736</v>
      </c>
      <c r="L223" t="s">
        <v>736</v>
      </c>
      <c r="M223">
        <v>4</v>
      </c>
      <c r="N223" t="s">
        <v>730</v>
      </c>
      <c r="O223">
        <v>1</v>
      </c>
      <c r="P223" t="s">
        <v>616</v>
      </c>
      <c r="Q223" t="s">
        <v>713</v>
      </c>
      <c r="R223">
        <v>1</v>
      </c>
      <c r="T223" s="60">
        <v>40724</v>
      </c>
      <c r="V223" s="60">
        <v>40724</v>
      </c>
      <c r="W223" t="s">
        <v>324</v>
      </c>
      <c r="X223" t="s">
        <v>738</v>
      </c>
      <c r="Y223" t="s">
        <v>627</v>
      </c>
      <c r="Z223">
        <v>3.9999999000000001E-2</v>
      </c>
      <c r="AA223">
        <v>8.2500003000000002E-2</v>
      </c>
      <c r="AB223">
        <v>2</v>
      </c>
      <c r="AC223">
        <v>0</v>
      </c>
      <c r="AD223">
        <v>5</v>
      </c>
      <c r="AE223">
        <v>1</v>
      </c>
      <c r="AF223">
        <v>3</v>
      </c>
      <c r="AG223">
        <v>20</v>
      </c>
      <c r="BK223">
        <v>3.9999999000000001E-2</v>
      </c>
      <c r="BP223" s="60">
        <v>40724</v>
      </c>
      <c r="BQ223">
        <v>10122765</v>
      </c>
      <c r="BR223">
        <v>21126724</v>
      </c>
      <c r="BS223">
        <v>0.47899999999999998</v>
      </c>
      <c r="BT223">
        <v>11003960</v>
      </c>
      <c r="BV223">
        <v>3210666</v>
      </c>
      <c r="BW223">
        <v>944077</v>
      </c>
      <c r="BX223">
        <v>0.875</v>
      </c>
      <c r="BY223">
        <v>0</v>
      </c>
      <c r="BZ223">
        <v>0</v>
      </c>
      <c r="CA223">
        <v>0</v>
      </c>
      <c r="CC223">
        <v>0.21149999</v>
      </c>
      <c r="CE223">
        <v>3.7999999E-2</v>
      </c>
      <c r="CG223">
        <v>4.5500002999999997E-2</v>
      </c>
      <c r="CJ223">
        <v>5.2800002999999998E-2</v>
      </c>
      <c r="CS223">
        <v>0</v>
      </c>
      <c r="CT223">
        <v>0</v>
      </c>
      <c r="CU223">
        <v>0</v>
      </c>
      <c r="CV223">
        <v>0.59900003999999996</v>
      </c>
      <c r="CW223">
        <v>0.27399999000000003</v>
      </c>
      <c r="CX223">
        <v>0.32499999000000002</v>
      </c>
      <c r="CY223">
        <v>0.21700000999999999</v>
      </c>
      <c r="CZ223">
        <v>0</v>
      </c>
      <c r="DA223">
        <v>0</v>
      </c>
      <c r="DB223">
        <v>4.3000001000000003E-2</v>
      </c>
      <c r="DC223">
        <v>3.0999999E-2</v>
      </c>
      <c r="DD223">
        <v>0.11</v>
      </c>
      <c r="DE223">
        <v>0</v>
      </c>
      <c r="DF223">
        <v>2012</v>
      </c>
      <c r="DG223">
        <v>9.0800002000000005E-2</v>
      </c>
      <c r="DH223">
        <v>1.9400001E-2</v>
      </c>
      <c r="DI223">
        <v>7.1400002000000004E-2</v>
      </c>
      <c r="DJ223">
        <v>0.28860000000000002</v>
      </c>
      <c r="DK223">
        <v>0.308</v>
      </c>
      <c r="DL223">
        <v>291381</v>
      </c>
      <c r="DM223">
        <v>62269.328000000001</v>
      </c>
      <c r="DN223">
        <v>229111.67</v>
      </c>
      <c r="DO223">
        <v>926371.69</v>
      </c>
      <c r="DP223">
        <v>988641.06</v>
      </c>
      <c r="DR223">
        <v>0</v>
      </c>
      <c r="DS223">
        <v>0</v>
      </c>
      <c r="DT223">
        <v>0</v>
      </c>
      <c r="DU223">
        <v>0</v>
      </c>
      <c r="DV223">
        <v>47778</v>
      </c>
      <c r="DW223">
        <v>3210665.8</v>
      </c>
      <c r="DX223">
        <v>46.5</v>
      </c>
      <c r="DY223">
        <v>13</v>
      </c>
      <c r="DZ223">
        <v>67.199996999999996</v>
      </c>
      <c r="EA223">
        <v>1589</v>
      </c>
      <c r="EC223">
        <v>44051</v>
      </c>
      <c r="ED223">
        <v>1391091.4</v>
      </c>
      <c r="EE223">
        <v>69.300003000000004</v>
      </c>
      <c r="EF223">
        <v>31.579000000000001</v>
      </c>
      <c r="EG223">
        <v>35943</v>
      </c>
      <c r="EN223">
        <v>3997</v>
      </c>
      <c r="EP223">
        <v>4111</v>
      </c>
      <c r="ES223">
        <v>0</v>
      </c>
      <c r="EV223">
        <v>93418</v>
      </c>
      <c r="EW223">
        <v>0</v>
      </c>
      <c r="EX223">
        <v>0</v>
      </c>
      <c r="FI223">
        <v>8984875</v>
      </c>
      <c r="FP223">
        <v>67679.266000000003</v>
      </c>
      <c r="FR223">
        <v>645766.06000000006</v>
      </c>
      <c r="FV223">
        <v>180034.86</v>
      </c>
      <c r="FW223">
        <v>893480.19</v>
      </c>
      <c r="FX223">
        <v>1657847</v>
      </c>
      <c r="GB223">
        <v>0</v>
      </c>
      <c r="GL223">
        <v>-34184</v>
      </c>
      <c r="GP223">
        <v>476</v>
      </c>
      <c r="GQ223">
        <v>2517619</v>
      </c>
      <c r="GR223">
        <v>-1315660.5</v>
      </c>
      <c r="GS223">
        <v>-1315660.5</v>
      </c>
      <c r="HA223">
        <v>-7932.4921999999997</v>
      </c>
      <c r="HB223">
        <v>-346</v>
      </c>
      <c r="HE223">
        <v>-1323939</v>
      </c>
      <c r="HG223">
        <v>8985022</v>
      </c>
    </row>
    <row r="224" spans="1:215" x14ac:dyDescent="0.25">
      <c r="A224">
        <v>16</v>
      </c>
      <c r="B224" t="s">
        <v>733</v>
      </c>
      <c r="C224">
        <v>2012</v>
      </c>
      <c r="E224" t="s">
        <v>734</v>
      </c>
      <c r="F224">
        <v>1939</v>
      </c>
      <c r="G224">
        <v>0</v>
      </c>
      <c r="I224">
        <v>0</v>
      </c>
      <c r="J224" t="s">
        <v>735</v>
      </c>
      <c r="K224" t="s">
        <v>736</v>
      </c>
      <c r="L224" t="s">
        <v>736</v>
      </c>
      <c r="M224">
        <v>4</v>
      </c>
      <c r="N224" t="s">
        <v>730</v>
      </c>
      <c r="O224">
        <v>1</v>
      </c>
      <c r="P224" t="s">
        <v>616</v>
      </c>
      <c r="Q224" t="s">
        <v>713</v>
      </c>
      <c r="R224">
        <v>1</v>
      </c>
      <c r="T224" s="60">
        <v>41090</v>
      </c>
      <c r="U224" s="60">
        <v>41090</v>
      </c>
      <c r="V224" s="60">
        <v>41090</v>
      </c>
      <c r="W224" t="s">
        <v>324</v>
      </c>
      <c r="X224" t="s">
        <v>738</v>
      </c>
      <c r="Y224" t="s">
        <v>627</v>
      </c>
      <c r="Z224">
        <v>3.7500000999999998E-2</v>
      </c>
      <c r="AA224">
        <v>7.9999998000000003E-2</v>
      </c>
      <c r="AB224">
        <v>2</v>
      </c>
      <c r="AC224">
        <v>0</v>
      </c>
      <c r="AD224">
        <v>5</v>
      </c>
      <c r="AE224">
        <v>1</v>
      </c>
      <c r="AF224">
        <v>3</v>
      </c>
      <c r="AG224">
        <v>19</v>
      </c>
      <c r="AI224" t="s">
        <v>739</v>
      </c>
      <c r="AO224">
        <v>8468479</v>
      </c>
      <c r="AP224">
        <v>9744986</v>
      </c>
      <c r="AQ224">
        <v>-422911.31</v>
      </c>
      <c r="AR224">
        <v>0</v>
      </c>
      <c r="AS224">
        <v>0</v>
      </c>
      <c r="AT224">
        <v>0</v>
      </c>
      <c r="AU224">
        <v>1</v>
      </c>
      <c r="AV224">
        <v>4</v>
      </c>
      <c r="AX224">
        <v>0</v>
      </c>
      <c r="AY224">
        <v>0.2</v>
      </c>
      <c r="AZ224">
        <v>5</v>
      </c>
      <c r="BA224">
        <v>0</v>
      </c>
      <c r="BB224">
        <v>0</v>
      </c>
      <c r="BC224">
        <v>4</v>
      </c>
      <c r="BD224">
        <v>2</v>
      </c>
      <c r="BE224">
        <v>1</v>
      </c>
      <c r="BF224">
        <v>1.2</v>
      </c>
      <c r="BG224">
        <v>0.80000000999999998</v>
      </c>
      <c r="BK224">
        <v>3.7500000999999998E-2</v>
      </c>
      <c r="BP224" s="60">
        <v>41090</v>
      </c>
      <c r="BQ224">
        <v>9744986</v>
      </c>
      <c r="BR224">
        <v>23018752</v>
      </c>
      <c r="BS224">
        <v>0.42299998</v>
      </c>
      <c r="BT224">
        <v>13273766</v>
      </c>
      <c r="BV224">
        <v>3354682</v>
      </c>
      <c r="BW224">
        <v>926372</v>
      </c>
      <c r="BX224">
        <v>1</v>
      </c>
      <c r="BY224">
        <v>0</v>
      </c>
      <c r="BZ224">
        <v>0</v>
      </c>
      <c r="CA224">
        <v>0</v>
      </c>
      <c r="CC224">
        <v>-8.9999999999999993E-3</v>
      </c>
      <c r="CE224">
        <v>0.10680000000000001</v>
      </c>
      <c r="CG224">
        <v>1.0699999999999999E-2</v>
      </c>
      <c r="CJ224">
        <v>5.9099998000000001E-2</v>
      </c>
      <c r="CS224">
        <v>0</v>
      </c>
      <c r="CT224">
        <v>0</v>
      </c>
      <c r="CU224">
        <v>0</v>
      </c>
      <c r="CV224">
        <v>0.57499999000000002</v>
      </c>
      <c r="CW224">
        <v>0.28200001000000002</v>
      </c>
      <c r="CX224">
        <v>0.29299997999999999</v>
      </c>
      <c r="CY224">
        <v>0.214</v>
      </c>
      <c r="CZ224">
        <v>0</v>
      </c>
      <c r="DA224">
        <v>0</v>
      </c>
      <c r="DB224">
        <v>5.5E-2</v>
      </c>
      <c r="DC224">
        <v>2.7000000999999999E-2</v>
      </c>
      <c r="DD224">
        <v>0.12899999000000001</v>
      </c>
      <c r="DE224">
        <v>0</v>
      </c>
      <c r="DF224">
        <v>2014</v>
      </c>
      <c r="DG224">
        <v>9.3999997000000002E-2</v>
      </c>
      <c r="DH224">
        <v>1.95E-2</v>
      </c>
      <c r="DI224">
        <v>7.4499994999999999E-2</v>
      </c>
      <c r="DJ224">
        <v>0.37819998999999999</v>
      </c>
      <c r="DK224">
        <v>0.39770000999999999</v>
      </c>
      <c r="DL224">
        <v>315475.75</v>
      </c>
      <c r="DM224">
        <v>65479.273000000001</v>
      </c>
      <c r="DN224">
        <v>249996.48</v>
      </c>
      <c r="DO224">
        <v>1268934.6000000001</v>
      </c>
      <c r="DP224">
        <v>1334413.8999999999</v>
      </c>
      <c r="DR224">
        <v>0</v>
      </c>
      <c r="DS224">
        <v>0</v>
      </c>
      <c r="DT224">
        <v>0</v>
      </c>
      <c r="DU224">
        <v>0</v>
      </c>
      <c r="DV224">
        <v>47868</v>
      </c>
      <c r="DW224">
        <v>3354682.3</v>
      </c>
      <c r="DX224">
        <v>47.099997999999999</v>
      </c>
      <c r="DY224">
        <v>13.5</v>
      </c>
      <c r="DZ224">
        <v>70.082001000000005</v>
      </c>
      <c r="EA224">
        <v>1561</v>
      </c>
      <c r="EC224">
        <v>43887</v>
      </c>
      <c r="ED224">
        <v>1424477</v>
      </c>
      <c r="EE224">
        <v>69.699996999999996</v>
      </c>
      <c r="EF224">
        <v>32.457999999999998</v>
      </c>
      <c r="EG224">
        <v>35740</v>
      </c>
      <c r="EN224">
        <v>3975</v>
      </c>
      <c r="EP224">
        <v>4172</v>
      </c>
      <c r="ES224">
        <v>0</v>
      </c>
      <c r="EV224">
        <v>93316</v>
      </c>
      <c r="EW224">
        <v>0</v>
      </c>
      <c r="EX224">
        <v>0</v>
      </c>
      <c r="FA224">
        <v>235055.77</v>
      </c>
      <c r="FB224">
        <v>16411731</v>
      </c>
      <c r="FI224">
        <v>8468479</v>
      </c>
      <c r="FP224">
        <v>68776.062999999995</v>
      </c>
      <c r="FR224">
        <v>742685.75</v>
      </c>
      <c r="FV224">
        <v>183657</v>
      </c>
      <c r="FW224">
        <v>995118.81</v>
      </c>
      <c r="FX224">
        <v>-59436</v>
      </c>
      <c r="GB224">
        <v>0</v>
      </c>
      <c r="GL224">
        <v>-30981</v>
      </c>
      <c r="GP224">
        <v>4126</v>
      </c>
      <c r="GQ224">
        <v>908828</v>
      </c>
      <c r="GR224">
        <v>-1417025.6</v>
      </c>
      <c r="GS224">
        <v>-1417025.6</v>
      </c>
      <c r="HA224">
        <v>-7640.3339999999998</v>
      </c>
      <c r="HB224">
        <v>-543</v>
      </c>
      <c r="HE224">
        <v>-1425209</v>
      </c>
      <c r="HG224">
        <v>8468641</v>
      </c>
    </row>
    <row r="225" spans="1:215" x14ac:dyDescent="0.25">
      <c r="A225">
        <v>16</v>
      </c>
      <c r="B225" t="s">
        <v>733</v>
      </c>
      <c r="C225">
        <v>2013</v>
      </c>
      <c r="E225" t="s">
        <v>734</v>
      </c>
      <c r="F225">
        <v>1939</v>
      </c>
      <c r="G225">
        <v>0</v>
      </c>
      <c r="I225">
        <v>0</v>
      </c>
      <c r="J225" t="s">
        <v>735</v>
      </c>
      <c r="K225" t="s">
        <v>736</v>
      </c>
      <c r="L225" t="s">
        <v>736</v>
      </c>
      <c r="M225">
        <v>4</v>
      </c>
      <c r="N225" t="s">
        <v>730</v>
      </c>
      <c r="O225">
        <v>1</v>
      </c>
      <c r="P225" t="s">
        <v>616</v>
      </c>
      <c r="Q225" t="s">
        <v>713</v>
      </c>
      <c r="R225">
        <v>1</v>
      </c>
      <c r="T225" s="60">
        <v>41455</v>
      </c>
      <c r="V225" s="60">
        <v>41455</v>
      </c>
      <c r="W225" t="s">
        <v>324</v>
      </c>
      <c r="X225" t="s">
        <v>738</v>
      </c>
      <c r="Y225" t="s">
        <v>627</v>
      </c>
      <c r="Z225">
        <v>3.7500000999999998E-2</v>
      </c>
      <c r="AA225">
        <v>7.9999998000000003E-2</v>
      </c>
      <c r="AB225">
        <v>2</v>
      </c>
      <c r="AC225">
        <v>0</v>
      </c>
      <c r="AD225">
        <v>5</v>
      </c>
      <c r="AE225">
        <v>1</v>
      </c>
      <c r="AF225">
        <v>3</v>
      </c>
      <c r="AG225">
        <v>18</v>
      </c>
      <c r="AI225" t="s">
        <v>740</v>
      </c>
      <c r="AO225">
        <v>9182443</v>
      </c>
      <c r="AP225">
        <v>9784500</v>
      </c>
      <c r="AQ225">
        <v>-259740.38</v>
      </c>
      <c r="AR225">
        <v>0</v>
      </c>
      <c r="AS225">
        <v>0</v>
      </c>
      <c r="AT225">
        <v>0</v>
      </c>
      <c r="AU225">
        <v>1</v>
      </c>
      <c r="AV225">
        <v>4</v>
      </c>
      <c r="AX225">
        <v>0</v>
      </c>
      <c r="AY225">
        <v>0.2</v>
      </c>
      <c r="AZ225">
        <v>5</v>
      </c>
      <c r="BA225">
        <v>0</v>
      </c>
      <c r="BB225">
        <v>0</v>
      </c>
      <c r="BC225">
        <v>4</v>
      </c>
      <c r="BD225">
        <v>2</v>
      </c>
      <c r="BE225">
        <v>1</v>
      </c>
      <c r="BF225">
        <v>1.2</v>
      </c>
      <c r="BG225">
        <v>0.80000000999999998</v>
      </c>
      <c r="BK225">
        <v>3.7500000999999998E-2</v>
      </c>
      <c r="BP225" s="60">
        <v>41455</v>
      </c>
      <c r="BQ225">
        <v>9784500</v>
      </c>
      <c r="BR225">
        <v>23768192</v>
      </c>
      <c r="BS225">
        <v>0.41199999999999998</v>
      </c>
      <c r="BT225">
        <v>13983691</v>
      </c>
      <c r="BV225">
        <v>3139010</v>
      </c>
      <c r="BW225">
        <v>1059652</v>
      </c>
      <c r="BX225">
        <v>0.99900001000000005</v>
      </c>
      <c r="BY225">
        <v>0</v>
      </c>
      <c r="BZ225">
        <v>0</v>
      </c>
      <c r="CA225">
        <v>0</v>
      </c>
      <c r="CC225">
        <v>0.11899999999999999</v>
      </c>
      <c r="CE225">
        <v>0.10340000000000001</v>
      </c>
      <c r="CG225">
        <v>4.3999999999999997E-2</v>
      </c>
      <c r="CJ225">
        <v>6.8899997000000004E-2</v>
      </c>
      <c r="CS225">
        <v>0</v>
      </c>
      <c r="CT225">
        <v>0</v>
      </c>
      <c r="CU225">
        <v>0</v>
      </c>
      <c r="CV225">
        <v>0.55599999</v>
      </c>
      <c r="CW225">
        <v>0.245</v>
      </c>
      <c r="CX225">
        <v>0.31099999</v>
      </c>
      <c r="CY225">
        <v>0.19499999000000001</v>
      </c>
      <c r="CZ225">
        <v>0.14899999</v>
      </c>
      <c r="DA225">
        <v>4.5999999999999999E-2</v>
      </c>
      <c r="DB225">
        <v>5.5E-2</v>
      </c>
      <c r="DC225">
        <v>5.1999996999999999E-2</v>
      </c>
      <c r="DD225">
        <v>0.14199999999999999</v>
      </c>
      <c r="DE225">
        <v>0</v>
      </c>
      <c r="DF225">
        <v>2015</v>
      </c>
      <c r="DG225">
        <v>0.10305797</v>
      </c>
      <c r="DH225">
        <v>1.9957967E-2</v>
      </c>
      <c r="DI225">
        <v>8.3100006000000004E-2</v>
      </c>
      <c r="DJ225">
        <v>0.43939999000000002</v>
      </c>
      <c r="DK225">
        <v>0.45935795000000001</v>
      </c>
      <c r="DL225">
        <v>323500</v>
      </c>
      <c r="DN225">
        <v>260807.22</v>
      </c>
      <c r="DO225">
        <v>1118381.3</v>
      </c>
      <c r="DR225">
        <v>1</v>
      </c>
      <c r="DS225">
        <v>1</v>
      </c>
      <c r="DT225">
        <v>0</v>
      </c>
      <c r="DU225">
        <v>0</v>
      </c>
      <c r="DV225">
        <v>48922</v>
      </c>
      <c r="DW225">
        <v>3421129.5</v>
      </c>
      <c r="DZ225">
        <v>69.930289999999999</v>
      </c>
      <c r="EC225">
        <v>44845</v>
      </c>
      <c r="ED225">
        <v>1500041.5</v>
      </c>
      <c r="EF225">
        <v>33.449471000000003</v>
      </c>
      <c r="EV225">
        <v>95276</v>
      </c>
      <c r="EW225">
        <v>1</v>
      </c>
      <c r="EX225">
        <v>1</v>
      </c>
      <c r="FI225">
        <v>9182443</v>
      </c>
      <c r="FP225">
        <v>163999.98000000001</v>
      </c>
      <c r="FR225">
        <v>829360.06</v>
      </c>
      <c r="FV225">
        <v>228752.67</v>
      </c>
      <c r="FW225">
        <v>1222112.8</v>
      </c>
      <c r="FX225">
        <v>1012054</v>
      </c>
      <c r="GL225">
        <v>-31259</v>
      </c>
      <c r="GQ225">
        <v>2202908</v>
      </c>
      <c r="GR225">
        <v>-1481708.8</v>
      </c>
      <c r="GS225">
        <v>-1481708.8</v>
      </c>
      <c r="HA225">
        <v>-5984.2030999999997</v>
      </c>
      <c r="HB225">
        <v>-717</v>
      </c>
      <c r="HD225">
        <v>-519</v>
      </c>
      <c r="HE225">
        <v>-1488930</v>
      </c>
      <c r="HG225">
        <v>9182619</v>
      </c>
    </row>
    <row r="226" spans="1:215" x14ac:dyDescent="0.25">
      <c r="A226">
        <v>16</v>
      </c>
      <c r="B226" t="s">
        <v>733</v>
      </c>
      <c r="C226">
        <v>2014</v>
      </c>
      <c r="E226" t="s">
        <v>734</v>
      </c>
      <c r="F226">
        <v>1939</v>
      </c>
      <c r="G226">
        <v>0</v>
      </c>
      <c r="I226">
        <v>0</v>
      </c>
      <c r="J226" t="s">
        <v>735</v>
      </c>
      <c r="K226" t="s">
        <v>736</v>
      </c>
      <c r="L226" t="s">
        <v>736</v>
      </c>
      <c r="M226">
        <v>4</v>
      </c>
      <c r="N226" t="s">
        <v>730</v>
      </c>
      <c r="O226">
        <v>1</v>
      </c>
      <c r="P226" t="s">
        <v>616</v>
      </c>
      <c r="Q226" t="s">
        <v>713</v>
      </c>
      <c r="R226">
        <v>1</v>
      </c>
      <c r="T226" s="60">
        <v>41820</v>
      </c>
      <c r="U226" s="60">
        <v>36891</v>
      </c>
      <c r="V226" s="60">
        <v>41820</v>
      </c>
      <c r="W226" t="s">
        <v>324</v>
      </c>
      <c r="X226" t="s">
        <v>738</v>
      </c>
      <c r="Y226" t="s">
        <v>627</v>
      </c>
      <c r="Z226">
        <v>3.7500000999999998E-2</v>
      </c>
      <c r="AA226">
        <v>7.9999998000000003E-2</v>
      </c>
      <c r="AB226">
        <v>2</v>
      </c>
      <c r="AC226">
        <v>0</v>
      </c>
      <c r="AD226">
        <v>5</v>
      </c>
      <c r="AE226">
        <v>1</v>
      </c>
      <c r="AF226">
        <v>3</v>
      </c>
      <c r="AG226">
        <v>17</v>
      </c>
      <c r="AI226" t="s">
        <v>741</v>
      </c>
      <c r="AO226">
        <v>10472567</v>
      </c>
      <c r="AP226">
        <v>10584795</v>
      </c>
      <c r="AQ226">
        <v>-150663.32999999999</v>
      </c>
      <c r="AR226">
        <v>0</v>
      </c>
      <c r="AS226">
        <v>0</v>
      </c>
      <c r="AT226">
        <v>0</v>
      </c>
      <c r="AU226">
        <v>1</v>
      </c>
      <c r="AV226">
        <v>4</v>
      </c>
      <c r="AX226">
        <v>0</v>
      </c>
      <c r="AY226">
        <v>0.2</v>
      </c>
      <c r="AZ226">
        <v>5</v>
      </c>
      <c r="BA226">
        <v>0</v>
      </c>
      <c r="BB226">
        <v>0</v>
      </c>
      <c r="BC226">
        <v>4</v>
      </c>
      <c r="BD226">
        <v>2</v>
      </c>
      <c r="BE226">
        <v>1</v>
      </c>
      <c r="BF226">
        <v>1.2</v>
      </c>
      <c r="BG226">
        <v>0.80000000999999998</v>
      </c>
      <c r="BK226">
        <v>3.7500000999999998E-2</v>
      </c>
      <c r="BP226" s="60">
        <v>41820</v>
      </c>
      <c r="BQ226">
        <v>10584795</v>
      </c>
      <c r="BR226">
        <v>25505610</v>
      </c>
      <c r="BS226">
        <v>0.41499998999999999</v>
      </c>
      <c r="BT226">
        <v>14920815</v>
      </c>
      <c r="BV226">
        <v>3487577</v>
      </c>
      <c r="BW226">
        <v>1268935</v>
      </c>
      <c r="BX226">
        <v>1</v>
      </c>
      <c r="BY226">
        <v>0</v>
      </c>
      <c r="BZ226">
        <v>0</v>
      </c>
      <c r="CA226">
        <v>0</v>
      </c>
      <c r="CC226">
        <v>0.15619999000000001</v>
      </c>
      <c r="CE226">
        <v>8.6400002000000004E-2</v>
      </c>
      <c r="CG226">
        <v>0.11899999999999999</v>
      </c>
      <c r="CJ226">
        <v>6.9399998000000004E-2</v>
      </c>
      <c r="CS226">
        <v>0</v>
      </c>
      <c r="CT226">
        <v>0</v>
      </c>
      <c r="CU226">
        <v>0</v>
      </c>
      <c r="CV226">
        <v>0.55000000999999998</v>
      </c>
      <c r="CW226">
        <v>0.25600001</v>
      </c>
      <c r="CX226">
        <v>0.29399999999999998</v>
      </c>
      <c r="CY226">
        <v>0.215</v>
      </c>
      <c r="CZ226">
        <v>0.17200001000000001</v>
      </c>
      <c r="DA226">
        <v>4.3000001000000003E-2</v>
      </c>
      <c r="DB226">
        <v>4.8000000000000001E-2</v>
      </c>
      <c r="DC226">
        <v>2.7000000999999999E-2</v>
      </c>
      <c r="DD226">
        <v>0.13900000000000001</v>
      </c>
      <c r="DE226">
        <v>0</v>
      </c>
      <c r="DF226">
        <v>2016</v>
      </c>
      <c r="DG226">
        <v>0.10199999999999999</v>
      </c>
      <c r="DH226">
        <v>2.2100000000000002E-2</v>
      </c>
      <c r="DI226">
        <v>7.9899997E-2</v>
      </c>
      <c r="DJ226">
        <v>0.43419998999999998</v>
      </c>
      <c r="DK226">
        <v>0.45630001999999997</v>
      </c>
      <c r="DL226">
        <v>355934.38</v>
      </c>
      <c r="DM226">
        <v>77121.562999999995</v>
      </c>
      <c r="DN226">
        <v>278812.81</v>
      </c>
      <c r="DO226">
        <v>1514467.4</v>
      </c>
      <c r="DP226">
        <v>1591588.9</v>
      </c>
      <c r="DR226">
        <v>0</v>
      </c>
      <c r="DS226">
        <v>0</v>
      </c>
      <c r="DT226">
        <v>0</v>
      </c>
      <c r="DU226">
        <v>0</v>
      </c>
      <c r="DV226">
        <v>49976</v>
      </c>
      <c r="DW226">
        <v>3487577</v>
      </c>
      <c r="DX226">
        <v>47.299999</v>
      </c>
      <c r="DY226">
        <v>13.5</v>
      </c>
      <c r="DZ226">
        <v>69.785004000000001</v>
      </c>
      <c r="EA226">
        <v>1457</v>
      </c>
      <c r="EC226">
        <v>45803</v>
      </c>
      <c r="ED226">
        <v>1575606</v>
      </c>
      <c r="EF226">
        <v>34.399624000000003</v>
      </c>
      <c r="EV226">
        <v>97236</v>
      </c>
      <c r="EW226">
        <v>0</v>
      </c>
      <c r="EX226">
        <v>1</v>
      </c>
      <c r="FB226">
        <v>17903944</v>
      </c>
      <c r="FP226">
        <v>144806.60999999999</v>
      </c>
      <c r="FR226">
        <v>1024371.2</v>
      </c>
      <c r="FV226">
        <v>244518.64</v>
      </c>
      <c r="FW226">
        <v>1413696.4</v>
      </c>
      <c r="GR226">
        <v>-1563029.4</v>
      </c>
      <c r="GS226">
        <v>-1563029.4</v>
      </c>
      <c r="HA226">
        <v>-7528.5941999999995</v>
      </c>
      <c r="HG226">
        <v>10472567</v>
      </c>
    </row>
    <row r="227" spans="1:215" x14ac:dyDescent="0.25">
      <c r="A227">
        <v>17</v>
      </c>
      <c r="B227" t="s">
        <v>742</v>
      </c>
      <c r="C227">
        <v>2001</v>
      </c>
      <c r="E227" t="s">
        <v>743</v>
      </c>
      <c r="F227">
        <v>1939</v>
      </c>
      <c r="G227">
        <v>0</v>
      </c>
      <c r="I227">
        <v>0</v>
      </c>
      <c r="J227" t="s">
        <v>735</v>
      </c>
      <c r="K227" t="s">
        <v>736</v>
      </c>
      <c r="L227" t="s">
        <v>736</v>
      </c>
      <c r="M227">
        <v>2</v>
      </c>
      <c r="N227" t="s">
        <v>625</v>
      </c>
      <c r="O227">
        <v>0</v>
      </c>
      <c r="P227" t="s">
        <v>633</v>
      </c>
      <c r="Q227" t="s">
        <v>626</v>
      </c>
      <c r="R227">
        <v>2</v>
      </c>
      <c r="S227">
        <v>1</v>
      </c>
      <c r="T227" s="60">
        <v>37072</v>
      </c>
      <c r="V227" s="60">
        <v>37072</v>
      </c>
      <c r="BP227" s="60">
        <v>37072</v>
      </c>
      <c r="BW227">
        <v>252547.88</v>
      </c>
      <c r="BX227">
        <v>0.85000001999999997</v>
      </c>
      <c r="BY227">
        <v>0</v>
      </c>
      <c r="BZ227">
        <v>0</v>
      </c>
      <c r="CA227">
        <v>0</v>
      </c>
      <c r="CC227">
        <v>-3.6800000999999999E-2</v>
      </c>
      <c r="CE227">
        <v>6.3799999999999996E-2</v>
      </c>
      <c r="CG227">
        <v>0.1099</v>
      </c>
      <c r="CJ227">
        <v>0.10580000000000001</v>
      </c>
      <c r="CS227">
        <v>0</v>
      </c>
      <c r="CT227">
        <v>0</v>
      </c>
      <c r="CU227">
        <v>0</v>
      </c>
      <c r="CV227">
        <v>0.50599998000000002</v>
      </c>
      <c r="CW227">
        <v>0.38499999000000001</v>
      </c>
      <c r="CX227">
        <v>0.12100001000000001</v>
      </c>
      <c r="CY227">
        <v>0.34299998999999998</v>
      </c>
      <c r="CZ227">
        <v>0</v>
      </c>
      <c r="DA227">
        <v>0</v>
      </c>
      <c r="DB227">
        <v>2.3E-2</v>
      </c>
      <c r="DC227">
        <v>0</v>
      </c>
      <c r="DD227">
        <v>0.127</v>
      </c>
      <c r="DE227">
        <v>0</v>
      </c>
      <c r="DR227">
        <v>0</v>
      </c>
      <c r="DS227">
        <v>0</v>
      </c>
      <c r="DT227">
        <v>0</v>
      </c>
      <c r="DU227">
        <v>0</v>
      </c>
      <c r="EW227">
        <v>0</v>
      </c>
      <c r="EX227">
        <v>0</v>
      </c>
      <c r="FP227">
        <v>169420</v>
      </c>
      <c r="FR227">
        <v>214666</v>
      </c>
      <c r="FV227">
        <v>3215</v>
      </c>
      <c r="FW227">
        <v>387301</v>
      </c>
      <c r="FX227">
        <v>-346516</v>
      </c>
      <c r="GB227">
        <v>0</v>
      </c>
      <c r="GL227">
        <v>-85951</v>
      </c>
      <c r="GQ227">
        <v>-45166</v>
      </c>
      <c r="GR227">
        <v>-697103</v>
      </c>
      <c r="GS227">
        <v>-697103</v>
      </c>
      <c r="HE227">
        <v>-697103</v>
      </c>
      <c r="HG227">
        <v>11207086</v>
      </c>
    </row>
    <row r="228" spans="1:215" x14ac:dyDescent="0.25">
      <c r="A228">
        <v>17</v>
      </c>
      <c r="B228" t="s">
        <v>742</v>
      </c>
      <c r="C228">
        <v>2002</v>
      </c>
      <c r="E228" t="s">
        <v>743</v>
      </c>
      <c r="F228">
        <v>1939</v>
      </c>
      <c r="G228">
        <v>0</v>
      </c>
      <c r="I228">
        <v>0</v>
      </c>
      <c r="J228" t="s">
        <v>735</v>
      </c>
      <c r="K228" t="s">
        <v>736</v>
      </c>
      <c r="L228" t="s">
        <v>736</v>
      </c>
      <c r="M228">
        <v>2</v>
      </c>
      <c r="N228" t="s">
        <v>625</v>
      </c>
      <c r="O228">
        <v>0</v>
      </c>
      <c r="P228" t="s">
        <v>633</v>
      </c>
      <c r="Q228" t="s">
        <v>626</v>
      </c>
      <c r="R228">
        <v>2</v>
      </c>
      <c r="S228">
        <v>1</v>
      </c>
      <c r="T228" s="60">
        <v>37437</v>
      </c>
      <c r="U228" s="60">
        <v>37437</v>
      </c>
      <c r="V228" s="60">
        <v>37437</v>
      </c>
      <c r="W228" t="s">
        <v>201</v>
      </c>
      <c r="X228" t="s">
        <v>744</v>
      </c>
      <c r="Y228" t="s">
        <v>627</v>
      </c>
      <c r="Z228">
        <v>3.9999999000000001E-2</v>
      </c>
      <c r="AA228">
        <v>8.5000001000000006E-2</v>
      </c>
      <c r="AB228">
        <v>1</v>
      </c>
      <c r="AC228">
        <v>0</v>
      </c>
      <c r="AD228">
        <v>4</v>
      </c>
      <c r="AE228">
        <v>1</v>
      </c>
      <c r="AF228">
        <v>3</v>
      </c>
      <c r="AG228">
        <v>29</v>
      </c>
      <c r="BP228" s="60">
        <v>37437</v>
      </c>
      <c r="BQ228">
        <v>10387300</v>
      </c>
      <c r="BR228">
        <v>13679900</v>
      </c>
      <c r="BS228">
        <v>0.75900000000000001</v>
      </c>
      <c r="BT228">
        <v>3292600</v>
      </c>
      <c r="BV228">
        <v>2698300</v>
      </c>
      <c r="BW228">
        <v>210701.42</v>
      </c>
      <c r="BX228">
        <v>0.97099996</v>
      </c>
      <c r="BY228">
        <v>0</v>
      </c>
      <c r="BZ228">
        <v>0</v>
      </c>
      <c r="CA228">
        <v>0</v>
      </c>
      <c r="CC228">
        <v>-6.3900000999999998E-2</v>
      </c>
      <c r="CE228">
        <v>6.6E-3</v>
      </c>
      <c r="CG228">
        <v>5.7200000000000001E-2</v>
      </c>
      <c r="CJ228">
        <v>9.0000003999999995E-2</v>
      </c>
      <c r="CS228">
        <v>0</v>
      </c>
      <c r="CT228">
        <v>0</v>
      </c>
      <c r="CU228">
        <v>0</v>
      </c>
      <c r="CV228">
        <v>0.47599997999999999</v>
      </c>
      <c r="CW228">
        <v>0.35699998999999999</v>
      </c>
      <c r="CX228">
        <v>0.11899999999999999</v>
      </c>
      <c r="CY228">
        <v>0.35299998999999999</v>
      </c>
      <c r="CZ228">
        <v>0</v>
      </c>
      <c r="DA228">
        <v>0</v>
      </c>
      <c r="DB228">
        <v>2.5000000000000001E-2</v>
      </c>
      <c r="DC228">
        <v>2.4E-2</v>
      </c>
      <c r="DD228">
        <v>0.122</v>
      </c>
      <c r="DE228">
        <v>0</v>
      </c>
      <c r="DF228">
        <v>2004</v>
      </c>
      <c r="DG228">
        <v>9.0000003999999995E-2</v>
      </c>
      <c r="DH228">
        <v>5.9999998999999998E-2</v>
      </c>
      <c r="DI228">
        <v>2.9999998999999999E-2</v>
      </c>
      <c r="DJ228">
        <v>9.2700005000000002E-2</v>
      </c>
      <c r="DK228">
        <v>0.15270001</v>
      </c>
      <c r="DR228">
        <v>0</v>
      </c>
      <c r="DS228">
        <v>0</v>
      </c>
      <c r="DT228">
        <v>0</v>
      </c>
      <c r="DU228">
        <v>0</v>
      </c>
      <c r="DV228">
        <v>48902</v>
      </c>
      <c r="DW228">
        <v>2698312.8</v>
      </c>
      <c r="DX228">
        <v>45.299999</v>
      </c>
      <c r="DY228">
        <v>14.3</v>
      </c>
      <c r="DZ228">
        <v>55.178001000000002</v>
      </c>
      <c r="EA228">
        <v>1508</v>
      </c>
      <c r="EB228">
        <v>6890</v>
      </c>
      <c r="EC228">
        <v>22303</v>
      </c>
      <c r="ED228">
        <v>730978.06</v>
      </c>
      <c r="EF228">
        <v>32.774875999999999</v>
      </c>
      <c r="EG228">
        <v>21444</v>
      </c>
      <c r="EH228">
        <v>719721.69</v>
      </c>
      <c r="EN228">
        <v>366</v>
      </c>
      <c r="EO228">
        <v>9063.0244000000002</v>
      </c>
      <c r="EP228">
        <v>493</v>
      </c>
      <c r="ES228">
        <v>0</v>
      </c>
      <c r="EV228">
        <v>79603</v>
      </c>
      <c r="EW228">
        <v>0</v>
      </c>
      <c r="EX228">
        <v>1</v>
      </c>
      <c r="FB228">
        <v>6803186</v>
      </c>
      <c r="FP228">
        <v>179687</v>
      </c>
      <c r="FR228">
        <v>204511</v>
      </c>
      <c r="FV228">
        <v>3758</v>
      </c>
      <c r="FW228">
        <v>387956</v>
      </c>
      <c r="FX228">
        <v>-679166</v>
      </c>
      <c r="GB228">
        <v>0</v>
      </c>
      <c r="GL228">
        <v>-51169</v>
      </c>
      <c r="GQ228">
        <v>-342379</v>
      </c>
      <c r="GR228">
        <v>-761288</v>
      </c>
      <c r="GS228">
        <v>-761288</v>
      </c>
      <c r="HE228">
        <v>-761288</v>
      </c>
      <c r="HG228">
        <v>10103419</v>
      </c>
    </row>
    <row r="229" spans="1:215" x14ac:dyDescent="0.25">
      <c r="A229">
        <v>17</v>
      </c>
      <c r="B229" t="s">
        <v>742</v>
      </c>
      <c r="C229">
        <v>2003</v>
      </c>
      <c r="E229" t="s">
        <v>743</v>
      </c>
      <c r="F229">
        <v>1939</v>
      </c>
      <c r="G229">
        <v>0</v>
      </c>
      <c r="I229">
        <v>0</v>
      </c>
      <c r="J229" t="s">
        <v>735</v>
      </c>
      <c r="K229" t="s">
        <v>736</v>
      </c>
      <c r="L229" t="s">
        <v>736</v>
      </c>
      <c r="M229">
        <v>2</v>
      </c>
      <c r="N229" t="s">
        <v>625</v>
      </c>
      <c r="O229">
        <v>0</v>
      </c>
      <c r="P229" t="s">
        <v>633</v>
      </c>
      <c r="Q229" t="s">
        <v>626</v>
      </c>
      <c r="R229">
        <v>2</v>
      </c>
      <c r="S229">
        <v>1</v>
      </c>
      <c r="T229" s="60">
        <v>37802</v>
      </c>
      <c r="V229" s="60">
        <v>37802</v>
      </c>
      <c r="BP229" s="60">
        <v>37802</v>
      </c>
      <c r="BQ229">
        <v>10117000</v>
      </c>
      <c r="BR229">
        <v>14375200</v>
      </c>
      <c r="BS229">
        <v>0.70378149000000001</v>
      </c>
      <c r="BT229">
        <v>4258200</v>
      </c>
      <c r="BV229">
        <v>2814550</v>
      </c>
      <c r="BW229">
        <v>221236.48000000001</v>
      </c>
      <c r="BX229">
        <v>0.81300002000000005</v>
      </c>
      <c r="BY229">
        <v>1</v>
      </c>
      <c r="BZ229">
        <v>1</v>
      </c>
      <c r="CA229">
        <v>1</v>
      </c>
      <c r="CC229">
        <v>2.4900001000000001E-2</v>
      </c>
      <c r="CE229">
        <v>-2.5999998999999999E-2</v>
      </c>
      <c r="CG229">
        <v>2.9300000999999999E-2</v>
      </c>
      <c r="CJ229">
        <v>8.0600001000000004E-2</v>
      </c>
      <c r="CS229">
        <v>0</v>
      </c>
      <c r="CT229">
        <v>0</v>
      </c>
      <c r="CU229">
        <v>0</v>
      </c>
      <c r="CV229">
        <v>0.47199999999999998</v>
      </c>
      <c r="CW229">
        <v>0.36099997</v>
      </c>
      <c r="CX229">
        <v>0.111</v>
      </c>
      <c r="CY229">
        <v>0.36500000999999999</v>
      </c>
      <c r="CZ229">
        <v>0</v>
      </c>
      <c r="DA229">
        <v>0</v>
      </c>
      <c r="DB229">
        <v>2.3E-2</v>
      </c>
      <c r="DC229">
        <v>3.9000000999999999E-2</v>
      </c>
      <c r="DD229">
        <v>0.10100000000000001</v>
      </c>
      <c r="DE229">
        <v>0</v>
      </c>
      <c r="DF229">
        <v>2005</v>
      </c>
      <c r="DG229">
        <v>9.0000003999999995E-2</v>
      </c>
      <c r="DH229">
        <v>5.9999998999999998E-2</v>
      </c>
      <c r="DI229">
        <v>2.9999998999999999E-2</v>
      </c>
      <c r="DJ229">
        <v>9.2700005000000002E-2</v>
      </c>
      <c r="DK229">
        <v>0.15270001</v>
      </c>
      <c r="DR229">
        <v>0</v>
      </c>
      <c r="DS229">
        <v>0</v>
      </c>
      <c r="DT229">
        <v>0</v>
      </c>
      <c r="DU229">
        <v>0</v>
      </c>
      <c r="DV229">
        <v>49424</v>
      </c>
      <c r="DW229">
        <v>2814573</v>
      </c>
      <c r="DZ229">
        <v>56.947495000000004</v>
      </c>
      <c r="EC229">
        <v>23300</v>
      </c>
      <c r="ED229">
        <v>787330.25</v>
      </c>
      <c r="EF229">
        <v>33.790996999999997</v>
      </c>
      <c r="EV229">
        <v>81695</v>
      </c>
      <c r="EW229">
        <v>1</v>
      </c>
      <c r="EX229">
        <v>1</v>
      </c>
      <c r="FP229">
        <v>204965</v>
      </c>
      <c r="FR229">
        <v>179824</v>
      </c>
      <c r="FV229">
        <v>3491</v>
      </c>
      <c r="FW229">
        <v>388280</v>
      </c>
      <c r="FX229">
        <v>221425</v>
      </c>
      <c r="GB229">
        <v>0</v>
      </c>
      <c r="GL229">
        <v>-35413</v>
      </c>
      <c r="GQ229">
        <v>574292</v>
      </c>
      <c r="GR229">
        <v>-825554</v>
      </c>
      <c r="GS229">
        <v>-825554</v>
      </c>
      <c r="HE229">
        <v>-825554</v>
      </c>
      <c r="HG229">
        <v>9852157</v>
      </c>
    </row>
    <row r="230" spans="1:215" x14ac:dyDescent="0.25">
      <c r="A230">
        <v>17</v>
      </c>
      <c r="B230" t="s">
        <v>742</v>
      </c>
      <c r="C230">
        <v>2004</v>
      </c>
      <c r="E230" t="s">
        <v>743</v>
      </c>
      <c r="F230">
        <v>1939</v>
      </c>
      <c r="G230">
        <v>0</v>
      </c>
      <c r="I230">
        <v>0</v>
      </c>
      <c r="J230" t="s">
        <v>735</v>
      </c>
      <c r="K230" t="s">
        <v>736</v>
      </c>
      <c r="L230" t="s">
        <v>736</v>
      </c>
      <c r="M230">
        <v>2</v>
      </c>
      <c r="N230" t="s">
        <v>625</v>
      </c>
      <c r="O230">
        <v>0</v>
      </c>
      <c r="P230" t="s">
        <v>633</v>
      </c>
      <c r="Q230" t="s">
        <v>626</v>
      </c>
      <c r="R230">
        <v>2</v>
      </c>
      <c r="S230">
        <v>1</v>
      </c>
      <c r="T230" s="60">
        <v>38168</v>
      </c>
      <c r="U230" s="60">
        <v>38168</v>
      </c>
      <c r="V230" s="60">
        <v>38168</v>
      </c>
      <c r="W230" t="s">
        <v>201</v>
      </c>
      <c r="X230" t="s">
        <v>744</v>
      </c>
      <c r="Y230" t="s">
        <v>627</v>
      </c>
      <c r="Z230">
        <v>3.9999999000000001E-2</v>
      </c>
      <c r="AA230">
        <v>8.5000001000000006E-2</v>
      </c>
      <c r="AB230">
        <v>1</v>
      </c>
      <c r="AC230">
        <v>0</v>
      </c>
      <c r="AD230">
        <v>4</v>
      </c>
      <c r="AE230">
        <v>1</v>
      </c>
      <c r="AF230">
        <v>3</v>
      </c>
      <c r="AG230">
        <v>27</v>
      </c>
      <c r="BP230" s="60">
        <v>38168</v>
      </c>
      <c r="BQ230">
        <v>9846700</v>
      </c>
      <c r="BR230">
        <v>15070500</v>
      </c>
      <c r="BS230">
        <v>0.65300005999999999</v>
      </c>
      <c r="BT230">
        <v>5223800</v>
      </c>
      <c r="BV230">
        <v>2930800</v>
      </c>
      <c r="BW230">
        <v>270544.5</v>
      </c>
      <c r="BX230">
        <v>0.68500000000000005</v>
      </c>
      <c r="BY230">
        <v>0</v>
      </c>
      <c r="BZ230">
        <v>0</v>
      </c>
      <c r="CA230">
        <v>0</v>
      </c>
      <c r="CC230">
        <v>0.15340000000000001</v>
      </c>
      <c r="CE230">
        <v>3.4000002000000001E-2</v>
      </c>
      <c r="CG230">
        <v>3.7900001000000003E-2</v>
      </c>
      <c r="CJ230">
        <v>9.1999999999999998E-2</v>
      </c>
      <c r="CS230">
        <v>0</v>
      </c>
      <c r="CT230">
        <v>0</v>
      </c>
      <c r="CU230">
        <v>0</v>
      </c>
      <c r="CV230">
        <v>0.58299999999999996</v>
      </c>
      <c r="CW230">
        <v>0.38499999000000001</v>
      </c>
      <c r="CX230">
        <v>0.19800000000000001</v>
      </c>
      <c r="CY230">
        <v>0.29199999999999998</v>
      </c>
      <c r="CZ230">
        <v>0</v>
      </c>
      <c r="DA230">
        <v>0</v>
      </c>
      <c r="DB230">
        <v>1.7999998999999999E-2</v>
      </c>
      <c r="DC230">
        <v>1.7999998999999999E-2</v>
      </c>
      <c r="DD230">
        <v>8.8999993999999999E-2</v>
      </c>
      <c r="DE230">
        <v>0</v>
      </c>
      <c r="DF230">
        <v>2006</v>
      </c>
      <c r="DG230">
        <v>9.0100004999999997E-2</v>
      </c>
      <c r="DH230">
        <v>5.9999998999999998E-2</v>
      </c>
      <c r="DI230">
        <v>3.0099998999999999E-2</v>
      </c>
      <c r="DJ230">
        <v>0.125</v>
      </c>
      <c r="DK230">
        <v>0.185</v>
      </c>
      <c r="DR230">
        <v>0</v>
      </c>
      <c r="DS230">
        <v>0</v>
      </c>
      <c r="DT230">
        <v>0</v>
      </c>
      <c r="DU230">
        <v>0</v>
      </c>
      <c r="DV230">
        <v>49946</v>
      </c>
      <c r="DW230">
        <v>2930833.3</v>
      </c>
      <c r="DX230">
        <v>45.299999</v>
      </c>
      <c r="DY230">
        <v>14.2</v>
      </c>
      <c r="DZ230">
        <v>58.68</v>
      </c>
      <c r="EA230">
        <v>1250</v>
      </c>
      <c r="EB230">
        <v>8294</v>
      </c>
      <c r="EC230">
        <v>24297</v>
      </c>
      <c r="ED230">
        <v>843682.5</v>
      </c>
      <c r="EF230">
        <v>34.723731999999998</v>
      </c>
      <c r="EG230">
        <v>23476</v>
      </c>
      <c r="EH230">
        <v>832205.75</v>
      </c>
      <c r="EN230">
        <v>363</v>
      </c>
      <c r="EO230">
        <v>9213.3477000000003</v>
      </c>
      <c r="EP230">
        <v>458</v>
      </c>
      <c r="ES230">
        <v>0</v>
      </c>
      <c r="EV230">
        <v>83787</v>
      </c>
      <c r="EW230">
        <v>0</v>
      </c>
      <c r="EX230">
        <v>1</v>
      </c>
      <c r="FB230">
        <v>7688820</v>
      </c>
      <c r="FP230">
        <v>210227</v>
      </c>
      <c r="FR230">
        <v>185348</v>
      </c>
      <c r="FV230">
        <v>1019</v>
      </c>
      <c r="FW230">
        <v>396594</v>
      </c>
      <c r="FX230">
        <v>1518735</v>
      </c>
      <c r="GB230">
        <v>0</v>
      </c>
      <c r="GL230">
        <v>-35937</v>
      </c>
      <c r="GP230">
        <v>295</v>
      </c>
      <c r="GQ230">
        <v>1879687</v>
      </c>
      <c r="GR230">
        <v>-879797</v>
      </c>
      <c r="GS230">
        <v>-879797</v>
      </c>
      <c r="HE230">
        <v>-879797</v>
      </c>
      <c r="HG230">
        <v>10852047</v>
      </c>
    </row>
    <row r="231" spans="1:215" x14ac:dyDescent="0.25">
      <c r="A231">
        <v>17</v>
      </c>
      <c r="B231" t="s">
        <v>742</v>
      </c>
      <c r="C231">
        <v>2005</v>
      </c>
      <c r="E231" t="s">
        <v>743</v>
      </c>
      <c r="F231">
        <v>1939</v>
      </c>
      <c r="G231">
        <v>0</v>
      </c>
      <c r="I231">
        <v>0</v>
      </c>
      <c r="J231" t="s">
        <v>735</v>
      </c>
      <c r="K231" t="s">
        <v>736</v>
      </c>
      <c r="L231" t="s">
        <v>736</v>
      </c>
      <c r="M231">
        <v>2</v>
      </c>
      <c r="N231" t="s">
        <v>625</v>
      </c>
      <c r="O231">
        <v>0</v>
      </c>
      <c r="P231" t="s">
        <v>633</v>
      </c>
      <c r="Q231" t="s">
        <v>626</v>
      </c>
      <c r="R231">
        <v>2</v>
      </c>
      <c r="S231">
        <v>1</v>
      </c>
      <c r="T231" s="60">
        <v>38533</v>
      </c>
      <c r="V231" s="60">
        <v>38533</v>
      </c>
      <c r="BP231" s="60">
        <v>38533</v>
      </c>
      <c r="BQ231">
        <v>10018500</v>
      </c>
      <c r="BR231">
        <v>16091650</v>
      </c>
      <c r="BS231">
        <v>0.62259001000000003</v>
      </c>
      <c r="BT231">
        <v>6073150</v>
      </c>
      <c r="BV231">
        <v>3034250</v>
      </c>
      <c r="BW231">
        <v>281366.28000000003</v>
      </c>
      <c r="BX231">
        <v>0.65900004000000001</v>
      </c>
      <c r="BY231">
        <v>1</v>
      </c>
      <c r="BZ231">
        <v>1</v>
      </c>
      <c r="CA231">
        <v>1</v>
      </c>
      <c r="CC231">
        <v>0.10489999999999999</v>
      </c>
      <c r="CE231">
        <v>9.2600003E-2</v>
      </c>
      <c r="CG231">
        <v>3.3000000000000002E-2</v>
      </c>
      <c r="CJ231">
        <v>8.8999993999999999E-2</v>
      </c>
      <c r="CS231">
        <v>0</v>
      </c>
      <c r="CT231">
        <v>0</v>
      </c>
      <c r="CU231">
        <v>0</v>
      </c>
      <c r="CV231">
        <v>0.59900003999999996</v>
      </c>
      <c r="CW231">
        <v>0.38799998000000002</v>
      </c>
      <c r="CX231">
        <v>0.21100000999999999</v>
      </c>
      <c r="CY231">
        <v>0.29599999999999999</v>
      </c>
      <c r="CZ231">
        <v>0</v>
      </c>
      <c r="DA231">
        <v>0</v>
      </c>
      <c r="DB231">
        <v>1.8999999E-2</v>
      </c>
      <c r="DC231">
        <v>1.7999998999999999E-2</v>
      </c>
      <c r="DD231">
        <v>6.8000004000000003E-2</v>
      </c>
      <c r="DE231">
        <v>0</v>
      </c>
      <c r="DF231">
        <v>2007</v>
      </c>
      <c r="DG231">
        <v>9.0100004999999997E-2</v>
      </c>
      <c r="DH231">
        <v>5.9999998999999998E-2</v>
      </c>
      <c r="DI231">
        <v>3.0099998999999999E-2</v>
      </c>
      <c r="DJ231">
        <v>0.125</v>
      </c>
      <c r="DK231">
        <v>0.185</v>
      </c>
      <c r="DR231">
        <v>0</v>
      </c>
      <c r="DS231">
        <v>0</v>
      </c>
      <c r="DT231">
        <v>0</v>
      </c>
      <c r="DU231">
        <v>0</v>
      </c>
      <c r="DV231">
        <v>50480.5</v>
      </c>
      <c r="DW231">
        <v>3034258.8</v>
      </c>
      <c r="DZ231">
        <v>60.10754</v>
      </c>
      <c r="EC231">
        <v>25496</v>
      </c>
      <c r="ED231">
        <v>927232.69</v>
      </c>
      <c r="EF231">
        <v>36.367770999999998</v>
      </c>
      <c r="EV231">
        <v>86114.5</v>
      </c>
      <c r="EW231">
        <v>1</v>
      </c>
      <c r="EX231">
        <v>1</v>
      </c>
      <c r="FP231">
        <v>222108</v>
      </c>
      <c r="FR231">
        <v>185348</v>
      </c>
      <c r="FV231">
        <v>3539</v>
      </c>
      <c r="FW231">
        <v>410995</v>
      </c>
      <c r="FX231">
        <v>1170165</v>
      </c>
      <c r="GB231">
        <v>0</v>
      </c>
      <c r="GL231">
        <v>-61960</v>
      </c>
      <c r="GQ231">
        <v>1519200</v>
      </c>
      <c r="GR231">
        <v>-972887</v>
      </c>
      <c r="GS231">
        <v>-972887</v>
      </c>
      <c r="HD231">
        <v>-1147</v>
      </c>
      <c r="HE231">
        <v>-974034</v>
      </c>
      <c r="HG231">
        <v>11397213</v>
      </c>
    </row>
    <row r="232" spans="1:215" x14ac:dyDescent="0.25">
      <c r="A232">
        <v>17</v>
      </c>
      <c r="B232" t="s">
        <v>742</v>
      </c>
      <c r="C232">
        <v>2006</v>
      </c>
      <c r="E232" t="s">
        <v>743</v>
      </c>
      <c r="F232">
        <v>1939</v>
      </c>
      <c r="G232">
        <v>0</v>
      </c>
      <c r="I232">
        <v>0</v>
      </c>
      <c r="J232" t="s">
        <v>735</v>
      </c>
      <c r="K232" t="s">
        <v>736</v>
      </c>
      <c r="L232" t="s">
        <v>736</v>
      </c>
      <c r="M232">
        <v>2</v>
      </c>
      <c r="N232" t="s">
        <v>625</v>
      </c>
      <c r="O232">
        <v>0</v>
      </c>
      <c r="P232" t="s">
        <v>633</v>
      </c>
      <c r="Q232" t="s">
        <v>626</v>
      </c>
      <c r="R232">
        <v>2</v>
      </c>
      <c r="S232">
        <v>1</v>
      </c>
      <c r="T232" s="60">
        <v>38898</v>
      </c>
      <c r="U232" s="60">
        <v>38898</v>
      </c>
      <c r="V232" s="60">
        <v>38898</v>
      </c>
      <c r="W232" t="s">
        <v>201</v>
      </c>
      <c r="X232" t="s">
        <v>744</v>
      </c>
      <c r="Y232" t="s">
        <v>627</v>
      </c>
      <c r="Z232">
        <v>3.9999999000000001E-2</v>
      </c>
      <c r="AA232">
        <v>8.5000001000000006E-2</v>
      </c>
      <c r="AB232">
        <v>1</v>
      </c>
      <c r="AC232">
        <v>0</v>
      </c>
      <c r="AD232">
        <v>4</v>
      </c>
      <c r="AE232">
        <v>1</v>
      </c>
      <c r="AF232">
        <v>3</v>
      </c>
      <c r="AG232">
        <v>25</v>
      </c>
      <c r="BP232" s="60">
        <v>38898</v>
      </c>
      <c r="BQ232">
        <v>10190300</v>
      </c>
      <c r="BR232">
        <v>17112800</v>
      </c>
      <c r="BS232">
        <v>0.59500003000000001</v>
      </c>
      <c r="BT232">
        <v>6922455</v>
      </c>
      <c r="BV232">
        <v>3137700</v>
      </c>
      <c r="BW232">
        <v>396248.63</v>
      </c>
      <c r="BX232">
        <v>1</v>
      </c>
      <c r="BY232">
        <v>0</v>
      </c>
      <c r="BZ232">
        <v>0</v>
      </c>
      <c r="CA232">
        <v>0</v>
      </c>
      <c r="CC232">
        <v>0.1074</v>
      </c>
      <c r="CE232">
        <v>0.12060000999999999</v>
      </c>
      <c r="CG232">
        <v>6.1900001000000003E-2</v>
      </c>
      <c r="CJ232">
        <v>8.5600003999999993E-2</v>
      </c>
      <c r="CS232">
        <v>0</v>
      </c>
      <c r="CT232">
        <v>0</v>
      </c>
      <c r="CU232">
        <v>0</v>
      </c>
      <c r="CV232">
        <v>0.62700003000000004</v>
      </c>
      <c r="CW232">
        <v>0.39300001000000001</v>
      </c>
      <c r="CX232">
        <v>0.23400000000000001</v>
      </c>
      <c r="CY232">
        <v>0.28100002000000002</v>
      </c>
      <c r="CZ232">
        <v>0</v>
      </c>
      <c r="DA232">
        <v>0</v>
      </c>
      <c r="DB232">
        <v>1.7999998999999999E-2</v>
      </c>
      <c r="DC232">
        <v>1.2E-2</v>
      </c>
      <c r="DD232">
        <v>5.9999998999999998E-2</v>
      </c>
      <c r="DE232">
        <v>0</v>
      </c>
      <c r="DF232">
        <v>2008</v>
      </c>
      <c r="DG232">
        <v>8.8900000000000007E-2</v>
      </c>
      <c r="DH232">
        <v>5.9999998999999998E-2</v>
      </c>
      <c r="DI232">
        <v>2.8900001000000002E-2</v>
      </c>
      <c r="DJ232">
        <v>0.15279999</v>
      </c>
      <c r="DK232">
        <v>0.21280001000000001</v>
      </c>
      <c r="DR232">
        <v>0</v>
      </c>
      <c r="DS232">
        <v>0</v>
      </c>
      <c r="DT232">
        <v>0</v>
      </c>
      <c r="DU232">
        <v>0</v>
      </c>
      <c r="DV232">
        <v>51015</v>
      </c>
      <c r="DW232">
        <v>3137684.3</v>
      </c>
      <c r="DX232">
        <v>45</v>
      </c>
      <c r="DY232">
        <v>13.6</v>
      </c>
      <c r="DZ232">
        <v>61.505001</v>
      </c>
      <c r="EA232">
        <v>1341</v>
      </c>
      <c r="EB232">
        <v>9391</v>
      </c>
      <c r="EC232">
        <v>26695</v>
      </c>
      <c r="ED232">
        <v>1010782.9</v>
      </c>
      <c r="EF232">
        <v>37.864128000000001</v>
      </c>
      <c r="EG232">
        <v>25908</v>
      </c>
      <c r="EH232">
        <v>999375.75</v>
      </c>
      <c r="EN232">
        <v>341</v>
      </c>
      <c r="EO232">
        <v>8953.5722999999998</v>
      </c>
      <c r="EP232">
        <v>446</v>
      </c>
      <c r="ES232">
        <v>0</v>
      </c>
      <c r="EV232">
        <v>88442</v>
      </c>
      <c r="EW232">
        <v>0</v>
      </c>
      <c r="EX232">
        <v>1</v>
      </c>
      <c r="FB232">
        <v>9274542</v>
      </c>
      <c r="FP232">
        <v>252998</v>
      </c>
      <c r="FR232">
        <v>396249</v>
      </c>
      <c r="FV232">
        <v>4104</v>
      </c>
      <c r="FW232">
        <v>653351</v>
      </c>
      <c r="FX232">
        <v>1306723</v>
      </c>
      <c r="GB232">
        <v>0</v>
      </c>
      <c r="GL232">
        <v>-98194</v>
      </c>
      <c r="GP232">
        <v>4515</v>
      </c>
      <c r="GQ232">
        <v>1866395</v>
      </c>
      <c r="GR232">
        <v>-1060956</v>
      </c>
      <c r="GS232">
        <v>-1060956</v>
      </c>
      <c r="HE232">
        <v>-1060956</v>
      </c>
      <c r="HG232">
        <v>12202652</v>
      </c>
    </row>
    <row r="233" spans="1:215" x14ac:dyDescent="0.25">
      <c r="A233">
        <v>17</v>
      </c>
      <c r="B233" t="s">
        <v>742</v>
      </c>
      <c r="C233">
        <v>2007</v>
      </c>
      <c r="E233" t="s">
        <v>743</v>
      </c>
      <c r="F233">
        <v>1939</v>
      </c>
      <c r="G233">
        <v>0</v>
      </c>
      <c r="I233">
        <v>0</v>
      </c>
      <c r="J233" t="s">
        <v>735</v>
      </c>
      <c r="K233" t="s">
        <v>736</v>
      </c>
      <c r="L233" t="s">
        <v>736</v>
      </c>
      <c r="M233">
        <v>2</v>
      </c>
      <c r="N233" t="s">
        <v>625</v>
      </c>
      <c r="O233">
        <v>0</v>
      </c>
      <c r="P233" t="s">
        <v>633</v>
      </c>
      <c r="Q233" t="s">
        <v>626</v>
      </c>
      <c r="R233">
        <v>2</v>
      </c>
      <c r="S233">
        <v>1</v>
      </c>
      <c r="T233" s="60">
        <v>39263</v>
      </c>
      <c r="V233" s="60">
        <v>39263</v>
      </c>
      <c r="BP233" s="60">
        <v>39263</v>
      </c>
      <c r="BQ233">
        <v>12730650</v>
      </c>
      <c r="BR233">
        <v>19456900</v>
      </c>
      <c r="BS233">
        <v>0.65429996999999995</v>
      </c>
      <c r="BT233">
        <v>6726250</v>
      </c>
      <c r="BV233">
        <v>3268500</v>
      </c>
      <c r="BW233">
        <v>425285.72</v>
      </c>
      <c r="BX233">
        <v>0.96900003999999995</v>
      </c>
      <c r="BY233">
        <v>1</v>
      </c>
      <c r="BZ233">
        <v>1</v>
      </c>
      <c r="CA233">
        <v>1</v>
      </c>
      <c r="CC233">
        <v>0.17469999</v>
      </c>
      <c r="CE233">
        <v>0.12729999</v>
      </c>
      <c r="CG233">
        <v>0.11070000000000001</v>
      </c>
      <c r="CJ233">
        <v>8.3599999999999994E-2</v>
      </c>
      <c r="CS233">
        <v>0</v>
      </c>
      <c r="CT233">
        <v>0</v>
      </c>
      <c r="CU233">
        <v>0</v>
      </c>
      <c r="CV233">
        <v>0.61099999999999999</v>
      </c>
      <c r="CW233">
        <v>0.37900001</v>
      </c>
      <c r="CX233">
        <v>0.23200001000000001</v>
      </c>
      <c r="CY233">
        <v>0.29399999999999998</v>
      </c>
      <c r="CZ233">
        <v>0</v>
      </c>
      <c r="DA233">
        <v>0</v>
      </c>
      <c r="DB233">
        <v>2.5999998999999999E-2</v>
      </c>
      <c r="DC233">
        <v>8.9999999999999993E-3</v>
      </c>
      <c r="DD233">
        <v>5.9999998999999998E-2</v>
      </c>
      <c r="DE233">
        <v>0</v>
      </c>
      <c r="DF233">
        <v>2009</v>
      </c>
      <c r="DG233">
        <v>8.8900000000000007E-2</v>
      </c>
      <c r="DH233">
        <v>5.9999998999999998E-2</v>
      </c>
      <c r="DI233">
        <v>2.8900001000000002E-2</v>
      </c>
      <c r="DJ233">
        <v>0.15279999</v>
      </c>
      <c r="DK233">
        <v>0.21280001000000001</v>
      </c>
      <c r="DR233">
        <v>0</v>
      </c>
      <c r="DS233">
        <v>0</v>
      </c>
      <c r="DT233">
        <v>0</v>
      </c>
      <c r="DU233">
        <v>0</v>
      </c>
      <c r="DV233">
        <v>51376.5</v>
      </c>
      <c r="DW233">
        <v>3268494.8</v>
      </c>
      <c r="DZ233">
        <v>63.618476999999999</v>
      </c>
      <c r="EC233">
        <v>27741</v>
      </c>
      <c r="ED233">
        <v>1120926.1000000001</v>
      </c>
      <c r="EF233">
        <v>40.406837000000003</v>
      </c>
      <c r="EV233">
        <v>90479</v>
      </c>
      <c r="EW233">
        <v>1</v>
      </c>
      <c r="EX233">
        <v>1</v>
      </c>
      <c r="FP233">
        <v>237468</v>
      </c>
      <c r="FR233">
        <v>412101</v>
      </c>
      <c r="FV233">
        <v>6159</v>
      </c>
      <c r="FW233">
        <v>655728</v>
      </c>
      <c r="FX233">
        <v>2217450</v>
      </c>
      <c r="GB233">
        <v>0</v>
      </c>
      <c r="GL233">
        <v>-115730</v>
      </c>
      <c r="GQ233">
        <v>2757448</v>
      </c>
      <c r="GR233">
        <v>-1165656</v>
      </c>
      <c r="GS233">
        <v>-1165656</v>
      </c>
      <c r="HD233">
        <v>-3634</v>
      </c>
      <c r="HE233">
        <v>-1169290</v>
      </c>
      <c r="HG233">
        <v>13790810</v>
      </c>
    </row>
    <row r="234" spans="1:215" x14ac:dyDescent="0.25">
      <c r="A234">
        <v>17</v>
      </c>
      <c r="B234" t="s">
        <v>742</v>
      </c>
      <c r="C234">
        <v>2008</v>
      </c>
      <c r="E234" t="s">
        <v>743</v>
      </c>
      <c r="F234">
        <v>1939</v>
      </c>
      <c r="G234">
        <v>0</v>
      </c>
      <c r="I234">
        <v>0</v>
      </c>
      <c r="J234" t="s">
        <v>735</v>
      </c>
      <c r="K234" t="s">
        <v>736</v>
      </c>
      <c r="L234" t="s">
        <v>736</v>
      </c>
      <c r="M234">
        <v>2</v>
      </c>
      <c r="N234" t="s">
        <v>625</v>
      </c>
      <c r="O234">
        <v>0</v>
      </c>
      <c r="P234" t="s">
        <v>633</v>
      </c>
      <c r="Q234" t="s">
        <v>626</v>
      </c>
      <c r="R234">
        <v>2</v>
      </c>
      <c r="S234">
        <v>1</v>
      </c>
      <c r="T234" s="60">
        <v>39629</v>
      </c>
      <c r="U234" s="60">
        <v>39629</v>
      </c>
      <c r="V234" s="60">
        <v>39629</v>
      </c>
      <c r="W234" t="s">
        <v>201</v>
      </c>
      <c r="X234" t="s">
        <v>744</v>
      </c>
      <c r="Y234" t="s">
        <v>627</v>
      </c>
      <c r="Z234">
        <v>3.9999999000000001E-2</v>
      </c>
      <c r="AA234">
        <v>8.5000001000000006E-2</v>
      </c>
      <c r="AB234">
        <v>1</v>
      </c>
      <c r="AC234">
        <v>0</v>
      </c>
      <c r="AD234">
        <v>4</v>
      </c>
      <c r="AE234">
        <v>1</v>
      </c>
      <c r="AF234">
        <v>3</v>
      </c>
      <c r="AG234">
        <v>29.200001</v>
      </c>
      <c r="BP234" s="60">
        <v>39629</v>
      </c>
      <c r="BQ234">
        <v>15271000</v>
      </c>
      <c r="BR234">
        <v>21801000</v>
      </c>
      <c r="BS234">
        <v>0.69999999000000002</v>
      </c>
      <c r="BT234">
        <v>6530000</v>
      </c>
      <c r="BV234">
        <v>3399300</v>
      </c>
      <c r="BW234">
        <v>518560.25</v>
      </c>
      <c r="BX234">
        <v>4.8570004000000004</v>
      </c>
      <c r="BY234">
        <v>0</v>
      </c>
      <c r="BZ234">
        <v>0</v>
      </c>
      <c r="CA234">
        <v>0</v>
      </c>
      <c r="CC234">
        <v>-4.7699999E-2</v>
      </c>
      <c r="CE234">
        <v>7.4000000999999996E-2</v>
      </c>
      <c r="CG234">
        <v>9.5600002000000003E-2</v>
      </c>
      <c r="CJ234">
        <v>6.1300001999999999E-2</v>
      </c>
      <c r="CS234">
        <v>0</v>
      </c>
      <c r="CT234">
        <v>0</v>
      </c>
      <c r="CU234">
        <v>0</v>
      </c>
      <c r="CV234">
        <v>0.55800002999999998</v>
      </c>
      <c r="CW234">
        <v>0.31099999</v>
      </c>
      <c r="CX234">
        <v>0.24700000999999999</v>
      </c>
      <c r="CY234">
        <v>0.28299998999999998</v>
      </c>
      <c r="CZ234">
        <v>0</v>
      </c>
      <c r="DA234">
        <v>0</v>
      </c>
      <c r="DB234">
        <v>3.6999999999999998E-2</v>
      </c>
      <c r="DC234">
        <v>5.4000000999999999E-2</v>
      </c>
      <c r="DD234">
        <v>6.8000004000000003E-2</v>
      </c>
      <c r="DE234">
        <v>0</v>
      </c>
      <c r="DF234">
        <v>2010</v>
      </c>
      <c r="DG234">
        <v>0.10399999</v>
      </c>
      <c r="DH234">
        <v>5.9999998999999998E-2</v>
      </c>
      <c r="DI234">
        <v>4.3999999999999997E-2</v>
      </c>
      <c r="DJ234">
        <v>0.15210000000000001</v>
      </c>
      <c r="DK234">
        <v>0.21209997999999999</v>
      </c>
      <c r="DR234">
        <v>0</v>
      </c>
      <c r="DS234">
        <v>0</v>
      </c>
      <c r="DT234">
        <v>0</v>
      </c>
      <c r="DU234">
        <v>0</v>
      </c>
      <c r="DV234">
        <v>51738</v>
      </c>
      <c r="DW234">
        <v>3399305.3</v>
      </c>
      <c r="DX234">
        <v>44.799999</v>
      </c>
      <c r="DY234">
        <v>13.3</v>
      </c>
      <c r="DZ234">
        <v>65.702003000000005</v>
      </c>
      <c r="EA234">
        <v>1394</v>
      </c>
      <c r="EB234">
        <v>10597</v>
      </c>
      <c r="EC234">
        <v>28787</v>
      </c>
      <c r="ED234">
        <v>1231069.3999999999</v>
      </c>
      <c r="EF234">
        <v>42.764766999999999</v>
      </c>
      <c r="EG234">
        <v>28068</v>
      </c>
      <c r="EH234">
        <v>1220438.6000000001</v>
      </c>
      <c r="EN234">
        <v>301</v>
      </c>
      <c r="EO234">
        <v>8267.5557000000008</v>
      </c>
      <c r="EP234">
        <v>418</v>
      </c>
      <c r="ES234">
        <v>0</v>
      </c>
      <c r="EV234">
        <v>92516</v>
      </c>
      <c r="EW234">
        <v>0</v>
      </c>
      <c r="EX234">
        <v>1</v>
      </c>
      <c r="FB234">
        <v>12432711</v>
      </c>
      <c r="FI234">
        <v>14551470</v>
      </c>
      <c r="FP234">
        <v>233327</v>
      </c>
      <c r="FR234">
        <v>2518560</v>
      </c>
      <c r="FV234">
        <v>418</v>
      </c>
      <c r="FW234">
        <v>2752215</v>
      </c>
      <c r="FX234">
        <v>-590915</v>
      </c>
      <c r="GB234">
        <v>0</v>
      </c>
      <c r="GL234">
        <v>-114808</v>
      </c>
      <c r="GP234">
        <v>901</v>
      </c>
      <c r="GQ234">
        <v>2047393</v>
      </c>
      <c r="GR234">
        <v>-1283742</v>
      </c>
      <c r="GS234">
        <v>-1283742</v>
      </c>
      <c r="HE234">
        <v>-1283742</v>
      </c>
      <c r="HG234">
        <v>14554461</v>
      </c>
    </row>
    <row r="235" spans="1:215" x14ac:dyDescent="0.25">
      <c r="A235">
        <v>17</v>
      </c>
      <c r="B235" t="s">
        <v>742</v>
      </c>
      <c r="C235">
        <v>2009</v>
      </c>
      <c r="E235" t="s">
        <v>743</v>
      </c>
      <c r="F235">
        <v>1939</v>
      </c>
      <c r="G235">
        <v>0</v>
      </c>
      <c r="I235">
        <v>0</v>
      </c>
      <c r="J235" t="s">
        <v>735</v>
      </c>
      <c r="K235" t="s">
        <v>736</v>
      </c>
      <c r="L235" t="s">
        <v>736</v>
      </c>
      <c r="M235">
        <v>2</v>
      </c>
      <c r="N235" t="s">
        <v>625</v>
      </c>
      <c r="O235">
        <v>0</v>
      </c>
      <c r="P235" t="s">
        <v>633</v>
      </c>
      <c r="Q235" t="s">
        <v>626</v>
      </c>
      <c r="R235">
        <v>2</v>
      </c>
      <c r="S235">
        <v>1</v>
      </c>
      <c r="T235" s="60">
        <v>39994</v>
      </c>
      <c r="V235" s="60">
        <v>39994</v>
      </c>
      <c r="BP235" s="60">
        <v>39994</v>
      </c>
      <c r="BQ235">
        <v>14850600</v>
      </c>
      <c r="BR235">
        <v>22648450</v>
      </c>
      <c r="BS235">
        <v>0.65570050000000002</v>
      </c>
      <c r="BT235">
        <v>7797850</v>
      </c>
      <c r="BV235">
        <v>3522650</v>
      </c>
      <c r="BW235">
        <v>539302.68999999994</v>
      </c>
      <c r="BX235">
        <v>1</v>
      </c>
      <c r="BY235">
        <v>1</v>
      </c>
      <c r="BZ235">
        <v>1</v>
      </c>
      <c r="CA235">
        <v>1</v>
      </c>
      <c r="CC235">
        <v>-0.1714</v>
      </c>
      <c r="CE235">
        <v>-2.5000000000000001E-2</v>
      </c>
      <c r="CG235">
        <v>2.5499999999999998E-2</v>
      </c>
      <c r="CJ235">
        <v>3.1199998999999999E-2</v>
      </c>
      <c r="CS235">
        <v>0</v>
      </c>
      <c r="CT235">
        <v>0</v>
      </c>
      <c r="CU235">
        <v>0</v>
      </c>
      <c r="CV235">
        <v>0.55699997999999995</v>
      </c>
      <c r="CW235">
        <v>0.27700001000000002</v>
      </c>
      <c r="CX235">
        <v>0.28000000000000003</v>
      </c>
      <c r="CY235">
        <v>0.27200001000000001</v>
      </c>
      <c r="CZ235">
        <v>0</v>
      </c>
      <c r="DA235">
        <v>0</v>
      </c>
      <c r="DB235">
        <v>3.7999999E-2</v>
      </c>
      <c r="DC235">
        <v>5.3000002999999997E-2</v>
      </c>
      <c r="DD235">
        <v>7.9999998000000003E-2</v>
      </c>
      <c r="DE235">
        <v>0</v>
      </c>
      <c r="DF235">
        <v>2011</v>
      </c>
      <c r="DG235">
        <v>0.10399999</v>
      </c>
      <c r="DH235">
        <v>5.9999998999999998E-2</v>
      </c>
      <c r="DI235">
        <v>4.3999999999999997E-2</v>
      </c>
      <c r="DJ235">
        <v>0.15210000000000001</v>
      </c>
      <c r="DK235">
        <v>0.21209997999999999</v>
      </c>
      <c r="DR235">
        <v>0</v>
      </c>
      <c r="DS235">
        <v>0</v>
      </c>
      <c r="DT235">
        <v>0</v>
      </c>
      <c r="DU235">
        <v>0</v>
      </c>
      <c r="DV235">
        <v>51553</v>
      </c>
      <c r="DW235">
        <v>3522639.5</v>
      </c>
      <c r="DZ235">
        <v>68.330444</v>
      </c>
      <c r="EC235">
        <v>29640</v>
      </c>
      <c r="ED235">
        <v>1297879.3999999999</v>
      </c>
      <c r="EF235">
        <v>43.788100999999997</v>
      </c>
      <c r="EV235">
        <v>93503.5</v>
      </c>
      <c r="EW235">
        <v>1</v>
      </c>
      <c r="EX235">
        <v>1</v>
      </c>
      <c r="FP235">
        <v>241145</v>
      </c>
      <c r="FR235">
        <v>539303</v>
      </c>
      <c r="FV235">
        <v>156</v>
      </c>
      <c r="FW235">
        <v>780604</v>
      </c>
      <c r="FX235">
        <v>-2476319</v>
      </c>
      <c r="GB235">
        <v>0</v>
      </c>
      <c r="GL235">
        <v>-52245</v>
      </c>
      <c r="GP235">
        <v>277</v>
      </c>
      <c r="GQ235">
        <v>-1747683</v>
      </c>
      <c r="GR235">
        <v>-1396098</v>
      </c>
      <c r="GS235">
        <v>-1396098</v>
      </c>
      <c r="HE235">
        <v>-1396098</v>
      </c>
      <c r="HG235">
        <v>11410680</v>
      </c>
    </row>
    <row r="236" spans="1:215" x14ac:dyDescent="0.25">
      <c r="A236">
        <v>17</v>
      </c>
      <c r="B236" t="s">
        <v>742</v>
      </c>
      <c r="C236">
        <v>2010</v>
      </c>
      <c r="E236" t="s">
        <v>743</v>
      </c>
      <c r="F236">
        <v>1939</v>
      </c>
      <c r="G236">
        <v>0</v>
      </c>
      <c r="I236">
        <v>0</v>
      </c>
      <c r="J236" t="s">
        <v>735</v>
      </c>
      <c r="K236" t="s">
        <v>736</v>
      </c>
      <c r="L236" t="s">
        <v>736</v>
      </c>
      <c r="M236">
        <v>2</v>
      </c>
      <c r="N236" t="s">
        <v>625</v>
      </c>
      <c r="O236">
        <v>0</v>
      </c>
      <c r="P236" t="s">
        <v>633</v>
      </c>
      <c r="Q236" t="s">
        <v>626</v>
      </c>
      <c r="R236">
        <v>2</v>
      </c>
      <c r="S236">
        <v>1</v>
      </c>
      <c r="T236" s="60">
        <v>40359</v>
      </c>
      <c r="U236" s="60">
        <v>40359</v>
      </c>
      <c r="V236" s="60">
        <v>40359</v>
      </c>
      <c r="W236" t="s">
        <v>201</v>
      </c>
      <c r="X236" t="s">
        <v>744</v>
      </c>
      <c r="Y236" t="s">
        <v>627</v>
      </c>
      <c r="Z236">
        <v>3.9999999000000001E-2</v>
      </c>
      <c r="AA236">
        <v>8.5000001000000006E-2</v>
      </c>
      <c r="AB236">
        <v>1</v>
      </c>
      <c r="AC236">
        <v>0</v>
      </c>
      <c r="AD236">
        <v>4</v>
      </c>
      <c r="AE236">
        <v>1</v>
      </c>
      <c r="AF236">
        <v>3</v>
      </c>
      <c r="AG236">
        <v>25.299999</v>
      </c>
      <c r="BP236" s="60">
        <v>40359</v>
      </c>
      <c r="BQ236">
        <v>14430200</v>
      </c>
      <c r="BR236">
        <v>23495900</v>
      </c>
      <c r="BS236">
        <v>0.61400001999999998</v>
      </c>
      <c r="BT236">
        <v>9065700</v>
      </c>
      <c r="BV236">
        <v>3646000</v>
      </c>
      <c r="BW236">
        <v>559224.25</v>
      </c>
      <c r="BX236">
        <v>1</v>
      </c>
      <c r="BY236">
        <v>0</v>
      </c>
      <c r="BZ236">
        <v>0</v>
      </c>
      <c r="CA236">
        <v>0</v>
      </c>
      <c r="CC236">
        <v>0.12870000000000001</v>
      </c>
      <c r="CE236">
        <v>-3.7900001000000003E-2</v>
      </c>
      <c r="CG236">
        <v>2.9899999E-2</v>
      </c>
      <c r="CJ236">
        <v>3.0999999E-2</v>
      </c>
      <c r="CS236">
        <v>0</v>
      </c>
      <c r="CT236">
        <v>0</v>
      </c>
      <c r="CU236">
        <v>0</v>
      </c>
      <c r="CV236">
        <v>0.54600000000000004</v>
      </c>
      <c r="CW236">
        <v>0.24399999999999999</v>
      </c>
      <c r="CX236">
        <v>0.30200001999999998</v>
      </c>
      <c r="CY236">
        <v>0.245</v>
      </c>
      <c r="CZ236">
        <v>0</v>
      </c>
      <c r="DA236">
        <v>0</v>
      </c>
      <c r="DB236">
        <v>3.5999997999999998E-2</v>
      </c>
      <c r="DC236">
        <v>7.9999998000000003E-2</v>
      </c>
      <c r="DD236">
        <v>9.3000001999999998E-2</v>
      </c>
      <c r="DE236">
        <v>0</v>
      </c>
      <c r="DF236">
        <v>2012</v>
      </c>
      <c r="DG236">
        <v>0.1011</v>
      </c>
      <c r="DH236">
        <v>5.9999998999999998E-2</v>
      </c>
      <c r="DI236">
        <v>4.1100003000000003E-2</v>
      </c>
      <c r="DJ236">
        <v>0.192</v>
      </c>
      <c r="DK236">
        <v>0.252</v>
      </c>
      <c r="DR236">
        <v>0</v>
      </c>
      <c r="DS236">
        <v>0</v>
      </c>
      <c r="DT236">
        <v>0</v>
      </c>
      <c r="DU236">
        <v>0</v>
      </c>
      <c r="DV236">
        <v>51368</v>
      </c>
      <c r="DW236">
        <v>3645974</v>
      </c>
      <c r="DX236">
        <v>45</v>
      </c>
      <c r="DY236">
        <v>13.6</v>
      </c>
      <c r="DZ236">
        <v>70.977997000000002</v>
      </c>
      <c r="EA236">
        <v>1315</v>
      </c>
      <c r="EB236">
        <v>11315</v>
      </c>
      <c r="EC236">
        <v>30493</v>
      </c>
      <c r="ED236">
        <v>1364689.4</v>
      </c>
      <c r="EF236">
        <v>44.754185</v>
      </c>
      <c r="EG236">
        <v>28616</v>
      </c>
      <c r="EH236">
        <v>1317047.8999999999</v>
      </c>
      <c r="EN236">
        <v>274</v>
      </c>
      <c r="EO236">
        <v>6978.8280999999997</v>
      </c>
      <c r="EP236">
        <v>1603</v>
      </c>
      <c r="ES236">
        <v>0</v>
      </c>
      <c r="EV236">
        <v>94491</v>
      </c>
      <c r="EW236">
        <v>0</v>
      </c>
      <c r="EX236">
        <v>1</v>
      </c>
      <c r="FB236">
        <v>13584363</v>
      </c>
      <c r="FI236">
        <v>12273600</v>
      </c>
      <c r="FP236">
        <v>252975</v>
      </c>
      <c r="FR236">
        <v>559224</v>
      </c>
      <c r="FW236">
        <v>812199</v>
      </c>
      <c r="FX236">
        <v>1538815</v>
      </c>
      <c r="GB236">
        <v>0</v>
      </c>
      <c r="GL236">
        <v>-48923</v>
      </c>
      <c r="GP236">
        <v>201</v>
      </c>
      <c r="GQ236">
        <v>2302292</v>
      </c>
      <c r="GR236">
        <v>-1428516</v>
      </c>
      <c r="GS236">
        <v>-1428516</v>
      </c>
      <c r="HD236">
        <v>-126</v>
      </c>
      <c r="HE236">
        <v>-1428642</v>
      </c>
      <c r="HG236">
        <v>12284330</v>
      </c>
    </row>
    <row r="237" spans="1:215" x14ac:dyDescent="0.25">
      <c r="A237">
        <v>17</v>
      </c>
      <c r="B237" t="s">
        <v>742</v>
      </c>
      <c r="C237">
        <v>2011</v>
      </c>
      <c r="E237" t="s">
        <v>743</v>
      </c>
      <c r="F237">
        <v>1939</v>
      </c>
      <c r="G237">
        <v>0</v>
      </c>
      <c r="I237">
        <v>0</v>
      </c>
      <c r="J237" t="s">
        <v>735</v>
      </c>
      <c r="K237" t="s">
        <v>736</v>
      </c>
      <c r="L237" t="s">
        <v>736</v>
      </c>
      <c r="M237">
        <v>2</v>
      </c>
      <c r="N237" t="s">
        <v>625</v>
      </c>
      <c r="O237">
        <v>0</v>
      </c>
      <c r="P237" t="s">
        <v>633</v>
      </c>
      <c r="Q237" t="s">
        <v>626</v>
      </c>
      <c r="R237">
        <v>2</v>
      </c>
      <c r="S237">
        <v>1</v>
      </c>
      <c r="T237" s="60">
        <v>40724</v>
      </c>
      <c r="V237" s="60">
        <v>40724</v>
      </c>
      <c r="BP237" s="60">
        <v>40724</v>
      </c>
      <c r="BQ237">
        <v>14082500</v>
      </c>
      <c r="BR237">
        <v>24179050</v>
      </c>
      <c r="BS237">
        <v>0.58242570999999999</v>
      </c>
      <c r="BT237">
        <v>10096550</v>
      </c>
      <c r="BV237">
        <v>3649250</v>
      </c>
      <c r="BW237">
        <v>581593.18999999994</v>
      </c>
      <c r="BX237">
        <v>1</v>
      </c>
      <c r="BY237">
        <v>1</v>
      </c>
      <c r="BZ237">
        <v>1</v>
      </c>
      <c r="CA237">
        <v>1</v>
      </c>
      <c r="CC237">
        <v>0.2077</v>
      </c>
      <c r="CE237">
        <v>4.1399999999999999E-2</v>
      </c>
      <c r="CG237">
        <v>4.7899998999999999E-2</v>
      </c>
      <c r="CJ237">
        <v>5.4600000000000003E-2</v>
      </c>
      <c r="CS237">
        <v>0</v>
      </c>
      <c r="CT237">
        <v>0</v>
      </c>
      <c r="CU237">
        <v>0</v>
      </c>
      <c r="CV237">
        <v>0.58999997000000004</v>
      </c>
      <c r="CW237">
        <v>0.26499999000000002</v>
      </c>
      <c r="CX237">
        <v>0.32499999000000002</v>
      </c>
      <c r="CY237">
        <v>0.215</v>
      </c>
      <c r="CZ237">
        <v>0</v>
      </c>
      <c r="DA237">
        <v>0</v>
      </c>
      <c r="DB237">
        <v>4.3000001000000003E-2</v>
      </c>
      <c r="DC237">
        <v>4.1999999000000003E-2</v>
      </c>
      <c r="DD237">
        <v>0.11</v>
      </c>
      <c r="DE237">
        <v>0</v>
      </c>
      <c r="DF237">
        <v>2013</v>
      </c>
      <c r="DG237">
        <v>0.1011</v>
      </c>
      <c r="DH237">
        <v>5.9999998999999998E-2</v>
      </c>
      <c r="DI237">
        <v>4.1100003000000003E-2</v>
      </c>
      <c r="DJ237">
        <v>0.192</v>
      </c>
      <c r="DK237">
        <v>0.252</v>
      </c>
      <c r="DR237">
        <v>0</v>
      </c>
      <c r="DS237">
        <v>0</v>
      </c>
      <c r="DT237">
        <v>0</v>
      </c>
      <c r="DU237">
        <v>0</v>
      </c>
      <c r="DV237">
        <v>50588</v>
      </c>
      <c r="DW237">
        <v>3649246</v>
      </c>
      <c r="DZ237">
        <v>72.136596999999995</v>
      </c>
      <c r="EC237">
        <v>31393.5</v>
      </c>
      <c r="ED237">
        <v>1448090.8</v>
      </c>
      <c r="EF237">
        <v>46.127087000000003</v>
      </c>
      <c r="EV237">
        <v>95239</v>
      </c>
      <c r="EW237">
        <v>1</v>
      </c>
      <c r="EX237">
        <v>1</v>
      </c>
      <c r="FP237">
        <v>253925</v>
      </c>
      <c r="FR237">
        <v>581593</v>
      </c>
      <c r="FW237">
        <v>835518</v>
      </c>
      <c r="FX237">
        <v>2570338</v>
      </c>
      <c r="GB237">
        <v>0</v>
      </c>
      <c r="GL237">
        <v>-53003</v>
      </c>
      <c r="GP237">
        <v>452</v>
      </c>
      <c r="GQ237">
        <v>3353305</v>
      </c>
      <c r="GR237">
        <v>-1485395</v>
      </c>
      <c r="GS237">
        <v>-1485395</v>
      </c>
      <c r="HE237">
        <v>-1485398</v>
      </c>
      <c r="HG237">
        <v>14152237</v>
      </c>
    </row>
    <row r="238" spans="1:215" x14ac:dyDescent="0.25">
      <c r="A238">
        <v>17</v>
      </c>
      <c r="B238" t="s">
        <v>742</v>
      </c>
      <c r="C238">
        <v>2012</v>
      </c>
      <c r="E238" t="s">
        <v>743</v>
      </c>
      <c r="F238">
        <v>1939</v>
      </c>
      <c r="G238">
        <v>0</v>
      </c>
      <c r="I238">
        <v>0</v>
      </c>
      <c r="J238" t="s">
        <v>735</v>
      </c>
      <c r="K238" t="s">
        <v>736</v>
      </c>
      <c r="L238" t="s">
        <v>736</v>
      </c>
      <c r="M238">
        <v>2</v>
      </c>
      <c r="N238" t="s">
        <v>625</v>
      </c>
      <c r="O238">
        <v>0</v>
      </c>
      <c r="P238" t="s">
        <v>633</v>
      </c>
      <c r="Q238" t="s">
        <v>626</v>
      </c>
      <c r="R238">
        <v>2</v>
      </c>
      <c r="S238">
        <v>1</v>
      </c>
      <c r="T238" s="60">
        <v>41090</v>
      </c>
      <c r="U238" s="60">
        <v>41090</v>
      </c>
      <c r="V238" s="60">
        <v>41090</v>
      </c>
      <c r="W238" t="s">
        <v>201</v>
      </c>
      <c r="X238" t="s">
        <v>744</v>
      </c>
      <c r="Y238" t="s">
        <v>627</v>
      </c>
      <c r="Z238">
        <v>2.9999998999999999E-2</v>
      </c>
      <c r="AA238">
        <v>8.5000001000000006E-2</v>
      </c>
      <c r="AB238">
        <v>1</v>
      </c>
      <c r="AC238">
        <v>0</v>
      </c>
      <c r="AD238">
        <v>4</v>
      </c>
      <c r="AE238">
        <v>1</v>
      </c>
      <c r="AF238">
        <v>3</v>
      </c>
      <c r="AG238">
        <v>22.4</v>
      </c>
      <c r="AI238" t="s">
        <v>745</v>
      </c>
      <c r="AO238">
        <v>13473656</v>
      </c>
      <c r="AP238">
        <v>13734831</v>
      </c>
      <c r="AQ238">
        <v>-524754</v>
      </c>
      <c r="AR238">
        <v>0</v>
      </c>
      <c r="AS238">
        <v>0</v>
      </c>
      <c r="AT238">
        <v>0</v>
      </c>
      <c r="AU238">
        <v>1</v>
      </c>
      <c r="AV238">
        <v>4</v>
      </c>
      <c r="AX238">
        <v>0</v>
      </c>
      <c r="AY238">
        <v>0.25</v>
      </c>
      <c r="AZ238">
        <v>4</v>
      </c>
      <c r="BA238">
        <v>0</v>
      </c>
      <c r="BB238">
        <v>0</v>
      </c>
      <c r="BC238">
        <v>4</v>
      </c>
      <c r="BD238">
        <v>2</v>
      </c>
      <c r="BE238">
        <v>1</v>
      </c>
      <c r="BK238">
        <v>3.7500000999999998E-2</v>
      </c>
      <c r="BP238" s="60">
        <v>41090</v>
      </c>
      <c r="BQ238">
        <v>13734800</v>
      </c>
      <c r="BR238">
        <v>24862200</v>
      </c>
      <c r="BS238">
        <v>0.55199999</v>
      </c>
      <c r="BT238">
        <v>11127400</v>
      </c>
      <c r="BV238">
        <v>3652500</v>
      </c>
      <c r="BW238">
        <v>757246</v>
      </c>
      <c r="BX238">
        <v>1</v>
      </c>
      <c r="BY238">
        <v>0</v>
      </c>
      <c r="BZ238">
        <v>0</v>
      </c>
      <c r="CA238">
        <v>0</v>
      </c>
      <c r="CC238">
        <v>-9.5999999999999992E-3</v>
      </c>
      <c r="CE238">
        <v>0.10520001</v>
      </c>
      <c r="CG238">
        <v>1.2699999999999999E-2</v>
      </c>
      <c r="CJ238">
        <v>6.0800000999999999E-2</v>
      </c>
      <c r="CS238">
        <v>0</v>
      </c>
      <c r="CT238">
        <v>0</v>
      </c>
      <c r="CU238">
        <v>0</v>
      </c>
      <c r="CV238">
        <v>0.56000000000000005</v>
      </c>
      <c r="CW238">
        <v>0.26899999000000002</v>
      </c>
      <c r="CX238">
        <v>0.29100000999999998</v>
      </c>
      <c r="CY238">
        <v>0.21299999999999999</v>
      </c>
      <c r="CZ238">
        <v>0</v>
      </c>
      <c r="DA238">
        <v>0</v>
      </c>
      <c r="DB238">
        <v>5.5999998000000002E-2</v>
      </c>
      <c r="DC238">
        <v>3.9000000999999999E-2</v>
      </c>
      <c r="DD238">
        <v>0.13200000000000001</v>
      </c>
      <c r="DE238">
        <v>0</v>
      </c>
      <c r="DF238">
        <v>2014</v>
      </c>
      <c r="DG238">
        <v>9.7299993000000001E-2</v>
      </c>
      <c r="DH238">
        <v>5.9999998999999998E-2</v>
      </c>
      <c r="DI238">
        <v>3.7300001999999999E-2</v>
      </c>
      <c r="DJ238">
        <v>0.24129998999999999</v>
      </c>
      <c r="DK238">
        <v>0.30129999000000002</v>
      </c>
      <c r="DR238">
        <v>0</v>
      </c>
      <c r="DS238">
        <v>0</v>
      </c>
      <c r="DT238">
        <v>0</v>
      </c>
      <c r="DU238">
        <v>0</v>
      </c>
      <c r="DV238">
        <v>49808</v>
      </c>
      <c r="DW238">
        <v>3652518</v>
      </c>
      <c r="DX238">
        <v>45.200001</v>
      </c>
      <c r="DY238">
        <v>13.9</v>
      </c>
      <c r="DZ238">
        <v>73.332001000000005</v>
      </c>
      <c r="EA238">
        <v>1609</v>
      </c>
      <c r="EB238">
        <v>12276</v>
      </c>
      <c r="EC238">
        <v>32294</v>
      </c>
      <c r="ED238">
        <v>1531492.1</v>
      </c>
      <c r="EF238">
        <v>47.423428000000001</v>
      </c>
      <c r="EG238">
        <v>30399</v>
      </c>
      <c r="EH238">
        <v>1480063.6</v>
      </c>
      <c r="EN238">
        <v>262</v>
      </c>
      <c r="EO238">
        <v>6469.6318000000001</v>
      </c>
      <c r="EP238">
        <v>1633</v>
      </c>
      <c r="ES238">
        <v>0</v>
      </c>
      <c r="EV238">
        <v>95987</v>
      </c>
      <c r="EW238">
        <v>0</v>
      </c>
      <c r="EX238">
        <v>1</v>
      </c>
      <c r="EY238">
        <v>224046</v>
      </c>
      <c r="EZ238">
        <v>12801662</v>
      </c>
      <c r="FA238">
        <v>213899</v>
      </c>
      <c r="FB238">
        <v>14990162</v>
      </c>
      <c r="FI238">
        <v>13473660</v>
      </c>
      <c r="FP238">
        <v>266559</v>
      </c>
      <c r="FR238">
        <v>757246</v>
      </c>
      <c r="FW238">
        <v>1023805</v>
      </c>
      <c r="FX238">
        <v>-96538</v>
      </c>
      <c r="GB238">
        <v>0</v>
      </c>
      <c r="GL238">
        <v>-48932</v>
      </c>
      <c r="GP238">
        <v>364</v>
      </c>
      <c r="GQ238">
        <v>878699</v>
      </c>
      <c r="GR238">
        <v>-1545867</v>
      </c>
      <c r="GS238">
        <v>-1545867</v>
      </c>
      <c r="HD238">
        <v>-2933</v>
      </c>
      <c r="HE238">
        <v>-1548800</v>
      </c>
      <c r="HG238">
        <v>13482136</v>
      </c>
    </row>
    <row r="239" spans="1:215" x14ac:dyDescent="0.25">
      <c r="A239">
        <v>17</v>
      </c>
      <c r="B239" t="s">
        <v>742</v>
      </c>
      <c r="C239">
        <v>2013</v>
      </c>
      <c r="E239" t="s">
        <v>743</v>
      </c>
      <c r="F239">
        <v>1939</v>
      </c>
      <c r="G239">
        <v>0</v>
      </c>
      <c r="I239">
        <v>0</v>
      </c>
      <c r="J239" t="s">
        <v>735</v>
      </c>
      <c r="K239" t="s">
        <v>736</v>
      </c>
      <c r="L239" t="s">
        <v>736</v>
      </c>
      <c r="M239">
        <v>2</v>
      </c>
      <c r="N239" t="s">
        <v>625</v>
      </c>
      <c r="O239">
        <v>0</v>
      </c>
      <c r="P239" t="s">
        <v>633</v>
      </c>
      <c r="Q239" t="s">
        <v>626</v>
      </c>
      <c r="R239">
        <v>2</v>
      </c>
      <c r="S239">
        <v>1</v>
      </c>
      <c r="T239" s="60">
        <v>41455</v>
      </c>
      <c r="V239" s="60">
        <v>41455</v>
      </c>
      <c r="W239" t="s">
        <v>201</v>
      </c>
      <c r="X239" t="s">
        <v>744</v>
      </c>
      <c r="Y239" t="s">
        <v>627</v>
      </c>
      <c r="Z239">
        <v>2.9999998999999999E-2</v>
      </c>
      <c r="AA239">
        <v>8.5000001000000006E-2</v>
      </c>
      <c r="AB239">
        <v>1</v>
      </c>
      <c r="AC239">
        <v>0</v>
      </c>
      <c r="AD239">
        <v>4</v>
      </c>
      <c r="AE239">
        <v>1</v>
      </c>
      <c r="AF239">
        <v>3</v>
      </c>
      <c r="AG239">
        <v>20.399999999999999</v>
      </c>
      <c r="AI239" t="s">
        <v>746</v>
      </c>
      <c r="AO239">
        <v>14480512</v>
      </c>
      <c r="AP239">
        <v>14475660</v>
      </c>
      <c r="AQ239">
        <v>-577464</v>
      </c>
      <c r="AR239">
        <v>0</v>
      </c>
      <c r="AS239">
        <v>0</v>
      </c>
      <c r="AT239">
        <v>0</v>
      </c>
      <c r="AU239">
        <v>1</v>
      </c>
      <c r="AV239">
        <v>4</v>
      </c>
      <c r="AX239">
        <v>0</v>
      </c>
      <c r="AY239">
        <v>0.25</v>
      </c>
      <c r="AZ239">
        <v>4</v>
      </c>
      <c r="BA239">
        <v>0</v>
      </c>
      <c r="BB239">
        <v>0</v>
      </c>
      <c r="BC239">
        <v>4</v>
      </c>
      <c r="BD239">
        <v>2</v>
      </c>
      <c r="BE239">
        <v>1</v>
      </c>
      <c r="BK239">
        <v>3.7500000999999998E-2</v>
      </c>
      <c r="BP239" s="60">
        <v>41455</v>
      </c>
      <c r="BQ239">
        <v>14640650</v>
      </c>
      <c r="BR239">
        <v>25605700</v>
      </c>
      <c r="BS239">
        <v>0.57177305</v>
      </c>
      <c r="BT239">
        <v>10965050</v>
      </c>
      <c r="BV239">
        <v>3742050</v>
      </c>
      <c r="BW239">
        <v>787536</v>
      </c>
      <c r="BX239">
        <v>1</v>
      </c>
      <c r="BY239">
        <v>1</v>
      </c>
      <c r="BZ239">
        <v>1</v>
      </c>
      <c r="CA239">
        <v>1</v>
      </c>
      <c r="CC239">
        <v>0.11300001</v>
      </c>
      <c r="CE239">
        <v>0.1018</v>
      </c>
      <c r="CG239">
        <v>4.58E-2</v>
      </c>
      <c r="CJ239">
        <v>7.0400000000000004E-2</v>
      </c>
      <c r="CS239">
        <v>0</v>
      </c>
      <c r="CT239">
        <v>0</v>
      </c>
      <c r="CU239">
        <v>0</v>
      </c>
      <c r="CV239">
        <v>0.56099999</v>
      </c>
      <c r="CW239">
        <v>0.249</v>
      </c>
      <c r="CX239">
        <v>0.31200000999999999</v>
      </c>
      <c r="CY239">
        <v>0.23599999999999999</v>
      </c>
      <c r="CZ239">
        <v>0</v>
      </c>
      <c r="DA239">
        <v>0</v>
      </c>
      <c r="DB239">
        <v>5.6999995999999997E-2</v>
      </c>
      <c r="DC239">
        <v>0</v>
      </c>
      <c r="DD239">
        <v>0.14599999999999999</v>
      </c>
      <c r="DE239">
        <v>0</v>
      </c>
      <c r="DR239">
        <v>0</v>
      </c>
      <c r="DS239">
        <v>0</v>
      </c>
      <c r="DT239">
        <v>0</v>
      </c>
      <c r="DU239">
        <v>0</v>
      </c>
      <c r="DV239">
        <v>51433</v>
      </c>
      <c r="DW239">
        <v>3831624</v>
      </c>
      <c r="DX239">
        <v>44.700001</v>
      </c>
      <c r="DY239">
        <v>13.7</v>
      </c>
      <c r="DZ239">
        <v>74.497001999999995</v>
      </c>
      <c r="EA239">
        <v>1480</v>
      </c>
      <c r="EB239">
        <v>11531</v>
      </c>
      <c r="EC239">
        <v>34310</v>
      </c>
      <c r="ED239">
        <v>1695976.1</v>
      </c>
      <c r="EF239">
        <v>49.430957999999997</v>
      </c>
      <c r="EG239">
        <v>32272</v>
      </c>
      <c r="EH239">
        <v>1638223.4</v>
      </c>
      <c r="EN239">
        <v>267</v>
      </c>
      <c r="EO239">
        <v>6407.0518000000002</v>
      </c>
      <c r="EP239">
        <v>1771</v>
      </c>
      <c r="ES239">
        <v>0</v>
      </c>
      <c r="EV239">
        <v>98754</v>
      </c>
      <c r="EW239">
        <v>0</v>
      </c>
      <c r="EX239">
        <v>1</v>
      </c>
      <c r="FP239">
        <v>274880</v>
      </c>
      <c r="FR239">
        <v>787550</v>
      </c>
      <c r="FW239">
        <v>1062430</v>
      </c>
      <c r="FX239">
        <v>1607248</v>
      </c>
      <c r="GL239">
        <v>-49642</v>
      </c>
      <c r="GP239">
        <v>1118</v>
      </c>
      <c r="GQ239">
        <v>2621154</v>
      </c>
      <c r="GR239">
        <v>-1640387</v>
      </c>
      <c r="GS239">
        <v>-1640387</v>
      </c>
      <c r="HE239">
        <v>-1640387</v>
      </c>
      <c r="HG239">
        <v>14462903</v>
      </c>
    </row>
    <row r="240" spans="1:215" x14ac:dyDescent="0.25">
      <c r="A240">
        <v>17</v>
      </c>
      <c r="B240" t="s">
        <v>742</v>
      </c>
      <c r="C240">
        <v>2014</v>
      </c>
      <c r="E240" t="s">
        <v>743</v>
      </c>
      <c r="F240">
        <v>1939</v>
      </c>
      <c r="G240">
        <v>0</v>
      </c>
      <c r="I240">
        <v>0</v>
      </c>
      <c r="J240" t="s">
        <v>735</v>
      </c>
      <c r="K240" t="s">
        <v>736</v>
      </c>
      <c r="L240" t="s">
        <v>736</v>
      </c>
      <c r="M240">
        <v>2</v>
      </c>
      <c r="N240" t="s">
        <v>625</v>
      </c>
      <c r="O240">
        <v>0</v>
      </c>
      <c r="P240" t="s">
        <v>633</v>
      </c>
      <c r="Q240" t="s">
        <v>626</v>
      </c>
      <c r="R240">
        <v>2</v>
      </c>
      <c r="S240">
        <v>1</v>
      </c>
      <c r="T240" s="60">
        <v>41820</v>
      </c>
      <c r="U240" s="60">
        <v>36891</v>
      </c>
      <c r="V240" s="60">
        <v>41820</v>
      </c>
      <c r="W240" t="s">
        <v>201</v>
      </c>
      <c r="X240" t="s">
        <v>744</v>
      </c>
      <c r="Y240" t="s">
        <v>627</v>
      </c>
      <c r="Z240">
        <v>2.9999998999999999E-2</v>
      </c>
      <c r="AA240">
        <v>8.5000001000000006E-2</v>
      </c>
      <c r="AB240">
        <v>1</v>
      </c>
      <c r="AC240">
        <v>0</v>
      </c>
      <c r="AD240">
        <v>4</v>
      </c>
      <c r="AE240">
        <v>1</v>
      </c>
      <c r="AF240">
        <v>3</v>
      </c>
      <c r="AG240">
        <v>20.399999999999999</v>
      </c>
      <c r="AI240" t="s">
        <v>747</v>
      </c>
      <c r="AO240">
        <v>16220889</v>
      </c>
      <c r="AP240">
        <v>15546516</v>
      </c>
      <c r="AQ240">
        <v>-510460</v>
      </c>
      <c r="AR240">
        <v>0</v>
      </c>
      <c r="AS240">
        <v>0</v>
      </c>
      <c r="AT240">
        <v>0</v>
      </c>
      <c r="AU240">
        <v>1</v>
      </c>
      <c r="AV240">
        <v>4</v>
      </c>
      <c r="AX240">
        <v>0</v>
      </c>
      <c r="AY240">
        <v>0.25</v>
      </c>
      <c r="AZ240">
        <v>4</v>
      </c>
      <c r="BA240">
        <v>0</v>
      </c>
      <c r="BB240">
        <v>0</v>
      </c>
      <c r="BC240">
        <v>4</v>
      </c>
      <c r="BD240">
        <v>2</v>
      </c>
      <c r="BE240">
        <v>1</v>
      </c>
      <c r="BK240">
        <v>3.7500000999999998E-2</v>
      </c>
      <c r="BP240" s="60">
        <v>41820</v>
      </c>
      <c r="BQ240">
        <v>15546500</v>
      </c>
      <c r="BR240">
        <v>26349200</v>
      </c>
      <c r="BS240">
        <v>0.58999997000000004</v>
      </c>
      <c r="BT240">
        <v>10802700</v>
      </c>
      <c r="BV240">
        <v>3831600</v>
      </c>
      <c r="BW240">
        <v>948540</v>
      </c>
      <c r="BX240">
        <v>1</v>
      </c>
      <c r="BY240">
        <v>0</v>
      </c>
      <c r="BZ240">
        <v>0</v>
      </c>
      <c r="CA240">
        <v>0</v>
      </c>
      <c r="CC240">
        <v>0.15670000000000001</v>
      </c>
      <c r="CE240">
        <v>8.6000003000000005E-2</v>
      </c>
      <c r="CG240">
        <v>0.1179</v>
      </c>
      <c r="CJ240">
        <v>7.0700004999999996E-2</v>
      </c>
      <c r="CS240">
        <v>0</v>
      </c>
      <c r="CT240">
        <v>0</v>
      </c>
      <c r="CU240">
        <v>0</v>
      </c>
      <c r="CV240">
        <v>0.55199999</v>
      </c>
      <c r="CW240">
        <v>0.24200000999999999</v>
      </c>
      <c r="CX240">
        <v>0.31</v>
      </c>
      <c r="CY240">
        <v>0.25299999000000001</v>
      </c>
      <c r="CZ240">
        <v>0</v>
      </c>
      <c r="DA240">
        <v>0</v>
      </c>
      <c r="DB240">
        <v>5.0000001000000002E-2</v>
      </c>
      <c r="DC240">
        <v>0</v>
      </c>
      <c r="DD240">
        <v>0.14499999999999999</v>
      </c>
      <c r="DE240">
        <v>0</v>
      </c>
      <c r="DF240">
        <v>2016</v>
      </c>
      <c r="DG240">
        <v>9.7299993000000001E-2</v>
      </c>
      <c r="DH240">
        <v>5.9999998999999998E-2</v>
      </c>
      <c r="DI240">
        <v>3.7300001999999999E-2</v>
      </c>
      <c r="DJ240">
        <v>0.23649998999999999</v>
      </c>
      <c r="DK240">
        <v>0.29649999999999999</v>
      </c>
      <c r="DR240">
        <v>0</v>
      </c>
      <c r="DS240">
        <v>0</v>
      </c>
      <c r="DT240">
        <v>0</v>
      </c>
      <c r="DU240">
        <v>0</v>
      </c>
      <c r="DV240">
        <v>49808</v>
      </c>
      <c r="DW240">
        <v>3652518</v>
      </c>
      <c r="DZ240">
        <v>73.331954999999994</v>
      </c>
      <c r="EA240">
        <v>12276</v>
      </c>
      <c r="EB240">
        <v>1609</v>
      </c>
      <c r="EC240">
        <v>32294</v>
      </c>
      <c r="ED240">
        <v>1531493</v>
      </c>
      <c r="EF240">
        <v>47.423454</v>
      </c>
      <c r="EG240">
        <v>30399</v>
      </c>
      <c r="EN240">
        <v>262</v>
      </c>
      <c r="EP240">
        <v>1633</v>
      </c>
      <c r="EV240">
        <v>95987</v>
      </c>
      <c r="EW240">
        <v>1</v>
      </c>
      <c r="EX240">
        <v>1</v>
      </c>
      <c r="FB240">
        <v>16323054</v>
      </c>
    </row>
    <row r="241" spans="1:215" x14ac:dyDescent="0.25">
      <c r="A241">
        <v>18</v>
      </c>
      <c r="B241" t="s">
        <v>748</v>
      </c>
      <c r="C241">
        <v>2001</v>
      </c>
      <c r="E241" t="s">
        <v>749</v>
      </c>
      <c r="F241">
        <v>1945</v>
      </c>
      <c r="G241">
        <v>0</v>
      </c>
      <c r="I241">
        <v>1</v>
      </c>
      <c r="J241" t="s">
        <v>687</v>
      </c>
      <c r="K241" t="s">
        <v>688</v>
      </c>
      <c r="L241" t="s">
        <v>748</v>
      </c>
      <c r="M241">
        <v>1</v>
      </c>
      <c r="N241" t="s">
        <v>615</v>
      </c>
      <c r="O241">
        <v>1</v>
      </c>
      <c r="P241" t="s">
        <v>616</v>
      </c>
      <c r="Q241" t="s">
        <v>626</v>
      </c>
      <c r="R241">
        <v>2</v>
      </c>
      <c r="S241">
        <v>1</v>
      </c>
      <c r="T241" s="60">
        <v>37256</v>
      </c>
      <c r="U241" s="60">
        <v>37256</v>
      </c>
      <c r="V241" s="60">
        <v>37256</v>
      </c>
      <c r="W241" t="s">
        <v>201</v>
      </c>
      <c r="X241" t="s">
        <v>750</v>
      </c>
      <c r="Y241" t="s">
        <v>627</v>
      </c>
      <c r="Z241">
        <v>4.2500000000000003E-2</v>
      </c>
      <c r="AA241">
        <v>8.3500005000000002E-2</v>
      </c>
      <c r="AB241">
        <v>1</v>
      </c>
      <c r="AC241">
        <v>0</v>
      </c>
      <c r="AD241">
        <v>5</v>
      </c>
      <c r="AE241">
        <v>1</v>
      </c>
      <c r="AF241">
        <v>3</v>
      </c>
      <c r="AG241">
        <v>16</v>
      </c>
      <c r="BP241" s="60">
        <v>37256</v>
      </c>
      <c r="BQ241">
        <v>2613220</v>
      </c>
      <c r="BR241">
        <v>2983551</v>
      </c>
      <c r="BS241">
        <v>0.87599998999999995</v>
      </c>
      <c r="BT241">
        <v>370331</v>
      </c>
      <c r="BV241">
        <v>523621</v>
      </c>
      <c r="BW241">
        <v>58642.406000000003</v>
      </c>
      <c r="BX241">
        <v>0.94099997999999996</v>
      </c>
      <c r="BY241">
        <v>0</v>
      </c>
      <c r="BZ241">
        <v>0</v>
      </c>
      <c r="CA241">
        <v>0</v>
      </c>
      <c r="CC241">
        <v>-4.0000000000000001E-3</v>
      </c>
      <c r="CE241">
        <v>0.11300001</v>
      </c>
      <c r="CG241">
        <v>0.14199999999999999</v>
      </c>
      <c r="CS241">
        <v>0</v>
      </c>
      <c r="CT241">
        <v>0</v>
      </c>
      <c r="CU241">
        <v>0</v>
      </c>
      <c r="CV241">
        <v>0.42570001000000002</v>
      </c>
      <c r="CW241">
        <v>0.29269999000000002</v>
      </c>
      <c r="CX241">
        <v>0.13300000000000001</v>
      </c>
      <c r="CY241">
        <v>0.40959999000000002</v>
      </c>
      <c r="CZ241">
        <v>0.38029998999999998</v>
      </c>
      <c r="DA241">
        <v>2.9300000999999999E-2</v>
      </c>
      <c r="DB241">
        <v>9.8400003999999999E-2</v>
      </c>
      <c r="DC241">
        <v>4.7699999E-2</v>
      </c>
      <c r="DD241">
        <v>1.8599999999999998E-2</v>
      </c>
      <c r="DE241">
        <v>0</v>
      </c>
      <c r="DF241">
        <v>2003</v>
      </c>
      <c r="DG241">
        <v>0.18170001</v>
      </c>
      <c r="DH241">
        <v>5.1799998E-2</v>
      </c>
      <c r="DI241">
        <v>0.12989998999999999</v>
      </c>
      <c r="DJ241">
        <v>0.19009999999999999</v>
      </c>
      <c r="DK241">
        <v>0.24190001</v>
      </c>
      <c r="DR241">
        <v>0</v>
      </c>
      <c r="DS241">
        <v>0</v>
      </c>
      <c r="DT241">
        <v>0</v>
      </c>
      <c r="DU241">
        <v>0</v>
      </c>
      <c r="DV241">
        <v>9229</v>
      </c>
      <c r="DW241">
        <v>523621</v>
      </c>
      <c r="DX241">
        <v>44.400002000000001</v>
      </c>
      <c r="DY241">
        <v>9.3000001999999995</v>
      </c>
      <c r="DZ241">
        <v>56.735999999999997</v>
      </c>
      <c r="EA241">
        <v>955</v>
      </c>
      <c r="EC241">
        <v>5895</v>
      </c>
      <c r="EE241">
        <v>68.400002000000001</v>
      </c>
      <c r="EF241">
        <v>24.035999</v>
      </c>
      <c r="EG241">
        <v>4078</v>
      </c>
      <c r="EN241">
        <v>823</v>
      </c>
      <c r="EP241">
        <v>994</v>
      </c>
      <c r="ES241">
        <v>0</v>
      </c>
      <c r="EV241">
        <v>16079</v>
      </c>
      <c r="EW241">
        <v>0</v>
      </c>
      <c r="EX241">
        <v>0</v>
      </c>
      <c r="FB241">
        <v>1533582.9</v>
      </c>
      <c r="FN241">
        <v>-194.56</v>
      </c>
      <c r="FP241">
        <v>18681.238000000001</v>
      </c>
      <c r="FQ241">
        <v>55182.504000000001</v>
      </c>
      <c r="FW241">
        <v>73863.741999999998</v>
      </c>
      <c r="FX241">
        <v>-196732.3</v>
      </c>
      <c r="FY241">
        <v>1901.509</v>
      </c>
      <c r="FZ241">
        <v>61147.218999999997</v>
      </c>
      <c r="GA241">
        <v>11438.164000000001</v>
      </c>
      <c r="GB241">
        <v>72585.383000000002</v>
      </c>
      <c r="GC241">
        <v>16827.594000000001</v>
      </c>
      <c r="GL241">
        <v>-9447.8163999999997</v>
      </c>
      <c r="GM241">
        <v>6349.1127999999999</v>
      </c>
      <c r="GN241">
        <v>-6034.5087999999996</v>
      </c>
      <c r="GO241">
        <v>-5839.9492</v>
      </c>
      <c r="GP241">
        <v>19.181999000000001</v>
      </c>
      <c r="GQ241">
        <v>-40668.101999999999</v>
      </c>
      <c r="GR241">
        <v>-141452.97</v>
      </c>
      <c r="GS241">
        <v>-126190.16</v>
      </c>
      <c r="GZ241">
        <v>-15262.808000000001</v>
      </c>
      <c r="HA241">
        <v>-11649.098</v>
      </c>
      <c r="HB241">
        <v>-3745.1579999999999</v>
      </c>
      <c r="HD241">
        <v>-607.49199999999996</v>
      </c>
      <c r="HE241">
        <v>-157454.72</v>
      </c>
      <c r="HG241">
        <v>2704728.8</v>
      </c>
    </row>
    <row r="242" spans="1:215" x14ac:dyDescent="0.25">
      <c r="A242">
        <v>18</v>
      </c>
      <c r="B242" t="s">
        <v>748</v>
      </c>
      <c r="C242">
        <v>2002</v>
      </c>
      <c r="E242" t="s">
        <v>749</v>
      </c>
      <c r="F242">
        <v>1945</v>
      </c>
      <c r="G242">
        <v>0</v>
      </c>
      <c r="I242">
        <v>1</v>
      </c>
      <c r="J242" t="s">
        <v>687</v>
      </c>
      <c r="K242" t="s">
        <v>688</v>
      </c>
      <c r="L242" t="s">
        <v>748</v>
      </c>
      <c r="M242">
        <v>1</v>
      </c>
      <c r="N242" t="s">
        <v>615</v>
      </c>
      <c r="O242">
        <v>1</v>
      </c>
      <c r="P242" t="s">
        <v>616</v>
      </c>
      <c r="Q242" t="s">
        <v>626</v>
      </c>
      <c r="R242">
        <v>2</v>
      </c>
      <c r="S242">
        <v>1</v>
      </c>
      <c r="T242" s="60">
        <v>37621</v>
      </c>
      <c r="U242" s="60">
        <v>37621</v>
      </c>
      <c r="V242" s="60">
        <v>37621</v>
      </c>
      <c r="W242" t="s">
        <v>201</v>
      </c>
      <c r="X242" t="s">
        <v>750</v>
      </c>
      <c r="Y242" t="s">
        <v>627</v>
      </c>
      <c r="Z242">
        <v>4.2500000000000003E-2</v>
      </c>
      <c r="AA242">
        <v>7.9999998000000003E-2</v>
      </c>
      <c r="AB242">
        <v>1</v>
      </c>
      <c r="AC242">
        <v>0</v>
      </c>
      <c r="AD242">
        <v>5</v>
      </c>
      <c r="AE242">
        <v>1</v>
      </c>
      <c r="AF242">
        <v>3</v>
      </c>
      <c r="AG242">
        <v>20</v>
      </c>
      <c r="BP242" s="60">
        <v>37621</v>
      </c>
      <c r="BQ242">
        <v>3296736</v>
      </c>
      <c r="BR242">
        <v>3677624</v>
      </c>
      <c r="BS242">
        <v>0.89599996999999998</v>
      </c>
      <c r="BT242">
        <v>380888</v>
      </c>
      <c r="BV242">
        <v>580415</v>
      </c>
      <c r="BW242">
        <v>58319.68</v>
      </c>
      <c r="BX242">
        <v>0.98599999999999999</v>
      </c>
      <c r="BY242">
        <v>0</v>
      </c>
      <c r="BZ242">
        <v>0</v>
      </c>
      <c r="CA242">
        <v>0</v>
      </c>
      <c r="CC242">
        <v>-9.4999999000000002E-2</v>
      </c>
      <c r="CE242">
        <v>-3.4000002000000001E-2</v>
      </c>
      <c r="CG242">
        <v>3.9999999000000001E-2</v>
      </c>
      <c r="CS242">
        <v>0</v>
      </c>
      <c r="CT242">
        <v>0</v>
      </c>
      <c r="CU242">
        <v>0</v>
      </c>
      <c r="CV242">
        <v>0.47699999999999998</v>
      </c>
      <c r="CW242">
        <v>0.36200001999999998</v>
      </c>
      <c r="CX242">
        <v>0.115</v>
      </c>
      <c r="CY242">
        <v>0.38499999000000001</v>
      </c>
      <c r="CZ242">
        <v>0.33300000000000002</v>
      </c>
      <c r="DA242">
        <v>5.1999996999999999E-2</v>
      </c>
      <c r="DB242">
        <v>0.111</v>
      </c>
      <c r="DC242">
        <v>7.0000000000000001E-3</v>
      </c>
      <c r="DD242">
        <v>0.02</v>
      </c>
      <c r="DE242">
        <v>0</v>
      </c>
      <c r="DF242">
        <v>2005</v>
      </c>
      <c r="DG242">
        <v>0.18509999999999999</v>
      </c>
      <c r="DH242">
        <v>6.5799995999999999E-2</v>
      </c>
      <c r="DI242">
        <v>0.1193</v>
      </c>
      <c r="DJ242">
        <v>0.22950001</v>
      </c>
      <c r="DK242">
        <v>0.29530001</v>
      </c>
      <c r="DR242">
        <v>0</v>
      </c>
      <c r="DS242">
        <v>0</v>
      </c>
      <c r="DT242">
        <v>0</v>
      </c>
      <c r="DU242">
        <v>0</v>
      </c>
      <c r="DV242">
        <v>9611</v>
      </c>
      <c r="DW242">
        <v>580415</v>
      </c>
      <c r="DX242">
        <v>44.900002000000001</v>
      </c>
      <c r="DY242">
        <v>9.6999998000000005</v>
      </c>
      <c r="DZ242">
        <v>60.390999000000001</v>
      </c>
      <c r="EA242">
        <v>1067</v>
      </c>
      <c r="EC242">
        <v>5619</v>
      </c>
      <c r="EE242">
        <v>69</v>
      </c>
      <c r="EF242">
        <v>26.34</v>
      </c>
      <c r="EG242">
        <v>3781</v>
      </c>
      <c r="EN242">
        <v>835</v>
      </c>
      <c r="EP242">
        <v>1003</v>
      </c>
      <c r="ES242">
        <v>0</v>
      </c>
      <c r="EV242">
        <v>16297</v>
      </c>
      <c r="EW242">
        <v>0</v>
      </c>
      <c r="EX242">
        <v>0</v>
      </c>
      <c r="FB242">
        <v>1749724.6</v>
      </c>
      <c r="FN242">
        <v>-121.343</v>
      </c>
      <c r="FP242">
        <v>26605.875</v>
      </c>
      <c r="FQ242">
        <v>57474.042999999998</v>
      </c>
      <c r="FW242">
        <v>84079.922000000006</v>
      </c>
      <c r="FX242">
        <v>-331044.94</v>
      </c>
      <c r="FY242">
        <v>2041.729</v>
      </c>
      <c r="FZ242">
        <v>40763.695</v>
      </c>
      <c r="GA242">
        <v>10183.035</v>
      </c>
      <c r="GB242">
        <v>50946.73</v>
      </c>
      <c r="GC242">
        <v>20822.914000000001</v>
      </c>
      <c r="GL242">
        <v>-10929.491</v>
      </c>
      <c r="GM242">
        <v>1678.1769999999999</v>
      </c>
      <c r="GN242">
        <v>-1495.6869999999999</v>
      </c>
      <c r="GO242">
        <v>-1374.3440000000001</v>
      </c>
      <c r="GQ242">
        <v>-183900.63</v>
      </c>
      <c r="GR242">
        <v>-144734.41</v>
      </c>
      <c r="GS242">
        <v>-140096.81</v>
      </c>
      <c r="GZ242">
        <v>-4637.5879000000004</v>
      </c>
      <c r="HA242">
        <v>-3123.8479000000002</v>
      </c>
      <c r="HB242">
        <v>-4298.9521000000004</v>
      </c>
      <c r="HD242">
        <v>-60.548000000000002</v>
      </c>
      <c r="HE242">
        <v>-152217.75</v>
      </c>
      <c r="HF242">
        <v>-3072.9508999999998</v>
      </c>
      <c r="HG242">
        <v>2365537.5</v>
      </c>
    </row>
    <row r="243" spans="1:215" x14ac:dyDescent="0.25">
      <c r="A243">
        <v>18</v>
      </c>
      <c r="B243" t="s">
        <v>748</v>
      </c>
      <c r="C243">
        <v>2003</v>
      </c>
      <c r="E243" t="s">
        <v>749</v>
      </c>
      <c r="F243">
        <v>1945</v>
      </c>
      <c r="G243">
        <v>0</v>
      </c>
      <c r="I243">
        <v>1</v>
      </c>
      <c r="J243" t="s">
        <v>687</v>
      </c>
      <c r="K243" t="s">
        <v>688</v>
      </c>
      <c r="L243" t="s">
        <v>748</v>
      </c>
      <c r="M243">
        <v>1</v>
      </c>
      <c r="N243" t="s">
        <v>615</v>
      </c>
      <c r="O243">
        <v>1</v>
      </c>
      <c r="P243" t="s">
        <v>616</v>
      </c>
      <c r="Q243" t="s">
        <v>626</v>
      </c>
      <c r="R243">
        <v>2</v>
      </c>
      <c r="S243">
        <v>1</v>
      </c>
      <c r="T243" s="60">
        <v>37986</v>
      </c>
      <c r="U243" s="60">
        <v>37986</v>
      </c>
      <c r="V243" s="60">
        <v>37986</v>
      </c>
      <c r="W243" t="s">
        <v>201</v>
      </c>
      <c r="X243" t="s">
        <v>750</v>
      </c>
      <c r="Y243" t="s">
        <v>627</v>
      </c>
      <c r="Z243">
        <v>3.9999999000000001E-2</v>
      </c>
      <c r="AA243">
        <v>7.9000003999999999E-2</v>
      </c>
      <c r="AB243">
        <v>1</v>
      </c>
      <c r="AC243">
        <v>0</v>
      </c>
      <c r="AD243">
        <v>5</v>
      </c>
      <c r="AE243">
        <v>1</v>
      </c>
      <c r="AF243">
        <v>3</v>
      </c>
      <c r="AG243">
        <v>19</v>
      </c>
      <c r="BP243" s="60">
        <v>37986</v>
      </c>
      <c r="BQ243">
        <v>3538722</v>
      </c>
      <c r="BR243">
        <v>4141390</v>
      </c>
      <c r="BS243">
        <v>0.85400003000000002</v>
      </c>
      <c r="BT243">
        <v>602668</v>
      </c>
      <c r="BV243">
        <v>600274</v>
      </c>
      <c r="BW243">
        <v>108728.05</v>
      </c>
      <c r="BX243">
        <v>1</v>
      </c>
      <c r="BY243">
        <v>0</v>
      </c>
      <c r="BZ243">
        <v>0</v>
      </c>
      <c r="CA243">
        <v>0</v>
      </c>
      <c r="CC243">
        <v>0.23499999999999999</v>
      </c>
      <c r="CE243">
        <v>2.9999998999999999E-2</v>
      </c>
      <c r="CG243">
        <v>5.3000002999999997E-2</v>
      </c>
      <c r="CS243">
        <v>0</v>
      </c>
      <c r="CT243">
        <v>0</v>
      </c>
      <c r="CU243">
        <v>0</v>
      </c>
      <c r="CV243">
        <v>0.57899999999999996</v>
      </c>
      <c r="CW243">
        <v>0.43900001</v>
      </c>
      <c r="CX243">
        <v>0.14000000000000001</v>
      </c>
      <c r="CY243">
        <v>0.30000000999999998</v>
      </c>
      <c r="CZ243">
        <v>0.26400000000000001</v>
      </c>
      <c r="DA243">
        <v>3.5999997999999998E-2</v>
      </c>
      <c r="DB243">
        <v>9.4999999000000002E-2</v>
      </c>
      <c r="DC243">
        <v>1.0999999999999999E-2</v>
      </c>
      <c r="DD243">
        <v>1.4999999999999999E-2</v>
      </c>
      <c r="DE243">
        <v>0</v>
      </c>
      <c r="DF243">
        <v>2006</v>
      </c>
      <c r="DG243">
        <v>0.21700000999999999</v>
      </c>
      <c r="DH243">
        <v>7.4299999000000005E-2</v>
      </c>
      <c r="DI243">
        <v>0.14269999999999999</v>
      </c>
      <c r="DJ243">
        <v>0.29310000000000003</v>
      </c>
      <c r="DK243">
        <v>0.36740001999999999</v>
      </c>
      <c r="DR243">
        <v>0</v>
      </c>
      <c r="DS243">
        <v>0</v>
      </c>
      <c r="DT243">
        <v>0</v>
      </c>
      <c r="DU243">
        <v>0</v>
      </c>
      <c r="DV243">
        <v>9476</v>
      </c>
      <c r="DW243">
        <v>60027.391000000003</v>
      </c>
      <c r="DX243">
        <v>45.099997999999999</v>
      </c>
      <c r="DY243">
        <v>9.6000004000000008</v>
      </c>
      <c r="DZ243">
        <v>63.347000000000001</v>
      </c>
      <c r="EA243">
        <v>1248</v>
      </c>
      <c r="EC243">
        <v>5936</v>
      </c>
      <c r="EE243">
        <v>68.699996999999996</v>
      </c>
      <c r="EF243">
        <v>29.436001000000001</v>
      </c>
      <c r="EG243">
        <v>3998</v>
      </c>
      <c r="EN243">
        <v>896</v>
      </c>
      <c r="EP243">
        <v>1042</v>
      </c>
      <c r="ES243">
        <v>0</v>
      </c>
      <c r="EV243">
        <v>16660</v>
      </c>
      <c r="EW243">
        <v>0</v>
      </c>
      <c r="EX243">
        <v>0</v>
      </c>
      <c r="FB243">
        <v>2072929</v>
      </c>
      <c r="FN243">
        <v>-135.96799999999999</v>
      </c>
      <c r="FP243">
        <v>51602.938000000002</v>
      </c>
      <c r="FQ243">
        <v>427822.78</v>
      </c>
      <c r="FW243">
        <v>479425.72</v>
      </c>
      <c r="FX243">
        <v>482734.63</v>
      </c>
      <c r="FY243">
        <v>41867.523000000001</v>
      </c>
      <c r="FZ243">
        <v>56645.487999999998</v>
      </c>
      <c r="GA243">
        <v>13531.700999999999</v>
      </c>
      <c r="GB243">
        <v>70177.187999999995</v>
      </c>
      <c r="GC243">
        <v>23083.826000000001</v>
      </c>
      <c r="GL243">
        <v>-13320.718000000001</v>
      </c>
      <c r="GM243">
        <v>1525.23</v>
      </c>
      <c r="GN243">
        <v>-1287.0830000000001</v>
      </c>
      <c r="GO243">
        <v>-1151.115</v>
      </c>
      <c r="GP243">
        <v>3794.0180999999998</v>
      </c>
      <c r="GQ243">
        <v>1088000.3999999999</v>
      </c>
      <c r="GR243">
        <v>-168677.56</v>
      </c>
      <c r="GS243">
        <v>-163923.10999999999</v>
      </c>
      <c r="GZ243">
        <v>-4754.4647999999997</v>
      </c>
      <c r="HA243">
        <v>-1036.5989999999999</v>
      </c>
      <c r="HB243">
        <v>-4292.0277999999998</v>
      </c>
      <c r="HD243">
        <v>-266.80200000000002</v>
      </c>
      <c r="HE243">
        <v>-174273</v>
      </c>
      <c r="HF243">
        <v>34230.203000000001</v>
      </c>
      <c r="HG243">
        <v>3313495</v>
      </c>
    </row>
    <row r="244" spans="1:215" x14ac:dyDescent="0.25">
      <c r="A244">
        <v>18</v>
      </c>
      <c r="B244" t="s">
        <v>748</v>
      </c>
      <c r="C244">
        <v>2004</v>
      </c>
      <c r="E244" t="s">
        <v>749</v>
      </c>
      <c r="F244">
        <v>1945</v>
      </c>
      <c r="G244">
        <v>0</v>
      </c>
      <c r="I244">
        <v>1</v>
      </c>
      <c r="J244" t="s">
        <v>687</v>
      </c>
      <c r="K244" t="s">
        <v>688</v>
      </c>
      <c r="L244" t="s">
        <v>748</v>
      </c>
      <c r="M244">
        <v>1</v>
      </c>
      <c r="N244" t="s">
        <v>615</v>
      </c>
      <c r="O244">
        <v>1</v>
      </c>
      <c r="P244" t="s">
        <v>616</v>
      </c>
      <c r="Q244" t="s">
        <v>626</v>
      </c>
      <c r="R244">
        <v>2</v>
      </c>
      <c r="S244">
        <v>1</v>
      </c>
      <c r="T244" s="60">
        <v>38352</v>
      </c>
      <c r="U244" s="60">
        <v>38352</v>
      </c>
      <c r="V244" s="60">
        <v>38352</v>
      </c>
      <c r="W244" t="s">
        <v>201</v>
      </c>
      <c r="X244" t="s">
        <v>750</v>
      </c>
      <c r="Y244" t="s">
        <v>627</v>
      </c>
      <c r="Z244">
        <v>3.9999999000000001E-2</v>
      </c>
      <c r="AA244">
        <v>7.9000003999999999E-2</v>
      </c>
      <c r="AB244">
        <v>1</v>
      </c>
      <c r="AC244">
        <v>0</v>
      </c>
      <c r="AD244">
        <v>5</v>
      </c>
      <c r="AE244">
        <v>1</v>
      </c>
      <c r="AF244">
        <v>3</v>
      </c>
      <c r="AG244">
        <v>18</v>
      </c>
      <c r="BP244" s="60">
        <v>38352</v>
      </c>
      <c r="BQ244">
        <v>3673858</v>
      </c>
      <c r="BR244">
        <v>4481243</v>
      </c>
      <c r="BS244">
        <v>0.81999999000000001</v>
      </c>
      <c r="BT244">
        <v>807385</v>
      </c>
      <c r="BV244">
        <v>619132</v>
      </c>
      <c r="BW244">
        <v>118245.42</v>
      </c>
      <c r="BX244">
        <v>1</v>
      </c>
      <c r="BY244">
        <v>0</v>
      </c>
      <c r="BZ244">
        <v>0</v>
      </c>
      <c r="CA244">
        <v>0</v>
      </c>
      <c r="CC244">
        <v>0.13400000000000001</v>
      </c>
      <c r="CE244">
        <v>8.1999995000000006E-2</v>
      </c>
      <c r="CG244">
        <v>4.9000002000000001E-2</v>
      </c>
      <c r="CS244">
        <v>0</v>
      </c>
      <c r="CT244">
        <v>0</v>
      </c>
      <c r="CU244">
        <v>0</v>
      </c>
      <c r="CV244">
        <v>0.55699997999999995</v>
      </c>
      <c r="CW244">
        <v>0.42900001999999998</v>
      </c>
      <c r="CX244">
        <v>0.12800001</v>
      </c>
      <c r="CY244">
        <v>0.31600001</v>
      </c>
      <c r="CZ244">
        <v>0.27700001000000002</v>
      </c>
      <c r="DA244">
        <v>3.9000000999999999E-2</v>
      </c>
      <c r="DB244">
        <v>0.1</v>
      </c>
      <c r="DC244">
        <v>7.0000000000000001E-3</v>
      </c>
      <c r="DD244">
        <v>1.8999999E-2</v>
      </c>
      <c r="DE244">
        <v>0</v>
      </c>
      <c r="DF244">
        <v>2007</v>
      </c>
      <c r="DG244">
        <v>0.26520001999999998</v>
      </c>
      <c r="DH244">
        <v>0.11399999</v>
      </c>
      <c r="DI244">
        <v>0.1512</v>
      </c>
      <c r="DJ244">
        <v>0.29330000000000001</v>
      </c>
      <c r="DK244">
        <v>0.4073</v>
      </c>
      <c r="DR244">
        <v>0</v>
      </c>
      <c r="DS244">
        <v>0</v>
      </c>
      <c r="DT244">
        <v>0</v>
      </c>
      <c r="DU244">
        <v>0</v>
      </c>
      <c r="DV244">
        <v>9358</v>
      </c>
      <c r="DW244">
        <v>619132.18999999994</v>
      </c>
      <c r="DX244">
        <v>45.5</v>
      </c>
      <c r="DY244">
        <v>10</v>
      </c>
      <c r="DZ244">
        <v>66.161002999999994</v>
      </c>
      <c r="EA244">
        <v>1517</v>
      </c>
      <c r="EC244">
        <v>6118</v>
      </c>
      <c r="EE244">
        <v>68.900002000000001</v>
      </c>
      <c r="EF244">
        <v>30</v>
      </c>
      <c r="EG244">
        <v>4144</v>
      </c>
      <c r="EN244">
        <v>905</v>
      </c>
      <c r="EP244">
        <v>1069</v>
      </c>
      <c r="ES244">
        <v>0</v>
      </c>
      <c r="EV244">
        <v>16993</v>
      </c>
      <c r="EW244">
        <v>0</v>
      </c>
      <c r="EX244">
        <v>0</v>
      </c>
      <c r="FB244">
        <v>2212082.2999999998</v>
      </c>
      <c r="FN244">
        <v>-241.244</v>
      </c>
      <c r="FP244">
        <v>65297.398000000001</v>
      </c>
      <c r="FQ244">
        <v>118245.42</v>
      </c>
      <c r="FW244">
        <v>183542.81</v>
      </c>
      <c r="FX244">
        <v>271670.78000000003</v>
      </c>
      <c r="FY244">
        <v>57987.582000000002</v>
      </c>
      <c r="FZ244">
        <v>61066.379000000001</v>
      </c>
      <c r="GA244">
        <v>15694.272000000001</v>
      </c>
      <c r="GB244">
        <v>76760.648000000001</v>
      </c>
      <c r="GC244">
        <v>24647.425999999999</v>
      </c>
      <c r="GL244">
        <v>-20042.432000000001</v>
      </c>
      <c r="GM244">
        <v>3260.4360000000001</v>
      </c>
      <c r="GN244">
        <v>-2916.2689999999998</v>
      </c>
      <c r="GO244">
        <v>-2675.0248999999999</v>
      </c>
      <c r="GP244">
        <v>4644.8271000000004</v>
      </c>
      <c r="GQ244">
        <v>599555.81000000006</v>
      </c>
      <c r="GR244">
        <v>-184475.59</v>
      </c>
      <c r="GS244">
        <v>-178979.3</v>
      </c>
      <c r="GZ244">
        <v>-5496.2978999999996</v>
      </c>
      <c r="HA244">
        <v>-5589.9888000000001</v>
      </c>
      <c r="HB244">
        <v>-4089.4589999999998</v>
      </c>
      <c r="HD244">
        <v>-279.81698999999998</v>
      </c>
      <c r="HE244">
        <v>-194434.86</v>
      </c>
      <c r="HG244">
        <v>3718616</v>
      </c>
    </row>
    <row r="245" spans="1:215" x14ac:dyDescent="0.25">
      <c r="A245">
        <v>18</v>
      </c>
      <c r="B245" t="s">
        <v>748</v>
      </c>
      <c r="C245">
        <v>2005</v>
      </c>
      <c r="E245" t="s">
        <v>749</v>
      </c>
      <c r="F245">
        <v>1945</v>
      </c>
      <c r="G245">
        <v>0</v>
      </c>
      <c r="I245">
        <v>1</v>
      </c>
      <c r="J245" t="s">
        <v>687</v>
      </c>
      <c r="K245" t="s">
        <v>688</v>
      </c>
      <c r="L245" t="s">
        <v>748</v>
      </c>
      <c r="M245">
        <v>1</v>
      </c>
      <c r="N245" t="s">
        <v>615</v>
      </c>
      <c r="O245">
        <v>1</v>
      </c>
      <c r="P245" t="s">
        <v>616</v>
      </c>
      <c r="Q245" t="s">
        <v>626</v>
      </c>
      <c r="R245">
        <v>2</v>
      </c>
      <c r="S245">
        <v>1</v>
      </c>
      <c r="T245" s="60">
        <v>38717</v>
      </c>
      <c r="U245" s="60">
        <v>38717</v>
      </c>
      <c r="V245" s="60">
        <v>38717</v>
      </c>
      <c r="W245" t="s">
        <v>201</v>
      </c>
      <c r="X245" t="s">
        <v>750</v>
      </c>
      <c r="Y245" t="s">
        <v>627</v>
      </c>
      <c r="Z245">
        <v>3.7500000999999998E-2</v>
      </c>
      <c r="AA245">
        <v>7.9000003999999999E-2</v>
      </c>
      <c r="AB245">
        <v>1</v>
      </c>
      <c r="AC245">
        <v>0</v>
      </c>
      <c r="AD245">
        <v>5</v>
      </c>
      <c r="AE245">
        <v>1</v>
      </c>
      <c r="AF245">
        <v>3</v>
      </c>
      <c r="AG245">
        <v>17</v>
      </c>
      <c r="BP245" s="60">
        <v>38717</v>
      </c>
      <c r="BQ245">
        <v>4062057</v>
      </c>
      <c r="BR245">
        <v>4792428</v>
      </c>
      <c r="BS245">
        <v>0.84800005000000001</v>
      </c>
      <c r="BT245">
        <v>730371</v>
      </c>
      <c r="BV245">
        <v>627546</v>
      </c>
      <c r="BW245">
        <v>147165.10999999999</v>
      </c>
      <c r="BX245">
        <v>1</v>
      </c>
      <c r="BY245">
        <v>0</v>
      </c>
      <c r="BZ245">
        <v>0</v>
      </c>
      <c r="CA245">
        <v>0</v>
      </c>
      <c r="CC245">
        <v>0.108</v>
      </c>
      <c r="CE245">
        <v>0.15800001</v>
      </c>
      <c r="CG245">
        <v>6.6000000000000003E-2</v>
      </c>
      <c r="CJ245">
        <v>0.1022</v>
      </c>
      <c r="CR245">
        <v>0</v>
      </c>
      <c r="CS245">
        <v>0</v>
      </c>
      <c r="CT245">
        <v>0</v>
      </c>
      <c r="CU245">
        <v>0</v>
      </c>
      <c r="CV245">
        <v>0.58200001999999995</v>
      </c>
      <c r="CW245">
        <v>0.45700002000000001</v>
      </c>
      <c r="CX245">
        <v>0.125</v>
      </c>
      <c r="CY245">
        <v>0.29899998999999999</v>
      </c>
      <c r="CZ245">
        <v>0.26100001</v>
      </c>
      <c r="DA245">
        <v>3.7999999E-2</v>
      </c>
      <c r="DB245">
        <v>8.7999999999999995E-2</v>
      </c>
      <c r="DC245">
        <v>6.0000000000000001E-3</v>
      </c>
      <c r="DD245">
        <v>2.5000000000000001E-2</v>
      </c>
      <c r="DE245">
        <v>0</v>
      </c>
      <c r="DF245">
        <v>2008</v>
      </c>
      <c r="DG245">
        <v>0.26540002000000001</v>
      </c>
      <c r="DH245">
        <v>0.1142</v>
      </c>
      <c r="DI245">
        <v>0.1512</v>
      </c>
      <c r="DJ245">
        <v>0.2863</v>
      </c>
      <c r="DK245">
        <v>0.40050000000000002</v>
      </c>
      <c r="DR245">
        <v>0</v>
      </c>
      <c r="DS245">
        <v>0</v>
      </c>
      <c r="DT245">
        <v>0</v>
      </c>
      <c r="DU245">
        <v>0</v>
      </c>
      <c r="DV245">
        <v>9205</v>
      </c>
      <c r="DW245">
        <v>627546.43999999994</v>
      </c>
      <c r="DX245">
        <v>45.5</v>
      </c>
      <c r="DY245">
        <v>10.4</v>
      </c>
      <c r="DZ245">
        <v>68.175003000000004</v>
      </c>
      <c r="EA245">
        <v>1731</v>
      </c>
      <c r="EC245">
        <v>6437</v>
      </c>
      <c r="EE245">
        <v>69</v>
      </c>
      <c r="EF245">
        <v>32.316001999999997</v>
      </c>
      <c r="EG245">
        <v>4416</v>
      </c>
      <c r="EN245">
        <v>919</v>
      </c>
      <c r="EP245">
        <v>1102</v>
      </c>
      <c r="ES245">
        <v>0</v>
      </c>
      <c r="EV245">
        <v>17373</v>
      </c>
      <c r="EW245">
        <v>0</v>
      </c>
      <c r="EX245">
        <v>0</v>
      </c>
      <c r="FB245">
        <v>2468601</v>
      </c>
      <c r="FN245">
        <v>-334.483</v>
      </c>
      <c r="FP245">
        <v>73474.812999999995</v>
      </c>
      <c r="FQ245">
        <v>147165.10999999999</v>
      </c>
      <c r="FV245">
        <v>153134.91</v>
      </c>
      <c r="FW245">
        <v>373774.84</v>
      </c>
      <c r="FX245">
        <v>204861.83</v>
      </c>
      <c r="FY245">
        <v>14288.126</v>
      </c>
      <c r="FZ245">
        <v>75322.312999999995</v>
      </c>
      <c r="GA245">
        <v>37040.434000000001</v>
      </c>
      <c r="GB245">
        <v>112362.75</v>
      </c>
      <c r="GC245">
        <v>18797.384999999998</v>
      </c>
      <c r="GL245">
        <v>-18808.186000000002</v>
      </c>
      <c r="GM245">
        <v>10106.237999999999</v>
      </c>
      <c r="GN245">
        <v>-9600.4092000000001</v>
      </c>
      <c r="GO245">
        <v>-9265.9258000000009</v>
      </c>
      <c r="GP245">
        <v>10375.459999999999</v>
      </c>
      <c r="GQ245">
        <v>716158</v>
      </c>
      <c r="GR245">
        <v>-202192.89</v>
      </c>
      <c r="GS245">
        <v>-196106.3</v>
      </c>
      <c r="GZ245">
        <v>-6086.5981000000002</v>
      </c>
      <c r="HA245">
        <v>-5608.8720999999996</v>
      </c>
      <c r="HB245">
        <v>-4896.3252000000002</v>
      </c>
      <c r="HD245">
        <v>-353.58400999999998</v>
      </c>
      <c r="HE245">
        <v>-213051.67</v>
      </c>
      <c r="HG245">
        <v>4221722.5</v>
      </c>
    </row>
    <row r="246" spans="1:215" x14ac:dyDescent="0.25">
      <c r="A246">
        <v>18</v>
      </c>
      <c r="B246" t="s">
        <v>748</v>
      </c>
      <c r="C246">
        <v>2006</v>
      </c>
      <c r="E246" t="s">
        <v>749</v>
      </c>
      <c r="F246">
        <v>1945</v>
      </c>
      <c r="G246">
        <v>0</v>
      </c>
      <c r="I246">
        <v>1</v>
      </c>
      <c r="J246" t="s">
        <v>687</v>
      </c>
      <c r="K246" t="s">
        <v>688</v>
      </c>
      <c r="L246" t="s">
        <v>748</v>
      </c>
      <c r="M246">
        <v>1</v>
      </c>
      <c r="N246" t="s">
        <v>615</v>
      </c>
      <c r="O246">
        <v>1</v>
      </c>
      <c r="P246" t="s">
        <v>616</v>
      </c>
      <c r="Q246" t="s">
        <v>626</v>
      </c>
      <c r="R246">
        <v>2</v>
      </c>
      <c r="S246">
        <v>1</v>
      </c>
      <c r="T246" s="60">
        <v>39082</v>
      </c>
      <c r="U246" s="60">
        <v>39082</v>
      </c>
      <c r="V246" s="60">
        <v>39082</v>
      </c>
      <c r="W246" t="s">
        <v>201</v>
      </c>
      <c r="X246" t="s">
        <v>750</v>
      </c>
      <c r="Y246" t="s">
        <v>627</v>
      </c>
      <c r="Z246">
        <v>3.7500000999999998E-2</v>
      </c>
      <c r="AA246">
        <v>7.8000001999999999E-2</v>
      </c>
      <c r="AB246">
        <v>1</v>
      </c>
      <c r="AC246">
        <v>0</v>
      </c>
      <c r="AD246">
        <v>5</v>
      </c>
      <c r="AE246">
        <v>1</v>
      </c>
      <c r="AF246">
        <v>3</v>
      </c>
      <c r="AG246">
        <v>16</v>
      </c>
      <c r="BP246" s="60">
        <v>39082</v>
      </c>
      <c r="BQ246">
        <v>4460871</v>
      </c>
      <c r="BR246">
        <v>5293977</v>
      </c>
      <c r="BS246">
        <v>0.84300005</v>
      </c>
      <c r="BT246">
        <v>833106</v>
      </c>
      <c r="BV246">
        <v>653953</v>
      </c>
      <c r="BW246">
        <v>179755.31</v>
      </c>
      <c r="BX246">
        <v>1</v>
      </c>
      <c r="BY246">
        <v>0</v>
      </c>
      <c r="BZ246">
        <v>0</v>
      </c>
      <c r="CA246">
        <v>0</v>
      </c>
      <c r="CC246">
        <v>0.153</v>
      </c>
      <c r="CE246">
        <v>0.13200000000000001</v>
      </c>
      <c r="CG246">
        <v>0.10100000000000001</v>
      </c>
      <c r="CJ246">
        <v>0.10199999999999999</v>
      </c>
      <c r="CR246">
        <v>0</v>
      </c>
      <c r="CS246">
        <v>0</v>
      </c>
      <c r="CT246">
        <v>0</v>
      </c>
      <c r="CU246">
        <v>0</v>
      </c>
      <c r="CV246">
        <v>0.56999999000000001</v>
      </c>
      <c r="CW246">
        <v>0.44999999000000002</v>
      </c>
      <c r="CX246">
        <v>0.12</v>
      </c>
      <c r="CY246">
        <v>0.30099999999999999</v>
      </c>
      <c r="CZ246">
        <v>0.26299998000000002</v>
      </c>
      <c r="DA246">
        <v>3.7999999E-2</v>
      </c>
      <c r="DB246">
        <v>9.1000005999999994E-2</v>
      </c>
      <c r="DC246">
        <v>5.0000000000000001E-3</v>
      </c>
      <c r="DD246">
        <v>3.2000002E-2</v>
      </c>
      <c r="DE246">
        <v>0</v>
      </c>
      <c r="DF246">
        <v>2009</v>
      </c>
      <c r="DG246">
        <v>0.24309998999999999</v>
      </c>
      <c r="DH246">
        <v>0.10680000000000001</v>
      </c>
      <c r="DI246">
        <v>0.1363</v>
      </c>
      <c r="DJ246">
        <v>0.28179999999999999</v>
      </c>
      <c r="DK246">
        <v>0.38859999000000001</v>
      </c>
      <c r="DR246">
        <v>0</v>
      </c>
      <c r="DS246">
        <v>0</v>
      </c>
      <c r="DT246">
        <v>0</v>
      </c>
      <c r="DU246">
        <v>0</v>
      </c>
      <c r="DV246">
        <v>9210</v>
      </c>
      <c r="DW246">
        <v>653953.18999999994</v>
      </c>
      <c r="DX246">
        <v>45.700001</v>
      </c>
      <c r="DY246">
        <v>10.4</v>
      </c>
      <c r="DZ246">
        <v>71.004997000000003</v>
      </c>
      <c r="EA246">
        <v>1919</v>
      </c>
      <c r="EC246">
        <v>6646</v>
      </c>
      <c r="EE246">
        <v>68.800003000000004</v>
      </c>
      <c r="EF246">
        <v>33.779998999999997</v>
      </c>
      <c r="EG246">
        <v>4615</v>
      </c>
      <c r="EN246">
        <v>913</v>
      </c>
      <c r="EP246">
        <v>1118</v>
      </c>
      <c r="ES246">
        <v>0</v>
      </c>
      <c r="EV246">
        <v>17775</v>
      </c>
      <c r="EW246">
        <v>0</v>
      </c>
      <c r="EX246">
        <v>0</v>
      </c>
      <c r="FB246">
        <v>2820634.3</v>
      </c>
      <c r="FN246">
        <v>-454.517</v>
      </c>
      <c r="FP246">
        <v>73468.648000000001</v>
      </c>
      <c r="FQ246">
        <v>179755.31</v>
      </c>
      <c r="FV246">
        <v>11693.396000000001</v>
      </c>
      <c r="FW246">
        <v>264917.34000000003</v>
      </c>
      <c r="FX246">
        <v>402915.41</v>
      </c>
      <c r="FY246">
        <v>65597.891000000003</v>
      </c>
      <c r="FZ246">
        <v>101851.8</v>
      </c>
      <c r="GA246">
        <v>33490.847999999998</v>
      </c>
      <c r="GB246">
        <v>135342.64000000001</v>
      </c>
      <c r="GC246">
        <v>25056.719000000001</v>
      </c>
      <c r="GL246">
        <v>-21961.331999999999</v>
      </c>
      <c r="GM246">
        <v>16593.27</v>
      </c>
      <c r="GN246">
        <v>-15935.691999999999</v>
      </c>
      <c r="GO246">
        <v>-15481.174999999999</v>
      </c>
      <c r="GP246">
        <v>7961.4731000000002</v>
      </c>
      <c r="GQ246">
        <v>880487.75</v>
      </c>
      <c r="GR246">
        <v>-222869.19</v>
      </c>
      <c r="GS246">
        <v>-216057.47</v>
      </c>
      <c r="GZ246">
        <v>-6811.7119000000002</v>
      </c>
      <c r="HA246">
        <v>-3231.9031</v>
      </c>
      <c r="HB246">
        <v>-4859.2870999999996</v>
      </c>
      <c r="HD246">
        <v>-239.97900000000001</v>
      </c>
      <c r="HE246">
        <v>-231200.36</v>
      </c>
      <c r="HG246">
        <v>4871009.5</v>
      </c>
    </row>
    <row r="247" spans="1:215" x14ac:dyDescent="0.25">
      <c r="A247">
        <v>18</v>
      </c>
      <c r="B247" t="s">
        <v>748</v>
      </c>
      <c r="C247">
        <v>2007</v>
      </c>
      <c r="E247" t="s">
        <v>749</v>
      </c>
      <c r="F247">
        <v>1945</v>
      </c>
      <c r="G247">
        <v>0</v>
      </c>
      <c r="I247">
        <v>1</v>
      </c>
      <c r="J247" t="s">
        <v>687</v>
      </c>
      <c r="K247" t="s">
        <v>688</v>
      </c>
      <c r="L247" t="s">
        <v>748</v>
      </c>
      <c r="M247">
        <v>1</v>
      </c>
      <c r="N247" t="s">
        <v>615</v>
      </c>
      <c r="O247">
        <v>1</v>
      </c>
      <c r="P247" t="s">
        <v>616</v>
      </c>
      <c r="Q247" t="s">
        <v>626</v>
      </c>
      <c r="R247">
        <v>2</v>
      </c>
      <c r="S247">
        <v>1</v>
      </c>
      <c r="T247" s="60">
        <v>39447</v>
      </c>
      <c r="U247" s="60">
        <v>39447</v>
      </c>
      <c r="V247" s="60">
        <v>39447</v>
      </c>
      <c r="W247" t="s">
        <v>201</v>
      </c>
      <c r="X247" t="s">
        <v>750</v>
      </c>
      <c r="Y247" t="s">
        <v>627</v>
      </c>
      <c r="Z247">
        <v>3.7500000999999998E-2</v>
      </c>
      <c r="AA247">
        <v>7.8000001999999999E-2</v>
      </c>
      <c r="AB247">
        <v>1</v>
      </c>
      <c r="AC247">
        <v>0</v>
      </c>
      <c r="AD247">
        <v>5</v>
      </c>
      <c r="AE247">
        <v>1</v>
      </c>
      <c r="AF247">
        <v>3</v>
      </c>
      <c r="AG247">
        <v>15</v>
      </c>
      <c r="BP247" s="60">
        <v>39447</v>
      </c>
      <c r="BQ247">
        <v>5016136.5</v>
      </c>
      <c r="BR247">
        <v>5581048</v>
      </c>
      <c r="BS247">
        <v>0.89879995999999995</v>
      </c>
      <c r="BT247">
        <v>564911.68999999994</v>
      </c>
      <c r="BV247">
        <v>671617.94</v>
      </c>
      <c r="BW247">
        <v>196929.56</v>
      </c>
      <c r="BX247">
        <v>1</v>
      </c>
      <c r="BY247">
        <v>0</v>
      </c>
      <c r="BZ247">
        <v>0</v>
      </c>
      <c r="CA247">
        <v>0</v>
      </c>
      <c r="CC247">
        <v>7.2999998999999996E-2</v>
      </c>
      <c r="CE247">
        <v>0.111</v>
      </c>
      <c r="CG247">
        <v>0.14000000000000001</v>
      </c>
      <c r="CJ247">
        <v>8.8199995000000003E-2</v>
      </c>
      <c r="CR247">
        <v>0</v>
      </c>
      <c r="CS247">
        <v>0</v>
      </c>
      <c r="CT247">
        <v>0</v>
      </c>
      <c r="CU247">
        <v>0</v>
      </c>
      <c r="CV247">
        <v>0.57899999999999996</v>
      </c>
      <c r="CW247">
        <v>0.46000001000000001</v>
      </c>
      <c r="CX247">
        <v>0.11899999999999999</v>
      </c>
      <c r="CY247">
        <v>0.28899999999999998</v>
      </c>
      <c r="CZ247">
        <v>0.28499999999999998</v>
      </c>
      <c r="DA247">
        <v>4.0000000000000001E-3</v>
      </c>
      <c r="DB247">
        <v>9.1000005999999994E-2</v>
      </c>
      <c r="DC247">
        <v>7.0000000000000001E-3</v>
      </c>
      <c r="DD247">
        <v>3.3000000000000002E-2</v>
      </c>
      <c r="DE247">
        <v>0</v>
      </c>
      <c r="DF247">
        <v>2010</v>
      </c>
      <c r="DG247">
        <v>0.24079998999999999</v>
      </c>
      <c r="DH247">
        <v>0.1066</v>
      </c>
      <c r="DI247">
        <v>0.13420001000000001</v>
      </c>
      <c r="DJ247">
        <v>0.24709999999999999</v>
      </c>
      <c r="DK247">
        <v>0.35369998000000002</v>
      </c>
      <c r="DR247">
        <v>0</v>
      </c>
      <c r="DS247">
        <v>0</v>
      </c>
      <c r="DT247">
        <v>0</v>
      </c>
      <c r="DU247">
        <v>0</v>
      </c>
      <c r="DV247">
        <v>9421</v>
      </c>
      <c r="DW247">
        <v>671617.94</v>
      </c>
      <c r="DX247">
        <v>45.599997999999999</v>
      </c>
      <c r="DY247">
        <v>10.199999999999999</v>
      </c>
      <c r="DZ247">
        <v>71.289000999999999</v>
      </c>
      <c r="EA247">
        <v>2008</v>
      </c>
      <c r="EC247">
        <v>6911</v>
      </c>
      <c r="EE247">
        <v>69</v>
      </c>
      <c r="EF247">
        <v>35.316001999999997</v>
      </c>
      <c r="EG247">
        <v>4873</v>
      </c>
      <c r="EN247">
        <v>923</v>
      </c>
      <c r="EP247">
        <v>1115</v>
      </c>
      <c r="ES247">
        <v>0</v>
      </c>
      <c r="EV247">
        <v>18340</v>
      </c>
      <c r="EW247">
        <v>0</v>
      </c>
      <c r="EX247">
        <v>0</v>
      </c>
      <c r="FB247">
        <v>3070770.3</v>
      </c>
      <c r="FI247">
        <v>5199116.5</v>
      </c>
      <c r="FN247">
        <v>-894.49400000000003</v>
      </c>
      <c r="FP247">
        <v>75590.804999999993</v>
      </c>
      <c r="FQ247">
        <v>196929.56</v>
      </c>
      <c r="FW247">
        <v>272520.38</v>
      </c>
      <c r="FX247">
        <v>228343.98</v>
      </c>
      <c r="FY247">
        <v>-64214.84</v>
      </c>
      <c r="FZ247">
        <v>104468.48</v>
      </c>
      <c r="GA247">
        <v>41628.120999999999</v>
      </c>
      <c r="GB247">
        <v>146096.60999999999</v>
      </c>
      <c r="GC247">
        <v>18440.43</v>
      </c>
      <c r="GL247">
        <v>-26321.57</v>
      </c>
      <c r="GM247">
        <v>25050.41</v>
      </c>
      <c r="GN247">
        <v>-23841.855</v>
      </c>
      <c r="GO247">
        <v>-22947.361000000001</v>
      </c>
      <c r="GP247">
        <v>4114.5141999999996</v>
      </c>
      <c r="GQ247">
        <v>580188.06000000006</v>
      </c>
      <c r="GR247">
        <v>-242687</v>
      </c>
      <c r="GS247">
        <v>-235656.03</v>
      </c>
      <c r="GZ247">
        <v>-7030.9722000000002</v>
      </c>
      <c r="HA247">
        <v>-3113.2339000000002</v>
      </c>
      <c r="HB247">
        <v>-5941.8140000000003</v>
      </c>
      <c r="HD247">
        <v>-339.05300999999997</v>
      </c>
      <c r="HE247">
        <v>-252081.09</v>
      </c>
      <c r="HG247">
        <v>5199116.5</v>
      </c>
    </row>
    <row r="248" spans="1:215" x14ac:dyDescent="0.25">
      <c r="A248">
        <v>18</v>
      </c>
      <c r="B248" t="s">
        <v>748</v>
      </c>
      <c r="C248">
        <v>2008</v>
      </c>
      <c r="E248" t="s">
        <v>749</v>
      </c>
      <c r="F248">
        <v>1945</v>
      </c>
      <c r="G248">
        <v>0</v>
      </c>
      <c r="I248">
        <v>1</v>
      </c>
      <c r="J248" t="s">
        <v>687</v>
      </c>
      <c r="K248" t="s">
        <v>688</v>
      </c>
      <c r="L248" t="s">
        <v>748</v>
      </c>
      <c r="M248">
        <v>1</v>
      </c>
      <c r="N248" t="s">
        <v>615</v>
      </c>
      <c r="O248">
        <v>1</v>
      </c>
      <c r="P248" t="s">
        <v>616</v>
      </c>
      <c r="Q248" t="s">
        <v>626</v>
      </c>
      <c r="R248">
        <v>2</v>
      </c>
      <c r="S248">
        <v>1</v>
      </c>
      <c r="T248" s="60">
        <v>39813</v>
      </c>
      <c r="U248" s="60">
        <v>39813</v>
      </c>
      <c r="V248" s="60">
        <v>39813</v>
      </c>
      <c r="W248" t="s">
        <v>201</v>
      </c>
      <c r="X248" t="s">
        <v>751</v>
      </c>
      <c r="Y248" t="s">
        <v>627</v>
      </c>
      <c r="Z248">
        <v>3.7500000999999998E-2</v>
      </c>
      <c r="AA248">
        <v>7.8000001999999999E-2</v>
      </c>
      <c r="AB248">
        <v>1</v>
      </c>
      <c r="AC248">
        <v>0</v>
      </c>
      <c r="AD248">
        <v>5</v>
      </c>
      <c r="AE248">
        <v>1</v>
      </c>
      <c r="AF248">
        <v>3</v>
      </c>
      <c r="AG248">
        <v>14</v>
      </c>
      <c r="BP248" s="60">
        <v>39813</v>
      </c>
      <c r="BQ248">
        <v>5282505</v>
      </c>
      <c r="BR248">
        <v>5972471</v>
      </c>
      <c r="BS248">
        <v>0.88449997000000002</v>
      </c>
      <c r="BT248">
        <v>689965.94</v>
      </c>
      <c r="BV248">
        <v>704947.69</v>
      </c>
      <c r="BW248">
        <v>206518.69</v>
      </c>
      <c r="BX248">
        <v>1</v>
      </c>
      <c r="BY248">
        <v>0</v>
      </c>
      <c r="BZ248">
        <v>0</v>
      </c>
      <c r="CA248">
        <v>0</v>
      </c>
      <c r="CC248">
        <v>-0.26499999000000002</v>
      </c>
      <c r="CE248">
        <v>-3.0999999E-2</v>
      </c>
      <c r="CG248">
        <v>2.7000000999999999E-2</v>
      </c>
      <c r="CJ248">
        <v>3.9999999000000001E-2</v>
      </c>
      <c r="CR248">
        <v>0</v>
      </c>
      <c r="CS248">
        <v>0</v>
      </c>
      <c r="CT248">
        <v>0</v>
      </c>
      <c r="CU248">
        <v>0</v>
      </c>
      <c r="CV248">
        <v>0.47199999999999998</v>
      </c>
      <c r="CW248">
        <v>0</v>
      </c>
      <c r="CX248">
        <v>0</v>
      </c>
      <c r="CY248">
        <v>0.36400001999999998</v>
      </c>
      <c r="CZ248">
        <v>0</v>
      </c>
      <c r="DA248">
        <v>0</v>
      </c>
      <c r="DB248">
        <v>0.10299999999999999</v>
      </c>
      <c r="DC248">
        <v>8.9999999999999993E-3</v>
      </c>
      <c r="DD248">
        <v>5.1999996999999999E-2</v>
      </c>
      <c r="DE248">
        <v>0</v>
      </c>
      <c r="DF248">
        <v>2011</v>
      </c>
      <c r="DG248">
        <v>0.23979998999999999</v>
      </c>
      <c r="DH248">
        <v>0.1062</v>
      </c>
      <c r="DI248">
        <v>0.1336</v>
      </c>
      <c r="DJ248">
        <v>0.25990000000000002</v>
      </c>
      <c r="DK248">
        <v>0.36610000999999998</v>
      </c>
      <c r="DR248">
        <v>0</v>
      </c>
      <c r="DS248">
        <v>0</v>
      </c>
      <c r="DT248">
        <v>0</v>
      </c>
      <c r="DU248">
        <v>0</v>
      </c>
      <c r="DV248">
        <v>9385</v>
      </c>
      <c r="DW248">
        <v>704947.69</v>
      </c>
      <c r="DX248">
        <v>45.900002000000001</v>
      </c>
      <c r="DY248">
        <v>10.5</v>
      </c>
      <c r="DZ248">
        <v>71.113997999999995</v>
      </c>
      <c r="EA248">
        <v>2153</v>
      </c>
      <c r="EC248">
        <v>7012</v>
      </c>
      <c r="EE248">
        <v>69.199996999999996</v>
      </c>
      <c r="EF248">
        <v>36.900002000000001</v>
      </c>
      <c r="EG248">
        <v>4980</v>
      </c>
      <c r="EN248">
        <v>922</v>
      </c>
      <c r="EP248">
        <v>1110</v>
      </c>
      <c r="ES248">
        <v>0</v>
      </c>
      <c r="EV248">
        <v>18550</v>
      </c>
      <c r="EW248">
        <v>0</v>
      </c>
      <c r="EX248">
        <v>0</v>
      </c>
      <c r="FB248">
        <v>3239592.8</v>
      </c>
      <c r="FI248">
        <v>3749698.8</v>
      </c>
      <c r="FN248">
        <v>-1477.1569999999999</v>
      </c>
      <c r="FP248">
        <v>76452.406000000003</v>
      </c>
      <c r="FQ248">
        <v>206518.69</v>
      </c>
      <c r="FW248">
        <v>282971.09000000003</v>
      </c>
      <c r="FX248">
        <v>-1393191.1</v>
      </c>
      <c r="FY248">
        <v>-238834.59</v>
      </c>
      <c r="FZ248">
        <v>123068.23</v>
      </c>
      <c r="GA248">
        <v>41677.050999999999</v>
      </c>
      <c r="GB248">
        <v>164745.28</v>
      </c>
      <c r="GC248">
        <v>18662.398000000001</v>
      </c>
      <c r="GL248">
        <v>-26941.898000000001</v>
      </c>
      <c r="GM248">
        <v>13610.35</v>
      </c>
      <c r="GN248">
        <v>-10218.59</v>
      </c>
      <c r="GO248">
        <v>-8741.4326000000001</v>
      </c>
      <c r="GP248">
        <v>7687.7529000000004</v>
      </c>
      <c r="GQ248">
        <v>-1181509.3999999999</v>
      </c>
      <c r="GR248">
        <v>-258068.75</v>
      </c>
      <c r="GS248">
        <v>-250444.56</v>
      </c>
      <c r="GZ248">
        <v>-7624.1929</v>
      </c>
      <c r="HA248">
        <v>-3730.3200999999999</v>
      </c>
      <c r="HB248">
        <v>-5601.1260000000002</v>
      </c>
      <c r="HD248">
        <v>-508.22197999999997</v>
      </c>
      <c r="HE248">
        <v>-267908.44</v>
      </c>
      <c r="HG248">
        <v>3749698.8</v>
      </c>
    </row>
    <row r="249" spans="1:215" x14ac:dyDescent="0.25">
      <c r="A249">
        <v>18</v>
      </c>
      <c r="B249" t="s">
        <v>748</v>
      </c>
      <c r="C249">
        <v>2009</v>
      </c>
      <c r="E249" t="s">
        <v>749</v>
      </c>
      <c r="F249">
        <v>1945</v>
      </c>
      <c r="G249">
        <v>0</v>
      </c>
      <c r="I249">
        <v>1</v>
      </c>
      <c r="J249" t="s">
        <v>687</v>
      </c>
      <c r="K249" t="s">
        <v>688</v>
      </c>
      <c r="L249" t="s">
        <v>748</v>
      </c>
      <c r="M249">
        <v>1</v>
      </c>
      <c r="N249" t="s">
        <v>615</v>
      </c>
      <c r="O249">
        <v>1</v>
      </c>
      <c r="P249" t="s">
        <v>616</v>
      </c>
      <c r="Q249" t="s">
        <v>626</v>
      </c>
      <c r="R249">
        <v>2</v>
      </c>
      <c r="S249">
        <v>1</v>
      </c>
      <c r="T249" s="60">
        <v>40178</v>
      </c>
      <c r="U249" s="60">
        <v>40178</v>
      </c>
      <c r="V249" s="60">
        <v>40178</v>
      </c>
      <c r="W249" t="s">
        <v>201</v>
      </c>
      <c r="X249" t="s">
        <v>752</v>
      </c>
      <c r="Y249" t="s">
        <v>627</v>
      </c>
      <c r="Z249">
        <v>3.5000000000000003E-2</v>
      </c>
      <c r="AA249">
        <v>7.7500000999999999E-2</v>
      </c>
      <c r="AB249">
        <v>1</v>
      </c>
      <c r="AC249">
        <v>0</v>
      </c>
      <c r="AD249">
        <v>5</v>
      </c>
      <c r="AE249">
        <v>1</v>
      </c>
      <c r="AF249">
        <v>3</v>
      </c>
      <c r="AG249">
        <v>18</v>
      </c>
      <c r="BP249" s="60">
        <v>40178</v>
      </c>
      <c r="BQ249">
        <v>5290114</v>
      </c>
      <c r="BR249">
        <v>6314787</v>
      </c>
      <c r="BS249">
        <v>0.83769994999999997</v>
      </c>
      <c r="BT249">
        <v>1024673.1</v>
      </c>
      <c r="BV249">
        <v>694444</v>
      </c>
      <c r="BW249">
        <v>195613.67</v>
      </c>
      <c r="BX249">
        <v>1</v>
      </c>
      <c r="BY249">
        <v>0</v>
      </c>
      <c r="BZ249">
        <v>0</v>
      </c>
      <c r="CA249">
        <v>0</v>
      </c>
      <c r="CC249">
        <v>0.219</v>
      </c>
      <c r="CE249">
        <v>-1.2999999E-2</v>
      </c>
      <c r="CG249">
        <v>4.1999999000000003E-2</v>
      </c>
      <c r="CJ249">
        <v>4.5000001999999997E-2</v>
      </c>
      <c r="CR249">
        <v>0</v>
      </c>
      <c r="CS249">
        <v>0</v>
      </c>
      <c r="CT249">
        <v>0</v>
      </c>
      <c r="CU249">
        <v>0</v>
      </c>
      <c r="CV249">
        <v>0.52900004</v>
      </c>
      <c r="CW249">
        <v>0</v>
      </c>
      <c r="CX249">
        <v>0</v>
      </c>
      <c r="CY249">
        <v>0.29899998999999999</v>
      </c>
      <c r="CZ249">
        <v>0</v>
      </c>
      <c r="DA249">
        <v>0</v>
      </c>
      <c r="DB249">
        <v>0.115</v>
      </c>
      <c r="DC249">
        <v>7.0000000000000001E-3</v>
      </c>
      <c r="DD249">
        <v>5.0000001000000002E-2</v>
      </c>
      <c r="DE249">
        <v>0</v>
      </c>
      <c r="DF249">
        <v>2012</v>
      </c>
      <c r="DG249">
        <v>0.28589999999999999</v>
      </c>
      <c r="DH249">
        <v>0.1099</v>
      </c>
      <c r="DI249">
        <v>0.17599999999999999</v>
      </c>
      <c r="DJ249">
        <v>0.30489999000000001</v>
      </c>
      <c r="DK249">
        <v>0.41479999000000001</v>
      </c>
      <c r="DR249">
        <v>0</v>
      </c>
      <c r="DS249">
        <v>0</v>
      </c>
      <c r="DT249">
        <v>0</v>
      </c>
      <c r="DU249">
        <v>0</v>
      </c>
      <c r="DV249">
        <v>8938</v>
      </c>
      <c r="DW249">
        <v>694444</v>
      </c>
      <c r="DX249">
        <v>46.400002000000001</v>
      </c>
      <c r="DY249">
        <v>11</v>
      </c>
      <c r="DZ249">
        <v>77.969002000000003</v>
      </c>
      <c r="EA249">
        <v>2209</v>
      </c>
      <c r="EC249">
        <v>7292</v>
      </c>
      <c r="EE249">
        <v>69.199996999999996</v>
      </c>
      <c r="EF249">
        <v>37.332000999999998</v>
      </c>
      <c r="EG249">
        <v>5219</v>
      </c>
      <c r="EN249">
        <v>941</v>
      </c>
      <c r="EP249">
        <v>1132</v>
      </c>
      <c r="ES249">
        <v>0</v>
      </c>
      <c r="EV249">
        <v>18439</v>
      </c>
      <c r="EW249">
        <v>0</v>
      </c>
      <c r="EX249">
        <v>0</v>
      </c>
      <c r="FB249">
        <v>3523413.5</v>
      </c>
      <c r="FI249">
        <v>4476729.5</v>
      </c>
      <c r="FN249">
        <v>-719.42600000000004</v>
      </c>
      <c r="FP249">
        <v>66536.164000000004</v>
      </c>
      <c r="FQ249">
        <v>195613.67</v>
      </c>
      <c r="FW249">
        <v>262149.84000000003</v>
      </c>
      <c r="FX249">
        <v>626058.5</v>
      </c>
      <c r="FY249">
        <v>-10108.932000000001</v>
      </c>
      <c r="FZ249">
        <v>95157.366999999998</v>
      </c>
      <c r="GA249">
        <v>35749.281000000003</v>
      </c>
      <c r="GB249">
        <v>130906.66</v>
      </c>
      <c r="GC249">
        <v>19831.741999999998</v>
      </c>
      <c r="GL249">
        <v>-26717.105</v>
      </c>
      <c r="GM249">
        <v>3428.7939000000001</v>
      </c>
      <c r="GN249">
        <v>-992.55200000000002</v>
      </c>
      <c r="GO249">
        <v>-273.12601000000001</v>
      </c>
      <c r="GP249">
        <v>8889.8418000000001</v>
      </c>
      <c r="GQ249">
        <v>1013446.8</v>
      </c>
      <c r="GR249">
        <v>-273847.71999999997</v>
      </c>
      <c r="GS249">
        <v>-266866.46999999997</v>
      </c>
      <c r="GZ249">
        <v>-6981.2709999999997</v>
      </c>
      <c r="HA249">
        <v>-4628.2719999999999</v>
      </c>
      <c r="HB249">
        <v>-7358.75</v>
      </c>
      <c r="HD249">
        <v>-581.27502000000004</v>
      </c>
      <c r="HE249">
        <v>-286416.03000000003</v>
      </c>
      <c r="HG249">
        <v>4476729.5</v>
      </c>
    </row>
    <row r="250" spans="1:215" x14ac:dyDescent="0.25">
      <c r="A250">
        <v>18</v>
      </c>
      <c r="B250" t="s">
        <v>748</v>
      </c>
      <c r="C250">
        <v>2010</v>
      </c>
      <c r="E250" t="s">
        <v>749</v>
      </c>
      <c r="F250">
        <v>1945</v>
      </c>
      <c r="G250">
        <v>0</v>
      </c>
      <c r="I250">
        <v>1</v>
      </c>
      <c r="J250" t="s">
        <v>687</v>
      </c>
      <c r="K250" t="s">
        <v>688</v>
      </c>
      <c r="L250" t="s">
        <v>748</v>
      </c>
      <c r="M250">
        <v>1</v>
      </c>
      <c r="N250" t="s">
        <v>615</v>
      </c>
      <c r="O250">
        <v>1</v>
      </c>
      <c r="P250" t="s">
        <v>616</v>
      </c>
      <c r="Q250" t="s">
        <v>626</v>
      </c>
      <c r="R250">
        <v>2</v>
      </c>
      <c r="S250">
        <v>1</v>
      </c>
      <c r="T250" s="60">
        <v>40543</v>
      </c>
      <c r="U250" s="60">
        <v>40543</v>
      </c>
      <c r="V250" s="60">
        <v>40543</v>
      </c>
      <c r="W250" t="s">
        <v>201</v>
      </c>
      <c r="X250" t="s">
        <v>752</v>
      </c>
      <c r="Y250" t="s">
        <v>627</v>
      </c>
      <c r="Z250">
        <v>3.5000000000000003E-2</v>
      </c>
      <c r="AA250">
        <v>7.7500000999999999E-2</v>
      </c>
      <c r="AB250">
        <v>1</v>
      </c>
      <c r="AC250">
        <v>0</v>
      </c>
      <c r="AD250">
        <v>5</v>
      </c>
      <c r="AE250">
        <v>1</v>
      </c>
      <c r="AF250">
        <v>3</v>
      </c>
      <c r="AG250">
        <v>12</v>
      </c>
      <c r="BP250" s="60">
        <v>40543</v>
      </c>
      <c r="BQ250">
        <v>5341821.5</v>
      </c>
      <c r="BR250">
        <v>6654037</v>
      </c>
      <c r="BS250">
        <v>0.80279999999999996</v>
      </c>
      <c r="BT250">
        <v>1312215.1000000001</v>
      </c>
      <c r="BV250">
        <v>687443.19</v>
      </c>
      <c r="BW250">
        <v>183950.94</v>
      </c>
      <c r="BX250">
        <v>1</v>
      </c>
      <c r="BY250">
        <v>0</v>
      </c>
      <c r="BZ250">
        <v>0</v>
      </c>
      <c r="CA250">
        <v>0</v>
      </c>
      <c r="CC250">
        <v>0.14000000000000001</v>
      </c>
      <c r="CE250">
        <v>7.0000000000000001E-3</v>
      </c>
      <c r="CG250">
        <v>4.8000000000000001E-2</v>
      </c>
      <c r="CJ250">
        <v>5.6999995999999997E-2</v>
      </c>
      <c r="CR250">
        <v>0</v>
      </c>
      <c r="CS250">
        <v>0</v>
      </c>
      <c r="CT250">
        <v>0</v>
      </c>
      <c r="CU250">
        <v>0</v>
      </c>
      <c r="CV250">
        <v>0.53299998999999998</v>
      </c>
      <c r="CW250">
        <v>0</v>
      </c>
      <c r="CX250">
        <v>0</v>
      </c>
      <c r="CY250">
        <v>0.28000000000000003</v>
      </c>
      <c r="CZ250">
        <v>0</v>
      </c>
      <c r="DA250">
        <v>0</v>
      </c>
      <c r="DB250">
        <v>0.11600000000000001</v>
      </c>
      <c r="DC250">
        <v>6.0000000000000001E-3</v>
      </c>
      <c r="DD250">
        <v>5.0000001000000002E-2</v>
      </c>
      <c r="DE250">
        <v>1.6000001E-2</v>
      </c>
      <c r="DF250">
        <v>2013</v>
      </c>
      <c r="DG250">
        <v>0.28600001000000003</v>
      </c>
      <c r="DH250">
        <v>0.11</v>
      </c>
      <c r="DI250">
        <v>0.17599999999999999</v>
      </c>
      <c r="DJ250">
        <v>0.30489999000000001</v>
      </c>
      <c r="DK250">
        <v>0.41489999999999999</v>
      </c>
      <c r="DR250">
        <v>0</v>
      </c>
      <c r="DS250">
        <v>0</v>
      </c>
      <c r="DT250">
        <v>0</v>
      </c>
      <c r="DU250">
        <v>0</v>
      </c>
      <c r="DV250">
        <v>8811</v>
      </c>
      <c r="DW250">
        <v>687443.19</v>
      </c>
      <c r="DX250">
        <v>46.599997999999999</v>
      </c>
      <c r="DY250">
        <v>11.1</v>
      </c>
      <c r="DZ250">
        <v>78.021004000000005</v>
      </c>
      <c r="EA250">
        <v>2231</v>
      </c>
      <c r="EC250">
        <v>7559</v>
      </c>
      <c r="EE250">
        <v>69.300003000000004</v>
      </c>
      <c r="EF250">
        <v>38.976002000000001</v>
      </c>
      <c r="EG250">
        <v>5469</v>
      </c>
      <c r="EN250">
        <v>921</v>
      </c>
      <c r="EP250">
        <v>1169</v>
      </c>
      <c r="ES250">
        <v>0</v>
      </c>
      <c r="EV250">
        <v>18601</v>
      </c>
      <c r="EW250">
        <v>0</v>
      </c>
      <c r="EX250">
        <v>0</v>
      </c>
      <c r="FB250">
        <v>3811751</v>
      </c>
      <c r="FI250">
        <v>5027157</v>
      </c>
      <c r="FN250">
        <v>-342</v>
      </c>
      <c r="FP250">
        <v>64330</v>
      </c>
      <c r="FQ250">
        <v>183951</v>
      </c>
      <c r="FW250">
        <v>248281</v>
      </c>
      <c r="FX250">
        <v>387885</v>
      </c>
      <c r="FY250">
        <v>101165</v>
      </c>
      <c r="FZ250">
        <v>94984</v>
      </c>
      <c r="GA250">
        <v>28677</v>
      </c>
      <c r="GB250">
        <v>123661</v>
      </c>
      <c r="GC250">
        <v>19950</v>
      </c>
      <c r="GL250">
        <v>-30475</v>
      </c>
      <c r="GM250">
        <v>1593</v>
      </c>
      <c r="GN250">
        <v>-496</v>
      </c>
      <c r="GO250">
        <v>-154</v>
      </c>
      <c r="GP250">
        <v>3486</v>
      </c>
      <c r="GQ250">
        <v>855050</v>
      </c>
      <c r="GR250">
        <v>-295817</v>
      </c>
      <c r="GS250">
        <v>-288969</v>
      </c>
      <c r="GZ250">
        <v>-6848</v>
      </c>
      <c r="HA250">
        <v>-2647</v>
      </c>
      <c r="HB250">
        <v>-5283</v>
      </c>
      <c r="HD250">
        <v>-875</v>
      </c>
      <c r="HE250">
        <v>-304622</v>
      </c>
      <c r="HG250">
        <v>5027157</v>
      </c>
    </row>
    <row r="251" spans="1:215" x14ac:dyDescent="0.25">
      <c r="A251">
        <v>18</v>
      </c>
      <c r="B251" t="s">
        <v>748</v>
      </c>
      <c r="C251">
        <v>2011</v>
      </c>
      <c r="E251" t="s">
        <v>749</v>
      </c>
      <c r="F251">
        <v>1945</v>
      </c>
      <c r="G251">
        <v>0</v>
      </c>
      <c r="I251">
        <v>1</v>
      </c>
      <c r="J251" t="s">
        <v>687</v>
      </c>
      <c r="K251" t="s">
        <v>688</v>
      </c>
      <c r="L251" t="s">
        <v>748</v>
      </c>
      <c r="M251">
        <v>1</v>
      </c>
      <c r="N251" t="s">
        <v>615</v>
      </c>
      <c r="O251">
        <v>1</v>
      </c>
      <c r="P251" t="s">
        <v>616</v>
      </c>
      <c r="Q251" t="s">
        <v>626</v>
      </c>
      <c r="R251">
        <v>2</v>
      </c>
      <c r="S251">
        <v>1</v>
      </c>
      <c r="T251" s="60">
        <v>40908</v>
      </c>
      <c r="U251" s="60">
        <v>40908</v>
      </c>
      <c r="V251" s="60">
        <v>40908</v>
      </c>
      <c r="W251" t="s">
        <v>201</v>
      </c>
      <c r="X251" t="s">
        <v>752</v>
      </c>
      <c r="Y251" t="s">
        <v>627</v>
      </c>
      <c r="Z251">
        <v>3.5000000000000003E-2</v>
      </c>
      <c r="AA251">
        <v>7.7500000999999999E-2</v>
      </c>
      <c r="AB251">
        <v>1</v>
      </c>
      <c r="AC251">
        <v>0</v>
      </c>
      <c r="AD251">
        <v>5</v>
      </c>
      <c r="AE251">
        <v>1</v>
      </c>
      <c r="AF251">
        <v>3</v>
      </c>
      <c r="AG251">
        <v>11</v>
      </c>
      <c r="BP251" s="60">
        <v>40908</v>
      </c>
      <c r="BQ251">
        <v>5426719</v>
      </c>
      <c r="BR251">
        <v>6915311.5</v>
      </c>
      <c r="BS251">
        <v>0.78470004000000004</v>
      </c>
      <c r="BT251">
        <v>1488592.6</v>
      </c>
      <c r="BV251">
        <v>666394.13</v>
      </c>
      <c r="BW251">
        <v>200389</v>
      </c>
      <c r="BX251">
        <v>1</v>
      </c>
      <c r="BY251">
        <v>0</v>
      </c>
      <c r="BZ251">
        <v>0</v>
      </c>
      <c r="CA251">
        <v>0</v>
      </c>
      <c r="CC251">
        <v>2.7000000999999999E-2</v>
      </c>
      <c r="CE251">
        <v>0.126</v>
      </c>
      <c r="CG251">
        <v>2.4E-2</v>
      </c>
      <c r="CJ251">
        <v>6.1999999E-2</v>
      </c>
      <c r="CR251">
        <v>0</v>
      </c>
      <c r="CS251">
        <v>0</v>
      </c>
      <c r="CT251">
        <v>0</v>
      </c>
      <c r="CU251">
        <v>0</v>
      </c>
      <c r="CV251">
        <v>0.47999998999999999</v>
      </c>
      <c r="CW251">
        <v>0</v>
      </c>
      <c r="CX251">
        <v>0</v>
      </c>
      <c r="CY251">
        <v>0.32899996999999997</v>
      </c>
      <c r="CZ251">
        <v>0</v>
      </c>
      <c r="DA251">
        <v>0</v>
      </c>
      <c r="DB251">
        <v>0.11899999999999999</v>
      </c>
      <c r="DC251">
        <v>6.0000000000000001E-3</v>
      </c>
      <c r="DD251">
        <v>5.8000002000000002E-2</v>
      </c>
      <c r="DE251">
        <v>8.0000000000000002E-3</v>
      </c>
      <c r="DF251">
        <v>2014</v>
      </c>
      <c r="DG251">
        <v>0.28589999999999999</v>
      </c>
      <c r="DH251">
        <v>0.10979999999999999</v>
      </c>
      <c r="DI251">
        <v>0.17610000000000001</v>
      </c>
      <c r="DJ251">
        <v>0.34490000999999998</v>
      </c>
      <c r="DK251">
        <v>0.45470001999999998</v>
      </c>
      <c r="DR251">
        <v>0</v>
      </c>
      <c r="DS251">
        <v>0</v>
      </c>
      <c r="DT251">
        <v>0</v>
      </c>
      <c r="DU251">
        <v>0</v>
      </c>
      <c r="DV251">
        <v>8629</v>
      </c>
      <c r="DW251">
        <v>666394.13</v>
      </c>
      <c r="DX251">
        <v>46.220001000000003</v>
      </c>
      <c r="DY251">
        <v>10.7</v>
      </c>
      <c r="DZ251">
        <v>77.226996999999997</v>
      </c>
      <c r="EA251">
        <v>2214</v>
      </c>
      <c r="EC251">
        <v>8085</v>
      </c>
      <c r="EE251">
        <v>69.099997999999999</v>
      </c>
      <c r="EF251">
        <v>40.571998999999998</v>
      </c>
      <c r="EG251">
        <v>5960</v>
      </c>
      <c r="EN251">
        <v>920</v>
      </c>
      <c r="EP251">
        <v>1205</v>
      </c>
      <c r="ES251">
        <v>0</v>
      </c>
      <c r="EV251">
        <v>18928</v>
      </c>
      <c r="EW251">
        <v>0</v>
      </c>
      <c r="EX251">
        <v>0</v>
      </c>
      <c r="FB251">
        <v>4268201.5</v>
      </c>
      <c r="FI251">
        <v>5052289.5</v>
      </c>
      <c r="FN251">
        <v>-322</v>
      </c>
      <c r="FP251">
        <v>61575</v>
      </c>
      <c r="FQ251">
        <v>200389</v>
      </c>
      <c r="FW251">
        <v>261964</v>
      </c>
      <c r="FX251">
        <v>-54502</v>
      </c>
      <c r="FY251">
        <v>36353</v>
      </c>
      <c r="FZ251">
        <v>88297</v>
      </c>
      <c r="GA251">
        <v>35745</v>
      </c>
      <c r="GB251">
        <v>124042</v>
      </c>
      <c r="GC251">
        <v>20555</v>
      </c>
      <c r="GL251">
        <v>-30694</v>
      </c>
      <c r="GM251">
        <v>1111</v>
      </c>
      <c r="GN251">
        <v>-160</v>
      </c>
      <c r="GO251">
        <v>162</v>
      </c>
      <c r="GP251">
        <v>4609</v>
      </c>
      <c r="GQ251">
        <v>363278</v>
      </c>
      <c r="GR251">
        <v>-327279</v>
      </c>
      <c r="GS251">
        <v>-320297</v>
      </c>
      <c r="GZ251">
        <v>-6982</v>
      </c>
      <c r="HA251">
        <v>-3909</v>
      </c>
      <c r="HB251">
        <v>-6290</v>
      </c>
      <c r="HD251">
        <v>-667</v>
      </c>
      <c r="HE251">
        <v>-338145</v>
      </c>
      <c r="HG251">
        <v>5052290</v>
      </c>
    </row>
    <row r="252" spans="1:215" x14ac:dyDescent="0.25">
      <c r="A252">
        <v>18</v>
      </c>
      <c r="B252" t="s">
        <v>748</v>
      </c>
      <c r="C252">
        <v>2012</v>
      </c>
      <c r="E252" t="s">
        <v>749</v>
      </c>
      <c r="F252">
        <v>1945</v>
      </c>
      <c r="G252">
        <v>0</v>
      </c>
      <c r="I252">
        <v>1</v>
      </c>
      <c r="J252" t="s">
        <v>687</v>
      </c>
      <c r="K252" t="s">
        <v>688</v>
      </c>
      <c r="L252" t="s">
        <v>748</v>
      </c>
      <c r="M252">
        <v>1</v>
      </c>
      <c r="N252" t="s">
        <v>615</v>
      </c>
      <c r="O252">
        <v>1</v>
      </c>
      <c r="P252" t="s">
        <v>616</v>
      </c>
      <c r="Q252" t="s">
        <v>626</v>
      </c>
      <c r="R252">
        <v>2</v>
      </c>
      <c r="S252">
        <v>1</v>
      </c>
      <c r="T252" s="60">
        <v>41274</v>
      </c>
      <c r="U252" s="60">
        <v>41274</v>
      </c>
      <c r="V252" s="60">
        <v>41274</v>
      </c>
      <c r="W252" t="s">
        <v>201</v>
      </c>
      <c r="X252" t="s">
        <v>752</v>
      </c>
      <c r="Y252" t="s">
        <v>627</v>
      </c>
      <c r="Z252">
        <v>3.2499999000000002E-2</v>
      </c>
      <c r="AA252">
        <v>7.2499997999999996E-2</v>
      </c>
      <c r="AB252">
        <v>1</v>
      </c>
      <c r="AC252">
        <v>0</v>
      </c>
      <c r="AD252">
        <v>5</v>
      </c>
      <c r="AE252">
        <v>1</v>
      </c>
      <c r="AF252">
        <v>3</v>
      </c>
      <c r="AG252">
        <v>10</v>
      </c>
      <c r="AI252" t="s">
        <v>753</v>
      </c>
      <c r="AO252">
        <v>5654581</v>
      </c>
      <c r="AP252">
        <v>5482257</v>
      </c>
      <c r="AQ252">
        <v>-65288.18</v>
      </c>
      <c r="AR252">
        <v>0</v>
      </c>
      <c r="AS252">
        <v>0</v>
      </c>
      <c r="AT252">
        <v>0</v>
      </c>
      <c r="AU252">
        <v>1</v>
      </c>
      <c r="AV252">
        <v>2</v>
      </c>
      <c r="AX252">
        <v>1</v>
      </c>
      <c r="AY252">
        <v>0.89999998000000003</v>
      </c>
      <c r="AZ252">
        <v>10</v>
      </c>
      <c r="BA252">
        <v>1</v>
      </c>
      <c r="BB252">
        <v>1</v>
      </c>
      <c r="BC252">
        <v>1</v>
      </c>
      <c r="BE252">
        <v>0</v>
      </c>
      <c r="BO252">
        <v>3.9999999000000001E-2</v>
      </c>
      <c r="BP252" s="60">
        <v>41274</v>
      </c>
      <c r="BQ252">
        <v>5482257</v>
      </c>
      <c r="BR252">
        <v>7761315.5</v>
      </c>
      <c r="BS252">
        <v>0.70639998000000004</v>
      </c>
      <c r="BT252">
        <v>2279058.5</v>
      </c>
      <c r="BV252">
        <v>652312.18999999994</v>
      </c>
      <c r="BW252">
        <v>212321.33</v>
      </c>
      <c r="BX252">
        <v>1</v>
      </c>
      <c r="BY252">
        <v>0</v>
      </c>
      <c r="BZ252">
        <v>0</v>
      </c>
      <c r="CA252">
        <v>0</v>
      </c>
      <c r="CC252">
        <v>0.14099999999999999</v>
      </c>
      <c r="CE252">
        <v>0.10100000000000001</v>
      </c>
      <c r="CG252">
        <v>3.5999997999999998E-2</v>
      </c>
      <c r="CJ252">
        <v>8.6999996999999996E-2</v>
      </c>
      <c r="CR252">
        <v>0</v>
      </c>
      <c r="CS252">
        <v>0</v>
      </c>
      <c r="CT252">
        <v>0</v>
      </c>
      <c r="CU252">
        <v>0</v>
      </c>
      <c r="CV252">
        <v>0.51999998000000003</v>
      </c>
      <c r="CW252">
        <v>0</v>
      </c>
      <c r="CX252">
        <v>0</v>
      </c>
      <c r="CY252">
        <v>0.27899997999999998</v>
      </c>
      <c r="CZ252">
        <v>0</v>
      </c>
      <c r="DA252">
        <v>0</v>
      </c>
      <c r="DB252">
        <v>0.127</v>
      </c>
      <c r="DC252">
        <v>5.0000000000000001E-3</v>
      </c>
      <c r="DD252">
        <v>6.3000001E-2</v>
      </c>
      <c r="DE252">
        <v>7.0000000000000001E-3</v>
      </c>
      <c r="DF252">
        <v>2015</v>
      </c>
      <c r="DG252">
        <v>0.29799998</v>
      </c>
      <c r="DH252">
        <v>0.122</v>
      </c>
      <c r="DI252">
        <v>0.17599999999999999</v>
      </c>
      <c r="DJ252">
        <v>0.38040000000000002</v>
      </c>
      <c r="DK252">
        <v>0.50240004000000005</v>
      </c>
      <c r="DR252">
        <v>0</v>
      </c>
      <c r="DS252">
        <v>0</v>
      </c>
      <c r="DT252">
        <v>0</v>
      </c>
      <c r="DU252">
        <v>0</v>
      </c>
      <c r="DV252">
        <v>8640</v>
      </c>
      <c r="DW252">
        <v>652312.18999999994</v>
      </c>
      <c r="DX252">
        <v>45.900002000000001</v>
      </c>
      <c r="DY252">
        <v>10.199999999999999</v>
      </c>
      <c r="DZ252">
        <v>75.499001000000007</v>
      </c>
      <c r="EA252">
        <v>2288</v>
      </c>
      <c r="EC252">
        <v>8517</v>
      </c>
      <c r="EE252">
        <v>69</v>
      </c>
      <c r="EF252">
        <v>42.216000000000001</v>
      </c>
      <c r="EG252">
        <v>6375</v>
      </c>
      <c r="EN252">
        <v>923</v>
      </c>
      <c r="EP252">
        <v>1219</v>
      </c>
      <c r="ES252">
        <v>0</v>
      </c>
      <c r="EV252">
        <v>19445</v>
      </c>
      <c r="EW252">
        <v>0</v>
      </c>
      <c r="EX252">
        <v>0</v>
      </c>
      <c r="EZ252">
        <v>4143312.3</v>
      </c>
      <c r="FA252">
        <v>206676.66</v>
      </c>
      <c r="FB252">
        <v>4990760.5</v>
      </c>
      <c r="FE252">
        <v>1579433.6</v>
      </c>
      <c r="FF252">
        <v>622272.18999999994</v>
      </c>
      <c r="FG252">
        <v>957161.44</v>
      </c>
      <c r="FI252">
        <v>5654581</v>
      </c>
      <c r="FN252">
        <v>-542</v>
      </c>
      <c r="FP252">
        <v>73362</v>
      </c>
      <c r="FQ252">
        <v>212321</v>
      </c>
      <c r="FW252">
        <v>285683</v>
      </c>
      <c r="FX252">
        <v>466119</v>
      </c>
      <c r="FY252">
        <v>81250</v>
      </c>
      <c r="FZ252">
        <v>90027</v>
      </c>
      <c r="GA252">
        <v>40944</v>
      </c>
      <c r="GB252">
        <v>130971</v>
      </c>
      <c r="GC252">
        <v>33116</v>
      </c>
      <c r="GL252">
        <v>-34363</v>
      </c>
      <c r="GM252">
        <v>910</v>
      </c>
      <c r="GN252">
        <v>625</v>
      </c>
      <c r="GO252">
        <v>1167</v>
      </c>
      <c r="GP252">
        <v>3445</v>
      </c>
      <c r="GQ252">
        <v>967756</v>
      </c>
      <c r="GR252">
        <v>-347569</v>
      </c>
      <c r="GS252">
        <v>-347569</v>
      </c>
      <c r="HA252">
        <v>-3276</v>
      </c>
      <c r="HB252">
        <v>-6030</v>
      </c>
      <c r="HD252">
        <v>-8590</v>
      </c>
      <c r="HE252">
        <v>-365465</v>
      </c>
      <c r="HG252">
        <v>5654581</v>
      </c>
    </row>
    <row r="253" spans="1:215" x14ac:dyDescent="0.25">
      <c r="A253">
        <v>18</v>
      </c>
      <c r="B253" t="s">
        <v>748</v>
      </c>
      <c r="C253">
        <v>2013</v>
      </c>
      <c r="E253" t="s">
        <v>749</v>
      </c>
      <c r="F253">
        <v>1945</v>
      </c>
      <c r="G253">
        <v>0</v>
      </c>
      <c r="I253">
        <v>1</v>
      </c>
      <c r="J253" t="s">
        <v>687</v>
      </c>
      <c r="K253" t="s">
        <v>688</v>
      </c>
      <c r="L253" t="s">
        <v>748</v>
      </c>
      <c r="M253">
        <v>1</v>
      </c>
      <c r="N253" t="s">
        <v>615</v>
      </c>
      <c r="O253">
        <v>1</v>
      </c>
      <c r="P253" t="s">
        <v>616</v>
      </c>
      <c r="Q253" t="s">
        <v>626</v>
      </c>
      <c r="R253">
        <v>2</v>
      </c>
      <c r="S253">
        <v>1</v>
      </c>
      <c r="T253" s="60">
        <v>41639</v>
      </c>
      <c r="U253" s="60">
        <v>41639</v>
      </c>
      <c r="V253" s="60">
        <v>41639</v>
      </c>
      <c r="W253" t="s">
        <v>201</v>
      </c>
      <c r="X253" t="s">
        <v>752</v>
      </c>
      <c r="Y253" t="s">
        <v>627</v>
      </c>
      <c r="Z253">
        <v>3.2499999000000002E-2</v>
      </c>
      <c r="AA253">
        <v>7.2499997999999996E-2</v>
      </c>
      <c r="AB253">
        <v>1</v>
      </c>
      <c r="AC253">
        <v>0</v>
      </c>
      <c r="AD253">
        <v>5</v>
      </c>
      <c r="AE253">
        <v>1</v>
      </c>
      <c r="AF253">
        <v>3</v>
      </c>
      <c r="AG253">
        <v>9</v>
      </c>
      <c r="AI253" t="s">
        <v>754</v>
      </c>
      <c r="AO253">
        <v>6458317.5</v>
      </c>
      <c r="AP253">
        <v>5922449</v>
      </c>
      <c r="AQ253">
        <v>-66164.937999999995</v>
      </c>
      <c r="AR253">
        <v>0</v>
      </c>
      <c r="AS253">
        <v>0</v>
      </c>
      <c r="AT253">
        <v>0</v>
      </c>
      <c r="AU253">
        <v>1</v>
      </c>
      <c r="AV253">
        <v>2</v>
      </c>
      <c r="AX253">
        <v>1</v>
      </c>
      <c r="AY253">
        <v>0.89999998000000003</v>
      </c>
      <c r="AZ253">
        <v>10</v>
      </c>
      <c r="BA253">
        <v>1</v>
      </c>
      <c r="BB253">
        <v>1</v>
      </c>
      <c r="BC253">
        <v>1</v>
      </c>
      <c r="BE253">
        <v>0</v>
      </c>
      <c r="BO253">
        <v>3.9999999000000001E-2</v>
      </c>
      <c r="BP253" s="60">
        <v>41639</v>
      </c>
      <c r="BQ253">
        <v>5907416.5</v>
      </c>
      <c r="BR253">
        <v>7731097.5</v>
      </c>
      <c r="BS253">
        <v>0.76410001999999999</v>
      </c>
      <c r="BT253">
        <v>1823681</v>
      </c>
      <c r="BV253">
        <v>679428.94</v>
      </c>
      <c r="BW253">
        <v>228017.45</v>
      </c>
      <c r="BX253">
        <v>1</v>
      </c>
      <c r="BY253">
        <v>0</v>
      </c>
      <c r="BZ253">
        <v>0</v>
      </c>
      <c r="CA253">
        <v>0</v>
      </c>
      <c r="CC253">
        <v>0.16500001</v>
      </c>
      <c r="CE253">
        <v>0.11</v>
      </c>
      <c r="CG253">
        <v>0.13699998999999999</v>
      </c>
      <c r="CJ253">
        <v>8.1000000000000003E-2</v>
      </c>
      <c r="CS253">
        <v>0</v>
      </c>
      <c r="CT253">
        <v>0</v>
      </c>
      <c r="CU253">
        <v>0</v>
      </c>
      <c r="CV253">
        <v>0.495</v>
      </c>
      <c r="CW253">
        <v>0</v>
      </c>
      <c r="CX253">
        <v>0.495</v>
      </c>
      <c r="CY253">
        <v>0.26700002</v>
      </c>
      <c r="CZ253">
        <v>0</v>
      </c>
      <c r="DA253">
        <v>0.219</v>
      </c>
      <c r="DB253">
        <v>0.11700000000000001</v>
      </c>
      <c r="DC253">
        <v>4.0000000000000001E-3</v>
      </c>
      <c r="DD253">
        <v>0.11200001</v>
      </c>
      <c r="DE253">
        <v>5.0000000000000001E-3</v>
      </c>
      <c r="DF253">
        <v>2016</v>
      </c>
      <c r="DG253">
        <v>0.29459997999999998</v>
      </c>
      <c r="DH253">
        <v>0.1191</v>
      </c>
      <c r="DI253">
        <v>0.17549998999999999</v>
      </c>
      <c r="DJ253">
        <v>0.43580002000000001</v>
      </c>
      <c r="DK253">
        <v>0.55489999000000001</v>
      </c>
      <c r="DR253">
        <v>0</v>
      </c>
      <c r="DS253">
        <v>0</v>
      </c>
      <c r="DT253">
        <v>0</v>
      </c>
      <c r="DU253">
        <v>0</v>
      </c>
      <c r="DV253">
        <v>9124</v>
      </c>
      <c r="DW253">
        <v>679428.94</v>
      </c>
      <c r="DZ253">
        <v>74.466003000000001</v>
      </c>
      <c r="EA253">
        <v>2345</v>
      </c>
      <c r="EC253">
        <v>8625</v>
      </c>
      <c r="EF253">
        <v>42.948002000000002</v>
      </c>
      <c r="EG253">
        <v>6438</v>
      </c>
      <c r="EN253">
        <v>927</v>
      </c>
      <c r="EP253">
        <v>1260</v>
      </c>
      <c r="ES253">
        <v>0</v>
      </c>
      <c r="EV253">
        <v>20094</v>
      </c>
      <c r="EW253">
        <v>0</v>
      </c>
      <c r="EX253">
        <v>0</v>
      </c>
      <c r="FB253">
        <v>5086528.5</v>
      </c>
      <c r="FN253">
        <v>-344</v>
      </c>
      <c r="FP253">
        <v>235017</v>
      </c>
      <c r="FQ253">
        <v>72373</v>
      </c>
      <c r="FW253">
        <v>307390</v>
      </c>
      <c r="FX253">
        <v>706085</v>
      </c>
      <c r="FY253">
        <v>50947</v>
      </c>
      <c r="FZ253">
        <v>93462</v>
      </c>
      <c r="GA253">
        <v>35615</v>
      </c>
      <c r="GB253">
        <v>129077</v>
      </c>
      <c r="GC253">
        <v>38367</v>
      </c>
      <c r="GL253">
        <v>-38158</v>
      </c>
      <c r="GM253">
        <v>-1448</v>
      </c>
      <c r="GN253">
        <v>345</v>
      </c>
      <c r="GO253">
        <v>689</v>
      </c>
      <c r="GP253">
        <v>803</v>
      </c>
      <c r="GQ253">
        <v>1193408</v>
      </c>
      <c r="GR253">
        <v>-369809</v>
      </c>
      <c r="GS253">
        <v>-369809</v>
      </c>
      <c r="HA253">
        <v>-3844</v>
      </c>
      <c r="HB253">
        <v>-6776</v>
      </c>
      <c r="HD253">
        <v>-9242</v>
      </c>
      <c r="HE253">
        <v>-389671</v>
      </c>
      <c r="HG253">
        <v>6458318</v>
      </c>
    </row>
    <row r="254" spans="1:215" x14ac:dyDescent="0.25">
      <c r="A254">
        <v>18</v>
      </c>
      <c r="B254" t="s">
        <v>748</v>
      </c>
      <c r="C254">
        <v>2014</v>
      </c>
      <c r="E254" t="s">
        <v>749</v>
      </c>
      <c r="F254">
        <v>1945</v>
      </c>
      <c r="G254">
        <v>0</v>
      </c>
      <c r="I254">
        <v>1</v>
      </c>
      <c r="J254" t="s">
        <v>687</v>
      </c>
      <c r="K254" t="s">
        <v>688</v>
      </c>
      <c r="L254" t="s">
        <v>748</v>
      </c>
      <c r="M254">
        <v>1</v>
      </c>
      <c r="N254" t="s">
        <v>615</v>
      </c>
      <c r="O254">
        <v>1</v>
      </c>
      <c r="P254" t="s">
        <v>616</v>
      </c>
      <c r="Q254" t="s">
        <v>626</v>
      </c>
      <c r="R254">
        <v>2</v>
      </c>
      <c r="S254">
        <v>1</v>
      </c>
      <c r="T254" s="60">
        <v>42004</v>
      </c>
      <c r="U254" s="60">
        <v>42004</v>
      </c>
      <c r="BY254">
        <v>0</v>
      </c>
      <c r="BZ254">
        <v>0</v>
      </c>
      <c r="CA254">
        <v>0</v>
      </c>
      <c r="CS254">
        <v>0</v>
      </c>
      <c r="CT254">
        <v>0</v>
      </c>
      <c r="CU254">
        <v>0</v>
      </c>
      <c r="CV254">
        <v>0</v>
      </c>
      <c r="CW254">
        <v>0</v>
      </c>
      <c r="CX254">
        <v>0</v>
      </c>
      <c r="CY254">
        <v>0</v>
      </c>
      <c r="CZ254">
        <v>0</v>
      </c>
      <c r="DA254">
        <v>0</v>
      </c>
      <c r="DB254">
        <v>0</v>
      </c>
      <c r="DC254">
        <v>0</v>
      </c>
      <c r="DD254">
        <v>0</v>
      </c>
      <c r="DE254">
        <v>0</v>
      </c>
      <c r="DR254">
        <v>0</v>
      </c>
      <c r="DS254">
        <v>0</v>
      </c>
      <c r="DT254">
        <v>0</v>
      </c>
      <c r="DU254">
        <v>0</v>
      </c>
      <c r="EW254">
        <v>0</v>
      </c>
      <c r="EX254">
        <v>0</v>
      </c>
    </row>
    <row r="255" spans="1:215" x14ac:dyDescent="0.25">
      <c r="A255">
        <v>19</v>
      </c>
      <c r="B255" t="s">
        <v>755</v>
      </c>
      <c r="C255">
        <v>2001</v>
      </c>
      <c r="E255" t="s">
        <v>756</v>
      </c>
      <c r="F255">
        <v>1979</v>
      </c>
      <c r="G255">
        <v>0</v>
      </c>
      <c r="I255">
        <v>2</v>
      </c>
      <c r="J255" t="s">
        <v>757</v>
      </c>
      <c r="K255" t="s">
        <v>758</v>
      </c>
      <c r="L255" t="s">
        <v>758</v>
      </c>
      <c r="M255">
        <v>3</v>
      </c>
      <c r="N255" t="s">
        <v>651</v>
      </c>
      <c r="O255">
        <v>0</v>
      </c>
      <c r="P255" t="s">
        <v>633</v>
      </c>
      <c r="Q255" t="s">
        <v>713</v>
      </c>
      <c r="R255">
        <v>1</v>
      </c>
      <c r="T255" s="60">
        <v>37164</v>
      </c>
      <c r="U255" s="60">
        <v>37165</v>
      </c>
      <c r="V255" s="60">
        <v>37165</v>
      </c>
      <c r="W255" t="s">
        <v>759</v>
      </c>
      <c r="X255" t="s">
        <v>760</v>
      </c>
      <c r="Y255" t="s">
        <v>673</v>
      </c>
      <c r="Z255">
        <v>5.0000001000000002E-2</v>
      </c>
      <c r="AA255">
        <v>7.2499997999999996E-2</v>
      </c>
      <c r="AB255">
        <v>4</v>
      </c>
      <c r="AC255">
        <v>0</v>
      </c>
      <c r="AD255">
        <v>1</v>
      </c>
      <c r="BP255" s="60">
        <v>37165</v>
      </c>
      <c r="BQ255">
        <v>1193400</v>
      </c>
      <c r="BV255">
        <v>234100</v>
      </c>
      <c r="BW255">
        <v>47000</v>
      </c>
      <c r="BX255">
        <v>1</v>
      </c>
      <c r="BY255">
        <v>0</v>
      </c>
      <c r="BZ255">
        <v>0</v>
      </c>
      <c r="CA255">
        <v>0</v>
      </c>
      <c r="CC255">
        <v>-0.11700000000000001</v>
      </c>
      <c r="CS255">
        <v>0</v>
      </c>
      <c r="CT255">
        <v>0</v>
      </c>
      <c r="CU255">
        <v>0</v>
      </c>
      <c r="CV255">
        <v>0.63700002</v>
      </c>
      <c r="CW255">
        <v>0.43700000999999999</v>
      </c>
      <c r="CX255">
        <v>0.2</v>
      </c>
      <c r="CY255">
        <v>0.30299999999999999</v>
      </c>
      <c r="CZ255">
        <v>0</v>
      </c>
      <c r="DA255">
        <v>0</v>
      </c>
      <c r="DB255">
        <v>0</v>
      </c>
      <c r="DC255">
        <v>0.01</v>
      </c>
      <c r="DD255">
        <v>0</v>
      </c>
      <c r="DE255">
        <v>5.0000001000000002E-2</v>
      </c>
      <c r="DF255">
        <v>2003</v>
      </c>
      <c r="DR255">
        <v>0</v>
      </c>
      <c r="DS255">
        <v>0</v>
      </c>
      <c r="DT255">
        <v>0</v>
      </c>
      <c r="DU255">
        <v>0</v>
      </c>
      <c r="DV255">
        <v>4920</v>
      </c>
      <c r="DW255">
        <v>231000</v>
      </c>
      <c r="DX255">
        <v>37.400936000000002</v>
      </c>
      <c r="DY255">
        <v>11.865081</v>
      </c>
      <c r="DZ255">
        <v>48.360405</v>
      </c>
      <c r="EA255">
        <v>0</v>
      </c>
      <c r="EC255">
        <v>585</v>
      </c>
      <c r="EF255">
        <v>4.8512820999999997</v>
      </c>
      <c r="EG255">
        <v>452</v>
      </c>
      <c r="EN255">
        <v>133</v>
      </c>
      <c r="EO255">
        <v>1269.4185</v>
      </c>
      <c r="EP255">
        <v>0</v>
      </c>
      <c r="ES255">
        <v>0</v>
      </c>
      <c r="EV255">
        <v>5505</v>
      </c>
      <c r="EW255">
        <v>0</v>
      </c>
      <c r="EX255">
        <v>1</v>
      </c>
      <c r="FP255">
        <v>16832</v>
      </c>
      <c r="FQ255">
        <v>49000</v>
      </c>
      <c r="FV255">
        <v>0</v>
      </c>
      <c r="FW255">
        <v>65832</v>
      </c>
      <c r="FX255">
        <v>-182944</v>
      </c>
      <c r="GB255">
        <v>44214</v>
      </c>
      <c r="GL255">
        <v>-2858</v>
      </c>
      <c r="GN255">
        <v>-5435</v>
      </c>
      <c r="GQ255">
        <v>-81191</v>
      </c>
      <c r="GR255">
        <v>-2838</v>
      </c>
      <c r="GS255">
        <v>-2838</v>
      </c>
      <c r="HB255">
        <v>-1161</v>
      </c>
      <c r="HE255">
        <v>-3999</v>
      </c>
      <c r="HG255">
        <v>1093821</v>
      </c>
    </row>
    <row r="256" spans="1:215" x14ac:dyDescent="0.25">
      <c r="A256">
        <v>19</v>
      </c>
      <c r="B256" t="s">
        <v>755</v>
      </c>
      <c r="C256">
        <v>2002</v>
      </c>
      <c r="E256" t="s">
        <v>756</v>
      </c>
      <c r="F256">
        <v>1979</v>
      </c>
      <c r="G256">
        <v>0</v>
      </c>
      <c r="I256">
        <v>2</v>
      </c>
      <c r="J256" t="s">
        <v>757</v>
      </c>
      <c r="K256" t="s">
        <v>758</v>
      </c>
      <c r="L256" t="s">
        <v>758</v>
      </c>
      <c r="M256">
        <v>3</v>
      </c>
      <c r="N256" t="s">
        <v>651</v>
      </c>
      <c r="O256">
        <v>0</v>
      </c>
      <c r="P256" t="s">
        <v>633</v>
      </c>
      <c r="Q256" t="s">
        <v>713</v>
      </c>
      <c r="R256">
        <v>1</v>
      </c>
      <c r="T256" s="60">
        <v>37529</v>
      </c>
      <c r="U256" s="60">
        <v>37530</v>
      </c>
      <c r="V256" s="60">
        <v>37530</v>
      </c>
      <c r="W256" t="s">
        <v>759</v>
      </c>
      <c r="X256" t="s">
        <v>760</v>
      </c>
      <c r="Y256" t="s">
        <v>673</v>
      </c>
      <c r="Z256">
        <v>5.0000001000000002E-2</v>
      </c>
      <c r="AA256">
        <v>7.2499997999999996E-2</v>
      </c>
      <c r="AB256">
        <v>4</v>
      </c>
      <c r="AC256">
        <v>0</v>
      </c>
      <c r="AD256">
        <v>1</v>
      </c>
      <c r="BP256" s="60">
        <v>37530</v>
      </c>
      <c r="BQ256">
        <v>1278900</v>
      </c>
      <c r="BV256">
        <v>255800</v>
      </c>
      <c r="BW256">
        <v>61400</v>
      </c>
      <c r="BX256">
        <v>1</v>
      </c>
      <c r="BY256">
        <v>0</v>
      </c>
      <c r="BZ256">
        <v>0</v>
      </c>
      <c r="CA256">
        <v>0</v>
      </c>
      <c r="CC256">
        <v>-7.9000003999999999E-2</v>
      </c>
      <c r="CE256">
        <v>-2.5000000000000001E-2</v>
      </c>
      <c r="CG256">
        <v>2.1999999999999999E-2</v>
      </c>
      <c r="CJ256">
        <v>8.1999995000000006E-2</v>
      </c>
      <c r="CS256">
        <v>0</v>
      </c>
      <c r="CT256">
        <v>0</v>
      </c>
      <c r="CU256">
        <v>0</v>
      </c>
      <c r="CV256">
        <v>0.53099996000000005</v>
      </c>
      <c r="CW256">
        <v>0.38200000000000001</v>
      </c>
      <c r="CX256">
        <v>0.14899999</v>
      </c>
      <c r="CY256">
        <v>0.41599997999999999</v>
      </c>
      <c r="CZ256">
        <v>0</v>
      </c>
      <c r="DA256">
        <v>0</v>
      </c>
      <c r="DB256">
        <v>1E-3</v>
      </c>
      <c r="DC256">
        <v>1.2E-2</v>
      </c>
      <c r="DD256">
        <v>0</v>
      </c>
      <c r="DE256">
        <v>3.9000000999999999E-2</v>
      </c>
      <c r="DF256">
        <v>2004</v>
      </c>
      <c r="DR256">
        <v>0</v>
      </c>
      <c r="DS256">
        <v>0</v>
      </c>
      <c r="DT256">
        <v>0</v>
      </c>
      <c r="DU256">
        <v>0</v>
      </c>
      <c r="DV256">
        <v>4816</v>
      </c>
      <c r="DW256">
        <v>252900</v>
      </c>
      <c r="DZ256">
        <v>53.900002000000001</v>
      </c>
      <c r="EA256">
        <v>0</v>
      </c>
      <c r="EC256">
        <v>678</v>
      </c>
      <c r="EF256">
        <v>4.7522124999999997</v>
      </c>
      <c r="EG256">
        <v>520</v>
      </c>
      <c r="EN256">
        <v>158</v>
      </c>
      <c r="EO256">
        <v>1717.0649000000001</v>
      </c>
      <c r="EP256">
        <v>0</v>
      </c>
      <c r="ES256">
        <v>0</v>
      </c>
      <c r="EV256">
        <v>5494</v>
      </c>
      <c r="EW256">
        <v>0</v>
      </c>
      <c r="EX256">
        <v>1</v>
      </c>
      <c r="FP256">
        <v>19390</v>
      </c>
      <c r="FQ256">
        <v>74600</v>
      </c>
      <c r="FV256">
        <v>0</v>
      </c>
      <c r="FW256">
        <v>93990</v>
      </c>
      <c r="FX256">
        <v>-129669</v>
      </c>
      <c r="GB256">
        <v>35226</v>
      </c>
      <c r="GL256">
        <v>-2812</v>
      </c>
      <c r="GN256">
        <v>-2309</v>
      </c>
      <c r="GQ256">
        <v>-5574</v>
      </c>
      <c r="GR256">
        <v>-3222</v>
      </c>
      <c r="GS256">
        <v>-3222</v>
      </c>
      <c r="HB256">
        <v>-1445</v>
      </c>
      <c r="HE256">
        <v>-4667</v>
      </c>
      <c r="HG256">
        <v>1083580</v>
      </c>
    </row>
    <row r="257" spans="1:215" x14ac:dyDescent="0.25">
      <c r="A257">
        <v>19</v>
      </c>
      <c r="B257" t="s">
        <v>755</v>
      </c>
      <c r="C257">
        <v>2003</v>
      </c>
      <c r="E257" t="s">
        <v>756</v>
      </c>
      <c r="F257">
        <v>1979</v>
      </c>
      <c r="G257">
        <v>0</v>
      </c>
      <c r="I257">
        <v>2</v>
      </c>
      <c r="J257" t="s">
        <v>757</v>
      </c>
      <c r="K257" t="s">
        <v>758</v>
      </c>
      <c r="L257" t="s">
        <v>758</v>
      </c>
      <c r="M257">
        <v>3</v>
      </c>
      <c r="N257" t="s">
        <v>651</v>
      </c>
      <c r="O257">
        <v>0</v>
      </c>
      <c r="P257" t="s">
        <v>633</v>
      </c>
      <c r="Q257" t="s">
        <v>713</v>
      </c>
      <c r="R257">
        <v>1</v>
      </c>
      <c r="T257" s="60">
        <v>37894</v>
      </c>
      <c r="U257" s="60">
        <v>37895</v>
      </c>
      <c r="V257" s="60">
        <v>37895</v>
      </c>
      <c r="W257" t="s">
        <v>759</v>
      </c>
      <c r="X257" t="s">
        <v>760</v>
      </c>
      <c r="Y257" t="s">
        <v>673</v>
      </c>
      <c r="Z257">
        <v>5.0000001000000002E-2</v>
      </c>
      <c r="AA257">
        <v>7.2499997999999996E-2</v>
      </c>
      <c r="AB257">
        <v>4</v>
      </c>
      <c r="AC257">
        <v>0</v>
      </c>
      <c r="AD257">
        <v>1</v>
      </c>
      <c r="BP257" s="60">
        <v>37895</v>
      </c>
      <c r="BQ257">
        <v>1427800</v>
      </c>
      <c r="BV257">
        <v>269400</v>
      </c>
      <c r="BW257">
        <v>69800</v>
      </c>
      <c r="BX257">
        <v>1</v>
      </c>
      <c r="BY257">
        <v>0</v>
      </c>
      <c r="BZ257">
        <v>0</v>
      </c>
      <c r="CA257">
        <v>0</v>
      </c>
      <c r="CC257">
        <v>0.16299999000000001</v>
      </c>
      <c r="CE257">
        <v>-1.8999999E-2</v>
      </c>
      <c r="CG257">
        <v>5.0000001000000002E-2</v>
      </c>
      <c r="CJ257">
        <v>8.3000004000000002E-2</v>
      </c>
      <c r="CS257">
        <v>0</v>
      </c>
      <c r="CT257">
        <v>0</v>
      </c>
      <c r="CU257">
        <v>0</v>
      </c>
      <c r="CV257">
        <v>0.64099996999999997</v>
      </c>
      <c r="CW257">
        <v>0.43599999</v>
      </c>
      <c r="CX257">
        <v>0.20499999999999999</v>
      </c>
      <c r="CY257">
        <v>0.317</v>
      </c>
      <c r="CZ257">
        <v>0</v>
      </c>
      <c r="DA257">
        <v>0</v>
      </c>
      <c r="DB257">
        <v>0</v>
      </c>
      <c r="DC257">
        <v>1.2E-2</v>
      </c>
      <c r="DD257">
        <v>0</v>
      </c>
      <c r="DE257">
        <v>2.9999998999999999E-2</v>
      </c>
      <c r="DF257">
        <v>2005</v>
      </c>
      <c r="DR257">
        <v>0</v>
      </c>
      <c r="DS257">
        <v>0</v>
      </c>
      <c r="DT257">
        <v>0</v>
      </c>
      <c r="DU257">
        <v>0</v>
      </c>
      <c r="DV257">
        <v>4971</v>
      </c>
      <c r="DW257">
        <v>274700</v>
      </c>
      <c r="DZ257">
        <v>57.256000999999998</v>
      </c>
      <c r="EA257">
        <v>0</v>
      </c>
      <c r="EC257">
        <v>1294</v>
      </c>
      <c r="EF257">
        <v>4.7071098999999998</v>
      </c>
      <c r="EG257">
        <v>548</v>
      </c>
      <c r="EN257">
        <v>154</v>
      </c>
      <c r="EO257">
        <v>2788.1698999999999</v>
      </c>
      <c r="EP257">
        <v>592</v>
      </c>
      <c r="ES257">
        <v>0</v>
      </c>
      <c r="EV257">
        <v>6265</v>
      </c>
      <c r="EW257">
        <v>0</v>
      </c>
      <c r="EX257">
        <v>1</v>
      </c>
      <c r="FP257">
        <v>19867</v>
      </c>
      <c r="FQ257">
        <v>68900</v>
      </c>
      <c r="FV257">
        <v>0</v>
      </c>
      <c r="FW257">
        <v>88767</v>
      </c>
      <c r="FX257">
        <v>151584</v>
      </c>
      <c r="GB257">
        <v>33247</v>
      </c>
      <c r="GL257">
        <v>-3003</v>
      </c>
      <c r="GN257">
        <v>-1038</v>
      </c>
      <c r="GQ257">
        <v>269557</v>
      </c>
      <c r="GR257">
        <v>-6091</v>
      </c>
      <c r="GS257">
        <v>-6091</v>
      </c>
      <c r="HB257">
        <v>-1501</v>
      </c>
      <c r="HE257">
        <v>-7592</v>
      </c>
      <c r="HG257">
        <v>1345545</v>
      </c>
    </row>
    <row r="258" spans="1:215" x14ac:dyDescent="0.25">
      <c r="A258">
        <v>19</v>
      </c>
      <c r="B258" t="s">
        <v>755</v>
      </c>
      <c r="C258">
        <v>2004</v>
      </c>
      <c r="E258" t="s">
        <v>756</v>
      </c>
      <c r="F258">
        <v>1979</v>
      </c>
      <c r="G258">
        <v>0</v>
      </c>
      <c r="I258">
        <v>2</v>
      </c>
      <c r="J258" t="s">
        <v>757</v>
      </c>
      <c r="K258" t="s">
        <v>758</v>
      </c>
      <c r="L258" t="s">
        <v>758</v>
      </c>
      <c r="M258">
        <v>3</v>
      </c>
      <c r="N258" t="s">
        <v>651</v>
      </c>
      <c r="O258">
        <v>0</v>
      </c>
      <c r="P258" t="s">
        <v>633</v>
      </c>
      <c r="Q258" t="s">
        <v>713</v>
      </c>
      <c r="R258">
        <v>1</v>
      </c>
      <c r="T258" s="60">
        <v>38260</v>
      </c>
      <c r="U258" s="60">
        <v>38261</v>
      </c>
      <c r="V258" s="60">
        <v>38261</v>
      </c>
      <c r="W258" t="s">
        <v>759</v>
      </c>
      <c r="X258" t="s">
        <v>760</v>
      </c>
      <c r="Y258" t="s">
        <v>673</v>
      </c>
      <c r="Z258">
        <v>5.0000001000000002E-2</v>
      </c>
      <c r="AA258">
        <v>7.2499997999999996E-2</v>
      </c>
      <c r="AB258">
        <v>4</v>
      </c>
      <c r="AC258">
        <v>0</v>
      </c>
      <c r="AD258">
        <v>1</v>
      </c>
      <c r="BP258" s="60">
        <v>38261</v>
      </c>
      <c r="BQ258">
        <v>1645400</v>
      </c>
      <c r="BV258">
        <v>282700</v>
      </c>
      <c r="BW258">
        <v>95500</v>
      </c>
      <c r="BX258">
        <v>1</v>
      </c>
      <c r="BY258">
        <v>0</v>
      </c>
      <c r="BZ258">
        <v>0</v>
      </c>
      <c r="CA258">
        <v>0</v>
      </c>
      <c r="CC258">
        <v>0.11899999999999999</v>
      </c>
      <c r="CE258">
        <v>6.1999999E-2</v>
      </c>
      <c r="CG258">
        <v>3.9000000999999999E-2</v>
      </c>
      <c r="CJ258">
        <v>9.1999999999999998E-2</v>
      </c>
      <c r="CS258">
        <v>0</v>
      </c>
      <c r="CT258">
        <v>0</v>
      </c>
      <c r="CU258">
        <v>0</v>
      </c>
      <c r="CV258">
        <v>0.67600000000000005</v>
      </c>
      <c r="CW258">
        <v>0.47099998999999998</v>
      </c>
      <c r="CX258">
        <v>0.20499999999999999</v>
      </c>
      <c r="CY258">
        <v>0.28299998999999998</v>
      </c>
      <c r="CZ258">
        <v>0</v>
      </c>
      <c r="DA258">
        <v>0</v>
      </c>
      <c r="DB258">
        <v>1.2999999E-2</v>
      </c>
      <c r="DC258">
        <v>0</v>
      </c>
      <c r="DD258">
        <v>0</v>
      </c>
      <c r="DE258">
        <v>2.7999999000000001E-2</v>
      </c>
      <c r="DF258">
        <v>2006</v>
      </c>
      <c r="DR258">
        <v>0</v>
      </c>
      <c r="DS258">
        <v>0</v>
      </c>
      <c r="DT258">
        <v>0</v>
      </c>
      <c r="DU258">
        <v>0</v>
      </c>
      <c r="DV258">
        <v>5186</v>
      </c>
      <c r="DW258">
        <v>288000</v>
      </c>
      <c r="DZ258">
        <v>57.568500999999998</v>
      </c>
      <c r="EA258">
        <v>0</v>
      </c>
      <c r="EC258">
        <v>982</v>
      </c>
      <c r="EF258">
        <v>8.0478611000000004</v>
      </c>
      <c r="EG258">
        <v>623</v>
      </c>
      <c r="EN258">
        <v>178</v>
      </c>
      <c r="EO258">
        <v>3337.4108999999999</v>
      </c>
      <c r="EP258">
        <v>181</v>
      </c>
      <c r="ES258">
        <v>0</v>
      </c>
      <c r="EV258">
        <v>6168</v>
      </c>
      <c r="EW258">
        <v>0</v>
      </c>
      <c r="EX258">
        <v>1</v>
      </c>
      <c r="FP258">
        <v>20847</v>
      </c>
      <c r="FQ258">
        <v>96700</v>
      </c>
      <c r="FV258">
        <v>0</v>
      </c>
      <c r="FW258">
        <v>117547</v>
      </c>
      <c r="FX258">
        <v>129427</v>
      </c>
      <c r="GB258">
        <v>41696</v>
      </c>
      <c r="GL258">
        <v>-4066</v>
      </c>
      <c r="GN258">
        <v>-1683</v>
      </c>
      <c r="GQ258">
        <v>282921</v>
      </c>
      <c r="GR258">
        <v>-7903</v>
      </c>
      <c r="GS258">
        <v>-7903</v>
      </c>
      <c r="HB258">
        <v>-1537</v>
      </c>
      <c r="HE258">
        <v>-9440</v>
      </c>
      <c r="HG258">
        <v>1619026</v>
      </c>
    </row>
    <row r="259" spans="1:215" x14ac:dyDescent="0.25">
      <c r="A259">
        <v>19</v>
      </c>
      <c r="B259" t="s">
        <v>755</v>
      </c>
      <c r="C259">
        <v>2005</v>
      </c>
      <c r="E259" t="s">
        <v>756</v>
      </c>
      <c r="F259">
        <v>1979</v>
      </c>
      <c r="G259">
        <v>0</v>
      </c>
      <c r="I259">
        <v>2</v>
      </c>
      <c r="J259" t="s">
        <v>757</v>
      </c>
      <c r="K259" t="s">
        <v>758</v>
      </c>
      <c r="L259" t="s">
        <v>758</v>
      </c>
      <c r="M259">
        <v>3</v>
      </c>
      <c r="N259" t="s">
        <v>651</v>
      </c>
      <c r="O259">
        <v>0</v>
      </c>
      <c r="P259" t="s">
        <v>633</v>
      </c>
      <c r="Q259" t="s">
        <v>713</v>
      </c>
      <c r="R259">
        <v>1</v>
      </c>
      <c r="T259" s="60">
        <v>38625</v>
      </c>
      <c r="U259" s="60">
        <v>38626</v>
      </c>
      <c r="V259" s="60">
        <v>38626</v>
      </c>
      <c r="W259" t="s">
        <v>759</v>
      </c>
      <c r="X259" t="s">
        <v>760</v>
      </c>
      <c r="Y259" t="s">
        <v>673</v>
      </c>
      <c r="Z259">
        <v>5.0000001000000002E-2</v>
      </c>
      <c r="AA259">
        <v>7.2499997999999996E-2</v>
      </c>
      <c r="AB259">
        <v>4</v>
      </c>
      <c r="AC259">
        <v>0</v>
      </c>
      <c r="AD259">
        <v>1</v>
      </c>
      <c r="BP259" s="60">
        <v>38626</v>
      </c>
      <c r="BQ259">
        <v>1933600</v>
      </c>
      <c r="BV259">
        <v>330900</v>
      </c>
      <c r="BW259">
        <v>106200</v>
      </c>
      <c r="BX259">
        <v>1</v>
      </c>
      <c r="BY259">
        <v>0</v>
      </c>
      <c r="BZ259">
        <v>0</v>
      </c>
      <c r="CA259">
        <v>0</v>
      </c>
      <c r="CC259">
        <v>0.13900000000000001</v>
      </c>
      <c r="CE259">
        <v>0.14000000000000001</v>
      </c>
      <c r="CG259">
        <v>3.7999999E-2</v>
      </c>
      <c r="CJ259">
        <v>8.7999999999999995E-2</v>
      </c>
      <c r="CS259">
        <v>0</v>
      </c>
      <c r="CT259">
        <v>0</v>
      </c>
      <c r="CU259">
        <v>0</v>
      </c>
      <c r="CV259">
        <v>0.69999999000000002</v>
      </c>
      <c r="CW259">
        <v>0.48199998999999999</v>
      </c>
      <c r="CX259">
        <v>0.21799999</v>
      </c>
      <c r="CY259">
        <v>0.24700000999999999</v>
      </c>
      <c r="CZ259">
        <v>0</v>
      </c>
      <c r="DA259">
        <v>0</v>
      </c>
      <c r="DB259">
        <v>1.6000001E-2</v>
      </c>
      <c r="DC259">
        <v>8.0000000000000002E-3</v>
      </c>
      <c r="DD259">
        <v>0</v>
      </c>
      <c r="DE259">
        <v>2.9999998999999999E-2</v>
      </c>
      <c r="DF259">
        <v>2007</v>
      </c>
      <c r="DR259">
        <v>0</v>
      </c>
      <c r="DS259">
        <v>0</v>
      </c>
      <c r="DT259">
        <v>0</v>
      </c>
      <c r="DU259">
        <v>0</v>
      </c>
      <c r="DV259">
        <v>5222</v>
      </c>
      <c r="DW259">
        <v>339300.91</v>
      </c>
      <c r="DZ259">
        <v>61.644500999999998</v>
      </c>
      <c r="EA259">
        <v>85</v>
      </c>
      <c r="EC259">
        <v>1056</v>
      </c>
      <c r="EF259">
        <v>12.844697</v>
      </c>
      <c r="EG259">
        <v>678</v>
      </c>
      <c r="EN259">
        <v>202</v>
      </c>
      <c r="EO259">
        <v>2531.8679000000002</v>
      </c>
      <c r="EP259">
        <v>176</v>
      </c>
      <c r="ES259">
        <v>0</v>
      </c>
      <c r="EV259">
        <v>6363</v>
      </c>
      <c r="EW259">
        <v>0</v>
      </c>
      <c r="EX259">
        <v>1</v>
      </c>
      <c r="FP259">
        <v>23804</v>
      </c>
      <c r="FQ259">
        <v>112100</v>
      </c>
      <c r="FV259">
        <v>0</v>
      </c>
      <c r="FW259">
        <v>135904</v>
      </c>
      <c r="FX259">
        <v>182608</v>
      </c>
      <c r="GB259">
        <v>63686</v>
      </c>
      <c r="GL259">
        <v>-5472</v>
      </c>
      <c r="GN259">
        <v>-5307</v>
      </c>
      <c r="GQ259">
        <v>371419</v>
      </c>
      <c r="GR259">
        <v>-13564</v>
      </c>
      <c r="GS259">
        <v>-13564</v>
      </c>
      <c r="HB259">
        <v>-3789</v>
      </c>
      <c r="HE259">
        <v>-17353</v>
      </c>
      <c r="HG259">
        <v>1973092</v>
      </c>
    </row>
    <row r="260" spans="1:215" x14ac:dyDescent="0.25">
      <c r="A260">
        <v>19</v>
      </c>
      <c r="B260" t="s">
        <v>755</v>
      </c>
      <c r="C260">
        <v>2006</v>
      </c>
      <c r="E260" t="s">
        <v>756</v>
      </c>
      <c r="F260">
        <v>1979</v>
      </c>
      <c r="G260">
        <v>0</v>
      </c>
      <c r="I260">
        <v>2</v>
      </c>
      <c r="J260" t="s">
        <v>757</v>
      </c>
      <c r="K260" t="s">
        <v>758</v>
      </c>
      <c r="L260" t="s">
        <v>758</v>
      </c>
      <c r="M260">
        <v>3</v>
      </c>
      <c r="N260" t="s">
        <v>651</v>
      </c>
      <c r="O260">
        <v>0</v>
      </c>
      <c r="P260" t="s">
        <v>633</v>
      </c>
      <c r="Q260" t="s">
        <v>713</v>
      </c>
      <c r="R260">
        <v>1</v>
      </c>
      <c r="T260" s="60">
        <v>38990</v>
      </c>
      <c r="U260" s="60">
        <v>38991</v>
      </c>
      <c r="V260" s="60">
        <v>38991</v>
      </c>
      <c r="W260" t="s">
        <v>759</v>
      </c>
      <c r="X260" t="s">
        <v>760</v>
      </c>
      <c r="Y260" t="s">
        <v>673</v>
      </c>
      <c r="Z260">
        <v>5.0000001000000002E-2</v>
      </c>
      <c r="AA260">
        <v>7.2499997999999996E-2</v>
      </c>
      <c r="AB260">
        <v>4</v>
      </c>
      <c r="AC260">
        <v>0</v>
      </c>
      <c r="AD260">
        <v>1</v>
      </c>
      <c r="BP260" s="60">
        <v>38991</v>
      </c>
      <c r="BQ260">
        <v>2252600</v>
      </c>
      <c r="BR260">
        <v>2459000</v>
      </c>
      <c r="BS260">
        <v>0.91606348999999998</v>
      </c>
      <c r="BT260">
        <v>206400</v>
      </c>
      <c r="BV260">
        <v>351000</v>
      </c>
      <c r="BW260">
        <v>116700</v>
      </c>
      <c r="BX260">
        <v>1</v>
      </c>
      <c r="BY260">
        <v>0</v>
      </c>
      <c r="BZ260">
        <v>0</v>
      </c>
      <c r="CA260">
        <v>0</v>
      </c>
      <c r="CC260">
        <v>0.10399999</v>
      </c>
      <c r="CE260">
        <v>0.12100001000000001</v>
      </c>
      <c r="CG260">
        <v>8.5000001000000006E-2</v>
      </c>
      <c r="CJ260">
        <v>8.6999996999999996E-2</v>
      </c>
      <c r="CR260">
        <v>0</v>
      </c>
      <c r="CS260">
        <v>0</v>
      </c>
      <c r="CT260">
        <v>0</v>
      </c>
      <c r="CU260">
        <v>0</v>
      </c>
      <c r="CV260">
        <v>0.68500000000000005</v>
      </c>
      <c r="CW260">
        <v>0.45700002000000001</v>
      </c>
      <c r="CX260">
        <v>0.22799999000000001</v>
      </c>
      <c r="CY260">
        <v>0.22499999000000001</v>
      </c>
      <c r="CZ260">
        <v>0</v>
      </c>
      <c r="DA260">
        <v>0</v>
      </c>
      <c r="DB260">
        <v>3.6999999999999998E-2</v>
      </c>
      <c r="DC260">
        <v>2E-3</v>
      </c>
      <c r="DD260">
        <v>5.0999998999999997E-2</v>
      </c>
      <c r="DE260">
        <v>0</v>
      </c>
      <c r="DF260">
        <v>2008</v>
      </c>
      <c r="DR260">
        <v>0</v>
      </c>
      <c r="DS260">
        <v>0</v>
      </c>
      <c r="DT260">
        <v>0</v>
      </c>
      <c r="DU260">
        <v>0</v>
      </c>
      <c r="DV260">
        <v>5256</v>
      </c>
      <c r="DW260">
        <v>351000</v>
      </c>
      <c r="DZ260">
        <v>66.5</v>
      </c>
      <c r="EA260">
        <v>108</v>
      </c>
      <c r="EC260">
        <v>1207</v>
      </c>
      <c r="EF260">
        <v>13.086164</v>
      </c>
      <c r="EG260">
        <v>715</v>
      </c>
      <c r="EN260">
        <v>263</v>
      </c>
      <c r="EO260">
        <v>3783.5180999999998</v>
      </c>
      <c r="EP260">
        <v>229</v>
      </c>
      <c r="ES260">
        <v>0</v>
      </c>
      <c r="EV260">
        <v>6571</v>
      </c>
      <c r="EW260">
        <v>0</v>
      </c>
      <c r="EX260">
        <v>1</v>
      </c>
      <c r="FP260">
        <v>25142</v>
      </c>
      <c r="FQ260">
        <v>117500</v>
      </c>
      <c r="FV260">
        <v>0</v>
      </c>
      <c r="FW260">
        <v>142642</v>
      </c>
      <c r="FX260">
        <v>148175</v>
      </c>
      <c r="GB260">
        <v>70452</v>
      </c>
      <c r="GL260">
        <v>-7143</v>
      </c>
      <c r="GM260">
        <v>13043</v>
      </c>
      <c r="GN260">
        <v>-12438</v>
      </c>
      <c r="GQ260">
        <v>354731</v>
      </c>
      <c r="GR260">
        <v>-15795</v>
      </c>
      <c r="GS260">
        <v>-15795</v>
      </c>
      <c r="HB260">
        <v>-1817</v>
      </c>
      <c r="HE260">
        <v>-17612</v>
      </c>
      <c r="HG260">
        <v>2310211</v>
      </c>
    </row>
    <row r="261" spans="1:215" x14ac:dyDescent="0.25">
      <c r="A261">
        <v>19</v>
      </c>
      <c r="B261" t="s">
        <v>755</v>
      </c>
      <c r="C261">
        <v>2007</v>
      </c>
      <c r="E261" t="s">
        <v>756</v>
      </c>
      <c r="F261">
        <v>1979</v>
      </c>
      <c r="G261">
        <v>0</v>
      </c>
      <c r="I261">
        <v>2</v>
      </c>
      <c r="J261" t="s">
        <v>757</v>
      </c>
      <c r="K261" t="s">
        <v>758</v>
      </c>
      <c r="L261" t="s">
        <v>758</v>
      </c>
      <c r="M261">
        <v>3</v>
      </c>
      <c r="N261" t="s">
        <v>651</v>
      </c>
      <c r="O261">
        <v>0</v>
      </c>
      <c r="P261" t="s">
        <v>633</v>
      </c>
      <c r="Q261" t="s">
        <v>713</v>
      </c>
      <c r="R261">
        <v>1</v>
      </c>
      <c r="T261" s="60">
        <v>39355</v>
      </c>
      <c r="U261" s="60">
        <v>39356</v>
      </c>
      <c r="V261" s="60">
        <v>39356</v>
      </c>
      <c r="W261" t="s">
        <v>759</v>
      </c>
      <c r="X261" t="s">
        <v>760</v>
      </c>
      <c r="Y261" t="s">
        <v>673</v>
      </c>
      <c r="Z261">
        <v>5.0000001000000002E-2</v>
      </c>
      <c r="AA261">
        <v>7.5000002999999996E-2</v>
      </c>
      <c r="AB261">
        <v>4</v>
      </c>
      <c r="AC261">
        <v>0</v>
      </c>
      <c r="AD261">
        <v>1</v>
      </c>
      <c r="BP261" s="60">
        <v>39356</v>
      </c>
      <c r="BQ261">
        <v>2672900</v>
      </c>
      <c r="BR261">
        <v>2647300</v>
      </c>
      <c r="BS261">
        <v>1.0096703</v>
      </c>
      <c r="BT261">
        <v>-25600</v>
      </c>
      <c r="BV261">
        <v>371300</v>
      </c>
      <c r="BW261">
        <v>130300</v>
      </c>
      <c r="BX261">
        <v>1</v>
      </c>
      <c r="BY261">
        <v>0</v>
      </c>
      <c r="BZ261">
        <v>0</v>
      </c>
      <c r="CA261">
        <v>0</v>
      </c>
      <c r="CC261">
        <v>0.16800000000000001</v>
      </c>
      <c r="CE261">
        <v>0.13699998999999999</v>
      </c>
      <c r="CG261">
        <v>0.13800000000000001</v>
      </c>
      <c r="CJ261">
        <v>7.9000003999999999E-2</v>
      </c>
      <c r="CR261">
        <v>0</v>
      </c>
      <c r="CS261">
        <v>0</v>
      </c>
      <c r="CT261">
        <v>0</v>
      </c>
      <c r="CU261">
        <v>0</v>
      </c>
      <c r="CV261">
        <v>0.68900001</v>
      </c>
      <c r="CW261">
        <v>0.44599998000000002</v>
      </c>
      <c r="CX261">
        <v>0.24299999</v>
      </c>
      <c r="CY261">
        <v>0.19499999000000001</v>
      </c>
      <c r="CZ261">
        <v>0</v>
      </c>
      <c r="DA261">
        <v>0</v>
      </c>
      <c r="DB261">
        <v>5.1999996999999999E-2</v>
      </c>
      <c r="DC261">
        <v>2E-3</v>
      </c>
      <c r="DD261">
        <v>6.1999999E-2</v>
      </c>
      <c r="DE261">
        <v>0</v>
      </c>
      <c r="DF261">
        <v>2009</v>
      </c>
      <c r="DR261">
        <v>0</v>
      </c>
      <c r="DS261">
        <v>0</v>
      </c>
      <c r="DT261">
        <v>0</v>
      </c>
      <c r="DU261">
        <v>0</v>
      </c>
      <c r="DV261">
        <v>5550</v>
      </c>
      <c r="DW261">
        <v>371300</v>
      </c>
      <c r="DZ261">
        <v>71.5</v>
      </c>
      <c r="EA261">
        <v>85</v>
      </c>
      <c r="EC261">
        <v>1314</v>
      </c>
      <c r="EF261">
        <v>15.667427999999999</v>
      </c>
      <c r="EG261">
        <v>808</v>
      </c>
      <c r="EN261">
        <v>289</v>
      </c>
      <c r="EO261">
        <v>4399.4467999999997</v>
      </c>
      <c r="EP261">
        <v>217</v>
      </c>
      <c r="ES261">
        <v>0</v>
      </c>
      <c r="EV261">
        <v>6949</v>
      </c>
      <c r="EW261">
        <v>0</v>
      </c>
      <c r="EX261">
        <v>1</v>
      </c>
      <c r="FI261">
        <v>2861000</v>
      </c>
      <c r="FP261">
        <v>27489</v>
      </c>
      <c r="FQ261">
        <v>140100</v>
      </c>
      <c r="FV261">
        <v>0</v>
      </c>
      <c r="FW261">
        <v>167589</v>
      </c>
      <c r="FX261">
        <v>335005</v>
      </c>
      <c r="GB261">
        <v>72403</v>
      </c>
      <c r="GL261">
        <v>-8170</v>
      </c>
      <c r="GM261">
        <v>17438</v>
      </c>
      <c r="GN261">
        <v>-16244</v>
      </c>
      <c r="GQ261">
        <v>568021</v>
      </c>
      <c r="GR261">
        <v>-20587</v>
      </c>
      <c r="GS261">
        <v>-20587</v>
      </c>
      <c r="HB261">
        <v>-4037</v>
      </c>
      <c r="HE261">
        <v>-24624</v>
      </c>
      <c r="HG261">
        <v>2853608</v>
      </c>
    </row>
    <row r="262" spans="1:215" x14ac:dyDescent="0.25">
      <c r="A262">
        <v>19</v>
      </c>
      <c r="B262" t="s">
        <v>755</v>
      </c>
      <c r="C262">
        <v>2008</v>
      </c>
      <c r="E262" t="s">
        <v>756</v>
      </c>
      <c r="F262">
        <v>1979</v>
      </c>
      <c r="G262">
        <v>0</v>
      </c>
      <c r="I262">
        <v>2</v>
      </c>
      <c r="J262" t="s">
        <v>757</v>
      </c>
      <c r="K262" t="s">
        <v>758</v>
      </c>
      <c r="L262" t="s">
        <v>758</v>
      </c>
      <c r="M262">
        <v>3</v>
      </c>
      <c r="N262" t="s">
        <v>651</v>
      </c>
      <c r="O262">
        <v>0</v>
      </c>
      <c r="P262" t="s">
        <v>633</v>
      </c>
      <c r="Q262" t="s">
        <v>713</v>
      </c>
      <c r="R262">
        <v>1</v>
      </c>
      <c r="T262" s="60">
        <v>39721</v>
      </c>
      <c r="U262" s="60">
        <v>39722</v>
      </c>
      <c r="V262" s="60">
        <v>39722</v>
      </c>
      <c r="W262" t="s">
        <v>759</v>
      </c>
      <c r="X262" t="s">
        <v>761</v>
      </c>
      <c r="Y262" t="s">
        <v>673</v>
      </c>
      <c r="Z262">
        <v>4.2500000000000003E-2</v>
      </c>
      <c r="AA262">
        <v>7.0000000000000007E-2</v>
      </c>
      <c r="AB262">
        <v>4</v>
      </c>
      <c r="AC262">
        <v>0</v>
      </c>
      <c r="AD262">
        <v>1</v>
      </c>
      <c r="BP262" s="60">
        <v>39722</v>
      </c>
      <c r="BQ262">
        <v>2932100</v>
      </c>
      <c r="BR262">
        <v>2938800</v>
      </c>
      <c r="BS262">
        <v>0.99772017999999996</v>
      </c>
      <c r="BT262">
        <v>6700</v>
      </c>
      <c r="BV262">
        <v>421800</v>
      </c>
      <c r="BW262">
        <v>137000</v>
      </c>
      <c r="BX262">
        <v>1</v>
      </c>
      <c r="BY262">
        <v>0</v>
      </c>
      <c r="BZ262">
        <v>0</v>
      </c>
      <c r="CA262">
        <v>0</v>
      </c>
      <c r="CC262">
        <v>-0.16900000000000001</v>
      </c>
      <c r="CE262">
        <v>2.3E-2</v>
      </c>
      <c r="CG262">
        <v>6.4000003E-2</v>
      </c>
      <c r="CJ262">
        <v>5.6999995999999997E-2</v>
      </c>
      <c r="CR262">
        <v>0</v>
      </c>
      <c r="CS262">
        <v>0</v>
      </c>
      <c r="CT262">
        <v>0</v>
      </c>
      <c r="CU262">
        <v>0</v>
      </c>
      <c r="CV262">
        <v>0.55500000999999999</v>
      </c>
      <c r="CW262">
        <v>0.37599999000000001</v>
      </c>
      <c r="CX262">
        <v>0.17899999</v>
      </c>
      <c r="CY262">
        <v>0.23400000000000001</v>
      </c>
      <c r="CZ262">
        <v>0</v>
      </c>
      <c r="DA262">
        <v>0</v>
      </c>
      <c r="DB262">
        <v>7.5999997999999999E-2</v>
      </c>
      <c r="DC262">
        <v>2E-3</v>
      </c>
      <c r="DD262">
        <v>0.13300000000000001</v>
      </c>
      <c r="DE262">
        <v>0</v>
      </c>
      <c r="DF262">
        <v>2010</v>
      </c>
      <c r="DG262">
        <v>0.41582522</v>
      </c>
      <c r="DH262">
        <v>7.5196772999999995E-2</v>
      </c>
      <c r="DI262">
        <v>0.34062845000000003</v>
      </c>
      <c r="DJ262">
        <v>0.34254037999999998</v>
      </c>
      <c r="DK262">
        <v>0.41773716</v>
      </c>
      <c r="DR262">
        <v>1</v>
      </c>
      <c r="DS262">
        <v>1</v>
      </c>
      <c r="DT262">
        <v>0</v>
      </c>
      <c r="DU262">
        <v>0</v>
      </c>
      <c r="DV262">
        <v>5661</v>
      </c>
      <c r="DW262">
        <v>421800</v>
      </c>
      <c r="DZ262">
        <v>73</v>
      </c>
      <c r="EA262">
        <v>67</v>
      </c>
      <c r="EC262">
        <v>1364</v>
      </c>
      <c r="ED262">
        <v>43430</v>
      </c>
      <c r="EF262">
        <v>31.840176</v>
      </c>
      <c r="EG262">
        <v>887</v>
      </c>
      <c r="EN262">
        <v>295</v>
      </c>
      <c r="EO262">
        <v>7424.1176999999998</v>
      </c>
      <c r="EP262">
        <v>182</v>
      </c>
      <c r="ES262">
        <v>0</v>
      </c>
      <c r="EV262">
        <v>7092</v>
      </c>
      <c r="EW262">
        <v>0</v>
      </c>
      <c r="EX262">
        <v>1</v>
      </c>
      <c r="FI262">
        <v>2486100</v>
      </c>
      <c r="FP262">
        <v>31718</v>
      </c>
      <c r="FQ262">
        <v>137000</v>
      </c>
      <c r="FV262">
        <v>0</v>
      </c>
      <c r="FW262">
        <v>168718</v>
      </c>
      <c r="FX262">
        <v>-585796</v>
      </c>
      <c r="GB262">
        <v>74197</v>
      </c>
      <c r="GL262">
        <v>-10543</v>
      </c>
      <c r="GM262">
        <v>14184</v>
      </c>
      <c r="GN262">
        <v>-10790</v>
      </c>
      <c r="GP262">
        <v>1952</v>
      </c>
      <c r="GQ262">
        <v>-348078</v>
      </c>
      <c r="GR262">
        <v>-23745</v>
      </c>
      <c r="GS262">
        <v>-23745</v>
      </c>
      <c r="HA262">
        <v>-1619</v>
      </c>
      <c r="HB262">
        <v>-3440</v>
      </c>
      <c r="HE262">
        <v>-28804</v>
      </c>
      <c r="HG262">
        <v>2476726</v>
      </c>
    </row>
    <row r="263" spans="1:215" x14ac:dyDescent="0.25">
      <c r="A263">
        <v>19</v>
      </c>
      <c r="B263" t="s">
        <v>755</v>
      </c>
      <c r="C263">
        <v>2009</v>
      </c>
      <c r="E263" t="s">
        <v>756</v>
      </c>
      <c r="F263">
        <v>1979</v>
      </c>
      <c r="G263">
        <v>0</v>
      </c>
      <c r="I263">
        <v>2</v>
      </c>
      <c r="J263" t="s">
        <v>757</v>
      </c>
      <c r="K263" t="s">
        <v>758</v>
      </c>
      <c r="L263" t="s">
        <v>758</v>
      </c>
      <c r="M263">
        <v>3</v>
      </c>
      <c r="N263" t="s">
        <v>651</v>
      </c>
      <c r="O263">
        <v>0</v>
      </c>
      <c r="P263" t="s">
        <v>633</v>
      </c>
      <c r="Q263" t="s">
        <v>713</v>
      </c>
      <c r="R263">
        <v>1</v>
      </c>
      <c r="T263" s="60">
        <v>40086</v>
      </c>
      <c r="U263" s="60">
        <v>40087</v>
      </c>
      <c r="V263" s="60">
        <v>40087</v>
      </c>
      <c r="W263" t="s">
        <v>759</v>
      </c>
      <c r="X263" t="s">
        <v>762</v>
      </c>
      <c r="Y263" t="s">
        <v>673</v>
      </c>
      <c r="Z263">
        <v>4.2500000000000003E-2</v>
      </c>
      <c r="AA263">
        <v>7.0000000000000007E-2</v>
      </c>
      <c r="AB263">
        <v>4</v>
      </c>
      <c r="AC263">
        <v>0</v>
      </c>
      <c r="AD263">
        <v>7</v>
      </c>
      <c r="BP263" s="60">
        <v>40087</v>
      </c>
      <c r="BQ263">
        <v>3048400</v>
      </c>
      <c r="BR263">
        <v>3027900</v>
      </c>
      <c r="BS263">
        <v>1.0067704</v>
      </c>
      <c r="BT263">
        <v>-20500</v>
      </c>
      <c r="BV263">
        <v>436100</v>
      </c>
      <c r="BW263">
        <v>106000</v>
      </c>
      <c r="BX263">
        <v>1</v>
      </c>
      <c r="BY263">
        <v>0</v>
      </c>
      <c r="BZ263">
        <v>0</v>
      </c>
      <c r="CA263">
        <v>0</v>
      </c>
      <c r="CC263">
        <v>-2.1999999999999999E-2</v>
      </c>
      <c r="CE263">
        <v>-1.7999998999999999E-2</v>
      </c>
      <c r="CG263">
        <v>3.5999997999999998E-2</v>
      </c>
      <c r="CJ263">
        <v>3.6999999999999998E-2</v>
      </c>
      <c r="CR263">
        <v>0</v>
      </c>
      <c r="CS263">
        <v>0</v>
      </c>
      <c r="CT263">
        <v>0</v>
      </c>
      <c r="CU263">
        <v>0</v>
      </c>
      <c r="CV263">
        <v>0.52590000999999997</v>
      </c>
      <c r="CW263">
        <v>0.34529999</v>
      </c>
      <c r="CX263">
        <v>0.18060000000000001</v>
      </c>
      <c r="CY263">
        <v>0.22800000000000001</v>
      </c>
      <c r="DB263">
        <v>4.9299999999999997E-2</v>
      </c>
      <c r="DC263">
        <v>5.7799998999999998E-2</v>
      </c>
      <c r="DD263">
        <v>0.1391</v>
      </c>
      <c r="DF263">
        <v>2011</v>
      </c>
      <c r="DG263">
        <v>0.36076224000000001</v>
      </c>
      <c r="DH263">
        <v>6.8562254000000003E-2</v>
      </c>
      <c r="DI263">
        <v>0.29220000000000002</v>
      </c>
      <c r="DJ263">
        <v>0.28780001</v>
      </c>
      <c r="DK263">
        <v>0.35636227999999998</v>
      </c>
      <c r="DR263">
        <v>1</v>
      </c>
      <c r="DS263">
        <v>1</v>
      </c>
      <c r="DT263">
        <v>0</v>
      </c>
      <c r="DU263">
        <v>0</v>
      </c>
      <c r="DV263">
        <v>5788</v>
      </c>
      <c r="DW263">
        <v>436100</v>
      </c>
      <c r="DZ263">
        <v>73.5</v>
      </c>
      <c r="EA263">
        <v>105</v>
      </c>
      <c r="EC263">
        <v>1449</v>
      </c>
      <c r="ED263">
        <v>22411</v>
      </c>
      <c r="EF263">
        <v>15.466529</v>
      </c>
      <c r="EG263">
        <v>957</v>
      </c>
      <c r="EN263">
        <v>296</v>
      </c>
      <c r="EO263">
        <v>7495.0160999999998</v>
      </c>
      <c r="EP263">
        <v>196</v>
      </c>
      <c r="ES263">
        <v>0</v>
      </c>
      <c r="EV263">
        <v>7342</v>
      </c>
      <c r="EW263">
        <v>0</v>
      </c>
      <c r="EX263">
        <v>1</v>
      </c>
      <c r="FI263">
        <v>2538600</v>
      </c>
      <c r="FP263">
        <v>29900</v>
      </c>
      <c r="FQ263">
        <v>106000</v>
      </c>
      <c r="FV263">
        <v>0</v>
      </c>
      <c r="FW263">
        <v>135900</v>
      </c>
      <c r="FX263">
        <v>-112327</v>
      </c>
      <c r="GB263">
        <v>59116</v>
      </c>
      <c r="GL263">
        <v>-8299</v>
      </c>
      <c r="GM263">
        <v>5726</v>
      </c>
      <c r="GN263">
        <v>-2444</v>
      </c>
      <c r="GP263">
        <v>1680</v>
      </c>
      <c r="GQ263">
        <v>79352</v>
      </c>
      <c r="GR263">
        <v>-24569</v>
      </c>
      <c r="GS263">
        <v>-24569</v>
      </c>
      <c r="HA263">
        <v>-1611</v>
      </c>
      <c r="HB263">
        <v>-4904</v>
      </c>
      <c r="HE263">
        <v>-31084</v>
      </c>
      <c r="HG263">
        <v>2524994</v>
      </c>
    </row>
    <row r="264" spans="1:215" x14ac:dyDescent="0.25">
      <c r="A264">
        <v>19</v>
      </c>
      <c r="B264" t="s">
        <v>755</v>
      </c>
      <c r="C264">
        <v>2010</v>
      </c>
      <c r="E264" t="s">
        <v>756</v>
      </c>
      <c r="F264">
        <v>1979</v>
      </c>
      <c r="G264">
        <v>0</v>
      </c>
      <c r="I264">
        <v>2</v>
      </c>
      <c r="J264" t="s">
        <v>757</v>
      </c>
      <c r="K264" t="s">
        <v>758</v>
      </c>
      <c r="L264" t="s">
        <v>758</v>
      </c>
      <c r="M264">
        <v>3</v>
      </c>
      <c r="N264" t="s">
        <v>651</v>
      </c>
      <c r="O264">
        <v>0</v>
      </c>
      <c r="P264" t="s">
        <v>633</v>
      </c>
      <c r="Q264" t="s">
        <v>713</v>
      </c>
      <c r="R264">
        <v>1</v>
      </c>
      <c r="T264" s="60">
        <v>40451</v>
      </c>
      <c r="U264" s="60">
        <v>40452</v>
      </c>
      <c r="V264" s="60">
        <v>40452</v>
      </c>
      <c r="W264" t="s">
        <v>759</v>
      </c>
      <c r="X264" t="s">
        <v>762</v>
      </c>
      <c r="Y264" t="s">
        <v>673</v>
      </c>
      <c r="Z264">
        <v>4.2500000000000003E-2</v>
      </c>
      <c r="AA264">
        <v>7.0000000000000007E-2</v>
      </c>
      <c r="AB264">
        <v>4</v>
      </c>
      <c r="AC264">
        <v>0</v>
      </c>
      <c r="AD264">
        <v>7</v>
      </c>
      <c r="BP264" s="60">
        <v>40452</v>
      </c>
      <c r="BQ264">
        <v>3418796</v>
      </c>
      <c r="BR264">
        <v>3166830</v>
      </c>
      <c r="BS264">
        <v>1.0795641</v>
      </c>
      <c r="BT264">
        <v>-251966</v>
      </c>
      <c r="BV264">
        <v>423854</v>
      </c>
      <c r="BW264">
        <v>132300</v>
      </c>
      <c r="BX264">
        <v>1</v>
      </c>
      <c r="BY264">
        <v>0</v>
      </c>
      <c r="BZ264">
        <v>0</v>
      </c>
      <c r="CA264">
        <v>0</v>
      </c>
      <c r="CC264">
        <v>0.10299999999999999</v>
      </c>
      <c r="CE264">
        <v>-3.5999997999999998E-2</v>
      </c>
      <c r="CG264">
        <v>2.9000001000000001E-2</v>
      </c>
      <c r="CJ264">
        <v>3.4000002000000001E-2</v>
      </c>
      <c r="CR264">
        <v>0</v>
      </c>
      <c r="CS264">
        <v>0</v>
      </c>
      <c r="CT264">
        <v>0</v>
      </c>
      <c r="CU264">
        <v>0</v>
      </c>
      <c r="CV264">
        <v>0.53320003000000005</v>
      </c>
      <c r="CW264">
        <v>0.35839999</v>
      </c>
      <c r="CX264">
        <v>0.17479998999999999</v>
      </c>
      <c r="CY264">
        <v>0.2331</v>
      </c>
      <c r="DB264">
        <v>4.2900000000000001E-2</v>
      </c>
      <c r="DC264">
        <v>5.1100000999999999E-2</v>
      </c>
      <c r="DD264">
        <v>0.13969999999999999</v>
      </c>
      <c r="DF264">
        <v>2012</v>
      </c>
      <c r="DG264">
        <v>0.39757049</v>
      </c>
      <c r="DH264">
        <v>7.4570492000000002E-2</v>
      </c>
      <c r="DI264">
        <v>0.32299998000000002</v>
      </c>
      <c r="DJ264">
        <v>0.27059999000000001</v>
      </c>
      <c r="DK264">
        <v>0.34517049999999999</v>
      </c>
      <c r="DR264">
        <v>1</v>
      </c>
      <c r="DS264">
        <v>1</v>
      </c>
      <c r="DT264">
        <v>0</v>
      </c>
      <c r="DU264">
        <v>0</v>
      </c>
      <c r="DV264">
        <v>5708</v>
      </c>
      <c r="DW264">
        <v>404634.13</v>
      </c>
      <c r="DZ264">
        <v>73</v>
      </c>
      <c r="EA264">
        <v>125</v>
      </c>
      <c r="EC264">
        <v>1552</v>
      </c>
      <c r="ED264">
        <v>28718.238000000001</v>
      </c>
      <c r="EE264">
        <v>54.380001</v>
      </c>
      <c r="EF264">
        <v>18.504019</v>
      </c>
      <c r="EG264">
        <v>1039</v>
      </c>
      <c r="EH264">
        <v>18879</v>
      </c>
      <c r="EN264">
        <v>304</v>
      </c>
      <c r="EO264">
        <v>8160</v>
      </c>
      <c r="EP264">
        <v>209</v>
      </c>
      <c r="ES264">
        <v>0</v>
      </c>
      <c r="EV264">
        <v>7385</v>
      </c>
      <c r="EW264">
        <v>0</v>
      </c>
      <c r="EX264">
        <v>1</v>
      </c>
      <c r="FB264">
        <v>570073.38</v>
      </c>
      <c r="FI264">
        <v>2920790</v>
      </c>
      <c r="FP264">
        <v>31607</v>
      </c>
      <c r="FQ264">
        <v>132300</v>
      </c>
      <c r="FV264">
        <v>0</v>
      </c>
      <c r="FW264">
        <v>163907</v>
      </c>
      <c r="FX264">
        <v>156515</v>
      </c>
      <c r="GB264">
        <v>121648</v>
      </c>
      <c r="GL264">
        <v>-9282</v>
      </c>
      <c r="GM264">
        <v>2210</v>
      </c>
      <c r="GN264">
        <v>-814</v>
      </c>
      <c r="GP264">
        <v>1555</v>
      </c>
      <c r="GQ264">
        <v>435739</v>
      </c>
      <c r="GR264">
        <v>-27872</v>
      </c>
      <c r="GS264">
        <v>-27872</v>
      </c>
      <c r="HA264">
        <v>-1974</v>
      </c>
      <c r="HB264">
        <v>-5145</v>
      </c>
      <c r="HE264">
        <v>-34991</v>
      </c>
      <c r="HG264">
        <v>2925742</v>
      </c>
    </row>
    <row r="265" spans="1:215" x14ac:dyDescent="0.25">
      <c r="A265">
        <v>19</v>
      </c>
      <c r="B265" t="s">
        <v>755</v>
      </c>
      <c r="C265">
        <v>2011</v>
      </c>
      <c r="E265" t="s">
        <v>756</v>
      </c>
      <c r="F265">
        <v>1979</v>
      </c>
      <c r="G265">
        <v>0</v>
      </c>
      <c r="I265">
        <v>2</v>
      </c>
      <c r="J265" t="s">
        <v>757</v>
      </c>
      <c r="K265" t="s">
        <v>758</v>
      </c>
      <c r="L265" t="s">
        <v>758</v>
      </c>
      <c r="M265">
        <v>3</v>
      </c>
      <c r="N265" t="s">
        <v>651</v>
      </c>
      <c r="O265">
        <v>0</v>
      </c>
      <c r="P265" t="s">
        <v>633</v>
      </c>
      <c r="Q265" t="s">
        <v>713</v>
      </c>
      <c r="R265">
        <v>1</v>
      </c>
      <c r="T265" s="60">
        <v>40816</v>
      </c>
      <c r="U265" s="60">
        <v>40817</v>
      </c>
      <c r="V265" s="60">
        <v>40817</v>
      </c>
      <c r="W265" t="s">
        <v>759</v>
      </c>
      <c r="X265" t="s">
        <v>762</v>
      </c>
      <c r="Y265" t="s">
        <v>673</v>
      </c>
      <c r="Z265">
        <v>4.2500000000000003E-2</v>
      </c>
      <c r="AA265">
        <v>7.0000000000000007E-2</v>
      </c>
      <c r="AB265">
        <v>4</v>
      </c>
      <c r="AC265">
        <v>0</v>
      </c>
      <c r="AD265">
        <v>7</v>
      </c>
      <c r="BP265" s="60">
        <v>40817</v>
      </c>
      <c r="BQ265">
        <v>3593716</v>
      </c>
      <c r="BR265">
        <v>3309825</v>
      </c>
      <c r="BS265">
        <v>1.0857722000000001</v>
      </c>
      <c r="BT265">
        <v>-283891</v>
      </c>
      <c r="BV265">
        <v>421221</v>
      </c>
      <c r="BW265">
        <v>127200</v>
      </c>
      <c r="BX265">
        <v>1</v>
      </c>
      <c r="BY265">
        <v>0</v>
      </c>
      <c r="BZ265">
        <v>0</v>
      </c>
      <c r="CA265">
        <v>0</v>
      </c>
      <c r="CC265">
        <v>2.9000001000000001E-2</v>
      </c>
      <c r="CE265">
        <v>3.5000000000000003E-2</v>
      </c>
      <c r="CG265">
        <v>1.4999999999999999E-2</v>
      </c>
      <c r="CJ265">
        <v>5.0000001000000002E-2</v>
      </c>
      <c r="CR265">
        <v>0</v>
      </c>
      <c r="CS265">
        <v>0</v>
      </c>
      <c r="CT265">
        <v>0</v>
      </c>
      <c r="CU265">
        <v>0</v>
      </c>
      <c r="CV265">
        <v>0.48089999</v>
      </c>
      <c r="CW265">
        <v>0.24279999999999999</v>
      </c>
      <c r="CX265">
        <v>0.23810001</v>
      </c>
      <c r="CY265">
        <v>0.28870001000000001</v>
      </c>
      <c r="DB265">
        <v>2.3800001000000001E-2</v>
      </c>
      <c r="DC265">
        <v>3.2299999000000003E-2</v>
      </c>
      <c r="DD265">
        <v>0.15440001</v>
      </c>
      <c r="DF265">
        <v>2013</v>
      </c>
      <c r="DG265">
        <v>0.34564679999999998</v>
      </c>
      <c r="DH265">
        <v>7.2346821000000006E-2</v>
      </c>
      <c r="DI265">
        <v>0.27329998999999999</v>
      </c>
      <c r="DJ265">
        <v>0.21379999999999999</v>
      </c>
      <c r="DK265">
        <v>0.28614682000000002</v>
      </c>
      <c r="DR265">
        <v>1</v>
      </c>
      <c r="DS265">
        <v>1</v>
      </c>
      <c r="DT265">
        <v>0</v>
      </c>
      <c r="DU265">
        <v>0</v>
      </c>
      <c r="DV265">
        <v>5561</v>
      </c>
      <c r="DW265">
        <v>402119.94</v>
      </c>
      <c r="DZ265">
        <v>74.5</v>
      </c>
      <c r="EA265">
        <v>188</v>
      </c>
      <c r="EC265">
        <v>1856</v>
      </c>
      <c r="ED265">
        <v>35530</v>
      </c>
      <c r="EE265">
        <v>55.279998999999997</v>
      </c>
      <c r="EF265">
        <v>19.143318000000001</v>
      </c>
      <c r="EG265">
        <v>1102</v>
      </c>
      <c r="EH265">
        <v>21310.236000000001</v>
      </c>
      <c r="EN265">
        <v>327</v>
      </c>
      <c r="EO265">
        <v>8779.2041000000008</v>
      </c>
      <c r="EP265">
        <v>427</v>
      </c>
      <c r="ES265">
        <v>0</v>
      </c>
      <c r="EV265">
        <v>7605</v>
      </c>
      <c r="EW265">
        <v>0</v>
      </c>
      <c r="EX265">
        <v>1</v>
      </c>
      <c r="FB265">
        <v>676543.19</v>
      </c>
      <c r="FI265">
        <v>3127496</v>
      </c>
      <c r="FP265">
        <v>30474</v>
      </c>
      <c r="FQ265">
        <v>127200</v>
      </c>
      <c r="FW265">
        <v>157674</v>
      </c>
      <c r="FX265">
        <v>28101</v>
      </c>
      <c r="GB265">
        <v>61249</v>
      </c>
      <c r="GL265">
        <v>-8460</v>
      </c>
      <c r="GM265">
        <v>1587</v>
      </c>
      <c r="GN265">
        <v>-504</v>
      </c>
      <c r="GP265">
        <v>1435</v>
      </c>
      <c r="GQ265">
        <v>241082</v>
      </c>
      <c r="GR265">
        <v>-30766</v>
      </c>
      <c r="GS265">
        <v>-30766</v>
      </c>
      <c r="HA265">
        <v>-1913</v>
      </c>
      <c r="HB265">
        <v>-6678</v>
      </c>
      <c r="HE265">
        <v>-39357</v>
      </c>
      <c r="HG265">
        <v>3127467</v>
      </c>
    </row>
    <row r="266" spans="1:215" x14ac:dyDescent="0.25">
      <c r="A266">
        <v>19</v>
      </c>
      <c r="B266" t="s">
        <v>755</v>
      </c>
      <c r="C266">
        <v>2012</v>
      </c>
      <c r="E266" t="s">
        <v>756</v>
      </c>
      <c r="F266">
        <v>1979</v>
      </c>
      <c r="G266">
        <v>0</v>
      </c>
      <c r="I266">
        <v>2</v>
      </c>
      <c r="J266" t="s">
        <v>757</v>
      </c>
      <c r="K266" t="s">
        <v>758</v>
      </c>
      <c r="L266" t="s">
        <v>758</v>
      </c>
      <c r="M266">
        <v>3</v>
      </c>
      <c r="N266" t="s">
        <v>651</v>
      </c>
      <c r="O266">
        <v>0</v>
      </c>
      <c r="P266" t="s">
        <v>633</v>
      </c>
      <c r="Q266" t="s">
        <v>713</v>
      </c>
      <c r="R266">
        <v>1</v>
      </c>
      <c r="T266" s="60">
        <v>41182</v>
      </c>
      <c r="U266" s="60">
        <v>41183</v>
      </c>
      <c r="V266" s="60">
        <v>41183</v>
      </c>
      <c r="W266" t="s">
        <v>201</v>
      </c>
      <c r="X266" t="s">
        <v>654</v>
      </c>
      <c r="Y266" t="s">
        <v>639</v>
      </c>
      <c r="Z266">
        <v>3.5000000000000003E-2</v>
      </c>
      <c r="AA266">
        <v>6.4999998000000003E-2</v>
      </c>
      <c r="AB266">
        <v>1</v>
      </c>
      <c r="AC266">
        <v>0</v>
      </c>
      <c r="AD266">
        <v>7</v>
      </c>
      <c r="AE266">
        <v>0</v>
      </c>
      <c r="AF266">
        <v>3</v>
      </c>
      <c r="AG266">
        <v>20</v>
      </c>
      <c r="BK266">
        <v>4.2500000000000003E-2</v>
      </c>
      <c r="BO266">
        <v>4.2500000000000003E-2</v>
      </c>
      <c r="BP266" s="60">
        <v>41183</v>
      </c>
      <c r="BQ266">
        <v>3804853</v>
      </c>
      <c r="BR266">
        <v>3456976</v>
      </c>
      <c r="BS266">
        <v>1.101</v>
      </c>
      <c r="BT266">
        <v>-347877</v>
      </c>
      <c r="BV266">
        <v>414877</v>
      </c>
      <c r="BW266">
        <v>116700</v>
      </c>
      <c r="BX266">
        <v>1</v>
      </c>
      <c r="BY266">
        <v>0</v>
      </c>
      <c r="BZ266">
        <v>0</v>
      </c>
      <c r="CA266">
        <v>0</v>
      </c>
      <c r="CC266">
        <v>0.14499999999999999</v>
      </c>
      <c r="CE266">
        <v>9.1000005999999994E-2</v>
      </c>
      <c r="CG266">
        <v>1.0999999999999999E-2</v>
      </c>
      <c r="CJ266">
        <v>7.2999998999999996E-2</v>
      </c>
      <c r="CR266">
        <v>0</v>
      </c>
      <c r="CS266">
        <v>0</v>
      </c>
      <c r="CT266">
        <v>0</v>
      </c>
      <c r="CU266">
        <v>0</v>
      </c>
      <c r="CV266">
        <v>0.54000002000000003</v>
      </c>
      <c r="CW266">
        <v>0.23980001000000001</v>
      </c>
      <c r="CX266">
        <v>0.30019999000000003</v>
      </c>
      <c r="CY266">
        <v>0.26699999000000002</v>
      </c>
      <c r="DB266">
        <v>4.8399999999999999E-2</v>
      </c>
      <c r="DC266">
        <v>1.4200000000000001E-2</v>
      </c>
      <c r="DD266">
        <v>0.1303</v>
      </c>
      <c r="DF266">
        <v>2014</v>
      </c>
      <c r="DG266">
        <v>0.40666991000000002</v>
      </c>
      <c r="DH266">
        <v>7.3269910999999993E-2</v>
      </c>
      <c r="DI266">
        <v>0.33340001000000002</v>
      </c>
      <c r="DJ266">
        <v>0.26190001000000002</v>
      </c>
      <c r="DK266">
        <v>0.33516991000000002</v>
      </c>
      <c r="DR266">
        <v>1</v>
      </c>
      <c r="DS266">
        <v>1</v>
      </c>
      <c r="DT266">
        <v>0</v>
      </c>
      <c r="DU266">
        <v>0</v>
      </c>
      <c r="DV266">
        <v>5510</v>
      </c>
      <c r="DW266">
        <v>414876.72</v>
      </c>
      <c r="DZ266">
        <v>74.5</v>
      </c>
      <c r="EA266">
        <v>185</v>
      </c>
      <c r="EC266">
        <v>2039</v>
      </c>
      <c r="ED266">
        <v>49529.656000000003</v>
      </c>
      <c r="EE266">
        <v>56.615001999999997</v>
      </c>
      <c r="EF266">
        <v>24.291150999999999</v>
      </c>
      <c r="EG266">
        <v>1264</v>
      </c>
      <c r="EH266">
        <v>27587</v>
      </c>
      <c r="EN266">
        <v>343</v>
      </c>
      <c r="EO266">
        <v>9635</v>
      </c>
      <c r="EP266">
        <v>432</v>
      </c>
      <c r="ES266">
        <v>0</v>
      </c>
      <c r="EV266">
        <v>7734</v>
      </c>
      <c r="EW266">
        <v>0</v>
      </c>
      <c r="EX266">
        <v>1</v>
      </c>
      <c r="EZ266">
        <v>4692614</v>
      </c>
      <c r="FA266">
        <v>41090.805</v>
      </c>
      <c r="FB266">
        <v>808891.63</v>
      </c>
      <c r="FI266">
        <v>3681526</v>
      </c>
      <c r="FP266">
        <v>30398</v>
      </c>
      <c r="FQ266">
        <v>116700</v>
      </c>
      <c r="FW266">
        <v>147098</v>
      </c>
      <c r="FX266">
        <v>406677</v>
      </c>
      <c r="GB266">
        <v>51422</v>
      </c>
      <c r="GL266">
        <v>-6315</v>
      </c>
      <c r="GM266">
        <v>1498</v>
      </c>
      <c r="GN266">
        <v>-401</v>
      </c>
      <c r="GP266">
        <v>1584</v>
      </c>
      <c r="GQ266">
        <v>601563</v>
      </c>
      <c r="GR266">
        <v>-38924</v>
      </c>
      <c r="GS266">
        <v>-38924</v>
      </c>
      <c r="HA266">
        <v>-1534</v>
      </c>
      <c r="HB266">
        <v>-6718</v>
      </c>
      <c r="HE266">
        <v>-47176</v>
      </c>
      <c r="HG266">
        <v>3681854</v>
      </c>
    </row>
    <row r="267" spans="1:215" x14ac:dyDescent="0.25">
      <c r="A267">
        <v>19</v>
      </c>
      <c r="B267" t="s">
        <v>755</v>
      </c>
      <c r="C267">
        <v>2013</v>
      </c>
      <c r="E267" t="s">
        <v>756</v>
      </c>
      <c r="F267">
        <v>1979</v>
      </c>
      <c r="G267">
        <v>0</v>
      </c>
      <c r="I267">
        <v>2</v>
      </c>
      <c r="J267" t="s">
        <v>757</v>
      </c>
      <c r="K267" t="s">
        <v>758</v>
      </c>
      <c r="L267" t="s">
        <v>758</v>
      </c>
      <c r="M267">
        <v>3</v>
      </c>
      <c r="N267" t="s">
        <v>651</v>
      </c>
      <c r="O267">
        <v>0</v>
      </c>
      <c r="P267" t="s">
        <v>633</v>
      </c>
      <c r="Q267" t="s">
        <v>713</v>
      </c>
      <c r="R267">
        <v>1</v>
      </c>
      <c r="T267" s="60">
        <v>41547</v>
      </c>
      <c r="U267" s="60">
        <v>41548</v>
      </c>
      <c r="V267" s="60">
        <v>41548</v>
      </c>
      <c r="W267" t="s">
        <v>201</v>
      </c>
      <c r="X267" t="s">
        <v>654</v>
      </c>
      <c r="Y267" t="s">
        <v>639</v>
      </c>
      <c r="Z267">
        <v>3.5000000000000003E-2</v>
      </c>
      <c r="AA267">
        <v>6.4999998000000003E-2</v>
      </c>
      <c r="AB267">
        <v>1</v>
      </c>
      <c r="AC267">
        <v>0</v>
      </c>
      <c r="AD267">
        <v>7</v>
      </c>
      <c r="AE267">
        <v>0</v>
      </c>
      <c r="AF267">
        <v>3</v>
      </c>
      <c r="AG267">
        <v>19</v>
      </c>
      <c r="AI267" t="s">
        <v>763</v>
      </c>
      <c r="AO267">
        <v>4168457</v>
      </c>
      <c r="AP267">
        <v>4023658.8</v>
      </c>
      <c r="AQ267">
        <v>61316.483999999997</v>
      </c>
      <c r="AR267">
        <v>0</v>
      </c>
      <c r="AS267">
        <v>0</v>
      </c>
      <c r="AT267">
        <v>0</v>
      </c>
      <c r="AU267">
        <v>1</v>
      </c>
      <c r="AV267">
        <v>2</v>
      </c>
      <c r="AX267">
        <v>0</v>
      </c>
      <c r="AY267">
        <v>0.14285714999999999</v>
      </c>
      <c r="AZ267">
        <v>7</v>
      </c>
      <c r="BA267">
        <v>0</v>
      </c>
      <c r="BB267">
        <v>0</v>
      </c>
      <c r="BC267">
        <v>4</v>
      </c>
      <c r="BD267">
        <v>1</v>
      </c>
      <c r="BE267">
        <v>1</v>
      </c>
      <c r="BF267">
        <v>1.2</v>
      </c>
      <c r="BG267">
        <v>0.80000000999999998</v>
      </c>
      <c r="BK267">
        <v>4.2500000000000003E-2</v>
      </c>
      <c r="BO267">
        <v>4.2500000000000003E-2</v>
      </c>
      <c r="BP267" s="60">
        <v>41548</v>
      </c>
      <c r="BQ267">
        <v>4013534</v>
      </c>
      <c r="BR267">
        <v>3644085</v>
      </c>
      <c r="BS267">
        <v>1.101</v>
      </c>
      <c r="BT267">
        <v>-369449</v>
      </c>
      <c r="BV267">
        <v>413380</v>
      </c>
      <c r="BW267">
        <v>96300</v>
      </c>
      <c r="BX267">
        <v>1</v>
      </c>
      <c r="BY267">
        <v>0</v>
      </c>
      <c r="BZ267">
        <v>0</v>
      </c>
      <c r="CA267">
        <v>0</v>
      </c>
      <c r="CC267">
        <v>0.11300001</v>
      </c>
      <c r="CE267">
        <v>9.4999999000000002E-2</v>
      </c>
      <c r="CG267">
        <v>7.1999996999999996E-2</v>
      </c>
      <c r="CJ267">
        <v>6.8000004000000003E-2</v>
      </c>
      <c r="CR267">
        <v>0</v>
      </c>
      <c r="CS267">
        <v>0</v>
      </c>
      <c r="CT267">
        <v>0</v>
      </c>
      <c r="CU267">
        <v>0</v>
      </c>
      <c r="CV267">
        <v>0.53590000000000004</v>
      </c>
      <c r="CW267">
        <v>0.23379999000000001</v>
      </c>
      <c r="CX267">
        <v>0.30209999999999998</v>
      </c>
      <c r="CY267">
        <v>0.27550000000000002</v>
      </c>
      <c r="DB267">
        <v>6.0699998999999998E-2</v>
      </c>
      <c r="DC267">
        <v>1.6400000000000001E-2</v>
      </c>
      <c r="DD267">
        <v>0.1115</v>
      </c>
      <c r="DF267">
        <v>2015</v>
      </c>
      <c r="DG267">
        <v>0.41087794</v>
      </c>
      <c r="DH267">
        <v>7.3977940000000006E-2</v>
      </c>
      <c r="DI267">
        <v>0.33689999999999998</v>
      </c>
      <c r="DJ267">
        <v>0.25870000999999998</v>
      </c>
      <c r="DK267">
        <v>0.33267795999999999</v>
      </c>
      <c r="DR267">
        <v>1</v>
      </c>
      <c r="DS267">
        <v>1</v>
      </c>
      <c r="DT267">
        <v>0</v>
      </c>
      <c r="DU267">
        <v>0</v>
      </c>
      <c r="DV267">
        <v>5510</v>
      </c>
      <c r="DW267">
        <v>413380</v>
      </c>
      <c r="DZ267">
        <v>74.5</v>
      </c>
      <c r="EA267">
        <v>226</v>
      </c>
      <c r="EC267">
        <v>2183</v>
      </c>
      <c r="ED267">
        <v>49530</v>
      </c>
      <c r="EF267">
        <v>22.688960999999999</v>
      </c>
      <c r="EG267">
        <v>1387</v>
      </c>
      <c r="EN267">
        <v>351</v>
      </c>
      <c r="EP267">
        <v>445</v>
      </c>
      <c r="ES267">
        <v>0</v>
      </c>
      <c r="EV267">
        <v>7919</v>
      </c>
      <c r="EW267">
        <v>0</v>
      </c>
      <c r="EX267">
        <v>1</v>
      </c>
      <c r="FB267">
        <v>912515.94</v>
      </c>
      <c r="FI267">
        <v>4168457</v>
      </c>
      <c r="FP267">
        <v>30581</v>
      </c>
      <c r="FQ267">
        <v>96314</v>
      </c>
      <c r="FW267">
        <v>126895</v>
      </c>
      <c r="FX267">
        <v>392333</v>
      </c>
      <c r="GB267">
        <v>36238</v>
      </c>
      <c r="GL267">
        <v>-5352</v>
      </c>
      <c r="GM267">
        <v>502</v>
      </c>
      <c r="GN267">
        <v>-140</v>
      </c>
      <c r="GP267">
        <v>2047</v>
      </c>
      <c r="GQ267">
        <v>552523</v>
      </c>
      <c r="GR267">
        <v>-55047</v>
      </c>
      <c r="GS267">
        <v>-45656</v>
      </c>
      <c r="GZ267">
        <v>-9391</v>
      </c>
      <c r="HA267">
        <v>-1960</v>
      </c>
      <c r="HB267">
        <v>-8913</v>
      </c>
      <c r="HE267">
        <v>-65920</v>
      </c>
      <c r="HG267">
        <v>4168457</v>
      </c>
    </row>
    <row r="268" spans="1:215" x14ac:dyDescent="0.25">
      <c r="A268">
        <v>19</v>
      </c>
      <c r="B268" t="s">
        <v>755</v>
      </c>
      <c r="C268">
        <v>2014</v>
      </c>
      <c r="E268" t="s">
        <v>756</v>
      </c>
      <c r="F268">
        <v>1979</v>
      </c>
      <c r="G268">
        <v>0</v>
      </c>
      <c r="I268">
        <v>2</v>
      </c>
      <c r="J268" t="s">
        <v>757</v>
      </c>
      <c r="K268" t="s">
        <v>758</v>
      </c>
      <c r="L268" t="s">
        <v>758</v>
      </c>
      <c r="M268">
        <v>3</v>
      </c>
      <c r="N268" t="s">
        <v>651</v>
      </c>
      <c r="O268">
        <v>0</v>
      </c>
      <c r="P268" t="s">
        <v>633</v>
      </c>
      <c r="Q268" t="s">
        <v>713</v>
      </c>
      <c r="R268">
        <v>1</v>
      </c>
      <c r="T268" s="60">
        <v>41912</v>
      </c>
      <c r="U268" s="60">
        <v>41913</v>
      </c>
      <c r="V268" s="60">
        <v>41913</v>
      </c>
      <c r="W268" t="s">
        <v>201</v>
      </c>
      <c r="X268" t="s">
        <v>654</v>
      </c>
      <c r="Y268" t="s">
        <v>639</v>
      </c>
      <c r="Z268">
        <v>3.5000000000000003E-2</v>
      </c>
      <c r="AA268">
        <v>6.4999998000000003E-2</v>
      </c>
      <c r="AB268">
        <v>1</v>
      </c>
      <c r="AC268">
        <v>0</v>
      </c>
      <c r="AD268">
        <v>7</v>
      </c>
      <c r="AE268">
        <v>0</v>
      </c>
      <c r="AF268">
        <v>3</v>
      </c>
      <c r="AG268">
        <v>18</v>
      </c>
      <c r="AI268" t="s">
        <v>764</v>
      </c>
      <c r="AO268">
        <v>4588319</v>
      </c>
      <c r="AP268">
        <v>4292774.5</v>
      </c>
      <c r="AQ268">
        <v>80023</v>
      </c>
      <c r="AR268">
        <v>0</v>
      </c>
      <c r="AS268">
        <v>0</v>
      </c>
      <c r="AT268">
        <v>0</v>
      </c>
      <c r="AU268">
        <v>1</v>
      </c>
      <c r="AV268">
        <v>2</v>
      </c>
      <c r="AX268">
        <v>0</v>
      </c>
      <c r="AY268">
        <v>0.14285714999999999</v>
      </c>
      <c r="AZ268">
        <v>7</v>
      </c>
      <c r="BA268">
        <v>0</v>
      </c>
      <c r="BB268">
        <v>0</v>
      </c>
      <c r="BC268">
        <v>4</v>
      </c>
      <c r="BD268">
        <v>1</v>
      </c>
      <c r="BE268">
        <v>1</v>
      </c>
      <c r="BF268">
        <v>1.2</v>
      </c>
      <c r="BG268">
        <v>0.80000000999999998</v>
      </c>
      <c r="BK268">
        <v>4.2500000000000003E-2</v>
      </c>
      <c r="BO268">
        <v>4.2500000000000003E-2</v>
      </c>
      <c r="BP268" s="60">
        <v>41913</v>
      </c>
      <c r="BQ268">
        <v>4288727</v>
      </c>
      <c r="BR268">
        <v>3998537</v>
      </c>
      <c r="BS268">
        <v>1.0725741</v>
      </c>
      <c r="BT268">
        <v>-290190</v>
      </c>
      <c r="BV268">
        <v>438415</v>
      </c>
      <c r="BW268">
        <v>110800</v>
      </c>
      <c r="BX268">
        <v>1</v>
      </c>
      <c r="BY268">
        <v>0</v>
      </c>
      <c r="BZ268">
        <v>0</v>
      </c>
      <c r="CA268">
        <v>0</v>
      </c>
      <c r="CS268">
        <v>0</v>
      </c>
      <c r="CT268">
        <v>0</v>
      </c>
      <c r="CU268">
        <v>0</v>
      </c>
      <c r="CV268">
        <v>0.53939998</v>
      </c>
      <c r="CW268">
        <v>0.2344</v>
      </c>
      <c r="CX268">
        <v>0.30500000999999999</v>
      </c>
      <c r="CY268">
        <v>0.29710001000000003</v>
      </c>
      <c r="DB268">
        <v>5.6299999000000003E-2</v>
      </c>
      <c r="DC268">
        <v>4.3E-3</v>
      </c>
      <c r="DD268">
        <v>0.10290000000000001</v>
      </c>
      <c r="DF268">
        <v>2016</v>
      </c>
      <c r="DI268">
        <v>0.34799998999999998</v>
      </c>
      <c r="DJ268">
        <v>0.28839998999999999</v>
      </c>
      <c r="DR268">
        <v>0</v>
      </c>
      <c r="DS268">
        <v>0</v>
      </c>
      <c r="DT268">
        <v>0</v>
      </c>
      <c r="DU268">
        <v>0</v>
      </c>
      <c r="DV268">
        <v>5551</v>
      </c>
      <c r="DW268">
        <v>438415</v>
      </c>
      <c r="DZ268">
        <v>78.979461999999998</v>
      </c>
      <c r="EA268">
        <v>257</v>
      </c>
      <c r="EC268">
        <v>2365</v>
      </c>
      <c r="ED268">
        <v>58450</v>
      </c>
      <c r="EF268">
        <v>24.714587999999999</v>
      </c>
      <c r="EG268">
        <v>1571</v>
      </c>
      <c r="EN268">
        <v>343</v>
      </c>
      <c r="EP268">
        <v>451</v>
      </c>
      <c r="EV268">
        <v>8173</v>
      </c>
      <c r="EW268">
        <v>1</v>
      </c>
      <c r="EX268">
        <v>1</v>
      </c>
    </row>
    <row r="269" spans="1:215" x14ac:dyDescent="0.25">
      <c r="A269">
        <v>20</v>
      </c>
      <c r="B269" t="s">
        <v>765</v>
      </c>
      <c r="C269">
        <v>2001</v>
      </c>
      <c r="E269" t="s">
        <v>766</v>
      </c>
      <c r="F269">
        <v>1979</v>
      </c>
      <c r="G269">
        <v>0</v>
      </c>
      <c r="I269">
        <v>2</v>
      </c>
      <c r="J269" t="s">
        <v>757</v>
      </c>
      <c r="K269" t="s">
        <v>758</v>
      </c>
      <c r="L269" t="s">
        <v>758</v>
      </c>
      <c r="M269">
        <v>2</v>
      </c>
      <c r="N269" t="s">
        <v>625</v>
      </c>
      <c r="O269">
        <v>0</v>
      </c>
      <c r="P269" t="s">
        <v>633</v>
      </c>
      <c r="Q269" t="s">
        <v>713</v>
      </c>
      <c r="R269">
        <v>1</v>
      </c>
      <c r="T269" s="60">
        <v>37164</v>
      </c>
      <c r="U269" s="60">
        <v>37165</v>
      </c>
      <c r="V269" s="60">
        <v>37165</v>
      </c>
      <c r="W269" t="s">
        <v>759</v>
      </c>
      <c r="X269" t="s">
        <v>760</v>
      </c>
      <c r="Y269" t="s">
        <v>673</v>
      </c>
      <c r="Z269">
        <v>5.0000001000000002E-2</v>
      </c>
      <c r="AA269">
        <v>7.2499997999999996E-2</v>
      </c>
      <c r="AB269">
        <v>4</v>
      </c>
      <c r="AC269">
        <v>0</v>
      </c>
      <c r="AD269">
        <v>1</v>
      </c>
      <c r="BP269" s="60">
        <v>37165</v>
      </c>
      <c r="BQ269">
        <v>846500</v>
      </c>
      <c r="BV269">
        <v>314600</v>
      </c>
      <c r="BW269">
        <v>6600</v>
      </c>
      <c r="BX269">
        <v>1</v>
      </c>
      <c r="BY269">
        <v>0</v>
      </c>
      <c r="BZ269">
        <v>0</v>
      </c>
      <c r="CA269">
        <v>0</v>
      </c>
      <c r="CC269">
        <v>-0.11700000000000001</v>
      </c>
      <c r="CS269">
        <v>0</v>
      </c>
      <c r="CT269">
        <v>0</v>
      </c>
      <c r="CU269">
        <v>0</v>
      </c>
      <c r="CV269">
        <v>0.63700002</v>
      </c>
      <c r="CW269">
        <v>0.43700000999999999</v>
      </c>
      <c r="CX269">
        <v>0.2</v>
      </c>
      <c r="CY269">
        <v>0.30299999999999999</v>
      </c>
      <c r="CZ269">
        <v>0</v>
      </c>
      <c r="DA269">
        <v>0</v>
      </c>
      <c r="DB269">
        <v>0</v>
      </c>
      <c r="DC269">
        <v>0.01</v>
      </c>
      <c r="DD269">
        <v>0</v>
      </c>
      <c r="DE269">
        <v>5.0000001000000002E-2</v>
      </c>
      <c r="DF269">
        <v>2003</v>
      </c>
      <c r="DR269">
        <v>0</v>
      </c>
      <c r="DS269">
        <v>0</v>
      </c>
      <c r="DT269">
        <v>0</v>
      </c>
      <c r="DU269">
        <v>0</v>
      </c>
      <c r="DV269">
        <v>6703</v>
      </c>
      <c r="DW269">
        <v>334200</v>
      </c>
      <c r="DX269">
        <v>45.200001</v>
      </c>
      <c r="DY269">
        <v>13.6</v>
      </c>
      <c r="DZ269">
        <v>50.200001</v>
      </c>
      <c r="EA269">
        <v>0</v>
      </c>
      <c r="EC269">
        <v>829</v>
      </c>
      <c r="ED269">
        <v>2861.3649999999998</v>
      </c>
      <c r="EF269">
        <v>3.4515861999999999</v>
      </c>
      <c r="EG269">
        <v>785</v>
      </c>
      <c r="EN269">
        <v>44</v>
      </c>
      <c r="EO269">
        <v>991.23199</v>
      </c>
      <c r="EP269">
        <v>0</v>
      </c>
      <c r="ES269">
        <v>0</v>
      </c>
      <c r="EV269">
        <v>7532</v>
      </c>
      <c r="EW269">
        <v>0</v>
      </c>
      <c r="EX269">
        <v>1</v>
      </c>
      <c r="FP269">
        <v>24047</v>
      </c>
      <c r="FQ269">
        <v>200</v>
      </c>
      <c r="FW269">
        <v>24247</v>
      </c>
      <c r="FX269">
        <v>-129875</v>
      </c>
      <c r="GB269">
        <v>31112</v>
      </c>
      <c r="GL269">
        <v>-1908</v>
      </c>
      <c r="GN269">
        <v>-3865</v>
      </c>
      <c r="GQ269">
        <v>-80289</v>
      </c>
      <c r="GR269">
        <v>-2600</v>
      </c>
      <c r="GS269">
        <v>-2600</v>
      </c>
      <c r="HB269">
        <v>-822</v>
      </c>
      <c r="HE269">
        <v>-3422</v>
      </c>
      <c r="HG269">
        <v>778754</v>
      </c>
    </row>
    <row r="270" spans="1:215" x14ac:dyDescent="0.25">
      <c r="A270">
        <v>20</v>
      </c>
      <c r="B270" t="s">
        <v>765</v>
      </c>
      <c r="C270">
        <v>2002</v>
      </c>
      <c r="E270" t="s">
        <v>766</v>
      </c>
      <c r="F270">
        <v>1979</v>
      </c>
      <c r="G270">
        <v>0</v>
      </c>
      <c r="I270">
        <v>2</v>
      </c>
      <c r="J270" t="s">
        <v>757</v>
      </c>
      <c r="K270" t="s">
        <v>758</v>
      </c>
      <c r="L270" t="s">
        <v>758</v>
      </c>
      <c r="M270">
        <v>2</v>
      </c>
      <c r="N270" t="s">
        <v>625</v>
      </c>
      <c r="O270">
        <v>0</v>
      </c>
      <c r="P270" t="s">
        <v>633</v>
      </c>
      <c r="Q270" t="s">
        <v>713</v>
      </c>
      <c r="R270">
        <v>1</v>
      </c>
      <c r="T270" s="60">
        <v>37529</v>
      </c>
      <c r="U270" s="60">
        <v>37530</v>
      </c>
      <c r="V270" s="60">
        <v>37530</v>
      </c>
      <c r="W270" t="s">
        <v>759</v>
      </c>
      <c r="X270" t="s">
        <v>760</v>
      </c>
      <c r="Y270" t="s">
        <v>673</v>
      </c>
      <c r="Z270">
        <v>5.0000001000000002E-2</v>
      </c>
      <c r="AA270">
        <v>7.2499997999999996E-2</v>
      </c>
      <c r="AB270">
        <v>4</v>
      </c>
      <c r="AC270">
        <v>0</v>
      </c>
      <c r="AD270">
        <v>1</v>
      </c>
      <c r="BP270" s="60">
        <v>37530</v>
      </c>
      <c r="BQ270">
        <v>860900</v>
      </c>
      <c r="BV270">
        <v>324900</v>
      </c>
      <c r="BW270">
        <v>1000</v>
      </c>
      <c r="BX270">
        <v>1</v>
      </c>
      <c r="BY270">
        <v>0</v>
      </c>
      <c r="BZ270">
        <v>0</v>
      </c>
      <c r="CA270">
        <v>0</v>
      </c>
      <c r="CC270">
        <v>-7.9000003999999999E-2</v>
      </c>
      <c r="CE270">
        <v>-2.5000000000000001E-2</v>
      </c>
      <c r="CG270">
        <v>2.1999999999999999E-2</v>
      </c>
      <c r="CJ270">
        <v>8.1999995000000006E-2</v>
      </c>
      <c r="CS270">
        <v>0</v>
      </c>
      <c r="CT270">
        <v>0</v>
      </c>
      <c r="CU270">
        <v>0</v>
      </c>
      <c r="CV270">
        <v>0.53099996000000005</v>
      </c>
      <c r="CW270">
        <v>0.38200000000000001</v>
      </c>
      <c r="CX270">
        <v>0.14899999</v>
      </c>
      <c r="CY270">
        <v>0.41599997999999999</v>
      </c>
      <c r="CZ270">
        <v>0</v>
      </c>
      <c r="DA270">
        <v>0</v>
      </c>
      <c r="DB270">
        <v>1E-3</v>
      </c>
      <c r="DC270">
        <v>1.2E-2</v>
      </c>
      <c r="DD270">
        <v>0</v>
      </c>
      <c r="DE270">
        <v>3.9000000999999999E-2</v>
      </c>
      <c r="DF270">
        <v>2004</v>
      </c>
      <c r="DR270">
        <v>0</v>
      </c>
      <c r="DS270">
        <v>0</v>
      </c>
      <c r="DT270">
        <v>0</v>
      </c>
      <c r="DU270">
        <v>0</v>
      </c>
      <c r="DV270">
        <v>6558</v>
      </c>
      <c r="DW270">
        <v>336700</v>
      </c>
      <c r="DX270">
        <v>45.400002000000001</v>
      </c>
      <c r="DY270">
        <v>13.6</v>
      </c>
      <c r="DZ270">
        <v>52.299999</v>
      </c>
      <c r="EA270">
        <v>0</v>
      </c>
      <c r="EC270">
        <v>1062</v>
      </c>
      <c r="EF270">
        <v>3.5781543</v>
      </c>
      <c r="EG270">
        <v>1010</v>
      </c>
      <c r="EJ270">
        <v>3.2349999</v>
      </c>
      <c r="EN270">
        <v>52</v>
      </c>
      <c r="EO270">
        <v>22.322001</v>
      </c>
      <c r="EP270">
        <v>0</v>
      </c>
      <c r="ES270">
        <v>0</v>
      </c>
      <c r="EV270">
        <v>7620</v>
      </c>
      <c r="EW270">
        <v>0</v>
      </c>
      <c r="EX270">
        <v>1</v>
      </c>
      <c r="FP270">
        <v>25374</v>
      </c>
      <c r="FW270">
        <v>25374</v>
      </c>
      <c r="FX270">
        <v>-86692</v>
      </c>
      <c r="GB270">
        <v>24242</v>
      </c>
      <c r="GL270">
        <v>-1922</v>
      </c>
      <c r="GN270">
        <v>-1604</v>
      </c>
      <c r="GQ270">
        <v>-40602</v>
      </c>
      <c r="GR270">
        <v>-3800</v>
      </c>
      <c r="GS270">
        <v>-3800</v>
      </c>
      <c r="HB270">
        <v>-989</v>
      </c>
      <c r="HE270">
        <v>-4789</v>
      </c>
      <c r="HG270">
        <v>733363</v>
      </c>
    </row>
    <row r="271" spans="1:215" x14ac:dyDescent="0.25">
      <c r="A271">
        <v>20</v>
      </c>
      <c r="B271" t="s">
        <v>765</v>
      </c>
      <c r="C271">
        <v>2003</v>
      </c>
      <c r="E271" t="s">
        <v>766</v>
      </c>
      <c r="F271">
        <v>1979</v>
      </c>
      <c r="G271">
        <v>0</v>
      </c>
      <c r="I271">
        <v>2</v>
      </c>
      <c r="J271" t="s">
        <v>757</v>
      </c>
      <c r="K271" t="s">
        <v>758</v>
      </c>
      <c r="L271" t="s">
        <v>758</v>
      </c>
      <c r="M271">
        <v>2</v>
      </c>
      <c r="N271" t="s">
        <v>625</v>
      </c>
      <c r="O271">
        <v>0</v>
      </c>
      <c r="P271" t="s">
        <v>633</v>
      </c>
      <c r="Q271" t="s">
        <v>713</v>
      </c>
      <c r="R271">
        <v>1</v>
      </c>
      <c r="T271" s="60">
        <v>37894</v>
      </c>
      <c r="U271" s="60">
        <v>37895</v>
      </c>
      <c r="V271" s="60">
        <v>37895</v>
      </c>
      <c r="W271" t="s">
        <v>759</v>
      </c>
      <c r="X271" t="s">
        <v>760</v>
      </c>
      <c r="Y271" t="s">
        <v>673</v>
      </c>
      <c r="Z271">
        <v>5.0000001000000002E-2</v>
      </c>
      <c r="AA271">
        <v>7.2499997999999996E-2</v>
      </c>
      <c r="AB271">
        <v>4</v>
      </c>
      <c r="AC271">
        <v>0</v>
      </c>
      <c r="AD271">
        <v>1</v>
      </c>
      <c r="BP271" s="60">
        <v>37895</v>
      </c>
      <c r="BQ271">
        <v>917800</v>
      </c>
      <c r="BV271">
        <v>329600</v>
      </c>
      <c r="BW271">
        <v>0</v>
      </c>
      <c r="BX271">
        <v>1</v>
      </c>
      <c r="BY271">
        <v>0</v>
      </c>
      <c r="BZ271">
        <v>0</v>
      </c>
      <c r="CA271">
        <v>0</v>
      </c>
      <c r="CC271">
        <v>0.16299999000000001</v>
      </c>
      <c r="CE271">
        <v>-1.8999999E-2</v>
      </c>
      <c r="CG271">
        <v>5.0000001000000002E-2</v>
      </c>
      <c r="CJ271">
        <v>8.3000004000000002E-2</v>
      </c>
      <c r="CS271">
        <v>0</v>
      </c>
      <c r="CT271">
        <v>0</v>
      </c>
      <c r="CU271">
        <v>0</v>
      </c>
      <c r="CV271">
        <v>0.64099996999999997</v>
      </c>
      <c r="CW271">
        <v>0.43599999</v>
      </c>
      <c r="CX271">
        <v>0.20499999999999999</v>
      </c>
      <c r="CY271">
        <v>0.317</v>
      </c>
      <c r="CZ271">
        <v>0</v>
      </c>
      <c r="DA271">
        <v>0</v>
      </c>
      <c r="DB271">
        <v>0</v>
      </c>
      <c r="DC271">
        <v>1.2E-2</v>
      </c>
      <c r="DD271">
        <v>0</v>
      </c>
      <c r="DE271">
        <v>2.9999998999999999E-2</v>
      </c>
      <c r="DF271">
        <v>2005</v>
      </c>
      <c r="DR271">
        <v>0</v>
      </c>
      <c r="DS271">
        <v>0</v>
      </c>
      <c r="DT271">
        <v>0</v>
      </c>
      <c r="DU271">
        <v>0</v>
      </c>
      <c r="DV271">
        <v>6145</v>
      </c>
      <c r="DW271">
        <v>339200</v>
      </c>
      <c r="DX271">
        <v>45.389999000000003</v>
      </c>
      <c r="DY271">
        <v>14.35</v>
      </c>
      <c r="DZ271">
        <v>54.823002000000002</v>
      </c>
      <c r="EA271">
        <v>102</v>
      </c>
      <c r="EC271">
        <v>1476</v>
      </c>
      <c r="EF271">
        <v>3.4552846000000002</v>
      </c>
      <c r="EG271">
        <v>1287</v>
      </c>
      <c r="EI271">
        <v>61.970001000000003</v>
      </c>
      <c r="EJ271">
        <v>4.2439999999999998</v>
      </c>
      <c r="EN271">
        <v>62</v>
      </c>
      <c r="EO271">
        <v>1312.912</v>
      </c>
      <c r="EP271">
        <v>127</v>
      </c>
      <c r="ES271">
        <v>0</v>
      </c>
      <c r="EV271">
        <v>7723</v>
      </c>
      <c r="EW271">
        <v>0</v>
      </c>
      <c r="EX271">
        <v>1</v>
      </c>
      <c r="FP271">
        <v>26047</v>
      </c>
      <c r="FW271">
        <v>26047</v>
      </c>
      <c r="FX271">
        <v>101914</v>
      </c>
      <c r="GB271">
        <v>22074</v>
      </c>
      <c r="GL271">
        <v>-1963</v>
      </c>
      <c r="GN271">
        <v>-699</v>
      </c>
      <c r="GQ271">
        <v>147373</v>
      </c>
      <c r="GR271">
        <v>-5100</v>
      </c>
      <c r="GS271">
        <v>-5100</v>
      </c>
      <c r="HB271">
        <v>-978</v>
      </c>
      <c r="HE271">
        <v>-6078</v>
      </c>
      <c r="HG271">
        <v>874658</v>
      </c>
    </row>
    <row r="272" spans="1:215" x14ac:dyDescent="0.25">
      <c r="A272">
        <v>20</v>
      </c>
      <c r="B272" t="s">
        <v>765</v>
      </c>
      <c r="C272">
        <v>2004</v>
      </c>
      <c r="E272" t="s">
        <v>766</v>
      </c>
      <c r="F272">
        <v>1979</v>
      </c>
      <c r="G272">
        <v>0</v>
      </c>
      <c r="I272">
        <v>2</v>
      </c>
      <c r="J272" t="s">
        <v>757</v>
      </c>
      <c r="K272" t="s">
        <v>758</v>
      </c>
      <c r="L272" t="s">
        <v>758</v>
      </c>
      <c r="M272">
        <v>2</v>
      </c>
      <c r="N272" t="s">
        <v>625</v>
      </c>
      <c r="O272">
        <v>0</v>
      </c>
      <c r="P272" t="s">
        <v>633</v>
      </c>
      <c r="Q272" t="s">
        <v>713</v>
      </c>
      <c r="R272">
        <v>1</v>
      </c>
      <c r="T272" s="60">
        <v>38260</v>
      </c>
      <c r="U272" s="60">
        <v>38261</v>
      </c>
      <c r="V272" s="60">
        <v>38261</v>
      </c>
      <c r="W272" t="s">
        <v>759</v>
      </c>
      <c r="X272" t="s">
        <v>760</v>
      </c>
      <c r="Y272" t="s">
        <v>673</v>
      </c>
      <c r="Z272">
        <v>5.0000001000000002E-2</v>
      </c>
      <c r="AA272">
        <v>7.2499997999999996E-2</v>
      </c>
      <c r="AB272">
        <v>4</v>
      </c>
      <c r="AC272">
        <v>0</v>
      </c>
      <c r="AD272">
        <v>1</v>
      </c>
      <c r="BP272" s="60">
        <v>38261</v>
      </c>
      <c r="BQ272">
        <v>998700</v>
      </c>
      <c r="BV272">
        <v>334000</v>
      </c>
      <c r="BW272">
        <v>2900</v>
      </c>
      <c r="BX272">
        <v>1</v>
      </c>
      <c r="BY272">
        <v>0</v>
      </c>
      <c r="BZ272">
        <v>0</v>
      </c>
      <c r="CA272">
        <v>0</v>
      </c>
      <c r="CC272">
        <v>0.11899999999999999</v>
      </c>
      <c r="CE272">
        <v>6.1999999E-2</v>
      </c>
      <c r="CG272">
        <v>3.9000000999999999E-2</v>
      </c>
      <c r="CJ272">
        <v>9.1999999999999998E-2</v>
      </c>
      <c r="CS272">
        <v>0</v>
      </c>
      <c r="CT272">
        <v>0</v>
      </c>
      <c r="CU272">
        <v>0</v>
      </c>
      <c r="CV272">
        <v>0.67600000000000005</v>
      </c>
      <c r="CW272">
        <v>0.47099998999999998</v>
      </c>
      <c r="CX272">
        <v>0.20499999999999999</v>
      </c>
      <c r="CY272">
        <v>0.28299998999999998</v>
      </c>
      <c r="CZ272">
        <v>0</v>
      </c>
      <c r="DA272">
        <v>0</v>
      </c>
      <c r="DB272">
        <v>1.2999999E-2</v>
      </c>
      <c r="DC272">
        <v>0</v>
      </c>
      <c r="DD272">
        <v>0</v>
      </c>
      <c r="DE272">
        <v>2.7999999000000001E-2</v>
      </c>
      <c r="DF272">
        <v>2006</v>
      </c>
      <c r="DR272">
        <v>0</v>
      </c>
      <c r="DS272">
        <v>0</v>
      </c>
      <c r="DT272">
        <v>0</v>
      </c>
      <c r="DU272">
        <v>0</v>
      </c>
      <c r="DV272">
        <v>5564</v>
      </c>
      <c r="DW272">
        <v>338900</v>
      </c>
      <c r="DX272">
        <v>45.529998999999997</v>
      </c>
      <c r="DY272">
        <v>13.01</v>
      </c>
      <c r="DZ272">
        <v>60.587001999999998</v>
      </c>
      <c r="EA272">
        <v>166</v>
      </c>
      <c r="EC272">
        <v>1763</v>
      </c>
      <c r="EF272">
        <v>4.8780488999999996</v>
      </c>
      <c r="EG272">
        <v>1639</v>
      </c>
      <c r="EI272">
        <v>62.330002</v>
      </c>
      <c r="EJ272">
        <v>5.2729998</v>
      </c>
      <c r="EN272">
        <v>66</v>
      </c>
      <c r="EO272">
        <v>1417.7460000000001</v>
      </c>
      <c r="EP272">
        <v>58</v>
      </c>
      <c r="ES272">
        <v>0</v>
      </c>
      <c r="EV272">
        <v>7493</v>
      </c>
      <c r="EW272">
        <v>0</v>
      </c>
      <c r="EX272">
        <v>1</v>
      </c>
      <c r="FP272">
        <v>26283</v>
      </c>
      <c r="FW272">
        <v>26283</v>
      </c>
      <c r="FX272">
        <v>80836</v>
      </c>
      <c r="GB272">
        <v>25580</v>
      </c>
      <c r="GL272">
        <v>-2492</v>
      </c>
      <c r="GN272">
        <v>-1034</v>
      </c>
      <c r="GQ272">
        <v>129173</v>
      </c>
      <c r="GR272">
        <v>-8600</v>
      </c>
      <c r="GS272">
        <v>-8600</v>
      </c>
      <c r="HB272">
        <v>-942</v>
      </c>
      <c r="HE272">
        <v>-9542</v>
      </c>
      <c r="HG272">
        <v>994289</v>
      </c>
    </row>
    <row r="273" spans="1:215" x14ac:dyDescent="0.25">
      <c r="A273">
        <v>20</v>
      </c>
      <c r="B273" t="s">
        <v>765</v>
      </c>
      <c r="C273">
        <v>2005</v>
      </c>
      <c r="E273" t="s">
        <v>766</v>
      </c>
      <c r="F273">
        <v>1979</v>
      </c>
      <c r="G273">
        <v>0</v>
      </c>
      <c r="I273">
        <v>2</v>
      </c>
      <c r="J273" t="s">
        <v>757</v>
      </c>
      <c r="K273" t="s">
        <v>758</v>
      </c>
      <c r="L273" t="s">
        <v>758</v>
      </c>
      <c r="M273">
        <v>2</v>
      </c>
      <c r="N273" t="s">
        <v>625</v>
      </c>
      <c r="O273">
        <v>0</v>
      </c>
      <c r="P273" t="s">
        <v>633</v>
      </c>
      <c r="Q273" t="s">
        <v>713</v>
      </c>
      <c r="R273">
        <v>1</v>
      </c>
      <c r="T273" s="60">
        <v>38625</v>
      </c>
      <c r="U273" s="60">
        <v>38626</v>
      </c>
      <c r="V273" s="60">
        <v>38626</v>
      </c>
      <c r="W273" t="s">
        <v>759</v>
      </c>
      <c r="X273" t="s">
        <v>760</v>
      </c>
      <c r="Y273" t="s">
        <v>673</v>
      </c>
      <c r="Z273">
        <v>5.0000001000000002E-2</v>
      </c>
      <c r="AA273">
        <v>7.2499997999999996E-2</v>
      </c>
      <c r="AB273">
        <v>4</v>
      </c>
      <c r="AC273">
        <v>0</v>
      </c>
      <c r="AD273">
        <v>1</v>
      </c>
      <c r="BP273" s="60">
        <v>38626</v>
      </c>
      <c r="BQ273">
        <v>1104600</v>
      </c>
      <c r="BV273">
        <v>324600</v>
      </c>
      <c r="BW273">
        <v>9200</v>
      </c>
      <c r="BX273">
        <v>1</v>
      </c>
      <c r="BY273">
        <v>0</v>
      </c>
      <c r="BZ273">
        <v>0</v>
      </c>
      <c r="CA273">
        <v>0</v>
      </c>
      <c r="CC273">
        <v>0.13900000000000001</v>
      </c>
      <c r="CE273">
        <v>0.14000000000000001</v>
      </c>
      <c r="CG273">
        <v>3.7999999E-2</v>
      </c>
      <c r="CJ273">
        <v>8.7999999999999995E-2</v>
      </c>
      <c r="CS273">
        <v>0</v>
      </c>
      <c r="CT273">
        <v>0</v>
      </c>
      <c r="CU273">
        <v>0</v>
      </c>
      <c r="CV273">
        <v>0.69999999000000002</v>
      </c>
      <c r="CW273">
        <v>0.48199998999999999</v>
      </c>
      <c r="CX273">
        <v>0.21799999</v>
      </c>
      <c r="CY273">
        <v>0.24700000999999999</v>
      </c>
      <c r="CZ273">
        <v>0</v>
      </c>
      <c r="DA273">
        <v>0</v>
      </c>
      <c r="DB273">
        <v>1.6000001E-2</v>
      </c>
      <c r="DC273">
        <v>8.0000000000000002E-3</v>
      </c>
      <c r="DD273">
        <v>0</v>
      </c>
      <c r="DE273">
        <v>2.9999998999999999E-2</v>
      </c>
      <c r="DF273">
        <v>2007</v>
      </c>
      <c r="DR273">
        <v>0</v>
      </c>
      <c r="DS273">
        <v>0</v>
      </c>
      <c r="DT273">
        <v>0</v>
      </c>
      <c r="DU273">
        <v>0</v>
      </c>
      <c r="DV273">
        <v>5707</v>
      </c>
      <c r="DW273">
        <v>325800</v>
      </c>
      <c r="DX273">
        <v>45.290000999999997</v>
      </c>
      <c r="DY273">
        <v>11.39</v>
      </c>
      <c r="DZ273">
        <v>60.273997999999999</v>
      </c>
      <c r="EA273">
        <v>381</v>
      </c>
      <c r="EC273">
        <v>2015</v>
      </c>
      <c r="EF273">
        <v>10.356824</v>
      </c>
      <c r="EG273">
        <v>1867</v>
      </c>
      <c r="EI273">
        <v>63.049999</v>
      </c>
      <c r="EJ273">
        <v>6.5479998999999998</v>
      </c>
      <c r="EN273">
        <v>81</v>
      </c>
      <c r="EO273">
        <v>504.87299000000002</v>
      </c>
      <c r="EP273">
        <v>67</v>
      </c>
      <c r="ES273">
        <v>0</v>
      </c>
      <c r="EV273">
        <v>8103</v>
      </c>
      <c r="EW273">
        <v>0</v>
      </c>
      <c r="EX273">
        <v>1</v>
      </c>
      <c r="FP273">
        <v>24778</v>
      </c>
      <c r="FQ273">
        <v>9200</v>
      </c>
      <c r="FW273">
        <v>33978</v>
      </c>
      <c r="FX273">
        <v>106378</v>
      </c>
      <c r="GB273">
        <v>37254</v>
      </c>
      <c r="GL273">
        <v>-3204</v>
      </c>
      <c r="GN273">
        <v>-3095</v>
      </c>
      <c r="GQ273">
        <v>171311</v>
      </c>
      <c r="GR273">
        <v>-20869</v>
      </c>
      <c r="GS273">
        <v>-20869</v>
      </c>
      <c r="HB273">
        <v>-2210</v>
      </c>
      <c r="HE273">
        <v>-23079</v>
      </c>
      <c r="HG273">
        <v>1142521</v>
      </c>
    </row>
    <row r="274" spans="1:215" x14ac:dyDescent="0.25">
      <c r="A274">
        <v>20</v>
      </c>
      <c r="B274" t="s">
        <v>765</v>
      </c>
      <c r="C274">
        <v>2006</v>
      </c>
      <c r="E274" t="s">
        <v>766</v>
      </c>
      <c r="F274">
        <v>1979</v>
      </c>
      <c r="G274">
        <v>0</v>
      </c>
      <c r="I274">
        <v>2</v>
      </c>
      <c r="J274" t="s">
        <v>757</v>
      </c>
      <c r="K274" t="s">
        <v>758</v>
      </c>
      <c r="L274" t="s">
        <v>758</v>
      </c>
      <c r="M274">
        <v>2</v>
      </c>
      <c r="N274" t="s">
        <v>625</v>
      </c>
      <c r="O274">
        <v>0</v>
      </c>
      <c r="P274" t="s">
        <v>633</v>
      </c>
      <c r="Q274" t="s">
        <v>713</v>
      </c>
      <c r="R274">
        <v>1</v>
      </c>
      <c r="T274" s="60">
        <v>38990</v>
      </c>
      <c r="U274" s="60">
        <v>38991</v>
      </c>
      <c r="V274" s="60">
        <v>38991</v>
      </c>
      <c r="W274" t="s">
        <v>759</v>
      </c>
      <c r="X274" t="s">
        <v>760</v>
      </c>
      <c r="Y274" t="s">
        <v>673</v>
      </c>
      <c r="Z274">
        <v>5.0000001000000002E-2</v>
      </c>
      <c r="AA274">
        <v>7.2499997999999996E-2</v>
      </c>
      <c r="AB274">
        <v>4</v>
      </c>
      <c r="AC274">
        <v>0</v>
      </c>
      <c r="AD274">
        <v>1</v>
      </c>
      <c r="BP274" s="60">
        <v>38991</v>
      </c>
      <c r="BQ274">
        <v>1230000</v>
      </c>
      <c r="BR274">
        <v>1106000</v>
      </c>
      <c r="BS274">
        <v>1.1121156999999999</v>
      </c>
      <c r="BT274">
        <v>-124000</v>
      </c>
      <c r="BV274">
        <v>322300</v>
      </c>
      <c r="BW274">
        <v>15700</v>
      </c>
      <c r="BX274">
        <v>1</v>
      </c>
      <c r="BY274">
        <v>0</v>
      </c>
      <c r="BZ274">
        <v>0</v>
      </c>
      <c r="CA274">
        <v>0</v>
      </c>
      <c r="CC274">
        <v>0.10399999</v>
      </c>
      <c r="CE274">
        <v>0.12100001000000001</v>
      </c>
      <c r="CG274">
        <v>8.5000001000000006E-2</v>
      </c>
      <c r="CJ274">
        <v>8.6999996999999996E-2</v>
      </c>
      <c r="CR274">
        <v>0</v>
      </c>
      <c r="CS274">
        <v>0</v>
      </c>
      <c r="CT274">
        <v>0</v>
      </c>
      <c r="CU274">
        <v>0</v>
      </c>
      <c r="CV274">
        <v>0.68500000000000005</v>
      </c>
      <c r="CW274">
        <v>0.45700002000000001</v>
      </c>
      <c r="CX274">
        <v>0.22799999000000001</v>
      </c>
      <c r="CY274">
        <v>0.22499999000000001</v>
      </c>
      <c r="CZ274">
        <v>0</v>
      </c>
      <c r="DA274">
        <v>0</v>
      </c>
      <c r="DB274">
        <v>3.6999999999999998E-2</v>
      </c>
      <c r="DC274">
        <v>2E-3</v>
      </c>
      <c r="DD274">
        <v>5.0999998999999997E-2</v>
      </c>
      <c r="DE274">
        <v>0</v>
      </c>
      <c r="DF274">
        <v>2008</v>
      </c>
      <c r="DR274">
        <v>0</v>
      </c>
      <c r="DS274">
        <v>0</v>
      </c>
      <c r="DT274">
        <v>0</v>
      </c>
      <c r="DU274">
        <v>0</v>
      </c>
      <c r="DV274">
        <v>5088</v>
      </c>
      <c r="DW274">
        <v>322300</v>
      </c>
      <c r="DX274">
        <v>45.900002000000001</v>
      </c>
      <c r="DY274">
        <v>11.9</v>
      </c>
      <c r="DZ274">
        <v>64.369003000000006</v>
      </c>
      <c r="EA274">
        <v>612</v>
      </c>
      <c r="EC274">
        <v>2175</v>
      </c>
      <c r="EF274">
        <v>10.939310000000001</v>
      </c>
      <c r="EG274">
        <v>2017</v>
      </c>
      <c r="EI274">
        <v>63.900002000000001</v>
      </c>
      <c r="EJ274">
        <v>7.4930000000000003</v>
      </c>
      <c r="EN274">
        <v>87</v>
      </c>
      <c r="EO274">
        <v>628.05298000000005</v>
      </c>
      <c r="EP274">
        <v>71</v>
      </c>
      <c r="ES274">
        <v>0</v>
      </c>
      <c r="EV274">
        <v>7875</v>
      </c>
      <c r="EW274">
        <v>0</v>
      </c>
      <c r="EX274">
        <v>1</v>
      </c>
      <c r="FP274">
        <v>25807</v>
      </c>
      <c r="FQ274">
        <v>15500</v>
      </c>
      <c r="FW274">
        <v>41307</v>
      </c>
      <c r="FX274">
        <v>86084</v>
      </c>
      <c r="GB274">
        <v>37384</v>
      </c>
      <c r="GL274">
        <v>-3685</v>
      </c>
      <c r="GM274">
        <v>7121</v>
      </c>
      <c r="GN274">
        <v>-6790</v>
      </c>
      <c r="GQ274">
        <v>161421</v>
      </c>
      <c r="GR274">
        <v>-23793</v>
      </c>
      <c r="GS274">
        <v>-23793</v>
      </c>
      <c r="HB274">
        <v>-1010</v>
      </c>
      <c r="HE274">
        <v>-24803</v>
      </c>
      <c r="HG274">
        <v>1279139</v>
      </c>
    </row>
    <row r="275" spans="1:215" x14ac:dyDescent="0.25">
      <c r="A275">
        <v>20</v>
      </c>
      <c r="B275" t="s">
        <v>765</v>
      </c>
      <c r="C275">
        <v>2007</v>
      </c>
      <c r="E275" t="s">
        <v>766</v>
      </c>
      <c r="F275">
        <v>1979</v>
      </c>
      <c r="G275">
        <v>0</v>
      </c>
      <c r="I275">
        <v>2</v>
      </c>
      <c r="J275" t="s">
        <v>757</v>
      </c>
      <c r="K275" t="s">
        <v>758</v>
      </c>
      <c r="L275" t="s">
        <v>758</v>
      </c>
      <c r="M275">
        <v>2</v>
      </c>
      <c r="N275" t="s">
        <v>625</v>
      </c>
      <c r="O275">
        <v>0</v>
      </c>
      <c r="P275" t="s">
        <v>633</v>
      </c>
      <c r="Q275" t="s">
        <v>713</v>
      </c>
      <c r="R275">
        <v>1</v>
      </c>
      <c r="T275" s="60">
        <v>39355</v>
      </c>
      <c r="U275" s="60">
        <v>39356</v>
      </c>
      <c r="V275" s="60">
        <v>39356</v>
      </c>
      <c r="W275" t="s">
        <v>759</v>
      </c>
      <c r="X275" t="s">
        <v>760</v>
      </c>
      <c r="Y275" t="s">
        <v>673</v>
      </c>
      <c r="Z275">
        <v>5.0000001000000002E-2</v>
      </c>
      <c r="AA275">
        <v>7.5000002999999996E-2</v>
      </c>
      <c r="AB275">
        <v>4</v>
      </c>
      <c r="AC275">
        <v>0</v>
      </c>
      <c r="AD275">
        <v>1</v>
      </c>
      <c r="BP275" s="60">
        <v>39356</v>
      </c>
      <c r="BQ275">
        <v>1396000</v>
      </c>
      <c r="BR275">
        <v>1251300</v>
      </c>
      <c r="BS275">
        <v>1.1156397</v>
      </c>
      <c r="BT275">
        <v>-144700</v>
      </c>
      <c r="BV275">
        <v>349900</v>
      </c>
      <c r="BW275">
        <v>15700</v>
      </c>
      <c r="BX275">
        <v>1</v>
      </c>
      <c r="BY275">
        <v>0</v>
      </c>
      <c r="BZ275">
        <v>0</v>
      </c>
      <c r="CA275">
        <v>0</v>
      </c>
      <c r="CC275">
        <v>0.16800000000000001</v>
      </c>
      <c r="CE275">
        <v>0.13699998999999999</v>
      </c>
      <c r="CG275">
        <v>0.13800000000000001</v>
      </c>
      <c r="CJ275">
        <v>7.9000003999999999E-2</v>
      </c>
      <c r="CR275">
        <v>0</v>
      </c>
      <c r="CS275">
        <v>0</v>
      </c>
      <c r="CT275">
        <v>0</v>
      </c>
      <c r="CU275">
        <v>0</v>
      </c>
      <c r="CV275">
        <v>0.68900001</v>
      </c>
      <c r="CW275">
        <v>0.44599998000000002</v>
      </c>
      <c r="CX275">
        <v>0.24299999</v>
      </c>
      <c r="CY275">
        <v>0.19499999000000001</v>
      </c>
      <c r="CZ275">
        <v>0</v>
      </c>
      <c r="DA275">
        <v>0</v>
      </c>
      <c r="DB275">
        <v>5.1999996999999999E-2</v>
      </c>
      <c r="DC275">
        <v>2E-3</v>
      </c>
      <c r="DD275">
        <v>6.1999999E-2</v>
      </c>
      <c r="DE275">
        <v>0</v>
      </c>
      <c r="DF275">
        <v>2009</v>
      </c>
      <c r="DR275">
        <v>0</v>
      </c>
      <c r="DS275">
        <v>0</v>
      </c>
      <c r="DT275">
        <v>0</v>
      </c>
      <c r="DU275">
        <v>0</v>
      </c>
      <c r="DV275">
        <v>5027</v>
      </c>
      <c r="DW275">
        <v>359100</v>
      </c>
      <c r="DX275">
        <v>45.599997999999999</v>
      </c>
      <c r="DY275">
        <v>11.6</v>
      </c>
      <c r="DZ275">
        <v>75</v>
      </c>
      <c r="EA275">
        <v>645</v>
      </c>
      <c r="EC275">
        <v>2364</v>
      </c>
      <c r="EF275">
        <v>10.914128</v>
      </c>
      <c r="EG275">
        <v>2192</v>
      </c>
      <c r="EI275">
        <v>64.599997999999999</v>
      </c>
      <c r="EJ275">
        <v>9.9890003000000007</v>
      </c>
      <c r="EN275">
        <v>90</v>
      </c>
      <c r="EO275">
        <v>1018.26</v>
      </c>
      <c r="EP275">
        <v>82</v>
      </c>
      <c r="ES275">
        <v>0</v>
      </c>
      <c r="EV275">
        <v>8036</v>
      </c>
      <c r="EW275">
        <v>0</v>
      </c>
      <c r="EX275">
        <v>1</v>
      </c>
      <c r="FI275">
        <v>1517200</v>
      </c>
      <c r="FP275">
        <v>26793</v>
      </c>
      <c r="FQ275">
        <v>14600</v>
      </c>
      <c r="FW275">
        <v>41393</v>
      </c>
      <c r="FX275">
        <v>183224</v>
      </c>
      <c r="GB275">
        <v>38419</v>
      </c>
      <c r="GL275">
        <v>-4373</v>
      </c>
      <c r="GM275">
        <v>9326</v>
      </c>
      <c r="GN275">
        <v>-8865</v>
      </c>
      <c r="GQ275">
        <v>259124</v>
      </c>
      <c r="GR275">
        <v>-25801</v>
      </c>
      <c r="GS275">
        <v>-25801</v>
      </c>
      <c r="HB275">
        <v>-2161</v>
      </c>
      <c r="HE275">
        <v>-27962</v>
      </c>
      <c r="HF275">
        <v>7464</v>
      </c>
      <c r="HG275">
        <v>1517765</v>
      </c>
    </row>
    <row r="276" spans="1:215" x14ac:dyDescent="0.25">
      <c r="A276">
        <v>20</v>
      </c>
      <c r="B276" t="s">
        <v>765</v>
      </c>
      <c r="C276">
        <v>2008</v>
      </c>
      <c r="E276" t="s">
        <v>766</v>
      </c>
      <c r="F276">
        <v>1979</v>
      </c>
      <c r="G276">
        <v>0</v>
      </c>
      <c r="I276">
        <v>2</v>
      </c>
      <c r="J276" t="s">
        <v>757</v>
      </c>
      <c r="K276" t="s">
        <v>758</v>
      </c>
      <c r="L276" t="s">
        <v>758</v>
      </c>
      <c r="M276">
        <v>2</v>
      </c>
      <c r="N276" t="s">
        <v>625</v>
      </c>
      <c r="O276">
        <v>0</v>
      </c>
      <c r="P276" t="s">
        <v>633</v>
      </c>
      <c r="Q276" t="s">
        <v>713</v>
      </c>
      <c r="R276">
        <v>1</v>
      </c>
      <c r="T276" s="60">
        <v>39721</v>
      </c>
      <c r="U276" s="60">
        <v>39722</v>
      </c>
      <c r="V276" s="60">
        <v>39722</v>
      </c>
      <c r="W276" t="s">
        <v>759</v>
      </c>
      <c r="X276" t="s">
        <v>761</v>
      </c>
      <c r="Y276" t="s">
        <v>673</v>
      </c>
      <c r="Z276">
        <v>4.2500000000000003E-2</v>
      </c>
      <c r="AA276">
        <v>7.0000000000000007E-2</v>
      </c>
      <c r="AB276">
        <v>4</v>
      </c>
      <c r="AC276">
        <v>0</v>
      </c>
      <c r="AD276">
        <v>1</v>
      </c>
      <c r="BP276" s="60">
        <v>39722</v>
      </c>
      <c r="BQ276">
        <v>1447600</v>
      </c>
      <c r="BR276">
        <v>1338000</v>
      </c>
      <c r="BS276">
        <v>1.0819133999999999</v>
      </c>
      <c r="BT276">
        <v>-109600</v>
      </c>
      <c r="BV276">
        <v>359100</v>
      </c>
      <c r="BW276">
        <v>6000</v>
      </c>
      <c r="BX276">
        <v>1</v>
      </c>
      <c r="BY276">
        <v>0</v>
      </c>
      <c r="BZ276">
        <v>0</v>
      </c>
      <c r="CA276">
        <v>0</v>
      </c>
      <c r="CC276">
        <v>-0.16900000000000001</v>
      </c>
      <c r="CE276">
        <v>2.3E-2</v>
      </c>
      <c r="CG276">
        <v>6.4000003E-2</v>
      </c>
      <c r="CJ276">
        <v>5.6999995999999997E-2</v>
      </c>
      <c r="CR276">
        <v>0</v>
      </c>
      <c r="CS276">
        <v>0</v>
      </c>
      <c r="CT276">
        <v>0</v>
      </c>
      <c r="CU276">
        <v>0</v>
      </c>
      <c r="CV276">
        <v>0.55500000999999999</v>
      </c>
      <c r="CW276">
        <v>0.37599999000000001</v>
      </c>
      <c r="CX276">
        <v>0.17899999</v>
      </c>
      <c r="CY276">
        <v>0.23400000000000001</v>
      </c>
      <c r="CZ276">
        <v>0</v>
      </c>
      <c r="DA276">
        <v>0</v>
      </c>
      <c r="DB276">
        <v>7.5999997999999999E-2</v>
      </c>
      <c r="DC276">
        <v>2E-3</v>
      </c>
      <c r="DD276">
        <v>0.13300000000000001</v>
      </c>
      <c r="DE276">
        <v>0</v>
      </c>
      <c r="DF276">
        <v>2010</v>
      </c>
      <c r="DG276">
        <v>0.11617766</v>
      </c>
      <c r="DH276">
        <v>7.2177663000000003E-2</v>
      </c>
      <c r="DI276">
        <v>4.3999999999999997E-2</v>
      </c>
      <c r="DJ276">
        <v>-0.01</v>
      </c>
      <c r="DK276">
        <v>6.2177665999999999E-2</v>
      </c>
      <c r="DR276">
        <v>1</v>
      </c>
      <c r="DS276">
        <v>1</v>
      </c>
      <c r="DT276">
        <v>0</v>
      </c>
      <c r="DU276">
        <v>0</v>
      </c>
      <c r="DV276">
        <v>4821</v>
      </c>
      <c r="DW276">
        <v>336600</v>
      </c>
      <c r="DX276">
        <v>46.900002000000001</v>
      </c>
      <c r="DY276">
        <v>12.6</v>
      </c>
      <c r="DZ276">
        <v>75</v>
      </c>
      <c r="EA276">
        <v>538</v>
      </c>
      <c r="EC276">
        <v>2391</v>
      </c>
      <c r="EF276">
        <v>12.83647</v>
      </c>
      <c r="EG276">
        <v>2216</v>
      </c>
      <c r="EI276">
        <v>65.5</v>
      </c>
      <c r="EJ276">
        <v>10.489000000000001</v>
      </c>
      <c r="EN276">
        <v>99</v>
      </c>
      <c r="EO276">
        <v>1225.9169999999999</v>
      </c>
      <c r="EP276">
        <v>76</v>
      </c>
      <c r="ES276">
        <v>0</v>
      </c>
      <c r="EV276">
        <v>7750</v>
      </c>
      <c r="EW276">
        <v>0</v>
      </c>
      <c r="EX276">
        <v>1</v>
      </c>
      <c r="FI276">
        <v>1253200</v>
      </c>
      <c r="FP276">
        <v>25919</v>
      </c>
      <c r="FQ276">
        <v>6000</v>
      </c>
      <c r="FW276">
        <v>31919</v>
      </c>
      <c r="FX276">
        <v>-294079</v>
      </c>
      <c r="GB276">
        <v>37270</v>
      </c>
      <c r="GL276">
        <v>-4214</v>
      </c>
      <c r="GM276">
        <v>7163</v>
      </c>
      <c r="GN276">
        <v>-5449</v>
      </c>
      <c r="GP276">
        <v>990</v>
      </c>
      <c r="GQ276">
        <v>-226400</v>
      </c>
      <c r="GR276">
        <v>-30692</v>
      </c>
      <c r="GS276">
        <v>-30692</v>
      </c>
      <c r="HB276">
        <v>-2919</v>
      </c>
      <c r="HE276">
        <v>-33611</v>
      </c>
      <c r="HG276">
        <v>1257754</v>
      </c>
    </row>
    <row r="277" spans="1:215" x14ac:dyDescent="0.25">
      <c r="A277">
        <v>20</v>
      </c>
      <c r="B277" t="s">
        <v>765</v>
      </c>
      <c r="C277">
        <v>2009</v>
      </c>
      <c r="E277" t="s">
        <v>766</v>
      </c>
      <c r="F277">
        <v>1979</v>
      </c>
      <c r="G277">
        <v>0</v>
      </c>
      <c r="I277">
        <v>2</v>
      </c>
      <c r="J277" t="s">
        <v>757</v>
      </c>
      <c r="K277" t="s">
        <v>758</v>
      </c>
      <c r="L277" t="s">
        <v>758</v>
      </c>
      <c r="M277">
        <v>2</v>
      </c>
      <c r="N277" t="s">
        <v>625</v>
      </c>
      <c r="O277">
        <v>0</v>
      </c>
      <c r="P277" t="s">
        <v>633</v>
      </c>
      <c r="Q277" t="s">
        <v>713</v>
      </c>
      <c r="R277">
        <v>1</v>
      </c>
      <c r="T277" s="60">
        <v>40086</v>
      </c>
      <c r="U277" s="60">
        <v>40087</v>
      </c>
      <c r="V277" s="60">
        <v>40087</v>
      </c>
      <c r="W277" t="s">
        <v>759</v>
      </c>
      <c r="X277" t="s">
        <v>762</v>
      </c>
      <c r="Y277" t="s">
        <v>673</v>
      </c>
      <c r="Z277">
        <v>4.2500000000000003E-2</v>
      </c>
      <c r="AA277">
        <v>7.0000000000000007E-2</v>
      </c>
      <c r="AB277">
        <v>4</v>
      </c>
      <c r="AC277">
        <v>0</v>
      </c>
      <c r="AD277">
        <v>7</v>
      </c>
      <c r="BP277" s="60">
        <v>40087</v>
      </c>
      <c r="BQ277">
        <v>1445000</v>
      </c>
      <c r="BR277">
        <v>1304500</v>
      </c>
      <c r="BS277">
        <v>1.107704</v>
      </c>
      <c r="BT277">
        <v>-140500</v>
      </c>
      <c r="BV277">
        <v>336600</v>
      </c>
      <c r="BW277">
        <v>0</v>
      </c>
      <c r="BX277">
        <v>1</v>
      </c>
      <c r="BY277">
        <v>0</v>
      </c>
      <c r="BZ277">
        <v>0</v>
      </c>
      <c r="CA277">
        <v>0</v>
      </c>
      <c r="CC277">
        <v>-2.1999999999999999E-2</v>
      </c>
      <c r="CE277">
        <v>-1.7999998999999999E-2</v>
      </c>
      <c r="CG277">
        <v>3.5999997999999998E-2</v>
      </c>
      <c r="CJ277">
        <v>3.6999999999999998E-2</v>
      </c>
      <c r="CR277">
        <v>0</v>
      </c>
      <c r="CS277">
        <v>0</v>
      </c>
      <c r="CT277">
        <v>0</v>
      </c>
      <c r="CU277">
        <v>0</v>
      </c>
      <c r="CV277">
        <v>0.52590000999999997</v>
      </c>
      <c r="CW277">
        <v>0.34529999</v>
      </c>
      <c r="CX277">
        <v>0.18060000000000001</v>
      </c>
      <c r="CY277">
        <v>0.22800000000000001</v>
      </c>
      <c r="DB277">
        <v>4.9299999999999997E-2</v>
      </c>
      <c r="DC277">
        <v>5.7799998999999998E-2</v>
      </c>
      <c r="DD277">
        <v>0.1391</v>
      </c>
      <c r="DF277">
        <v>2011</v>
      </c>
      <c r="DG277">
        <v>0.10099585</v>
      </c>
      <c r="DH277">
        <v>7.3995844000000005E-2</v>
      </c>
      <c r="DI277">
        <v>2.7000000999999999E-2</v>
      </c>
      <c r="DJ277">
        <v>-0.01</v>
      </c>
      <c r="DK277">
        <v>6.3995845999999995E-2</v>
      </c>
      <c r="DR277">
        <v>1</v>
      </c>
      <c r="DS277">
        <v>1</v>
      </c>
      <c r="DT277">
        <v>0</v>
      </c>
      <c r="DU277">
        <v>0</v>
      </c>
      <c r="DV277">
        <v>4601</v>
      </c>
      <c r="DW277">
        <v>337516</v>
      </c>
      <c r="DX277">
        <v>45.5</v>
      </c>
      <c r="DY277">
        <v>11.2</v>
      </c>
      <c r="DZ277">
        <v>73</v>
      </c>
      <c r="EA277">
        <v>617</v>
      </c>
      <c r="EC277">
        <v>2770</v>
      </c>
      <c r="ED277">
        <v>31877</v>
      </c>
      <c r="EF277">
        <v>11.507942</v>
      </c>
      <c r="EG277">
        <v>2581</v>
      </c>
      <c r="EI277">
        <v>66.099997999999999</v>
      </c>
      <c r="EJ277">
        <v>11.64</v>
      </c>
      <c r="EN277">
        <v>105</v>
      </c>
      <c r="EO277">
        <v>1452.99</v>
      </c>
      <c r="EP277">
        <v>84</v>
      </c>
      <c r="ES277">
        <v>0</v>
      </c>
      <c r="EV277">
        <v>7988</v>
      </c>
      <c r="EW277">
        <v>0</v>
      </c>
      <c r="EX277">
        <v>1</v>
      </c>
      <c r="FI277">
        <v>1204400</v>
      </c>
      <c r="FP277">
        <v>24907</v>
      </c>
      <c r="FW277">
        <v>24907</v>
      </c>
      <c r="FX277">
        <v>-64382</v>
      </c>
      <c r="GB277">
        <v>28867</v>
      </c>
      <c r="GL277">
        <v>-3963</v>
      </c>
      <c r="GM277">
        <v>2796</v>
      </c>
      <c r="GN277">
        <v>-1193</v>
      </c>
      <c r="GP277">
        <v>793</v>
      </c>
      <c r="GQ277">
        <v>-12175</v>
      </c>
      <c r="GR277">
        <v>-33532</v>
      </c>
      <c r="GS277">
        <v>-33532</v>
      </c>
      <c r="HA277">
        <v>-5316</v>
      </c>
      <c r="HB277">
        <v>-2340</v>
      </c>
      <c r="HE277">
        <v>-41188</v>
      </c>
      <c r="HG277">
        <v>1204391</v>
      </c>
    </row>
    <row r="278" spans="1:215" x14ac:dyDescent="0.25">
      <c r="A278">
        <v>20</v>
      </c>
      <c r="B278" t="s">
        <v>765</v>
      </c>
      <c r="C278">
        <v>2010</v>
      </c>
      <c r="E278" t="s">
        <v>766</v>
      </c>
      <c r="F278">
        <v>1979</v>
      </c>
      <c r="G278">
        <v>0</v>
      </c>
      <c r="I278">
        <v>2</v>
      </c>
      <c r="J278" t="s">
        <v>757</v>
      </c>
      <c r="K278" t="s">
        <v>758</v>
      </c>
      <c r="L278" t="s">
        <v>758</v>
      </c>
      <c r="M278">
        <v>2</v>
      </c>
      <c r="N278" t="s">
        <v>625</v>
      </c>
      <c r="O278">
        <v>0</v>
      </c>
      <c r="P278" t="s">
        <v>633</v>
      </c>
      <c r="Q278" t="s">
        <v>713</v>
      </c>
      <c r="R278">
        <v>1</v>
      </c>
      <c r="T278" s="60">
        <v>40451</v>
      </c>
      <c r="U278" s="60">
        <v>40452</v>
      </c>
      <c r="V278" s="60">
        <v>40452</v>
      </c>
      <c r="W278" t="s">
        <v>759</v>
      </c>
      <c r="X278" t="s">
        <v>762</v>
      </c>
      <c r="Y278" t="s">
        <v>673</v>
      </c>
      <c r="Z278">
        <v>4.2500000000000003E-2</v>
      </c>
      <c r="AA278">
        <v>7.0000000000000007E-2</v>
      </c>
      <c r="AB278">
        <v>4</v>
      </c>
      <c r="AC278">
        <v>0</v>
      </c>
      <c r="AD278">
        <v>7</v>
      </c>
      <c r="BP278" s="60">
        <v>40452</v>
      </c>
      <c r="BQ278">
        <v>1570968</v>
      </c>
      <c r="BR278">
        <v>1328299</v>
      </c>
      <c r="BS278">
        <v>1.1826916000000001</v>
      </c>
      <c r="BT278">
        <v>-242669</v>
      </c>
      <c r="BV278">
        <v>337516</v>
      </c>
      <c r="BW278">
        <v>0</v>
      </c>
      <c r="BX278">
        <v>1</v>
      </c>
      <c r="BY278">
        <v>0</v>
      </c>
      <c r="BZ278">
        <v>0</v>
      </c>
      <c r="CA278">
        <v>0</v>
      </c>
      <c r="CC278">
        <v>0.10299999999999999</v>
      </c>
      <c r="CE278">
        <v>-3.5999997999999998E-2</v>
      </c>
      <c r="CG278">
        <v>2.9000001000000001E-2</v>
      </c>
      <c r="CJ278">
        <v>3.4000002000000001E-2</v>
      </c>
      <c r="CR278">
        <v>0</v>
      </c>
      <c r="CS278">
        <v>0</v>
      </c>
      <c r="CT278">
        <v>0</v>
      </c>
      <c r="CU278">
        <v>0</v>
      </c>
      <c r="CV278">
        <v>0.53320003000000005</v>
      </c>
      <c r="CW278">
        <v>0.35839999</v>
      </c>
      <c r="CX278">
        <v>0.17479998999999999</v>
      </c>
      <c r="CY278">
        <v>0.2331</v>
      </c>
      <c r="DB278">
        <v>4.2900000000000001E-2</v>
      </c>
      <c r="DC278">
        <v>5.1100000999999999E-2</v>
      </c>
      <c r="DD278">
        <v>0.13969999999999999</v>
      </c>
      <c r="DF278">
        <v>2012</v>
      </c>
      <c r="DG278">
        <v>0.12890691000000001</v>
      </c>
      <c r="DH278">
        <v>8.8706903000000004E-2</v>
      </c>
      <c r="DI278">
        <v>4.0199999E-2</v>
      </c>
      <c r="DJ278">
        <v>-2.3199999999999998E-2</v>
      </c>
      <c r="DK278">
        <v>6.5506905000000004E-2</v>
      </c>
      <c r="DR278">
        <v>1</v>
      </c>
      <c r="DS278">
        <v>1</v>
      </c>
      <c r="DT278">
        <v>0</v>
      </c>
      <c r="DU278">
        <v>0</v>
      </c>
      <c r="DV278">
        <v>4749</v>
      </c>
      <c r="DW278">
        <v>337516</v>
      </c>
      <c r="DX278">
        <v>43.810001</v>
      </c>
      <c r="DY278">
        <v>10.24</v>
      </c>
      <c r="DZ278">
        <v>71</v>
      </c>
      <c r="EA278">
        <v>720</v>
      </c>
      <c r="EC278">
        <v>2941</v>
      </c>
      <c r="ED278">
        <v>37254</v>
      </c>
      <c r="EE278">
        <v>66.139999000000003</v>
      </c>
      <c r="EF278">
        <v>12.667120000000001</v>
      </c>
      <c r="EG278">
        <v>2737</v>
      </c>
      <c r="EH278">
        <v>34303.339999999997</v>
      </c>
      <c r="EN278">
        <v>114</v>
      </c>
      <c r="EO278">
        <v>2524.0048999999999</v>
      </c>
      <c r="EP278">
        <v>90</v>
      </c>
      <c r="ES278">
        <v>0</v>
      </c>
      <c r="EV278">
        <v>8410</v>
      </c>
      <c r="EW278">
        <v>0</v>
      </c>
      <c r="EX278">
        <v>1</v>
      </c>
      <c r="FB278">
        <v>578458.31000000006</v>
      </c>
      <c r="FI278">
        <v>1314357</v>
      </c>
      <c r="FP278">
        <v>29940</v>
      </c>
      <c r="FW278">
        <v>29940</v>
      </c>
      <c r="FX278">
        <v>72809</v>
      </c>
      <c r="GB278">
        <v>56495</v>
      </c>
      <c r="GL278">
        <v>-4197</v>
      </c>
      <c r="GM278">
        <v>1028</v>
      </c>
      <c r="GN278">
        <v>-379</v>
      </c>
      <c r="GP278">
        <v>695</v>
      </c>
      <c r="GQ278">
        <v>156391</v>
      </c>
      <c r="GR278">
        <v>-37611</v>
      </c>
      <c r="GS278">
        <v>-37611</v>
      </c>
      <c r="HA278">
        <v>-3374</v>
      </c>
      <c r="HB278">
        <v>-2327</v>
      </c>
      <c r="HE278">
        <v>-43312</v>
      </c>
      <c r="HG278">
        <v>1317470</v>
      </c>
    </row>
    <row r="279" spans="1:215" x14ac:dyDescent="0.25">
      <c r="A279">
        <v>20</v>
      </c>
      <c r="B279" t="s">
        <v>765</v>
      </c>
      <c r="C279">
        <v>2011</v>
      </c>
      <c r="E279" t="s">
        <v>766</v>
      </c>
      <c r="F279">
        <v>1979</v>
      </c>
      <c r="G279">
        <v>0</v>
      </c>
      <c r="I279">
        <v>2</v>
      </c>
      <c r="J279" t="s">
        <v>757</v>
      </c>
      <c r="K279" t="s">
        <v>758</v>
      </c>
      <c r="L279" t="s">
        <v>758</v>
      </c>
      <c r="M279">
        <v>2</v>
      </c>
      <c r="N279" t="s">
        <v>625</v>
      </c>
      <c r="O279">
        <v>0</v>
      </c>
      <c r="P279" t="s">
        <v>633</v>
      </c>
      <c r="Q279" t="s">
        <v>713</v>
      </c>
      <c r="R279">
        <v>1</v>
      </c>
      <c r="T279" s="60">
        <v>40816</v>
      </c>
      <c r="U279" s="60">
        <v>40817</v>
      </c>
      <c r="V279" s="60">
        <v>40817</v>
      </c>
      <c r="W279" t="s">
        <v>759</v>
      </c>
      <c r="X279" t="s">
        <v>762</v>
      </c>
      <c r="Y279" t="s">
        <v>673</v>
      </c>
      <c r="Z279">
        <v>4.2500000000000003E-2</v>
      </c>
      <c r="AA279">
        <v>7.0000000000000007E-2</v>
      </c>
      <c r="AB279">
        <v>4</v>
      </c>
      <c r="AC279">
        <v>0</v>
      </c>
      <c r="AD279">
        <v>7</v>
      </c>
      <c r="BP279" s="60">
        <v>40817</v>
      </c>
      <c r="BQ279">
        <v>1573654</v>
      </c>
      <c r="BR279">
        <v>1544864</v>
      </c>
      <c r="BS279">
        <v>1.0186360000000001</v>
      </c>
      <c r="BT279">
        <v>-28790</v>
      </c>
      <c r="BV279">
        <v>384455</v>
      </c>
      <c r="BW279">
        <v>0</v>
      </c>
      <c r="BX279">
        <v>1</v>
      </c>
      <c r="BY279">
        <v>0</v>
      </c>
      <c r="BZ279">
        <v>0</v>
      </c>
      <c r="CA279">
        <v>0</v>
      </c>
      <c r="CC279">
        <v>2.9000001000000001E-2</v>
      </c>
      <c r="CE279">
        <v>3.5000000000000003E-2</v>
      </c>
      <c r="CG279">
        <v>1.4999999999999999E-2</v>
      </c>
      <c r="CJ279">
        <v>5.0000001000000002E-2</v>
      </c>
      <c r="CR279">
        <v>0</v>
      </c>
      <c r="CS279">
        <v>0</v>
      </c>
      <c r="CT279">
        <v>0</v>
      </c>
      <c r="CU279">
        <v>0</v>
      </c>
      <c r="CV279">
        <v>0.48089999</v>
      </c>
      <c r="CW279">
        <v>0.24279999999999999</v>
      </c>
      <c r="CX279">
        <v>0.23810001</v>
      </c>
      <c r="CY279">
        <v>0.28870001000000001</v>
      </c>
      <c r="DB279">
        <v>2.3800001000000001E-2</v>
      </c>
      <c r="DC279">
        <v>3.2299999000000003E-2</v>
      </c>
      <c r="DD279">
        <v>0.15440001</v>
      </c>
      <c r="DF279">
        <v>2013</v>
      </c>
      <c r="DG279">
        <v>9.4751492000000007E-2</v>
      </c>
      <c r="DH279">
        <v>7.2151489999999999E-2</v>
      </c>
      <c r="DI279">
        <v>2.2600001000000002E-2</v>
      </c>
      <c r="DJ279">
        <v>1.6000001E-2</v>
      </c>
      <c r="DK279">
        <v>8.8151491999999998E-2</v>
      </c>
      <c r="DR279">
        <v>1</v>
      </c>
      <c r="DS279">
        <v>1</v>
      </c>
      <c r="DT279">
        <v>0</v>
      </c>
      <c r="DU279">
        <v>0</v>
      </c>
      <c r="DV279">
        <v>4747</v>
      </c>
      <c r="DW279">
        <v>384455</v>
      </c>
      <c r="DX279">
        <v>42.950001</v>
      </c>
      <c r="DY279">
        <v>10.39</v>
      </c>
      <c r="DZ279">
        <v>81</v>
      </c>
      <c r="EA279">
        <v>794</v>
      </c>
      <c r="EC279">
        <v>3130</v>
      </c>
      <c r="ED279">
        <v>41996</v>
      </c>
      <c r="EE279">
        <v>66.970000999999996</v>
      </c>
      <c r="EF279">
        <v>13.417253000000001</v>
      </c>
      <c r="EG279">
        <v>2909</v>
      </c>
      <c r="EH279">
        <v>38941</v>
      </c>
      <c r="EN279">
        <v>114</v>
      </c>
      <c r="EO279">
        <v>2416</v>
      </c>
      <c r="EP279">
        <v>107</v>
      </c>
      <c r="ES279">
        <v>0</v>
      </c>
      <c r="EV279">
        <v>8671</v>
      </c>
      <c r="EW279">
        <v>0</v>
      </c>
      <c r="EX279">
        <v>1</v>
      </c>
      <c r="FB279">
        <v>657455.68999999994</v>
      </c>
      <c r="FI279">
        <v>1340725</v>
      </c>
      <c r="FP279">
        <v>27739</v>
      </c>
      <c r="FW279">
        <v>27739</v>
      </c>
      <c r="FX279">
        <v>20320</v>
      </c>
      <c r="GB279">
        <v>26916</v>
      </c>
      <c r="GL279">
        <v>-3655</v>
      </c>
      <c r="GM279">
        <v>1147</v>
      </c>
      <c r="GN279">
        <v>-364</v>
      </c>
      <c r="GP279">
        <v>616</v>
      </c>
      <c r="GQ279">
        <v>72719</v>
      </c>
      <c r="GR279">
        <v>-42532</v>
      </c>
      <c r="GS279">
        <v>-42532</v>
      </c>
      <c r="HA279">
        <v>-4060</v>
      </c>
      <c r="HB279">
        <v>-2885</v>
      </c>
      <c r="HE279">
        <v>-49477</v>
      </c>
      <c r="HG279">
        <v>1340712</v>
      </c>
    </row>
    <row r="280" spans="1:215" x14ac:dyDescent="0.25">
      <c r="A280">
        <v>20</v>
      </c>
      <c r="B280" t="s">
        <v>765</v>
      </c>
      <c r="C280">
        <v>2012</v>
      </c>
      <c r="E280" t="s">
        <v>766</v>
      </c>
      <c r="F280">
        <v>1979</v>
      </c>
      <c r="G280">
        <v>0</v>
      </c>
      <c r="I280">
        <v>2</v>
      </c>
      <c r="J280" t="s">
        <v>757</v>
      </c>
      <c r="K280" t="s">
        <v>758</v>
      </c>
      <c r="L280" t="s">
        <v>758</v>
      </c>
      <c r="M280">
        <v>2</v>
      </c>
      <c r="N280" t="s">
        <v>625</v>
      </c>
      <c r="O280">
        <v>0</v>
      </c>
      <c r="P280" t="s">
        <v>633</v>
      </c>
      <c r="Q280" t="s">
        <v>713</v>
      </c>
      <c r="R280">
        <v>1</v>
      </c>
      <c r="T280" s="60">
        <v>41182</v>
      </c>
      <c r="U280" s="60">
        <v>41183</v>
      </c>
      <c r="V280" s="60">
        <v>41183</v>
      </c>
      <c r="W280" t="s">
        <v>201</v>
      </c>
      <c r="X280" t="s">
        <v>654</v>
      </c>
      <c r="Y280" t="s">
        <v>639</v>
      </c>
      <c r="Z280">
        <v>3.5000000000000003E-2</v>
      </c>
      <c r="AA280">
        <v>6.4999998000000003E-2</v>
      </c>
      <c r="AB280">
        <v>1</v>
      </c>
      <c r="AC280">
        <v>0</v>
      </c>
      <c r="AD280">
        <v>7</v>
      </c>
      <c r="AE280">
        <v>0</v>
      </c>
      <c r="AF280">
        <v>3</v>
      </c>
      <c r="AG280">
        <v>20</v>
      </c>
      <c r="BK280">
        <v>4.2500000000000003E-2</v>
      </c>
      <c r="BO280">
        <v>4.2500000000000003E-2</v>
      </c>
      <c r="BP280" s="60">
        <v>41183</v>
      </c>
      <c r="BQ280">
        <v>1585626</v>
      </c>
      <c r="BR280">
        <v>1680548</v>
      </c>
      <c r="BS280">
        <v>0.94400001</v>
      </c>
      <c r="BT280">
        <v>94922</v>
      </c>
      <c r="BV280">
        <v>381235</v>
      </c>
      <c r="BW280">
        <v>0</v>
      </c>
      <c r="BX280">
        <v>1</v>
      </c>
      <c r="BY280">
        <v>0</v>
      </c>
      <c r="BZ280">
        <v>0</v>
      </c>
      <c r="CA280">
        <v>0</v>
      </c>
      <c r="CC280">
        <v>0.14499999999999999</v>
      </c>
      <c r="CE280">
        <v>9.1000005999999994E-2</v>
      </c>
      <c r="CG280">
        <v>1.0999999999999999E-2</v>
      </c>
      <c r="CJ280">
        <v>7.2999998999999996E-2</v>
      </c>
      <c r="CR280">
        <v>0</v>
      </c>
      <c r="CS280">
        <v>0</v>
      </c>
      <c r="CT280">
        <v>0</v>
      </c>
      <c r="CU280">
        <v>0</v>
      </c>
      <c r="CV280">
        <v>0.54000002000000003</v>
      </c>
      <c r="CW280">
        <v>0.23980001000000001</v>
      </c>
      <c r="CX280">
        <v>0.30019999000000003</v>
      </c>
      <c r="CY280">
        <v>0.26699999000000002</v>
      </c>
      <c r="DB280">
        <v>4.8399999999999999E-2</v>
      </c>
      <c r="DC280">
        <v>1.4200000000000001E-2</v>
      </c>
      <c r="DD280">
        <v>0.1303</v>
      </c>
      <c r="DF280">
        <v>2014</v>
      </c>
      <c r="DG280">
        <v>0.13352164999999999</v>
      </c>
      <c r="DH280">
        <v>7.5121641000000003E-2</v>
      </c>
      <c r="DI280">
        <v>5.8400001E-2</v>
      </c>
      <c r="DJ280">
        <v>7.9599999000000005E-2</v>
      </c>
      <c r="DK280">
        <v>0.15472164999999999</v>
      </c>
      <c r="DR280">
        <v>1</v>
      </c>
      <c r="DS280">
        <v>1</v>
      </c>
      <c r="DT280">
        <v>0</v>
      </c>
      <c r="DU280">
        <v>0</v>
      </c>
      <c r="DV280">
        <v>4495</v>
      </c>
      <c r="DW280">
        <v>381235</v>
      </c>
      <c r="DX280">
        <v>42.25</v>
      </c>
      <c r="DY280">
        <v>9.9099997999999996</v>
      </c>
      <c r="DZ280">
        <v>85</v>
      </c>
      <c r="EA280">
        <v>920</v>
      </c>
      <c r="EC280">
        <v>3285</v>
      </c>
      <c r="ED280">
        <v>47407</v>
      </c>
      <c r="EE280">
        <v>67.690002000000007</v>
      </c>
      <c r="EF280">
        <v>14.431355</v>
      </c>
      <c r="EG280">
        <v>3055</v>
      </c>
      <c r="EH280">
        <v>44205.652000000002</v>
      </c>
      <c r="EN280">
        <v>114</v>
      </c>
      <c r="EO280">
        <v>2468.3049000000001</v>
      </c>
      <c r="EP280">
        <v>116</v>
      </c>
      <c r="ES280">
        <v>0</v>
      </c>
      <c r="EV280">
        <v>8700</v>
      </c>
      <c r="EW280">
        <v>0</v>
      </c>
      <c r="EX280">
        <v>1</v>
      </c>
      <c r="EZ280">
        <v>1262116.8999999999</v>
      </c>
      <c r="FA280">
        <v>105078.82</v>
      </c>
      <c r="FB280">
        <v>714763.5</v>
      </c>
      <c r="FI280">
        <v>1503346</v>
      </c>
      <c r="FP280">
        <v>28639</v>
      </c>
      <c r="FW280">
        <v>28639</v>
      </c>
      <c r="FX280">
        <v>170932</v>
      </c>
      <c r="GB280">
        <v>21316</v>
      </c>
      <c r="GL280">
        <v>-2707</v>
      </c>
      <c r="GM280">
        <v>630</v>
      </c>
      <c r="GN280">
        <v>-169</v>
      </c>
      <c r="GP280">
        <v>672</v>
      </c>
      <c r="GQ280">
        <v>219313</v>
      </c>
      <c r="GR280">
        <v>-48145</v>
      </c>
      <c r="GS280">
        <v>-48145</v>
      </c>
      <c r="HA280">
        <v>-5514</v>
      </c>
      <c r="HB280">
        <v>-2880</v>
      </c>
      <c r="HE280">
        <v>-56539</v>
      </c>
      <c r="HG280">
        <v>1503486</v>
      </c>
    </row>
    <row r="281" spans="1:215" x14ac:dyDescent="0.25">
      <c r="A281">
        <v>20</v>
      </c>
      <c r="B281" t="s">
        <v>765</v>
      </c>
      <c r="C281">
        <v>2013</v>
      </c>
      <c r="E281" t="s">
        <v>766</v>
      </c>
      <c r="F281">
        <v>1979</v>
      </c>
      <c r="G281">
        <v>0</v>
      </c>
      <c r="I281">
        <v>2</v>
      </c>
      <c r="J281" t="s">
        <v>757</v>
      </c>
      <c r="K281" t="s">
        <v>758</v>
      </c>
      <c r="L281" t="s">
        <v>758</v>
      </c>
      <c r="M281">
        <v>2</v>
      </c>
      <c r="N281" t="s">
        <v>625</v>
      </c>
      <c r="O281">
        <v>0</v>
      </c>
      <c r="P281" t="s">
        <v>633</v>
      </c>
      <c r="Q281" t="s">
        <v>713</v>
      </c>
      <c r="R281">
        <v>1</v>
      </c>
      <c r="T281" s="60">
        <v>41547</v>
      </c>
      <c r="U281" s="60">
        <v>41548</v>
      </c>
      <c r="V281" s="60">
        <v>41548</v>
      </c>
      <c r="W281" t="s">
        <v>201</v>
      </c>
      <c r="X281" t="s">
        <v>654</v>
      </c>
      <c r="Y281" t="s">
        <v>639</v>
      </c>
      <c r="Z281">
        <v>3.5000000000000003E-2</v>
      </c>
      <c r="AA281">
        <v>6.4999998000000003E-2</v>
      </c>
      <c r="AB281">
        <v>1</v>
      </c>
      <c r="AC281">
        <v>0</v>
      </c>
      <c r="AD281">
        <v>7</v>
      </c>
      <c r="AE281">
        <v>0</v>
      </c>
      <c r="AF281">
        <v>3</v>
      </c>
      <c r="AG281">
        <v>19</v>
      </c>
      <c r="AI281" t="s">
        <v>767</v>
      </c>
      <c r="AO281">
        <v>1622375.6</v>
      </c>
      <c r="AP281">
        <v>1586246</v>
      </c>
      <c r="AQ281">
        <v>-49896.858999999997</v>
      </c>
      <c r="AR281">
        <v>0</v>
      </c>
      <c r="AS281">
        <v>0</v>
      </c>
      <c r="AT281">
        <v>0</v>
      </c>
      <c r="AU281">
        <v>1</v>
      </c>
      <c r="AV281">
        <v>2</v>
      </c>
      <c r="AX281">
        <v>0</v>
      </c>
      <c r="AY281">
        <v>0.14285714999999999</v>
      </c>
      <c r="AZ281">
        <v>7</v>
      </c>
      <c r="BA281">
        <v>0</v>
      </c>
      <c r="BB281">
        <v>0</v>
      </c>
      <c r="BC281">
        <v>4</v>
      </c>
      <c r="BD281">
        <v>1</v>
      </c>
      <c r="BE281">
        <v>1</v>
      </c>
      <c r="BF281">
        <v>1.2</v>
      </c>
      <c r="BG281">
        <v>0.80000000999999998</v>
      </c>
      <c r="BK281">
        <v>4.2500000000000003E-2</v>
      </c>
      <c r="BO281">
        <v>4.2500000000000003E-2</v>
      </c>
      <c r="BP281" s="60">
        <v>41548</v>
      </c>
      <c r="BQ281">
        <v>1585775</v>
      </c>
      <c r="BR281">
        <v>1759043</v>
      </c>
      <c r="BS281">
        <v>0.90099996000000004</v>
      </c>
      <c r="BT281">
        <v>173268</v>
      </c>
      <c r="BV281">
        <v>369071</v>
      </c>
      <c r="BW281">
        <v>6400</v>
      </c>
      <c r="BX281">
        <v>1</v>
      </c>
      <c r="BY281">
        <v>0</v>
      </c>
      <c r="BZ281">
        <v>0</v>
      </c>
      <c r="CA281">
        <v>0</v>
      </c>
      <c r="CC281">
        <v>0.11300001</v>
      </c>
      <c r="CE281">
        <v>9.4999999000000002E-2</v>
      </c>
      <c r="CG281">
        <v>7.1999996999999996E-2</v>
      </c>
      <c r="CJ281">
        <v>6.8000004000000003E-2</v>
      </c>
      <c r="CR281">
        <v>0</v>
      </c>
      <c r="CS281">
        <v>0</v>
      </c>
      <c r="CT281">
        <v>0</v>
      </c>
      <c r="CU281">
        <v>0</v>
      </c>
      <c r="CV281">
        <v>0.53590000000000004</v>
      </c>
      <c r="CW281">
        <v>0.23379999000000001</v>
      </c>
      <c r="CX281">
        <v>0.30209999999999998</v>
      </c>
      <c r="CY281">
        <v>0.27550000000000002</v>
      </c>
      <c r="DB281">
        <v>6.0699998999999998E-2</v>
      </c>
      <c r="DC281">
        <v>1.6400000000000001E-2</v>
      </c>
      <c r="DD281">
        <v>0.1115</v>
      </c>
      <c r="DF281">
        <v>2015</v>
      </c>
      <c r="DG281">
        <v>0.13911568999999999</v>
      </c>
      <c r="DH281">
        <v>7.6215684000000006E-2</v>
      </c>
      <c r="DI281">
        <v>6.2899998999999998E-2</v>
      </c>
      <c r="DJ281">
        <v>0.10399999</v>
      </c>
      <c r="DK281">
        <v>0.18021569000000001</v>
      </c>
      <c r="DR281">
        <v>1</v>
      </c>
      <c r="DS281">
        <v>1</v>
      </c>
      <c r="DT281">
        <v>0</v>
      </c>
      <c r="DU281">
        <v>0</v>
      </c>
      <c r="DV281">
        <v>4379</v>
      </c>
      <c r="DW281">
        <v>369071</v>
      </c>
      <c r="DZ281">
        <v>84</v>
      </c>
      <c r="EA281">
        <v>912</v>
      </c>
      <c r="EC281">
        <v>3448</v>
      </c>
      <c r="ED281">
        <v>52966</v>
      </c>
      <c r="EF281">
        <v>15.361369</v>
      </c>
      <c r="EG281">
        <v>3215</v>
      </c>
      <c r="EN281">
        <v>119</v>
      </c>
      <c r="EP281">
        <v>114</v>
      </c>
      <c r="ES281">
        <v>0</v>
      </c>
      <c r="EV281">
        <v>8739</v>
      </c>
      <c r="EW281">
        <v>0</v>
      </c>
      <c r="EX281">
        <v>1</v>
      </c>
      <c r="FB281">
        <v>788292.13</v>
      </c>
      <c r="FI281">
        <v>1622376</v>
      </c>
      <c r="FP281">
        <v>28129</v>
      </c>
      <c r="FQ281">
        <v>6407</v>
      </c>
      <c r="FW281">
        <v>34536</v>
      </c>
      <c r="FX281">
        <v>155749</v>
      </c>
      <c r="GB281">
        <v>14411</v>
      </c>
      <c r="GL281">
        <v>-2186</v>
      </c>
      <c r="GM281">
        <v>199</v>
      </c>
      <c r="GN281">
        <v>-56</v>
      </c>
      <c r="GP281">
        <v>796</v>
      </c>
      <c r="GQ281">
        <v>203449</v>
      </c>
      <c r="GR281">
        <v>-75683</v>
      </c>
      <c r="GS281">
        <v>-54180</v>
      </c>
      <c r="GZ281">
        <v>-21503</v>
      </c>
      <c r="HA281">
        <v>-5250</v>
      </c>
      <c r="HB281">
        <v>-3627</v>
      </c>
      <c r="HE281">
        <v>-84560</v>
      </c>
      <c r="HG281">
        <v>1622375</v>
      </c>
    </row>
    <row r="282" spans="1:215" x14ac:dyDescent="0.25">
      <c r="A282">
        <v>20</v>
      </c>
      <c r="B282" t="s">
        <v>765</v>
      </c>
      <c r="C282">
        <v>2014</v>
      </c>
      <c r="E282" t="s">
        <v>766</v>
      </c>
      <c r="F282">
        <v>1979</v>
      </c>
      <c r="G282">
        <v>0</v>
      </c>
      <c r="I282">
        <v>2</v>
      </c>
      <c r="J282" t="s">
        <v>757</v>
      </c>
      <c r="K282" t="s">
        <v>758</v>
      </c>
      <c r="L282" t="s">
        <v>758</v>
      </c>
      <c r="M282">
        <v>2</v>
      </c>
      <c r="N282" t="s">
        <v>625</v>
      </c>
      <c r="O282">
        <v>0</v>
      </c>
      <c r="P282" t="s">
        <v>633</v>
      </c>
      <c r="Q282" t="s">
        <v>713</v>
      </c>
      <c r="R282">
        <v>1</v>
      </c>
      <c r="T282" s="60">
        <v>41912</v>
      </c>
      <c r="U282" s="60">
        <v>41913</v>
      </c>
      <c r="V282" s="60">
        <v>41913</v>
      </c>
      <c r="W282" t="s">
        <v>201</v>
      </c>
      <c r="X282" t="s">
        <v>654</v>
      </c>
      <c r="Y282" t="s">
        <v>639</v>
      </c>
      <c r="Z282">
        <v>3.5000000000000003E-2</v>
      </c>
      <c r="AA282">
        <v>6.4999998000000003E-2</v>
      </c>
      <c r="AB282">
        <v>1</v>
      </c>
      <c r="AC282">
        <v>0</v>
      </c>
      <c r="AD282">
        <v>7</v>
      </c>
      <c r="AE282">
        <v>0</v>
      </c>
      <c r="AF282">
        <v>3</v>
      </c>
      <c r="AG282">
        <v>18</v>
      </c>
      <c r="AI282" t="s">
        <v>768</v>
      </c>
      <c r="AO282">
        <v>1746030</v>
      </c>
      <c r="AP282">
        <v>1640468.3</v>
      </c>
      <c r="AQ282">
        <v>-8793</v>
      </c>
      <c r="AR282">
        <v>0</v>
      </c>
      <c r="AS282">
        <v>0</v>
      </c>
      <c r="AT282">
        <v>0</v>
      </c>
      <c r="AU282">
        <v>1</v>
      </c>
      <c r="AV282">
        <v>2</v>
      </c>
      <c r="AX282">
        <v>0</v>
      </c>
      <c r="AY282">
        <v>0.14285714999999999</v>
      </c>
      <c r="AZ282">
        <v>7</v>
      </c>
      <c r="BA282">
        <v>0</v>
      </c>
      <c r="BB282">
        <v>0</v>
      </c>
      <c r="BC282">
        <v>4</v>
      </c>
      <c r="BD282">
        <v>1</v>
      </c>
      <c r="BE282">
        <v>1</v>
      </c>
      <c r="BF282">
        <v>1.2</v>
      </c>
      <c r="BG282">
        <v>0.80000000999999998</v>
      </c>
      <c r="BK282">
        <v>4.2500000000000003E-2</v>
      </c>
      <c r="BO282">
        <v>4.2500000000000003E-2</v>
      </c>
      <c r="BP282" s="60">
        <v>41913</v>
      </c>
      <c r="BQ282">
        <v>1638583</v>
      </c>
      <c r="BR282">
        <v>1849230</v>
      </c>
      <c r="BS282">
        <v>0.88599998000000002</v>
      </c>
      <c r="BT282">
        <v>210647</v>
      </c>
      <c r="BV282">
        <v>378926</v>
      </c>
      <c r="BW282">
        <v>31600</v>
      </c>
      <c r="BX282">
        <v>1</v>
      </c>
      <c r="BY282">
        <v>0</v>
      </c>
      <c r="BZ282">
        <v>0</v>
      </c>
      <c r="CA282">
        <v>0</v>
      </c>
      <c r="CS282">
        <v>0</v>
      </c>
      <c r="CT282">
        <v>0</v>
      </c>
      <c r="CU282">
        <v>0</v>
      </c>
      <c r="CV282">
        <v>0.53939998</v>
      </c>
      <c r="CW282">
        <v>0.2344</v>
      </c>
      <c r="CX282">
        <v>0.30500000999999999</v>
      </c>
      <c r="CY282">
        <v>0.29710001000000003</v>
      </c>
      <c r="DB282">
        <v>5.6299999000000003E-2</v>
      </c>
      <c r="DC282">
        <v>4.3E-3</v>
      </c>
      <c r="DD282">
        <v>0.10290000000000001</v>
      </c>
      <c r="DF282">
        <v>2016</v>
      </c>
      <c r="DI282">
        <v>6.6300004999999995E-2</v>
      </c>
      <c r="DJ282">
        <v>0.1163</v>
      </c>
      <c r="DR282">
        <v>0</v>
      </c>
      <c r="DS282">
        <v>0</v>
      </c>
      <c r="DT282">
        <v>0</v>
      </c>
      <c r="DU282">
        <v>0</v>
      </c>
      <c r="DV282">
        <v>4499</v>
      </c>
      <c r="DW282">
        <v>378926</v>
      </c>
      <c r="DZ282">
        <v>84.224495000000005</v>
      </c>
      <c r="EA282">
        <v>969</v>
      </c>
      <c r="EC282">
        <v>3601</v>
      </c>
      <c r="ED282">
        <v>58687</v>
      </c>
      <c r="EF282">
        <v>16.297416999999999</v>
      </c>
      <c r="EG282">
        <v>3378</v>
      </c>
      <c r="EN282">
        <v>98</v>
      </c>
      <c r="EP282">
        <v>125</v>
      </c>
      <c r="EV282">
        <v>9069</v>
      </c>
      <c r="EW282">
        <v>1</v>
      </c>
      <c r="EX282">
        <v>1</v>
      </c>
    </row>
    <row r="283" spans="1:215" x14ac:dyDescent="0.25">
      <c r="A283">
        <v>21</v>
      </c>
      <c r="B283" t="s">
        <v>769</v>
      </c>
      <c r="C283">
        <v>2001</v>
      </c>
      <c r="E283" t="s">
        <v>770</v>
      </c>
      <c r="F283">
        <v>1970</v>
      </c>
      <c r="G283">
        <v>0</v>
      </c>
      <c r="I283">
        <v>0</v>
      </c>
      <c r="J283" t="s">
        <v>771</v>
      </c>
      <c r="K283" t="s">
        <v>772</v>
      </c>
      <c r="L283" t="s">
        <v>772</v>
      </c>
      <c r="M283">
        <v>4</v>
      </c>
      <c r="N283" t="s">
        <v>730</v>
      </c>
      <c r="O283">
        <v>1</v>
      </c>
      <c r="P283" t="s">
        <v>616</v>
      </c>
      <c r="Q283" t="s">
        <v>773</v>
      </c>
      <c r="R283">
        <v>1</v>
      </c>
      <c r="S283">
        <v>1</v>
      </c>
      <c r="T283" s="60">
        <v>37072</v>
      </c>
      <c r="U283" s="60">
        <v>37072</v>
      </c>
      <c r="V283" s="60">
        <v>37072</v>
      </c>
      <c r="W283" t="s">
        <v>201</v>
      </c>
      <c r="X283" t="s">
        <v>774</v>
      </c>
      <c r="Y283" t="s">
        <v>627</v>
      </c>
      <c r="Z283">
        <v>5.0000001000000002E-2</v>
      </c>
      <c r="AA283">
        <v>8.5000001000000006E-2</v>
      </c>
      <c r="AB283">
        <v>1</v>
      </c>
      <c r="AC283">
        <v>0</v>
      </c>
      <c r="AD283">
        <v>1</v>
      </c>
      <c r="AE283">
        <v>1</v>
      </c>
      <c r="AF283">
        <v>3</v>
      </c>
      <c r="AG283">
        <v>13.62</v>
      </c>
      <c r="BP283" s="60">
        <v>37072</v>
      </c>
      <c r="BQ283">
        <v>4759031</v>
      </c>
      <c r="BR283">
        <v>4232244</v>
      </c>
      <c r="BS283">
        <v>1.1240000999999999</v>
      </c>
      <c r="BT283">
        <v>-526787</v>
      </c>
      <c r="BV283">
        <v>1270632</v>
      </c>
      <c r="BW283">
        <v>20542</v>
      </c>
      <c r="BX283">
        <v>1</v>
      </c>
      <c r="BY283">
        <v>0</v>
      </c>
      <c r="BZ283">
        <v>0</v>
      </c>
      <c r="CA283">
        <v>0</v>
      </c>
      <c r="CC283">
        <v>-5.0999998999999997E-2</v>
      </c>
      <c r="CE283">
        <v>7.1999996999999996E-2</v>
      </c>
      <c r="CG283">
        <v>0.11399999</v>
      </c>
      <c r="CJ283">
        <v>0.127</v>
      </c>
      <c r="CL283">
        <v>0.111</v>
      </c>
      <c r="CS283">
        <v>0</v>
      </c>
      <c r="CT283">
        <v>0</v>
      </c>
      <c r="CU283">
        <v>0</v>
      </c>
      <c r="CV283">
        <v>0.56400001</v>
      </c>
      <c r="CW283">
        <v>0.44900000000000001</v>
      </c>
      <c r="CX283">
        <v>0.115</v>
      </c>
      <c r="CY283">
        <v>0.30899999</v>
      </c>
      <c r="CZ283">
        <v>0.28100002000000002</v>
      </c>
      <c r="DA283">
        <v>2.7999999000000001E-2</v>
      </c>
      <c r="DB283">
        <v>0</v>
      </c>
      <c r="DC283">
        <v>2.3E-2</v>
      </c>
      <c r="DD283">
        <v>0.10399999</v>
      </c>
      <c r="DE283">
        <v>0</v>
      </c>
      <c r="DF283">
        <v>2003</v>
      </c>
      <c r="DG283">
        <v>9.9300004999999997E-2</v>
      </c>
      <c r="DH283">
        <v>2.4400001000000001E-2</v>
      </c>
      <c r="DI283">
        <v>7.4900000999999994E-2</v>
      </c>
      <c r="DJ283">
        <v>2.9899999E-2</v>
      </c>
      <c r="DK283">
        <v>5.4299999000000002E-2</v>
      </c>
      <c r="DL283">
        <v>126183.4</v>
      </c>
      <c r="DM283">
        <v>31013.1</v>
      </c>
      <c r="DN283">
        <v>95170.297000000006</v>
      </c>
      <c r="DP283">
        <v>38043.199000000001</v>
      </c>
      <c r="DR283">
        <v>0</v>
      </c>
      <c r="DS283">
        <v>0</v>
      </c>
      <c r="DT283">
        <v>0</v>
      </c>
      <c r="DU283">
        <v>0</v>
      </c>
      <c r="DV283">
        <v>31989</v>
      </c>
      <c r="DZ283">
        <v>39.720905000000002</v>
      </c>
      <c r="EA283">
        <v>487</v>
      </c>
      <c r="EB283">
        <v>305</v>
      </c>
      <c r="EC283">
        <v>15642</v>
      </c>
      <c r="EF283">
        <v>11.439969</v>
      </c>
      <c r="EG283">
        <v>15642</v>
      </c>
      <c r="ES283">
        <v>0</v>
      </c>
      <c r="EV283">
        <v>48423</v>
      </c>
      <c r="EW283">
        <v>1</v>
      </c>
      <c r="EX283">
        <v>1</v>
      </c>
      <c r="FB283">
        <v>1611764.4</v>
      </c>
      <c r="FP283">
        <v>31888</v>
      </c>
      <c r="FQ283">
        <v>20542</v>
      </c>
      <c r="FV283">
        <v>38191</v>
      </c>
      <c r="FW283">
        <v>90621</v>
      </c>
      <c r="FX283">
        <v>169528</v>
      </c>
      <c r="GB283">
        <v>-429538</v>
      </c>
      <c r="GL283">
        <v>-15573</v>
      </c>
      <c r="GQ283">
        <v>-184962</v>
      </c>
      <c r="GR283">
        <v>-178944</v>
      </c>
      <c r="GS283">
        <v>-175312</v>
      </c>
      <c r="GZ283">
        <v>-3632</v>
      </c>
      <c r="HA283">
        <v>-2485</v>
      </c>
      <c r="HB283">
        <v>-4972</v>
      </c>
      <c r="HD283">
        <v>314</v>
      </c>
      <c r="HE283">
        <v>-186087</v>
      </c>
      <c r="HG283">
        <v>5057849</v>
      </c>
    </row>
    <row r="284" spans="1:215" x14ac:dyDescent="0.25">
      <c r="A284">
        <v>21</v>
      </c>
      <c r="B284" t="s">
        <v>769</v>
      </c>
      <c r="C284">
        <v>2002</v>
      </c>
      <c r="E284" t="s">
        <v>770</v>
      </c>
      <c r="F284">
        <v>1970</v>
      </c>
      <c r="G284">
        <v>0</v>
      </c>
      <c r="I284">
        <v>0</v>
      </c>
      <c r="J284" t="s">
        <v>771</v>
      </c>
      <c r="K284" t="s">
        <v>772</v>
      </c>
      <c r="L284" t="s">
        <v>772</v>
      </c>
      <c r="M284">
        <v>4</v>
      </c>
      <c r="N284" t="s">
        <v>730</v>
      </c>
      <c r="O284">
        <v>1</v>
      </c>
      <c r="P284" t="s">
        <v>616</v>
      </c>
      <c r="Q284" t="s">
        <v>773</v>
      </c>
      <c r="R284">
        <v>1</v>
      </c>
      <c r="S284">
        <v>1</v>
      </c>
      <c r="T284" s="60">
        <v>37437</v>
      </c>
      <c r="U284" s="60">
        <v>37437</v>
      </c>
      <c r="V284" s="60">
        <v>37437</v>
      </c>
      <c r="W284" t="s">
        <v>201</v>
      </c>
      <c r="X284" t="s">
        <v>774</v>
      </c>
      <c r="Y284" t="s">
        <v>627</v>
      </c>
      <c r="Z284">
        <v>5.0000001000000002E-2</v>
      </c>
      <c r="AA284">
        <v>8.5000001000000006E-2</v>
      </c>
      <c r="AB284">
        <v>1</v>
      </c>
      <c r="AC284">
        <v>0</v>
      </c>
      <c r="AD284">
        <v>1</v>
      </c>
      <c r="AE284">
        <v>1</v>
      </c>
      <c r="AF284">
        <v>3</v>
      </c>
      <c r="AG284">
        <v>13.95</v>
      </c>
      <c r="BP284" s="60">
        <v>37437</v>
      </c>
      <c r="BQ284">
        <v>4956156</v>
      </c>
      <c r="BR284">
        <v>4521732</v>
      </c>
      <c r="BS284">
        <v>1.0960000000000001</v>
      </c>
      <c r="BT284">
        <v>-434424</v>
      </c>
      <c r="BV284">
        <v>1351112</v>
      </c>
      <c r="BW284">
        <v>18148</v>
      </c>
      <c r="BX284">
        <v>1</v>
      </c>
      <c r="BY284">
        <v>0</v>
      </c>
      <c r="BZ284">
        <v>0</v>
      </c>
      <c r="CA284">
        <v>0</v>
      </c>
      <c r="CC284">
        <v>-6.3000001E-2</v>
      </c>
      <c r="CE284">
        <v>1.2999999E-2</v>
      </c>
      <c r="CG284">
        <v>6.4000003E-2</v>
      </c>
      <c r="CJ284">
        <v>0.10600001000000001</v>
      </c>
      <c r="CL284">
        <v>0.1</v>
      </c>
      <c r="CS284">
        <v>0</v>
      </c>
      <c r="CT284">
        <v>0</v>
      </c>
      <c r="CU284">
        <v>0</v>
      </c>
      <c r="CV284">
        <v>0.60100001000000003</v>
      </c>
      <c r="CW284">
        <v>0.48199998999999999</v>
      </c>
      <c r="CX284">
        <v>0.11899999999999999</v>
      </c>
      <c r="CY284">
        <v>0.28100002000000002</v>
      </c>
      <c r="CZ284">
        <v>0.25400001</v>
      </c>
      <c r="DA284">
        <v>2.7000000999999999E-2</v>
      </c>
      <c r="DB284">
        <v>0</v>
      </c>
      <c r="DC284">
        <v>1.8999999E-2</v>
      </c>
      <c r="DD284">
        <v>9.8999999000000005E-2</v>
      </c>
      <c r="DE284">
        <v>0</v>
      </c>
      <c r="DF284">
        <v>2004</v>
      </c>
      <c r="DG284">
        <v>9.9500000000000005E-2</v>
      </c>
      <c r="DH284">
        <v>2.4600001E-2</v>
      </c>
      <c r="DI284">
        <v>7.4900000999999994E-2</v>
      </c>
      <c r="DJ284">
        <v>4.1999999000000003E-2</v>
      </c>
      <c r="DK284">
        <v>6.6599994999999995E-2</v>
      </c>
      <c r="DL284">
        <v>134421.59</v>
      </c>
      <c r="DM284">
        <v>33223.300999999999</v>
      </c>
      <c r="DN284">
        <v>101198.3</v>
      </c>
      <c r="DP284">
        <v>56741.898000000001</v>
      </c>
      <c r="DR284">
        <v>0</v>
      </c>
      <c r="DS284">
        <v>0</v>
      </c>
      <c r="DT284">
        <v>0</v>
      </c>
      <c r="DU284">
        <v>0</v>
      </c>
      <c r="DV284">
        <v>31951</v>
      </c>
      <c r="DZ284">
        <v>42.287002999999999</v>
      </c>
      <c r="EA284">
        <v>814</v>
      </c>
      <c r="EB284">
        <v>116</v>
      </c>
      <c r="EC284">
        <v>16227</v>
      </c>
      <c r="EF284">
        <v>12.252851</v>
      </c>
      <c r="EG284">
        <v>16227</v>
      </c>
      <c r="ES284">
        <v>0</v>
      </c>
      <c r="EV284">
        <v>49108</v>
      </c>
      <c r="EW284">
        <v>1</v>
      </c>
      <c r="EX284">
        <v>1</v>
      </c>
      <c r="FB284">
        <v>1792551.6</v>
      </c>
      <c r="FP284">
        <v>33477</v>
      </c>
      <c r="FQ284">
        <v>18148</v>
      </c>
      <c r="FV284">
        <v>31994</v>
      </c>
      <c r="FW284">
        <v>83619</v>
      </c>
      <c r="FX284">
        <v>141574</v>
      </c>
      <c r="GB284">
        <v>-429051</v>
      </c>
      <c r="GL284">
        <v>-13026</v>
      </c>
      <c r="GQ284">
        <v>-216884</v>
      </c>
      <c r="GR284">
        <v>-198827</v>
      </c>
      <c r="GS284">
        <v>-194824</v>
      </c>
      <c r="GZ284">
        <v>-4003</v>
      </c>
      <c r="HA284">
        <v>-2409</v>
      </c>
      <c r="HB284">
        <v>-4634</v>
      </c>
      <c r="HD284">
        <v>193</v>
      </c>
      <c r="HE284">
        <v>-205677</v>
      </c>
      <c r="HG284">
        <v>4635288</v>
      </c>
    </row>
    <row r="285" spans="1:215" x14ac:dyDescent="0.25">
      <c r="A285">
        <v>21</v>
      </c>
      <c r="B285" t="s">
        <v>769</v>
      </c>
      <c r="C285">
        <v>2003</v>
      </c>
      <c r="E285" t="s">
        <v>770</v>
      </c>
      <c r="F285">
        <v>1970</v>
      </c>
      <c r="G285">
        <v>0</v>
      </c>
      <c r="I285">
        <v>0</v>
      </c>
      <c r="J285" t="s">
        <v>771</v>
      </c>
      <c r="K285" t="s">
        <v>772</v>
      </c>
      <c r="L285" t="s">
        <v>772</v>
      </c>
      <c r="M285">
        <v>4</v>
      </c>
      <c r="N285" t="s">
        <v>730</v>
      </c>
      <c r="O285">
        <v>1</v>
      </c>
      <c r="P285" t="s">
        <v>616</v>
      </c>
      <c r="Q285" t="s">
        <v>773</v>
      </c>
      <c r="R285">
        <v>1</v>
      </c>
      <c r="S285">
        <v>1</v>
      </c>
      <c r="T285" s="60">
        <v>37802</v>
      </c>
      <c r="U285" s="60">
        <v>37802</v>
      </c>
      <c r="V285" s="60">
        <v>37802</v>
      </c>
      <c r="W285" t="s">
        <v>201</v>
      </c>
      <c r="X285" t="s">
        <v>774</v>
      </c>
      <c r="Y285" t="s">
        <v>627</v>
      </c>
      <c r="Z285">
        <v>3.7500000999999998E-2</v>
      </c>
      <c r="AA285">
        <v>7.9999998000000003E-2</v>
      </c>
      <c r="AB285">
        <v>1</v>
      </c>
      <c r="AC285">
        <v>0</v>
      </c>
      <c r="AD285">
        <v>1</v>
      </c>
      <c r="AE285">
        <v>1</v>
      </c>
      <c r="AF285">
        <v>3</v>
      </c>
      <c r="AG285">
        <v>14.43</v>
      </c>
      <c r="BP285" s="60">
        <v>37802</v>
      </c>
      <c r="BQ285">
        <v>5125442</v>
      </c>
      <c r="BR285">
        <v>4794944</v>
      </c>
      <c r="BS285">
        <v>1.069</v>
      </c>
      <c r="BT285">
        <v>-330498</v>
      </c>
      <c r="BV285">
        <v>1355800</v>
      </c>
      <c r="BW285">
        <v>40175</v>
      </c>
      <c r="BX285">
        <v>1</v>
      </c>
      <c r="BY285">
        <v>0</v>
      </c>
      <c r="BZ285">
        <v>0</v>
      </c>
      <c r="CA285">
        <v>0</v>
      </c>
      <c r="CC285">
        <v>3.0999999E-2</v>
      </c>
      <c r="CE285">
        <v>-2.7999999000000001E-2</v>
      </c>
      <c r="CG285">
        <v>3.5000000000000003E-2</v>
      </c>
      <c r="CJ285">
        <v>9.3000001999999998E-2</v>
      </c>
      <c r="CL285">
        <v>9.8999999000000005E-2</v>
      </c>
      <c r="CS285">
        <v>0</v>
      </c>
      <c r="CT285">
        <v>0</v>
      </c>
      <c r="CU285">
        <v>0</v>
      </c>
      <c r="CV285">
        <v>0.65900004000000001</v>
      </c>
      <c r="CW285">
        <v>0.51599996999999997</v>
      </c>
      <c r="CX285">
        <v>0.14300001000000001</v>
      </c>
      <c r="CY285">
        <v>0.20100001000000001</v>
      </c>
      <c r="CZ285">
        <v>0.19499999000000001</v>
      </c>
      <c r="DA285">
        <v>6.0000000000000001E-3</v>
      </c>
      <c r="DB285">
        <v>0</v>
      </c>
      <c r="DC285">
        <v>2.5999998999999999E-2</v>
      </c>
      <c r="DD285">
        <v>0.11399999</v>
      </c>
      <c r="DE285">
        <v>0</v>
      </c>
      <c r="DF285">
        <v>2005</v>
      </c>
      <c r="DG285">
        <v>9.9500000000000005E-2</v>
      </c>
      <c r="DH285">
        <v>2.4600001E-2</v>
      </c>
      <c r="DI285">
        <v>7.4900000999999994E-2</v>
      </c>
      <c r="DJ285">
        <v>4.9099996999999999E-2</v>
      </c>
      <c r="DK285">
        <v>7.3699996000000004E-2</v>
      </c>
      <c r="DL285">
        <v>134886.09</v>
      </c>
      <c r="DM285">
        <v>33336.699000000001</v>
      </c>
      <c r="DN285">
        <v>101549.4</v>
      </c>
      <c r="DP285">
        <v>66622</v>
      </c>
      <c r="DR285">
        <v>0</v>
      </c>
      <c r="DS285">
        <v>0</v>
      </c>
      <c r="DT285">
        <v>0</v>
      </c>
      <c r="DU285">
        <v>0</v>
      </c>
      <c r="DV285">
        <v>31869</v>
      </c>
      <c r="DZ285">
        <v>42.542912000000001</v>
      </c>
      <c r="EA285">
        <v>945</v>
      </c>
      <c r="EB285">
        <v>101</v>
      </c>
      <c r="EC285">
        <v>16934</v>
      </c>
      <c r="EF285">
        <v>13.061650999999999</v>
      </c>
      <c r="EG285">
        <v>16934</v>
      </c>
      <c r="ES285">
        <v>0</v>
      </c>
      <c r="EV285">
        <v>49849</v>
      </c>
      <c r="EW285">
        <v>1</v>
      </c>
      <c r="EX285">
        <v>1</v>
      </c>
      <c r="FB285">
        <v>2053971.3</v>
      </c>
      <c r="FP285">
        <v>35130</v>
      </c>
      <c r="FQ285">
        <v>40175</v>
      </c>
      <c r="FV285">
        <v>25878</v>
      </c>
      <c r="FW285">
        <v>101183</v>
      </c>
      <c r="FX285">
        <v>115884</v>
      </c>
      <c r="GB285">
        <v>39077</v>
      </c>
      <c r="GL285">
        <v>-13131</v>
      </c>
      <c r="GQ285">
        <v>243013</v>
      </c>
      <c r="GR285">
        <v>-221186</v>
      </c>
      <c r="GS285">
        <v>-217126</v>
      </c>
      <c r="GZ285">
        <v>-4060</v>
      </c>
      <c r="HA285">
        <v>-2653</v>
      </c>
      <c r="HB285">
        <v>-5227</v>
      </c>
      <c r="HD285">
        <v>273</v>
      </c>
      <c r="HE285">
        <v>-228793</v>
      </c>
      <c r="HG285">
        <v>4649508</v>
      </c>
    </row>
    <row r="286" spans="1:215" x14ac:dyDescent="0.25">
      <c r="A286">
        <v>21</v>
      </c>
      <c r="B286" t="s">
        <v>769</v>
      </c>
      <c r="C286">
        <v>2004</v>
      </c>
      <c r="E286" t="s">
        <v>770</v>
      </c>
      <c r="F286">
        <v>1970</v>
      </c>
      <c r="G286">
        <v>0</v>
      </c>
      <c r="I286">
        <v>0</v>
      </c>
      <c r="J286" t="s">
        <v>771</v>
      </c>
      <c r="K286" t="s">
        <v>772</v>
      </c>
      <c r="L286" t="s">
        <v>772</v>
      </c>
      <c r="M286">
        <v>4</v>
      </c>
      <c r="N286" t="s">
        <v>730</v>
      </c>
      <c r="O286">
        <v>1</v>
      </c>
      <c r="P286" t="s">
        <v>616</v>
      </c>
      <c r="Q286" t="s">
        <v>773</v>
      </c>
      <c r="R286">
        <v>1</v>
      </c>
      <c r="S286">
        <v>1</v>
      </c>
      <c r="T286" s="60">
        <v>38168</v>
      </c>
      <c r="U286" s="60">
        <v>38168</v>
      </c>
      <c r="V286" s="60">
        <v>38168</v>
      </c>
      <c r="W286" t="s">
        <v>201</v>
      </c>
      <c r="X286" t="s">
        <v>774</v>
      </c>
      <c r="Y286" t="s">
        <v>627</v>
      </c>
      <c r="Z286">
        <v>3.7500000999999998E-2</v>
      </c>
      <c r="AA286">
        <v>7.9999998000000003E-2</v>
      </c>
      <c r="AB286">
        <v>1</v>
      </c>
      <c r="AC286">
        <v>0</v>
      </c>
      <c r="AD286">
        <v>1</v>
      </c>
      <c r="AE286">
        <v>1</v>
      </c>
      <c r="AF286">
        <v>3</v>
      </c>
      <c r="AG286">
        <v>16.100000000000001</v>
      </c>
      <c r="BP286" s="60">
        <v>38168</v>
      </c>
      <c r="BQ286">
        <v>5387560</v>
      </c>
      <c r="BR286">
        <v>5229927</v>
      </c>
      <c r="BS286">
        <v>1.03</v>
      </c>
      <c r="BT286">
        <v>-157633</v>
      </c>
      <c r="BV286">
        <v>1399279</v>
      </c>
      <c r="BW286">
        <v>57459</v>
      </c>
      <c r="BX286">
        <v>1</v>
      </c>
      <c r="BY286">
        <v>0</v>
      </c>
      <c r="BZ286">
        <v>0</v>
      </c>
      <c r="CA286">
        <v>0</v>
      </c>
      <c r="CC286">
        <v>0.15899999000000001</v>
      </c>
      <c r="CE286">
        <v>3.9000000999999999E-2</v>
      </c>
      <c r="CG286">
        <v>4.3999999999999997E-2</v>
      </c>
      <c r="CJ286">
        <v>0.10600001000000001</v>
      </c>
      <c r="CL286">
        <v>0.10100000000000001</v>
      </c>
      <c r="CS286">
        <v>0</v>
      </c>
      <c r="CT286">
        <v>0</v>
      </c>
      <c r="CU286">
        <v>0</v>
      </c>
      <c r="CV286">
        <v>0.63300002</v>
      </c>
      <c r="CW286">
        <v>0.48099997999999999</v>
      </c>
      <c r="CX286">
        <v>0.152</v>
      </c>
      <c r="CY286">
        <v>0.23</v>
      </c>
      <c r="CZ286">
        <v>0.22499999000000001</v>
      </c>
      <c r="DA286">
        <v>5.0000000000000001E-3</v>
      </c>
      <c r="DB286">
        <v>0</v>
      </c>
      <c r="DC286">
        <v>2.7000000999999999E-2</v>
      </c>
      <c r="DD286">
        <v>0.11</v>
      </c>
      <c r="DE286">
        <v>0</v>
      </c>
      <c r="DF286">
        <v>2006</v>
      </c>
      <c r="DG286">
        <v>9.8400003999999999E-2</v>
      </c>
      <c r="DH286">
        <v>2.4900001000000001E-2</v>
      </c>
      <c r="DI286">
        <v>7.3499999999999996E-2</v>
      </c>
      <c r="DJ286">
        <v>6.1199999999999997E-2</v>
      </c>
      <c r="DK286">
        <v>8.6099996999999998E-2</v>
      </c>
      <c r="DL286">
        <v>137731.70000000001</v>
      </c>
      <c r="DM286">
        <v>34884.699000000001</v>
      </c>
      <c r="DN286">
        <v>102847</v>
      </c>
      <c r="DP286">
        <v>85589.601999999999</v>
      </c>
      <c r="DR286">
        <v>0</v>
      </c>
      <c r="DS286">
        <v>0</v>
      </c>
      <c r="DT286">
        <v>0</v>
      </c>
      <c r="DU286">
        <v>0</v>
      </c>
      <c r="DV286">
        <v>32498</v>
      </c>
      <c r="DW286">
        <v>1399279</v>
      </c>
      <c r="DZ286">
        <v>43.056998999999998</v>
      </c>
      <c r="EA286">
        <v>988</v>
      </c>
      <c r="EB286">
        <v>101</v>
      </c>
      <c r="EC286">
        <v>17613</v>
      </c>
      <c r="EF286">
        <v>14.149606</v>
      </c>
      <c r="EG286">
        <v>17613</v>
      </c>
      <c r="ES286">
        <v>0</v>
      </c>
      <c r="EV286">
        <v>51198</v>
      </c>
      <c r="EW286">
        <v>0</v>
      </c>
      <c r="EX286">
        <v>1</v>
      </c>
      <c r="FB286">
        <v>2473570</v>
      </c>
      <c r="FP286">
        <v>36007</v>
      </c>
      <c r="FQ286">
        <v>57459</v>
      </c>
      <c r="FV286">
        <v>29290</v>
      </c>
      <c r="FW286">
        <v>122756</v>
      </c>
      <c r="FX286">
        <v>116956</v>
      </c>
      <c r="GB286">
        <v>631656</v>
      </c>
      <c r="GL286">
        <v>-16274</v>
      </c>
      <c r="GQ286">
        <v>855094</v>
      </c>
      <c r="GR286">
        <v>-249217</v>
      </c>
      <c r="GS286">
        <v>-243238</v>
      </c>
      <c r="GZ286">
        <v>-5979</v>
      </c>
      <c r="HA286">
        <v>-2333</v>
      </c>
      <c r="HB286">
        <v>-4622</v>
      </c>
      <c r="HD286">
        <v>250</v>
      </c>
      <c r="HE286">
        <v>-255922</v>
      </c>
      <c r="HG286">
        <v>5248680</v>
      </c>
    </row>
    <row r="287" spans="1:215" x14ac:dyDescent="0.25">
      <c r="A287">
        <v>21</v>
      </c>
      <c r="B287" t="s">
        <v>769</v>
      </c>
      <c r="C287">
        <v>2005</v>
      </c>
      <c r="E287" t="s">
        <v>770</v>
      </c>
      <c r="F287">
        <v>1970</v>
      </c>
      <c r="G287">
        <v>0</v>
      </c>
      <c r="I287">
        <v>0</v>
      </c>
      <c r="J287" t="s">
        <v>771</v>
      </c>
      <c r="K287" t="s">
        <v>772</v>
      </c>
      <c r="L287" t="s">
        <v>772</v>
      </c>
      <c r="M287">
        <v>4</v>
      </c>
      <c r="N287" t="s">
        <v>730</v>
      </c>
      <c r="O287">
        <v>1</v>
      </c>
      <c r="P287" t="s">
        <v>616</v>
      </c>
      <c r="Q287" t="s">
        <v>773</v>
      </c>
      <c r="R287">
        <v>1</v>
      </c>
      <c r="S287">
        <v>1</v>
      </c>
      <c r="T287" s="60">
        <v>38533</v>
      </c>
      <c r="U287" s="60">
        <v>38533</v>
      </c>
      <c r="V287" s="60">
        <v>38533</v>
      </c>
      <c r="W287" t="s">
        <v>201</v>
      </c>
      <c r="X287" t="s">
        <v>774</v>
      </c>
      <c r="Y287" t="s">
        <v>627</v>
      </c>
      <c r="Z287">
        <v>3.7500000999999998E-2</v>
      </c>
      <c r="AA287">
        <v>7.9999998000000003E-2</v>
      </c>
      <c r="AB287">
        <v>1</v>
      </c>
      <c r="AC287">
        <v>0</v>
      </c>
      <c r="AD287">
        <v>1</v>
      </c>
      <c r="AE287">
        <v>1</v>
      </c>
      <c r="AF287">
        <v>3</v>
      </c>
      <c r="AG287">
        <v>21.200001</v>
      </c>
      <c r="BP287" s="60">
        <v>38533</v>
      </c>
      <c r="BQ287">
        <v>5660057</v>
      </c>
      <c r="BR287">
        <v>5572719</v>
      </c>
      <c r="BS287">
        <v>1.016</v>
      </c>
      <c r="BT287">
        <v>-87338</v>
      </c>
      <c r="BV287">
        <v>1471931</v>
      </c>
      <c r="BW287">
        <v>70638</v>
      </c>
      <c r="BX287">
        <v>1</v>
      </c>
      <c r="BY287">
        <v>0</v>
      </c>
      <c r="BZ287">
        <v>0</v>
      </c>
      <c r="CA287">
        <v>0</v>
      </c>
      <c r="CC287">
        <v>9.6000001000000001E-2</v>
      </c>
      <c r="CE287">
        <v>9.3999997000000002E-2</v>
      </c>
      <c r="CG287">
        <v>3.0999999E-2</v>
      </c>
      <c r="CJ287">
        <v>9.6999995000000006E-2</v>
      </c>
      <c r="CL287">
        <v>0.10199999999999999</v>
      </c>
      <c r="CS287">
        <v>0</v>
      </c>
      <c r="CT287">
        <v>0</v>
      </c>
      <c r="CU287">
        <v>0</v>
      </c>
      <c r="CV287">
        <v>0.66400002999999996</v>
      </c>
      <c r="CW287">
        <v>0.52599996000000004</v>
      </c>
      <c r="CX287">
        <v>0.13800000000000001</v>
      </c>
      <c r="CY287">
        <v>0.192</v>
      </c>
      <c r="CZ287">
        <v>0.183</v>
      </c>
      <c r="DA287">
        <v>8.9999999999999993E-3</v>
      </c>
      <c r="DB287">
        <v>0</v>
      </c>
      <c r="DC287">
        <v>3.9999999000000001E-2</v>
      </c>
      <c r="DD287">
        <v>0.10399999</v>
      </c>
      <c r="DE287">
        <v>0</v>
      </c>
      <c r="DF287">
        <v>2007</v>
      </c>
      <c r="DG287">
        <v>9.8500006000000001E-2</v>
      </c>
      <c r="DH287">
        <v>2.5000000000000001E-2</v>
      </c>
      <c r="DI287">
        <v>7.3499999999999996E-2</v>
      </c>
      <c r="DJ287">
        <v>6.6900000000000001E-2</v>
      </c>
      <c r="DK287">
        <v>9.1899997999999997E-2</v>
      </c>
      <c r="DL287">
        <v>144999.29999999999</v>
      </c>
      <c r="DM287">
        <v>36812.398000000001</v>
      </c>
      <c r="DN287">
        <v>108186.9</v>
      </c>
      <c r="DP287">
        <v>98423</v>
      </c>
      <c r="DR287">
        <v>0</v>
      </c>
      <c r="DS287">
        <v>0</v>
      </c>
      <c r="DT287">
        <v>0</v>
      </c>
      <c r="DU287">
        <v>0</v>
      </c>
      <c r="DV287">
        <v>33371</v>
      </c>
      <c r="DW287">
        <v>1471930.8</v>
      </c>
      <c r="DZ287">
        <v>44.097999999999999</v>
      </c>
      <c r="EA287">
        <v>1066</v>
      </c>
      <c r="EB287">
        <v>832</v>
      </c>
      <c r="EC287">
        <v>18347</v>
      </c>
      <c r="ED287">
        <v>280357.59000000003</v>
      </c>
      <c r="EF287">
        <v>15.280841000000001</v>
      </c>
      <c r="EG287">
        <v>16140</v>
      </c>
      <c r="EN287">
        <v>2207</v>
      </c>
      <c r="ES287">
        <v>0</v>
      </c>
      <c r="EV287">
        <v>53616</v>
      </c>
      <c r="EW287">
        <v>0</v>
      </c>
      <c r="EX287">
        <v>1</v>
      </c>
      <c r="FB287">
        <v>2743702.3</v>
      </c>
      <c r="FP287">
        <v>37857</v>
      </c>
      <c r="FQ287">
        <v>70638</v>
      </c>
      <c r="FV287">
        <v>33839</v>
      </c>
      <c r="FW287">
        <v>142334</v>
      </c>
      <c r="FX287">
        <v>80315</v>
      </c>
      <c r="GB287">
        <v>437425</v>
      </c>
      <c r="GL287">
        <v>-17892</v>
      </c>
      <c r="GQ287">
        <v>642182</v>
      </c>
      <c r="GR287">
        <v>-275735</v>
      </c>
      <c r="GS287">
        <v>-271281</v>
      </c>
      <c r="GZ287">
        <v>-4454</v>
      </c>
      <c r="HA287">
        <v>-2408</v>
      </c>
      <c r="HB287">
        <v>-4554</v>
      </c>
      <c r="HD287">
        <v>344</v>
      </c>
      <c r="HE287">
        <v>-282353</v>
      </c>
      <c r="HG287">
        <v>5608509</v>
      </c>
    </row>
    <row r="288" spans="1:215" x14ac:dyDescent="0.25">
      <c r="A288">
        <v>21</v>
      </c>
      <c r="B288" t="s">
        <v>769</v>
      </c>
      <c r="C288">
        <v>2006</v>
      </c>
      <c r="E288" t="s">
        <v>770</v>
      </c>
      <c r="F288">
        <v>1970</v>
      </c>
      <c r="G288">
        <v>0</v>
      </c>
      <c r="I288">
        <v>0</v>
      </c>
      <c r="J288" t="s">
        <v>771</v>
      </c>
      <c r="K288" t="s">
        <v>772</v>
      </c>
      <c r="L288" t="s">
        <v>772</v>
      </c>
      <c r="M288">
        <v>4</v>
      </c>
      <c r="N288" t="s">
        <v>730</v>
      </c>
      <c r="O288">
        <v>1</v>
      </c>
      <c r="P288" t="s">
        <v>616</v>
      </c>
      <c r="Q288" t="s">
        <v>773</v>
      </c>
      <c r="R288">
        <v>1</v>
      </c>
      <c r="S288">
        <v>1</v>
      </c>
      <c r="T288" s="60">
        <v>38898</v>
      </c>
      <c r="U288" s="60">
        <v>38898</v>
      </c>
      <c r="V288" s="60">
        <v>38898</v>
      </c>
      <c r="W288" t="s">
        <v>201</v>
      </c>
      <c r="X288" t="s">
        <v>774</v>
      </c>
      <c r="Y288" t="s">
        <v>619</v>
      </c>
      <c r="Z288">
        <v>3.7500000999999998E-2</v>
      </c>
      <c r="AA288">
        <v>7.9999998000000003E-2</v>
      </c>
      <c r="AB288">
        <v>1</v>
      </c>
      <c r="AC288">
        <v>0</v>
      </c>
      <c r="AD288">
        <v>1</v>
      </c>
      <c r="AE288">
        <v>1</v>
      </c>
      <c r="AF288">
        <v>1</v>
      </c>
      <c r="AG288">
        <v>21.200001</v>
      </c>
      <c r="BP288" s="60">
        <v>38898</v>
      </c>
      <c r="BQ288">
        <v>5998746</v>
      </c>
      <c r="BR288">
        <v>5901072</v>
      </c>
      <c r="BS288">
        <v>1.0169999999999999</v>
      </c>
      <c r="BT288">
        <v>-97674</v>
      </c>
      <c r="BV288">
        <v>1589185</v>
      </c>
      <c r="BW288">
        <v>91013</v>
      </c>
      <c r="BX288">
        <v>1</v>
      </c>
      <c r="BY288">
        <v>0</v>
      </c>
      <c r="BZ288">
        <v>0</v>
      </c>
      <c r="CA288">
        <v>0</v>
      </c>
      <c r="CC288">
        <v>0.124</v>
      </c>
      <c r="CE288">
        <v>0.12899999000000001</v>
      </c>
      <c r="CG288">
        <v>6.8999998000000007E-2</v>
      </c>
      <c r="CJ288">
        <v>9.1999999999999998E-2</v>
      </c>
      <c r="CL288">
        <v>0.108</v>
      </c>
      <c r="CS288">
        <v>0</v>
      </c>
      <c r="CT288">
        <v>0</v>
      </c>
      <c r="CU288">
        <v>0</v>
      </c>
      <c r="CV288">
        <v>0.65800004999999995</v>
      </c>
      <c r="CW288">
        <v>0.46799998999999998</v>
      </c>
      <c r="CX288">
        <v>0.19</v>
      </c>
      <c r="CY288">
        <v>0.20899999</v>
      </c>
      <c r="CZ288">
        <v>0.17399998999999999</v>
      </c>
      <c r="DA288">
        <v>3.5000000000000003E-2</v>
      </c>
      <c r="DB288">
        <v>0</v>
      </c>
      <c r="DC288">
        <v>1.4E-2</v>
      </c>
      <c r="DD288">
        <v>0.11899999999999999</v>
      </c>
      <c r="DE288">
        <v>0</v>
      </c>
      <c r="DF288">
        <v>2008</v>
      </c>
      <c r="DG288">
        <v>9.3500002999999998E-2</v>
      </c>
      <c r="DH288">
        <v>2.5000000000000001E-2</v>
      </c>
      <c r="DI288">
        <v>6.8499997000000007E-2</v>
      </c>
      <c r="DJ288">
        <v>6.2600002000000002E-2</v>
      </c>
      <c r="DK288">
        <v>8.7599999999999997E-2</v>
      </c>
      <c r="DL288">
        <v>148588.79999999999</v>
      </c>
      <c r="DM288">
        <v>39729.601999999999</v>
      </c>
      <c r="DN288">
        <v>108859.2</v>
      </c>
      <c r="DP288">
        <v>99554</v>
      </c>
      <c r="DR288">
        <v>0</v>
      </c>
      <c r="DS288">
        <v>0</v>
      </c>
      <c r="DT288">
        <v>0</v>
      </c>
      <c r="DU288">
        <v>0</v>
      </c>
      <c r="DV288">
        <v>34313</v>
      </c>
      <c r="DW288">
        <v>1589185</v>
      </c>
      <c r="DZ288">
        <v>46.313999000000003</v>
      </c>
      <c r="EA288">
        <v>1127</v>
      </c>
      <c r="EB288">
        <v>93</v>
      </c>
      <c r="EC288">
        <v>19052</v>
      </c>
      <c r="ED288">
        <v>309234.69</v>
      </c>
      <c r="EF288">
        <v>16.231089000000001</v>
      </c>
      <c r="EG288">
        <v>16786</v>
      </c>
      <c r="EH288">
        <v>280492.81</v>
      </c>
      <c r="EN288">
        <v>2266</v>
      </c>
      <c r="EO288">
        <v>23136.75</v>
      </c>
      <c r="ES288">
        <v>0</v>
      </c>
      <c r="EV288">
        <v>54585</v>
      </c>
      <c r="EW288">
        <v>0</v>
      </c>
      <c r="EX288">
        <v>1</v>
      </c>
      <c r="FB288">
        <v>3026492.5</v>
      </c>
      <c r="FP288">
        <v>41139</v>
      </c>
      <c r="FQ288">
        <v>91013</v>
      </c>
      <c r="FV288">
        <v>38306</v>
      </c>
      <c r="FW288">
        <v>170458</v>
      </c>
      <c r="FX288">
        <v>82638</v>
      </c>
      <c r="GB288">
        <v>602359</v>
      </c>
      <c r="GL288">
        <v>-18329</v>
      </c>
      <c r="GQ288">
        <v>837126</v>
      </c>
      <c r="GR288">
        <v>-305100</v>
      </c>
      <c r="GS288">
        <v>-300321</v>
      </c>
      <c r="GZ288">
        <v>-4779</v>
      </c>
      <c r="HA288">
        <v>-2880</v>
      </c>
      <c r="HB288">
        <v>-4817</v>
      </c>
      <c r="HD288">
        <v>306</v>
      </c>
      <c r="HE288">
        <v>-312491</v>
      </c>
      <c r="HG288">
        <v>6133144</v>
      </c>
    </row>
    <row r="289" spans="1:215" x14ac:dyDescent="0.25">
      <c r="A289">
        <v>21</v>
      </c>
      <c r="B289" t="s">
        <v>769</v>
      </c>
      <c r="C289">
        <v>2007</v>
      </c>
      <c r="E289" t="s">
        <v>770</v>
      </c>
      <c r="F289">
        <v>1970</v>
      </c>
      <c r="G289">
        <v>0</v>
      </c>
      <c r="I289">
        <v>0</v>
      </c>
      <c r="J289" t="s">
        <v>771</v>
      </c>
      <c r="K289" t="s">
        <v>772</v>
      </c>
      <c r="L289" t="s">
        <v>772</v>
      </c>
      <c r="M289">
        <v>4</v>
      </c>
      <c r="N289" t="s">
        <v>730</v>
      </c>
      <c r="O289">
        <v>1</v>
      </c>
      <c r="P289" t="s">
        <v>616</v>
      </c>
      <c r="Q289" t="s">
        <v>773</v>
      </c>
      <c r="R289">
        <v>1</v>
      </c>
      <c r="S289">
        <v>1</v>
      </c>
      <c r="T289" s="60">
        <v>39263</v>
      </c>
      <c r="U289" s="60">
        <v>39263</v>
      </c>
      <c r="V289" s="60">
        <v>39263</v>
      </c>
      <c r="W289" t="s">
        <v>201</v>
      </c>
      <c r="X289" t="s">
        <v>774</v>
      </c>
      <c r="Y289" t="s">
        <v>619</v>
      </c>
      <c r="Z289">
        <v>3.7500000999999998E-2</v>
      </c>
      <c r="AA289">
        <v>7.9999998000000003E-2</v>
      </c>
      <c r="AB289">
        <v>1</v>
      </c>
      <c r="AC289">
        <v>0</v>
      </c>
      <c r="AD289">
        <v>1</v>
      </c>
      <c r="AE289">
        <v>1</v>
      </c>
      <c r="AF289">
        <v>1</v>
      </c>
      <c r="AG289">
        <v>16.5</v>
      </c>
      <c r="BP289" s="60">
        <v>39263</v>
      </c>
      <c r="BQ289">
        <v>6437916</v>
      </c>
      <c r="BR289">
        <v>6208025</v>
      </c>
      <c r="BS289">
        <v>1.0369999000000001</v>
      </c>
      <c r="BT289">
        <v>-229891</v>
      </c>
      <c r="BV289">
        <v>1654609</v>
      </c>
      <c r="BW289">
        <v>97000</v>
      </c>
      <c r="BX289">
        <v>1</v>
      </c>
      <c r="BY289">
        <v>0</v>
      </c>
      <c r="BZ289">
        <v>0</v>
      </c>
      <c r="CA289">
        <v>0</v>
      </c>
      <c r="CC289">
        <v>0.15899999000000001</v>
      </c>
      <c r="CE289">
        <v>0.127</v>
      </c>
      <c r="CG289">
        <v>0.115</v>
      </c>
      <c r="CJ289">
        <v>9.0000003999999995E-2</v>
      </c>
      <c r="CL289">
        <v>0.11</v>
      </c>
      <c r="CS289">
        <v>0</v>
      </c>
      <c r="CT289">
        <v>0</v>
      </c>
      <c r="CU289">
        <v>0</v>
      </c>
      <c r="CV289">
        <v>0.55000000999999998</v>
      </c>
      <c r="CW289">
        <v>0.373</v>
      </c>
      <c r="CX289">
        <v>0.17699999999999999</v>
      </c>
      <c r="CY289">
        <v>0.27200001000000001</v>
      </c>
      <c r="CZ289">
        <v>0.18700000999999999</v>
      </c>
      <c r="DA289">
        <v>8.5000001000000006E-2</v>
      </c>
      <c r="DB289">
        <v>0</v>
      </c>
      <c r="DC289">
        <v>5.4000000999999999E-2</v>
      </c>
      <c r="DD289">
        <v>0.124</v>
      </c>
      <c r="DE289">
        <v>0</v>
      </c>
      <c r="DF289">
        <v>2009</v>
      </c>
      <c r="DG289">
        <v>9.5500000000000002E-2</v>
      </c>
      <c r="DH289">
        <v>2.7000000999999999E-2</v>
      </c>
      <c r="DI289">
        <v>6.8499997000000007E-2</v>
      </c>
      <c r="DJ289">
        <v>5.6700001999999999E-2</v>
      </c>
      <c r="DK289">
        <v>8.3700000999999996E-2</v>
      </c>
      <c r="DL289">
        <v>158015.20000000001</v>
      </c>
      <c r="DM289">
        <v>44674.5</v>
      </c>
      <c r="DN289">
        <v>113340.7</v>
      </c>
      <c r="DP289">
        <v>93743</v>
      </c>
      <c r="DR289">
        <v>0</v>
      </c>
      <c r="DS289">
        <v>0</v>
      </c>
      <c r="DT289">
        <v>0</v>
      </c>
      <c r="DU289">
        <v>0</v>
      </c>
      <c r="DV289">
        <v>34374</v>
      </c>
      <c r="DW289">
        <v>1654609</v>
      </c>
      <c r="DZ289">
        <v>48.134998000000003</v>
      </c>
      <c r="EA289">
        <v>1079</v>
      </c>
      <c r="EB289">
        <v>109</v>
      </c>
      <c r="EC289">
        <v>20271</v>
      </c>
      <c r="ED289">
        <v>330202.59000000003</v>
      </c>
      <c r="EF289">
        <v>16.289408000000002</v>
      </c>
      <c r="EG289">
        <v>17388</v>
      </c>
      <c r="EH289">
        <v>307161.34000000003</v>
      </c>
      <c r="EN289">
        <v>2195</v>
      </c>
      <c r="EO289">
        <v>23041.26</v>
      </c>
      <c r="ES289">
        <v>688</v>
      </c>
      <c r="EU289">
        <v>688</v>
      </c>
      <c r="EV289">
        <v>55833</v>
      </c>
      <c r="EW289">
        <v>0</v>
      </c>
      <c r="EX289">
        <v>1</v>
      </c>
      <c r="FB289">
        <v>3298727</v>
      </c>
      <c r="FI289">
        <v>6920608</v>
      </c>
      <c r="FN289">
        <v>-347</v>
      </c>
      <c r="FP289">
        <v>42856</v>
      </c>
      <c r="FQ289">
        <v>97000</v>
      </c>
      <c r="FV289">
        <v>45110</v>
      </c>
      <c r="FW289">
        <v>184966</v>
      </c>
      <c r="FX289">
        <v>109622</v>
      </c>
      <c r="GB289">
        <v>851864</v>
      </c>
      <c r="GL289">
        <v>-20244</v>
      </c>
      <c r="GM289">
        <v>28608</v>
      </c>
      <c r="GN289">
        <v>-27218</v>
      </c>
      <c r="GO289">
        <v>-26871</v>
      </c>
      <c r="GQ289">
        <v>1127598</v>
      </c>
      <c r="GR289">
        <v>-331966</v>
      </c>
      <c r="GS289">
        <v>-327824</v>
      </c>
      <c r="GZ289">
        <v>-4142</v>
      </c>
      <c r="HA289">
        <v>-3164</v>
      </c>
      <c r="HB289">
        <v>-5005</v>
      </c>
      <c r="HE289">
        <v>-340135</v>
      </c>
      <c r="HG289">
        <v>6920607</v>
      </c>
    </row>
    <row r="290" spans="1:215" x14ac:dyDescent="0.25">
      <c r="A290">
        <v>21</v>
      </c>
      <c r="B290" t="s">
        <v>769</v>
      </c>
      <c r="C290">
        <v>2008</v>
      </c>
      <c r="E290" t="s">
        <v>770</v>
      </c>
      <c r="F290">
        <v>1970</v>
      </c>
      <c r="G290">
        <v>0</v>
      </c>
      <c r="I290">
        <v>0</v>
      </c>
      <c r="J290" t="s">
        <v>771</v>
      </c>
      <c r="K290" t="s">
        <v>772</v>
      </c>
      <c r="L290" t="s">
        <v>772</v>
      </c>
      <c r="M290">
        <v>4</v>
      </c>
      <c r="N290" t="s">
        <v>730</v>
      </c>
      <c r="O290">
        <v>1</v>
      </c>
      <c r="P290" t="s">
        <v>616</v>
      </c>
      <c r="Q290" t="s">
        <v>773</v>
      </c>
      <c r="R290">
        <v>1</v>
      </c>
      <c r="S290">
        <v>1</v>
      </c>
      <c r="T290" s="60">
        <v>39629</v>
      </c>
      <c r="U290" s="60">
        <v>39629</v>
      </c>
      <c r="V290" s="60">
        <v>39629</v>
      </c>
      <c r="W290" t="s">
        <v>201</v>
      </c>
      <c r="X290" t="s">
        <v>774</v>
      </c>
      <c r="Y290" t="s">
        <v>619</v>
      </c>
      <c r="Z290">
        <v>3.7500000999999998E-2</v>
      </c>
      <c r="AA290">
        <v>7.9999998000000003E-2</v>
      </c>
      <c r="AB290">
        <v>1</v>
      </c>
      <c r="AC290">
        <v>0</v>
      </c>
      <c r="AD290">
        <v>1</v>
      </c>
      <c r="AE290">
        <v>1</v>
      </c>
      <c r="AF290">
        <v>1</v>
      </c>
      <c r="AG290">
        <v>20</v>
      </c>
      <c r="BP290" s="60">
        <v>39629</v>
      </c>
      <c r="BQ290">
        <v>6751949</v>
      </c>
      <c r="BR290">
        <v>6549856</v>
      </c>
      <c r="BS290">
        <v>1.0309999999999999</v>
      </c>
      <c r="BT290">
        <v>-202093</v>
      </c>
      <c r="BV290">
        <v>1711473</v>
      </c>
      <c r="BW290">
        <v>101660</v>
      </c>
      <c r="BX290">
        <v>1</v>
      </c>
      <c r="BY290">
        <v>0</v>
      </c>
      <c r="BZ290">
        <v>0</v>
      </c>
      <c r="CA290">
        <v>0</v>
      </c>
      <c r="CC290">
        <v>-1.2999999E-2</v>
      </c>
      <c r="CE290">
        <v>8.6999996999999996E-2</v>
      </c>
      <c r="CG290">
        <v>0.105</v>
      </c>
      <c r="CJ290">
        <v>7.1000002000000006E-2</v>
      </c>
      <c r="CL290">
        <v>9.8000005000000001E-2</v>
      </c>
      <c r="CS290">
        <v>0</v>
      </c>
      <c r="CT290">
        <v>0</v>
      </c>
      <c r="CU290">
        <v>0</v>
      </c>
      <c r="CV290">
        <v>0.54600000000000004</v>
      </c>
      <c r="CW290">
        <v>0.29499998999999999</v>
      </c>
      <c r="CX290">
        <v>0.25100001999999999</v>
      </c>
      <c r="CY290">
        <v>0.22900000000000001</v>
      </c>
      <c r="CZ290">
        <v>0.17899999</v>
      </c>
      <c r="DA290">
        <v>5.0000001000000002E-2</v>
      </c>
      <c r="DB290">
        <v>0</v>
      </c>
      <c r="DC290">
        <v>4.3999999999999997E-2</v>
      </c>
      <c r="DD290">
        <v>0.18100000999999999</v>
      </c>
      <c r="DE290">
        <v>0</v>
      </c>
      <c r="DF290">
        <v>2010</v>
      </c>
      <c r="DG290">
        <v>9.5500000000000002E-2</v>
      </c>
      <c r="DH290">
        <v>2.7000000999999999E-2</v>
      </c>
      <c r="DI290">
        <v>6.8499997000000007E-2</v>
      </c>
      <c r="DJ290">
        <v>6.0100003999999999E-2</v>
      </c>
      <c r="DK290">
        <v>8.7099998999999997E-2</v>
      </c>
      <c r="DL290">
        <v>163445.70000000001</v>
      </c>
      <c r="DM290">
        <v>46209.800999999999</v>
      </c>
      <c r="DN290">
        <v>117235.9</v>
      </c>
      <c r="DP290">
        <v>102873.9</v>
      </c>
      <c r="DR290">
        <v>0</v>
      </c>
      <c r="DS290">
        <v>0</v>
      </c>
      <c r="DT290">
        <v>0</v>
      </c>
      <c r="DU290">
        <v>0</v>
      </c>
      <c r="DV290">
        <v>34764</v>
      </c>
      <c r="DW290">
        <v>1711473</v>
      </c>
      <c r="DZ290">
        <v>49.230998999999997</v>
      </c>
      <c r="EA290">
        <v>1575</v>
      </c>
      <c r="EB290">
        <v>902</v>
      </c>
      <c r="EC290">
        <v>21071</v>
      </c>
      <c r="ED290">
        <v>352161.41</v>
      </c>
      <c r="EF290">
        <v>16.713085</v>
      </c>
      <c r="EG290">
        <v>18056</v>
      </c>
      <c r="EH290">
        <v>329698.84000000003</v>
      </c>
      <c r="EN290">
        <v>2125</v>
      </c>
      <c r="EO290">
        <v>22462.58</v>
      </c>
      <c r="ES290">
        <v>890</v>
      </c>
      <c r="EU290">
        <v>890</v>
      </c>
      <c r="EV290">
        <v>58312</v>
      </c>
      <c r="EW290">
        <v>0</v>
      </c>
      <c r="EX290">
        <v>1</v>
      </c>
      <c r="FB290">
        <v>3532128.3</v>
      </c>
      <c r="FI290">
        <v>6643047.5</v>
      </c>
      <c r="FN290">
        <v>-369</v>
      </c>
      <c r="FP290">
        <v>45761</v>
      </c>
      <c r="FQ290">
        <v>101660</v>
      </c>
      <c r="FV290">
        <v>46856</v>
      </c>
      <c r="FW290">
        <v>194277</v>
      </c>
      <c r="FX290">
        <v>102413</v>
      </c>
      <c r="GB290">
        <v>-193188</v>
      </c>
      <c r="GL290">
        <v>-21179</v>
      </c>
      <c r="GM290">
        <v>18348</v>
      </c>
      <c r="GN290">
        <v>-16863</v>
      </c>
      <c r="GO290">
        <v>-16494</v>
      </c>
      <c r="GQ290">
        <v>83808</v>
      </c>
      <c r="GR290">
        <v>-352805</v>
      </c>
      <c r="GS290">
        <v>-348070</v>
      </c>
      <c r="GU290">
        <v>-4735</v>
      </c>
      <c r="HA290">
        <v>-2955</v>
      </c>
      <c r="HB290">
        <v>-5613</v>
      </c>
      <c r="HE290">
        <v>-361373</v>
      </c>
      <c r="HG290">
        <v>6643042</v>
      </c>
    </row>
    <row r="291" spans="1:215" x14ac:dyDescent="0.25">
      <c r="A291">
        <v>21</v>
      </c>
      <c r="B291" t="s">
        <v>769</v>
      </c>
      <c r="C291">
        <v>2009</v>
      </c>
      <c r="E291" t="s">
        <v>770</v>
      </c>
      <c r="F291">
        <v>1970</v>
      </c>
      <c r="G291">
        <v>0</v>
      </c>
      <c r="I291">
        <v>0</v>
      </c>
      <c r="J291" t="s">
        <v>771</v>
      </c>
      <c r="K291" t="s">
        <v>772</v>
      </c>
      <c r="L291" t="s">
        <v>772</v>
      </c>
      <c r="M291">
        <v>4</v>
      </c>
      <c r="N291" t="s">
        <v>730</v>
      </c>
      <c r="O291">
        <v>1</v>
      </c>
      <c r="P291" t="s">
        <v>616</v>
      </c>
      <c r="Q291" t="s">
        <v>773</v>
      </c>
      <c r="R291">
        <v>1</v>
      </c>
      <c r="S291">
        <v>1</v>
      </c>
      <c r="T291" s="60">
        <v>39994</v>
      </c>
      <c r="U291" s="60">
        <v>39994</v>
      </c>
      <c r="V291" s="60">
        <v>39994</v>
      </c>
      <c r="W291" t="s">
        <v>201</v>
      </c>
      <c r="X291" t="s">
        <v>774</v>
      </c>
      <c r="Y291" t="s">
        <v>619</v>
      </c>
      <c r="Z291">
        <v>3.7500000999999998E-2</v>
      </c>
      <c r="AA291">
        <v>7.9999998000000003E-2</v>
      </c>
      <c r="AB291">
        <v>1</v>
      </c>
      <c r="AC291">
        <v>0</v>
      </c>
      <c r="AD291">
        <v>1</v>
      </c>
      <c r="AE291">
        <v>1</v>
      </c>
      <c r="AF291">
        <v>1</v>
      </c>
      <c r="AG291">
        <v>20</v>
      </c>
      <c r="BP291" s="60">
        <v>39994</v>
      </c>
      <c r="BQ291">
        <v>6744050</v>
      </c>
      <c r="BR291">
        <v>6827006</v>
      </c>
      <c r="BS291">
        <v>0.98800003999999997</v>
      </c>
      <c r="BT291">
        <v>82956</v>
      </c>
      <c r="BV291">
        <v>1753129</v>
      </c>
      <c r="BW291">
        <v>96576</v>
      </c>
      <c r="BX291">
        <v>1</v>
      </c>
      <c r="BY291">
        <v>0</v>
      </c>
      <c r="BZ291">
        <v>0</v>
      </c>
      <c r="CA291">
        <v>0</v>
      </c>
      <c r="CC291">
        <v>-0.15800001</v>
      </c>
      <c r="CE291">
        <v>3.5999997999999998E-2</v>
      </c>
      <c r="CG291">
        <v>4.1999999000000003E-2</v>
      </c>
      <c r="CJ291">
        <v>8.3000004000000002E-2</v>
      </c>
      <c r="CL291">
        <v>8.3000004000000002E-2</v>
      </c>
      <c r="CS291">
        <v>0</v>
      </c>
      <c r="CT291">
        <v>0</v>
      </c>
      <c r="CU291">
        <v>0</v>
      </c>
      <c r="CV291">
        <v>0.47800004000000001</v>
      </c>
      <c r="CW291">
        <v>0.28200001000000002</v>
      </c>
      <c r="CX291">
        <v>0.19600001</v>
      </c>
      <c r="CY291">
        <v>0.22</v>
      </c>
      <c r="CZ291">
        <v>0.19900000000000001</v>
      </c>
      <c r="DA291">
        <v>2.1000000000000001E-2</v>
      </c>
      <c r="DB291">
        <v>0</v>
      </c>
      <c r="DC291">
        <v>6.8999998000000007E-2</v>
      </c>
      <c r="DD291">
        <v>0.23300000000000001</v>
      </c>
      <c r="DE291">
        <v>0</v>
      </c>
      <c r="DF291">
        <v>2011</v>
      </c>
      <c r="DG291">
        <v>9.5500000000000002E-2</v>
      </c>
      <c r="DH291">
        <v>2.7000000999999999E-2</v>
      </c>
      <c r="DI291">
        <v>6.8499997000000007E-2</v>
      </c>
      <c r="DJ291">
        <v>7.4000000999999996E-2</v>
      </c>
      <c r="DK291">
        <v>0.10100000000000001</v>
      </c>
      <c r="DL291">
        <v>167423.79999999999</v>
      </c>
      <c r="DM291">
        <v>47334.5</v>
      </c>
      <c r="DN291">
        <v>120089.3</v>
      </c>
      <c r="DP291">
        <v>129649.2</v>
      </c>
      <c r="DR291">
        <v>0</v>
      </c>
      <c r="DS291">
        <v>0</v>
      </c>
      <c r="DT291">
        <v>0</v>
      </c>
      <c r="DU291">
        <v>0</v>
      </c>
      <c r="DV291">
        <v>35430</v>
      </c>
      <c r="DW291">
        <v>1753129</v>
      </c>
      <c r="DZ291">
        <v>49.480998999999997</v>
      </c>
      <c r="EA291">
        <v>1466</v>
      </c>
      <c r="EB291">
        <v>833</v>
      </c>
      <c r="EC291">
        <v>21090</v>
      </c>
      <c r="ED291">
        <v>374950</v>
      </c>
      <c r="EF291">
        <v>17.778568</v>
      </c>
      <c r="EG291">
        <v>18686</v>
      </c>
      <c r="EH291">
        <v>352894.25</v>
      </c>
      <c r="EN291">
        <v>2063</v>
      </c>
      <c r="EO291">
        <v>22055.773000000001</v>
      </c>
      <c r="ES291">
        <v>341</v>
      </c>
      <c r="EU291">
        <v>341</v>
      </c>
      <c r="EV291">
        <v>58819</v>
      </c>
      <c r="EW291">
        <v>0</v>
      </c>
      <c r="EX291">
        <v>1</v>
      </c>
      <c r="FB291">
        <v>3688257.3</v>
      </c>
      <c r="FI291">
        <v>5392659.5</v>
      </c>
      <c r="FP291">
        <v>45899</v>
      </c>
      <c r="FQ291">
        <v>96576</v>
      </c>
      <c r="FV291">
        <v>38835</v>
      </c>
      <c r="FW291">
        <v>181310</v>
      </c>
      <c r="FX291">
        <v>87428</v>
      </c>
      <c r="GB291">
        <v>-1120066</v>
      </c>
      <c r="GL291">
        <v>-15625</v>
      </c>
      <c r="GQ291">
        <v>-866953</v>
      </c>
      <c r="GR291">
        <v>-374209</v>
      </c>
      <c r="GS291">
        <v>-369243</v>
      </c>
      <c r="GU291">
        <v>-4966</v>
      </c>
      <c r="HA291">
        <v>-3072</v>
      </c>
      <c r="HB291">
        <v>-6148</v>
      </c>
      <c r="HE291">
        <v>-383429</v>
      </c>
      <c r="HG291">
        <v>5392660</v>
      </c>
    </row>
    <row r="292" spans="1:215" x14ac:dyDescent="0.25">
      <c r="A292">
        <v>21</v>
      </c>
      <c r="B292" t="s">
        <v>769</v>
      </c>
      <c r="C292">
        <v>2010</v>
      </c>
      <c r="E292" t="s">
        <v>770</v>
      </c>
      <c r="F292">
        <v>1970</v>
      </c>
      <c r="G292">
        <v>0</v>
      </c>
      <c r="I292">
        <v>0</v>
      </c>
      <c r="J292" t="s">
        <v>771</v>
      </c>
      <c r="K292" t="s">
        <v>772</v>
      </c>
      <c r="L292" t="s">
        <v>772</v>
      </c>
      <c r="M292">
        <v>4</v>
      </c>
      <c r="N292" t="s">
        <v>730</v>
      </c>
      <c r="O292">
        <v>1</v>
      </c>
      <c r="P292" t="s">
        <v>616</v>
      </c>
      <c r="Q292" t="s">
        <v>773</v>
      </c>
      <c r="R292">
        <v>1</v>
      </c>
      <c r="S292">
        <v>1</v>
      </c>
      <c r="T292" s="60">
        <v>40359</v>
      </c>
      <c r="U292" s="60">
        <v>40359</v>
      </c>
      <c r="V292" s="60">
        <v>40359</v>
      </c>
      <c r="W292" t="s">
        <v>201</v>
      </c>
      <c r="X292" t="s">
        <v>775</v>
      </c>
      <c r="Y292" t="s">
        <v>619</v>
      </c>
      <c r="Z292">
        <v>3.7500000999999998E-2</v>
      </c>
      <c r="AA292">
        <v>7.9999998000000003E-2</v>
      </c>
      <c r="AB292">
        <v>1</v>
      </c>
      <c r="AC292">
        <v>0</v>
      </c>
      <c r="AD292">
        <v>5</v>
      </c>
      <c r="AE292">
        <v>1</v>
      </c>
      <c r="AF292">
        <v>1</v>
      </c>
      <c r="AG292">
        <v>20</v>
      </c>
      <c r="BP292" s="60">
        <v>40359</v>
      </c>
      <c r="BQ292">
        <v>6808957</v>
      </c>
      <c r="BR292">
        <v>7096326</v>
      </c>
      <c r="BS292">
        <v>0.95999997999999997</v>
      </c>
      <c r="BT292">
        <v>287369</v>
      </c>
      <c r="BV292">
        <v>1740622</v>
      </c>
      <c r="BW292">
        <v>101457</v>
      </c>
      <c r="BX292">
        <v>1</v>
      </c>
      <c r="BY292">
        <v>0</v>
      </c>
      <c r="BZ292">
        <v>0</v>
      </c>
      <c r="CA292">
        <v>0</v>
      </c>
      <c r="CC292">
        <v>0.14099999999999999</v>
      </c>
      <c r="CE292">
        <v>-1.7999998999999999E-2</v>
      </c>
      <c r="CG292">
        <v>4.3000001000000003E-2</v>
      </c>
      <c r="CJ292">
        <v>3.9000000999999999E-2</v>
      </c>
      <c r="CL292">
        <v>7.9999998000000003E-2</v>
      </c>
      <c r="CS292">
        <v>0</v>
      </c>
      <c r="CT292">
        <v>0</v>
      </c>
      <c r="CU292">
        <v>0</v>
      </c>
      <c r="CV292">
        <v>0.44599998000000002</v>
      </c>
      <c r="CW292">
        <v>0.28000000000000003</v>
      </c>
      <c r="CX292">
        <v>0.16600001</v>
      </c>
      <c r="CY292">
        <v>0.25900000000000001</v>
      </c>
      <c r="CZ292">
        <v>0.23699999999999999</v>
      </c>
      <c r="DA292">
        <v>2.1999999999999999E-2</v>
      </c>
      <c r="DB292">
        <v>0</v>
      </c>
      <c r="DC292">
        <v>3.9000000999999999E-2</v>
      </c>
      <c r="DD292">
        <v>0.25600001</v>
      </c>
      <c r="DE292">
        <v>0</v>
      </c>
      <c r="DF292">
        <v>2012</v>
      </c>
      <c r="DG292">
        <v>9.5899999E-2</v>
      </c>
      <c r="DH292">
        <v>2.7400000000000001E-2</v>
      </c>
      <c r="DI292">
        <v>6.8499997000000007E-2</v>
      </c>
      <c r="DJ292">
        <v>8.3700000999999996E-2</v>
      </c>
      <c r="DK292">
        <v>0.1111</v>
      </c>
      <c r="DL292">
        <v>166925.59</v>
      </c>
      <c r="DM292">
        <v>47693</v>
      </c>
      <c r="DN292">
        <v>119232.6</v>
      </c>
      <c r="DP292">
        <v>145676.91</v>
      </c>
      <c r="DR292">
        <v>0</v>
      </c>
      <c r="DS292">
        <v>0</v>
      </c>
      <c r="DT292">
        <v>0</v>
      </c>
      <c r="DU292">
        <v>0</v>
      </c>
      <c r="DV292">
        <v>35217</v>
      </c>
      <c r="DW292">
        <v>1740622</v>
      </c>
      <c r="DZ292">
        <v>49.425998999999997</v>
      </c>
      <c r="EA292">
        <v>1800</v>
      </c>
      <c r="EB292">
        <v>851</v>
      </c>
      <c r="EC292">
        <v>21972</v>
      </c>
      <c r="ED292">
        <v>403090.91</v>
      </c>
      <c r="EF292">
        <v>18.345662999999998</v>
      </c>
      <c r="EG292">
        <v>19589</v>
      </c>
      <c r="EH292">
        <v>381759.63</v>
      </c>
      <c r="EN292">
        <v>1983</v>
      </c>
      <c r="EO292">
        <v>21331.248</v>
      </c>
      <c r="ES292">
        <v>400</v>
      </c>
      <c r="EU292">
        <v>400</v>
      </c>
      <c r="EV292">
        <v>59840</v>
      </c>
      <c r="EW292">
        <v>0</v>
      </c>
      <c r="EX292">
        <v>1</v>
      </c>
      <c r="FB292">
        <v>3968295.3</v>
      </c>
      <c r="FI292">
        <v>5909159.5</v>
      </c>
      <c r="FP292">
        <v>44915</v>
      </c>
      <c r="FQ292">
        <v>101457</v>
      </c>
      <c r="FV292">
        <v>26116</v>
      </c>
      <c r="FW292">
        <v>172488</v>
      </c>
      <c r="FX292">
        <v>93228</v>
      </c>
      <c r="GB292">
        <v>681066</v>
      </c>
      <c r="GL292">
        <v>-17730</v>
      </c>
      <c r="GQ292">
        <v>929052</v>
      </c>
      <c r="GR292">
        <v>-404078</v>
      </c>
      <c r="GS292">
        <v>-399253</v>
      </c>
      <c r="GU292">
        <v>-4825</v>
      </c>
      <c r="HA292">
        <v>-3099</v>
      </c>
      <c r="HB292">
        <v>-5376</v>
      </c>
      <c r="HE292">
        <v>-412553</v>
      </c>
      <c r="HG292">
        <v>5909159</v>
      </c>
    </row>
    <row r="293" spans="1:215" x14ac:dyDescent="0.25">
      <c r="A293">
        <v>21</v>
      </c>
      <c r="B293" t="s">
        <v>769</v>
      </c>
      <c r="C293">
        <v>2011</v>
      </c>
      <c r="E293" t="s">
        <v>770</v>
      </c>
      <c r="F293">
        <v>1970</v>
      </c>
      <c r="G293">
        <v>0</v>
      </c>
      <c r="I293">
        <v>0</v>
      </c>
      <c r="J293" t="s">
        <v>771</v>
      </c>
      <c r="K293" t="s">
        <v>772</v>
      </c>
      <c r="L293" t="s">
        <v>772</v>
      </c>
      <c r="M293">
        <v>4</v>
      </c>
      <c r="N293" t="s">
        <v>730</v>
      </c>
      <c r="O293">
        <v>1</v>
      </c>
      <c r="P293" t="s">
        <v>616</v>
      </c>
      <c r="Q293" t="s">
        <v>773</v>
      </c>
      <c r="R293">
        <v>1</v>
      </c>
      <c r="S293">
        <v>1</v>
      </c>
      <c r="T293" s="60">
        <v>40724</v>
      </c>
      <c r="U293" s="60">
        <v>40724</v>
      </c>
      <c r="V293" s="60">
        <v>40724</v>
      </c>
      <c r="W293" t="s">
        <v>201</v>
      </c>
      <c r="X293" t="s">
        <v>775</v>
      </c>
      <c r="Y293" t="s">
        <v>619</v>
      </c>
      <c r="Z293">
        <v>3.2499999000000002E-2</v>
      </c>
      <c r="AA293">
        <v>7.5000002999999996E-2</v>
      </c>
      <c r="AB293">
        <v>1</v>
      </c>
      <c r="AC293">
        <v>0</v>
      </c>
      <c r="AD293">
        <v>5</v>
      </c>
      <c r="AE293">
        <v>1</v>
      </c>
      <c r="AF293">
        <v>1</v>
      </c>
      <c r="AG293">
        <v>20</v>
      </c>
      <c r="BP293" s="60">
        <v>40724</v>
      </c>
      <c r="BQ293">
        <v>7091821</v>
      </c>
      <c r="BR293">
        <v>7547951</v>
      </c>
      <c r="BS293">
        <v>0.94</v>
      </c>
      <c r="BT293">
        <v>456130</v>
      </c>
      <c r="BV293">
        <v>1783603</v>
      </c>
      <c r="BW293">
        <v>128019</v>
      </c>
      <c r="BX293">
        <v>1</v>
      </c>
      <c r="BY293">
        <v>0</v>
      </c>
      <c r="BZ293">
        <v>0</v>
      </c>
      <c r="CA293">
        <v>0</v>
      </c>
      <c r="CC293">
        <v>0.24299999</v>
      </c>
      <c r="CE293">
        <v>6.3000001E-2</v>
      </c>
      <c r="CG293">
        <v>6.6000000000000003E-2</v>
      </c>
      <c r="CJ293">
        <v>6.7000002000000003E-2</v>
      </c>
      <c r="CL293">
        <v>8.3000004000000002E-2</v>
      </c>
      <c r="CS293">
        <v>0</v>
      </c>
      <c r="CT293">
        <v>0</v>
      </c>
      <c r="CU293">
        <v>0</v>
      </c>
      <c r="CV293">
        <v>0.48099997999999999</v>
      </c>
      <c r="CW293">
        <v>0.31799999000000001</v>
      </c>
      <c r="CX293">
        <v>0.16299999000000001</v>
      </c>
      <c r="CY293">
        <v>0.215</v>
      </c>
      <c r="CZ293">
        <v>0.19</v>
      </c>
      <c r="DA293">
        <v>2.5000000000000001E-2</v>
      </c>
      <c r="DB293">
        <v>0</v>
      </c>
      <c r="DC293">
        <v>5.8999999999999997E-2</v>
      </c>
      <c r="DD293">
        <v>0.245</v>
      </c>
      <c r="DE293">
        <v>0</v>
      </c>
      <c r="DF293">
        <v>2013</v>
      </c>
      <c r="DG293">
        <v>9.7399995000000003E-2</v>
      </c>
      <c r="DH293">
        <v>2.7300000000000001E-2</v>
      </c>
      <c r="DI293">
        <v>7.0100001999999995E-2</v>
      </c>
      <c r="DJ293">
        <v>8.8999993999999999E-2</v>
      </c>
      <c r="DK293">
        <v>0.1163</v>
      </c>
      <c r="DL293">
        <v>173722.91</v>
      </c>
      <c r="DM293">
        <v>48692.300999999999</v>
      </c>
      <c r="DN293">
        <v>125030.6</v>
      </c>
      <c r="DP293">
        <v>158697.20000000001</v>
      </c>
      <c r="DR293">
        <v>0</v>
      </c>
      <c r="DS293">
        <v>0</v>
      </c>
      <c r="DT293">
        <v>0</v>
      </c>
      <c r="DU293">
        <v>0</v>
      </c>
      <c r="DV293">
        <v>35572</v>
      </c>
      <c r="DW293">
        <v>1783603</v>
      </c>
      <c r="DZ293">
        <v>50.140999000000001</v>
      </c>
      <c r="EA293">
        <v>2008</v>
      </c>
      <c r="EB293">
        <v>830</v>
      </c>
      <c r="EC293">
        <v>22509</v>
      </c>
      <c r="ED293">
        <v>430713.31</v>
      </c>
      <c r="EF293">
        <v>19.135159999999999</v>
      </c>
      <c r="EG293">
        <v>20175</v>
      </c>
      <c r="EH293">
        <v>401975.41</v>
      </c>
      <c r="EN293">
        <v>1917</v>
      </c>
      <c r="EO293">
        <v>20782.23</v>
      </c>
      <c r="ES293">
        <v>417</v>
      </c>
      <c r="EU293">
        <v>417</v>
      </c>
      <c r="EV293">
        <v>60919</v>
      </c>
      <c r="EW293">
        <v>0</v>
      </c>
      <c r="EX293">
        <v>1</v>
      </c>
      <c r="FB293">
        <v>4232086</v>
      </c>
      <c r="FI293">
        <v>7056916</v>
      </c>
      <c r="FP293">
        <v>46403</v>
      </c>
      <c r="FQ293">
        <v>128019</v>
      </c>
      <c r="FV293">
        <v>13640</v>
      </c>
      <c r="FW293">
        <v>188062</v>
      </c>
      <c r="FX293">
        <v>1277375</v>
      </c>
      <c r="GB293">
        <v>134444</v>
      </c>
      <c r="GL293">
        <v>-20673</v>
      </c>
      <c r="GQ293">
        <v>1579208</v>
      </c>
      <c r="GR293">
        <v>-423428</v>
      </c>
      <c r="GS293">
        <v>-418585</v>
      </c>
      <c r="GU293">
        <v>-4843</v>
      </c>
      <c r="HA293">
        <v>-2988</v>
      </c>
      <c r="HB293">
        <v>-5035</v>
      </c>
      <c r="HE293">
        <v>-431451</v>
      </c>
      <c r="HG293">
        <v>7056916</v>
      </c>
    </row>
    <row r="294" spans="1:215" x14ac:dyDescent="0.25">
      <c r="A294">
        <v>21</v>
      </c>
      <c r="B294" t="s">
        <v>769</v>
      </c>
      <c r="C294">
        <v>2012</v>
      </c>
      <c r="E294" t="s">
        <v>770</v>
      </c>
      <c r="F294">
        <v>1970</v>
      </c>
      <c r="G294">
        <v>0</v>
      </c>
      <c r="I294">
        <v>0</v>
      </c>
      <c r="J294" t="s">
        <v>771</v>
      </c>
      <c r="K294" t="s">
        <v>772</v>
      </c>
      <c r="L294" t="s">
        <v>772</v>
      </c>
      <c r="M294">
        <v>4</v>
      </c>
      <c r="N294" t="s">
        <v>730</v>
      </c>
      <c r="O294">
        <v>1</v>
      </c>
      <c r="P294" t="s">
        <v>616</v>
      </c>
      <c r="Q294" t="s">
        <v>773</v>
      </c>
      <c r="R294">
        <v>1</v>
      </c>
      <c r="S294">
        <v>1</v>
      </c>
      <c r="T294" s="60">
        <v>41090</v>
      </c>
      <c r="U294" s="60">
        <v>41090</v>
      </c>
      <c r="V294" s="60">
        <v>41090</v>
      </c>
      <c r="W294" t="s">
        <v>201</v>
      </c>
      <c r="X294" t="s">
        <v>775</v>
      </c>
      <c r="Y294" t="s">
        <v>619</v>
      </c>
      <c r="Z294">
        <v>3.2499999000000002E-2</v>
      </c>
      <c r="AA294">
        <v>7.5000002999999996E-2</v>
      </c>
      <c r="AB294">
        <v>1</v>
      </c>
      <c r="AC294">
        <v>0</v>
      </c>
      <c r="AD294">
        <v>5</v>
      </c>
      <c r="AE294">
        <v>1</v>
      </c>
      <c r="AF294">
        <v>1</v>
      </c>
      <c r="AG294">
        <v>20</v>
      </c>
      <c r="BK294">
        <v>3.2499999000000002E-2</v>
      </c>
      <c r="BO294">
        <v>3.2499999000000002E-2</v>
      </c>
      <c r="BP294" s="60">
        <v>41090</v>
      </c>
      <c r="BQ294">
        <v>7270430</v>
      </c>
      <c r="BR294">
        <v>7949855</v>
      </c>
      <c r="BS294">
        <v>0.91500002000000003</v>
      </c>
      <c r="BT294">
        <v>679425</v>
      </c>
      <c r="BV294">
        <v>1881097</v>
      </c>
      <c r="BW294">
        <v>147454</v>
      </c>
      <c r="BX294">
        <v>1</v>
      </c>
      <c r="BY294">
        <v>0</v>
      </c>
      <c r="BZ294">
        <v>0</v>
      </c>
      <c r="CA294">
        <v>0</v>
      </c>
      <c r="CC294">
        <v>0.02</v>
      </c>
      <c r="CE294">
        <v>0.13200000000000001</v>
      </c>
      <c r="CG294">
        <v>3.9000000999999999E-2</v>
      </c>
      <c r="CJ294">
        <v>7.5999997999999999E-2</v>
      </c>
      <c r="CL294">
        <v>7.2999998999999996E-2</v>
      </c>
      <c r="CS294">
        <v>0</v>
      </c>
      <c r="CT294">
        <v>0</v>
      </c>
      <c r="CU294">
        <v>0</v>
      </c>
      <c r="CV294">
        <v>0.44900000000000001</v>
      </c>
      <c r="CW294">
        <v>0.33700001000000002</v>
      </c>
      <c r="CX294">
        <v>0.112</v>
      </c>
      <c r="CY294">
        <v>0.23</v>
      </c>
      <c r="CZ294">
        <v>0.20799999</v>
      </c>
      <c r="DA294">
        <v>2.1999999999999999E-2</v>
      </c>
      <c r="DB294">
        <v>0</v>
      </c>
      <c r="DC294">
        <v>6.8999998000000007E-2</v>
      </c>
      <c r="DD294">
        <v>0.252</v>
      </c>
      <c r="DE294">
        <v>0</v>
      </c>
      <c r="DF294">
        <v>2014</v>
      </c>
      <c r="DG294">
        <v>0.1007</v>
      </c>
      <c r="DH294">
        <v>3.1199998999999999E-2</v>
      </c>
      <c r="DI294">
        <v>6.9499999000000007E-2</v>
      </c>
      <c r="DJ294">
        <v>9.4999999000000002E-2</v>
      </c>
      <c r="DK294">
        <v>0.12620001</v>
      </c>
      <c r="DL294">
        <v>189440.3</v>
      </c>
      <c r="DM294">
        <v>58690.199000000001</v>
      </c>
      <c r="DN294">
        <v>130750.1</v>
      </c>
      <c r="DP294">
        <v>178736.7</v>
      </c>
      <c r="DR294">
        <v>0</v>
      </c>
      <c r="DS294">
        <v>0</v>
      </c>
      <c r="DT294">
        <v>0</v>
      </c>
      <c r="DU294">
        <v>0</v>
      </c>
      <c r="DV294">
        <v>35427</v>
      </c>
      <c r="DW294">
        <v>1881097</v>
      </c>
      <c r="DZ294">
        <v>53.097999999999999</v>
      </c>
      <c r="EA294">
        <v>2290</v>
      </c>
      <c r="EB294">
        <v>840</v>
      </c>
      <c r="EC294">
        <v>23263</v>
      </c>
      <c r="ED294">
        <v>456733.09</v>
      </c>
      <c r="EF294">
        <v>19.633457</v>
      </c>
      <c r="EG294">
        <v>20875</v>
      </c>
      <c r="EH294">
        <v>431438.75</v>
      </c>
      <c r="EN294">
        <v>1882</v>
      </c>
      <c r="EO294">
        <v>21076.33</v>
      </c>
      <c r="ES294">
        <v>506</v>
      </c>
      <c r="EU294">
        <v>506</v>
      </c>
      <c r="EV294">
        <v>61820</v>
      </c>
      <c r="EW294">
        <v>0</v>
      </c>
      <c r="EX294">
        <v>1</v>
      </c>
      <c r="EZ294">
        <v>3454616.8</v>
      </c>
      <c r="FB294">
        <v>4495238</v>
      </c>
      <c r="FI294">
        <v>6914824</v>
      </c>
      <c r="FP294">
        <v>47850</v>
      </c>
      <c r="FQ294">
        <v>147464</v>
      </c>
      <c r="FV294">
        <v>8179</v>
      </c>
      <c r="FW294">
        <v>203493</v>
      </c>
      <c r="FX294">
        <v>25782</v>
      </c>
      <c r="GB294">
        <v>106782</v>
      </c>
      <c r="GL294">
        <v>-19836</v>
      </c>
      <c r="GQ294">
        <v>316221</v>
      </c>
      <c r="GR294">
        <v>-448895</v>
      </c>
      <c r="GS294">
        <v>-443919</v>
      </c>
      <c r="GU294">
        <v>-4976</v>
      </c>
      <c r="HA294">
        <v>-4024</v>
      </c>
      <c r="HB294">
        <v>-5392</v>
      </c>
      <c r="HE294">
        <v>-458311</v>
      </c>
      <c r="HG294">
        <v>6914826</v>
      </c>
    </row>
    <row r="295" spans="1:215" x14ac:dyDescent="0.25">
      <c r="A295">
        <v>21</v>
      </c>
      <c r="B295" t="s">
        <v>769</v>
      </c>
      <c r="C295">
        <v>2013</v>
      </c>
      <c r="E295" t="s">
        <v>770</v>
      </c>
      <c r="F295">
        <v>1970</v>
      </c>
      <c r="G295">
        <v>0</v>
      </c>
      <c r="I295">
        <v>0</v>
      </c>
      <c r="J295" t="s">
        <v>771</v>
      </c>
      <c r="K295" t="s">
        <v>772</v>
      </c>
      <c r="L295" t="s">
        <v>772</v>
      </c>
      <c r="M295">
        <v>4</v>
      </c>
      <c r="N295" t="s">
        <v>730</v>
      </c>
      <c r="O295">
        <v>1</v>
      </c>
      <c r="P295" t="s">
        <v>616</v>
      </c>
      <c r="Q295" t="s">
        <v>773</v>
      </c>
      <c r="R295">
        <v>1</v>
      </c>
      <c r="S295">
        <v>1</v>
      </c>
      <c r="T295" s="60">
        <v>41455</v>
      </c>
      <c r="U295" s="60">
        <v>41455</v>
      </c>
      <c r="V295" s="60">
        <v>41455</v>
      </c>
      <c r="W295" t="s">
        <v>201</v>
      </c>
      <c r="X295" t="s">
        <v>775</v>
      </c>
      <c r="Y295" t="s">
        <v>619</v>
      </c>
      <c r="Z295">
        <v>3.2499999000000002E-2</v>
      </c>
      <c r="AA295">
        <v>7.5000002999999996E-2</v>
      </c>
      <c r="AB295">
        <v>1</v>
      </c>
      <c r="AC295">
        <v>0</v>
      </c>
      <c r="AD295">
        <v>5</v>
      </c>
      <c r="AE295">
        <v>1</v>
      </c>
      <c r="AF295">
        <v>1</v>
      </c>
      <c r="AG295">
        <v>20</v>
      </c>
      <c r="AO295">
        <v>7395576.5</v>
      </c>
      <c r="AP295">
        <v>7519770.5</v>
      </c>
      <c r="AQ295">
        <v>-255319.3</v>
      </c>
      <c r="AR295">
        <v>0</v>
      </c>
      <c r="AS295">
        <v>0</v>
      </c>
      <c r="AT295">
        <v>1</v>
      </c>
      <c r="AU295">
        <v>1</v>
      </c>
      <c r="AV295">
        <v>4</v>
      </c>
      <c r="AX295">
        <v>0</v>
      </c>
      <c r="AY295">
        <v>0.14285714999999999</v>
      </c>
      <c r="AZ295">
        <v>1</v>
      </c>
      <c r="BB295">
        <v>0</v>
      </c>
      <c r="BC295">
        <v>4</v>
      </c>
      <c r="BD295">
        <v>2</v>
      </c>
      <c r="BE295">
        <v>1</v>
      </c>
      <c r="BK295">
        <v>3.2499999000000002E-2</v>
      </c>
      <c r="BO295">
        <v>3.2499999000000002E-2</v>
      </c>
      <c r="BP295" s="60">
        <v>41455</v>
      </c>
      <c r="BQ295">
        <v>7519770</v>
      </c>
      <c r="BR295">
        <v>8257270</v>
      </c>
      <c r="BS295">
        <v>0.91100000999999997</v>
      </c>
      <c r="BT295">
        <v>737500</v>
      </c>
      <c r="BV295">
        <v>1877105</v>
      </c>
      <c r="BW295">
        <v>160651</v>
      </c>
      <c r="BX295">
        <v>1</v>
      </c>
      <c r="BY295">
        <v>0</v>
      </c>
      <c r="BZ295">
        <v>0</v>
      </c>
      <c r="CA295">
        <v>0</v>
      </c>
      <c r="CC295">
        <v>0.22499999000000001</v>
      </c>
      <c r="CE295">
        <v>0.16399999000000001</v>
      </c>
      <c r="CG295">
        <v>5.5E-2</v>
      </c>
      <c r="CJ295">
        <v>9.3999997000000002E-2</v>
      </c>
      <c r="CL295">
        <v>6.8999998000000007E-2</v>
      </c>
      <c r="CS295">
        <v>0</v>
      </c>
      <c r="CT295">
        <v>0</v>
      </c>
      <c r="CU295">
        <v>0</v>
      </c>
      <c r="CV295">
        <v>0.54100000999999998</v>
      </c>
      <c r="CW295">
        <v>0.41999998999999999</v>
      </c>
      <c r="CX295">
        <v>0.12100001000000001</v>
      </c>
      <c r="CY295">
        <v>0.21700000999999999</v>
      </c>
      <c r="CZ295">
        <v>0.19900000000000001</v>
      </c>
      <c r="DA295">
        <v>1.7999998999999999E-2</v>
      </c>
      <c r="DB295">
        <v>0</v>
      </c>
      <c r="DC295">
        <v>5.3000002999999997E-2</v>
      </c>
      <c r="DD295">
        <v>0.189</v>
      </c>
      <c r="DE295">
        <v>0</v>
      </c>
      <c r="DF295">
        <v>2015</v>
      </c>
      <c r="DG295">
        <v>9.7700007000000005E-2</v>
      </c>
      <c r="DH295">
        <v>3.0700000000000002E-2</v>
      </c>
      <c r="DI295">
        <v>6.7000002000000003E-2</v>
      </c>
      <c r="DJ295">
        <v>9.5600002000000003E-2</v>
      </c>
      <c r="DK295">
        <v>0.12630000999999999</v>
      </c>
      <c r="DL295">
        <v>183344.7</v>
      </c>
      <c r="DM295">
        <v>57627.101999999999</v>
      </c>
      <c r="DN295">
        <v>125717.6</v>
      </c>
      <c r="DP295">
        <v>179388.2</v>
      </c>
      <c r="DR295">
        <v>0</v>
      </c>
      <c r="DS295">
        <v>0</v>
      </c>
      <c r="DT295">
        <v>0</v>
      </c>
      <c r="DU295">
        <v>0</v>
      </c>
      <c r="DV295">
        <v>35571</v>
      </c>
      <c r="DW295">
        <v>1877105</v>
      </c>
      <c r="DZ295">
        <v>52.771000000000001</v>
      </c>
      <c r="EA295">
        <v>2564</v>
      </c>
      <c r="EB295">
        <v>778</v>
      </c>
      <c r="EC295">
        <v>24042</v>
      </c>
      <c r="ED295">
        <v>483005.09</v>
      </c>
      <c r="EF295">
        <v>20.090055</v>
      </c>
      <c r="EG295">
        <v>21679</v>
      </c>
      <c r="EN295">
        <v>1832</v>
      </c>
      <c r="ES295">
        <v>531</v>
      </c>
      <c r="EU295">
        <v>531</v>
      </c>
      <c r="EV295">
        <v>62955</v>
      </c>
      <c r="EW295">
        <v>0</v>
      </c>
      <c r="EX295">
        <v>1</v>
      </c>
      <c r="FB295">
        <v>4737841</v>
      </c>
      <c r="FI295">
        <v>7395576.5</v>
      </c>
      <c r="FP295">
        <v>50555</v>
      </c>
      <c r="FQ295">
        <v>160651</v>
      </c>
      <c r="FV295">
        <v>25949</v>
      </c>
      <c r="FW295">
        <v>237155</v>
      </c>
      <c r="FX295">
        <v>627223</v>
      </c>
      <c r="GB295">
        <v>128863</v>
      </c>
      <c r="GL295">
        <v>-20014</v>
      </c>
      <c r="GQ295">
        <v>973227</v>
      </c>
      <c r="GR295">
        <v>-483288</v>
      </c>
      <c r="GS295">
        <v>-478018</v>
      </c>
      <c r="GU295">
        <v>-5270</v>
      </c>
      <c r="HA295">
        <v>-3640</v>
      </c>
      <c r="HB295">
        <v>-5548</v>
      </c>
      <c r="HE295">
        <v>-492476</v>
      </c>
      <c r="HG295">
        <v>7395577</v>
      </c>
    </row>
    <row r="296" spans="1:215" x14ac:dyDescent="0.25">
      <c r="A296">
        <v>21</v>
      </c>
      <c r="B296" t="s">
        <v>769</v>
      </c>
      <c r="C296">
        <v>2014</v>
      </c>
      <c r="E296" t="s">
        <v>770</v>
      </c>
      <c r="F296">
        <v>1970</v>
      </c>
      <c r="G296">
        <v>0</v>
      </c>
      <c r="I296">
        <v>0</v>
      </c>
      <c r="J296" t="s">
        <v>771</v>
      </c>
      <c r="K296" t="s">
        <v>772</v>
      </c>
      <c r="L296" t="s">
        <v>772</v>
      </c>
      <c r="M296">
        <v>4</v>
      </c>
      <c r="N296" t="s">
        <v>730</v>
      </c>
      <c r="O296">
        <v>1</v>
      </c>
      <c r="P296" t="s">
        <v>616</v>
      </c>
      <c r="Q296" t="s">
        <v>773</v>
      </c>
      <c r="R296">
        <v>1</v>
      </c>
      <c r="S296">
        <v>1</v>
      </c>
      <c r="T296" s="60">
        <v>41820</v>
      </c>
      <c r="U296" s="60">
        <v>41820</v>
      </c>
      <c r="V296" s="60">
        <v>41821</v>
      </c>
      <c r="W296" t="s">
        <v>201</v>
      </c>
      <c r="X296" t="s">
        <v>775</v>
      </c>
      <c r="Y296" t="s">
        <v>619</v>
      </c>
      <c r="Z296">
        <v>2.9999998999999999E-2</v>
      </c>
      <c r="AA296">
        <v>7.1999996999999996E-2</v>
      </c>
      <c r="AB296">
        <v>1</v>
      </c>
      <c r="AC296">
        <v>0</v>
      </c>
      <c r="AD296">
        <v>5</v>
      </c>
      <c r="AE296">
        <v>1</v>
      </c>
      <c r="AF296">
        <v>1</v>
      </c>
      <c r="AG296">
        <v>20</v>
      </c>
      <c r="AO296">
        <v>8389765</v>
      </c>
      <c r="AP296">
        <v>8067032</v>
      </c>
      <c r="AQ296">
        <v>-260527</v>
      </c>
      <c r="AR296">
        <v>0</v>
      </c>
      <c r="AS296">
        <v>0</v>
      </c>
      <c r="AT296">
        <v>1</v>
      </c>
      <c r="AU296">
        <v>1</v>
      </c>
      <c r="AV296">
        <v>4</v>
      </c>
      <c r="AX296">
        <v>0</v>
      </c>
      <c r="AY296">
        <v>0.14285714999999999</v>
      </c>
      <c r="AZ296">
        <v>1</v>
      </c>
      <c r="BB296">
        <v>0</v>
      </c>
      <c r="BC296">
        <v>4</v>
      </c>
      <c r="BD296">
        <v>2</v>
      </c>
      <c r="BE296">
        <v>1</v>
      </c>
      <c r="BK296">
        <v>2.9999998999999999E-2</v>
      </c>
      <c r="BO296">
        <v>2.9999998999999999E-2</v>
      </c>
      <c r="BP296" s="60">
        <v>41820</v>
      </c>
      <c r="BQ296">
        <v>8067032</v>
      </c>
      <c r="BR296">
        <v>8740071</v>
      </c>
      <c r="BS296">
        <v>0.92300004000000002</v>
      </c>
      <c r="BT296">
        <v>673039</v>
      </c>
      <c r="BV296">
        <v>1902293</v>
      </c>
      <c r="BY296">
        <v>0</v>
      </c>
      <c r="BZ296">
        <v>0</v>
      </c>
      <c r="CA296">
        <v>0</v>
      </c>
      <c r="CC296">
        <v>0.219</v>
      </c>
      <c r="CE296">
        <v>0.13600001</v>
      </c>
      <c r="CG296">
        <v>0.17299998999999999</v>
      </c>
      <c r="CJ296">
        <v>9.1999999999999998E-2</v>
      </c>
      <c r="CL296">
        <v>8.5000001000000006E-2</v>
      </c>
      <c r="CS296">
        <v>0</v>
      </c>
      <c r="CT296">
        <v>0</v>
      </c>
      <c r="CU296">
        <v>0</v>
      </c>
      <c r="CV296">
        <v>0.46500000000000002</v>
      </c>
      <c r="CW296">
        <v>0.39500001000000001</v>
      </c>
      <c r="CX296">
        <v>7.0000000000000007E-2</v>
      </c>
      <c r="CY296">
        <v>0.28299998999999998</v>
      </c>
      <c r="CZ296">
        <v>0.20899999</v>
      </c>
      <c r="DA296">
        <v>7.4000000999999996E-2</v>
      </c>
      <c r="DB296">
        <v>0</v>
      </c>
      <c r="DC296">
        <v>6.1999999E-2</v>
      </c>
      <c r="DD296">
        <v>0.19</v>
      </c>
      <c r="DE296">
        <v>0</v>
      </c>
      <c r="DF296">
        <v>2016</v>
      </c>
      <c r="DG296">
        <v>0.10100000000000001</v>
      </c>
      <c r="DH296">
        <v>3.1699999999999999E-2</v>
      </c>
      <c r="DI296">
        <v>6.9299996000000003E-2</v>
      </c>
      <c r="DJ296">
        <v>9.5799996999999998E-2</v>
      </c>
      <c r="DK296">
        <v>0.1275</v>
      </c>
      <c r="DR296">
        <v>0</v>
      </c>
      <c r="DS296">
        <v>0</v>
      </c>
      <c r="DT296">
        <v>0</v>
      </c>
      <c r="DU296">
        <v>0</v>
      </c>
      <c r="DV296">
        <v>35825</v>
      </c>
      <c r="DW296">
        <v>1902292.8</v>
      </c>
      <c r="DZ296">
        <v>53.099586000000002</v>
      </c>
      <c r="EA296">
        <v>2830</v>
      </c>
      <c r="EB296">
        <v>741</v>
      </c>
      <c r="EC296">
        <v>24811</v>
      </c>
      <c r="ED296">
        <v>506851.69</v>
      </c>
      <c r="EF296">
        <v>20.428507</v>
      </c>
      <c r="EG296">
        <v>22498</v>
      </c>
      <c r="EN296">
        <v>1769</v>
      </c>
      <c r="ES296">
        <v>544</v>
      </c>
      <c r="EU296">
        <v>544</v>
      </c>
      <c r="EV296">
        <v>64207</v>
      </c>
      <c r="EW296">
        <v>1</v>
      </c>
      <c r="EX296">
        <v>1</v>
      </c>
      <c r="FP296">
        <v>52793</v>
      </c>
      <c r="FQ296">
        <v>174863</v>
      </c>
      <c r="FV296">
        <v>26877</v>
      </c>
      <c r="FW296">
        <v>254533</v>
      </c>
      <c r="FX296">
        <v>1160771</v>
      </c>
      <c r="GB296">
        <v>115825</v>
      </c>
      <c r="GL296">
        <v>-22214</v>
      </c>
      <c r="GM296">
        <v>392</v>
      </c>
      <c r="GN296">
        <v>-59</v>
      </c>
      <c r="GQ296">
        <v>1509248</v>
      </c>
      <c r="GR296">
        <v>-506194</v>
      </c>
      <c r="GS296">
        <v>-500978</v>
      </c>
      <c r="GU296">
        <v>-5216</v>
      </c>
      <c r="HA296">
        <v>-3624</v>
      </c>
      <c r="HB296">
        <v>-5242</v>
      </c>
      <c r="HE296">
        <v>-515060</v>
      </c>
      <c r="HG296">
        <v>8389765</v>
      </c>
    </row>
    <row r="297" spans="1:215" x14ac:dyDescent="0.25">
      <c r="A297">
        <v>22</v>
      </c>
      <c r="B297" t="s">
        <v>776</v>
      </c>
      <c r="C297">
        <v>2001</v>
      </c>
      <c r="E297" t="s">
        <v>777</v>
      </c>
      <c r="F297">
        <v>1963</v>
      </c>
      <c r="G297">
        <v>0</v>
      </c>
      <c r="I297">
        <v>2</v>
      </c>
      <c r="J297" t="s">
        <v>719</v>
      </c>
      <c r="K297" t="s">
        <v>720</v>
      </c>
      <c r="L297" t="s">
        <v>778</v>
      </c>
      <c r="M297">
        <v>1</v>
      </c>
      <c r="N297" t="s">
        <v>615</v>
      </c>
      <c r="O297">
        <v>1</v>
      </c>
      <c r="P297" t="s">
        <v>616</v>
      </c>
      <c r="Q297" t="s">
        <v>626</v>
      </c>
      <c r="R297">
        <v>2</v>
      </c>
      <c r="S297">
        <v>1</v>
      </c>
      <c r="T297" s="60">
        <v>37256</v>
      </c>
      <c r="U297" s="60">
        <v>37257</v>
      </c>
      <c r="V297" s="60">
        <v>36892</v>
      </c>
      <c r="W297" t="s">
        <v>201</v>
      </c>
      <c r="X297" t="s">
        <v>775</v>
      </c>
      <c r="Y297" t="s">
        <v>627</v>
      </c>
      <c r="Z297">
        <v>3.9999999000000001E-2</v>
      </c>
      <c r="AA297">
        <v>7.7500000999999999E-2</v>
      </c>
      <c r="AB297">
        <v>1</v>
      </c>
      <c r="AC297">
        <v>0</v>
      </c>
      <c r="AD297">
        <v>5</v>
      </c>
      <c r="AE297">
        <v>1</v>
      </c>
      <c r="AF297">
        <v>3</v>
      </c>
      <c r="AG297">
        <v>15</v>
      </c>
      <c r="BP297" s="60">
        <v>37257</v>
      </c>
      <c r="BQ297">
        <v>1459257.8</v>
      </c>
      <c r="BR297">
        <v>1466105.1</v>
      </c>
      <c r="BS297">
        <v>0.995</v>
      </c>
      <c r="BT297">
        <v>6847.3530000000001</v>
      </c>
      <c r="BV297">
        <v>501124.41</v>
      </c>
      <c r="BW297">
        <v>43724.718999999997</v>
      </c>
      <c r="BX297">
        <v>1</v>
      </c>
      <c r="BY297">
        <v>0</v>
      </c>
      <c r="BZ297">
        <v>0</v>
      </c>
      <c r="CA297">
        <v>0</v>
      </c>
      <c r="CC297">
        <v>-5.1700000000000003E-2</v>
      </c>
      <c r="CE297">
        <v>2.7100000999999999E-2</v>
      </c>
      <c r="CG297">
        <v>9.0100004999999997E-2</v>
      </c>
      <c r="CP297">
        <v>9.6999995000000006E-2</v>
      </c>
      <c r="CQ297" s="60">
        <v>23012</v>
      </c>
      <c r="CR297">
        <v>0</v>
      </c>
      <c r="CS297">
        <v>0</v>
      </c>
      <c r="CT297">
        <v>0</v>
      </c>
      <c r="CU297">
        <v>0</v>
      </c>
      <c r="CV297">
        <v>0.54600000000000004</v>
      </c>
      <c r="CW297">
        <v>0.44099998000000001</v>
      </c>
      <c r="CX297">
        <v>0.105</v>
      </c>
      <c r="CY297">
        <v>0.33099996999999998</v>
      </c>
      <c r="CZ297">
        <v>0</v>
      </c>
      <c r="DA297">
        <v>0</v>
      </c>
      <c r="DB297">
        <v>8.3999999000000006E-2</v>
      </c>
      <c r="DC297">
        <v>1.8999999E-2</v>
      </c>
      <c r="DD297">
        <v>0.02</v>
      </c>
      <c r="DE297">
        <v>0</v>
      </c>
      <c r="DF297">
        <v>2001</v>
      </c>
      <c r="DR297">
        <v>0</v>
      </c>
      <c r="DS297">
        <v>0</v>
      </c>
      <c r="DT297">
        <v>0</v>
      </c>
      <c r="DU297">
        <v>0</v>
      </c>
      <c r="DV297">
        <v>10098</v>
      </c>
      <c r="DW297">
        <v>501124.41</v>
      </c>
      <c r="DZ297">
        <v>49.625999</v>
      </c>
      <c r="EA297">
        <v>2899</v>
      </c>
      <c r="EC297">
        <v>5808</v>
      </c>
      <c r="ED297">
        <v>68852.266000000003</v>
      </c>
      <c r="EF297">
        <v>12.64</v>
      </c>
      <c r="EG297">
        <v>5447</v>
      </c>
      <c r="ES297">
        <v>361</v>
      </c>
      <c r="ET297">
        <v>361</v>
      </c>
      <c r="EV297">
        <v>18805</v>
      </c>
      <c r="EW297">
        <v>0</v>
      </c>
      <c r="EX297">
        <v>0</v>
      </c>
      <c r="FP297">
        <v>92.495002999999997</v>
      </c>
      <c r="FQ297">
        <v>35651.434000000001</v>
      </c>
      <c r="FV297">
        <v>8247.0614999999998</v>
      </c>
      <c r="FW297">
        <v>43990.991999999998</v>
      </c>
      <c r="FX297">
        <v>-130149.05</v>
      </c>
      <c r="FZ297">
        <v>27376.328000000001</v>
      </c>
      <c r="GA297">
        <v>13964.254000000001</v>
      </c>
      <c r="GB297">
        <v>41340.582000000002</v>
      </c>
      <c r="GC297">
        <v>9160.3135000000002</v>
      </c>
      <c r="GL297">
        <v>-5970.6611000000003</v>
      </c>
      <c r="GQ297">
        <v>-41627.828000000001</v>
      </c>
      <c r="GR297">
        <v>-67208.148000000001</v>
      </c>
      <c r="GS297">
        <v>-67208.148000000001</v>
      </c>
      <c r="HA297">
        <v>-23.853000999999999</v>
      </c>
      <c r="HB297">
        <v>-1918.365</v>
      </c>
      <c r="HE297">
        <v>-69150.366999999998</v>
      </c>
      <c r="HG297">
        <v>1377564.4</v>
      </c>
    </row>
    <row r="298" spans="1:215" x14ac:dyDescent="0.25">
      <c r="A298">
        <v>22</v>
      </c>
      <c r="B298" t="s">
        <v>776</v>
      </c>
      <c r="C298">
        <v>2002</v>
      </c>
      <c r="E298" t="s">
        <v>777</v>
      </c>
      <c r="F298">
        <v>1963</v>
      </c>
      <c r="G298">
        <v>0</v>
      </c>
      <c r="I298">
        <v>2</v>
      </c>
      <c r="J298" t="s">
        <v>719</v>
      </c>
      <c r="K298" t="s">
        <v>720</v>
      </c>
      <c r="L298" t="s">
        <v>778</v>
      </c>
      <c r="M298">
        <v>1</v>
      </c>
      <c r="N298" t="s">
        <v>615</v>
      </c>
      <c r="O298">
        <v>1</v>
      </c>
      <c r="P298" t="s">
        <v>616</v>
      </c>
      <c r="Q298" t="s">
        <v>626</v>
      </c>
      <c r="R298">
        <v>2</v>
      </c>
      <c r="S298">
        <v>1</v>
      </c>
      <c r="T298" s="60">
        <v>37621</v>
      </c>
      <c r="U298" s="60">
        <v>37622</v>
      </c>
      <c r="V298" s="60">
        <v>37257</v>
      </c>
      <c r="W298" t="s">
        <v>324</v>
      </c>
      <c r="X298" t="s">
        <v>774</v>
      </c>
      <c r="Y298" t="s">
        <v>627</v>
      </c>
      <c r="Z298">
        <v>3.9999999000000001E-2</v>
      </c>
      <c r="AA298">
        <v>7.9999998000000003E-2</v>
      </c>
      <c r="AB298">
        <v>2</v>
      </c>
      <c r="AC298">
        <v>0</v>
      </c>
      <c r="AD298">
        <v>1</v>
      </c>
      <c r="AE298">
        <v>1</v>
      </c>
      <c r="AF298">
        <v>3</v>
      </c>
      <c r="AG298">
        <v>7</v>
      </c>
      <c r="BP298" s="60">
        <v>37622</v>
      </c>
      <c r="BQ298">
        <v>1503220</v>
      </c>
      <c r="BR298">
        <v>1478360</v>
      </c>
      <c r="BS298">
        <v>1.0167999999999999</v>
      </c>
      <c r="BT298">
        <v>-24870</v>
      </c>
      <c r="BV298">
        <v>521900</v>
      </c>
      <c r="BW298">
        <v>49066.953000000001</v>
      </c>
      <c r="BX298">
        <v>0.96300006000000005</v>
      </c>
      <c r="BY298">
        <v>0</v>
      </c>
      <c r="BZ298">
        <v>0</v>
      </c>
      <c r="CA298">
        <v>0</v>
      </c>
      <c r="CC298">
        <v>-7.8799999999999995E-2</v>
      </c>
      <c r="CE298">
        <v>-4.7300000000000002E-2</v>
      </c>
      <c r="CG298">
        <v>3.4799999999999998E-2</v>
      </c>
      <c r="CP298">
        <v>9.1000005999999994E-2</v>
      </c>
      <c r="CQ298" s="60">
        <v>23012</v>
      </c>
      <c r="CR298">
        <v>0</v>
      </c>
      <c r="CS298">
        <v>0</v>
      </c>
      <c r="CT298">
        <v>0</v>
      </c>
      <c r="CU298">
        <v>0</v>
      </c>
      <c r="CV298">
        <v>0.50900000000000001</v>
      </c>
      <c r="CW298">
        <v>0.38799998000000002</v>
      </c>
      <c r="CX298">
        <v>0.12100001000000001</v>
      </c>
      <c r="CY298">
        <v>0.35399999999999998</v>
      </c>
      <c r="CZ298">
        <v>0</v>
      </c>
      <c r="DA298">
        <v>0</v>
      </c>
      <c r="DB298">
        <v>9.3000001999999998E-2</v>
      </c>
      <c r="DC298">
        <v>2.1000000000000001E-2</v>
      </c>
      <c r="DD298">
        <v>2.3E-2</v>
      </c>
      <c r="DE298">
        <v>0</v>
      </c>
      <c r="DF298">
        <v>2002</v>
      </c>
      <c r="DR298">
        <v>0</v>
      </c>
      <c r="DS298">
        <v>0</v>
      </c>
      <c r="DT298">
        <v>0</v>
      </c>
      <c r="DU298">
        <v>0</v>
      </c>
      <c r="DV298">
        <v>9537</v>
      </c>
      <c r="DW298">
        <v>491635.69</v>
      </c>
      <c r="DZ298">
        <v>51.549999</v>
      </c>
      <c r="EC298">
        <v>5714</v>
      </c>
      <c r="ED298">
        <v>77063.226999999999</v>
      </c>
      <c r="EF298">
        <v>13.487</v>
      </c>
      <c r="EG298">
        <v>5714</v>
      </c>
      <c r="ES298">
        <v>0</v>
      </c>
      <c r="EV298">
        <v>15251</v>
      </c>
      <c r="EW298">
        <v>0</v>
      </c>
      <c r="EX298">
        <v>0</v>
      </c>
      <c r="FP298">
        <v>93.904999000000004</v>
      </c>
      <c r="FQ298">
        <v>39454.266000000003</v>
      </c>
      <c r="FV298">
        <v>7790.7051000000001</v>
      </c>
      <c r="FW298">
        <v>47338.879000000001</v>
      </c>
      <c r="FX298">
        <v>-157064</v>
      </c>
      <c r="FZ298">
        <v>23730.434000000001</v>
      </c>
      <c r="GA298">
        <v>12519.352999999999</v>
      </c>
      <c r="GB298">
        <v>36249.785000000003</v>
      </c>
      <c r="GC298">
        <v>9351.3135000000002</v>
      </c>
      <c r="GL298">
        <v>-5925.5907999999999</v>
      </c>
      <c r="GQ298">
        <v>-70049.616999999998</v>
      </c>
      <c r="GR298">
        <v>-62319.925999999999</v>
      </c>
      <c r="GS298">
        <v>-61884.413999999997</v>
      </c>
      <c r="GV298">
        <v>-435.51098999999999</v>
      </c>
      <c r="HA298">
        <v>-14.324999999999999</v>
      </c>
      <c r="HB298">
        <v>-1955.9929999999999</v>
      </c>
      <c r="HE298">
        <v>-64290.241999999998</v>
      </c>
      <c r="HF298">
        <v>9461.0956999999999</v>
      </c>
      <c r="HG298">
        <v>1252685.6000000001</v>
      </c>
    </row>
    <row r="299" spans="1:215" x14ac:dyDescent="0.25">
      <c r="A299">
        <v>22</v>
      </c>
      <c r="B299" t="s">
        <v>776</v>
      </c>
      <c r="C299">
        <v>2003</v>
      </c>
      <c r="E299" t="s">
        <v>777</v>
      </c>
      <c r="F299">
        <v>1963</v>
      </c>
      <c r="G299">
        <v>0</v>
      </c>
      <c r="I299">
        <v>2</v>
      </c>
      <c r="J299" t="s">
        <v>719</v>
      </c>
      <c r="K299" t="s">
        <v>720</v>
      </c>
      <c r="L299" t="s">
        <v>778</v>
      </c>
      <c r="M299">
        <v>1</v>
      </c>
      <c r="N299" t="s">
        <v>615</v>
      </c>
      <c r="O299">
        <v>1</v>
      </c>
      <c r="P299" t="s">
        <v>616</v>
      </c>
      <c r="Q299" t="s">
        <v>626</v>
      </c>
      <c r="R299">
        <v>2</v>
      </c>
      <c r="S299">
        <v>1</v>
      </c>
      <c r="T299" s="60">
        <v>37986</v>
      </c>
      <c r="U299" s="60">
        <v>37987</v>
      </c>
      <c r="V299" s="60">
        <v>37622</v>
      </c>
      <c r="W299" t="s">
        <v>324</v>
      </c>
      <c r="X299" t="s">
        <v>774</v>
      </c>
      <c r="Y299" t="s">
        <v>635</v>
      </c>
      <c r="Z299">
        <v>3.9999999000000001E-2</v>
      </c>
      <c r="AA299">
        <v>7.9999998000000003E-2</v>
      </c>
      <c r="AB299">
        <v>2</v>
      </c>
      <c r="AC299">
        <v>0</v>
      </c>
      <c r="AD299">
        <v>1</v>
      </c>
      <c r="AE299">
        <v>0</v>
      </c>
      <c r="AF299">
        <v>1</v>
      </c>
      <c r="AG299">
        <v>30</v>
      </c>
      <c r="BP299" s="60">
        <v>37987</v>
      </c>
      <c r="BQ299">
        <v>1572940</v>
      </c>
      <c r="BR299">
        <v>1604530</v>
      </c>
      <c r="BS299">
        <v>0.98030001</v>
      </c>
      <c r="BT299">
        <v>31590</v>
      </c>
      <c r="BV299">
        <v>506520</v>
      </c>
      <c r="BW299">
        <v>47435.945</v>
      </c>
      <c r="BX299">
        <v>0.96760005000000004</v>
      </c>
      <c r="BY299">
        <v>0</v>
      </c>
      <c r="BZ299">
        <v>0</v>
      </c>
      <c r="CA299">
        <v>0</v>
      </c>
      <c r="CC299">
        <v>0.2006</v>
      </c>
      <c r="CE299">
        <v>1.6000001E-2</v>
      </c>
      <c r="CG299">
        <v>3.6400001000000001E-2</v>
      </c>
      <c r="CP299">
        <v>9.3999997000000002E-2</v>
      </c>
      <c r="CQ299" s="60">
        <v>23012</v>
      </c>
      <c r="CR299">
        <v>0</v>
      </c>
      <c r="CS299">
        <v>0</v>
      </c>
      <c r="CT299">
        <v>0</v>
      </c>
      <c r="CU299">
        <v>0</v>
      </c>
      <c r="CV299">
        <v>0.61099999999999999</v>
      </c>
      <c r="CW299">
        <v>0.42200001999999998</v>
      </c>
      <c r="CX299">
        <v>0.189</v>
      </c>
      <c r="CY299">
        <v>0.27800000000000002</v>
      </c>
      <c r="CZ299">
        <v>0</v>
      </c>
      <c r="DA299">
        <v>0</v>
      </c>
      <c r="DB299">
        <v>8.7999999999999995E-2</v>
      </c>
      <c r="DC299">
        <v>4.0000000000000001E-3</v>
      </c>
      <c r="DD299">
        <v>1.8999999E-2</v>
      </c>
      <c r="DE299">
        <v>0</v>
      </c>
      <c r="DF299">
        <v>2003</v>
      </c>
      <c r="DR299">
        <v>0</v>
      </c>
      <c r="DS299">
        <v>0</v>
      </c>
      <c r="DT299">
        <v>0</v>
      </c>
      <c r="DU299">
        <v>0</v>
      </c>
      <c r="DV299">
        <v>8868</v>
      </c>
      <c r="DW299">
        <v>467911.88</v>
      </c>
      <c r="DZ299">
        <v>52.764000000000003</v>
      </c>
      <c r="EC299">
        <v>6019</v>
      </c>
      <c r="ED299">
        <v>87006.672000000006</v>
      </c>
      <c r="EF299">
        <v>14.455</v>
      </c>
      <c r="EG299">
        <v>6019</v>
      </c>
      <c r="ES299">
        <v>0</v>
      </c>
      <c r="EV299">
        <v>14887</v>
      </c>
      <c r="EW299">
        <v>0</v>
      </c>
      <c r="EX299">
        <v>0</v>
      </c>
      <c r="FP299">
        <v>2457.6608999999999</v>
      </c>
      <c r="FQ299">
        <v>36342.315999999999</v>
      </c>
      <c r="FV299">
        <v>7099.1328000000003</v>
      </c>
      <c r="FW299">
        <v>45899.108999999997</v>
      </c>
      <c r="FX299">
        <v>206143.2</v>
      </c>
      <c r="FZ299">
        <v>20523.101999999999</v>
      </c>
      <c r="GA299">
        <v>12075.768</v>
      </c>
      <c r="GB299">
        <v>32598.868999999999</v>
      </c>
      <c r="GC299">
        <v>9780.2616999999991</v>
      </c>
      <c r="GL299">
        <v>-6213.8008</v>
      </c>
      <c r="GQ299">
        <v>288208.38</v>
      </c>
      <c r="GR299">
        <v>-67869.195000000007</v>
      </c>
      <c r="GS299">
        <v>-66215.843999999997</v>
      </c>
      <c r="GV299">
        <v>-1653.347</v>
      </c>
      <c r="HA299">
        <v>-20.799999</v>
      </c>
      <c r="HB299">
        <v>-2098.0879</v>
      </c>
      <c r="HE299">
        <v>-69988.077999999994</v>
      </c>
      <c r="HG299">
        <v>1470905.9</v>
      </c>
    </row>
    <row r="300" spans="1:215" x14ac:dyDescent="0.25">
      <c r="A300">
        <v>22</v>
      </c>
      <c r="B300" t="s">
        <v>776</v>
      </c>
      <c r="C300">
        <v>2004</v>
      </c>
      <c r="E300" t="s">
        <v>777</v>
      </c>
      <c r="F300">
        <v>1963</v>
      </c>
      <c r="G300">
        <v>0</v>
      </c>
      <c r="I300">
        <v>2</v>
      </c>
      <c r="J300" t="s">
        <v>719</v>
      </c>
      <c r="K300" t="s">
        <v>720</v>
      </c>
      <c r="L300" t="s">
        <v>778</v>
      </c>
      <c r="M300">
        <v>1</v>
      </c>
      <c r="N300" t="s">
        <v>615</v>
      </c>
      <c r="O300">
        <v>1</v>
      </c>
      <c r="P300" t="s">
        <v>616</v>
      </c>
      <c r="Q300" t="s">
        <v>626</v>
      </c>
      <c r="R300">
        <v>2</v>
      </c>
      <c r="S300">
        <v>1</v>
      </c>
      <c r="T300" s="60">
        <v>38352</v>
      </c>
      <c r="U300" s="60">
        <v>38353</v>
      </c>
      <c r="V300" s="60">
        <v>37987</v>
      </c>
      <c r="W300" t="s">
        <v>324</v>
      </c>
      <c r="X300" t="s">
        <v>774</v>
      </c>
      <c r="Y300" t="s">
        <v>635</v>
      </c>
      <c r="Z300">
        <v>3.9999999000000001E-2</v>
      </c>
      <c r="AA300">
        <v>7.9999998000000003E-2</v>
      </c>
      <c r="AB300">
        <v>2</v>
      </c>
      <c r="AC300">
        <v>0</v>
      </c>
      <c r="AD300">
        <v>1</v>
      </c>
      <c r="AE300">
        <v>0</v>
      </c>
      <c r="AF300">
        <v>1</v>
      </c>
      <c r="AG300">
        <v>29</v>
      </c>
      <c r="BP300" s="60">
        <v>38353</v>
      </c>
      <c r="BQ300">
        <v>1651090</v>
      </c>
      <c r="BR300">
        <v>1665540</v>
      </c>
      <c r="BS300">
        <v>0.99129999000000002</v>
      </c>
      <c r="BT300">
        <v>14450</v>
      </c>
      <c r="BV300">
        <v>495170</v>
      </c>
      <c r="BW300">
        <v>51480.163999999997</v>
      </c>
      <c r="BX300">
        <v>0.87150002000000004</v>
      </c>
      <c r="BY300">
        <v>0</v>
      </c>
      <c r="BZ300">
        <v>0</v>
      </c>
      <c r="CA300">
        <v>0</v>
      </c>
      <c r="CC300">
        <v>0.1188</v>
      </c>
      <c r="CE300">
        <v>7.2800003000000002E-2</v>
      </c>
      <c r="CG300">
        <v>2.9899999E-2</v>
      </c>
      <c r="CP300">
        <v>9.4899997E-2</v>
      </c>
      <c r="CQ300" s="60">
        <v>23012</v>
      </c>
      <c r="CR300">
        <v>0</v>
      </c>
      <c r="CS300">
        <v>0</v>
      </c>
      <c r="CT300">
        <v>0</v>
      </c>
      <c r="CU300">
        <v>0</v>
      </c>
      <c r="CV300">
        <v>0.61199999000000005</v>
      </c>
      <c r="CW300">
        <v>0.42299998</v>
      </c>
      <c r="CX300">
        <v>0.189</v>
      </c>
      <c r="CY300">
        <v>0.26899999000000002</v>
      </c>
      <c r="CZ300">
        <v>0</v>
      </c>
      <c r="DA300">
        <v>0</v>
      </c>
      <c r="DB300">
        <v>9.0000003999999995E-2</v>
      </c>
      <c r="DC300">
        <v>6.0000000000000001E-3</v>
      </c>
      <c r="DD300">
        <v>2.3E-2</v>
      </c>
      <c r="DE300">
        <v>0</v>
      </c>
      <c r="DF300">
        <v>2004</v>
      </c>
      <c r="DR300">
        <v>0</v>
      </c>
      <c r="DS300">
        <v>0</v>
      </c>
      <c r="DT300">
        <v>0</v>
      </c>
      <c r="DU300">
        <v>0</v>
      </c>
      <c r="DV300">
        <v>8634</v>
      </c>
      <c r="DW300">
        <v>460341.84</v>
      </c>
      <c r="DZ300">
        <v>53.317000999999998</v>
      </c>
      <c r="EC300">
        <v>6200</v>
      </c>
      <c r="ED300">
        <v>91229.516000000003</v>
      </c>
      <c r="EF300">
        <v>14.714</v>
      </c>
      <c r="EG300">
        <v>6200</v>
      </c>
      <c r="ES300">
        <v>0</v>
      </c>
      <c r="EV300">
        <v>14834</v>
      </c>
      <c r="EW300">
        <v>0</v>
      </c>
      <c r="EX300">
        <v>0</v>
      </c>
      <c r="FP300">
        <v>9197.7968999999994</v>
      </c>
      <c r="FQ300">
        <v>30426.342000000001</v>
      </c>
      <c r="FV300">
        <v>5240.2412000000004</v>
      </c>
      <c r="FW300">
        <v>44864.379000000001</v>
      </c>
      <c r="FX300">
        <v>123063.45</v>
      </c>
      <c r="FZ300">
        <v>21426.947</v>
      </c>
      <c r="GA300">
        <v>15993.71</v>
      </c>
      <c r="GB300">
        <v>37420.656000000003</v>
      </c>
      <c r="GC300">
        <v>10405.263999999999</v>
      </c>
      <c r="GL300">
        <v>-7214.5879000000004</v>
      </c>
      <c r="GQ300">
        <v>208539.17</v>
      </c>
      <c r="GR300">
        <v>-76355.141000000003</v>
      </c>
      <c r="GS300">
        <v>-74050.781000000003</v>
      </c>
      <c r="GV300">
        <v>-2304.3579</v>
      </c>
      <c r="HA300">
        <v>-81.936995999999994</v>
      </c>
      <c r="HB300">
        <v>-2211.3220000000001</v>
      </c>
      <c r="HE300">
        <v>-78648.398000000001</v>
      </c>
      <c r="HG300">
        <v>1600796.6</v>
      </c>
    </row>
    <row r="301" spans="1:215" x14ac:dyDescent="0.25">
      <c r="A301">
        <v>22</v>
      </c>
      <c r="B301" t="s">
        <v>776</v>
      </c>
      <c r="C301">
        <v>2005</v>
      </c>
      <c r="E301" t="s">
        <v>777</v>
      </c>
      <c r="F301">
        <v>1963</v>
      </c>
      <c r="G301">
        <v>0</v>
      </c>
      <c r="I301">
        <v>2</v>
      </c>
      <c r="J301" t="s">
        <v>719</v>
      </c>
      <c r="K301" t="s">
        <v>720</v>
      </c>
      <c r="L301" t="s">
        <v>778</v>
      </c>
      <c r="M301">
        <v>1</v>
      </c>
      <c r="N301" t="s">
        <v>615</v>
      </c>
      <c r="O301">
        <v>1</v>
      </c>
      <c r="P301" t="s">
        <v>616</v>
      </c>
      <c r="Q301" t="s">
        <v>626</v>
      </c>
      <c r="R301">
        <v>2</v>
      </c>
      <c r="S301">
        <v>1</v>
      </c>
      <c r="T301" s="60">
        <v>38717</v>
      </c>
      <c r="U301" s="60">
        <v>38718</v>
      </c>
      <c r="V301" s="60">
        <v>38353</v>
      </c>
      <c r="W301" t="s">
        <v>324</v>
      </c>
      <c r="X301" t="s">
        <v>774</v>
      </c>
      <c r="Y301" t="s">
        <v>635</v>
      </c>
      <c r="Z301">
        <v>2.9999998999999999E-2</v>
      </c>
      <c r="AA301">
        <v>7.9999998000000003E-2</v>
      </c>
      <c r="AB301">
        <v>2</v>
      </c>
      <c r="AC301">
        <v>0</v>
      </c>
      <c r="AD301">
        <v>1</v>
      </c>
      <c r="AE301">
        <v>0</v>
      </c>
      <c r="AF301">
        <v>1</v>
      </c>
      <c r="AG301">
        <v>28</v>
      </c>
      <c r="BP301" s="60">
        <v>38718</v>
      </c>
      <c r="BQ301">
        <v>1735210</v>
      </c>
      <c r="BR301">
        <v>1782500</v>
      </c>
      <c r="BS301">
        <v>0.97350000999999997</v>
      </c>
      <c r="BT301">
        <v>47300</v>
      </c>
      <c r="BV301">
        <v>495290</v>
      </c>
      <c r="BW301">
        <v>38039.016000000003</v>
      </c>
      <c r="BX301">
        <v>0.98180002</v>
      </c>
      <c r="BY301">
        <v>0</v>
      </c>
      <c r="BZ301">
        <v>0</v>
      </c>
      <c r="CA301">
        <v>0</v>
      </c>
      <c r="CC301">
        <v>9.9799998000000001E-2</v>
      </c>
      <c r="CE301">
        <v>0.1389</v>
      </c>
      <c r="CG301">
        <v>5.1799998E-2</v>
      </c>
      <c r="CP301">
        <v>9.4899997E-2</v>
      </c>
      <c r="CQ301" s="60">
        <v>23012</v>
      </c>
      <c r="CR301">
        <v>0</v>
      </c>
      <c r="CS301">
        <v>0</v>
      </c>
      <c r="CT301">
        <v>0</v>
      </c>
      <c r="CU301">
        <v>0</v>
      </c>
      <c r="CV301">
        <v>0.60299999000000004</v>
      </c>
      <c r="CW301">
        <v>0.42599999999999999</v>
      </c>
      <c r="CX301">
        <v>0.17699999999999999</v>
      </c>
      <c r="CY301">
        <v>0.25799999000000001</v>
      </c>
      <c r="CZ301">
        <v>0</v>
      </c>
      <c r="DA301">
        <v>0</v>
      </c>
      <c r="DB301">
        <v>0.10299999999999999</v>
      </c>
      <c r="DC301">
        <v>8.0000000000000002E-3</v>
      </c>
      <c r="DD301">
        <v>2.7999999000000001E-2</v>
      </c>
      <c r="DE301">
        <v>0</v>
      </c>
      <c r="DF301">
        <v>2005</v>
      </c>
      <c r="DR301">
        <v>0</v>
      </c>
      <c r="DS301">
        <v>0</v>
      </c>
      <c r="DT301">
        <v>0</v>
      </c>
      <c r="DU301">
        <v>0</v>
      </c>
      <c r="DV301">
        <v>8732</v>
      </c>
      <c r="DW301">
        <v>475500.44</v>
      </c>
      <c r="DZ301">
        <v>54.455002</v>
      </c>
      <c r="EC301">
        <v>6305</v>
      </c>
      <c r="ED301">
        <v>93261.687999999995</v>
      </c>
      <c r="EF301">
        <v>14.792</v>
      </c>
      <c r="EG301">
        <v>6305</v>
      </c>
      <c r="ES301">
        <v>0</v>
      </c>
      <c r="EV301">
        <v>15037</v>
      </c>
      <c r="EW301">
        <v>0</v>
      </c>
      <c r="EX301">
        <v>0</v>
      </c>
      <c r="FN301">
        <v>-41.442</v>
      </c>
      <c r="FP301">
        <v>11248.02</v>
      </c>
      <c r="FQ301">
        <v>32010.486000000001</v>
      </c>
      <c r="FV301">
        <v>5336.6469999999999</v>
      </c>
      <c r="FW301">
        <v>48595.152000000002</v>
      </c>
      <c r="FX301">
        <v>107784.38</v>
      </c>
      <c r="FZ301">
        <v>22476.831999999999</v>
      </c>
      <c r="GA301">
        <v>14258.084000000001</v>
      </c>
      <c r="GB301">
        <v>36734.913999999997</v>
      </c>
      <c r="GC301">
        <v>12269.977000000001</v>
      </c>
      <c r="GL301">
        <v>-7648.4722000000002</v>
      </c>
      <c r="GM301">
        <v>1302.375</v>
      </c>
      <c r="GN301">
        <v>-1205.6780000000001</v>
      </c>
      <c r="GO301">
        <v>-1164.2360000000001</v>
      </c>
      <c r="GQ301">
        <v>197832.66</v>
      </c>
      <c r="GR301">
        <v>-86053.633000000002</v>
      </c>
      <c r="GS301">
        <v>-81458.483999999997</v>
      </c>
      <c r="GV301">
        <v>-4595.1478999999999</v>
      </c>
      <c r="HA301">
        <v>-159</v>
      </c>
      <c r="HB301">
        <v>-2464.8739999999998</v>
      </c>
      <c r="HE301">
        <v>-88677.508000000002</v>
      </c>
      <c r="HG301">
        <v>1709951.9</v>
      </c>
    </row>
    <row r="302" spans="1:215" x14ac:dyDescent="0.25">
      <c r="A302">
        <v>22</v>
      </c>
      <c r="B302" t="s">
        <v>776</v>
      </c>
      <c r="C302">
        <v>2006</v>
      </c>
      <c r="E302" t="s">
        <v>777</v>
      </c>
      <c r="F302">
        <v>1963</v>
      </c>
      <c r="G302">
        <v>0</v>
      </c>
      <c r="I302">
        <v>2</v>
      </c>
      <c r="J302" t="s">
        <v>719</v>
      </c>
      <c r="K302" t="s">
        <v>720</v>
      </c>
      <c r="L302" t="s">
        <v>778</v>
      </c>
      <c r="M302">
        <v>1</v>
      </c>
      <c r="N302" t="s">
        <v>615</v>
      </c>
      <c r="O302">
        <v>1</v>
      </c>
      <c r="P302" t="s">
        <v>616</v>
      </c>
      <c r="Q302" t="s">
        <v>626</v>
      </c>
      <c r="R302">
        <v>2</v>
      </c>
      <c r="S302">
        <v>1</v>
      </c>
      <c r="T302" s="60">
        <v>39082</v>
      </c>
      <c r="U302" s="60">
        <v>39083</v>
      </c>
      <c r="V302" s="60">
        <v>38718</v>
      </c>
      <c r="W302" t="s">
        <v>324</v>
      </c>
      <c r="X302" t="s">
        <v>774</v>
      </c>
      <c r="Y302" t="s">
        <v>635</v>
      </c>
      <c r="Z302">
        <v>2.9999998999999999E-2</v>
      </c>
      <c r="AA302">
        <v>7.9999998000000003E-2</v>
      </c>
      <c r="AB302">
        <v>2</v>
      </c>
      <c r="AC302">
        <v>0</v>
      </c>
      <c r="AD302">
        <v>1</v>
      </c>
      <c r="AE302">
        <v>0</v>
      </c>
      <c r="AF302">
        <v>1</v>
      </c>
      <c r="AG302">
        <v>27</v>
      </c>
      <c r="BP302" s="60">
        <v>39083</v>
      </c>
      <c r="BQ302">
        <v>1837480</v>
      </c>
      <c r="BR302">
        <v>1862770</v>
      </c>
      <c r="BS302">
        <v>0.98640000999999999</v>
      </c>
      <c r="BT302">
        <v>25300</v>
      </c>
      <c r="BV302">
        <v>499460</v>
      </c>
      <c r="BW302">
        <v>42277.065999999999</v>
      </c>
      <c r="BX302">
        <v>0.89429997999999999</v>
      </c>
      <c r="BY302">
        <v>0</v>
      </c>
      <c r="BZ302">
        <v>0</v>
      </c>
      <c r="CA302">
        <v>0</v>
      </c>
      <c r="CC302">
        <v>0.14330000000000001</v>
      </c>
      <c r="CE302">
        <v>0.1205</v>
      </c>
      <c r="CG302">
        <v>9.1999999999999998E-2</v>
      </c>
      <c r="CP302">
        <v>9.6000001000000001E-2</v>
      </c>
      <c r="CQ302" s="60">
        <v>23012</v>
      </c>
      <c r="CR302">
        <v>0</v>
      </c>
      <c r="CS302">
        <v>0</v>
      </c>
      <c r="CT302">
        <v>0</v>
      </c>
      <c r="CU302">
        <v>0</v>
      </c>
      <c r="CV302">
        <v>0.59400003999999995</v>
      </c>
      <c r="CW302">
        <v>0.41599997999999999</v>
      </c>
      <c r="CX302">
        <v>0.17799999</v>
      </c>
      <c r="CY302">
        <v>0.245</v>
      </c>
      <c r="CZ302">
        <v>0</v>
      </c>
      <c r="DA302">
        <v>0</v>
      </c>
      <c r="DB302">
        <v>0.107</v>
      </c>
      <c r="DC302">
        <v>1.7000001000000001E-2</v>
      </c>
      <c r="DD302">
        <v>3.6999999999999998E-2</v>
      </c>
      <c r="DE302">
        <v>0</v>
      </c>
      <c r="DF302">
        <v>2006</v>
      </c>
      <c r="DR302">
        <v>0</v>
      </c>
      <c r="DS302">
        <v>0</v>
      </c>
      <c r="DT302">
        <v>0</v>
      </c>
      <c r="DU302">
        <v>0</v>
      </c>
      <c r="DV302">
        <v>8988</v>
      </c>
      <c r="DW302">
        <v>489447.75</v>
      </c>
      <c r="DZ302">
        <v>54.456001000000001</v>
      </c>
      <c r="EC302">
        <v>6396</v>
      </c>
      <c r="ED302">
        <v>97109.976999999999</v>
      </c>
      <c r="EF302">
        <v>14.792</v>
      </c>
      <c r="EG302">
        <v>3623</v>
      </c>
      <c r="EN302">
        <v>274</v>
      </c>
      <c r="EP302">
        <v>832</v>
      </c>
      <c r="ES302">
        <v>1667</v>
      </c>
      <c r="ET302">
        <v>1667</v>
      </c>
      <c r="EV302">
        <v>15384</v>
      </c>
      <c r="EW302">
        <v>0</v>
      </c>
      <c r="EX302">
        <v>0</v>
      </c>
      <c r="FI302">
        <v>1895046.1</v>
      </c>
      <c r="FN302">
        <v>-276.363</v>
      </c>
      <c r="FP302">
        <v>11436.361999999999</v>
      </c>
      <c r="FQ302">
        <v>32528.914000000001</v>
      </c>
      <c r="FV302">
        <v>5280.1337999999996</v>
      </c>
      <c r="FW302">
        <v>49245.41</v>
      </c>
      <c r="FX302">
        <v>186609.09</v>
      </c>
      <c r="FZ302">
        <v>25125.67</v>
      </c>
      <c r="GA302">
        <v>17527.127</v>
      </c>
      <c r="GB302">
        <v>42652.796999999999</v>
      </c>
      <c r="GC302">
        <v>12617.584999999999</v>
      </c>
      <c r="GL302">
        <v>-8459.1298999999999</v>
      </c>
      <c r="GM302">
        <v>10946.499</v>
      </c>
      <c r="GN302">
        <v>-10253.543</v>
      </c>
      <c r="GO302">
        <v>-9977.1797000000006</v>
      </c>
      <c r="GQ302">
        <v>283358.71999999997</v>
      </c>
      <c r="GR302">
        <v>-95436.241999999998</v>
      </c>
      <c r="GS302">
        <v>-89686.491999999998</v>
      </c>
      <c r="GV302">
        <v>-5749.7489999999998</v>
      </c>
      <c r="HA302">
        <v>-209.41200000000001</v>
      </c>
      <c r="HB302">
        <v>-2618.71</v>
      </c>
      <c r="HE302">
        <v>-98264.366999999998</v>
      </c>
      <c r="HG302">
        <v>1895046.1</v>
      </c>
    </row>
    <row r="303" spans="1:215" x14ac:dyDescent="0.25">
      <c r="A303">
        <v>22</v>
      </c>
      <c r="B303" t="s">
        <v>776</v>
      </c>
      <c r="C303">
        <v>2007</v>
      </c>
      <c r="E303" t="s">
        <v>777</v>
      </c>
      <c r="F303">
        <v>1963</v>
      </c>
      <c r="G303">
        <v>0</v>
      </c>
      <c r="I303">
        <v>2</v>
      </c>
      <c r="J303" t="s">
        <v>719</v>
      </c>
      <c r="K303" t="s">
        <v>720</v>
      </c>
      <c r="L303" t="s">
        <v>778</v>
      </c>
      <c r="M303">
        <v>1</v>
      </c>
      <c r="N303" t="s">
        <v>615</v>
      </c>
      <c r="O303">
        <v>1</v>
      </c>
      <c r="P303" t="s">
        <v>616</v>
      </c>
      <c r="Q303" t="s">
        <v>626</v>
      </c>
      <c r="R303">
        <v>2</v>
      </c>
      <c r="S303">
        <v>1</v>
      </c>
      <c r="T303" s="60">
        <v>39447</v>
      </c>
      <c r="U303" s="60">
        <v>39448</v>
      </c>
      <c r="V303" s="60">
        <v>39083</v>
      </c>
      <c r="W303" t="s">
        <v>324</v>
      </c>
      <c r="X303" t="s">
        <v>779</v>
      </c>
      <c r="Y303" t="s">
        <v>635</v>
      </c>
      <c r="Z303">
        <v>2.9999998999999999E-2</v>
      </c>
      <c r="AA303">
        <v>7.9999998000000003E-2</v>
      </c>
      <c r="AB303">
        <v>2</v>
      </c>
      <c r="AC303">
        <v>0</v>
      </c>
      <c r="AD303">
        <v>1</v>
      </c>
      <c r="AE303">
        <v>0</v>
      </c>
      <c r="AF303">
        <v>1</v>
      </c>
      <c r="AG303">
        <v>27</v>
      </c>
      <c r="BP303" s="60">
        <v>39448</v>
      </c>
      <c r="BQ303">
        <v>1950010</v>
      </c>
      <c r="BR303">
        <v>1985650</v>
      </c>
      <c r="BS303">
        <v>0.98210001000000002</v>
      </c>
      <c r="BT303">
        <v>35640</v>
      </c>
      <c r="BV303">
        <v>545840</v>
      </c>
      <c r="BW303">
        <v>39623.828000000001</v>
      </c>
      <c r="BX303">
        <v>1.0336000000000001</v>
      </c>
      <c r="BY303">
        <v>0</v>
      </c>
      <c r="BZ303">
        <v>0</v>
      </c>
      <c r="CA303">
        <v>0</v>
      </c>
      <c r="CC303">
        <v>0.112</v>
      </c>
      <c r="CE303">
        <v>0.1183</v>
      </c>
      <c r="CG303">
        <v>0.13439999999999999</v>
      </c>
      <c r="CP303">
        <v>9.6299997999999998E-2</v>
      </c>
      <c r="CQ303" s="60">
        <v>23012</v>
      </c>
      <c r="CR303">
        <v>0</v>
      </c>
      <c r="CS303">
        <v>0</v>
      </c>
      <c r="CT303">
        <v>0</v>
      </c>
      <c r="CU303">
        <v>0</v>
      </c>
      <c r="CV303">
        <v>0.57300001</v>
      </c>
      <c r="CW303">
        <v>0.40300000000000002</v>
      </c>
      <c r="CX303">
        <v>0.17</v>
      </c>
      <c r="CY303">
        <v>0.25299999000000001</v>
      </c>
      <c r="CZ303">
        <v>0</v>
      </c>
      <c r="DA303">
        <v>0</v>
      </c>
      <c r="DB303">
        <v>0.111</v>
      </c>
      <c r="DC303">
        <v>1.8999999E-2</v>
      </c>
      <c r="DD303">
        <v>4.3999999999999997E-2</v>
      </c>
      <c r="DE303">
        <v>0</v>
      </c>
      <c r="DF303">
        <v>2007</v>
      </c>
      <c r="DG303">
        <v>9.6899994000000003E-2</v>
      </c>
      <c r="DH303">
        <v>2.5000000000000001E-2</v>
      </c>
      <c r="DI303">
        <v>7.1900003000000004E-2</v>
      </c>
      <c r="DJ303">
        <v>0.1012</v>
      </c>
      <c r="DK303">
        <v>0.12620001</v>
      </c>
      <c r="DO303">
        <v>50540</v>
      </c>
      <c r="DR303">
        <v>0</v>
      </c>
      <c r="DS303">
        <v>0</v>
      </c>
      <c r="DT303">
        <v>0</v>
      </c>
      <c r="DU303">
        <v>0</v>
      </c>
      <c r="DV303">
        <v>9304</v>
      </c>
      <c r="DW303">
        <v>543728.25</v>
      </c>
      <c r="DX303">
        <v>45.400002000000001</v>
      </c>
      <c r="DY303">
        <v>11</v>
      </c>
      <c r="DZ303">
        <v>58.439999</v>
      </c>
      <c r="EA303">
        <v>3302</v>
      </c>
      <c r="EB303">
        <v>963</v>
      </c>
      <c r="EC303">
        <v>6614</v>
      </c>
      <c r="ED303">
        <v>101802.05</v>
      </c>
      <c r="EF303">
        <v>15.391999999999999</v>
      </c>
      <c r="EG303">
        <v>5432</v>
      </c>
      <c r="EH303">
        <v>88679.476999999999</v>
      </c>
      <c r="EI303">
        <v>69.480002999999996</v>
      </c>
      <c r="EJ303">
        <v>16.325001</v>
      </c>
      <c r="EN303">
        <v>299</v>
      </c>
      <c r="EO303">
        <v>3931.1680000000001</v>
      </c>
      <c r="EP303">
        <v>859</v>
      </c>
      <c r="ES303">
        <v>24</v>
      </c>
      <c r="ET303">
        <v>24</v>
      </c>
      <c r="EV303">
        <v>20183</v>
      </c>
      <c r="EW303">
        <v>0</v>
      </c>
      <c r="EX303">
        <v>0</v>
      </c>
      <c r="FB303">
        <v>1068882.5</v>
      </c>
      <c r="FI303">
        <v>2040171.8</v>
      </c>
      <c r="FN303">
        <v>-358.20100000000002</v>
      </c>
      <c r="FP303">
        <v>11979.39</v>
      </c>
      <c r="FQ303">
        <v>35011.046999999999</v>
      </c>
      <c r="FV303">
        <v>5943.9780000000001</v>
      </c>
      <c r="FW303">
        <v>52934.413999999997</v>
      </c>
      <c r="FX303">
        <v>148704.67000000001</v>
      </c>
      <c r="FZ303">
        <v>28787.120999999999</v>
      </c>
      <c r="GA303">
        <v>17796.486000000001</v>
      </c>
      <c r="GB303">
        <v>46583.608999999997</v>
      </c>
      <c r="GC303">
        <v>12617.901</v>
      </c>
      <c r="GL303">
        <v>-9003.9423999999999</v>
      </c>
      <c r="GM303">
        <v>13718.645</v>
      </c>
      <c r="GN303">
        <v>-12643.558000000001</v>
      </c>
      <c r="GO303">
        <v>-12285.357</v>
      </c>
      <c r="GQ303">
        <v>252911.73</v>
      </c>
      <c r="GR303">
        <v>-104926.8</v>
      </c>
      <c r="GS303">
        <v>-98867.476999999999</v>
      </c>
      <c r="GV303">
        <v>-6059.3262000000004</v>
      </c>
      <c r="HA303">
        <v>-390.15798999999998</v>
      </c>
      <c r="HB303">
        <v>-2469.1851000000001</v>
      </c>
      <c r="HE303">
        <v>-107786.14</v>
      </c>
      <c r="HG303">
        <v>2040171.8</v>
      </c>
    </row>
    <row r="304" spans="1:215" x14ac:dyDescent="0.25">
      <c r="A304">
        <v>22</v>
      </c>
      <c r="B304" t="s">
        <v>776</v>
      </c>
      <c r="C304">
        <v>2008</v>
      </c>
      <c r="E304" t="s">
        <v>777</v>
      </c>
      <c r="F304">
        <v>1963</v>
      </c>
      <c r="G304">
        <v>0</v>
      </c>
      <c r="I304">
        <v>2</v>
      </c>
      <c r="J304" t="s">
        <v>719</v>
      </c>
      <c r="K304" t="s">
        <v>720</v>
      </c>
      <c r="L304" t="s">
        <v>778</v>
      </c>
      <c r="M304">
        <v>1</v>
      </c>
      <c r="N304" t="s">
        <v>615</v>
      </c>
      <c r="O304">
        <v>1</v>
      </c>
      <c r="P304" t="s">
        <v>616</v>
      </c>
      <c r="Q304" t="s">
        <v>626</v>
      </c>
      <c r="R304">
        <v>2</v>
      </c>
      <c r="S304">
        <v>1</v>
      </c>
      <c r="T304" s="60">
        <v>39813</v>
      </c>
      <c r="U304" s="60">
        <v>39814</v>
      </c>
      <c r="V304" s="60">
        <v>39448</v>
      </c>
      <c r="W304" t="s">
        <v>324</v>
      </c>
      <c r="X304" t="s">
        <v>779</v>
      </c>
      <c r="Y304" t="s">
        <v>635</v>
      </c>
      <c r="Z304">
        <v>2.9999998999999999E-2</v>
      </c>
      <c r="AA304">
        <v>7.9999998000000003E-2</v>
      </c>
      <c r="AB304">
        <v>2</v>
      </c>
      <c r="AC304">
        <v>0</v>
      </c>
      <c r="AD304">
        <v>1</v>
      </c>
      <c r="AE304">
        <v>0</v>
      </c>
      <c r="AF304">
        <v>1</v>
      </c>
      <c r="AG304">
        <v>30</v>
      </c>
      <c r="BP304" s="60">
        <v>39814</v>
      </c>
      <c r="BQ304">
        <v>1924990</v>
      </c>
      <c r="BR304">
        <v>2095890</v>
      </c>
      <c r="BS304">
        <v>0.91850001000000003</v>
      </c>
      <c r="BT304">
        <v>170900</v>
      </c>
      <c r="BV304">
        <v>564990</v>
      </c>
      <c r="BW304">
        <v>41699.684000000001</v>
      </c>
      <c r="BX304">
        <v>1.0639000000000001</v>
      </c>
      <c r="BY304">
        <v>0</v>
      </c>
      <c r="BZ304">
        <v>0</v>
      </c>
      <c r="CA304">
        <v>0</v>
      </c>
      <c r="CC304">
        <v>-0.25310000999999999</v>
      </c>
      <c r="CE304">
        <v>-1.9599999999999999E-2</v>
      </c>
      <c r="CG304">
        <v>2.8900001000000002E-2</v>
      </c>
      <c r="CP304">
        <v>7.6999999999999999E-2</v>
      </c>
      <c r="CQ304" s="60">
        <v>23012</v>
      </c>
      <c r="CR304">
        <v>1</v>
      </c>
      <c r="CS304">
        <v>0</v>
      </c>
      <c r="CT304">
        <v>0</v>
      </c>
      <c r="CU304">
        <v>0</v>
      </c>
      <c r="CV304">
        <v>0.50200003000000004</v>
      </c>
      <c r="CW304">
        <v>0.36200001999999998</v>
      </c>
      <c r="CX304">
        <v>0.14000000000000001</v>
      </c>
      <c r="CY304">
        <v>0.29799998</v>
      </c>
      <c r="CZ304">
        <v>0</v>
      </c>
      <c r="DA304">
        <v>0</v>
      </c>
      <c r="DB304">
        <v>0.115</v>
      </c>
      <c r="DC304">
        <v>2.7999999000000001E-2</v>
      </c>
      <c r="DD304">
        <v>5.6999995999999997E-2</v>
      </c>
      <c r="DE304">
        <v>0</v>
      </c>
      <c r="DF304">
        <v>2008</v>
      </c>
      <c r="DG304">
        <v>9.4799994999999998E-2</v>
      </c>
      <c r="DH304">
        <v>2.5000000000000001E-2</v>
      </c>
      <c r="DI304">
        <v>6.9799997000000003E-2</v>
      </c>
      <c r="DJ304">
        <v>0.1002</v>
      </c>
      <c r="DK304">
        <v>0.12520000000000001</v>
      </c>
      <c r="DO304">
        <v>54670</v>
      </c>
      <c r="DR304">
        <v>0</v>
      </c>
      <c r="DS304">
        <v>0</v>
      </c>
      <c r="DT304">
        <v>0</v>
      </c>
      <c r="DU304">
        <v>0</v>
      </c>
      <c r="DV304">
        <v>9323</v>
      </c>
      <c r="DW304">
        <v>564986.68999999994</v>
      </c>
      <c r="DX304">
        <v>45.5</v>
      </c>
      <c r="DY304">
        <v>11</v>
      </c>
      <c r="DZ304">
        <v>60.601002000000001</v>
      </c>
      <c r="EA304">
        <v>3339</v>
      </c>
      <c r="EB304">
        <v>1202</v>
      </c>
      <c r="EC304">
        <v>6873</v>
      </c>
      <c r="ED304">
        <v>109243.23</v>
      </c>
      <c r="EF304">
        <v>15.895</v>
      </c>
      <c r="EG304">
        <v>5663</v>
      </c>
      <c r="EH304">
        <v>95818.281000000003</v>
      </c>
      <c r="EI304">
        <v>69.379997000000003</v>
      </c>
      <c r="EJ304">
        <v>16.920000000000002</v>
      </c>
      <c r="EN304">
        <v>315</v>
      </c>
      <c r="EO304">
        <v>4311.1440000000002</v>
      </c>
      <c r="EP304">
        <v>895</v>
      </c>
      <c r="ES304">
        <v>0</v>
      </c>
      <c r="ET304">
        <v>0</v>
      </c>
      <c r="EV304">
        <v>20737</v>
      </c>
      <c r="EW304">
        <v>0</v>
      </c>
      <c r="EX304">
        <v>0</v>
      </c>
      <c r="FB304">
        <v>1135549.3999999999</v>
      </c>
      <c r="FI304">
        <v>1455545.1</v>
      </c>
      <c r="FN304">
        <v>-603.83100000000002</v>
      </c>
      <c r="FP304">
        <v>12804.873</v>
      </c>
      <c r="FQ304">
        <v>37601.934000000001</v>
      </c>
      <c r="FV304">
        <v>6760.6127999999999</v>
      </c>
      <c r="FW304">
        <v>57167.417999999998</v>
      </c>
      <c r="FX304">
        <v>-571797.81000000006</v>
      </c>
      <c r="FZ304">
        <v>28970.638999999999</v>
      </c>
      <c r="GA304">
        <v>15965.166999999999</v>
      </c>
      <c r="GB304">
        <v>44935.805</v>
      </c>
      <c r="GC304">
        <v>10363.297</v>
      </c>
      <c r="GL304">
        <v>-8678.0956999999999</v>
      </c>
      <c r="GM304">
        <v>6884.5918000000001</v>
      </c>
      <c r="GN304">
        <v>-5078.4458000000004</v>
      </c>
      <c r="GO304">
        <v>-4474.6152000000002</v>
      </c>
      <c r="GQ304">
        <v>-466203.25</v>
      </c>
      <c r="GR304">
        <v>-115090.87</v>
      </c>
      <c r="GS304">
        <v>-108049.33</v>
      </c>
      <c r="GV304">
        <v>-7041.5361000000003</v>
      </c>
      <c r="HA304">
        <v>-492.69198999999998</v>
      </c>
      <c r="HB304">
        <v>-2839.8200999999999</v>
      </c>
      <c r="HE304">
        <v>-118423.38</v>
      </c>
      <c r="HG304">
        <v>1455545.1</v>
      </c>
    </row>
    <row r="305" spans="1:215" x14ac:dyDescent="0.25">
      <c r="A305">
        <v>22</v>
      </c>
      <c r="B305" t="s">
        <v>776</v>
      </c>
      <c r="C305">
        <v>2009</v>
      </c>
      <c r="E305" t="s">
        <v>777</v>
      </c>
      <c r="F305">
        <v>1963</v>
      </c>
      <c r="G305">
        <v>0</v>
      </c>
      <c r="I305">
        <v>2</v>
      </c>
      <c r="J305" t="s">
        <v>719</v>
      </c>
      <c r="K305" t="s">
        <v>720</v>
      </c>
      <c r="L305" t="s">
        <v>778</v>
      </c>
      <c r="M305">
        <v>1</v>
      </c>
      <c r="N305" t="s">
        <v>615</v>
      </c>
      <c r="O305">
        <v>1</v>
      </c>
      <c r="P305" t="s">
        <v>616</v>
      </c>
      <c r="Q305" t="s">
        <v>626</v>
      </c>
      <c r="R305">
        <v>2</v>
      </c>
      <c r="S305">
        <v>1</v>
      </c>
      <c r="T305" s="60">
        <v>40178</v>
      </c>
      <c r="U305" s="60">
        <v>40179</v>
      </c>
      <c r="V305" s="60">
        <v>39814</v>
      </c>
      <c r="W305" t="s">
        <v>324</v>
      </c>
      <c r="X305" t="s">
        <v>779</v>
      </c>
      <c r="Y305" t="s">
        <v>635</v>
      </c>
      <c r="Z305">
        <v>2.9999998999999999E-2</v>
      </c>
      <c r="AA305">
        <v>7.9999998000000003E-2</v>
      </c>
      <c r="AB305">
        <v>2</v>
      </c>
      <c r="AC305">
        <v>0</v>
      </c>
      <c r="AD305">
        <v>1</v>
      </c>
      <c r="AE305">
        <v>0</v>
      </c>
      <c r="AF305">
        <v>1</v>
      </c>
      <c r="AG305">
        <v>30</v>
      </c>
      <c r="BP305" s="60">
        <v>40179</v>
      </c>
      <c r="BQ305">
        <v>1923560</v>
      </c>
      <c r="BR305">
        <v>2176240</v>
      </c>
      <c r="BS305">
        <v>0.88389998999999997</v>
      </c>
      <c r="BT305">
        <v>252680</v>
      </c>
      <c r="BV305">
        <v>506050</v>
      </c>
      <c r="BW305">
        <v>54392.608999999997</v>
      </c>
      <c r="BX305">
        <v>0.79290002999999998</v>
      </c>
      <c r="BY305">
        <v>0</v>
      </c>
      <c r="BZ305">
        <v>0</v>
      </c>
      <c r="CA305">
        <v>0</v>
      </c>
      <c r="CC305">
        <v>0.13680001</v>
      </c>
      <c r="CE305">
        <v>-2.0299998999999999E-2</v>
      </c>
      <c r="CG305">
        <v>3.2699998000000001E-2</v>
      </c>
      <c r="CP305">
        <v>8.9599997000000001E-2</v>
      </c>
      <c r="CQ305" s="60">
        <v>23012</v>
      </c>
      <c r="CR305">
        <v>1</v>
      </c>
      <c r="CS305">
        <v>0</v>
      </c>
      <c r="CT305">
        <v>0</v>
      </c>
      <c r="CU305">
        <v>0</v>
      </c>
      <c r="CV305">
        <v>0.57899999999999996</v>
      </c>
      <c r="CW305">
        <v>0.37200000999999999</v>
      </c>
      <c r="CX305">
        <v>0.20699999999999999</v>
      </c>
      <c r="CY305">
        <v>0.27899997999999998</v>
      </c>
      <c r="CZ305">
        <v>0</v>
      </c>
      <c r="DA305">
        <v>0</v>
      </c>
      <c r="DB305">
        <v>6.4999998000000003E-2</v>
      </c>
      <c r="DC305">
        <v>2.5999998999999999E-2</v>
      </c>
      <c r="DD305">
        <v>5.1999996999999999E-2</v>
      </c>
      <c r="DE305">
        <v>0</v>
      </c>
      <c r="DF305">
        <v>2009</v>
      </c>
      <c r="DG305">
        <v>9.4999999000000002E-2</v>
      </c>
      <c r="DH305">
        <v>2.5000000000000001E-2</v>
      </c>
      <c r="DI305">
        <v>7.0000000000000007E-2</v>
      </c>
      <c r="DJ305">
        <v>0.11990000000000001</v>
      </c>
      <c r="DK305">
        <v>0.14489999000000001</v>
      </c>
      <c r="DN305">
        <v>53660</v>
      </c>
      <c r="DO305">
        <v>67720</v>
      </c>
      <c r="DR305">
        <v>0</v>
      </c>
      <c r="DS305">
        <v>0</v>
      </c>
      <c r="DT305">
        <v>0</v>
      </c>
      <c r="DU305">
        <v>0</v>
      </c>
      <c r="DV305">
        <v>8604</v>
      </c>
      <c r="DW305">
        <v>506045.19</v>
      </c>
      <c r="DX305">
        <v>45.700001</v>
      </c>
      <c r="DY305">
        <v>11.2</v>
      </c>
      <c r="DZ305">
        <v>58.814999</v>
      </c>
      <c r="EA305">
        <v>3326</v>
      </c>
      <c r="EB305">
        <v>1447</v>
      </c>
      <c r="EC305">
        <v>7423</v>
      </c>
      <c r="ED305">
        <v>124695.44</v>
      </c>
      <c r="EF305">
        <v>16.798999999999999</v>
      </c>
      <c r="EG305">
        <v>6166</v>
      </c>
      <c r="EH305">
        <v>110229.2</v>
      </c>
      <c r="EI305">
        <v>39.080002</v>
      </c>
      <c r="EJ305">
        <v>17.877001</v>
      </c>
      <c r="EN305">
        <v>328</v>
      </c>
      <c r="EO305">
        <v>4696.7201999999997</v>
      </c>
      <c r="EP305">
        <v>929</v>
      </c>
      <c r="ES305">
        <v>0</v>
      </c>
      <c r="ET305">
        <v>0</v>
      </c>
      <c r="EV305">
        <v>20800</v>
      </c>
      <c r="EW305">
        <v>0</v>
      </c>
      <c r="EX305">
        <v>0</v>
      </c>
      <c r="FB305">
        <v>1290661</v>
      </c>
      <c r="FI305">
        <v>1585360</v>
      </c>
      <c r="FN305">
        <v>-281.61700000000002</v>
      </c>
      <c r="FP305">
        <v>12849.52</v>
      </c>
      <c r="FQ305">
        <v>37114.512000000002</v>
      </c>
      <c r="FV305">
        <v>6012.5518000000002</v>
      </c>
      <c r="FW305">
        <v>55976.586000000003</v>
      </c>
      <c r="FX305">
        <v>157200.97</v>
      </c>
      <c r="FZ305">
        <v>24230.263999999999</v>
      </c>
      <c r="GA305">
        <v>14510.927</v>
      </c>
      <c r="GB305">
        <v>38741.190999999999</v>
      </c>
      <c r="GC305">
        <v>8285.7314000000006</v>
      </c>
      <c r="GL305">
        <v>-7050.0068000000001</v>
      </c>
      <c r="GM305">
        <v>1368.223</v>
      </c>
      <c r="GN305">
        <v>-527.46100000000001</v>
      </c>
      <c r="GO305">
        <v>-245.84398999999999</v>
      </c>
      <c r="GQ305">
        <v>253995.22</v>
      </c>
      <c r="GR305">
        <v>-121191.86</v>
      </c>
      <c r="GS305">
        <v>-115199.06</v>
      </c>
      <c r="GV305">
        <v>-5992.7948999999999</v>
      </c>
      <c r="HA305">
        <v>-430.25200999999998</v>
      </c>
      <c r="HB305">
        <v>-2558.3110000000001</v>
      </c>
      <c r="HE305">
        <v>-124180.42</v>
      </c>
      <c r="HG305">
        <v>1585360</v>
      </c>
    </row>
    <row r="306" spans="1:215" x14ac:dyDescent="0.25">
      <c r="A306">
        <v>22</v>
      </c>
      <c r="B306" t="s">
        <v>776</v>
      </c>
      <c r="C306">
        <v>2010</v>
      </c>
      <c r="E306" t="s">
        <v>777</v>
      </c>
      <c r="F306">
        <v>1963</v>
      </c>
      <c r="G306">
        <v>0</v>
      </c>
      <c r="I306">
        <v>2</v>
      </c>
      <c r="J306" t="s">
        <v>719</v>
      </c>
      <c r="K306" t="s">
        <v>720</v>
      </c>
      <c r="L306" t="s">
        <v>778</v>
      </c>
      <c r="M306">
        <v>1</v>
      </c>
      <c r="N306" t="s">
        <v>615</v>
      </c>
      <c r="O306">
        <v>1</v>
      </c>
      <c r="P306" t="s">
        <v>616</v>
      </c>
      <c r="Q306" t="s">
        <v>626</v>
      </c>
      <c r="R306">
        <v>2</v>
      </c>
      <c r="S306">
        <v>1</v>
      </c>
      <c r="T306" s="60">
        <v>40543</v>
      </c>
      <c r="U306" s="60">
        <v>40544</v>
      </c>
      <c r="V306" s="60">
        <v>40179</v>
      </c>
      <c r="W306" t="s">
        <v>324</v>
      </c>
      <c r="X306" t="s">
        <v>779</v>
      </c>
      <c r="Y306" t="s">
        <v>635</v>
      </c>
      <c r="Z306">
        <v>2.9999998999999999E-2</v>
      </c>
      <c r="AA306">
        <v>7.9999998000000003E-2</v>
      </c>
      <c r="AB306">
        <v>2</v>
      </c>
      <c r="AC306">
        <v>0</v>
      </c>
      <c r="AD306">
        <v>1</v>
      </c>
      <c r="AE306">
        <v>0</v>
      </c>
      <c r="AF306">
        <v>1</v>
      </c>
      <c r="AG306">
        <v>30</v>
      </c>
      <c r="BP306" s="60">
        <v>40544</v>
      </c>
      <c r="BQ306">
        <v>1942870</v>
      </c>
      <c r="BR306">
        <v>2284760</v>
      </c>
      <c r="BS306">
        <v>0.85040002999999997</v>
      </c>
      <c r="BT306">
        <v>341880</v>
      </c>
      <c r="BV306">
        <v>517400</v>
      </c>
      <c r="BW306">
        <v>48995.847999999998</v>
      </c>
      <c r="BX306">
        <v>0.86190003000000004</v>
      </c>
      <c r="BY306">
        <v>0</v>
      </c>
      <c r="BZ306">
        <v>0</v>
      </c>
      <c r="CA306">
        <v>0</v>
      </c>
      <c r="CC306">
        <v>0.14360000000000001</v>
      </c>
      <c r="CE306">
        <v>-9.7999999999999997E-3</v>
      </c>
      <c r="CG306">
        <v>4.1399999999999999E-2</v>
      </c>
      <c r="CJ306">
        <v>4.7671142999999999E-2</v>
      </c>
      <c r="CP306">
        <v>9.3000001999999998E-2</v>
      </c>
      <c r="CQ306" s="60">
        <v>23012</v>
      </c>
      <c r="CR306">
        <v>1</v>
      </c>
      <c r="CS306">
        <v>0</v>
      </c>
      <c r="CT306">
        <v>0</v>
      </c>
      <c r="CU306">
        <v>1</v>
      </c>
      <c r="CV306">
        <v>0.55799997000000001</v>
      </c>
      <c r="CW306">
        <v>0.33600000000000002</v>
      </c>
      <c r="CX306">
        <v>0.222</v>
      </c>
      <c r="CY306">
        <v>0.23899999</v>
      </c>
      <c r="CZ306">
        <v>0</v>
      </c>
      <c r="DA306">
        <v>0</v>
      </c>
      <c r="DB306">
        <v>6.8999998000000007E-2</v>
      </c>
      <c r="DC306">
        <v>2.1999999999999999E-2</v>
      </c>
      <c r="DD306">
        <v>0.112</v>
      </c>
      <c r="DE306">
        <v>0</v>
      </c>
      <c r="DF306">
        <v>2010</v>
      </c>
      <c r="DG306">
        <v>9.6099994999999994E-2</v>
      </c>
      <c r="DH306">
        <v>4.5000001999999997E-2</v>
      </c>
      <c r="DI306">
        <v>5.1100000999999999E-2</v>
      </c>
      <c r="DJ306">
        <v>0.13719999999999999</v>
      </c>
      <c r="DK306">
        <v>0.1822</v>
      </c>
      <c r="DN306">
        <v>48650</v>
      </c>
      <c r="DO306">
        <v>69430</v>
      </c>
      <c r="DR306">
        <v>0</v>
      </c>
      <c r="DS306">
        <v>0</v>
      </c>
      <c r="DT306">
        <v>0</v>
      </c>
      <c r="DU306">
        <v>0</v>
      </c>
      <c r="DV306">
        <v>8403</v>
      </c>
      <c r="DW306">
        <v>517398.09</v>
      </c>
      <c r="DX306">
        <v>46.200001</v>
      </c>
      <c r="DY306">
        <v>11.7</v>
      </c>
      <c r="DZ306">
        <v>61.573002000000002</v>
      </c>
      <c r="EA306">
        <v>3343</v>
      </c>
      <c r="EB306">
        <v>1369</v>
      </c>
      <c r="EC306">
        <v>7606</v>
      </c>
      <c r="ED306">
        <v>130319.8</v>
      </c>
      <c r="EF306">
        <v>17.134001000000001</v>
      </c>
      <c r="EG306">
        <v>6296</v>
      </c>
      <c r="EH306">
        <v>114821.78</v>
      </c>
      <c r="EI306">
        <v>69.269997000000004</v>
      </c>
      <c r="EJ306">
        <v>18.236999999999998</v>
      </c>
      <c r="EN306">
        <v>338</v>
      </c>
      <c r="EO306">
        <v>5006.4492</v>
      </c>
      <c r="EP306">
        <v>972</v>
      </c>
      <c r="ES306">
        <v>0</v>
      </c>
      <c r="ET306">
        <v>0</v>
      </c>
      <c r="EV306">
        <v>20721</v>
      </c>
      <c r="EW306">
        <v>0</v>
      </c>
      <c r="EX306">
        <v>0</v>
      </c>
      <c r="FB306">
        <v>1341928.5</v>
      </c>
      <c r="FI306">
        <v>1725680</v>
      </c>
      <c r="FN306">
        <v>-144.73500000000001</v>
      </c>
      <c r="FP306">
        <v>21139.754000000001</v>
      </c>
      <c r="FQ306">
        <v>36157.089999999997</v>
      </c>
      <c r="FV306">
        <v>6071.1127999999999</v>
      </c>
      <c r="FW306">
        <v>63367.957000000002</v>
      </c>
      <c r="FX306">
        <v>183782.78</v>
      </c>
      <c r="FZ306">
        <v>18430.312999999998</v>
      </c>
      <c r="GA306">
        <v>13307.241</v>
      </c>
      <c r="GB306">
        <v>31737.553</v>
      </c>
      <c r="GC306">
        <v>8567.4590000000007</v>
      </c>
      <c r="GL306">
        <v>-6955.9111000000003</v>
      </c>
      <c r="GM306">
        <v>631.08001999999999</v>
      </c>
      <c r="GN306">
        <v>-196.84299999999999</v>
      </c>
      <c r="GO306">
        <v>-52.108001999999999</v>
      </c>
      <c r="GQ306">
        <v>280934.06</v>
      </c>
      <c r="GR306">
        <v>-137392.32999999999</v>
      </c>
      <c r="GS306">
        <v>-130079.42</v>
      </c>
      <c r="GV306">
        <v>-7312.8969999999999</v>
      </c>
      <c r="HA306">
        <v>-666.00896999999998</v>
      </c>
      <c r="HB306">
        <v>-2555.6770000000001</v>
      </c>
      <c r="HE306">
        <v>-140614.01999999999</v>
      </c>
      <c r="HG306">
        <v>1725680</v>
      </c>
    </row>
    <row r="307" spans="1:215" x14ac:dyDescent="0.25">
      <c r="A307">
        <v>22</v>
      </c>
      <c r="B307" t="s">
        <v>776</v>
      </c>
      <c r="C307">
        <v>2011</v>
      </c>
      <c r="E307" t="s">
        <v>777</v>
      </c>
      <c r="F307">
        <v>1963</v>
      </c>
      <c r="G307">
        <v>0</v>
      </c>
      <c r="I307">
        <v>2</v>
      </c>
      <c r="J307" t="s">
        <v>719</v>
      </c>
      <c r="K307" t="s">
        <v>720</v>
      </c>
      <c r="L307" t="s">
        <v>778</v>
      </c>
      <c r="M307">
        <v>1</v>
      </c>
      <c r="N307" t="s">
        <v>615</v>
      </c>
      <c r="O307">
        <v>1</v>
      </c>
      <c r="P307" t="s">
        <v>616</v>
      </c>
      <c r="Q307" t="s">
        <v>626</v>
      </c>
      <c r="R307">
        <v>2</v>
      </c>
      <c r="S307">
        <v>1</v>
      </c>
      <c r="T307" s="60">
        <v>40908</v>
      </c>
      <c r="U307" s="60">
        <v>40909</v>
      </c>
      <c r="V307" s="60">
        <v>40544</v>
      </c>
      <c r="W307" t="s">
        <v>324</v>
      </c>
      <c r="X307" t="s">
        <v>779</v>
      </c>
      <c r="Y307" t="s">
        <v>635</v>
      </c>
      <c r="Z307">
        <v>2.9999998999999999E-2</v>
      </c>
      <c r="AA307">
        <v>7.9999998000000003E-2</v>
      </c>
      <c r="AB307">
        <v>2</v>
      </c>
      <c r="AC307">
        <v>0</v>
      </c>
      <c r="AD307">
        <v>1</v>
      </c>
      <c r="AE307">
        <v>0</v>
      </c>
      <c r="AF307">
        <v>1</v>
      </c>
      <c r="AG307">
        <v>30</v>
      </c>
      <c r="BP307" s="60">
        <v>40909</v>
      </c>
      <c r="BQ307">
        <v>1946840</v>
      </c>
      <c r="BR307">
        <v>2386530</v>
      </c>
      <c r="BS307">
        <v>0.81580001000000002</v>
      </c>
      <c r="BT307">
        <v>439690</v>
      </c>
      <c r="BV307">
        <v>517400</v>
      </c>
      <c r="BW307">
        <v>52000.472999999998</v>
      </c>
      <c r="BX307">
        <v>0.87889998999999996</v>
      </c>
      <c r="BY307">
        <v>0</v>
      </c>
      <c r="BZ307">
        <v>0</v>
      </c>
      <c r="CA307">
        <v>0</v>
      </c>
      <c r="CC307">
        <v>-4.3E-3</v>
      </c>
      <c r="CE307">
        <v>8.9700005999999999E-2</v>
      </c>
      <c r="CG307">
        <v>1.37E-2</v>
      </c>
      <c r="CJ307">
        <v>5.2793662999999998E-2</v>
      </c>
      <c r="CP307">
        <v>8.9300007000000001E-2</v>
      </c>
      <c r="CQ307" s="60">
        <v>23012</v>
      </c>
      <c r="CR307">
        <v>1</v>
      </c>
      <c r="CS307">
        <v>0</v>
      </c>
      <c r="CT307">
        <v>0</v>
      </c>
      <c r="CU307">
        <v>1</v>
      </c>
      <c r="CV307">
        <v>0.53500002999999996</v>
      </c>
      <c r="CW307">
        <v>0.28899999999999998</v>
      </c>
      <c r="CX307">
        <v>0.24600000999999999</v>
      </c>
      <c r="CY307">
        <v>0.17799999</v>
      </c>
      <c r="CZ307">
        <v>0</v>
      </c>
      <c r="DA307">
        <v>0</v>
      </c>
      <c r="DB307">
        <v>8.3000004000000002E-2</v>
      </c>
      <c r="DC307">
        <v>2.7000000999999999E-2</v>
      </c>
      <c r="DD307">
        <v>0.17699999999999999</v>
      </c>
      <c r="DE307">
        <v>0</v>
      </c>
      <c r="DF307">
        <v>2011</v>
      </c>
      <c r="DG307">
        <v>9.6899994000000003E-2</v>
      </c>
      <c r="DH307">
        <v>5.5E-2</v>
      </c>
      <c r="DI307">
        <v>4.1900000999999999E-2</v>
      </c>
      <c r="DJ307">
        <v>0.1512</v>
      </c>
      <c r="DK307">
        <v>0.20619999999999999</v>
      </c>
      <c r="DN307">
        <v>50130</v>
      </c>
      <c r="DO307">
        <v>78250</v>
      </c>
      <c r="DR307">
        <v>0</v>
      </c>
      <c r="DS307">
        <v>0</v>
      </c>
      <c r="DT307">
        <v>0</v>
      </c>
      <c r="DU307">
        <v>0</v>
      </c>
      <c r="DV307">
        <v>8149</v>
      </c>
      <c r="DW307">
        <v>517396.25</v>
      </c>
      <c r="DX307">
        <v>46.299999</v>
      </c>
      <c r="DY307">
        <v>11.9</v>
      </c>
      <c r="DZ307">
        <v>63.492001000000002</v>
      </c>
      <c r="EA307">
        <v>3422</v>
      </c>
      <c r="EB307">
        <v>1605</v>
      </c>
      <c r="EC307">
        <v>7776</v>
      </c>
      <c r="ED307">
        <v>138317.72</v>
      </c>
      <c r="EF307">
        <v>17.788</v>
      </c>
      <c r="EG307">
        <v>6478</v>
      </c>
      <c r="EH307">
        <v>123053.55</v>
      </c>
      <c r="EI307">
        <v>69.260002</v>
      </c>
      <c r="EJ307">
        <v>18.995999999999999</v>
      </c>
      <c r="EN307">
        <v>319</v>
      </c>
      <c r="EO307">
        <v>4579.5361000000003</v>
      </c>
      <c r="EP307">
        <v>979</v>
      </c>
      <c r="ES307">
        <v>0</v>
      </c>
      <c r="ET307">
        <v>0</v>
      </c>
      <c r="EV307">
        <v>20952</v>
      </c>
      <c r="EW307">
        <v>0</v>
      </c>
      <c r="EX307">
        <v>0</v>
      </c>
      <c r="FB307">
        <v>1412767</v>
      </c>
      <c r="FI307">
        <v>1649157</v>
      </c>
      <c r="FN307">
        <v>-133.79599999999999</v>
      </c>
      <c r="FP307">
        <v>26110.771000000001</v>
      </c>
      <c r="FQ307">
        <v>39422.050999999999</v>
      </c>
      <c r="FV307">
        <v>6281.2997999999998</v>
      </c>
      <c r="FW307">
        <v>71814.125</v>
      </c>
      <c r="FX307">
        <v>-38101.550999999999</v>
      </c>
      <c r="FZ307">
        <v>17228.585999999999</v>
      </c>
      <c r="GA307">
        <v>16812.648000000001</v>
      </c>
      <c r="GB307">
        <v>34041.233999999997</v>
      </c>
      <c r="GC307">
        <v>9478.3428000000004</v>
      </c>
      <c r="GL307">
        <v>-8216.4961000000003</v>
      </c>
      <c r="GM307">
        <v>403.54199</v>
      </c>
      <c r="GN307">
        <v>-1.0940000000000001</v>
      </c>
      <c r="GO307">
        <v>132.702</v>
      </c>
      <c r="GQ307">
        <v>69418.101999999999</v>
      </c>
      <c r="GR307">
        <v>-142108.25</v>
      </c>
      <c r="GS307">
        <v>-136756.14000000001</v>
      </c>
      <c r="GV307">
        <v>-5352.1138000000001</v>
      </c>
      <c r="HA307">
        <v>-948.96898999999996</v>
      </c>
      <c r="HB307">
        <v>-2883.9088999999999</v>
      </c>
      <c r="HE307">
        <v>-145941.13</v>
      </c>
      <c r="HG307">
        <v>1649157</v>
      </c>
    </row>
    <row r="308" spans="1:215" x14ac:dyDescent="0.25">
      <c r="A308">
        <v>22</v>
      </c>
      <c r="B308" t="s">
        <v>776</v>
      </c>
      <c r="C308">
        <v>2012</v>
      </c>
      <c r="E308" t="s">
        <v>777</v>
      </c>
      <c r="F308">
        <v>1963</v>
      </c>
      <c r="G308">
        <v>0</v>
      </c>
      <c r="I308">
        <v>2</v>
      </c>
      <c r="J308" t="s">
        <v>719</v>
      </c>
      <c r="K308" t="s">
        <v>720</v>
      </c>
      <c r="L308" t="s">
        <v>778</v>
      </c>
      <c r="M308">
        <v>1</v>
      </c>
      <c r="N308" t="s">
        <v>615</v>
      </c>
      <c r="O308">
        <v>1</v>
      </c>
      <c r="P308" t="s">
        <v>616</v>
      </c>
      <c r="Q308" t="s">
        <v>626</v>
      </c>
      <c r="R308">
        <v>2</v>
      </c>
      <c r="S308">
        <v>1</v>
      </c>
      <c r="T308" s="60">
        <v>41274</v>
      </c>
      <c r="U308" s="60">
        <v>41275</v>
      </c>
      <c r="V308" s="60">
        <v>40909</v>
      </c>
      <c r="W308" t="s">
        <v>324</v>
      </c>
      <c r="X308" t="s">
        <v>779</v>
      </c>
      <c r="Y308" t="s">
        <v>635</v>
      </c>
      <c r="Z308">
        <v>2.9999998999999999E-2</v>
      </c>
      <c r="AA308">
        <v>7.9999998000000003E-2</v>
      </c>
      <c r="AB308">
        <v>2</v>
      </c>
      <c r="AC308">
        <v>0</v>
      </c>
      <c r="AD308">
        <v>1</v>
      </c>
      <c r="AE308">
        <v>0</v>
      </c>
      <c r="AF308">
        <v>1</v>
      </c>
      <c r="AG308">
        <v>30</v>
      </c>
      <c r="AO308">
        <v>1781633.4</v>
      </c>
      <c r="AP308">
        <v>1980204.1</v>
      </c>
      <c r="AQ308">
        <v>-69998.726999999999</v>
      </c>
      <c r="AR308">
        <v>0</v>
      </c>
      <c r="AS308">
        <v>0</v>
      </c>
      <c r="AT308">
        <v>1</v>
      </c>
      <c r="AU308">
        <v>1</v>
      </c>
      <c r="AV308">
        <v>4</v>
      </c>
      <c r="AX308">
        <v>0</v>
      </c>
      <c r="AY308">
        <v>0.2</v>
      </c>
      <c r="AZ308">
        <v>1</v>
      </c>
      <c r="BB308">
        <v>0</v>
      </c>
      <c r="BC308">
        <v>4</v>
      </c>
      <c r="BD308">
        <v>2</v>
      </c>
      <c r="BE308">
        <v>1</v>
      </c>
      <c r="BK308">
        <v>3.2499999000000002E-2</v>
      </c>
      <c r="BO308">
        <v>3.2499999000000002E-2</v>
      </c>
      <c r="BP308" s="60">
        <v>41275</v>
      </c>
      <c r="BQ308">
        <v>1980200</v>
      </c>
      <c r="BR308">
        <v>2593190</v>
      </c>
      <c r="BS308">
        <v>0.76359999000000001</v>
      </c>
      <c r="BT308">
        <v>612990</v>
      </c>
      <c r="BV308">
        <v>531560</v>
      </c>
      <c r="BW308">
        <v>56054.792999999998</v>
      </c>
      <c r="BX308">
        <v>0.88759999999999994</v>
      </c>
      <c r="BY308">
        <v>0</v>
      </c>
      <c r="BZ308">
        <v>0</v>
      </c>
      <c r="CA308">
        <v>0</v>
      </c>
      <c r="CC308">
        <v>0.13089999999999999</v>
      </c>
      <c r="CE308">
        <v>8.7899997999999993E-2</v>
      </c>
      <c r="CG308">
        <v>1.78E-2</v>
      </c>
      <c r="CJ308">
        <v>7.4608548999999996E-2</v>
      </c>
      <c r="CP308">
        <v>9.1000005999999994E-2</v>
      </c>
      <c r="CQ308" s="60">
        <v>23012</v>
      </c>
      <c r="CR308">
        <v>1</v>
      </c>
      <c r="CS308">
        <v>0</v>
      </c>
      <c r="CT308">
        <v>0</v>
      </c>
      <c r="CU308">
        <v>1</v>
      </c>
      <c r="CV308">
        <v>0.52300000000000002</v>
      </c>
      <c r="CW308">
        <v>0.25999999000000001</v>
      </c>
      <c r="CX308">
        <v>0.26299998000000002</v>
      </c>
      <c r="CY308">
        <v>0.17299998999999999</v>
      </c>
      <c r="CZ308">
        <v>0</v>
      </c>
      <c r="DA308">
        <v>0</v>
      </c>
      <c r="DB308">
        <v>8.1999995000000006E-2</v>
      </c>
      <c r="DC308">
        <v>1.7999998999999999E-2</v>
      </c>
      <c r="DD308">
        <v>0.20399999999999999</v>
      </c>
      <c r="DE308">
        <v>0</v>
      </c>
      <c r="DF308">
        <v>2012</v>
      </c>
      <c r="DG308">
        <v>9.6699997999999995E-2</v>
      </c>
      <c r="DH308">
        <v>6.25E-2</v>
      </c>
      <c r="DI308">
        <v>3.4200002E-2</v>
      </c>
      <c r="DJ308">
        <v>0.1666</v>
      </c>
      <c r="DK308">
        <v>0.2291</v>
      </c>
      <c r="DN308">
        <v>50030</v>
      </c>
      <c r="DO308">
        <v>86190</v>
      </c>
      <c r="DR308">
        <v>0</v>
      </c>
      <c r="DS308">
        <v>0</v>
      </c>
      <c r="DT308">
        <v>0</v>
      </c>
      <c r="DU308">
        <v>0</v>
      </c>
      <c r="DV308">
        <v>8175</v>
      </c>
      <c r="DW308">
        <v>531559008</v>
      </c>
      <c r="DX308">
        <v>46.400002000000001</v>
      </c>
      <c r="DY308">
        <v>11.8</v>
      </c>
      <c r="DZ308">
        <v>65.023003000000003</v>
      </c>
      <c r="EA308">
        <v>3402</v>
      </c>
      <c r="EB308">
        <v>1636</v>
      </c>
      <c r="EC308">
        <v>8045</v>
      </c>
      <c r="ED308">
        <v>146837.88</v>
      </c>
      <c r="EF308">
        <v>18.252001</v>
      </c>
      <c r="EG308">
        <v>6719</v>
      </c>
      <c r="EH308">
        <v>130909.14</v>
      </c>
      <c r="EI308">
        <v>69.230002999999996</v>
      </c>
      <c r="EJ308">
        <v>19.483000000000001</v>
      </c>
      <c r="EN308">
        <v>320</v>
      </c>
      <c r="EO308">
        <v>4688.8208000000004</v>
      </c>
      <c r="EP308">
        <v>1006</v>
      </c>
      <c r="ES308">
        <v>0</v>
      </c>
      <c r="EV308">
        <v>21258</v>
      </c>
      <c r="EW308">
        <v>0</v>
      </c>
      <c r="EX308">
        <v>0</v>
      </c>
      <c r="EZ308">
        <v>1351386.4</v>
      </c>
      <c r="FA308">
        <v>156404.39000000001</v>
      </c>
      <c r="FB308">
        <v>1520343.9</v>
      </c>
      <c r="FI308">
        <v>1781633.4</v>
      </c>
      <c r="FN308">
        <v>-287.815</v>
      </c>
      <c r="FP308">
        <v>30663.245999999999</v>
      </c>
      <c r="FQ308">
        <v>43470.379000000001</v>
      </c>
      <c r="FV308">
        <v>6286.2622000000001</v>
      </c>
      <c r="FW308">
        <v>80419.883000000002</v>
      </c>
      <c r="FX308">
        <v>180523.44</v>
      </c>
      <c r="FZ308">
        <v>7824.6279000000004</v>
      </c>
      <c r="GA308">
        <v>14956.050999999999</v>
      </c>
      <c r="GB308">
        <v>22780.68</v>
      </c>
      <c r="GC308">
        <v>11809.103999999999</v>
      </c>
      <c r="GL308">
        <v>-10162.119000000001</v>
      </c>
      <c r="GM308">
        <v>558.79400999999996</v>
      </c>
      <c r="GN308">
        <v>299.923</v>
      </c>
      <c r="GO308">
        <v>587.73797999999999</v>
      </c>
      <c r="GQ308">
        <v>286229.71999999997</v>
      </c>
      <c r="GR308">
        <v>-149470.85999999999</v>
      </c>
      <c r="GS308">
        <v>-144232.31</v>
      </c>
      <c r="GV308">
        <v>-5238.5352000000003</v>
      </c>
      <c r="HA308">
        <v>-947.75598000000002</v>
      </c>
      <c r="HB308">
        <v>-3334.741</v>
      </c>
      <c r="HE308">
        <v>-153753.34</v>
      </c>
      <c r="HG308">
        <v>1781633.4</v>
      </c>
    </row>
    <row r="309" spans="1:215" x14ac:dyDescent="0.25">
      <c r="A309">
        <v>22</v>
      </c>
      <c r="B309" t="s">
        <v>776</v>
      </c>
      <c r="C309">
        <v>2013</v>
      </c>
      <c r="E309" t="s">
        <v>777</v>
      </c>
      <c r="F309">
        <v>1963</v>
      </c>
      <c r="G309">
        <v>0</v>
      </c>
      <c r="I309">
        <v>2</v>
      </c>
      <c r="J309" t="s">
        <v>719</v>
      </c>
      <c r="K309" t="s">
        <v>720</v>
      </c>
      <c r="L309" t="s">
        <v>778</v>
      </c>
      <c r="M309">
        <v>1</v>
      </c>
      <c r="N309" t="s">
        <v>615</v>
      </c>
      <c r="O309">
        <v>1</v>
      </c>
      <c r="P309" t="s">
        <v>616</v>
      </c>
      <c r="Q309" t="s">
        <v>626</v>
      </c>
      <c r="R309">
        <v>2</v>
      </c>
      <c r="S309">
        <v>1</v>
      </c>
      <c r="T309" s="60">
        <v>41639</v>
      </c>
      <c r="U309" s="60">
        <v>41640</v>
      </c>
      <c r="V309" s="60">
        <v>41275</v>
      </c>
      <c r="W309" t="s">
        <v>324</v>
      </c>
      <c r="X309" t="s">
        <v>779</v>
      </c>
      <c r="Y309" t="s">
        <v>627</v>
      </c>
      <c r="Z309">
        <v>2.75E-2</v>
      </c>
      <c r="AA309">
        <v>7.9999998000000003E-2</v>
      </c>
      <c r="AB309">
        <v>2</v>
      </c>
      <c r="AC309">
        <v>0</v>
      </c>
      <c r="AD309">
        <v>1</v>
      </c>
      <c r="AE309">
        <v>1</v>
      </c>
      <c r="AF309">
        <v>3</v>
      </c>
      <c r="AG309">
        <v>30</v>
      </c>
      <c r="AO309">
        <v>1781633.4</v>
      </c>
      <c r="AP309">
        <v>1980204.1</v>
      </c>
      <c r="AQ309">
        <v>-69998.726999999999</v>
      </c>
      <c r="AR309">
        <v>0</v>
      </c>
      <c r="AS309">
        <v>0</v>
      </c>
      <c r="AT309">
        <v>1</v>
      </c>
      <c r="AU309">
        <v>1</v>
      </c>
      <c r="AV309">
        <v>4</v>
      </c>
      <c r="AX309">
        <v>0</v>
      </c>
      <c r="AY309">
        <v>0.2</v>
      </c>
      <c r="AZ309">
        <v>1</v>
      </c>
      <c r="BB309">
        <v>0</v>
      </c>
      <c r="BC309">
        <v>4</v>
      </c>
      <c r="BD309">
        <v>2</v>
      </c>
      <c r="BE309">
        <v>1</v>
      </c>
      <c r="BK309">
        <v>3.2499999000000002E-2</v>
      </c>
      <c r="BO309">
        <v>3.2499999000000002E-2</v>
      </c>
      <c r="BP309" s="60">
        <v>41640</v>
      </c>
      <c r="BQ309">
        <v>2062320</v>
      </c>
      <c r="BR309">
        <v>2699000</v>
      </c>
      <c r="BS309">
        <v>0.76410001999999999</v>
      </c>
      <c r="BT309">
        <v>636680</v>
      </c>
      <c r="BV309">
        <v>540230</v>
      </c>
      <c r="BW309">
        <v>55397.563000000002</v>
      </c>
      <c r="BX309">
        <v>1.0185999999999999</v>
      </c>
      <c r="BY309">
        <v>0</v>
      </c>
      <c r="BZ309">
        <v>0</v>
      </c>
      <c r="CA309">
        <v>0</v>
      </c>
      <c r="CC309">
        <v>0.18210000000000001</v>
      </c>
      <c r="CE309">
        <v>0.1</v>
      </c>
      <c r="CG309">
        <v>0.1159</v>
      </c>
      <c r="CJ309">
        <v>7.2941094999999997E-2</v>
      </c>
      <c r="CP309">
        <v>9.4399996E-2</v>
      </c>
      <c r="CQ309" s="60">
        <v>23012</v>
      </c>
      <c r="CR309">
        <v>1</v>
      </c>
      <c r="CS309">
        <v>0</v>
      </c>
      <c r="CT309">
        <v>0</v>
      </c>
      <c r="CU309">
        <v>1</v>
      </c>
      <c r="CV309">
        <v>0.52999996999999999</v>
      </c>
      <c r="CW309">
        <v>0.26100001</v>
      </c>
      <c r="CX309">
        <v>0.26899999000000002</v>
      </c>
      <c r="CY309">
        <v>0.16800000000000001</v>
      </c>
      <c r="CZ309">
        <v>0</v>
      </c>
      <c r="DA309">
        <v>0</v>
      </c>
      <c r="DB309">
        <v>7.9000003999999999E-2</v>
      </c>
      <c r="DC309">
        <v>0.02</v>
      </c>
      <c r="DD309">
        <v>0.20299998999999999</v>
      </c>
      <c r="DE309">
        <v>0</v>
      </c>
      <c r="DF309">
        <v>2013</v>
      </c>
      <c r="DG309">
        <v>0.1021</v>
      </c>
      <c r="DH309">
        <v>7.0000000000000007E-2</v>
      </c>
      <c r="DI309">
        <v>3.2099998999999997E-2</v>
      </c>
      <c r="DJ309">
        <v>0.1706</v>
      </c>
      <c r="DK309">
        <v>0.24059999000000001</v>
      </c>
      <c r="DN309">
        <v>54260</v>
      </c>
      <c r="DO309">
        <v>90660</v>
      </c>
      <c r="DR309">
        <v>0</v>
      </c>
      <c r="DS309">
        <v>0</v>
      </c>
      <c r="DT309">
        <v>0</v>
      </c>
      <c r="DU309">
        <v>0</v>
      </c>
      <c r="DV309">
        <v>8304</v>
      </c>
      <c r="DW309">
        <v>519003.91</v>
      </c>
      <c r="DX309">
        <v>45.900002000000001</v>
      </c>
      <c r="DY309">
        <v>11.3</v>
      </c>
      <c r="DZ309">
        <v>65.023003000000003</v>
      </c>
      <c r="EA309">
        <v>5162</v>
      </c>
      <c r="EC309">
        <v>8482</v>
      </c>
      <c r="ED309">
        <v>159503.72</v>
      </c>
      <c r="EF309">
        <v>18.804966</v>
      </c>
      <c r="EV309">
        <v>21948</v>
      </c>
      <c r="EW309">
        <v>0</v>
      </c>
      <c r="EX309">
        <v>1</v>
      </c>
      <c r="FB309">
        <v>1639107.5</v>
      </c>
      <c r="FN309">
        <v>-322.995</v>
      </c>
      <c r="FP309">
        <v>37138.512000000002</v>
      </c>
      <c r="FQ309">
        <v>49776.387000000002</v>
      </c>
      <c r="FV309">
        <v>6650.9198999999999</v>
      </c>
      <c r="FW309">
        <v>93565.82</v>
      </c>
      <c r="FX309">
        <v>290055.65999999997</v>
      </c>
      <c r="FZ309">
        <v>8723.6650000000009</v>
      </c>
      <c r="GA309">
        <v>15082.012000000001</v>
      </c>
      <c r="GB309">
        <v>23805.678</v>
      </c>
      <c r="GC309">
        <v>16105.647999999999</v>
      </c>
      <c r="GL309">
        <v>-12662.025</v>
      </c>
      <c r="GM309">
        <v>425.10901000000001</v>
      </c>
      <c r="GN309">
        <v>544.14599999999996</v>
      </c>
      <c r="GO309">
        <v>867.14098999999999</v>
      </c>
      <c r="GQ309">
        <v>411840.03</v>
      </c>
      <c r="GR309">
        <v>-158285.76999999999</v>
      </c>
      <c r="GS309">
        <v>-153475.91</v>
      </c>
      <c r="GV309">
        <v>-4809.8579</v>
      </c>
      <c r="HA309">
        <v>-1051.298</v>
      </c>
      <c r="HB309">
        <v>-3597.6030000000001</v>
      </c>
      <c r="HE309">
        <v>-162934.67000000001</v>
      </c>
      <c r="HG309">
        <v>2030538.6</v>
      </c>
    </row>
    <row r="310" spans="1:215" x14ac:dyDescent="0.25">
      <c r="A310">
        <v>22</v>
      </c>
      <c r="B310" t="s">
        <v>776</v>
      </c>
      <c r="C310">
        <v>2014</v>
      </c>
      <c r="E310" t="s">
        <v>777</v>
      </c>
      <c r="F310">
        <v>1963</v>
      </c>
      <c r="G310">
        <v>0</v>
      </c>
      <c r="I310">
        <v>2</v>
      </c>
      <c r="J310" t="s">
        <v>719</v>
      </c>
      <c r="K310" t="s">
        <v>720</v>
      </c>
      <c r="L310" t="s">
        <v>778</v>
      </c>
      <c r="M310">
        <v>1</v>
      </c>
      <c r="N310" t="s">
        <v>615</v>
      </c>
      <c r="O310">
        <v>1</v>
      </c>
      <c r="P310" t="s">
        <v>616</v>
      </c>
      <c r="Q310" t="s">
        <v>626</v>
      </c>
      <c r="R310">
        <v>2</v>
      </c>
      <c r="S310">
        <v>1</v>
      </c>
      <c r="T310" s="60">
        <v>42004</v>
      </c>
      <c r="U310" s="60">
        <v>42005</v>
      </c>
      <c r="BP310" s="60">
        <v>42005</v>
      </c>
      <c r="BY310">
        <v>0</v>
      </c>
      <c r="BZ310">
        <v>0</v>
      </c>
      <c r="CA310">
        <v>0</v>
      </c>
      <c r="CS310">
        <v>0</v>
      </c>
      <c r="CT310">
        <v>0</v>
      </c>
      <c r="CU310">
        <v>0</v>
      </c>
      <c r="CV310">
        <v>0</v>
      </c>
      <c r="CW310">
        <v>0</v>
      </c>
      <c r="CX310">
        <v>0</v>
      </c>
      <c r="CY310">
        <v>0</v>
      </c>
      <c r="CZ310">
        <v>0</v>
      </c>
      <c r="DA310">
        <v>0</v>
      </c>
      <c r="DB310">
        <v>0</v>
      </c>
      <c r="DC310">
        <v>0</v>
      </c>
      <c r="DD310">
        <v>0</v>
      </c>
      <c r="DE310">
        <v>0</v>
      </c>
      <c r="DF310">
        <v>2014</v>
      </c>
      <c r="DG310">
        <v>0.10050000000000001</v>
      </c>
      <c r="DH310">
        <v>7.2999998999999996E-2</v>
      </c>
      <c r="DI310">
        <v>2.75E-2</v>
      </c>
      <c r="DJ310">
        <v>0.1716</v>
      </c>
      <c r="DK310">
        <v>0.24460000000000001</v>
      </c>
      <c r="DN310">
        <v>54270</v>
      </c>
      <c r="DO310">
        <v>92690</v>
      </c>
      <c r="DR310">
        <v>0</v>
      </c>
      <c r="DS310">
        <v>0</v>
      </c>
      <c r="DT310">
        <v>0</v>
      </c>
      <c r="DU310">
        <v>0</v>
      </c>
      <c r="EW310">
        <v>0</v>
      </c>
      <c r="EX310">
        <v>0</v>
      </c>
    </row>
    <row r="311" spans="1:215" x14ac:dyDescent="0.25">
      <c r="A311">
        <v>23</v>
      </c>
      <c r="B311" t="s">
        <v>780</v>
      </c>
      <c r="C311">
        <v>2001</v>
      </c>
      <c r="E311" t="s">
        <v>781</v>
      </c>
      <c r="F311">
        <v>1945</v>
      </c>
      <c r="G311">
        <v>0</v>
      </c>
      <c r="I311">
        <v>5</v>
      </c>
      <c r="J311" t="s">
        <v>719</v>
      </c>
      <c r="K311" t="s">
        <v>720</v>
      </c>
      <c r="L311" t="s">
        <v>778</v>
      </c>
      <c r="M311">
        <v>2</v>
      </c>
      <c r="N311" t="s">
        <v>625</v>
      </c>
      <c r="O311">
        <v>0</v>
      </c>
      <c r="P311" t="s">
        <v>633</v>
      </c>
      <c r="Q311" t="s">
        <v>626</v>
      </c>
      <c r="R311">
        <v>2</v>
      </c>
      <c r="S311">
        <v>1</v>
      </c>
      <c r="T311" s="60">
        <v>37256</v>
      </c>
      <c r="U311" s="60">
        <v>37256</v>
      </c>
      <c r="V311" s="60">
        <v>37256</v>
      </c>
      <c r="W311" t="s">
        <v>201</v>
      </c>
      <c r="X311" t="s">
        <v>782</v>
      </c>
      <c r="Y311" t="s">
        <v>635</v>
      </c>
      <c r="Z311">
        <v>3.9999999000000001E-2</v>
      </c>
      <c r="AA311">
        <v>8.7499998999999995E-2</v>
      </c>
      <c r="AB311">
        <v>1</v>
      </c>
      <c r="AC311">
        <v>0</v>
      </c>
      <c r="AD311">
        <v>1</v>
      </c>
      <c r="AE311">
        <v>0</v>
      </c>
      <c r="AF311">
        <v>1</v>
      </c>
      <c r="AG311">
        <v>30</v>
      </c>
      <c r="BP311" s="60">
        <v>37256</v>
      </c>
      <c r="BQ311">
        <v>2462548</v>
      </c>
      <c r="BR311">
        <v>2550556</v>
      </c>
      <c r="BS311">
        <v>0.97000003000000001</v>
      </c>
      <c r="BT311">
        <v>88008</v>
      </c>
      <c r="BV311">
        <v>307834</v>
      </c>
      <c r="BW311">
        <v>8735.0146000000004</v>
      </c>
      <c r="BX311">
        <v>1</v>
      </c>
      <c r="BY311">
        <v>0</v>
      </c>
      <c r="BZ311">
        <v>0</v>
      </c>
      <c r="CA311">
        <v>0</v>
      </c>
      <c r="CC311">
        <v>1.6999999999999999E-3</v>
      </c>
      <c r="CE311">
        <v>7.2099998999999998E-2</v>
      </c>
      <c r="CG311">
        <v>0.1024</v>
      </c>
      <c r="CR311">
        <v>0</v>
      </c>
      <c r="CS311">
        <v>0</v>
      </c>
      <c r="CT311">
        <v>0</v>
      </c>
      <c r="CU311">
        <v>0</v>
      </c>
      <c r="CV311">
        <v>0.41900003000000002</v>
      </c>
      <c r="CW311">
        <v>0.28999998999999999</v>
      </c>
      <c r="CX311">
        <v>0.12899999000000001</v>
      </c>
      <c r="CY311">
        <v>0.20699999999999999</v>
      </c>
      <c r="CZ311">
        <v>0</v>
      </c>
      <c r="DA311">
        <v>0</v>
      </c>
      <c r="DB311">
        <v>0.28400001000000002</v>
      </c>
      <c r="DC311">
        <v>3.9000000999999999E-2</v>
      </c>
      <c r="DD311">
        <v>0</v>
      </c>
      <c r="DE311">
        <v>5.0999998999999997E-2</v>
      </c>
      <c r="DF311">
        <v>2002</v>
      </c>
      <c r="DG311">
        <v>0.14749999</v>
      </c>
      <c r="DH311">
        <v>7.9999998000000003E-2</v>
      </c>
      <c r="DI311">
        <v>6.7500003000000003E-2</v>
      </c>
      <c r="DJ311">
        <v>8.5100002999999994E-2</v>
      </c>
      <c r="DK311">
        <v>0.16510000999999999</v>
      </c>
      <c r="DR311">
        <v>0</v>
      </c>
      <c r="DS311">
        <v>0</v>
      </c>
      <c r="DT311">
        <v>0</v>
      </c>
      <c r="DU311">
        <v>0</v>
      </c>
      <c r="DV311">
        <v>7497</v>
      </c>
      <c r="DW311">
        <v>307834</v>
      </c>
      <c r="DX311">
        <v>44</v>
      </c>
      <c r="DY311">
        <v>10.3</v>
      </c>
      <c r="DZ311">
        <v>41.230998999999997</v>
      </c>
      <c r="EA311">
        <v>141</v>
      </c>
      <c r="EB311">
        <v>498</v>
      </c>
      <c r="EC311">
        <v>5514</v>
      </c>
      <c r="ED311">
        <v>141383.42000000001</v>
      </c>
      <c r="EF311">
        <v>25.640809999999998</v>
      </c>
      <c r="EG311">
        <v>5144</v>
      </c>
      <c r="EH311">
        <v>141383.45000000001</v>
      </c>
      <c r="EJ311">
        <v>25.643999000000001</v>
      </c>
      <c r="EN311">
        <v>370</v>
      </c>
      <c r="ES311">
        <v>0</v>
      </c>
      <c r="EV311">
        <v>13650</v>
      </c>
      <c r="EW311">
        <v>0</v>
      </c>
      <c r="EX311">
        <v>1</v>
      </c>
      <c r="FB311">
        <v>1631424</v>
      </c>
      <c r="FP311">
        <v>25848.785</v>
      </c>
      <c r="FQ311">
        <v>8735.0146000000004</v>
      </c>
      <c r="FW311">
        <v>34583.800999999999</v>
      </c>
      <c r="FX311">
        <v>-243348.58</v>
      </c>
      <c r="FZ311">
        <v>63811.781000000003</v>
      </c>
      <c r="GA311">
        <v>12124.453</v>
      </c>
      <c r="GB311">
        <v>75936.233999999997</v>
      </c>
      <c r="GC311">
        <v>20681.736000000001</v>
      </c>
      <c r="GD311">
        <v>12738.161</v>
      </c>
      <c r="GG311">
        <v>690.46398999999997</v>
      </c>
      <c r="GL311">
        <v>-7453.0459000000001</v>
      </c>
      <c r="GM311">
        <v>6985.7632000000003</v>
      </c>
      <c r="GN311">
        <v>-6309.2788</v>
      </c>
      <c r="GQ311">
        <v>-105494.74</v>
      </c>
      <c r="GR311">
        <v>-131749.23000000001</v>
      </c>
      <c r="GS311">
        <v>-125719.72</v>
      </c>
      <c r="GT311">
        <v>-4756.3301000000001</v>
      </c>
      <c r="GW311">
        <v>-1273.183</v>
      </c>
      <c r="HA311">
        <v>-3974.835</v>
      </c>
      <c r="HB311">
        <v>-2075.4160000000002</v>
      </c>
      <c r="HE311">
        <v>-137799.48000000001</v>
      </c>
      <c r="HG311">
        <v>2347071</v>
      </c>
    </row>
    <row r="312" spans="1:215" x14ac:dyDescent="0.25">
      <c r="A312">
        <v>23</v>
      </c>
      <c r="B312" t="s">
        <v>780</v>
      </c>
      <c r="C312">
        <v>2002</v>
      </c>
      <c r="E312" t="s">
        <v>781</v>
      </c>
      <c r="F312">
        <v>1945</v>
      </c>
      <c r="G312">
        <v>0</v>
      </c>
      <c r="I312">
        <v>5</v>
      </c>
      <c r="J312" t="s">
        <v>719</v>
      </c>
      <c r="K312" t="s">
        <v>720</v>
      </c>
      <c r="L312" t="s">
        <v>778</v>
      </c>
      <c r="M312">
        <v>2</v>
      </c>
      <c r="N312" t="s">
        <v>625</v>
      </c>
      <c r="O312">
        <v>0</v>
      </c>
      <c r="P312" t="s">
        <v>633</v>
      </c>
      <c r="Q312" t="s">
        <v>626</v>
      </c>
      <c r="R312">
        <v>2</v>
      </c>
      <c r="S312">
        <v>1</v>
      </c>
      <c r="T312" s="60">
        <v>37621</v>
      </c>
      <c r="U312" s="60">
        <v>37621</v>
      </c>
      <c r="V312" s="60">
        <v>37621</v>
      </c>
      <c r="W312" t="s">
        <v>201</v>
      </c>
      <c r="X312" t="s">
        <v>782</v>
      </c>
      <c r="Y312" t="s">
        <v>635</v>
      </c>
      <c r="Z312">
        <v>3.9999999000000001E-2</v>
      </c>
      <c r="AA312">
        <v>8.7499998999999995E-2</v>
      </c>
      <c r="AB312">
        <v>1</v>
      </c>
      <c r="AC312">
        <v>0</v>
      </c>
      <c r="AD312">
        <v>1</v>
      </c>
      <c r="AE312">
        <v>0</v>
      </c>
      <c r="AF312">
        <v>1</v>
      </c>
      <c r="AG312">
        <v>30</v>
      </c>
      <c r="BP312" s="60">
        <v>37621</v>
      </c>
      <c r="BQ312">
        <v>2465049</v>
      </c>
      <c r="BR312">
        <v>2712293</v>
      </c>
      <c r="BS312">
        <v>0.91000002999999996</v>
      </c>
      <c r="BT312">
        <v>247244</v>
      </c>
      <c r="BV312">
        <v>331607</v>
      </c>
      <c r="BW312">
        <v>18949.592000000001</v>
      </c>
      <c r="BX312">
        <v>0.49990001000000001</v>
      </c>
      <c r="BY312">
        <v>0</v>
      </c>
      <c r="BZ312">
        <v>0</v>
      </c>
      <c r="CA312">
        <v>0</v>
      </c>
      <c r="CC312">
        <v>-5.1499999999999997E-2</v>
      </c>
      <c r="CE312">
        <v>-8.0999999999999996E-3</v>
      </c>
      <c r="CG312">
        <v>5.8000002000000002E-2</v>
      </c>
      <c r="CR312">
        <v>0</v>
      </c>
      <c r="CS312">
        <v>0</v>
      </c>
      <c r="CT312">
        <v>0</v>
      </c>
      <c r="CU312">
        <v>0</v>
      </c>
      <c r="CV312">
        <v>0.37799999000000001</v>
      </c>
      <c r="CW312">
        <v>0.248</v>
      </c>
      <c r="CX312">
        <v>0.13</v>
      </c>
      <c r="CY312">
        <v>0.24399999999999999</v>
      </c>
      <c r="CZ312">
        <v>0</v>
      </c>
      <c r="DA312">
        <v>0</v>
      </c>
      <c r="DB312">
        <v>0.28200001000000002</v>
      </c>
      <c r="DC312">
        <v>5.4000000999999999E-2</v>
      </c>
      <c r="DD312">
        <v>0</v>
      </c>
      <c r="DE312">
        <v>4.1999999000000003E-2</v>
      </c>
      <c r="DF312">
        <v>2003</v>
      </c>
      <c r="DG312">
        <v>0.1542</v>
      </c>
      <c r="DH312">
        <v>7.9999998000000003E-2</v>
      </c>
      <c r="DI312">
        <v>7.4200004E-2</v>
      </c>
      <c r="DJ312">
        <v>0.12640001000000001</v>
      </c>
      <c r="DK312">
        <v>0.20639999000000001</v>
      </c>
      <c r="DR312">
        <v>0</v>
      </c>
      <c r="DS312">
        <v>0</v>
      </c>
      <c r="DT312">
        <v>0</v>
      </c>
      <c r="DU312">
        <v>0</v>
      </c>
      <c r="DV312">
        <v>7722</v>
      </c>
      <c r="DW312">
        <v>331607</v>
      </c>
      <c r="DX312">
        <v>44</v>
      </c>
      <c r="DY312">
        <v>10.8</v>
      </c>
      <c r="DZ312">
        <v>43.116000999999997</v>
      </c>
      <c r="EA312">
        <v>187</v>
      </c>
      <c r="EC312">
        <v>5610</v>
      </c>
      <c r="ED312">
        <v>151283.07999999999</v>
      </c>
      <c r="EF312">
        <v>26.966681000000001</v>
      </c>
      <c r="EG312">
        <v>5245</v>
      </c>
      <c r="EH312">
        <v>151283.07999999999</v>
      </c>
      <c r="EJ312">
        <v>26.964001</v>
      </c>
      <c r="EN312">
        <v>365</v>
      </c>
      <c r="ES312">
        <v>0</v>
      </c>
      <c r="EV312">
        <v>13519</v>
      </c>
      <c r="EW312">
        <v>0</v>
      </c>
      <c r="EX312">
        <v>1</v>
      </c>
      <c r="FB312">
        <v>1742486</v>
      </c>
      <c r="FP312">
        <v>28275.17</v>
      </c>
      <c r="FQ312">
        <v>9473.3613000000005</v>
      </c>
      <c r="FW312">
        <v>37748.531000000003</v>
      </c>
      <c r="FX312">
        <v>-229517.05</v>
      </c>
      <c r="FZ312">
        <v>55528.050999999999</v>
      </c>
      <c r="GA312">
        <v>11507.061</v>
      </c>
      <c r="GB312">
        <v>67035.108999999997</v>
      </c>
      <c r="GC312">
        <v>17880.271000000001</v>
      </c>
      <c r="GD312">
        <v>-15727.266</v>
      </c>
      <c r="GG312">
        <v>684.08398</v>
      </c>
      <c r="GL312">
        <v>-7245.4008999999996</v>
      </c>
      <c r="GM312">
        <v>2845.4670000000001</v>
      </c>
      <c r="GN312">
        <v>-2443.6631000000002</v>
      </c>
      <c r="GQ312">
        <v>-128739.91</v>
      </c>
      <c r="GR312">
        <v>-143604.38</v>
      </c>
      <c r="GS312">
        <v>-137126.60999999999</v>
      </c>
      <c r="GT312">
        <v>-5178.8921</v>
      </c>
      <c r="GW312">
        <v>-1298.875</v>
      </c>
      <c r="HA312">
        <v>-3346.2280000000001</v>
      </c>
      <c r="HB312">
        <v>-2301.3290999999999</v>
      </c>
      <c r="HE312">
        <v>-149251.94</v>
      </c>
      <c r="HG312">
        <v>2069079.1</v>
      </c>
    </row>
    <row r="313" spans="1:215" x14ac:dyDescent="0.25">
      <c r="A313">
        <v>23</v>
      </c>
      <c r="B313" t="s">
        <v>780</v>
      </c>
      <c r="C313">
        <v>2003</v>
      </c>
      <c r="E313" t="s">
        <v>781</v>
      </c>
      <c r="F313">
        <v>1945</v>
      </c>
      <c r="G313">
        <v>0</v>
      </c>
      <c r="I313">
        <v>5</v>
      </c>
      <c r="J313" t="s">
        <v>719</v>
      </c>
      <c r="K313" t="s">
        <v>720</v>
      </c>
      <c r="L313" t="s">
        <v>778</v>
      </c>
      <c r="M313">
        <v>2</v>
      </c>
      <c r="N313" t="s">
        <v>625</v>
      </c>
      <c r="O313">
        <v>0</v>
      </c>
      <c r="P313" t="s">
        <v>633</v>
      </c>
      <c r="Q313" t="s">
        <v>626</v>
      </c>
      <c r="R313">
        <v>2</v>
      </c>
      <c r="S313">
        <v>1</v>
      </c>
      <c r="T313" s="60">
        <v>37986</v>
      </c>
      <c r="U313" s="60">
        <v>37986</v>
      </c>
      <c r="V313" s="60">
        <v>37986</v>
      </c>
      <c r="W313" t="s">
        <v>201</v>
      </c>
      <c r="X313" t="s">
        <v>782</v>
      </c>
      <c r="Y313" t="s">
        <v>619</v>
      </c>
      <c r="Z313">
        <v>3.9999999000000001E-2</v>
      </c>
      <c r="AA313">
        <v>8.7499998999999995E-2</v>
      </c>
      <c r="AB313">
        <v>1</v>
      </c>
      <c r="AC313">
        <v>0</v>
      </c>
      <c r="AD313">
        <v>1</v>
      </c>
      <c r="AE313">
        <v>1</v>
      </c>
      <c r="AF313">
        <v>1</v>
      </c>
      <c r="AG313">
        <v>30</v>
      </c>
      <c r="BP313" s="60">
        <v>37986</v>
      </c>
      <c r="BQ313">
        <v>2531746</v>
      </c>
      <c r="BR313">
        <v>2793788</v>
      </c>
      <c r="BS313">
        <v>0.90599996000000005</v>
      </c>
      <c r="BT313">
        <v>262042</v>
      </c>
      <c r="BV313">
        <v>318122</v>
      </c>
      <c r="BW313">
        <v>28709.754000000001</v>
      </c>
      <c r="BX313">
        <v>0.45360001999999999</v>
      </c>
      <c r="BY313">
        <v>0</v>
      </c>
      <c r="BZ313">
        <v>0</v>
      </c>
      <c r="CA313">
        <v>0</v>
      </c>
      <c r="CC313">
        <v>0.23080000000000001</v>
      </c>
      <c r="CE313">
        <v>5.3600002000000001E-2</v>
      </c>
      <c r="CG313">
        <v>7.5400001999999994E-2</v>
      </c>
      <c r="CR313">
        <v>0</v>
      </c>
      <c r="CS313">
        <v>0</v>
      </c>
      <c r="CT313">
        <v>0</v>
      </c>
      <c r="CU313">
        <v>0</v>
      </c>
      <c r="CV313">
        <v>0.50999998999999996</v>
      </c>
      <c r="CW313">
        <v>0.34</v>
      </c>
      <c r="CX313">
        <v>0.17</v>
      </c>
      <c r="CY313">
        <v>0.30700000999999999</v>
      </c>
      <c r="CZ313">
        <v>0</v>
      </c>
      <c r="DA313">
        <v>0</v>
      </c>
      <c r="DB313">
        <v>0.1</v>
      </c>
      <c r="DC313">
        <v>4.5999999999999999E-2</v>
      </c>
      <c r="DD313">
        <v>3.6999999999999998E-2</v>
      </c>
      <c r="DE313">
        <v>0</v>
      </c>
      <c r="DF313">
        <v>2006</v>
      </c>
      <c r="DG313">
        <v>0.15790001000000001</v>
      </c>
      <c r="DH313">
        <v>7.9999998000000003E-2</v>
      </c>
      <c r="DI313">
        <v>7.7899999999999997E-2</v>
      </c>
      <c r="DJ313">
        <v>0.13550000000000001</v>
      </c>
      <c r="DK313">
        <v>0.2155</v>
      </c>
      <c r="DR313">
        <v>0</v>
      </c>
      <c r="DS313">
        <v>0</v>
      </c>
      <c r="DT313">
        <v>0</v>
      </c>
      <c r="DU313">
        <v>0</v>
      </c>
      <c r="DV313">
        <v>7339</v>
      </c>
      <c r="DW313">
        <v>318122</v>
      </c>
      <c r="DX313">
        <v>44.599997999999999</v>
      </c>
      <c r="DY313">
        <v>10.199999999999999</v>
      </c>
      <c r="DZ313">
        <v>43.512999999999998</v>
      </c>
      <c r="EA313">
        <v>219</v>
      </c>
      <c r="EC313">
        <v>5699</v>
      </c>
      <c r="ED313">
        <v>160764.14000000001</v>
      </c>
      <c r="EF313">
        <v>28.209185000000002</v>
      </c>
      <c r="EG313">
        <v>5210</v>
      </c>
      <c r="EJ313">
        <v>29.544001000000002</v>
      </c>
      <c r="EN313">
        <v>364</v>
      </c>
      <c r="EO313">
        <v>5473.1040000000003</v>
      </c>
      <c r="EP313">
        <v>125</v>
      </c>
      <c r="ES313">
        <v>0</v>
      </c>
      <c r="EV313">
        <v>13257</v>
      </c>
      <c r="EW313">
        <v>0</v>
      </c>
      <c r="EX313">
        <v>1</v>
      </c>
      <c r="FB313">
        <v>1841065</v>
      </c>
      <c r="FP313">
        <v>32665.945</v>
      </c>
      <c r="FQ313">
        <v>13023.156999999999</v>
      </c>
      <c r="FW313">
        <v>45689.101999999999</v>
      </c>
      <c r="FX313">
        <v>394615.06</v>
      </c>
      <c r="FZ313">
        <v>44790.707000000002</v>
      </c>
      <c r="GA313">
        <v>14859.373</v>
      </c>
      <c r="GB313">
        <v>59650.078000000001</v>
      </c>
      <c r="GC313">
        <v>17861.789000000001</v>
      </c>
      <c r="GD313">
        <v>-15438.566000000001</v>
      </c>
      <c r="GG313">
        <v>359.84697999999997</v>
      </c>
      <c r="GL313">
        <v>-7728.1361999999999</v>
      </c>
      <c r="GM313">
        <v>2056.7770999999998</v>
      </c>
      <c r="GN313">
        <v>-1633.866</v>
      </c>
      <c r="GQ313">
        <v>495432.09</v>
      </c>
      <c r="GR313">
        <v>-152838.66</v>
      </c>
      <c r="GS313">
        <v>-146197</v>
      </c>
      <c r="GT313">
        <v>-5302.9291999999996</v>
      </c>
      <c r="GW313">
        <v>-1338.7149999999999</v>
      </c>
      <c r="HA313">
        <v>-4893.8910999999998</v>
      </c>
      <c r="HB313">
        <v>-3233.8469</v>
      </c>
      <c r="HE313">
        <v>-160966.39000000001</v>
      </c>
      <c r="HG313">
        <v>2403545</v>
      </c>
    </row>
    <row r="314" spans="1:215" x14ac:dyDescent="0.25">
      <c r="A314">
        <v>23</v>
      </c>
      <c r="B314" t="s">
        <v>780</v>
      </c>
      <c r="C314">
        <v>2004</v>
      </c>
      <c r="E314" t="s">
        <v>781</v>
      </c>
      <c r="F314">
        <v>1945</v>
      </c>
      <c r="G314">
        <v>0</v>
      </c>
      <c r="I314">
        <v>5</v>
      </c>
      <c r="J314" t="s">
        <v>719</v>
      </c>
      <c r="K314" t="s">
        <v>720</v>
      </c>
      <c r="L314" t="s">
        <v>778</v>
      </c>
      <c r="M314">
        <v>2</v>
      </c>
      <c r="N314" t="s">
        <v>625</v>
      </c>
      <c r="O314">
        <v>0</v>
      </c>
      <c r="P314" t="s">
        <v>633</v>
      </c>
      <c r="Q314" t="s">
        <v>626</v>
      </c>
      <c r="R314">
        <v>2</v>
      </c>
      <c r="S314">
        <v>1</v>
      </c>
      <c r="T314" s="60">
        <v>38352</v>
      </c>
      <c r="U314" s="60">
        <v>38352</v>
      </c>
      <c r="V314" s="60">
        <v>38352</v>
      </c>
      <c r="W314" t="s">
        <v>201</v>
      </c>
      <c r="X314" t="s">
        <v>783</v>
      </c>
      <c r="Y314" t="s">
        <v>619</v>
      </c>
      <c r="Z314">
        <v>4.5000001999999997E-2</v>
      </c>
      <c r="AA314">
        <v>8.5000001000000006E-2</v>
      </c>
      <c r="AB314">
        <v>1</v>
      </c>
      <c r="AC314">
        <v>0</v>
      </c>
      <c r="AD314">
        <v>1</v>
      </c>
      <c r="AE314">
        <v>1</v>
      </c>
      <c r="AF314">
        <v>1</v>
      </c>
      <c r="AG314">
        <v>30</v>
      </c>
      <c r="BP314" s="60">
        <v>38352</v>
      </c>
      <c r="BQ314">
        <v>2611524</v>
      </c>
      <c r="BR314">
        <v>2960990</v>
      </c>
      <c r="BS314">
        <v>0.88199996999999997</v>
      </c>
      <c r="BT314">
        <v>349466</v>
      </c>
      <c r="BV314">
        <v>315157</v>
      </c>
      <c r="BW314">
        <v>34637.300999999999</v>
      </c>
      <c r="BX314">
        <v>0.61040002000000004</v>
      </c>
      <c r="BY314">
        <v>0</v>
      </c>
      <c r="BZ314">
        <v>0</v>
      </c>
      <c r="CA314">
        <v>0</v>
      </c>
      <c r="CC314">
        <v>0.12710001000000001</v>
      </c>
      <c r="CE314">
        <v>9.5899999E-2</v>
      </c>
      <c r="CG314">
        <v>6.25E-2</v>
      </c>
      <c r="CR314">
        <v>0</v>
      </c>
      <c r="CS314">
        <v>0</v>
      </c>
      <c r="CT314">
        <v>0</v>
      </c>
      <c r="CU314">
        <v>0</v>
      </c>
      <c r="CV314">
        <v>0.57999997999999997</v>
      </c>
      <c r="CW314">
        <v>0.38</v>
      </c>
      <c r="CX314">
        <v>0.2</v>
      </c>
      <c r="CY314">
        <v>0.28999998999999999</v>
      </c>
      <c r="CZ314">
        <v>0</v>
      </c>
      <c r="DA314">
        <v>0</v>
      </c>
      <c r="DB314">
        <v>9.0000003999999995E-2</v>
      </c>
      <c r="DC314">
        <v>0.01</v>
      </c>
      <c r="DD314">
        <v>2.9999998999999999E-2</v>
      </c>
      <c r="DE314">
        <v>0</v>
      </c>
      <c r="DF314">
        <v>2007</v>
      </c>
      <c r="DG314">
        <v>0.15350000999999999</v>
      </c>
      <c r="DH314">
        <v>7.9999998000000003E-2</v>
      </c>
      <c r="DI314">
        <v>7.3499999999999996E-2</v>
      </c>
      <c r="DJ314">
        <v>0.14470000999999999</v>
      </c>
      <c r="DK314">
        <v>0.22469998999999999</v>
      </c>
      <c r="DR314">
        <v>0</v>
      </c>
      <c r="DS314">
        <v>0</v>
      </c>
      <c r="DT314">
        <v>0</v>
      </c>
      <c r="DU314">
        <v>0</v>
      </c>
      <c r="DV314">
        <v>7223</v>
      </c>
      <c r="DW314">
        <v>315157</v>
      </c>
      <c r="DX314">
        <v>44.599997999999999</v>
      </c>
      <c r="DY314">
        <v>9.8000001999999995</v>
      </c>
      <c r="DZ314">
        <v>43.82</v>
      </c>
      <c r="EA314">
        <v>276</v>
      </c>
      <c r="EB314">
        <v>2689</v>
      </c>
      <c r="EC314">
        <v>5869</v>
      </c>
      <c r="ED314">
        <v>174668.69</v>
      </c>
      <c r="EF314">
        <v>29.76</v>
      </c>
      <c r="EG314">
        <v>5501</v>
      </c>
      <c r="EH314">
        <v>168850.31</v>
      </c>
      <c r="EN314">
        <v>368</v>
      </c>
      <c r="EO314">
        <v>5818.3662000000004</v>
      </c>
      <c r="ES314">
        <v>0</v>
      </c>
      <c r="EV314">
        <v>16057</v>
      </c>
      <c r="EW314">
        <v>0</v>
      </c>
      <c r="EX314">
        <v>0</v>
      </c>
      <c r="FB314">
        <v>2029799</v>
      </c>
      <c r="FP314">
        <v>25992.388999999999</v>
      </c>
      <c r="FQ314">
        <v>21142.813999999998</v>
      </c>
      <c r="FW314">
        <v>47135.203000000001</v>
      </c>
      <c r="FX314">
        <v>218322.28</v>
      </c>
      <c r="FZ314">
        <v>40771.785000000003</v>
      </c>
      <c r="GA314">
        <v>19038.822</v>
      </c>
      <c r="GB314">
        <v>59810.608999999997</v>
      </c>
      <c r="GC314">
        <v>14522.947</v>
      </c>
      <c r="GE314">
        <v>-6319.4071999999996</v>
      </c>
      <c r="GG314">
        <v>363.42700000000002</v>
      </c>
      <c r="GL314">
        <v>-8766.1083999999992</v>
      </c>
      <c r="GM314">
        <v>3363.9829</v>
      </c>
      <c r="GN314">
        <v>-2850.6210999999998</v>
      </c>
      <c r="GQ314">
        <v>325582.31</v>
      </c>
      <c r="GR314">
        <v>-163473.48000000001</v>
      </c>
      <c r="GS314">
        <v>-156551.09</v>
      </c>
      <c r="GT314">
        <v>-5582.5679</v>
      </c>
      <c r="GW314">
        <v>-1339.8240000000001</v>
      </c>
      <c r="HA314">
        <v>-6154.1318000000001</v>
      </c>
      <c r="HB314">
        <v>-3568.2208999999998</v>
      </c>
      <c r="HE314">
        <v>-173195.84</v>
      </c>
      <c r="HG314">
        <v>2555931.2999999998</v>
      </c>
    </row>
    <row r="315" spans="1:215" x14ac:dyDescent="0.25">
      <c r="A315">
        <v>23</v>
      </c>
      <c r="B315" t="s">
        <v>780</v>
      </c>
      <c r="C315">
        <v>2005</v>
      </c>
      <c r="E315" t="s">
        <v>781</v>
      </c>
      <c r="F315">
        <v>1945</v>
      </c>
      <c r="G315">
        <v>0</v>
      </c>
      <c r="I315">
        <v>5</v>
      </c>
      <c r="J315" t="s">
        <v>719</v>
      </c>
      <c r="K315" t="s">
        <v>720</v>
      </c>
      <c r="L315" t="s">
        <v>778</v>
      </c>
      <c r="M315">
        <v>2</v>
      </c>
      <c r="N315" t="s">
        <v>625</v>
      </c>
      <c r="O315">
        <v>0</v>
      </c>
      <c r="P315" t="s">
        <v>633</v>
      </c>
      <c r="Q315" t="s">
        <v>626</v>
      </c>
      <c r="R315">
        <v>2</v>
      </c>
      <c r="S315">
        <v>1</v>
      </c>
      <c r="T315" s="60">
        <v>38717</v>
      </c>
      <c r="U315" s="60">
        <v>38717</v>
      </c>
      <c r="V315" s="60">
        <v>38717</v>
      </c>
      <c r="W315" t="s">
        <v>201</v>
      </c>
      <c r="X315" t="s">
        <v>784</v>
      </c>
      <c r="Y315" t="s">
        <v>619</v>
      </c>
      <c r="Z315">
        <v>4.5000001999999997E-2</v>
      </c>
      <c r="AA315">
        <v>8.5000001000000006E-2</v>
      </c>
      <c r="AB315">
        <v>1</v>
      </c>
      <c r="AC315">
        <v>0</v>
      </c>
      <c r="AD315">
        <v>1</v>
      </c>
      <c r="AE315">
        <v>1</v>
      </c>
      <c r="AF315">
        <v>1</v>
      </c>
      <c r="AG315">
        <v>30</v>
      </c>
      <c r="BP315" s="60">
        <v>38717</v>
      </c>
      <c r="BQ315">
        <v>2693686</v>
      </c>
      <c r="BR315">
        <v>3065855</v>
      </c>
      <c r="BS315">
        <v>0.87900001000000005</v>
      </c>
      <c r="BT315">
        <v>372169</v>
      </c>
      <c r="BV315">
        <v>318405</v>
      </c>
      <c r="BW315">
        <v>42308.046999999999</v>
      </c>
      <c r="BX315">
        <v>0.6724</v>
      </c>
      <c r="BY315">
        <v>0</v>
      </c>
      <c r="BZ315">
        <v>0</v>
      </c>
      <c r="CA315">
        <v>0</v>
      </c>
      <c r="CC315">
        <v>0.1065</v>
      </c>
      <c r="CE315">
        <v>0.15350000999999999</v>
      </c>
      <c r="CG315">
        <v>7.8400000999999997E-2</v>
      </c>
      <c r="CR315">
        <v>0</v>
      </c>
      <c r="CS315">
        <v>0</v>
      </c>
      <c r="CT315">
        <v>0</v>
      </c>
      <c r="CU315">
        <v>0</v>
      </c>
      <c r="CV315">
        <v>0.56999999000000001</v>
      </c>
      <c r="CW315">
        <v>0.36000000999999998</v>
      </c>
      <c r="CX315">
        <v>0.20999999</v>
      </c>
      <c r="CY315">
        <v>0.28999998999999999</v>
      </c>
      <c r="CZ315">
        <v>0</v>
      </c>
      <c r="DA315">
        <v>0</v>
      </c>
      <c r="DB315">
        <v>9.0000003999999995E-2</v>
      </c>
      <c r="DC315">
        <v>0.01</v>
      </c>
      <c r="DD315">
        <v>3.9999999000000001E-2</v>
      </c>
      <c r="DE315">
        <v>0</v>
      </c>
      <c r="DF315">
        <v>2008</v>
      </c>
      <c r="DG315">
        <v>0.1583</v>
      </c>
      <c r="DH315">
        <v>7.9999998000000003E-2</v>
      </c>
      <c r="DI315">
        <v>7.8299998999999995E-2</v>
      </c>
      <c r="DJ315">
        <v>0.14510000000000001</v>
      </c>
      <c r="DK315">
        <v>0.22509999999999999</v>
      </c>
      <c r="DR315">
        <v>0</v>
      </c>
      <c r="DS315">
        <v>0</v>
      </c>
      <c r="DT315">
        <v>0</v>
      </c>
      <c r="DU315">
        <v>0</v>
      </c>
      <c r="DV315">
        <v>7212</v>
      </c>
      <c r="DW315">
        <v>318405</v>
      </c>
      <c r="DX315">
        <v>44.700001</v>
      </c>
      <c r="DY315">
        <v>9.8000001999999995</v>
      </c>
      <c r="DZ315">
        <v>44.352001000000001</v>
      </c>
      <c r="EA315">
        <v>344</v>
      </c>
      <c r="EB315">
        <v>602</v>
      </c>
      <c r="EC315">
        <v>5961</v>
      </c>
      <c r="ED315">
        <v>185016.53</v>
      </c>
      <c r="EF315">
        <v>31.032</v>
      </c>
      <c r="EG315">
        <v>5595</v>
      </c>
      <c r="EH315">
        <v>178903.69</v>
      </c>
      <c r="EN315">
        <v>366</v>
      </c>
      <c r="EO315">
        <v>6112.8397999999997</v>
      </c>
      <c r="ES315">
        <v>0</v>
      </c>
      <c r="EV315">
        <v>14119</v>
      </c>
      <c r="EW315">
        <v>0</v>
      </c>
      <c r="EX315">
        <v>0</v>
      </c>
      <c r="FB315">
        <v>2132638</v>
      </c>
      <c r="FP315">
        <v>27269.491999999998</v>
      </c>
      <c r="FQ315">
        <v>28448.701000000001</v>
      </c>
      <c r="FW315">
        <v>55718.195</v>
      </c>
      <c r="FX315">
        <v>154914.04999999999</v>
      </c>
      <c r="FZ315">
        <v>37876.023000000001</v>
      </c>
      <c r="GA315">
        <v>22648.026999999998</v>
      </c>
      <c r="GB315">
        <v>60524.050999999999</v>
      </c>
      <c r="GC315">
        <v>22329.713</v>
      </c>
      <c r="GE315">
        <v>13977.905000000001</v>
      </c>
      <c r="GG315">
        <v>326.923</v>
      </c>
      <c r="GL315">
        <v>-9247.8241999999991</v>
      </c>
      <c r="GM315">
        <v>7385.9979999999996</v>
      </c>
      <c r="GN315">
        <v>-6940.0190000000002</v>
      </c>
      <c r="GQ315">
        <v>298989</v>
      </c>
      <c r="GR315">
        <v>-176445.33</v>
      </c>
      <c r="GS315">
        <v>-169182.66</v>
      </c>
      <c r="GT315">
        <v>-5882.6040000000003</v>
      </c>
      <c r="GW315">
        <v>-1380.0600999999999</v>
      </c>
      <c r="HA315">
        <v>-7194.7978999999996</v>
      </c>
      <c r="HB315">
        <v>-3429.5720000000001</v>
      </c>
      <c r="HE315">
        <v>-187069.69</v>
      </c>
      <c r="HG315">
        <v>2667850.7999999998</v>
      </c>
    </row>
    <row r="316" spans="1:215" x14ac:dyDescent="0.25">
      <c r="A316">
        <v>23</v>
      </c>
      <c r="B316" t="s">
        <v>780</v>
      </c>
      <c r="C316">
        <v>2006</v>
      </c>
      <c r="E316" t="s">
        <v>781</v>
      </c>
      <c r="F316">
        <v>1945</v>
      </c>
      <c r="G316">
        <v>0</v>
      </c>
      <c r="I316">
        <v>5</v>
      </c>
      <c r="J316" t="s">
        <v>719</v>
      </c>
      <c r="K316" t="s">
        <v>720</v>
      </c>
      <c r="L316" t="s">
        <v>778</v>
      </c>
      <c r="M316">
        <v>2</v>
      </c>
      <c r="N316" t="s">
        <v>625</v>
      </c>
      <c r="O316">
        <v>0</v>
      </c>
      <c r="P316" t="s">
        <v>633</v>
      </c>
      <c r="Q316" t="s">
        <v>626</v>
      </c>
      <c r="R316">
        <v>2</v>
      </c>
      <c r="S316">
        <v>1</v>
      </c>
      <c r="T316" s="60">
        <v>39082</v>
      </c>
      <c r="U316" s="60">
        <v>39082</v>
      </c>
      <c r="V316" s="60">
        <v>39082</v>
      </c>
      <c r="W316" t="s">
        <v>201</v>
      </c>
      <c r="X316" t="s">
        <v>784</v>
      </c>
      <c r="Y316" t="s">
        <v>619</v>
      </c>
      <c r="Z316">
        <v>4.5000001999999997E-2</v>
      </c>
      <c r="AA316">
        <v>8.5000001000000006E-2</v>
      </c>
      <c r="AB316">
        <v>1</v>
      </c>
      <c r="AC316">
        <v>0</v>
      </c>
      <c r="AD316">
        <v>1</v>
      </c>
      <c r="AE316">
        <v>1</v>
      </c>
      <c r="AF316">
        <v>1</v>
      </c>
      <c r="AG316">
        <v>30</v>
      </c>
      <c r="BP316" s="60">
        <v>39082</v>
      </c>
      <c r="BQ316">
        <v>2854304</v>
      </c>
      <c r="BR316">
        <v>3233713</v>
      </c>
      <c r="BS316">
        <v>0.88300002</v>
      </c>
      <c r="BT316">
        <v>379409</v>
      </c>
      <c r="BV316">
        <v>328609</v>
      </c>
      <c r="BW316">
        <v>45974.858999999997</v>
      </c>
      <c r="BX316">
        <v>0.73269998999999997</v>
      </c>
      <c r="BY316">
        <v>0</v>
      </c>
      <c r="BZ316">
        <v>0</v>
      </c>
      <c r="CA316">
        <v>0</v>
      </c>
      <c r="CC316">
        <v>0.12609999999999999</v>
      </c>
      <c r="CE316">
        <v>0.11990000000000001</v>
      </c>
      <c r="CG316">
        <v>0.10399999</v>
      </c>
      <c r="CR316">
        <v>0</v>
      </c>
      <c r="CS316">
        <v>0</v>
      </c>
      <c r="CT316">
        <v>0</v>
      </c>
      <c r="CU316">
        <v>0</v>
      </c>
      <c r="CV316">
        <v>0.55000000999999998</v>
      </c>
      <c r="CW316">
        <v>0.36000000999999998</v>
      </c>
      <c r="CX316">
        <v>0.19</v>
      </c>
      <c r="CY316">
        <v>0.31</v>
      </c>
      <c r="CZ316">
        <v>0</v>
      </c>
      <c r="DA316">
        <v>0</v>
      </c>
      <c r="DB316">
        <v>9.0000003999999995E-2</v>
      </c>
      <c r="DC316">
        <v>0.01</v>
      </c>
      <c r="DD316">
        <v>3.9999999000000001E-2</v>
      </c>
      <c r="DE316">
        <v>0</v>
      </c>
      <c r="DF316">
        <v>2009</v>
      </c>
      <c r="DG316">
        <v>0.15820000000000001</v>
      </c>
      <c r="DH316">
        <v>7.9999998000000003E-2</v>
      </c>
      <c r="DI316">
        <v>7.8200005000000003E-2</v>
      </c>
      <c r="DJ316">
        <v>0.14549999999999999</v>
      </c>
      <c r="DK316">
        <v>0.22549999000000001</v>
      </c>
      <c r="DR316">
        <v>0</v>
      </c>
      <c r="DS316">
        <v>0</v>
      </c>
      <c r="DT316">
        <v>0</v>
      </c>
      <c r="DU316">
        <v>0</v>
      </c>
      <c r="DV316">
        <v>7130</v>
      </c>
      <c r="DW316">
        <v>328609</v>
      </c>
      <c r="DX316">
        <v>44.799999</v>
      </c>
      <c r="DY316">
        <v>9.8000001999999995</v>
      </c>
      <c r="DZ316">
        <v>46.27</v>
      </c>
      <c r="EA316">
        <v>408</v>
      </c>
      <c r="EB316">
        <v>641</v>
      </c>
      <c r="EC316">
        <v>6069</v>
      </c>
      <c r="ED316">
        <v>194691.34</v>
      </c>
      <c r="EF316">
        <v>32.076000000000001</v>
      </c>
      <c r="EG316">
        <v>5698</v>
      </c>
      <c r="EH316">
        <v>188291.89</v>
      </c>
      <c r="EN316">
        <v>371</v>
      </c>
      <c r="EO316">
        <v>6399.4619000000002</v>
      </c>
      <c r="ES316">
        <v>0</v>
      </c>
      <c r="EV316">
        <v>14248</v>
      </c>
      <c r="EW316">
        <v>0</v>
      </c>
      <c r="EX316">
        <v>0</v>
      </c>
      <c r="FB316">
        <v>2255016</v>
      </c>
      <c r="FP316">
        <v>28098.414000000001</v>
      </c>
      <c r="FQ316">
        <v>33684.184000000001</v>
      </c>
      <c r="FW316">
        <v>61782.597999999998</v>
      </c>
      <c r="FX316">
        <v>251699</v>
      </c>
      <c r="FZ316">
        <v>33141.891000000003</v>
      </c>
      <c r="GA316">
        <v>27803.030999999999</v>
      </c>
      <c r="GB316">
        <v>60944.921999999999</v>
      </c>
      <c r="GC316">
        <v>12819.374</v>
      </c>
      <c r="GE316">
        <v>5686.5790999999999</v>
      </c>
      <c r="GG316">
        <v>238.39999</v>
      </c>
      <c r="GL316">
        <v>-10101.147000000001</v>
      </c>
      <c r="GM316">
        <v>10799.18</v>
      </c>
      <c r="GN316">
        <v>-10394.130999999999</v>
      </c>
      <c r="GQ316">
        <v>383474.78</v>
      </c>
      <c r="GR316">
        <v>-186215.59</v>
      </c>
      <c r="GS316">
        <v>-178558.97</v>
      </c>
      <c r="GT316">
        <v>-6223.3208000000004</v>
      </c>
      <c r="GW316">
        <v>-1433.3030000000001</v>
      </c>
      <c r="HA316">
        <v>-7460.1372000000001</v>
      </c>
      <c r="HB316">
        <v>-3345.3669</v>
      </c>
      <c r="HE316">
        <v>-197021.11</v>
      </c>
      <c r="HG316">
        <v>2854304.3</v>
      </c>
    </row>
    <row r="317" spans="1:215" x14ac:dyDescent="0.25">
      <c r="A317">
        <v>23</v>
      </c>
      <c r="B317" t="s">
        <v>780</v>
      </c>
      <c r="C317">
        <v>2007</v>
      </c>
      <c r="E317" t="s">
        <v>781</v>
      </c>
      <c r="F317">
        <v>1945</v>
      </c>
      <c r="G317">
        <v>0</v>
      </c>
      <c r="I317">
        <v>5</v>
      </c>
      <c r="J317" t="s">
        <v>719</v>
      </c>
      <c r="K317" t="s">
        <v>720</v>
      </c>
      <c r="L317" t="s">
        <v>778</v>
      </c>
      <c r="M317">
        <v>2</v>
      </c>
      <c r="N317" t="s">
        <v>625</v>
      </c>
      <c r="O317">
        <v>0</v>
      </c>
      <c r="P317" t="s">
        <v>633</v>
      </c>
      <c r="Q317" t="s">
        <v>626</v>
      </c>
      <c r="R317">
        <v>2</v>
      </c>
      <c r="S317">
        <v>1</v>
      </c>
      <c r="T317" s="60">
        <v>39447</v>
      </c>
      <c r="U317" s="60">
        <v>39447</v>
      </c>
      <c r="V317" s="60">
        <v>39447</v>
      </c>
      <c r="W317" t="s">
        <v>201</v>
      </c>
      <c r="X317" t="s">
        <v>785</v>
      </c>
      <c r="Y317" t="s">
        <v>619</v>
      </c>
      <c r="Z317">
        <v>3.7500000999999998E-2</v>
      </c>
      <c r="AA317">
        <v>8.5000001000000006E-2</v>
      </c>
      <c r="AB317">
        <v>1</v>
      </c>
      <c r="AC317">
        <v>0</v>
      </c>
      <c r="AD317">
        <v>1</v>
      </c>
      <c r="AE317">
        <v>1</v>
      </c>
      <c r="AF317">
        <v>1</v>
      </c>
      <c r="AG317">
        <v>30</v>
      </c>
      <c r="BP317" s="60">
        <v>39447</v>
      </c>
      <c r="BQ317">
        <v>2968794</v>
      </c>
      <c r="BR317">
        <v>3383258</v>
      </c>
      <c r="BS317">
        <v>0.87699996999999996</v>
      </c>
      <c r="BT317">
        <v>414464</v>
      </c>
      <c r="BV317">
        <v>357049</v>
      </c>
      <c r="BW317">
        <v>48967.383000000002</v>
      </c>
      <c r="BX317">
        <v>0.82859998999999995</v>
      </c>
      <c r="BY317">
        <v>0</v>
      </c>
      <c r="BZ317">
        <v>0</v>
      </c>
      <c r="CA317">
        <v>0</v>
      </c>
      <c r="CC317">
        <v>0.1007</v>
      </c>
      <c r="CE317">
        <v>0.111</v>
      </c>
      <c r="CG317">
        <v>0.13730000000000001</v>
      </c>
      <c r="CR317">
        <v>0</v>
      </c>
      <c r="CS317">
        <v>0</v>
      </c>
      <c r="CT317">
        <v>0</v>
      </c>
      <c r="CU317">
        <v>0</v>
      </c>
      <c r="CV317">
        <v>0.55000000999999998</v>
      </c>
      <c r="CW317">
        <v>0.36000000999999998</v>
      </c>
      <c r="CX317">
        <v>0.19</v>
      </c>
      <c r="CY317">
        <v>0.28999998999999999</v>
      </c>
      <c r="CZ317">
        <v>0</v>
      </c>
      <c r="DA317">
        <v>0</v>
      </c>
      <c r="DB317">
        <v>0.1</v>
      </c>
      <c r="DC317">
        <v>0.01</v>
      </c>
      <c r="DD317">
        <v>5.0000001000000002E-2</v>
      </c>
      <c r="DE317">
        <v>0</v>
      </c>
      <c r="DF317">
        <v>2010</v>
      </c>
      <c r="DG317">
        <v>0.15570000000000001</v>
      </c>
      <c r="DH317">
        <v>7.9999998000000003E-2</v>
      </c>
      <c r="DI317">
        <v>7.5700000000000003E-2</v>
      </c>
      <c r="DJ317">
        <v>0.13919999999999999</v>
      </c>
      <c r="DK317">
        <v>0.21920000000000001</v>
      </c>
      <c r="DR317">
        <v>0</v>
      </c>
      <c r="DS317">
        <v>0</v>
      </c>
      <c r="DT317">
        <v>0</v>
      </c>
      <c r="DU317">
        <v>0</v>
      </c>
      <c r="DV317">
        <v>7303</v>
      </c>
      <c r="DW317">
        <v>357049</v>
      </c>
      <c r="DX317">
        <v>44.5</v>
      </c>
      <c r="DY317">
        <v>9.5</v>
      </c>
      <c r="DZ317">
        <v>49.032001000000001</v>
      </c>
      <c r="EA317">
        <v>451</v>
      </c>
      <c r="EB317">
        <v>683</v>
      </c>
      <c r="EC317">
        <v>6168</v>
      </c>
      <c r="ED317">
        <v>204760.17</v>
      </c>
      <c r="EF317">
        <v>33.192000999999998</v>
      </c>
      <c r="EG317">
        <v>5795</v>
      </c>
      <c r="EH317">
        <v>197989.95</v>
      </c>
      <c r="EN317">
        <v>373</v>
      </c>
      <c r="EO317">
        <v>6770.2222000000002</v>
      </c>
      <c r="ES317">
        <v>0</v>
      </c>
      <c r="EV317">
        <v>14605</v>
      </c>
      <c r="EW317">
        <v>0</v>
      </c>
      <c r="EX317">
        <v>0</v>
      </c>
      <c r="FB317">
        <v>2363997</v>
      </c>
      <c r="FI317">
        <v>3006971</v>
      </c>
      <c r="FP317">
        <v>28184.57</v>
      </c>
      <c r="FQ317">
        <v>40572.809000000001</v>
      </c>
      <c r="FW317">
        <v>68757.383000000002</v>
      </c>
      <c r="FX317">
        <v>190447.95</v>
      </c>
      <c r="FZ317">
        <v>38196.078000000001</v>
      </c>
      <c r="GA317">
        <v>29181.289000000001</v>
      </c>
      <c r="GB317">
        <v>67377.366999999998</v>
      </c>
      <c r="GC317">
        <v>14258.357</v>
      </c>
      <c r="GE317">
        <v>29918.697</v>
      </c>
      <c r="GG317">
        <v>206.369</v>
      </c>
      <c r="GL317">
        <v>-11558.14</v>
      </c>
      <c r="GM317">
        <v>11081.317999999999</v>
      </c>
      <c r="GN317">
        <v>-10542.234</v>
      </c>
      <c r="GQ317">
        <v>359947.06</v>
      </c>
      <c r="GR317">
        <v>-195632.7</v>
      </c>
      <c r="GS317">
        <v>-187655.77</v>
      </c>
      <c r="GT317">
        <v>-6554.1260000000002</v>
      </c>
      <c r="GW317">
        <v>-1422.8140000000001</v>
      </c>
      <c r="HA317">
        <v>-8234.4462999999996</v>
      </c>
      <c r="HB317">
        <v>-3412.9331000000002</v>
      </c>
      <c r="HE317">
        <v>-207280.08</v>
      </c>
      <c r="HG317">
        <v>3006971.3</v>
      </c>
    </row>
    <row r="318" spans="1:215" x14ac:dyDescent="0.25">
      <c r="A318">
        <v>23</v>
      </c>
      <c r="B318" t="s">
        <v>780</v>
      </c>
      <c r="C318">
        <v>2008</v>
      </c>
      <c r="E318" t="s">
        <v>781</v>
      </c>
      <c r="F318">
        <v>1945</v>
      </c>
      <c r="G318">
        <v>0</v>
      </c>
      <c r="I318">
        <v>5</v>
      </c>
      <c r="J318" t="s">
        <v>719</v>
      </c>
      <c r="K318" t="s">
        <v>720</v>
      </c>
      <c r="L318" t="s">
        <v>778</v>
      </c>
      <c r="M318">
        <v>2</v>
      </c>
      <c r="N318" t="s">
        <v>625</v>
      </c>
      <c r="O318">
        <v>0</v>
      </c>
      <c r="P318" t="s">
        <v>633</v>
      </c>
      <c r="Q318" t="s">
        <v>626</v>
      </c>
      <c r="R318">
        <v>2</v>
      </c>
      <c r="S318">
        <v>1</v>
      </c>
      <c r="T318" s="60">
        <v>39813</v>
      </c>
      <c r="U318" s="60">
        <v>39813</v>
      </c>
      <c r="V318" s="60">
        <v>39813</v>
      </c>
      <c r="W318" t="s">
        <v>201</v>
      </c>
      <c r="X318" t="s">
        <v>786</v>
      </c>
      <c r="Y318" t="s">
        <v>619</v>
      </c>
      <c r="Z318">
        <v>4.5000001999999997E-2</v>
      </c>
      <c r="AA318">
        <v>8.5000001000000006E-2</v>
      </c>
      <c r="AB318">
        <v>1</v>
      </c>
      <c r="AC318">
        <v>0</v>
      </c>
      <c r="AD318">
        <v>1</v>
      </c>
      <c r="AE318">
        <v>1</v>
      </c>
      <c r="AF318">
        <v>1</v>
      </c>
      <c r="AG318">
        <v>30</v>
      </c>
      <c r="BP318" s="60">
        <v>39813</v>
      </c>
      <c r="BQ318">
        <v>2944292</v>
      </c>
      <c r="BR318">
        <v>3493011</v>
      </c>
      <c r="BS318">
        <v>0.84300005</v>
      </c>
      <c r="BT318">
        <v>548719</v>
      </c>
      <c r="BV318">
        <v>388652</v>
      </c>
      <c r="BW318">
        <v>52341.226999999999</v>
      </c>
      <c r="BX318">
        <v>8.3071994999999994</v>
      </c>
      <c r="BY318">
        <v>0</v>
      </c>
      <c r="BZ318">
        <v>0</v>
      </c>
      <c r="CA318">
        <v>0</v>
      </c>
      <c r="CC318">
        <v>-0.24309998999999999</v>
      </c>
      <c r="CE318">
        <v>-2.1000000000000001E-2</v>
      </c>
      <c r="CG318">
        <v>3.1899999999999998E-2</v>
      </c>
      <c r="CR318">
        <v>0</v>
      </c>
      <c r="CS318">
        <v>0</v>
      </c>
      <c r="CT318">
        <v>0</v>
      </c>
      <c r="CU318">
        <v>0</v>
      </c>
      <c r="CV318">
        <v>0.46000001000000001</v>
      </c>
      <c r="CW318">
        <v>0.31</v>
      </c>
      <c r="CX318">
        <v>0.15000000999999999</v>
      </c>
      <c r="CY318">
        <v>0.36000000999999998</v>
      </c>
      <c r="CZ318">
        <v>0</v>
      </c>
      <c r="DA318">
        <v>0</v>
      </c>
      <c r="DB318">
        <v>0.1</v>
      </c>
      <c r="DC318">
        <v>0.02</v>
      </c>
      <c r="DD318">
        <v>5.9999998999999998E-2</v>
      </c>
      <c r="DE318">
        <v>0</v>
      </c>
      <c r="DF318">
        <v>2011</v>
      </c>
      <c r="DG318">
        <v>0.1532</v>
      </c>
      <c r="DH318">
        <v>7.9999998000000003E-2</v>
      </c>
      <c r="DI318">
        <v>7.3200002E-2</v>
      </c>
      <c r="DJ318">
        <v>0.153</v>
      </c>
      <c r="DK318">
        <v>0.23300000000000001</v>
      </c>
      <c r="DR318">
        <v>0</v>
      </c>
      <c r="DS318">
        <v>0</v>
      </c>
      <c r="DT318">
        <v>0</v>
      </c>
      <c r="DU318">
        <v>0</v>
      </c>
      <c r="DV318">
        <v>7560</v>
      </c>
      <c r="DW318">
        <v>388652</v>
      </c>
      <c r="DX318">
        <v>44.200001</v>
      </c>
      <c r="DY318">
        <v>9.3999995999999992</v>
      </c>
      <c r="DZ318">
        <v>51.544998</v>
      </c>
      <c r="EA318">
        <v>489</v>
      </c>
      <c r="EB318">
        <v>832</v>
      </c>
      <c r="EC318">
        <v>6186</v>
      </c>
      <c r="ED318">
        <v>212221.19</v>
      </c>
      <c r="EF318">
        <v>34.307999000000002</v>
      </c>
      <c r="EG318">
        <v>5818</v>
      </c>
      <c r="EH318">
        <v>205322.23</v>
      </c>
      <c r="EN318">
        <v>368</v>
      </c>
      <c r="EO318">
        <v>6898.9521000000004</v>
      </c>
      <c r="ES318">
        <v>0</v>
      </c>
      <c r="EV318">
        <v>15067</v>
      </c>
      <c r="EW318">
        <v>0</v>
      </c>
      <c r="EX318">
        <v>0</v>
      </c>
      <c r="FB318">
        <v>2422883</v>
      </c>
      <c r="FI318">
        <v>2453576</v>
      </c>
      <c r="FP318">
        <v>29904.361000000001</v>
      </c>
      <c r="FQ318">
        <v>434811.16</v>
      </c>
      <c r="FW318">
        <v>464715.53</v>
      </c>
      <c r="FX318">
        <v>-890059.19</v>
      </c>
      <c r="FZ318">
        <v>48317.695</v>
      </c>
      <c r="GA318">
        <v>27617.692999999999</v>
      </c>
      <c r="GB318">
        <v>75935.391000000003</v>
      </c>
      <c r="GC318">
        <v>22851.021000000001</v>
      </c>
      <c r="GE318">
        <v>-244.53700000000001</v>
      </c>
      <c r="GG318">
        <v>556.43102999999996</v>
      </c>
      <c r="GL318">
        <v>-12857.24</v>
      </c>
      <c r="GM318">
        <v>5431.4321</v>
      </c>
      <c r="GN318">
        <v>-4142.6099000000004</v>
      </c>
      <c r="GQ318">
        <v>-337813.75</v>
      </c>
      <c r="GR318">
        <v>-204417.31</v>
      </c>
      <c r="GS318">
        <v>-196229.95</v>
      </c>
      <c r="GT318">
        <v>-6703.7178000000004</v>
      </c>
      <c r="GW318">
        <v>-1483.63</v>
      </c>
      <c r="HA318">
        <v>-7667.0591000000004</v>
      </c>
      <c r="HB318">
        <v>-3496.53</v>
      </c>
      <c r="HE318">
        <v>-215580.89</v>
      </c>
      <c r="HG318">
        <v>2453576.7999999998</v>
      </c>
    </row>
    <row r="319" spans="1:215" x14ac:dyDescent="0.25">
      <c r="A319">
        <v>23</v>
      </c>
      <c r="B319" t="s">
        <v>780</v>
      </c>
      <c r="C319">
        <v>2009</v>
      </c>
      <c r="E319" t="s">
        <v>781</v>
      </c>
      <c r="F319">
        <v>1945</v>
      </c>
      <c r="G319">
        <v>0</v>
      </c>
      <c r="I319">
        <v>5</v>
      </c>
      <c r="J319" t="s">
        <v>719</v>
      </c>
      <c r="K319" t="s">
        <v>720</v>
      </c>
      <c r="L319" t="s">
        <v>778</v>
      </c>
      <c r="M319">
        <v>2</v>
      </c>
      <c r="N319" t="s">
        <v>625</v>
      </c>
      <c r="O319">
        <v>0</v>
      </c>
      <c r="P319" t="s">
        <v>633</v>
      </c>
      <c r="Q319" t="s">
        <v>626</v>
      </c>
      <c r="R319">
        <v>2</v>
      </c>
      <c r="S319">
        <v>1</v>
      </c>
      <c r="T319" s="60">
        <v>40178</v>
      </c>
      <c r="U319" s="60">
        <v>40178</v>
      </c>
      <c r="V319" s="60">
        <v>40178</v>
      </c>
      <c r="W319" t="s">
        <v>201</v>
      </c>
      <c r="X319" t="s">
        <v>744</v>
      </c>
      <c r="Y319" t="s">
        <v>619</v>
      </c>
      <c r="Z319">
        <v>4.5000001999999997E-2</v>
      </c>
      <c r="AA319">
        <v>7.9999998000000003E-2</v>
      </c>
      <c r="AB319">
        <v>1</v>
      </c>
      <c r="AC319">
        <v>0</v>
      </c>
      <c r="AD319">
        <v>4</v>
      </c>
      <c r="AE319">
        <v>1</v>
      </c>
      <c r="AF319">
        <v>1</v>
      </c>
      <c r="AG319">
        <v>30</v>
      </c>
      <c r="BP319" s="60">
        <v>40178</v>
      </c>
      <c r="BQ319">
        <v>2917927</v>
      </c>
      <c r="BR319">
        <v>3304766</v>
      </c>
      <c r="BS319">
        <v>0.88300002</v>
      </c>
      <c r="BT319">
        <v>386839</v>
      </c>
      <c r="BV319">
        <v>491750</v>
      </c>
      <c r="BW319">
        <v>58671.050999999999</v>
      </c>
      <c r="BX319">
        <v>0.82660001999999999</v>
      </c>
      <c r="BY319">
        <v>0</v>
      </c>
      <c r="BZ319">
        <v>0</v>
      </c>
      <c r="CA319">
        <v>0</v>
      </c>
      <c r="CC319">
        <v>0.19930001</v>
      </c>
      <c r="CE319">
        <v>-2.9999999999999997E-4</v>
      </c>
      <c r="CG319">
        <v>4.4799998000000001E-2</v>
      </c>
      <c r="CR319">
        <v>0</v>
      </c>
      <c r="CS319">
        <v>0</v>
      </c>
      <c r="CT319">
        <v>0</v>
      </c>
      <c r="CU319">
        <v>0</v>
      </c>
      <c r="CV319">
        <v>0.55000000999999998</v>
      </c>
      <c r="CW319">
        <v>0.37</v>
      </c>
      <c r="CX319">
        <v>0.18000000999999999</v>
      </c>
      <c r="CY319">
        <v>0.31</v>
      </c>
      <c r="CZ319">
        <v>0</v>
      </c>
      <c r="DA319">
        <v>0</v>
      </c>
      <c r="DB319">
        <v>5.9999998999999998E-2</v>
      </c>
      <c r="DC319">
        <v>0.01</v>
      </c>
      <c r="DD319">
        <v>7.0000000000000007E-2</v>
      </c>
      <c r="DE319">
        <v>0</v>
      </c>
      <c r="DF319">
        <v>2012</v>
      </c>
      <c r="DG319">
        <v>0.15029999999999999</v>
      </c>
      <c r="DH319">
        <v>7.9999998000000003E-2</v>
      </c>
      <c r="DI319">
        <v>7.0300004999999999E-2</v>
      </c>
      <c r="DJ319">
        <v>0.11849999999999999</v>
      </c>
      <c r="DK319">
        <v>0.19850001</v>
      </c>
      <c r="DR319">
        <v>0</v>
      </c>
      <c r="DS319">
        <v>0</v>
      </c>
      <c r="DT319">
        <v>0</v>
      </c>
      <c r="DU319">
        <v>0</v>
      </c>
      <c r="DV319">
        <v>12216</v>
      </c>
      <c r="DW319">
        <v>420314</v>
      </c>
      <c r="DX319">
        <v>43.799999</v>
      </c>
      <c r="DY319">
        <v>9.1999998000000005</v>
      </c>
      <c r="DZ319">
        <v>52.52</v>
      </c>
      <c r="EA319">
        <v>648</v>
      </c>
      <c r="EB319">
        <v>690</v>
      </c>
      <c r="EC319">
        <v>6218</v>
      </c>
      <c r="ED319">
        <v>214367.09</v>
      </c>
      <c r="EE319">
        <v>72.199996999999996</v>
      </c>
      <c r="EF319">
        <v>34.476002000000001</v>
      </c>
      <c r="EG319">
        <v>5850</v>
      </c>
      <c r="EH319">
        <v>207444.7</v>
      </c>
      <c r="EN319">
        <v>368</v>
      </c>
      <c r="EO319">
        <v>6922.3940000000002</v>
      </c>
      <c r="ES319">
        <v>0</v>
      </c>
      <c r="EV319">
        <v>19772</v>
      </c>
      <c r="EW319">
        <v>0</v>
      </c>
      <c r="EX319">
        <v>0</v>
      </c>
      <c r="FB319">
        <v>2268130</v>
      </c>
      <c r="FI319">
        <v>2745992</v>
      </c>
      <c r="FP319">
        <v>35003.097999999998</v>
      </c>
      <c r="FQ319">
        <v>15841.465</v>
      </c>
      <c r="FV319">
        <v>0</v>
      </c>
      <c r="FW319">
        <v>50844.531000000003</v>
      </c>
      <c r="FX319">
        <v>384702.71999999997</v>
      </c>
      <c r="FZ319">
        <v>46935.370999999999</v>
      </c>
      <c r="GA319">
        <v>26204.067999999999</v>
      </c>
      <c r="GB319">
        <v>73139.437999999995</v>
      </c>
      <c r="GC319">
        <v>12153.662</v>
      </c>
      <c r="GE319">
        <v>600.99199999999996</v>
      </c>
      <c r="GG319">
        <v>584.92998999999998</v>
      </c>
      <c r="GL319">
        <v>-10685.666999999999</v>
      </c>
      <c r="GM319">
        <v>798.50098000000003</v>
      </c>
      <c r="GN319">
        <v>-195.25200000000001</v>
      </c>
      <c r="GQ319">
        <v>511943.88</v>
      </c>
      <c r="GR319">
        <v>-211651.13</v>
      </c>
      <c r="GS319">
        <v>-203254.03</v>
      </c>
      <c r="GT319">
        <v>-6835.52</v>
      </c>
      <c r="GW319">
        <v>-1561.5820000000001</v>
      </c>
      <c r="HA319">
        <v>-2695.2809999999999</v>
      </c>
      <c r="HB319">
        <v>-4998.5048999999999</v>
      </c>
      <c r="HE319">
        <v>-219344.91</v>
      </c>
      <c r="HG319">
        <v>2746175.8</v>
      </c>
    </row>
    <row r="320" spans="1:215" x14ac:dyDescent="0.25">
      <c r="A320">
        <v>23</v>
      </c>
      <c r="B320" t="s">
        <v>780</v>
      </c>
      <c r="C320">
        <v>2010</v>
      </c>
      <c r="E320" t="s">
        <v>781</v>
      </c>
      <c r="F320">
        <v>1945</v>
      </c>
      <c r="G320">
        <v>0</v>
      </c>
      <c r="I320">
        <v>5</v>
      </c>
      <c r="J320" t="s">
        <v>719</v>
      </c>
      <c r="K320" t="s">
        <v>720</v>
      </c>
      <c r="L320" t="s">
        <v>778</v>
      </c>
      <c r="M320">
        <v>2</v>
      </c>
      <c r="N320" t="s">
        <v>625</v>
      </c>
      <c r="O320">
        <v>0</v>
      </c>
      <c r="P320" t="s">
        <v>633</v>
      </c>
      <c r="Q320" t="s">
        <v>626</v>
      </c>
      <c r="R320">
        <v>2</v>
      </c>
      <c r="S320">
        <v>1</v>
      </c>
      <c r="T320" s="60">
        <v>40543</v>
      </c>
      <c r="U320" s="60">
        <v>40543</v>
      </c>
      <c r="V320" s="60">
        <v>40543</v>
      </c>
      <c r="W320" t="s">
        <v>201</v>
      </c>
      <c r="X320" t="s">
        <v>744</v>
      </c>
      <c r="Y320" t="s">
        <v>619</v>
      </c>
      <c r="Z320">
        <v>4.5000001999999997E-2</v>
      </c>
      <c r="AA320">
        <v>7.9999998000000003E-2</v>
      </c>
      <c r="AB320">
        <v>1</v>
      </c>
      <c r="AC320">
        <v>0</v>
      </c>
      <c r="AD320">
        <v>4</v>
      </c>
      <c r="AE320">
        <v>1</v>
      </c>
      <c r="AF320">
        <v>1</v>
      </c>
      <c r="AG320">
        <v>30</v>
      </c>
      <c r="BP320" s="60">
        <v>40543</v>
      </c>
      <c r="BQ320">
        <v>2961720</v>
      </c>
      <c r="BR320">
        <v>3332814</v>
      </c>
      <c r="BS320">
        <v>0.88900000000000001</v>
      </c>
      <c r="BT320">
        <v>371094</v>
      </c>
      <c r="BV320">
        <v>470774</v>
      </c>
      <c r="BW320">
        <v>68780</v>
      </c>
      <c r="BX320">
        <v>7.9999998000000003E-2</v>
      </c>
      <c r="BY320">
        <v>0</v>
      </c>
      <c r="BZ320">
        <v>0</v>
      </c>
      <c r="CA320">
        <v>0</v>
      </c>
      <c r="CC320">
        <v>0.14000000000000001</v>
      </c>
      <c r="CE320">
        <v>-3.0000000000000001E-3</v>
      </c>
      <c r="CG320">
        <v>4.6999998000000001E-2</v>
      </c>
      <c r="CJ320">
        <v>4.5999999999999999E-2</v>
      </c>
      <c r="CR320">
        <v>1</v>
      </c>
      <c r="CS320">
        <v>0</v>
      </c>
      <c r="CT320">
        <v>0</v>
      </c>
      <c r="CU320">
        <v>0</v>
      </c>
      <c r="CV320">
        <v>0.57700001999999995</v>
      </c>
      <c r="CW320">
        <v>0</v>
      </c>
      <c r="CX320">
        <v>0</v>
      </c>
      <c r="CY320">
        <v>0.22900000000000001</v>
      </c>
      <c r="CZ320">
        <v>0</v>
      </c>
      <c r="DA320">
        <v>0</v>
      </c>
      <c r="DB320">
        <v>7.4000000999999996E-2</v>
      </c>
      <c r="DC320">
        <v>6.0000000000000001E-3</v>
      </c>
      <c r="DD320">
        <v>9.3000001999999998E-2</v>
      </c>
      <c r="DE320">
        <v>2.1000000000000001E-2</v>
      </c>
      <c r="DF320">
        <v>2013</v>
      </c>
      <c r="DG320">
        <v>0.13639999999999999</v>
      </c>
      <c r="DH320">
        <v>7.9999998000000003E-2</v>
      </c>
      <c r="DI320">
        <v>5.6399997E-2</v>
      </c>
      <c r="DJ320">
        <v>9.6000001000000001E-2</v>
      </c>
      <c r="DK320">
        <v>0.17599999999999999</v>
      </c>
      <c r="DR320">
        <v>0</v>
      </c>
      <c r="DS320">
        <v>0</v>
      </c>
      <c r="DT320">
        <v>0</v>
      </c>
      <c r="DU320">
        <v>0</v>
      </c>
      <c r="DV320">
        <v>13171</v>
      </c>
      <c r="DW320">
        <v>470774.75</v>
      </c>
      <c r="DX320">
        <v>43.52</v>
      </c>
      <c r="DY320">
        <v>5.6500000999999997</v>
      </c>
      <c r="DZ320">
        <v>35.743282000000001</v>
      </c>
      <c r="EA320">
        <v>1853</v>
      </c>
      <c r="EB320">
        <v>542</v>
      </c>
      <c r="EC320">
        <v>6215</v>
      </c>
      <c r="ED320">
        <v>216886.5</v>
      </c>
      <c r="EF320">
        <v>34.897266000000002</v>
      </c>
      <c r="EG320">
        <v>5707</v>
      </c>
      <c r="EH320">
        <v>207382</v>
      </c>
      <c r="EN320">
        <v>351</v>
      </c>
      <c r="EO320">
        <v>6839</v>
      </c>
      <c r="EP320">
        <v>157</v>
      </c>
      <c r="ES320">
        <v>0</v>
      </c>
      <c r="EV320">
        <v>21781</v>
      </c>
      <c r="EW320">
        <v>1</v>
      </c>
      <c r="EX320">
        <v>1</v>
      </c>
      <c r="FB320">
        <v>2333260</v>
      </c>
      <c r="FI320">
        <v>2940091</v>
      </c>
      <c r="FN320">
        <v>-85</v>
      </c>
      <c r="FP320">
        <v>36824</v>
      </c>
      <c r="FQ320">
        <v>6493</v>
      </c>
      <c r="FS320">
        <v>2056</v>
      </c>
      <c r="FW320">
        <v>45373</v>
      </c>
      <c r="FX320">
        <v>306694</v>
      </c>
      <c r="FZ320">
        <v>26504</v>
      </c>
      <c r="GA320">
        <v>27328</v>
      </c>
      <c r="GB320">
        <v>53832</v>
      </c>
      <c r="GC320">
        <v>17322</v>
      </c>
      <c r="GL320">
        <v>-11781</v>
      </c>
      <c r="GM320">
        <v>993</v>
      </c>
      <c r="GN320">
        <v>75</v>
      </c>
      <c r="GO320">
        <v>160</v>
      </c>
      <c r="GQ320">
        <v>412523</v>
      </c>
      <c r="GR320">
        <v>-216136</v>
      </c>
      <c r="GS320">
        <v>-214284</v>
      </c>
      <c r="GT320">
        <v>-311</v>
      </c>
      <c r="GW320">
        <v>-1541</v>
      </c>
      <c r="HA320">
        <v>-3029</v>
      </c>
      <c r="HB320">
        <v>-2944</v>
      </c>
      <c r="HD320">
        <v>-54</v>
      </c>
      <c r="HE320">
        <v>-222163</v>
      </c>
      <c r="HF320">
        <v>4390.3472000000002</v>
      </c>
      <c r="HG320">
        <v>2940926</v>
      </c>
    </row>
    <row r="321" spans="1:215" x14ac:dyDescent="0.25">
      <c r="A321">
        <v>23</v>
      </c>
      <c r="B321" t="s">
        <v>780</v>
      </c>
      <c r="C321">
        <v>2011</v>
      </c>
      <c r="E321" t="s">
        <v>781</v>
      </c>
      <c r="F321">
        <v>1945</v>
      </c>
      <c r="G321">
        <v>0</v>
      </c>
      <c r="I321">
        <v>5</v>
      </c>
      <c r="J321" t="s">
        <v>719</v>
      </c>
      <c r="K321" t="s">
        <v>720</v>
      </c>
      <c r="L321" t="s">
        <v>778</v>
      </c>
      <c r="M321">
        <v>2</v>
      </c>
      <c r="N321" t="s">
        <v>625</v>
      </c>
      <c r="O321">
        <v>0</v>
      </c>
      <c r="P321" t="s">
        <v>633</v>
      </c>
      <c r="Q321" t="s">
        <v>626</v>
      </c>
      <c r="R321">
        <v>2</v>
      </c>
      <c r="S321">
        <v>1</v>
      </c>
      <c r="T321" s="60">
        <v>40908</v>
      </c>
      <c r="U321" s="60">
        <v>40908</v>
      </c>
      <c r="V321" s="60">
        <v>40908</v>
      </c>
      <c r="W321" t="s">
        <v>201</v>
      </c>
      <c r="X321" t="s">
        <v>744</v>
      </c>
      <c r="Y321" t="s">
        <v>619</v>
      </c>
      <c r="Z321">
        <v>4.5000001999999997E-2</v>
      </c>
      <c r="AA321">
        <v>7.9999998000000003E-2</v>
      </c>
      <c r="AB321">
        <v>1</v>
      </c>
      <c r="AC321">
        <v>0</v>
      </c>
      <c r="AD321">
        <v>4</v>
      </c>
      <c r="AE321">
        <v>1</v>
      </c>
      <c r="AF321">
        <v>1</v>
      </c>
      <c r="AG321">
        <v>30</v>
      </c>
      <c r="BP321" s="60">
        <v>40908</v>
      </c>
      <c r="BQ321">
        <v>2804706</v>
      </c>
      <c r="BR321">
        <v>3442527</v>
      </c>
      <c r="BS321">
        <v>0.81499999999999995</v>
      </c>
      <c r="BT321">
        <v>637821</v>
      </c>
      <c r="BV321">
        <v>491646</v>
      </c>
      <c r="BW321">
        <v>58620</v>
      </c>
      <c r="BX321">
        <v>0.2</v>
      </c>
      <c r="BY321">
        <v>0</v>
      </c>
      <c r="BZ321">
        <v>0</v>
      </c>
      <c r="CA321">
        <v>0</v>
      </c>
      <c r="CC321">
        <v>1.8999999E-2</v>
      </c>
      <c r="CE321">
        <v>0.109</v>
      </c>
      <c r="CG321">
        <v>2.1000000000000001E-2</v>
      </c>
      <c r="CJ321">
        <v>5.6999995999999997E-2</v>
      </c>
      <c r="CR321">
        <v>1</v>
      </c>
      <c r="CS321">
        <v>0</v>
      </c>
      <c r="CT321">
        <v>0</v>
      </c>
      <c r="CU321">
        <v>0</v>
      </c>
      <c r="CV321">
        <v>0.55500000999999999</v>
      </c>
      <c r="CW321">
        <v>0</v>
      </c>
      <c r="CX321">
        <v>0</v>
      </c>
      <c r="CY321">
        <v>0.23599999999999999</v>
      </c>
      <c r="CZ321">
        <v>0</v>
      </c>
      <c r="DA321">
        <v>0</v>
      </c>
      <c r="DB321">
        <v>8.6000003000000005E-2</v>
      </c>
      <c r="DC321">
        <v>8.9999999999999993E-3</v>
      </c>
      <c r="DD321">
        <v>9.3000001999999998E-2</v>
      </c>
      <c r="DE321">
        <v>2.1000000000000001E-2</v>
      </c>
      <c r="DF321">
        <v>2014</v>
      </c>
      <c r="DG321">
        <v>0.13020000000000001</v>
      </c>
      <c r="DH321">
        <v>7.9999998000000003E-2</v>
      </c>
      <c r="DI321">
        <v>5.0200000000000002E-2</v>
      </c>
      <c r="DJ321">
        <v>0.1153</v>
      </c>
      <c r="DK321">
        <v>0.19530001</v>
      </c>
      <c r="DR321">
        <v>0</v>
      </c>
      <c r="DS321">
        <v>0</v>
      </c>
      <c r="DT321">
        <v>0</v>
      </c>
      <c r="DU321">
        <v>0</v>
      </c>
      <c r="DV321">
        <v>13571</v>
      </c>
      <c r="DW321">
        <v>491646.25</v>
      </c>
      <c r="DX321">
        <v>42.349997999999999</v>
      </c>
      <c r="DY321">
        <v>5.9000000999999997</v>
      </c>
      <c r="DZ321">
        <v>36.227710999999999</v>
      </c>
      <c r="EA321">
        <v>3118</v>
      </c>
      <c r="EB321">
        <v>553</v>
      </c>
      <c r="EC321">
        <v>6311</v>
      </c>
      <c r="ED321">
        <v>224954.83</v>
      </c>
      <c r="EF321">
        <v>35.644877999999999</v>
      </c>
      <c r="EG321">
        <v>5804</v>
      </c>
      <c r="EH321">
        <v>215186</v>
      </c>
      <c r="EN321">
        <v>352</v>
      </c>
      <c r="EO321">
        <v>7112</v>
      </c>
      <c r="EP321">
        <v>155</v>
      </c>
      <c r="ES321">
        <v>0</v>
      </c>
      <c r="EV321">
        <v>23553</v>
      </c>
      <c r="EW321">
        <v>1</v>
      </c>
      <c r="EX321">
        <v>1</v>
      </c>
      <c r="FB321">
        <v>2394322.5</v>
      </c>
      <c r="FI321">
        <v>2818096</v>
      </c>
      <c r="FN321">
        <v>-109</v>
      </c>
      <c r="FP321">
        <v>39422</v>
      </c>
      <c r="FQ321">
        <v>12859</v>
      </c>
      <c r="FS321">
        <v>1792</v>
      </c>
      <c r="FW321">
        <v>54073</v>
      </c>
      <c r="FX321">
        <v>-7445</v>
      </c>
      <c r="FZ321">
        <v>26425</v>
      </c>
      <c r="GA321">
        <v>28572</v>
      </c>
      <c r="GB321">
        <v>54997</v>
      </c>
      <c r="GC321">
        <v>17199</v>
      </c>
      <c r="GG321">
        <v>77</v>
      </c>
      <c r="GL321">
        <v>-10773</v>
      </c>
      <c r="GM321">
        <v>820</v>
      </c>
      <c r="GN321">
        <v>283</v>
      </c>
      <c r="GO321">
        <v>392</v>
      </c>
      <c r="GQ321">
        <v>109231</v>
      </c>
      <c r="GR321">
        <v>-221351</v>
      </c>
      <c r="GS321">
        <v>-219602</v>
      </c>
      <c r="GT321">
        <v>-238</v>
      </c>
      <c r="GW321">
        <v>-1511</v>
      </c>
      <c r="HA321">
        <v>-4412</v>
      </c>
      <c r="HB321">
        <v>-1914</v>
      </c>
      <c r="HD321">
        <v>-2409</v>
      </c>
      <c r="HE321">
        <v>-230086</v>
      </c>
      <c r="HG321">
        <v>2820071</v>
      </c>
    </row>
    <row r="322" spans="1:215" x14ac:dyDescent="0.25">
      <c r="A322">
        <v>23</v>
      </c>
      <c r="B322" t="s">
        <v>780</v>
      </c>
      <c r="C322">
        <v>2012</v>
      </c>
      <c r="E322" t="s">
        <v>781</v>
      </c>
      <c r="F322">
        <v>1945</v>
      </c>
      <c r="G322">
        <v>0</v>
      </c>
      <c r="I322">
        <v>5</v>
      </c>
      <c r="J322" t="s">
        <v>719</v>
      </c>
      <c r="K322" t="s">
        <v>720</v>
      </c>
      <c r="L322" t="s">
        <v>778</v>
      </c>
      <c r="M322">
        <v>2</v>
      </c>
      <c r="N322" t="s">
        <v>625</v>
      </c>
      <c r="O322">
        <v>0</v>
      </c>
      <c r="P322" t="s">
        <v>633</v>
      </c>
      <c r="Q322" t="s">
        <v>626</v>
      </c>
      <c r="R322">
        <v>2</v>
      </c>
      <c r="S322">
        <v>1</v>
      </c>
      <c r="T322" s="60">
        <v>41274</v>
      </c>
      <c r="U322" s="60">
        <v>41274</v>
      </c>
      <c r="V322" s="60">
        <v>41274</v>
      </c>
      <c r="W322" t="s">
        <v>201</v>
      </c>
      <c r="X322" t="s">
        <v>744</v>
      </c>
      <c r="Y322" t="s">
        <v>619</v>
      </c>
      <c r="Z322">
        <v>4.2500000000000003E-2</v>
      </c>
      <c r="AA322">
        <v>7.9999998000000003E-2</v>
      </c>
      <c r="AB322">
        <v>1</v>
      </c>
      <c r="AC322">
        <v>0</v>
      </c>
      <c r="AD322">
        <v>4</v>
      </c>
      <c r="AE322">
        <v>1</v>
      </c>
      <c r="AF322">
        <v>1</v>
      </c>
      <c r="AG322">
        <v>30</v>
      </c>
      <c r="AI322" t="s">
        <v>787</v>
      </c>
      <c r="AO322">
        <v>2992217.5</v>
      </c>
      <c r="AP322">
        <v>2936695.3</v>
      </c>
      <c r="AQ322">
        <v>-180425.2</v>
      </c>
      <c r="AR322">
        <v>0</v>
      </c>
      <c r="AS322">
        <v>0</v>
      </c>
      <c r="AT322">
        <v>0</v>
      </c>
      <c r="AU322">
        <v>1</v>
      </c>
      <c r="AV322">
        <v>2</v>
      </c>
      <c r="AX322">
        <v>0</v>
      </c>
      <c r="AY322">
        <v>0.25</v>
      </c>
      <c r="AZ322">
        <v>4</v>
      </c>
      <c r="BA322">
        <v>0</v>
      </c>
      <c r="BB322">
        <v>0</v>
      </c>
      <c r="BC322">
        <v>4</v>
      </c>
      <c r="BD322">
        <v>1</v>
      </c>
      <c r="BE322">
        <v>1</v>
      </c>
      <c r="BK322">
        <v>4.2500000000000003E-2</v>
      </c>
      <c r="BO322">
        <v>4.2500000000000003E-2</v>
      </c>
      <c r="BP322" s="60">
        <v>41274</v>
      </c>
      <c r="BQ322">
        <v>2936695</v>
      </c>
      <c r="BR322">
        <v>3495549</v>
      </c>
      <c r="BS322">
        <v>0.83999997000000004</v>
      </c>
      <c r="BT322">
        <v>558854</v>
      </c>
      <c r="BV322">
        <v>510872</v>
      </c>
      <c r="BW322">
        <v>49044</v>
      </c>
      <c r="BX322">
        <v>0.27000001000000001</v>
      </c>
      <c r="BY322">
        <v>0</v>
      </c>
      <c r="BZ322">
        <v>0</v>
      </c>
      <c r="CA322">
        <v>0</v>
      </c>
      <c r="CC322">
        <v>0.12899999000000001</v>
      </c>
      <c r="CE322">
        <v>9.3999997000000002E-2</v>
      </c>
      <c r="CG322">
        <v>2.5999998999999999E-2</v>
      </c>
      <c r="CJ322">
        <v>8.3999999000000006E-2</v>
      </c>
      <c r="CR322">
        <v>1</v>
      </c>
      <c r="CS322">
        <v>0</v>
      </c>
      <c r="CT322">
        <v>0</v>
      </c>
      <c r="CU322">
        <v>0</v>
      </c>
      <c r="CV322">
        <v>0.56499999999999995</v>
      </c>
      <c r="CW322">
        <v>0</v>
      </c>
      <c r="CX322">
        <v>0</v>
      </c>
      <c r="CY322">
        <v>0.23300000000000001</v>
      </c>
      <c r="CZ322">
        <v>0</v>
      </c>
      <c r="DA322">
        <v>0</v>
      </c>
      <c r="DB322">
        <v>8.1000000000000003E-2</v>
      </c>
      <c r="DC322">
        <v>8.9999999999999993E-3</v>
      </c>
      <c r="DD322">
        <v>8.6999996999999996E-2</v>
      </c>
      <c r="DE322">
        <v>2.5000000000000001E-2</v>
      </c>
      <c r="DF322">
        <v>2015</v>
      </c>
      <c r="DG322">
        <v>0.12</v>
      </c>
      <c r="DH322">
        <v>7.9999998000000003E-2</v>
      </c>
      <c r="DI322">
        <v>3.9999999000000001E-2</v>
      </c>
      <c r="DJ322">
        <v>5.2900001000000002E-2</v>
      </c>
      <c r="DK322">
        <v>0.13289999999999999</v>
      </c>
      <c r="DR322">
        <v>0</v>
      </c>
      <c r="DS322">
        <v>0</v>
      </c>
      <c r="DT322">
        <v>0</v>
      </c>
      <c r="DU322">
        <v>0</v>
      </c>
      <c r="DV322">
        <v>13911</v>
      </c>
      <c r="DW322">
        <v>510872.38</v>
      </c>
      <c r="DZ322">
        <v>36.724345999999997</v>
      </c>
      <c r="EA322">
        <v>4414</v>
      </c>
      <c r="EB322">
        <v>645</v>
      </c>
      <c r="EC322">
        <v>6415</v>
      </c>
      <c r="ED322">
        <v>232858.05</v>
      </c>
      <c r="EF322">
        <v>36.298991999999998</v>
      </c>
      <c r="EG322">
        <v>5915</v>
      </c>
      <c r="EN322">
        <v>344</v>
      </c>
      <c r="EP322">
        <v>156</v>
      </c>
      <c r="EQ322">
        <v>28</v>
      </c>
      <c r="ER322">
        <v>128</v>
      </c>
      <c r="ES322">
        <v>0</v>
      </c>
      <c r="EV322">
        <v>25385</v>
      </c>
      <c r="EW322">
        <v>1</v>
      </c>
      <c r="EX322">
        <v>1</v>
      </c>
      <c r="EZ322">
        <v>1539476.5</v>
      </c>
      <c r="FA322">
        <v>49664.167999999998</v>
      </c>
      <c r="FB322">
        <v>2430042.2999999998</v>
      </c>
      <c r="FI322">
        <v>2992217</v>
      </c>
      <c r="FN322">
        <v>-95</v>
      </c>
      <c r="FP322">
        <v>41124</v>
      </c>
      <c r="FQ322">
        <v>14703</v>
      </c>
      <c r="FS322">
        <v>1924</v>
      </c>
      <c r="FW322">
        <v>57751</v>
      </c>
      <c r="FX322">
        <v>288803</v>
      </c>
      <c r="FZ322">
        <v>22805</v>
      </c>
      <c r="GA322">
        <v>36438</v>
      </c>
      <c r="GB322">
        <v>59243</v>
      </c>
      <c r="GC322">
        <v>16914</v>
      </c>
      <c r="GG322">
        <v>146</v>
      </c>
      <c r="GL322">
        <v>-11048</v>
      </c>
      <c r="GM322">
        <v>482</v>
      </c>
      <c r="GN322">
        <v>473</v>
      </c>
      <c r="GO322">
        <v>568</v>
      </c>
      <c r="GQ322">
        <v>412764</v>
      </c>
      <c r="GR322">
        <v>-228742</v>
      </c>
      <c r="GS322">
        <v>-227176</v>
      </c>
      <c r="GW322">
        <v>-1566</v>
      </c>
      <c r="HA322">
        <v>-5821</v>
      </c>
      <c r="HB322">
        <v>-1919</v>
      </c>
      <c r="HD322">
        <v>-275</v>
      </c>
      <c r="HE322">
        <v>-236757</v>
      </c>
      <c r="HG322">
        <v>2996078</v>
      </c>
    </row>
    <row r="323" spans="1:215" x14ac:dyDescent="0.25">
      <c r="A323">
        <v>23</v>
      </c>
      <c r="B323" t="s">
        <v>780</v>
      </c>
      <c r="C323">
        <v>2013</v>
      </c>
      <c r="E323" t="s">
        <v>781</v>
      </c>
      <c r="F323">
        <v>1945</v>
      </c>
      <c r="G323">
        <v>0</v>
      </c>
      <c r="I323">
        <v>5</v>
      </c>
      <c r="J323" t="s">
        <v>719</v>
      </c>
      <c r="K323" t="s">
        <v>720</v>
      </c>
      <c r="L323" t="s">
        <v>778</v>
      </c>
      <c r="M323">
        <v>2</v>
      </c>
      <c r="N323" t="s">
        <v>625</v>
      </c>
      <c r="O323">
        <v>0</v>
      </c>
      <c r="P323" t="s">
        <v>633</v>
      </c>
      <c r="Q323" t="s">
        <v>626</v>
      </c>
      <c r="R323">
        <v>2</v>
      </c>
      <c r="S323">
        <v>1</v>
      </c>
      <c r="T323" s="60">
        <v>41639</v>
      </c>
      <c r="U323" s="60">
        <v>41639</v>
      </c>
      <c r="V323" s="60">
        <v>41639</v>
      </c>
      <c r="W323" t="s">
        <v>201</v>
      </c>
      <c r="X323" t="s">
        <v>672</v>
      </c>
      <c r="Y323" t="s">
        <v>619</v>
      </c>
      <c r="Z323">
        <v>2.7999999000000001E-2</v>
      </c>
      <c r="AA323">
        <v>7.5000002999999996E-2</v>
      </c>
      <c r="AB323">
        <v>1</v>
      </c>
      <c r="AC323">
        <v>0</v>
      </c>
      <c r="AD323">
        <v>4</v>
      </c>
      <c r="AE323">
        <v>1</v>
      </c>
      <c r="AF323">
        <v>1</v>
      </c>
      <c r="AG323">
        <v>30</v>
      </c>
      <c r="AI323" t="s">
        <v>788</v>
      </c>
      <c r="AO323">
        <v>3265768</v>
      </c>
      <c r="AP323">
        <v>3075895</v>
      </c>
      <c r="AQ323">
        <v>-178623.84</v>
      </c>
      <c r="AR323">
        <v>0</v>
      </c>
      <c r="AS323">
        <v>0</v>
      </c>
      <c r="AT323">
        <v>0</v>
      </c>
      <c r="AU323">
        <v>1</v>
      </c>
      <c r="AV323">
        <v>2</v>
      </c>
      <c r="AX323">
        <v>0</v>
      </c>
      <c r="AY323">
        <v>0.25</v>
      </c>
      <c r="AZ323">
        <v>4</v>
      </c>
      <c r="BA323">
        <v>0</v>
      </c>
      <c r="BB323">
        <v>0</v>
      </c>
      <c r="BC323">
        <v>4</v>
      </c>
      <c r="BD323">
        <v>1</v>
      </c>
      <c r="BE323">
        <v>1</v>
      </c>
      <c r="BK323">
        <v>3.9000000999999999E-2</v>
      </c>
      <c r="BO323">
        <v>3.9000000999999999E-2</v>
      </c>
      <c r="BP323" s="60">
        <v>41639</v>
      </c>
      <c r="BQ323">
        <v>3075895</v>
      </c>
      <c r="BR323">
        <v>3785872</v>
      </c>
      <c r="BS323">
        <v>0.81199997999999995</v>
      </c>
      <c r="BT323">
        <v>709977</v>
      </c>
      <c r="BV323">
        <v>547660</v>
      </c>
      <c r="BW323">
        <v>63145</v>
      </c>
      <c r="BX323">
        <v>0.37</v>
      </c>
      <c r="BY323">
        <v>0</v>
      </c>
      <c r="BZ323">
        <v>0</v>
      </c>
      <c r="CA323">
        <v>0</v>
      </c>
      <c r="CC323">
        <v>0.156</v>
      </c>
      <c r="CE323">
        <v>9.8999999000000005E-2</v>
      </c>
      <c r="CG323">
        <v>0.122</v>
      </c>
      <c r="CJ323">
        <v>7.5999997999999999E-2</v>
      </c>
      <c r="CR323">
        <v>1</v>
      </c>
      <c r="CS323">
        <v>0</v>
      </c>
      <c r="CT323">
        <v>0</v>
      </c>
      <c r="CU323">
        <v>0</v>
      </c>
      <c r="CV323">
        <v>0.58399999000000002</v>
      </c>
      <c r="CW323">
        <v>0</v>
      </c>
      <c r="CX323">
        <v>0</v>
      </c>
      <c r="CY323">
        <v>0.23400000000000001</v>
      </c>
      <c r="CZ323">
        <v>0</v>
      </c>
      <c r="DA323">
        <v>0</v>
      </c>
      <c r="DB323">
        <v>7.1000002000000006E-2</v>
      </c>
      <c r="DC323">
        <v>8.0000000000000002E-3</v>
      </c>
      <c r="DD323">
        <v>7.8000001999999999E-2</v>
      </c>
      <c r="DE323">
        <v>2.5000000000000001E-2</v>
      </c>
      <c r="DF323">
        <v>2013</v>
      </c>
      <c r="DG323">
        <v>0.1242</v>
      </c>
      <c r="DH323">
        <v>7.9999998000000003E-2</v>
      </c>
      <c r="DI323">
        <v>4.4199998999999997E-2</v>
      </c>
      <c r="DJ323">
        <v>3.8100000000000002E-2</v>
      </c>
      <c r="DK323">
        <v>0.1181</v>
      </c>
      <c r="DR323">
        <v>0</v>
      </c>
      <c r="DS323">
        <v>0</v>
      </c>
      <c r="DT323">
        <v>0</v>
      </c>
      <c r="DU323">
        <v>0</v>
      </c>
      <c r="DV323">
        <v>14816</v>
      </c>
      <c r="DW323">
        <v>547660</v>
      </c>
      <c r="DZ323">
        <v>36.964092000000001</v>
      </c>
      <c r="EA323">
        <v>759</v>
      </c>
      <c r="EB323">
        <v>5501</v>
      </c>
      <c r="EC323">
        <v>6564</v>
      </c>
      <c r="ED323">
        <v>242733.08</v>
      </c>
      <c r="EF323">
        <v>36.979446000000003</v>
      </c>
      <c r="EG323">
        <v>6564</v>
      </c>
      <c r="ES323">
        <v>0</v>
      </c>
      <c r="EV323">
        <v>27640</v>
      </c>
      <c r="EW323">
        <v>1</v>
      </c>
      <c r="EX323">
        <v>1</v>
      </c>
      <c r="FB323">
        <v>2610866.7999999998</v>
      </c>
      <c r="FN323">
        <v>-80</v>
      </c>
      <c r="FP323">
        <v>43564</v>
      </c>
      <c r="FQ323">
        <v>25157</v>
      </c>
      <c r="FS323">
        <v>1834</v>
      </c>
      <c r="FW323">
        <v>70555</v>
      </c>
      <c r="FX323">
        <v>387798</v>
      </c>
      <c r="FZ323">
        <v>21454</v>
      </c>
      <c r="GA323">
        <v>38569</v>
      </c>
      <c r="GB323">
        <v>60023</v>
      </c>
      <c r="GC323">
        <v>15130</v>
      </c>
      <c r="GG323">
        <v>269</v>
      </c>
      <c r="GL323">
        <v>-10817</v>
      </c>
      <c r="GM323">
        <v>327</v>
      </c>
      <c r="GN323">
        <v>458</v>
      </c>
      <c r="GO323">
        <v>538</v>
      </c>
      <c r="GQ323">
        <v>523743</v>
      </c>
      <c r="GR323">
        <v>-238259</v>
      </c>
      <c r="GS323">
        <v>-236284</v>
      </c>
      <c r="GT323">
        <v>-338</v>
      </c>
      <c r="GW323">
        <v>-1637</v>
      </c>
      <c r="HA323">
        <v>-6733</v>
      </c>
      <c r="HB323">
        <v>-2240</v>
      </c>
      <c r="HD323">
        <v>-150</v>
      </c>
      <c r="HE323">
        <v>-247382</v>
      </c>
      <c r="HG323">
        <v>3272439</v>
      </c>
    </row>
    <row r="324" spans="1:215" x14ac:dyDescent="0.25">
      <c r="A324">
        <v>23</v>
      </c>
      <c r="B324" t="s">
        <v>780</v>
      </c>
      <c r="C324">
        <v>2014</v>
      </c>
      <c r="E324" t="s">
        <v>781</v>
      </c>
      <c r="F324">
        <v>1945</v>
      </c>
      <c r="G324">
        <v>0</v>
      </c>
      <c r="I324">
        <v>5</v>
      </c>
      <c r="J324" t="s">
        <v>719</v>
      </c>
      <c r="K324" t="s">
        <v>720</v>
      </c>
      <c r="L324" t="s">
        <v>778</v>
      </c>
      <c r="M324">
        <v>2</v>
      </c>
      <c r="N324" t="s">
        <v>625</v>
      </c>
      <c r="O324">
        <v>0</v>
      </c>
      <c r="P324" t="s">
        <v>633</v>
      </c>
      <c r="Q324" t="s">
        <v>626</v>
      </c>
      <c r="R324">
        <v>2</v>
      </c>
      <c r="S324">
        <v>1</v>
      </c>
      <c r="T324" s="60">
        <v>42004</v>
      </c>
      <c r="U324" s="60">
        <v>42004</v>
      </c>
      <c r="BY324">
        <v>0</v>
      </c>
      <c r="BZ324">
        <v>0</v>
      </c>
      <c r="CA324">
        <v>0</v>
      </c>
      <c r="CS324">
        <v>0</v>
      </c>
      <c r="CT324">
        <v>0</v>
      </c>
      <c r="CU324">
        <v>0</v>
      </c>
      <c r="CV324">
        <v>0</v>
      </c>
      <c r="CW324">
        <v>0</v>
      </c>
      <c r="CX324">
        <v>0</v>
      </c>
      <c r="CY324">
        <v>0</v>
      </c>
      <c r="CZ324">
        <v>0</v>
      </c>
      <c r="DA324">
        <v>0</v>
      </c>
      <c r="DB324">
        <v>0</v>
      </c>
      <c r="DC324">
        <v>0</v>
      </c>
      <c r="DD324">
        <v>0</v>
      </c>
      <c r="DE324">
        <v>0</v>
      </c>
      <c r="DR324">
        <v>0</v>
      </c>
      <c r="DS324">
        <v>0</v>
      </c>
      <c r="DT324">
        <v>0</v>
      </c>
      <c r="DU324">
        <v>0</v>
      </c>
      <c r="EW324">
        <v>0</v>
      </c>
      <c r="EX324">
        <v>0</v>
      </c>
    </row>
    <row r="325" spans="1:215" x14ac:dyDescent="0.25">
      <c r="A325">
        <v>24</v>
      </c>
      <c r="B325" t="s">
        <v>789</v>
      </c>
      <c r="C325">
        <v>2001</v>
      </c>
      <c r="E325" t="s">
        <v>790</v>
      </c>
      <c r="F325">
        <v>1910</v>
      </c>
      <c r="G325">
        <v>0</v>
      </c>
      <c r="I325">
        <v>5</v>
      </c>
      <c r="J325" t="s">
        <v>791</v>
      </c>
      <c r="K325" t="s">
        <v>792</v>
      </c>
      <c r="L325" t="s">
        <v>793</v>
      </c>
      <c r="M325">
        <v>2</v>
      </c>
      <c r="N325" t="s">
        <v>625</v>
      </c>
      <c r="O325">
        <v>1</v>
      </c>
      <c r="P325" t="s">
        <v>616</v>
      </c>
      <c r="Q325" t="s">
        <v>626</v>
      </c>
      <c r="R325">
        <v>2</v>
      </c>
      <c r="S325">
        <v>1</v>
      </c>
      <c r="T325" s="60">
        <v>37072</v>
      </c>
      <c r="U325" s="60">
        <v>37073</v>
      </c>
      <c r="V325" s="60">
        <v>37073</v>
      </c>
      <c r="W325" t="s">
        <v>201</v>
      </c>
      <c r="X325" t="s">
        <v>794</v>
      </c>
      <c r="Y325" t="s">
        <v>627</v>
      </c>
      <c r="Z325">
        <v>5.0000001000000002E-2</v>
      </c>
      <c r="AA325">
        <v>8.5000001000000006E-2</v>
      </c>
      <c r="AB325">
        <v>1</v>
      </c>
      <c r="AC325">
        <v>0</v>
      </c>
      <c r="AD325">
        <v>5</v>
      </c>
      <c r="AE325">
        <v>1</v>
      </c>
      <c r="AF325">
        <v>3</v>
      </c>
      <c r="AG325">
        <v>19</v>
      </c>
      <c r="BP325" s="60">
        <v>37073</v>
      </c>
      <c r="BQ325">
        <v>273618</v>
      </c>
      <c r="BR325">
        <v>254255</v>
      </c>
      <c r="BS325">
        <v>1.0762</v>
      </c>
      <c r="BT325">
        <v>-19363</v>
      </c>
      <c r="BV325">
        <v>51996</v>
      </c>
      <c r="BW325">
        <v>1284</v>
      </c>
      <c r="BX325">
        <v>2.7235</v>
      </c>
      <c r="BY325">
        <v>0</v>
      </c>
      <c r="BZ325">
        <v>0</v>
      </c>
      <c r="CA325">
        <v>0</v>
      </c>
      <c r="CC325">
        <v>-8.1999995000000006E-2</v>
      </c>
      <c r="CE325">
        <v>9.1999999999999998E-2</v>
      </c>
      <c r="CG325">
        <v>0.122</v>
      </c>
      <c r="CS325">
        <v>0</v>
      </c>
      <c r="CT325">
        <v>0</v>
      </c>
      <c r="CU325">
        <v>0</v>
      </c>
      <c r="CV325">
        <v>0.68500000000000005</v>
      </c>
      <c r="CW325">
        <v>0.55299997000000001</v>
      </c>
      <c r="CX325">
        <v>0.13200000000000001</v>
      </c>
      <c r="CY325">
        <v>0.28299998999999998</v>
      </c>
      <c r="CZ325">
        <v>0.28299998999999998</v>
      </c>
      <c r="DA325">
        <v>0</v>
      </c>
      <c r="DB325">
        <v>1.6000001E-2</v>
      </c>
      <c r="DC325">
        <v>1.6000001E-2</v>
      </c>
      <c r="DD325">
        <v>0</v>
      </c>
      <c r="DE325">
        <v>0</v>
      </c>
      <c r="DF325">
        <v>2002</v>
      </c>
      <c r="DR325">
        <v>0</v>
      </c>
      <c r="DS325">
        <v>0</v>
      </c>
      <c r="DT325">
        <v>0</v>
      </c>
      <c r="DU325">
        <v>0</v>
      </c>
      <c r="DV325">
        <v>2248</v>
      </c>
      <c r="DZ325">
        <v>23.129892000000002</v>
      </c>
      <c r="EC325">
        <v>1058</v>
      </c>
      <c r="ED325">
        <v>14341.5</v>
      </c>
      <c r="EF325">
        <v>13.555</v>
      </c>
      <c r="EG325">
        <v>1058</v>
      </c>
      <c r="ES325">
        <v>0</v>
      </c>
      <c r="EV325">
        <v>3306</v>
      </c>
      <c r="EW325">
        <v>1</v>
      </c>
      <c r="EX325">
        <v>0</v>
      </c>
      <c r="FP325">
        <v>3010.5949999999998</v>
      </c>
      <c r="FQ325">
        <v>3141.2280000000001</v>
      </c>
      <c r="FR325">
        <v>486</v>
      </c>
      <c r="FW325">
        <v>6637.8231999999998</v>
      </c>
      <c r="FX325">
        <v>-34946.211000000003</v>
      </c>
      <c r="FZ325">
        <v>11723.366</v>
      </c>
      <c r="GA325">
        <v>351.88699000000003</v>
      </c>
      <c r="GB325">
        <v>12075.253000000001</v>
      </c>
      <c r="GG325">
        <v>140.87601000000001</v>
      </c>
      <c r="GL325">
        <v>-1190.624</v>
      </c>
      <c r="GM325">
        <v>109.68300000000001</v>
      </c>
      <c r="GN325">
        <v>-33.807999000000002</v>
      </c>
      <c r="GP325">
        <v>5.6149997999999997</v>
      </c>
      <c r="GQ325">
        <v>-17201.391</v>
      </c>
      <c r="GR325">
        <v>-14341.5</v>
      </c>
      <c r="GS325">
        <v>-13397.191000000001</v>
      </c>
      <c r="GT325">
        <v>-215.84899999999999</v>
      </c>
      <c r="GW325">
        <v>-728.46001999999999</v>
      </c>
      <c r="HA325">
        <v>-172.70599000000001</v>
      </c>
      <c r="HB325">
        <v>-419.80700999999999</v>
      </c>
      <c r="HE325">
        <v>-14934.013000000001</v>
      </c>
      <c r="HG325">
        <v>266702.96999999997</v>
      </c>
    </row>
    <row r="326" spans="1:215" x14ac:dyDescent="0.25">
      <c r="A326">
        <v>24</v>
      </c>
      <c r="B326" t="s">
        <v>789</v>
      </c>
      <c r="C326">
        <v>2002</v>
      </c>
      <c r="E326" t="s">
        <v>790</v>
      </c>
      <c r="F326">
        <v>1910</v>
      </c>
      <c r="G326">
        <v>0</v>
      </c>
      <c r="I326">
        <v>5</v>
      </c>
      <c r="J326" t="s">
        <v>791</v>
      </c>
      <c r="K326" t="s">
        <v>792</v>
      </c>
      <c r="L326" t="s">
        <v>793</v>
      </c>
      <c r="M326">
        <v>2</v>
      </c>
      <c r="N326" t="s">
        <v>625</v>
      </c>
      <c r="O326">
        <v>1</v>
      </c>
      <c r="P326" t="s">
        <v>616</v>
      </c>
      <c r="Q326" t="s">
        <v>626</v>
      </c>
      <c r="R326">
        <v>2</v>
      </c>
      <c r="S326">
        <v>1</v>
      </c>
      <c r="T326" s="60">
        <v>37437</v>
      </c>
      <c r="U326" s="60">
        <v>37438</v>
      </c>
      <c r="V326" s="60">
        <v>37438</v>
      </c>
      <c r="W326" t="s">
        <v>201</v>
      </c>
      <c r="X326" t="s">
        <v>794</v>
      </c>
      <c r="Y326" t="s">
        <v>627</v>
      </c>
      <c r="Z326">
        <v>5.0000001000000002E-2</v>
      </c>
      <c r="AA326">
        <v>8.5000001000000006E-2</v>
      </c>
      <c r="AB326">
        <v>1</v>
      </c>
      <c r="AC326">
        <v>0</v>
      </c>
      <c r="AD326">
        <v>5</v>
      </c>
      <c r="AE326">
        <v>1</v>
      </c>
      <c r="AF326">
        <v>3</v>
      </c>
      <c r="AG326">
        <v>18</v>
      </c>
      <c r="BP326" s="60">
        <v>37438</v>
      </c>
      <c r="BQ326">
        <v>280515</v>
      </c>
      <c r="BR326">
        <v>279428</v>
      </c>
      <c r="BS326">
        <v>1.0039001000000001</v>
      </c>
      <c r="BT326">
        <v>-1087</v>
      </c>
      <c r="BV326">
        <v>51054</v>
      </c>
      <c r="BW326">
        <v>549</v>
      </c>
      <c r="BX326">
        <v>6.2696003999999999</v>
      </c>
      <c r="BY326">
        <v>0</v>
      </c>
      <c r="BZ326">
        <v>0</v>
      </c>
      <c r="CA326">
        <v>0</v>
      </c>
      <c r="CC326">
        <v>-8.3000004000000002E-2</v>
      </c>
      <c r="CE326">
        <v>2.1999999999999999E-2</v>
      </c>
      <c r="CG326">
        <v>6.8000004000000003E-2</v>
      </c>
      <c r="CS326">
        <v>0</v>
      </c>
      <c r="CT326">
        <v>0</v>
      </c>
      <c r="CU326">
        <v>0</v>
      </c>
      <c r="CV326">
        <v>0.61799996999999995</v>
      </c>
      <c r="CW326">
        <v>0.5</v>
      </c>
      <c r="CX326">
        <v>0.11799999999999999</v>
      </c>
      <c r="CY326">
        <v>0.34499999999999997</v>
      </c>
      <c r="CZ326">
        <v>0.34499999999999997</v>
      </c>
      <c r="DA326">
        <v>0</v>
      </c>
      <c r="DB326">
        <v>0.02</v>
      </c>
      <c r="DC326">
        <v>1.7000001000000001E-2</v>
      </c>
      <c r="DD326">
        <v>0</v>
      </c>
      <c r="DE326">
        <v>0</v>
      </c>
      <c r="DF326">
        <v>2003</v>
      </c>
      <c r="DR326">
        <v>0</v>
      </c>
      <c r="DS326">
        <v>0</v>
      </c>
      <c r="DT326">
        <v>0</v>
      </c>
      <c r="DU326">
        <v>0</v>
      </c>
      <c r="DV326">
        <v>1276</v>
      </c>
      <c r="DZ326">
        <v>40.010970999999998</v>
      </c>
      <c r="EA326">
        <v>305</v>
      </c>
      <c r="EC326">
        <v>1085</v>
      </c>
      <c r="ED326">
        <v>15968.396000000001</v>
      </c>
      <c r="EF326">
        <v>14.717000000000001</v>
      </c>
      <c r="EG326">
        <v>1085</v>
      </c>
      <c r="ES326">
        <v>0</v>
      </c>
      <c r="EV326">
        <v>2666</v>
      </c>
      <c r="EW326">
        <v>1</v>
      </c>
      <c r="EX326">
        <v>0</v>
      </c>
      <c r="FP326">
        <v>3275.4050000000002</v>
      </c>
      <c r="FQ326">
        <v>2955.8159000000001</v>
      </c>
      <c r="FR326">
        <v>486</v>
      </c>
      <c r="FW326">
        <v>6717.2212</v>
      </c>
      <c r="FX326">
        <v>-30742.338</v>
      </c>
      <c r="FZ326">
        <v>8514.7754000000004</v>
      </c>
      <c r="GA326">
        <v>647.10497999999995</v>
      </c>
      <c r="GB326">
        <v>9161.8798999999999</v>
      </c>
      <c r="GG326">
        <v>144.34800999999999</v>
      </c>
      <c r="GL326">
        <v>-1237.8630000000001</v>
      </c>
      <c r="GM326">
        <v>132.51499999999999</v>
      </c>
      <c r="GN326">
        <v>-39.729999999999997</v>
      </c>
      <c r="GP326">
        <v>52.299999</v>
      </c>
      <c r="GQ326">
        <v>-15811.666999999999</v>
      </c>
      <c r="GR326">
        <v>-15968.396000000001</v>
      </c>
      <c r="GS326">
        <v>-14916.014999999999</v>
      </c>
      <c r="GT326">
        <v>-188.17500000000001</v>
      </c>
      <c r="GW326">
        <v>-864.20599000000004</v>
      </c>
      <c r="HA326">
        <v>-106.40900000000001</v>
      </c>
      <c r="HB326">
        <v>-447.58400999999998</v>
      </c>
      <c r="HE326">
        <v>-16522.388999999999</v>
      </c>
      <c r="HG326">
        <v>234368.92</v>
      </c>
    </row>
    <row r="327" spans="1:215" x14ac:dyDescent="0.25">
      <c r="A327">
        <v>24</v>
      </c>
      <c r="B327" t="s">
        <v>789</v>
      </c>
      <c r="C327">
        <v>2003</v>
      </c>
      <c r="E327" t="s">
        <v>790</v>
      </c>
      <c r="F327">
        <v>1910</v>
      </c>
      <c r="G327">
        <v>0</v>
      </c>
      <c r="I327">
        <v>5</v>
      </c>
      <c r="J327" t="s">
        <v>791</v>
      </c>
      <c r="K327" t="s">
        <v>792</v>
      </c>
      <c r="L327" t="s">
        <v>793</v>
      </c>
      <c r="M327">
        <v>2</v>
      </c>
      <c r="N327" t="s">
        <v>625</v>
      </c>
      <c r="O327">
        <v>1</v>
      </c>
      <c r="P327" t="s">
        <v>616</v>
      </c>
      <c r="Q327" t="s">
        <v>626</v>
      </c>
      <c r="R327">
        <v>2</v>
      </c>
      <c r="S327">
        <v>1</v>
      </c>
      <c r="T327" s="60">
        <v>37802</v>
      </c>
      <c r="U327" s="60">
        <v>37803</v>
      </c>
      <c r="V327" s="60">
        <v>37803</v>
      </c>
      <c r="W327" t="s">
        <v>201</v>
      </c>
      <c r="X327" t="s">
        <v>795</v>
      </c>
      <c r="Y327" t="s">
        <v>637</v>
      </c>
      <c r="Z327">
        <v>5.0000001000000002E-2</v>
      </c>
      <c r="AA327">
        <v>8.5000001000000006E-2</v>
      </c>
      <c r="AB327">
        <v>1</v>
      </c>
      <c r="AC327">
        <v>0</v>
      </c>
      <c r="AD327">
        <v>5</v>
      </c>
      <c r="AE327">
        <v>1</v>
      </c>
      <c r="AF327">
        <v>2</v>
      </c>
      <c r="AG327">
        <v>29</v>
      </c>
      <c r="BP327" s="60">
        <v>37803</v>
      </c>
      <c r="BQ327">
        <v>278467</v>
      </c>
      <c r="BR327">
        <v>291109</v>
      </c>
      <c r="BS327">
        <v>0.95660000999999995</v>
      </c>
      <c r="BT327">
        <v>12642</v>
      </c>
      <c r="BV327">
        <v>50656</v>
      </c>
      <c r="BW327">
        <v>1691</v>
      </c>
      <c r="BX327">
        <v>1.7344999000000001</v>
      </c>
      <c r="BY327">
        <v>0</v>
      </c>
      <c r="BZ327">
        <v>0</v>
      </c>
      <c r="CA327">
        <v>0</v>
      </c>
      <c r="CC327">
        <v>3.6999999999999998E-2</v>
      </c>
      <c r="CE327">
        <v>-4.5999999999999999E-2</v>
      </c>
      <c r="CG327">
        <v>4.0999997000000003E-2</v>
      </c>
      <c r="CS327">
        <v>0</v>
      </c>
      <c r="CT327">
        <v>0</v>
      </c>
      <c r="CU327">
        <v>0</v>
      </c>
      <c r="CV327">
        <v>0.69300002000000005</v>
      </c>
      <c r="CW327">
        <v>0.56700002999999999</v>
      </c>
      <c r="CX327">
        <v>0.126</v>
      </c>
      <c r="CY327">
        <v>0.27500001000000002</v>
      </c>
      <c r="CZ327">
        <v>0.27500001000000002</v>
      </c>
      <c r="DA327">
        <v>0</v>
      </c>
      <c r="DB327">
        <v>1.6000001E-2</v>
      </c>
      <c r="DC327">
        <v>1.6000001E-2</v>
      </c>
      <c r="DD327">
        <v>0</v>
      </c>
      <c r="DE327">
        <v>0</v>
      </c>
      <c r="DF327">
        <v>2004</v>
      </c>
      <c r="DR327">
        <v>0</v>
      </c>
      <c r="DS327">
        <v>0</v>
      </c>
      <c r="DT327">
        <v>0</v>
      </c>
      <c r="DU327">
        <v>0</v>
      </c>
      <c r="DV327">
        <v>1373</v>
      </c>
      <c r="DW327">
        <v>52972</v>
      </c>
      <c r="DX327">
        <v>44.5</v>
      </c>
      <c r="DY327">
        <v>11</v>
      </c>
      <c r="DZ327">
        <v>38.581001000000001</v>
      </c>
      <c r="EA327">
        <v>187</v>
      </c>
      <c r="EB327">
        <v>826</v>
      </c>
      <c r="EC327">
        <v>1107</v>
      </c>
      <c r="ED327">
        <v>16767.603999999999</v>
      </c>
      <c r="EF327">
        <v>15.147</v>
      </c>
      <c r="EG327">
        <v>1019</v>
      </c>
      <c r="EI327">
        <v>70.699996999999996</v>
      </c>
      <c r="EJ327">
        <v>15.96</v>
      </c>
      <c r="EN327">
        <v>14</v>
      </c>
      <c r="EO327">
        <v>179.08799999999999</v>
      </c>
      <c r="EP327">
        <v>74</v>
      </c>
      <c r="ES327">
        <v>0</v>
      </c>
      <c r="EV327">
        <v>3493</v>
      </c>
      <c r="EW327">
        <v>0</v>
      </c>
      <c r="EX327">
        <v>0</v>
      </c>
      <c r="FP327">
        <v>3298.9020999999998</v>
      </c>
      <c r="FQ327">
        <v>2933.1720999999998</v>
      </c>
      <c r="FW327">
        <v>6232.0742</v>
      </c>
      <c r="FX327">
        <v>1574.48</v>
      </c>
      <c r="FZ327">
        <v>6413.8262000000004</v>
      </c>
      <c r="GA327">
        <v>701.73999000000003</v>
      </c>
      <c r="GB327">
        <v>7115.5658999999996</v>
      </c>
      <c r="GG327">
        <v>145.25800000000001</v>
      </c>
      <c r="GL327">
        <v>-959</v>
      </c>
      <c r="GM327">
        <v>108.402</v>
      </c>
      <c r="GN327">
        <v>-32.499001</v>
      </c>
      <c r="GP327">
        <v>147.92500000000001</v>
      </c>
      <c r="GQ327">
        <v>14332.206</v>
      </c>
      <c r="GR327">
        <v>-16767.603999999999</v>
      </c>
      <c r="GS327">
        <v>-15579.42</v>
      </c>
      <c r="GT327">
        <v>-180.64599999999999</v>
      </c>
      <c r="GW327">
        <v>-1007.537</v>
      </c>
      <c r="HA327">
        <v>-241.01600999999999</v>
      </c>
      <c r="HB327">
        <v>-444.81</v>
      </c>
      <c r="HE327">
        <v>-17453.43</v>
      </c>
      <c r="HG327">
        <v>231247.69</v>
      </c>
    </row>
    <row r="328" spans="1:215" x14ac:dyDescent="0.25">
      <c r="A328">
        <v>24</v>
      </c>
      <c r="B328" t="s">
        <v>789</v>
      </c>
      <c r="C328">
        <v>2004</v>
      </c>
      <c r="E328" t="s">
        <v>790</v>
      </c>
      <c r="F328">
        <v>1910</v>
      </c>
      <c r="G328">
        <v>0</v>
      </c>
      <c r="I328">
        <v>5</v>
      </c>
      <c r="J328" t="s">
        <v>791</v>
      </c>
      <c r="K328" t="s">
        <v>792</v>
      </c>
      <c r="L328" t="s">
        <v>793</v>
      </c>
      <c r="M328">
        <v>2</v>
      </c>
      <c r="N328" t="s">
        <v>625</v>
      </c>
      <c r="O328">
        <v>1</v>
      </c>
      <c r="P328" t="s">
        <v>616</v>
      </c>
      <c r="Q328" t="s">
        <v>626</v>
      </c>
      <c r="R328">
        <v>2</v>
      </c>
      <c r="S328">
        <v>1</v>
      </c>
      <c r="T328" s="60">
        <v>38168</v>
      </c>
      <c r="U328" s="60">
        <v>38169</v>
      </c>
      <c r="V328" s="60">
        <v>38169</v>
      </c>
      <c r="W328" t="s">
        <v>201</v>
      </c>
      <c r="X328" t="s">
        <v>795</v>
      </c>
      <c r="Y328" t="s">
        <v>627</v>
      </c>
      <c r="Z328">
        <v>5.0000001000000002E-2</v>
      </c>
      <c r="AA328">
        <v>8.5000001000000006E-2</v>
      </c>
      <c r="AB328">
        <v>1</v>
      </c>
      <c r="AC328">
        <v>0</v>
      </c>
      <c r="AD328">
        <v>5</v>
      </c>
      <c r="AE328">
        <v>1</v>
      </c>
      <c r="AF328">
        <v>3</v>
      </c>
      <c r="AG328">
        <v>28</v>
      </c>
      <c r="BP328" s="60">
        <v>38169</v>
      </c>
      <c r="BQ328">
        <v>276949</v>
      </c>
      <c r="BR328">
        <v>301704</v>
      </c>
      <c r="BS328">
        <v>0.91790002999999998</v>
      </c>
      <c r="BT328">
        <v>24755</v>
      </c>
      <c r="BV328">
        <v>48821</v>
      </c>
      <c r="BW328">
        <v>2510</v>
      </c>
      <c r="BX328">
        <v>1.1259999000000001</v>
      </c>
      <c r="BY328">
        <v>0</v>
      </c>
      <c r="BZ328">
        <v>0</v>
      </c>
      <c r="CA328">
        <v>0</v>
      </c>
      <c r="CC328">
        <v>0.17899999</v>
      </c>
      <c r="CE328">
        <v>3.7999999E-2</v>
      </c>
      <c r="CG328">
        <v>5.1999996999999999E-2</v>
      </c>
      <c r="CS328">
        <v>0</v>
      </c>
      <c r="CT328">
        <v>0</v>
      </c>
      <c r="CU328">
        <v>0</v>
      </c>
      <c r="CV328">
        <v>0.69200002999999999</v>
      </c>
      <c r="CW328">
        <v>0.56400001</v>
      </c>
      <c r="CX328">
        <v>0.12800001</v>
      </c>
      <c r="CY328">
        <v>0.28200001000000002</v>
      </c>
      <c r="CZ328">
        <v>0.28200001000000002</v>
      </c>
      <c r="DA328">
        <v>0</v>
      </c>
      <c r="DB328">
        <v>8.9999999999999993E-3</v>
      </c>
      <c r="DC328">
        <v>1.7000001000000001E-2</v>
      </c>
      <c r="DD328">
        <v>0</v>
      </c>
      <c r="DE328">
        <v>0</v>
      </c>
      <c r="DF328">
        <v>2005</v>
      </c>
      <c r="DG328">
        <v>8.7700001999999999E-2</v>
      </c>
      <c r="DH328">
        <v>5.5E-2</v>
      </c>
      <c r="DI328">
        <v>3.2699998000000001E-2</v>
      </c>
      <c r="DJ328">
        <v>6.6100001000000005E-2</v>
      </c>
      <c r="DK328">
        <v>0.12109999</v>
      </c>
      <c r="DL328">
        <v>5377.52</v>
      </c>
      <c r="DM328">
        <v>3070.1169</v>
      </c>
      <c r="DN328">
        <v>2307.4031</v>
      </c>
      <c r="DO328">
        <v>1832.9301</v>
      </c>
      <c r="DP328">
        <v>4903.0469000000003</v>
      </c>
      <c r="DQ328">
        <v>55820.305</v>
      </c>
      <c r="DR328">
        <v>0</v>
      </c>
      <c r="DS328">
        <v>0</v>
      </c>
      <c r="DT328">
        <v>0</v>
      </c>
      <c r="DU328">
        <v>0</v>
      </c>
      <c r="DV328">
        <v>1178</v>
      </c>
      <c r="DW328">
        <v>55820.305</v>
      </c>
      <c r="DX328">
        <v>46.099997999999999</v>
      </c>
      <c r="DY328">
        <v>12.4</v>
      </c>
      <c r="DZ328">
        <v>47.386001999999998</v>
      </c>
      <c r="EA328">
        <v>312</v>
      </c>
      <c r="EB328">
        <v>650</v>
      </c>
      <c r="EC328">
        <v>1137</v>
      </c>
      <c r="ED328">
        <v>18240.238000000001</v>
      </c>
      <c r="EF328">
        <v>16.042000000000002</v>
      </c>
      <c r="EG328">
        <v>1036</v>
      </c>
      <c r="EI328">
        <v>70.900002000000001</v>
      </c>
      <c r="EJ328">
        <v>13.992000000000001</v>
      </c>
      <c r="EN328">
        <v>14</v>
      </c>
      <c r="EO328">
        <v>228.48</v>
      </c>
      <c r="EP328">
        <v>87</v>
      </c>
      <c r="ES328">
        <v>0</v>
      </c>
      <c r="EV328">
        <v>3277</v>
      </c>
      <c r="EW328">
        <v>0</v>
      </c>
      <c r="EX328">
        <v>0</v>
      </c>
      <c r="FB328">
        <v>170668.42</v>
      </c>
      <c r="FP328">
        <v>2991.8009999999999</v>
      </c>
      <c r="FQ328">
        <v>2826.73</v>
      </c>
      <c r="FW328">
        <v>5818.5308000000005</v>
      </c>
      <c r="FX328">
        <v>33477.671999999999</v>
      </c>
      <c r="FZ328">
        <v>6250.4341000000004</v>
      </c>
      <c r="GA328">
        <v>710.80200000000002</v>
      </c>
      <c r="GB328">
        <v>6961.2358000000004</v>
      </c>
      <c r="GG328">
        <v>157.60899000000001</v>
      </c>
      <c r="GL328">
        <v>-1203.2950000000001</v>
      </c>
      <c r="GM328">
        <v>120.023</v>
      </c>
      <c r="GN328">
        <v>-35.987999000000002</v>
      </c>
      <c r="GP328">
        <v>143.07400999999999</v>
      </c>
      <c r="GQ328">
        <v>45438.862999999998</v>
      </c>
      <c r="GR328">
        <v>-17347.572</v>
      </c>
      <c r="GS328">
        <v>-16052.662</v>
      </c>
      <c r="GT328">
        <v>-194.06100000000001</v>
      </c>
      <c r="GW328">
        <v>-1100.8499999999999</v>
      </c>
      <c r="HA328">
        <v>-58.759998000000003</v>
      </c>
      <c r="HB328">
        <v>-448.70400999999998</v>
      </c>
      <c r="HE328">
        <v>-17855.039000000001</v>
      </c>
      <c r="HG328">
        <v>258831.52</v>
      </c>
    </row>
    <row r="329" spans="1:215" x14ac:dyDescent="0.25">
      <c r="A329">
        <v>24</v>
      </c>
      <c r="B329" t="s">
        <v>789</v>
      </c>
      <c r="C329">
        <v>2005</v>
      </c>
      <c r="E329" t="s">
        <v>790</v>
      </c>
      <c r="F329">
        <v>1910</v>
      </c>
      <c r="G329">
        <v>0</v>
      </c>
      <c r="I329">
        <v>5</v>
      </c>
      <c r="J329" t="s">
        <v>791</v>
      </c>
      <c r="K329" t="s">
        <v>792</v>
      </c>
      <c r="L329" t="s">
        <v>793</v>
      </c>
      <c r="M329">
        <v>2</v>
      </c>
      <c r="N329" t="s">
        <v>625</v>
      </c>
      <c r="O329">
        <v>1</v>
      </c>
      <c r="P329" t="s">
        <v>616</v>
      </c>
      <c r="Q329" t="s">
        <v>626</v>
      </c>
      <c r="R329">
        <v>2</v>
      </c>
      <c r="S329">
        <v>1</v>
      </c>
      <c r="T329" s="60">
        <v>38533</v>
      </c>
      <c r="U329" s="60">
        <v>38534</v>
      </c>
      <c r="V329" s="60">
        <v>38534</v>
      </c>
      <c r="W329" t="s">
        <v>201</v>
      </c>
      <c r="X329" t="s">
        <v>795</v>
      </c>
      <c r="Y329" t="s">
        <v>627</v>
      </c>
      <c r="Z329">
        <v>5.0000001000000002E-2</v>
      </c>
      <c r="AA329">
        <v>8.5000001000000006E-2</v>
      </c>
      <c r="AB329">
        <v>1</v>
      </c>
      <c r="AC329">
        <v>0</v>
      </c>
      <c r="AD329">
        <v>5</v>
      </c>
      <c r="AE329">
        <v>1</v>
      </c>
      <c r="AF329">
        <v>3</v>
      </c>
      <c r="AG329">
        <v>27</v>
      </c>
      <c r="BP329" s="60">
        <v>38534</v>
      </c>
      <c r="BQ329">
        <v>268481</v>
      </c>
      <c r="BR329">
        <v>310924</v>
      </c>
      <c r="BS329">
        <v>0.86350000000000005</v>
      </c>
      <c r="BT329">
        <v>42443</v>
      </c>
      <c r="BV329">
        <v>49148</v>
      </c>
      <c r="BW329">
        <v>3028</v>
      </c>
      <c r="BX329">
        <v>0.93989997999999997</v>
      </c>
      <c r="BY329">
        <v>0</v>
      </c>
      <c r="BZ329">
        <v>0</v>
      </c>
      <c r="CA329">
        <v>0</v>
      </c>
      <c r="CC329">
        <v>8.6999996999999996E-2</v>
      </c>
      <c r="CE329">
        <v>9.8999999000000005E-2</v>
      </c>
      <c r="CG329">
        <v>2.1000000000000001E-2</v>
      </c>
      <c r="CS329">
        <v>0</v>
      </c>
      <c r="CT329">
        <v>0</v>
      </c>
      <c r="CU329">
        <v>0</v>
      </c>
      <c r="CV329">
        <v>0.68800002000000005</v>
      </c>
      <c r="CW329">
        <v>0.51999998000000003</v>
      </c>
      <c r="CX329">
        <v>0.16800000000000001</v>
      </c>
      <c r="CY329">
        <v>0.245</v>
      </c>
      <c r="CZ329">
        <v>0.245</v>
      </c>
      <c r="DA329">
        <v>0</v>
      </c>
      <c r="DB329">
        <v>5.6999995999999997E-2</v>
      </c>
      <c r="DC329">
        <v>0.01</v>
      </c>
      <c r="DD329">
        <v>0</v>
      </c>
      <c r="DE329">
        <v>0</v>
      </c>
      <c r="DF329">
        <v>2006</v>
      </c>
      <c r="DG329">
        <v>9.0500004999999994E-2</v>
      </c>
      <c r="DH329">
        <v>5.5E-2</v>
      </c>
      <c r="DI329">
        <v>3.5500001000000003E-2</v>
      </c>
      <c r="DJ329">
        <v>8.6599997999999997E-2</v>
      </c>
      <c r="DK329">
        <v>0.1416</v>
      </c>
      <c r="DL329">
        <v>5530.9058000000005</v>
      </c>
      <c r="DM329">
        <v>3093.0491000000002</v>
      </c>
      <c r="DN329">
        <v>2437.8569000000002</v>
      </c>
      <c r="DO329">
        <v>4872.9301999999998</v>
      </c>
      <c r="DP329">
        <v>7965.9790000000003</v>
      </c>
      <c r="DQ329">
        <v>56237.262000000002</v>
      </c>
      <c r="DR329">
        <v>0</v>
      </c>
      <c r="DS329">
        <v>0</v>
      </c>
      <c r="DT329">
        <v>0</v>
      </c>
      <c r="DU329">
        <v>0</v>
      </c>
      <c r="DV329">
        <v>1164</v>
      </c>
      <c r="DW329">
        <v>56237.262000000002</v>
      </c>
      <c r="DX329">
        <v>46.400002000000001</v>
      </c>
      <c r="DY329">
        <v>12.4</v>
      </c>
      <c r="DZ329">
        <v>48.313999000000003</v>
      </c>
      <c r="EA329">
        <v>313</v>
      </c>
      <c r="EB329">
        <v>638</v>
      </c>
      <c r="EC329">
        <v>1153</v>
      </c>
      <c r="ED329">
        <v>18936.633000000002</v>
      </c>
      <c r="EF329">
        <v>16.423999999999999</v>
      </c>
      <c r="EG329">
        <v>1043</v>
      </c>
      <c r="EI329">
        <v>70.900002000000001</v>
      </c>
      <c r="EJ329">
        <v>16.739999999999998</v>
      </c>
      <c r="EN329">
        <v>16</v>
      </c>
      <c r="EO329">
        <v>242.68799999999999</v>
      </c>
      <c r="EP329">
        <v>94</v>
      </c>
      <c r="ES329">
        <v>0</v>
      </c>
      <c r="EV329">
        <v>3268</v>
      </c>
      <c r="EW329">
        <v>0</v>
      </c>
      <c r="EX329">
        <v>0</v>
      </c>
      <c r="FB329">
        <v>180075.91</v>
      </c>
      <c r="FP329">
        <v>2924.2638999999999</v>
      </c>
      <c r="FQ329">
        <v>2845.6840999999999</v>
      </c>
      <c r="FW329">
        <v>5769.9481999999998</v>
      </c>
      <c r="FX329">
        <v>14888.66</v>
      </c>
      <c r="FZ329">
        <v>5659.6478999999999</v>
      </c>
      <c r="GA329">
        <v>1921.02</v>
      </c>
      <c r="GB329">
        <v>7580.6679999999997</v>
      </c>
      <c r="GG329">
        <v>161.91900999999999</v>
      </c>
      <c r="GL329">
        <v>-1169.704</v>
      </c>
      <c r="GM329">
        <v>164.40700000000001</v>
      </c>
      <c r="GN329">
        <v>-49.305</v>
      </c>
      <c r="GP329">
        <v>10.345000000000001</v>
      </c>
      <c r="GQ329">
        <v>27356.937999999998</v>
      </c>
      <c r="GR329">
        <v>-18290.641</v>
      </c>
      <c r="GS329">
        <v>-16907.618999999999</v>
      </c>
      <c r="GT329">
        <v>-224.02699000000001</v>
      </c>
      <c r="GW329">
        <v>-1158.9939999999999</v>
      </c>
      <c r="HA329">
        <v>-77.75</v>
      </c>
      <c r="HB329">
        <v>-436.50698999999997</v>
      </c>
      <c r="HE329">
        <v>-18804.896000000001</v>
      </c>
      <c r="HG329">
        <v>267383.56</v>
      </c>
    </row>
    <row r="330" spans="1:215" x14ac:dyDescent="0.25">
      <c r="A330">
        <v>24</v>
      </c>
      <c r="B330" t="s">
        <v>789</v>
      </c>
      <c r="C330">
        <v>2006</v>
      </c>
      <c r="E330" t="s">
        <v>790</v>
      </c>
      <c r="F330">
        <v>1910</v>
      </c>
      <c r="G330">
        <v>0</v>
      </c>
      <c r="I330">
        <v>5</v>
      </c>
      <c r="J330" t="s">
        <v>791</v>
      </c>
      <c r="K330" t="s">
        <v>792</v>
      </c>
      <c r="L330" t="s">
        <v>793</v>
      </c>
      <c r="M330">
        <v>2</v>
      </c>
      <c r="N330" t="s">
        <v>625</v>
      </c>
      <c r="O330">
        <v>1</v>
      </c>
      <c r="P330" t="s">
        <v>616</v>
      </c>
      <c r="Q330" t="s">
        <v>626</v>
      </c>
      <c r="R330">
        <v>2</v>
      </c>
      <c r="S330">
        <v>1</v>
      </c>
      <c r="T330" s="60">
        <v>38898</v>
      </c>
      <c r="U330" s="60">
        <v>38899</v>
      </c>
      <c r="V330" s="60">
        <v>38899</v>
      </c>
      <c r="W330" t="s">
        <v>201</v>
      </c>
      <c r="X330" t="s">
        <v>795</v>
      </c>
      <c r="Y330" t="s">
        <v>627</v>
      </c>
      <c r="Z330">
        <v>5.0000001000000002E-2</v>
      </c>
      <c r="AA330">
        <v>8.5000001000000006E-2</v>
      </c>
      <c r="AB330">
        <v>1</v>
      </c>
      <c r="AC330">
        <v>0</v>
      </c>
      <c r="AD330">
        <v>5</v>
      </c>
      <c r="AE330">
        <v>1</v>
      </c>
      <c r="AF330">
        <v>3</v>
      </c>
      <c r="AG330">
        <v>26</v>
      </c>
      <c r="BP330" s="60">
        <v>38899</v>
      </c>
      <c r="BQ330">
        <v>270926</v>
      </c>
      <c r="BR330">
        <v>322229</v>
      </c>
      <c r="BS330">
        <v>0.84080005000000002</v>
      </c>
      <c r="BT330">
        <v>51303</v>
      </c>
      <c r="BV330">
        <v>49522</v>
      </c>
      <c r="BW330">
        <v>3982</v>
      </c>
      <c r="BX330">
        <v>0.72010004999999999</v>
      </c>
      <c r="BY330">
        <v>0</v>
      </c>
      <c r="BZ330">
        <v>0</v>
      </c>
      <c r="CA330">
        <v>0</v>
      </c>
      <c r="CC330">
        <v>0.11</v>
      </c>
      <c r="CE330">
        <v>0.125</v>
      </c>
      <c r="CG330">
        <v>6.1000000999999998E-2</v>
      </c>
      <c r="CS330">
        <v>0</v>
      </c>
      <c r="CT330">
        <v>0</v>
      </c>
      <c r="CU330">
        <v>0</v>
      </c>
      <c r="CV330">
        <v>0.69499999000000001</v>
      </c>
      <c r="CW330">
        <v>0.53299998999999998</v>
      </c>
      <c r="CX330">
        <v>0.16200000000000001</v>
      </c>
      <c r="CY330">
        <v>0.23799998999999999</v>
      </c>
      <c r="CZ330">
        <v>0.23799998999999999</v>
      </c>
      <c r="DA330">
        <v>0</v>
      </c>
      <c r="DB330">
        <v>0</v>
      </c>
      <c r="DC330">
        <v>0.01</v>
      </c>
      <c r="DD330">
        <v>5.6999995999999997E-2</v>
      </c>
      <c r="DE330">
        <v>0</v>
      </c>
      <c r="DF330">
        <v>2007</v>
      </c>
      <c r="DG330">
        <v>9.1899997999999997E-2</v>
      </c>
      <c r="DH330">
        <v>5.5E-2</v>
      </c>
      <c r="DI330">
        <v>3.6899999000000003E-2</v>
      </c>
      <c r="DJ330">
        <v>9.6899994000000003E-2</v>
      </c>
      <c r="DK330">
        <v>0.15189999000000001</v>
      </c>
      <c r="DL330">
        <v>5718.5811000000003</v>
      </c>
      <c r="DM330">
        <v>3161.5540000000001</v>
      </c>
      <c r="DN330">
        <v>2557.0270999999998</v>
      </c>
      <c r="DO330">
        <v>5569.125</v>
      </c>
      <c r="DP330">
        <v>8730.6787000000004</v>
      </c>
      <c r="DQ330">
        <v>57482.792999999998</v>
      </c>
      <c r="DR330">
        <v>0</v>
      </c>
      <c r="DS330">
        <v>0</v>
      </c>
      <c r="DT330">
        <v>0</v>
      </c>
      <c r="DU330">
        <v>0</v>
      </c>
      <c r="DV330">
        <v>1174</v>
      </c>
      <c r="DW330">
        <v>57482.788999999997</v>
      </c>
      <c r="DX330">
        <v>46.299999</v>
      </c>
      <c r="DY330">
        <v>12</v>
      </c>
      <c r="DZ330">
        <v>48.963000999999998</v>
      </c>
      <c r="EA330">
        <v>312</v>
      </c>
      <c r="EB330">
        <v>570</v>
      </c>
      <c r="EC330">
        <v>1190</v>
      </c>
      <c r="ED330">
        <v>19901.351999999999</v>
      </c>
      <c r="EF330">
        <v>16.724001000000001</v>
      </c>
      <c r="EG330">
        <v>1076</v>
      </c>
      <c r="EI330">
        <v>71</v>
      </c>
      <c r="EJ330">
        <v>17.016000999999999</v>
      </c>
      <c r="EN330">
        <v>17</v>
      </c>
      <c r="EO330">
        <v>258.87601000000001</v>
      </c>
      <c r="EP330">
        <v>97</v>
      </c>
      <c r="ES330">
        <v>0</v>
      </c>
      <c r="EV330">
        <v>3246</v>
      </c>
      <c r="EW330">
        <v>0</v>
      </c>
      <c r="EX330">
        <v>0</v>
      </c>
      <c r="FB330">
        <v>186158.06</v>
      </c>
      <c r="FP330">
        <v>3030.4180000000001</v>
      </c>
      <c r="FQ330">
        <v>2867.2991000000002</v>
      </c>
      <c r="FW330">
        <v>5897.7168000000001</v>
      </c>
      <c r="FX330">
        <v>14962.425999999999</v>
      </c>
      <c r="FZ330">
        <v>7542.3271000000004</v>
      </c>
      <c r="GA330">
        <v>6885.6171999999997</v>
      </c>
      <c r="GB330">
        <v>14427.944</v>
      </c>
      <c r="GG330">
        <v>164.24100000000001</v>
      </c>
      <c r="GL330">
        <v>-1289.8699999999999</v>
      </c>
      <c r="GM330">
        <v>185.67999</v>
      </c>
      <c r="GN330">
        <v>-55.686000999999997</v>
      </c>
      <c r="GP330">
        <v>18.599001000000001</v>
      </c>
      <c r="GQ330">
        <v>34311.050999999999</v>
      </c>
      <c r="GR330">
        <v>-19229.91</v>
      </c>
      <c r="GS330">
        <v>-17749.633000000002</v>
      </c>
      <c r="GT330">
        <v>-250.733</v>
      </c>
      <c r="GW330">
        <v>-1229.5450000000001</v>
      </c>
      <c r="HA330">
        <v>-89.682998999999995</v>
      </c>
      <c r="HB330">
        <v>-424.84</v>
      </c>
      <c r="HE330">
        <v>-19744.434000000001</v>
      </c>
      <c r="HG330">
        <v>281950.19</v>
      </c>
    </row>
    <row r="331" spans="1:215" x14ac:dyDescent="0.25">
      <c r="A331">
        <v>24</v>
      </c>
      <c r="B331" t="s">
        <v>789</v>
      </c>
      <c r="C331">
        <v>2007</v>
      </c>
      <c r="E331" t="s">
        <v>790</v>
      </c>
      <c r="F331">
        <v>1910</v>
      </c>
      <c r="G331">
        <v>0</v>
      </c>
      <c r="I331">
        <v>5</v>
      </c>
      <c r="J331" t="s">
        <v>791</v>
      </c>
      <c r="K331" t="s">
        <v>792</v>
      </c>
      <c r="L331" t="s">
        <v>793</v>
      </c>
      <c r="M331">
        <v>2</v>
      </c>
      <c r="N331" t="s">
        <v>625</v>
      </c>
      <c r="O331">
        <v>1</v>
      </c>
      <c r="P331" t="s">
        <v>616</v>
      </c>
      <c r="Q331" t="s">
        <v>626</v>
      </c>
      <c r="R331">
        <v>2</v>
      </c>
      <c r="S331">
        <v>1</v>
      </c>
      <c r="T331" s="60">
        <v>39263</v>
      </c>
      <c r="U331" s="60">
        <v>39264</v>
      </c>
      <c r="V331" s="60">
        <v>39264</v>
      </c>
      <c r="W331" t="s">
        <v>201</v>
      </c>
      <c r="X331" t="s">
        <v>795</v>
      </c>
      <c r="Y331" t="s">
        <v>627</v>
      </c>
      <c r="Z331">
        <v>5.0000001000000002E-2</v>
      </c>
      <c r="AA331">
        <v>8.5000001000000006E-2</v>
      </c>
      <c r="AB331">
        <v>1</v>
      </c>
      <c r="AC331">
        <v>0</v>
      </c>
      <c r="AD331">
        <v>5</v>
      </c>
      <c r="AE331">
        <v>1</v>
      </c>
      <c r="AF331">
        <v>3</v>
      </c>
      <c r="AG331">
        <v>25</v>
      </c>
      <c r="BP331" s="60">
        <v>39264</v>
      </c>
      <c r="BQ331">
        <v>288264.75</v>
      </c>
      <c r="BR331">
        <v>332216.96999999997</v>
      </c>
      <c r="BS331">
        <v>0.86769998000000004</v>
      </c>
      <c r="BT331">
        <v>43952.23</v>
      </c>
      <c r="BV331">
        <v>50789.237999999998</v>
      </c>
      <c r="BW331">
        <v>4736.4512000000004</v>
      </c>
      <c r="BX331">
        <v>0.62089998000000002</v>
      </c>
      <c r="BY331">
        <v>0</v>
      </c>
      <c r="BZ331">
        <v>0</v>
      </c>
      <c r="CA331">
        <v>0</v>
      </c>
      <c r="CC331">
        <v>0.192</v>
      </c>
      <c r="CE331">
        <v>0.12899999000000001</v>
      </c>
      <c r="CG331">
        <v>0.11899999999999999</v>
      </c>
      <c r="CS331">
        <v>0</v>
      </c>
      <c r="CT331">
        <v>0</v>
      </c>
      <c r="CU331">
        <v>0</v>
      </c>
      <c r="CV331">
        <v>0.66700000000000004</v>
      </c>
      <c r="CW331">
        <v>0.50200003000000004</v>
      </c>
      <c r="CX331">
        <v>0.16500001</v>
      </c>
      <c r="CY331">
        <v>0.245</v>
      </c>
      <c r="CZ331">
        <v>0.245</v>
      </c>
      <c r="DA331">
        <v>0</v>
      </c>
      <c r="DB331">
        <v>0</v>
      </c>
      <c r="DC331">
        <v>8.0000000000000002E-3</v>
      </c>
      <c r="DD331">
        <v>7.9999998000000003E-2</v>
      </c>
      <c r="DE331">
        <v>0</v>
      </c>
      <c r="DF331">
        <v>2008</v>
      </c>
      <c r="DG331">
        <v>9.2299997999999994E-2</v>
      </c>
      <c r="DH331">
        <v>5.5E-2</v>
      </c>
      <c r="DI331">
        <v>3.7300001999999999E-2</v>
      </c>
      <c r="DJ331">
        <v>9.0299993999999995E-2</v>
      </c>
      <c r="DK331">
        <v>0.14530000000000001</v>
      </c>
      <c r="DL331">
        <v>5878.8198000000002</v>
      </c>
      <c r="DM331">
        <v>3226.6750000000002</v>
      </c>
      <c r="DN331">
        <v>2652.145</v>
      </c>
      <c r="DO331">
        <v>5299.0239000000001</v>
      </c>
      <c r="DP331">
        <v>8525.6991999999991</v>
      </c>
      <c r="DQ331">
        <v>58666.809000000001</v>
      </c>
      <c r="DR331">
        <v>0</v>
      </c>
      <c r="DS331">
        <v>0</v>
      </c>
      <c r="DT331">
        <v>0</v>
      </c>
      <c r="DU331">
        <v>0</v>
      </c>
      <c r="DV331">
        <v>1150</v>
      </c>
      <c r="DW331">
        <v>58666.809000000001</v>
      </c>
      <c r="DX331">
        <v>46.200001</v>
      </c>
      <c r="DY331">
        <v>11.8</v>
      </c>
      <c r="DZ331">
        <v>51.014999000000003</v>
      </c>
      <c r="EA331">
        <v>321</v>
      </c>
      <c r="EB331">
        <v>682</v>
      </c>
      <c r="EC331">
        <v>1227</v>
      </c>
      <c r="ED331">
        <v>20978.51</v>
      </c>
      <c r="EF331">
        <v>17.097000000000001</v>
      </c>
      <c r="EG331">
        <v>1119</v>
      </c>
      <c r="EI331">
        <v>71.199996999999996</v>
      </c>
      <c r="EJ331">
        <v>17.375999</v>
      </c>
      <c r="EN331">
        <v>15</v>
      </c>
      <c r="EO331">
        <v>210.06</v>
      </c>
      <c r="EP331">
        <v>93</v>
      </c>
      <c r="ES331">
        <v>0</v>
      </c>
      <c r="EV331">
        <v>3380</v>
      </c>
      <c r="EW331">
        <v>0</v>
      </c>
      <c r="EX331">
        <v>0</v>
      </c>
      <c r="FB331">
        <v>196218.38</v>
      </c>
      <c r="FI331">
        <v>318973.53000000003</v>
      </c>
      <c r="FP331">
        <v>2978.4351000000001</v>
      </c>
      <c r="FQ331">
        <v>2940.6970000000001</v>
      </c>
      <c r="FW331">
        <v>5919.1318000000001</v>
      </c>
      <c r="FX331">
        <v>41991.254000000001</v>
      </c>
      <c r="FZ331">
        <v>8853.6435999999994</v>
      </c>
      <c r="GA331">
        <v>2392.2620000000002</v>
      </c>
      <c r="GB331">
        <v>11245.906000000001</v>
      </c>
      <c r="GG331">
        <v>175.74199999999999</v>
      </c>
      <c r="GL331">
        <v>-1758.675</v>
      </c>
      <c r="GM331">
        <v>192.38</v>
      </c>
      <c r="GN331">
        <v>-57.695</v>
      </c>
      <c r="GP331">
        <v>38.872002000000002</v>
      </c>
      <c r="GQ331">
        <v>57746.917999999998</v>
      </c>
      <c r="GR331">
        <v>-20065.048999999999</v>
      </c>
      <c r="GS331">
        <v>-18484.596000000001</v>
      </c>
      <c r="GT331">
        <v>-228.62398999999999</v>
      </c>
      <c r="GW331">
        <v>-1351.829</v>
      </c>
      <c r="HA331">
        <v>-201.52499</v>
      </c>
      <c r="HB331">
        <v>-456.98700000000002</v>
      </c>
      <c r="HE331">
        <v>-20723.561000000002</v>
      </c>
      <c r="HG331">
        <v>318973.53000000003</v>
      </c>
    </row>
    <row r="332" spans="1:215" x14ac:dyDescent="0.25">
      <c r="A332">
        <v>24</v>
      </c>
      <c r="B332" t="s">
        <v>789</v>
      </c>
      <c r="C332">
        <v>2008</v>
      </c>
      <c r="E332" t="s">
        <v>790</v>
      </c>
      <c r="F332">
        <v>1910</v>
      </c>
      <c r="G332">
        <v>0</v>
      </c>
      <c r="I332">
        <v>5</v>
      </c>
      <c r="J332" t="s">
        <v>791</v>
      </c>
      <c r="K332" t="s">
        <v>792</v>
      </c>
      <c r="L332" t="s">
        <v>793</v>
      </c>
      <c r="M332">
        <v>2</v>
      </c>
      <c r="N332" t="s">
        <v>625</v>
      </c>
      <c r="O332">
        <v>1</v>
      </c>
      <c r="P332" t="s">
        <v>616</v>
      </c>
      <c r="Q332" t="s">
        <v>626</v>
      </c>
      <c r="R332">
        <v>2</v>
      </c>
      <c r="S332">
        <v>1</v>
      </c>
      <c r="T332" s="60">
        <v>39629</v>
      </c>
      <c r="U332" s="60">
        <v>39630</v>
      </c>
      <c r="V332" s="60">
        <v>39630</v>
      </c>
      <c r="W332" t="s">
        <v>201</v>
      </c>
      <c r="X332" t="s">
        <v>796</v>
      </c>
      <c r="Y332" t="s">
        <v>627</v>
      </c>
      <c r="Z332">
        <v>3.5000000000000003E-2</v>
      </c>
      <c r="AA332">
        <v>8.5000001000000006E-2</v>
      </c>
      <c r="AB332">
        <v>1</v>
      </c>
      <c r="AC332">
        <v>0</v>
      </c>
      <c r="AD332">
        <v>5</v>
      </c>
      <c r="AE332">
        <v>1</v>
      </c>
      <c r="AF332">
        <v>3</v>
      </c>
      <c r="AG332">
        <v>27</v>
      </c>
      <c r="BP332" s="60">
        <v>39630</v>
      </c>
      <c r="BQ332">
        <v>298067.09000000003</v>
      </c>
      <c r="BR332">
        <v>363044.28</v>
      </c>
      <c r="BS332">
        <v>0.82099997999999996</v>
      </c>
      <c r="BT332">
        <v>64977.199000000001</v>
      </c>
      <c r="BV332">
        <v>51711.328000000001</v>
      </c>
      <c r="BW332">
        <v>4559.5941999999995</v>
      </c>
      <c r="BX332">
        <v>0.65669995999999997</v>
      </c>
      <c r="BY332">
        <v>0</v>
      </c>
      <c r="BZ332">
        <v>0</v>
      </c>
      <c r="CA332">
        <v>0</v>
      </c>
      <c r="CC332">
        <v>-0.10600001000000001</v>
      </c>
      <c r="CG332">
        <v>8.6765951999999993E-2</v>
      </c>
      <c r="CS332">
        <v>0</v>
      </c>
      <c r="CT332">
        <v>1</v>
      </c>
      <c r="CU332">
        <v>0</v>
      </c>
      <c r="CV332">
        <v>0.57999997999999997</v>
      </c>
      <c r="CW332">
        <v>0.44900000000000001</v>
      </c>
      <c r="CX332">
        <v>0.13100000000000001</v>
      </c>
      <c r="CY332">
        <v>0.30899999</v>
      </c>
      <c r="CZ332">
        <v>0.30899999</v>
      </c>
      <c r="DA332">
        <v>0</v>
      </c>
      <c r="DB332">
        <v>0</v>
      </c>
      <c r="DC332">
        <v>1.4E-2</v>
      </c>
      <c r="DD332">
        <v>9.6999995000000006E-2</v>
      </c>
      <c r="DE332">
        <v>0</v>
      </c>
      <c r="DF332">
        <v>2009</v>
      </c>
      <c r="DG332">
        <v>8.4399998000000004E-2</v>
      </c>
      <c r="DH332">
        <v>5.5E-2</v>
      </c>
      <c r="DI332">
        <v>2.9399999999999999E-2</v>
      </c>
      <c r="DJ332">
        <v>0.1037</v>
      </c>
      <c r="DK332">
        <v>0.15870000000000001</v>
      </c>
      <c r="DL332">
        <v>5516.8521000000001</v>
      </c>
      <c r="DM332">
        <v>3275.1531</v>
      </c>
      <c r="DN332">
        <v>2241.6990000000001</v>
      </c>
      <c r="DO332">
        <v>6171.8818000000001</v>
      </c>
      <c r="DP332">
        <v>9447.0352000000003</v>
      </c>
      <c r="DQ332">
        <v>59548.23</v>
      </c>
      <c r="DR332">
        <v>0</v>
      </c>
      <c r="DS332">
        <v>0</v>
      </c>
      <c r="DT332">
        <v>0</v>
      </c>
      <c r="DU332">
        <v>0</v>
      </c>
      <c r="DV332">
        <v>1140</v>
      </c>
      <c r="DW332">
        <v>59548.23</v>
      </c>
      <c r="DX332">
        <v>46.599997999999999</v>
      </c>
      <c r="DY332">
        <v>12</v>
      </c>
      <c r="DZ332">
        <v>52.235000999999997</v>
      </c>
      <c r="EA332">
        <v>310</v>
      </c>
      <c r="EB332">
        <v>676</v>
      </c>
      <c r="EC332">
        <v>1243</v>
      </c>
      <c r="ED332">
        <v>22291.9</v>
      </c>
      <c r="EF332">
        <v>17.934000000000001</v>
      </c>
      <c r="EG332">
        <v>1128</v>
      </c>
      <c r="EI332">
        <v>71.300003000000004</v>
      </c>
      <c r="EJ332">
        <v>18.108000000000001</v>
      </c>
      <c r="EN332">
        <v>17</v>
      </c>
      <c r="EO332">
        <v>240.108</v>
      </c>
      <c r="EP332">
        <v>98</v>
      </c>
      <c r="ES332">
        <v>0</v>
      </c>
      <c r="EV332">
        <v>3369</v>
      </c>
      <c r="EW332">
        <v>0</v>
      </c>
      <c r="EX332">
        <v>0</v>
      </c>
      <c r="FB332">
        <v>217254.45</v>
      </c>
      <c r="FI332">
        <v>271616.84000000003</v>
      </c>
      <c r="FP332">
        <v>2954.0619999999999</v>
      </c>
      <c r="FQ332">
        <v>2994.0859</v>
      </c>
      <c r="FW332">
        <v>5948.1478999999999</v>
      </c>
      <c r="FX332">
        <v>-39957.25</v>
      </c>
      <c r="FZ332">
        <v>8753.0136999999995</v>
      </c>
      <c r="GA332">
        <v>1092.297</v>
      </c>
      <c r="GB332">
        <v>9845.3104999999996</v>
      </c>
      <c r="GG332">
        <v>182.53399999999999</v>
      </c>
      <c r="GL332">
        <v>-1566.2919999999999</v>
      </c>
      <c r="GM332">
        <v>311.87200999999999</v>
      </c>
      <c r="GN332">
        <v>-25.572001</v>
      </c>
      <c r="GP332">
        <v>31.172999999999998</v>
      </c>
      <c r="GQ332">
        <v>-25230.076000000001</v>
      </c>
      <c r="GR332">
        <v>-21579.521000000001</v>
      </c>
      <c r="GS332">
        <v>-19934.498</v>
      </c>
      <c r="GT332">
        <v>-218.78299999999999</v>
      </c>
      <c r="GW332">
        <v>-1426.239</v>
      </c>
      <c r="HA332">
        <v>-59.144001000000003</v>
      </c>
      <c r="HB332">
        <v>-487.94400000000002</v>
      </c>
      <c r="HE332">
        <v>-22126.609</v>
      </c>
      <c r="HG332">
        <v>271616.84000000003</v>
      </c>
    </row>
    <row r="333" spans="1:215" x14ac:dyDescent="0.25">
      <c r="A333">
        <v>24</v>
      </c>
      <c r="B333" t="s">
        <v>789</v>
      </c>
      <c r="C333">
        <v>2009</v>
      </c>
      <c r="E333" t="s">
        <v>790</v>
      </c>
      <c r="F333">
        <v>1910</v>
      </c>
      <c r="G333">
        <v>0</v>
      </c>
      <c r="I333">
        <v>5</v>
      </c>
      <c r="J333" t="s">
        <v>791</v>
      </c>
      <c r="K333" t="s">
        <v>792</v>
      </c>
      <c r="L333" t="s">
        <v>793</v>
      </c>
      <c r="M333">
        <v>2</v>
      </c>
      <c r="N333" t="s">
        <v>625</v>
      </c>
      <c r="O333">
        <v>1</v>
      </c>
      <c r="P333" t="s">
        <v>616</v>
      </c>
      <c r="Q333" t="s">
        <v>626</v>
      </c>
      <c r="R333">
        <v>2</v>
      </c>
      <c r="S333">
        <v>1</v>
      </c>
      <c r="T333" s="60">
        <v>39994</v>
      </c>
      <c r="U333" s="60">
        <v>39995</v>
      </c>
      <c r="V333" s="60">
        <v>39995</v>
      </c>
      <c r="W333" t="s">
        <v>201</v>
      </c>
      <c r="X333" t="s">
        <v>795</v>
      </c>
      <c r="Y333" t="s">
        <v>627</v>
      </c>
      <c r="Z333">
        <v>3.5000000000000003E-2</v>
      </c>
      <c r="AA333">
        <v>8.5000001000000006E-2</v>
      </c>
      <c r="AB333">
        <v>1</v>
      </c>
      <c r="AC333">
        <v>0</v>
      </c>
      <c r="AD333">
        <v>5</v>
      </c>
      <c r="AE333">
        <v>1</v>
      </c>
      <c r="AF333">
        <v>3</v>
      </c>
      <c r="AG333">
        <v>26</v>
      </c>
      <c r="BP333" s="60">
        <v>39995</v>
      </c>
      <c r="BQ333">
        <v>279255.56</v>
      </c>
      <c r="BR333">
        <v>364811.44</v>
      </c>
      <c r="BS333">
        <v>0.76550001000000001</v>
      </c>
      <c r="BT333">
        <v>85555.891000000003</v>
      </c>
      <c r="BV333">
        <v>51019.445</v>
      </c>
      <c r="BW333">
        <v>5169.5258999999996</v>
      </c>
      <c r="BX333">
        <v>0.63840001999999996</v>
      </c>
      <c r="BY333">
        <v>0</v>
      </c>
      <c r="BZ333">
        <v>0</v>
      </c>
      <c r="CA333">
        <v>0</v>
      </c>
      <c r="CC333">
        <v>-0.26899999000000002</v>
      </c>
      <c r="CG333">
        <v>-1.2318918E-2</v>
      </c>
      <c r="CS333">
        <v>0</v>
      </c>
      <c r="CT333">
        <v>1</v>
      </c>
      <c r="CU333">
        <v>0</v>
      </c>
      <c r="CV333">
        <v>0.51300000999999995</v>
      </c>
      <c r="CW333">
        <v>0.36099997</v>
      </c>
      <c r="CX333">
        <v>0.152</v>
      </c>
      <c r="CY333">
        <v>0.35599997999999999</v>
      </c>
      <c r="CZ333">
        <v>0.35599997999999999</v>
      </c>
      <c r="DA333">
        <v>0</v>
      </c>
      <c r="DB333">
        <v>0</v>
      </c>
      <c r="DC333">
        <v>2.1000000000000001E-2</v>
      </c>
      <c r="DD333">
        <v>0.11</v>
      </c>
      <c r="DE333">
        <v>0</v>
      </c>
      <c r="DF333">
        <v>2010</v>
      </c>
      <c r="DG333">
        <v>7.4200004E-2</v>
      </c>
      <c r="DH333">
        <v>5.5E-2</v>
      </c>
      <c r="DI333">
        <v>1.9199998999999999E-2</v>
      </c>
      <c r="DJ333">
        <v>0.1232</v>
      </c>
      <c r="DK333">
        <v>0.17819999</v>
      </c>
      <c r="DL333">
        <v>4579.3788999999997</v>
      </c>
      <c r="DM333">
        <v>3043.9679999999998</v>
      </c>
      <c r="DN333">
        <v>1535.4110000000001</v>
      </c>
      <c r="DO333">
        <v>-1789.097</v>
      </c>
      <c r="DP333">
        <v>1254.8710000000001</v>
      </c>
      <c r="DQ333">
        <v>55344.870999999999</v>
      </c>
      <c r="DR333">
        <v>0</v>
      </c>
      <c r="DS333">
        <v>0</v>
      </c>
      <c r="DT333">
        <v>0</v>
      </c>
      <c r="DU333">
        <v>0</v>
      </c>
      <c r="DV333">
        <v>1016</v>
      </c>
      <c r="DW333">
        <v>55344.870999999999</v>
      </c>
      <c r="DX333">
        <v>47.599997999999999</v>
      </c>
      <c r="DY333">
        <v>12.8</v>
      </c>
      <c r="DZ333">
        <v>54.472999999999999</v>
      </c>
      <c r="EA333">
        <v>348</v>
      </c>
      <c r="EB333">
        <v>750</v>
      </c>
      <c r="EC333">
        <v>1264</v>
      </c>
      <c r="ED333">
        <v>23605.293000000001</v>
      </c>
      <c r="EF333">
        <v>18.690000999999999</v>
      </c>
      <c r="EG333">
        <v>1151</v>
      </c>
      <c r="EI333">
        <v>71.599997999999999</v>
      </c>
      <c r="EJ333">
        <v>18.576000000000001</v>
      </c>
      <c r="EN333">
        <v>17</v>
      </c>
      <c r="EO333">
        <v>315.79199</v>
      </c>
      <c r="EP333">
        <v>96</v>
      </c>
      <c r="ES333">
        <v>0</v>
      </c>
      <c r="EV333">
        <v>3378</v>
      </c>
      <c r="EW333">
        <v>0</v>
      </c>
      <c r="EX333">
        <v>0</v>
      </c>
      <c r="FB333">
        <v>226738.28</v>
      </c>
      <c r="FI333">
        <v>179933.2</v>
      </c>
      <c r="FP333">
        <v>2927.26</v>
      </c>
      <c r="FQ333">
        <v>2954.0259000000001</v>
      </c>
      <c r="FR333">
        <v>346</v>
      </c>
      <c r="FW333">
        <v>6227.2861000000003</v>
      </c>
      <c r="FX333">
        <v>-79125.804999999993</v>
      </c>
      <c r="FZ333">
        <v>4834.4170000000004</v>
      </c>
      <c r="GA333">
        <v>782.91198999999995</v>
      </c>
      <c r="GB333">
        <v>5617.3290999999999</v>
      </c>
      <c r="GG333">
        <v>186.065</v>
      </c>
      <c r="GL333">
        <v>-1289.9649999999999</v>
      </c>
      <c r="GM333">
        <v>181.39798999999999</v>
      </c>
      <c r="GP333">
        <v>19.768999000000001</v>
      </c>
      <c r="GQ333">
        <v>-68183.922000000006</v>
      </c>
      <c r="GR333">
        <v>-22704.162</v>
      </c>
      <c r="GS333">
        <v>-20943.537</v>
      </c>
      <c r="GT333">
        <v>-217.32499999999999</v>
      </c>
      <c r="GW333">
        <v>-1543.3009999999999</v>
      </c>
      <c r="HA333">
        <v>-290.392</v>
      </c>
      <c r="HB333">
        <v>-505.16399999999999</v>
      </c>
      <c r="HE333">
        <v>-23499.719000000001</v>
      </c>
      <c r="HG333">
        <v>179933.2</v>
      </c>
    </row>
    <row r="334" spans="1:215" x14ac:dyDescent="0.25">
      <c r="A334">
        <v>24</v>
      </c>
      <c r="B334" t="s">
        <v>789</v>
      </c>
      <c r="C334">
        <v>2010</v>
      </c>
      <c r="E334" t="s">
        <v>790</v>
      </c>
      <c r="F334">
        <v>1910</v>
      </c>
      <c r="G334">
        <v>0</v>
      </c>
      <c r="I334">
        <v>5</v>
      </c>
      <c r="J334" t="s">
        <v>791</v>
      </c>
      <c r="K334" t="s">
        <v>792</v>
      </c>
      <c r="L334" t="s">
        <v>793</v>
      </c>
      <c r="M334">
        <v>2</v>
      </c>
      <c r="N334" t="s">
        <v>625</v>
      </c>
      <c r="O334">
        <v>1</v>
      </c>
      <c r="P334" t="s">
        <v>616</v>
      </c>
      <c r="Q334" t="s">
        <v>626</v>
      </c>
      <c r="R334">
        <v>2</v>
      </c>
      <c r="S334">
        <v>1</v>
      </c>
      <c r="T334" s="60">
        <v>40359</v>
      </c>
      <c r="U334" s="60">
        <v>40360</v>
      </c>
      <c r="V334" s="60">
        <v>40360</v>
      </c>
      <c r="W334" t="s">
        <v>201</v>
      </c>
      <c r="X334" t="s">
        <v>795</v>
      </c>
      <c r="Y334" t="s">
        <v>627</v>
      </c>
      <c r="Z334">
        <v>3.5000000000000003E-2</v>
      </c>
      <c r="AA334">
        <v>8.5000001000000006E-2</v>
      </c>
      <c r="AB334">
        <v>1</v>
      </c>
      <c r="AC334">
        <v>0</v>
      </c>
      <c r="AD334">
        <v>5</v>
      </c>
      <c r="AE334">
        <v>1</v>
      </c>
      <c r="AF334">
        <v>3</v>
      </c>
      <c r="AG334">
        <v>25</v>
      </c>
      <c r="BP334" s="60">
        <v>40360</v>
      </c>
      <c r="BQ334">
        <v>255308.91</v>
      </c>
      <c r="BR334">
        <v>312649.56</v>
      </c>
      <c r="BS334">
        <v>0.81660001999999998</v>
      </c>
      <c r="BT334">
        <v>57340.66</v>
      </c>
      <c r="BV334">
        <v>49501.726999999999</v>
      </c>
      <c r="BW334">
        <v>5922.1372000000001</v>
      </c>
      <c r="BX334">
        <v>0.61240000000000006</v>
      </c>
      <c r="BY334">
        <v>0</v>
      </c>
      <c r="BZ334">
        <v>0</v>
      </c>
      <c r="CA334">
        <v>0</v>
      </c>
      <c r="CC334">
        <v>0.17</v>
      </c>
      <c r="CG334">
        <v>2.3236989999999998E-3</v>
      </c>
      <c r="CJ334">
        <v>1.2458919000000001E-2</v>
      </c>
      <c r="CS334">
        <v>0</v>
      </c>
      <c r="CT334">
        <v>1</v>
      </c>
      <c r="CU334">
        <v>1</v>
      </c>
      <c r="CV334">
        <v>0.58999997000000004</v>
      </c>
      <c r="CW334">
        <v>0.433</v>
      </c>
      <c r="CX334">
        <v>0.15700001</v>
      </c>
      <c r="CY334">
        <v>0.29700001999999998</v>
      </c>
      <c r="CZ334">
        <v>0.29700001999999998</v>
      </c>
      <c r="DA334">
        <v>0</v>
      </c>
      <c r="DB334">
        <v>0</v>
      </c>
      <c r="DC334">
        <v>3.4000002000000001E-2</v>
      </c>
      <c r="DD334">
        <v>7.8999996000000003E-2</v>
      </c>
      <c r="DE334">
        <v>0</v>
      </c>
      <c r="DF334">
        <v>2011</v>
      </c>
      <c r="DG334">
        <v>5.79E-2</v>
      </c>
      <c r="DH334">
        <v>5.5E-2</v>
      </c>
      <c r="DI334">
        <v>2.8999999999999998E-3</v>
      </c>
      <c r="DJ334">
        <v>7.7199996000000007E-2</v>
      </c>
      <c r="DK334">
        <v>0.13220000000000001</v>
      </c>
      <c r="DL334">
        <v>3798.9819000000002</v>
      </c>
      <c r="DM334">
        <v>3088.3649999999998</v>
      </c>
      <c r="DN334">
        <v>710.61699999999996</v>
      </c>
      <c r="DO334">
        <v>4338.0410000000002</v>
      </c>
      <c r="DP334">
        <v>7426.4058000000005</v>
      </c>
      <c r="DQ334">
        <v>56152.078000000001</v>
      </c>
      <c r="DR334">
        <v>0</v>
      </c>
      <c r="DS334">
        <v>0</v>
      </c>
      <c r="DT334">
        <v>0</v>
      </c>
      <c r="DU334">
        <v>0</v>
      </c>
      <c r="DV334">
        <v>1054</v>
      </c>
      <c r="DW334">
        <v>56152.078000000001</v>
      </c>
      <c r="DX334">
        <v>47.200001</v>
      </c>
      <c r="DY334">
        <v>12.4</v>
      </c>
      <c r="DZ334">
        <v>53.275002000000001</v>
      </c>
      <c r="EA334">
        <v>301</v>
      </c>
      <c r="EB334">
        <v>721</v>
      </c>
      <c r="EC334">
        <v>1295</v>
      </c>
      <c r="ED334">
        <v>24114.151999999998</v>
      </c>
      <c r="EF334">
        <v>18.620999999999999</v>
      </c>
      <c r="EG334">
        <v>1171</v>
      </c>
      <c r="EI334">
        <v>71.099997999999999</v>
      </c>
      <c r="EJ334">
        <v>18.875999</v>
      </c>
      <c r="EN334">
        <v>19</v>
      </c>
      <c r="EO334">
        <v>358.64400999999998</v>
      </c>
      <c r="EP334">
        <v>105</v>
      </c>
      <c r="ES334">
        <v>0</v>
      </c>
      <c r="EV334">
        <v>3371</v>
      </c>
      <c r="EW334">
        <v>0</v>
      </c>
      <c r="EX334">
        <v>0</v>
      </c>
      <c r="FB334">
        <v>200478.91</v>
      </c>
      <c r="FI334">
        <v>192402.55</v>
      </c>
      <c r="FP334">
        <v>2899.0709999999999</v>
      </c>
      <c r="FQ334">
        <v>2866.1498999999999</v>
      </c>
      <c r="FR334">
        <v>760.36401000000001</v>
      </c>
      <c r="FW334">
        <v>6525.585</v>
      </c>
      <c r="FX334">
        <v>27829.973000000002</v>
      </c>
      <c r="FZ334">
        <v>2795.9879999999998</v>
      </c>
      <c r="GA334">
        <v>436.94400000000002</v>
      </c>
      <c r="GB334">
        <v>3232.9319</v>
      </c>
      <c r="GG334">
        <v>194.86199999999999</v>
      </c>
      <c r="GL334">
        <v>-1209.193</v>
      </c>
      <c r="GM334">
        <v>68.529999000000004</v>
      </c>
      <c r="GN334">
        <v>-6.9949998999999998</v>
      </c>
      <c r="GP334">
        <v>51.643002000000003</v>
      </c>
      <c r="GQ334">
        <v>36687.336000000003</v>
      </c>
      <c r="GR334">
        <v>-23596.190999999999</v>
      </c>
      <c r="GS334">
        <v>-21744.532999999999</v>
      </c>
      <c r="GT334">
        <v>-161.69999999999999</v>
      </c>
      <c r="GW334">
        <v>-1689.9570000000001</v>
      </c>
      <c r="HA334">
        <v>-116.127</v>
      </c>
      <c r="HB334">
        <v>-505.67200000000003</v>
      </c>
      <c r="HE334">
        <v>-24217.99</v>
      </c>
      <c r="HG334">
        <v>192402.55</v>
      </c>
    </row>
    <row r="335" spans="1:215" x14ac:dyDescent="0.25">
      <c r="A335">
        <v>24</v>
      </c>
      <c r="B335" t="s">
        <v>789</v>
      </c>
      <c r="C335">
        <v>2011</v>
      </c>
      <c r="E335" t="s">
        <v>790</v>
      </c>
      <c r="F335">
        <v>1910</v>
      </c>
      <c r="G335">
        <v>0</v>
      </c>
      <c r="I335">
        <v>5</v>
      </c>
      <c r="J335" t="s">
        <v>791</v>
      </c>
      <c r="K335" t="s">
        <v>792</v>
      </c>
      <c r="L335" t="s">
        <v>793</v>
      </c>
      <c r="M335">
        <v>2</v>
      </c>
      <c r="N335" t="s">
        <v>625</v>
      </c>
      <c r="O335">
        <v>1</v>
      </c>
      <c r="P335" t="s">
        <v>616</v>
      </c>
      <c r="Q335" t="s">
        <v>626</v>
      </c>
      <c r="R335">
        <v>2</v>
      </c>
      <c r="S335">
        <v>1</v>
      </c>
      <c r="T335" s="60">
        <v>40724</v>
      </c>
      <c r="U335" s="60">
        <v>40725</v>
      </c>
      <c r="V335" s="60">
        <v>40725</v>
      </c>
      <c r="W335" t="s">
        <v>201</v>
      </c>
      <c r="X335" t="s">
        <v>797</v>
      </c>
      <c r="Y335" t="s">
        <v>627</v>
      </c>
      <c r="Z335">
        <v>3.5000000000000003E-2</v>
      </c>
      <c r="AA335">
        <v>8.5000001000000006E-2</v>
      </c>
      <c r="AB335">
        <v>1</v>
      </c>
      <c r="AC335">
        <v>0</v>
      </c>
      <c r="AD335">
        <v>5</v>
      </c>
      <c r="AE335">
        <v>1</v>
      </c>
      <c r="AF335">
        <v>3</v>
      </c>
      <c r="AG335">
        <v>24</v>
      </c>
      <c r="BP335" s="60">
        <v>40725</v>
      </c>
      <c r="BQ335">
        <v>235071.97</v>
      </c>
      <c r="BR335">
        <v>321065</v>
      </c>
      <c r="BS335">
        <v>0.73220003</v>
      </c>
      <c r="BT335">
        <v>85993.023000000001</v>
      </c>
      <c r="BV335">
        <v>48325.163999999997</v>
      </c>
      <c r="BW335">
        <v>3608.884</v>
      </c>
      <c r="BX335">
        <v>0.95779996999999995</v>
      </c>
      <c r="BY335">
        <v>0</v>
      </c>
      <c r="BZ335">
        <v>0</v>
      </c>
      <c r="CA335">
        <v>0</v>
      </c>
      <c r="CC335">
        <v>0.21700000999999999</v>
      </c>
      <c r="CE335">
        <v>1.2999999E-2</v>
      </c>
      <c r="CG335">
        <v>2.1000000000000001E-2</v>
      </c>
      <c r="CJ335">
        <v>4.1411106000000003E-2</v>
      </c>
      <c r="CS335">
        <v>0</v>
      </c>
      <c r="CT335">
        <v>0</v>
      </c>
      <c r="CU335">
        <v>1</v>
      </c>
      <c r="CV335">
        <v>0.55800002999999998</v>
      </c>
      <c r="CW335">
        <v>0.33200002000000001</v>
      </c>
      <c r="CX335">
        <v>0.22600001</v>
      </c>
      <c r="CY335">
        <v>0.20399999999999999</v>
      </c>
      <c r="CZ335">
        <v>0.20399999999999999</v>
      </c>
      <c r="DA335">
        <v>0</v>
      </c>
      <c r="DB335">
        <v>0</v>
      </c>
      <c r="DC335">
        <v>2.7999999000000001E-2</v>
      </c>
      <c r="DD335">
        <v>0.15700001</v>
      </c>
      <c r="DE335">
        <v>5.3000002999999997E-2</v>
      </c>
      <c r="DF335">
        <v>2012</v>
      </c>
      <c r="DG335">
        <v>6.2899998999999998E-2</v>
      </c>
      <c r="DH335">
        <v>5.9999998999999998E-2</v>
      </c>
      <c r="DI335">
        <v>2.8999999999999998E-3</v>
      </c>
      <c r="DJ335">
        <v>0.11229999</v>
      </c>
      <c r="DK335">
        <v>0.17230000000000001</v>
      </c>
      <c r="DL335">
        <v>3798.9819000000002</v>
      </c>
      <c r="DM335">
        <v>3256.7581</v>
      </c>
      <c r="DN335">
        <v>542.22400000000005</v>
      </c>
      <c r="DO335">
        <v>6099.7309999999998</v>
      </c>
      <c r="DP335">
        <v>9356.4892999999993</v>
      </c>
      <c r="DQ335">
        <v>5037.21</v>
      </c>
      <c r="DR335">
        <v>0</v>
      </c>
      <c r="DS335">
        <v>0</v>
      </c>
      <c r="DT335">
        <v>0</v>
      </c>
      <c r="DU335">
        <v>0</v>
      </c>
      <c r="DV335">
        <v>1006</v>
      </c>
      <c r="DW335">
        <v>54279.300999999999</v>
      </c>
      <c r="DX335">
        <v>47.5</v>
      </c>
      <c r="DY335">
        <v>12.7</v>
      </c>
      <c r="DZ335">
        <v>53.956001000000001</v>
      </c>
      <c r="EA335">
        <v>290</v>
      </c>
      <c r="EB335">
        <v>735</v>
      </c>
      <c r="EC335">
        <v>1344</v>
      </c>
      <c r="ED335">
        <v>24661.881000000001</v>
      </c>
      <c r="EF335">
        <v>18.350000000000001</v>
      </c>
      <c r="EG335">
        <v>1216</v>
      </c>
      <c r="EI335">
        <v>71.900002000000001</v>
      </c>
      <c r="EJ335">
        <v>14.592000000000001</v>
      </c>
      <c r="EN335">
        <v>19</v>
      </c>
      <c r="EO335">
        <v>306.88799999999998</v>
      </c>
      <c r="EP335">
        <v>109</v>
      </c>
      <c r="ES335">
        <v>0</v>
      </c>
      <c r="EV335">
        <v>3375</v>
      </c>
      <c r="EW335">
        <v>0</v>
      </c>
      <c r="EX335">
        <v>0</v>
      </c>
      <c r="FB335">
        <v>208252.39</v>
      </c>
      <c r="FI335">
        <v>213368</v>
      </c>
      <c r="FP335">
        <v>2779.7029000000002</v>
      </c>
      <c r="FQ335">
        <v>2798.0270999999998</v>
      </c>
      <c r="FR335">
        <v>658.53497000000004</v>
      </c>
      <c r="FW335">
        <v>6236.2650999999996</v>
      </c>
      <c r="FX335">
        <v>38244.339999999997</v>
      </c>
      <c r="FZ335">
        <v>1867.1079999999999</v>
      </c>
      <c r="GA335">
        <v>527.18200999999999</v>
      </c>
      <c r="GB335">
        <v>2394.29</v>
      </c>
      <c r="GG335">
        <v>198.62199000000001</v>
      </c>
      <c r="GL335">
        <v>-1359.6079999999999</v>
      </c>
      <c r="GM335">
        <v>21.245000999999998</v>
      </c>
      <c r="GN335">
        <v>-6.3639998000000002</v>
      </c>
      <c r="GP335">
        <v>12.404</v>
      </c>
      <c r="GQ335">
        <v>45741.190999999999</v>
      </c>
      <c r="GR335">
        <v>-24067.914000000001</v>
      </c>
      <c r="GS335">
        <v>-22185.945</v>
      </c>
      <c r="GT335">
        <v>-162.18799999999999</v>
      </c>
      <c r="GW335">
        <v>-1719.7809999999999</v>
      </c>
      <c r="HA335">
        <v>-210.81899999999999</v>
      </c>
      <c r="HB335">
        <v>-497.00900000000001</v>
      </c>
      <c r="HE335">
        <v>-24775.741999999998</v>
      </c>
      <c r="HG335">
        <v>213368</v>
      </c>
    </row>
    <row r="336" spans="1:215" x14ac:dyDescent="0.25">
      <c r="A336">
        <v>24</v>
      </c>
      <c r="B336" t="s">
        <v>789</v>
      </c>
      <c r="C336">
        <v>2012</v>
      </c>
      <c r="E336" t="s">
        <v>790</v>
      </c>
      <c r="F336">
        <v>1910</v>
      </c>
      <c r="G336">
        <v>0</v>
      </c>
      <c r="I336">
        <v>5</v>
      </c>
      <c r="J336" t="s">
        <v>791</v>
      </c>
      <c r="K336" t="s">
        <v>792</v>
      </c>
      <c r="L336" t="s">
        <v>793</v>
      </c>
      <c r="M336">
        <v>2</v>
      </c>
      <c r="N336" t="s">
        <v>625</v>
      </c>
      <c r="O336">
        <v>1</v>
      </c>
      <c r="P336" t="s">
        <v>616</v>
      </c>
      <c r="Q336" t="s">
        <v>626</v>
      </c>
      <c r="R336">
        <v>2</v>
      </c>
      <c r="S336">
        <v>1</v>
      </c>
      <c r="T336" s="60">
        <v>41090</v>
      </c>
      <c r="U336" s="60">
        <v>41091</v>
      </c>
      <c r="V336" s="60">
        <v>41091</v>
      </c>
      <c r="W336" t="s">
        <v>201</v>
      </c>
      <c r="X336" t="s">
        <v>797</v>
      </c>
      <c r="Y336" t="s">
        <v>627</v>
      </c>
      <c r="Z336">
        <v>3.2499999000000002E-2</v>
      </c>
      <c r="AA336">
        <v>7.9999998000000003E-2</v>
      </c>
      <c r="AB336">
        <v>1</v>
      </c>
      <c r="AC336">
        <v>0</v>
      </c>
      <c r="AD336">
        <v>5</v>
      </c>
      <c r="AE336">
        <v>1</v>
      </c>
      <c r="AF336">
        <v>3</v>
      </c>
      <c r="AG336">
        <v>27</v>
      </c>
      <c r="BK336">
        <v>3.5000000000000003E-2</v>
      </c>
      <c r="BP336" s="60">
        <v>41091</v>
      </c>
      <c r="BQ336">
        <v>206833.42</v>
      </c>
      <c r="BR336">
        <v>326243.88</v>
      </c>
      <c r="BS336">
        <v>0.63400000000000001</v>
      </c>
      <c r="BT336">
        <v>119410.45</v>
      </c>
      <c r="BV336">
        <v>45763.894999999997</v>
      </c>
      <c r="BW336">
        <v>4996.8770000000004</v>
      </c>
      <c r="BX336">
        <v>0.68690001999999994</v>
      </c>
      <c r="BY336">
        <v>0</v>
      </c>
      <c r="BZ336">
        <v>0</v>
      </c>
      <c r="CA336">
        <v>0</v>
      </c>
      <c r="CC336">
        <v>-2E-3</v>
      </c>
      <c r="CE336">
        <v>0.125</v>
      </c>
      <c r="CG336">
        <v>-1.4999999999999999E-2</v>
      </c>
      <c r="CJ336">
        <v>5.0263624999999999E-2</v>
      </c>
      <c r="CS336">
        <v>0</v>
      </c>
      <c r="CT336">
        <v>0</v>
      </c>
      <c r="CU336">
        <v>1</v>
      </c>
      <c r="CV336">
        <v>0.58299999999999996</v>
      </c>
      <c r="CW336">
        <v>0.33300000000000002</v>
      </c>
      <c r="CX336">
        <v>0.25</v>
      </c>
      <c r="CY336">
        <v>0.19600001</v>
      </c>
      <c r="CZ336">
        <v>0.19600001</v>
      </c>
      <c r="DA336">
        <v>0</v>
      </c>
      <c r="DB336">
        <v>0</v>
      </c>
      <c r="DC336">
        <v>1.7000001000000001E-2</v>
      </c>
      <c r="DD336">
        <v>0.14400001000000001</v>
      </c>
      <c r="DE336">
        <v>5.9999998999999998E-2</v>
      </c>
      <c r="DF336">
        <v>2013</v>
      </c>
      <c r="DG336">
        <v>6.7900002000000001E-2</v>
      </c>
      <c r="DH336">
        <v>6.4999998000000003E-2</v>
      </c>
      <c r="DI336">
        <v>2.8999999999999998E-3</v>
      </c>
      <c r="DJ336">
        <v>0.16510000999999999</v>
      </c>
      <c r="DK336">
        <v>0.23010000999999999</v>
      </c>
      <c r="DL336">
        <v>3896.5010000000002</v>
      </c>
      <c r="DM336">
        <v>3313.252</v>
      </c>
      <c r="DN336">
        <v>583.24901999999997</v>
      </c>
      <c r="DO336">
        <v>8412.7188000000006</v>
      </c>
      <c r="DP336">
        <v>11725.971</v>
      </c>
      <c r="DQ336">
        <v>50973.108999999997</v>
      </c>
      <c r="DR336">
        <v>0</v>
      </c>
      <c r="DS336">
        <v>0</v>
      </c>
      <c r="DT336">
        <v>0</v>
      </c>
      <c r="DU336">
        <v>0</v>
      </c>
      <c r="DV336">
        <v>919</v>
      </c>
      <c r="DW336">
        <v>50973.108999999997</v>
      </c>
      <c r="DX336">
        <v>47.799999</v>
      </c>
      <c r="DY336">
        <v>13.2</v>
      </c>
      <c r="DZ336">
        <v>55.466000000000001</v>
      </c>
      <c r="EA336">
        <v>284</v>
      </c>
      <c r="EB336">
        <v>766</v>
      </c>
      <c r="EC336">
        <v>1386</v>
      </c>
      <c r="ED336">
        <v>25338.23</v>
      </c>
      <c r="EF336">
        <v>18.282</v>
      </c>
      <c r="EG336">
        <v>1254</v>
      </c>
      <c r="EI336">
        <v>72.099997999999999</v>
      </c>
      <c r="EJ336">
        <v>18.527999999999999</v>
      </c>
      <c r="EN336">
        <v>19</v>
      </c>
      <c r="EO336">
        <v>266.98800999999997</v>
      </c>
      <c r="EP336">
        <v>113</v>
      </c>
      <c r="ES336">
        <v>0</v>
      </c>
      <c r="EV336">
        <v>3355</v>
      </c>
      <c r="EW336">
        <v>0</v>
      </c>
      <c r="EX336">
        <v>0</v>
      </c>
      <c r="EY336">
        <v>1366.8920000000001</v>
      </c>
      <c r="EZ336">
        <v>121824.67</v>
      </c>
      <c r="FA336">
        <v>8826.0565999999999</v>
      </c>
      <c r="FB336">
        <v>217991.06</v>
      </c>
      <c r="FI336">
        <v>194552.94</v>
      </c>
      <c r="FP336">
        <v>2888.2419</v>
      </c>
      <c r="FQ336">
        <v>2878.5491000000002</v>
      </c>
      <c r="FR336">
        <v>553.71001999999999</v>
      </c>
      <c r="FW336">
        <v>6320.5010000000002</v>
      </c>
      <c r="FX336">
        <v>-989.58698000000004</v>
      </c>
      <c r="FZ336">
        <v>1292.335</v>
      </c>
      <c r="GA336">
        <v>1045.5260000000001</v>
      </c>
      <c r="GB336">
        <v>2337.8611000000001</v>
      </c>
      <c r="GG336">
        <v>199.422</v>
      </c>
      <c r="GL336">
        <v>-1269.8209999999999</v>
      </c>
      <c r="GM336">
        <v>9.4250001999999995</v>
      </c>
      <c r="GN336">
        <v>-2.8210001</v>
      </c>
      <c r="GP336">
        <v>112.17100000000001</v>
      </c>
      <c r="GQ336">
        <v>6717.1508999999996</v>
      </c>
      <c r="GR336">
        <v>-24806.357</v>
      </c>
      <c r="GS336">
        <v>-22845.085999999999</v>
      </c>
      <c r="GT336">
        <v>-156.19501</v>
      </c>
      <c r="GW336">
        <v>-1805.076</v>
      </c>
      <c r="HA336">
        <v>-96.934997999999993</v>
      </c>
      <c r="HB336">
        <v>-628.92296999999996</v>
      </c>
      <c r="HE336">
        <v>-25532.215</v>
      </c>
      <c r="HG336">
        <v>194552.94</v>
      </c>
    </row>
    <row r="337" spans="1:215" x14ac:dyDescent="0.25">
      <c r="A337">
        <v>24</v>
      </c>
      <c r="B337" t="s">
        <v>789</v>
      </c>
      <c r="C337">
        <v>2013</v>
      </c>
      <c r="E337" t="s">
        <v>790</v>
      </c>
      <c r="F337">
        <v>1910</v>
      </c>
      <c r="G337">
        <v>0</v>
      </c>
      <c r="I337">
        <v>5</v>
      </c>
      <c r="J337" t="s">
        <v>791</v>
      </c>
      <c r="K337" t="s">
        <v>792</v>
      </c>
      <c r="L337" t="s">
        <v>793</v>
      </c>
      <c r="M337">
        <v>2</v>
      </c>
      <c r="N337" t="s">
        <v>625</v>
      </c>
      <c r="O337">
        <v>1</v>
      </c>
      <c r="P337" t="s">
        <v>616</v>
      </c>
      <c r="Q337" t="s">
        <v>626</v>
      </c>
      <c r="R337">
        <v>2</v>
      </c>
      <c r="S337">
        <v>1</v>
      </c>
      <c r="T337" s="60">
        <v>41455</v>
      </c>
      <c r="U337" s="60">
        <v>41456</v>
      </c>
      <c r="V337" s="60">
        <v>41456</v>
      </c>
      <c r="W337" t="s">
        <v>201</v>
      </c>
      <c r="X337" t="s">
        <v>797</v>
      </c>
      <c r="Y337" t="s">
        <v>627</v>
      </c>
      <c r="Z337">
        <v>3.2499999000000002E-2</v>
      </c>
      <c r="AA337">
        <v>7.9999998000000003E-2</v>
      </c>
      <c r="AB337">
        <v>1</v>
      </c>
      <c r="AC337">
        <v>0</v>
      </c>
      <c r="AD337">
        <v>5</v>
      </c>
      <c r="AE337">
        <v>1</v>
      </c>
      <c r="AF337">
        <v>3</v>
      </c>
      <c r="AG337">
        <v>27</v>
      </c>
      <c r="AI337" t="s">
        <v>798</v>
      </c>
      <c r="AO337">
        <v>205300.55</v>
      </c>
      <c r="AP337">
        <v>190116.72</v>
      </c>
      <c r="AQ337">
        <v>-19821.724999999999</v>
      </c>
      <c r="AR337">
        <v>0</v>
      </c>
      <c r="AS337">
        <v>0</v>
      </c>
      <c r="AT337">
        <v>0</v>
      </c>
      <c r="AU337">
        <v>1</v>
      </c>
      <c r="AV337">
        <v>2</v>
      </c>
      <c r="AX337">
        <v>0</v>
      </c>
      <c r="AY337">
        <v>0.80000000999999998</v>
      </c>
      <c r="AZ337">
        <v>4</v>
      </c>
      <c r="BA337">
        <v>1</v>
      </c>
      <c r="BB337">
        <v>1</v>
      </c>
      <c r="BC337">
        <v>1</v>
      </c>
      <c r="BE337">
        <v>0</v>
      </c>
      <c r="BK337">
        <v>3.5000000000000003E-2</v>
      </c>
      <c r="BP337" s="60">
        <v>41456</v>
      </c>
      <c r="BQ337">
        <v>190116.72</v>
      </c>
      <c r="BR337">
        <v>352143.41</v>
      </c>
      <c r="BS337">
        <v>0.53990000000000005</v>
      </c>
      <c r="BT337">
        <v>162026.67000000001</v>
      </c>
      <c r="BV337">
        <v>44384.641000000003</v>
      </c>
      <c r="BW337">
        <v>7161.915</v>
      </c>
      <c r="BX337">
        <v>0.46910000000000002</v>
      </c>
      <c r="BY337">
        <v>0</v>
      </c>
      <c r="BZ337">
        <v>0</v>
      </c>
      <c r="CA337">
        <v>0</v>
      </c>
      <c r="CC337">
        <v>0.16700001</v>
      </c>
      <c r="CE337">
        <v>0.12800001</v>
      </c>
      <c r="CG337">
        <v>4.0999997000000003E-2</v>
      </c>
      <c r="CJ337">
        <v>6.2741242000000003E-2</v>
      </c>
      <c r="CS337">
        <v>0</v>
      </c>
      <c r="CT337">
        <v>0</v>
      </c>
      <c r="CU337">
        <v>1</v>
      </c>
      <c r="CV337">
        <v>0.62800001999999999</v>
      </c>
      <c r="CW337">
        <v>0.37200000999999999</v>
      </c>
      <c r="CX337">
        <v>0.25600001</v>
      </c>
      <c r="CY337">
        <v>0.15800001</v>
      </c>
      <c r="CZ337">
        <v>0.15800001</v>
      </c>
      <c r="DA337">
        <v>0</v>
      </c>
      <c r="DB337">
        <v>0</v>
      </c>
      <c r="DC337">
        <v>1.6000001E-2</v>
      </c>
      <c r="DD337">
        <v>0.11300001</v>
      </c>
      <c r="DE337">
        <v>8.5000001000000006E-2</v>
      </c>
      <c r="DF337">
        <v>2014</v>
      </c>
      <c r="DG337">
        <v>7.2899996999999994E-2</v>
      </c>
      <c r="DH337">
        <v>7.0000000000000007E-2</v>
      </c>
      <c r="DI337">
        <v>2.8999999999999998E-3</v>
      </c>
      <c r="DJ337">
        <v>0.23540000999999999</v>
      </c>
      <c r="DK337">
        <v>0.30540001</v>
      </c>
      <c r="DL337">
        <v>4313.8119999999999</v>
      </c>
      <c r="DM337">
        <v>3431.3679000000002</v>
      </c>
      <c r="DN337">
        <v>882.44397000000004</v>
      </c>
      <c r="DO337">
        <v>11539.290999999999</v>
      </c>
      <c r="DP337">
        <v>14970.659</v>
      </c>
      <c r="DQ337">
        <v>49019.535000000003</v>
      </c>
      <c r="DR337">
        <v>0</v>
      </c>
      <c r="DS337">
        <v>0</v>
      </c>
      <c r="DT337">
        <v>0</v>
      </c>
      <c r="DU337">
        <v>0</v>
      </c>
      <c r="DV337">
        <v>873</v>
      </c>
      <c r="DW337">
        <v>49019.535000000003</v>
      </c>
      <c r="DX337">
        <v>47.799999</v>
      </c>
      <c r="DY337">
        <v>12.9</v>
      </c>
      <c r="DZ337">
        <v>56.151001000000001</v>
      </c>
      <c r="EA337">
        <v>268</v>
      </c>
      <c r="EB337">
        <v>757</v>
      </c>
      <c r="EC337">
        <v>1445</v>
      </c>
      <c r="ED337">
        <v>26227.724999999999</v>
      </c>
      <c r="EF337">
        <v>18.150998999999999</v>
      </c>
      <c r="EG337">
        <v>1445</v>
      </c>
      <c r="ES337">
        <v>0</v>
      </c>
      <c r="EV337">
        <v>3343</v>
      </c>
      <c r="EW337">
        <v>0</v>
      </c>
      <c r="EX337">
        <v>0</v>
      </c>
      <c r="FB337">
        <v>241232.06</v>
      </c>
      <c r="FI337">
        <v>205300.55</v>
      </c>
      <c r="FP337">
        <v>3050.99</v>
      </c>
      <c r="FQ337">
        <v>3013.7170000000001</v>
      </c>
      <c r="FR337">
        <v>346</v>
      </c>
      <c r="FW337">
        <v>6410.7070000000003</v>
      </c>
      <c r="FX337">
        <v>29775.723000000002</v>
      </c>
      <c r="FZ337">
        <v>587.21898999999996</v>
      </c>
      <c r="GA337">
        <v>1418.1219000000001</v>
      </c>
      <c r="GB337">
        <v>2005.3408999999999</v>
      </c>
      <c r="GG337">
        <v>79.728995999999995</v>
      </c>
      <c r="GL337">
        <v>-1311.8570999999999</v>
      </c>
      <c r="GM337">
        <v>12.37</v>
      </c>
      <c r="GN337">
        <v>-3.7040000000000002</v>
      </c>
      <c r="GP337">
        <v>11.734999999999999</v>
      </c>
      <c r="GQ337">
        <v>36980.042999999998</v>
      </c>
      <c r="GR337">
        <v>-25430.23</v>
      </c>
      <c r="GS337">
        <v>-23474.34</v>
      </c>
      <c r="GT337">
        <v>-121.959</v>
      </c>
      <c r="GW337">
        <v>-1833.931</v>
      </c>
      <c r="HA337">
        <v>-265.18799000000001</v>
      </c>
      <c r="HB337">
        <v>-537.01300000000003</v>
      </c>
      <c r="HE337">
        <v>-26232.432000000001</v>
      </c>
      <c r="HG337">
        <v>205300.55</v>
      </c>
    </row>
    <row r="338" spans="1:215" x14ac:dyDescent="0.25">
      <c r="A338">
        <v>24</v>
      </c>
      <c r="B338" t="s">
        <v>789</v>
      </c>
      <c r="C338">
        <v>2014</v>
      </c>
      <c r="E338" t="s">
        <v>790</v>
      </c>
      <c r="F338">
        <v>1910</v>
      </c>
      <c r="G338">
        <v>0</v>
      </c>
      <c r="I338">
        <v>5</v>
      </c>
      <c r="J338" t="s">
        <v>791</v>
      </c>
      <c r="K338" t="s">
        <v>792</v>
      </c>
      <c r="L338" t="s">
        <v>793</v>
      </c>
      <c r="M338">
        <v>2</v>
      </c>
      <c r="N338" t="s">
        <v>625</v>
      </c>
      <c r="O338">
        <v>1</v>
      </c>
      <c r="P338" t="s">
        <v>616</v>
      </c>
      <c r="Q338" t="s">
        <v>626</v>
      </c>
      <c r="R338">
        <v>2</v>
      </c>
      <c r="S338">
        <v>1</v>
      </c>
      <c r="T338" s="60">
        <v>41820</v>
      </c>
      <c r="U338" s="60">
        <v>41821</v>
      </c>
      <c r="V338" s="60">
        <v>41821</v>
      </c>
      <c r="W338" t="s">
        <v>201</v>
      </c>
      <c r="X338" t="s">
        <v>797</v>
      </c>
      <c r="Y338" t="s">
        <v>627</v>
      </c>
      <c r="Z338">
        <v>3.2499999000000002E-2</v>
      </c>
      <c r="AA338">
        <v>7.9999998000000003E-2</v>
      </c>
      <c r="AB338">
        <v>1</v>
      </c>
      <c r="AC338">
        <v>0</v>
      </c>
      <c r="AD338">
        <v>5</v>
      </c>
      <c r="AE338">
        <v>1</v>
      </c>
      <c r="AF338">
        <v>3</v>
      </c>
      <c r="AG338">
        <v>30</v>
      </c>
      <c r="AI338" t="s">
        <v>799</v>
      </c>
      <c r="AO338">
        <v>226071.06</v>
      </c>
      <c r="AP338">
        <v>202874.58</v>
      </c>
      <c r="AQ338">
        <v>-14689.96</v>
      </c>
      <c r="AR338">
        <v>0</v>
      </c>
      <c r="AS338">
        <v>0</v>
      </c>
      <c r="AT338">
        <v>0</v>
      </c>
      <c r="AU338">
        <v>1</v>
      </c>
      <c r="AV338">
        <v>2</v>
      </c>
      <c r="AX338">
        <v>0</v>
      </c>
      <c r="AY338">
        <v>0.80000000999999998</v>
      </c>
      <c r="AZ338">
        <v>4</v>
      </c>
      <c r="BA338">
        <v>1</v>
      </c>
      <c r="BB338">
        <v>1</v>
      </c>
      <c r="BC338">
        <v>1</v>
      </c>
      <c r="BE338">
        <v>0</v>
      </c>
      <c r="BK338">
        <v>3.5000000000000003E-2</v>
      </c>
      <c r="BP338" s="60">
        <v>41821</v>
      </c>
      <c r="BQ338">
        <v>202874.58</v>
      </c>
      <c r="BR338">
        <v>356482.59</v>
      </c>
      <c r="BS338">
        <v>0.56910002000000004</v>
      </c>
      <c r="BT338">
        <v>153608.03</v>
      </c>
      <c r="BV338">
        <v>42980.688000000002</v>
      </c>
      <c r="BY338">
        <v>0</v>
      </c>
      <c r="BZ338">
        <v>0</v>
      </c>
      <c r="CA338">
        <v>0</v>
      </c>
      <c r="CC338">
        <v>0.183</v>
      </c>
      <c r="CE338">
        <v>0.11700000000000001</v>
      </c>
      <c r="CG338">
        <v>0.14599999999999999</v>
      </c>
      <c r="CJ338">
        <v>6.3101240000000003E-2</v>
      </c>
      <c r="CS338">
        <v>0</v>
      </c>
      <c r="CT338">
        <v>0</v>
      </c>
      <c r="CU338">
        <v>1</v>
      </c>
      <c r="CV338">
        <v>0.63</v>
      </c>
      <c r="CW338">
        <v>0.37</v>
      </c>
      <c r="CX338">
        <v>0.25999999000000001</v>
      </c>
      <c r="CY338">
        <v>0.16</v>
      </c>
      <c r="CZ338">
        <v>0.16</v>
      </c>
      <c r="DA338">
        <v>0</v>
      </c>
      <c r="DB338">
        <v>0</v>
      </c>
      <c r="DC338">
        <v>0</v>
      </c>
      <c r="DD338">
        <v>0.13</v>
      </c>
      <c r="DE338">
        <v>7.9999998000000003E-2</v>
      </c>
      <c r="DF338">
        <v>2015</v>
      </c>
      <c r="DG338">
        <v>7.8699999000000007E-2</v>
      </c>
      <c r="DH338">
        <v>7.5000002999999996E-2</v>
      </c>
      <c r="DI338">
        <v>3.7000000000000002E-3</v>
      </c>
      <c r="DJ338">
        <v>0.2142</v>
      </c>
      <c r="DK338">
        <v>0.28920001000000001</v>
      </c>
      <c r="DL338">
        <v>3708.011</v>
      </c>
      <c r="DM338">
        <v>3532.7849000000001</v>
      </c>
      <c r="DN338">
        <v>175.226</v>
      </c>
      <c r="DO338">
        <v>10088.187</v>
      </c>
      <c r="DP338">
        <v>13620.972</v>
      </c>
      <c r="DQ338">
        <v>47103.796999999999</v>
      </c>
      <c r="DR338">
        <v>0</v>
      </c>
      <c r="DS338">
        <v>0</v>
      </c>
      <c r="DT338">
        <v>0</v>
      </c>
      <c r="DU338">
        <v>0</v>
      </c>
      <c r="DV338">
        <v>837</v>
      </c>
      <c r="DW338">
        <v>47103.796999999999</v>
      </c>
      <c r="DX338">
        <v>47.599997999999999</v>
      </c>
      <c r="DY338">
        <v>12.8</v>
      </c>
      <c r="DZ338">
        <v>56.277000000000001</v>
      </c>
      <c r="EA338">
        <v>253</v>
      </c>
      <c r="EB338">
        <v>747</v>
      </c>
      <c r="EC338">
        <v>1502</v>
      </c>
      <c r="ED338">
        <v>27385.576000000001</v>
      </c>
      <c r="EF338">
        <v>18.233000000000001</v>
      </c>
      <c r="EG338">
        <v>1353</v>
      </c>
      <c r="EN338">
        <v>21</v>
      </c>
      <c r="EP338">
        <v>128</v>
      </c>
      <c r="EV338">
        <v>3339</v>
      </c>
      <c r="EW338">
        <v>0</v>
      </c>
      <c r="EX338">
        <v>0</v>
      </c>
      <c r="FB338">
        <v>251026.88</v>
      </c>
      <c r="FP338">
        <v>3160.7939000000001</v>
      </c>
      <c r="FQ338">
        <v>3133.2919999999999</v>
      </c>
      <c r="FR338">
        <v>6555.4018999999998</v>
      </c>
      <c r="FW338">
        <v>12849.487999999999</v>
      </c>
      <c r="FX338">
        <v>35557.152000000002</v>
      </c>
      <c r="FZ338">
        <v>24.976998999999999</v>
      </c>
      <c r="GA338">
        <v>1246.8430000000001</v>
      </c>
      <c r="GB338">
        <v>1271.8199</v>
      </c>
      <c r="GG338">
        <v>95.694999999999993</v>
      </c>
      <c r="GL338">
        <v>-1476.174</v>
      </c>
      <c r="GM338">
        <v>12.991</v>
      </c>
      <c r="GN338">
        <v>-3.8940001</v>
      </c>
      <c r="GP338">
        <v>2.8829999000000002</v>
      </c>
      <c r="GQ338">
        <v>48309.964999999997</v>
      </c>
      <c r="GR338">
        <v>-26503.607</v>
      </c>
      <c r="GS338">
        <v>-24426.344000000001</v>
      </c>
      <c r="GT338">
        <v>-111.667</v>
      </c>
      <c r="GW338">
        <v>-1965.5959</v>
      </c>
      <c r="HA338">
        <v>-374.18700999999999</v>
      </c>
      <c r="HB338">
        <v>-661.65301999999997</v>
      </c>
      <c r="HE338">
        <v>-27539.447</v>
      </c>
      <c r="HG338">
        <v>226071.06</v>
      </c>
    </row>
    <row r="339" spans="1:215" x14ac:dyDescent="0.25">
      <c r="A339">
        <v>25</v>
      </c>
      <c r="B339" t="s">
        <v>800</v>
      </c>
      <c r="C339">
        <v>2001</v>
      </c>
      <c r="E339" t="s">
        <v>801</v>
      </c>
      <c r="F339">
        <v>1973</v>
      </c>
      <c r="G339">
        <v>0</v>
      </c>
      <c r="I339">
        <v>5</v>
      </c>
      <c r="J339" t="s">
        <v>802</v>
      </c>
      <c r="K339" t="s">
        <v>803</v>
      </c>
      <c r="L339" t="s">
        <v>804</v>
      </c>
      <c r="M339">
        <v>2</v>
      </c>
      <c r="N339" t="s">
        <v>625</v>
      </c>
      <c r="O339">
        <v>1</v>
      </c>
      <c r="P339" t="s">
        <v>616</v>
      </c>
      <c r="Q339" t="s">
        <v>713</v>
      </c>
      <c r="R339">
        <v>1</v>
      </c>
      <c r="T339" s="60">
        <v>37072</v>
      </c>
      <c r="U339" s="60">
        <v>37072</v>
      </c>
      <c r="V339" s="60">
        <v>37072</v>
      </c>
      <c r="W339" t="s">
        <v>201</v>
      </c>
      <c r="X339" t="s">
        <v>714</v>
      </c>
      <c r="Y339" t="s">
        <v>627</v>
      </c>
      <c r="Z339">
        <v>3.9999999000000001E-2</v>
      </c>
      <c r="AA339">
        <v>7.5000002999999996E-2</v>
      </c>
      <c r="AB339">
        <v>1</v>
      </c>
      <c r="AC339">
        <v>0</v>
      </c>
      <c r="AD339">
        <v>5</v>
      </c>
      <c r="AE339">
        <v>1</v>
      </c>
      <c r="AF339">
        <v>3</v>
      </c>
      <c r="AG339">
        <v>30</v>
      </c>
      <c r="BP339" s="60">
        <v>37072</v>
      </c>
      <c r="BQ339">
        <v>1599219</v>
      </c>
      <c r="BR339">
        <v>1552558</v>
      </c>
      <c r="BS339">
        <v>1.03</v>
      </c>
      <c r="BT339">
        <v>-46661</v>
      </c>
      <c r="BV339">
        <v>759906</v>
      </c>
      <c r="BW339">
        <v>29145.883000000002</v>
      </c>
      <c r="BX339">
        <v>1</v>
      </c>
      <c r="BY339">
        <v>0</v>
      </c>
      <c r="BZ339">
        <v>0</v>
      </c>
      <c r="CA339">
        <v>0</v>
      </c>
      <c r="CC339">
        <v>-3.0000000000000001E-3</v>
      </c>
      <c r="CE339">
        <v>3.3000000000000002E-2</v>
      </c>
      <c r="CG339">
        <v>9.1000005999999994E-2</v>
      </c>
      <c r="CJ339">
        <v>0.11799999999999999</v>
      </c>
      <c r="CS339">
        <v>0</v>
      </c>
      <c r="CT339">
        <v>0</v>
      </c>
      <c r="CU339">
        <v>0</v>
      </c>
      <c r="CV339">
        <v>0.57999997999999997</v>
      </c>
      <c r="CW339">
        <v>0.46500000000000002</v>
      </c>
      <c r="CX339">
        <v>0.115</v>
      </c>
      <c r="CY339">
        <v>0.32200000000000001</v>
      </c>
      <c r="CZ339">
        <v>0</v>
      </c>
      <c r="DA339">
        <v>0</v>
      </c>
      <c r="DB339">
        <v>8.3000004000000002E-2</v>
      </c>
      <c r="DC339">
        <v>5.0000000000000001E-3</v>
      </c>
      <c r="DD339">
        <v>0</v>
      </c>
      <c r="DE339">
        <v>0</v>
      </c>
      <c r="DF339">
        <v>2002</v>
      </c>
      <c r="DG339">
        <v>5.7399999E-2</v>
      </c>
      <c r="DH339">
        <v>0.02</v>
      </c>
      <c r="DI339">
        <v>3.7400000000000003E-2</v>
      </c>
      <c r="DJ339">
        <v>3.9999999000000001E-2</v>
      </c>
      <c r="DK339">
        <v>5.9999998999999998E-2</v>
      </c>
      <c r="DR339">
        <v>0</v>
      </c>
      <c r="DS339">
        <v>0</v>
      </c>
      <c r="DT339">
        <v>0</v>
      </c>
      <c r="DU339">
        <v>0</v>
      </c>
      <c r="DV339">
        <v>15955</v>
      </c>
      <c r="DW339">
        <v>759905.5</v>
      </c>
      <c r="DZ339">
        <v>47.627997999999998</v>
      </c>
      <c r="EA339">
        <v>1157</v>
      </c>
      <c r="EC339">
        <v>5766</v>
      </c>
      <c r="ED339">
        <v>75922.633000000002</v>
      </c>
      <c r="EF339">
        <v>13.167</v>
      </c>
      <c r="EG339">
        <v>5766</v>
      </c>
      <c r="ES339">
        <v>0</v>
      </c>
      <c r="EV339">
        <v>22878</v>
      </c>
      <c r="EW339">
        <v>0</v>
      </c>
      <c r="EX339">
        <v>0</v>
      </c>
      <c r="FB339">
        <v>614739</v>
      </c>
      <c r="FP339">
        <v>17744.273000000001</v>
      </c>
      <c r="FQ339">
        <v>29145.883000000002</v>
      </c>
      <c r="FW339">
        <v>46890.156000000003</v>
      </c>
      <c r="FX339">
        <v>-58589.887000000002</v>
      </c>
      <c r="GB339">
        <v>56921.394999999997</v>
      </c>
      <c r="GG339">
        <v>261.70098999999999</v>
      </c>
      <c r="GL339">
        <v>-10218.514999999999</v>
      </c>
      <c r="GM339">
        <v>4335.0811000000003</v>
      </c>
      <c r="GQ339">
        <v>39599.93</v>
      </c>
      <c r="GR339">
        <v>-79969.983999999997</v>
      </c>
      <c r="GS339">
        <v>-79969.983999999997</v>
      </c>
      <c r="HA339">
        <v>-2092.5801000000001</v>
      </c>
      <c r="HB339">
        <v>-3759.6169</v>
      </c>
      <c r="HE339">
        <v>-85822.18</v>
      </c>
      <c r="HG339">
        <v>1488764.6</v>
      </c>
    </row>
    <row r="340" spans="1:215" x14ac:dyDescent="0.25">
      <c r="A340">
        <v>25</v>
      </c>
      <c r="B340" t="s">
        <v>800</v>
      </c>
      <c r="C340">
        <v>2002</v>
      </c>
      <c r="E340" t="s">
        <v>801</v>
      </c>
      <c r="F340">
        <v>1973</v>
      </c>
      <c r="G340">
        <v>0</v>
      </c>
      <c r="I340">
        <v>5</v>
      </c>
      <c r="J340" t="s">
        <v>802</v>
      </c>
      <c r="K340" t="s">
        <v>803</v>
      </c>
      <c r="L340" t="s">
        <v>804</v>
      </c>
      <c r="M340">
        <v>2</v>
      </c>
      <c r="N340" t="s">
        <v>625</v>
      </c>
      <c r="O340">
        <v>1</v>
      </c>
      <c r="P340" t="s">
        <v>616</v>
      </c>
      <c r="Q340" t="s">
        <v>713</v>
      </c>
      <c r="R340">
        <v>1</v>
      </c>
      <c r="T340" s="60">
        <v>37437</v>
      </c>
      <c r="U340" s="60">
        <v>37437</v>
      </c>
      <c r="V340" s="60">
        <v>37437</v>
      </c>
      <c r="W340" t="s">
        <v>201</v>
      </c>
      <c r="X340" t="s">
        <v>714</v>
      </c>
      <c r="Y340" t="s">
        <v>627</v>
      </c>
      <c r="Z340">
        <v>3.9999999000000001E-2</v>
      </c>
      <c r="AA340">
        <v>7.5000002999999996E-2</v>
      </c>
      <c r="AB340">
        <v>1</v>
      </c>
      <c r="AC340">
        <v>0</v>
      </c>
      <c r="AD340">
        <v>5</v>
      </c>
      <c r="AE340">
        <v>1</v>
      </c>
      <c r="AF340">
        <v>3</v>
      </c>
      <c r="AG340">
        <v>30</v>
      </c>
      <c r="BP340" s="60">
        <v>37437</v>
      </c>
      <c r="BQ340">
        <v>1619889</v>
      </c>
      <c r="BR340">
        <v>1693956</v>
      </c>
      <c r="BS340">
        <v>0.95629995999999995</v>
      </c>
      <c r="BT340">
        <v>74067</v>
      </c>
      <c r="BV340">
        <v>781756</v>
      </c>
      <c r="BW340">
        <v>30849.065999999999</v>
      </c>
      <c r="BX340">
        <v>1</v>
      </c>
      <c r="BY340">
        <v>0</v>
      </c>
      <c r="BZ340">
        <v>0</v>
      </c>
      <c r="CA340">
        <v>0</v>
      </c>
      <c r="CC340">
        <v>-4.3999999999999997E-2</v>
      </c>
      <c r="CE340">
        <v>-6.0000000000000001E-3</v>
      </c>
      <c r="CG340">
        <v>3.9999999000000001E-2</v>
      </c>
      <c r="CJ340">
        <v>9.6999995000000006E-2</v>
      </c>
      <c r="CS340">
        <v>0</v>
      </c>
      <c r="CT340">
        <v>0</v>
      </c>
      <c r="CU340">
        <v>0</v>
      </c>
      <c r="CV340">
        <v>0.56400001</v>
      </c>
      <c r="CW340">
        <v>0.44700000000000001</v>
      </c>
      <c r="CX340">
        <v>0.11700000000000001</v>
      </c>
      <c r="CY340">
        <v>0.34299998999999998</v>
      </c>
      <c r="CZ340">
        <v>0</v>
      </c>
      <c r="DA340">
        <v>0</v>
      </c>
      <c r="DB340">
        <v>8.8999993999999999E-2</v>
      </c>
      <c r="DC340">
        <v>3.0000000000000001E-3</v>
      </c>
      <c r="DD340">
        <v>0</v>
      </c>
      <c r="DE340">
        <v>0</v>
      </c>
      <c r="DF340">
        <v>2003</v>
      </c>
      <c r="DG340">
        <v>5.7500001000000002E-2</v>
      </c>
      <c r="DH340">
        <v>0.02</v>
      </c>
      <c r="DI340">
        <v>3.7500000999999998E-2</v>
      </c>
      <c r="DJ340">
        <v>4.2900000000000001E-2</v>
      </c>
      <c r="DK340">
        <v>6.2899998999999998E-2</v>
      </c>
      <c r="DR340">
        <v>0</v>
      </c>
      <c r="DS340">
        <v>0</v>
      </c>
      <c r="DT340">
        <v>0</v>
      </c>
      <c r="DU340">
        <v>0</v>
      </c>
      <c r="DV340">
        <v>16074</v>
      </c>
      <c r="DW340">
        <v>781756</v>
      </c>
      <c r="DZ340">
        <v>48.634998000000003</v>
      </c>
      <c r="EA340">
        <v>1362</v>
      </c>
      <c r="EC340">
        <v>6375</v>
      </c>
      <c r="ED340">
        <v>86985.608999999997</v>
      </c>
      <c r="EF340">
        <v>13.645</v>
      </c>
      <c r="EG340">
        <v>6375</v>
      </c>
      <c r="ES340">
        <v>0</v>
      </c>
      <c r="EV340">
        <v>23811</v>
      </c>
      <c r="EW340">
        <v>0</v>
      </c>
      <c r="EX340">
        <v>0</v>
      </c>
      <c r="FB340">
        <v>667605</v>
      </c>
      <c r="FP340">
        <v>18472.713</v>
      </c>
      <c r="FQ340">
        <v>30849.065999999999</v>
      </c>
      <c r="FW340">
        <v>49321.777000000002</v>
      </c>
      <c r="FX340">
        <v>-112735.13</v>
      </c>
      <c r="GB340">
        <v>49160.940999999999</v>
      </c>
      <c r="GG340">
        <v>418.34100000000001</v>
      </c>
      <c r="GL340">
        <v>-8414.8192999999992</v>
      </c>
      <c r="GM340">
        <v>2449.2080000000001</v>
      </c>
      <c r="GQ340">
        <v>-19799.686000000002</v>
      </c>
      <c r="GR340">
        <v>-94247.5</v>
      </c>
      <c r="GS340">
        <v>-94247.5</v>
      </c>
      <c r="HA340">
        <v>-2153.9580000000001</v>
      </c>
      <c r="HB340">
        <v>-3190.6669999999999</v>
      </c>
      <c r="HE340">
        <v>-99592.125</v>
      </c>
      <c r="HG340">
        <v>1369372.9</v>
      </c>
    </row>
    <row r="341" spans="1:215" x14ac:dyDescent="0.25">
      <c r="A341">
        <v>25</v>
      </c>
      <c r="B341" t="s">
        <v>800</v>
      </c>
      <c r="C341">
        <v>2003</v>
      </c>
      <c r="E341" t="s">
        <v>801</v>
      </c>
      <c r="F341">
        <v>1973</v>
      </c>
      <c r="G341">
        <v>0</v>
      </c>
      <c r="I341">
        <v>5</v>
      </c>
      <c r="J341" t="s">
        <v>802</v>
      </c>
      <c r="K341" t="s">
        <v>803</v>
      </c>
      <c r="L341" t="s">
        <v>804</v>
      </c>
      <c r="M341">
        <v>2</v>
      </c>
      <c r="N341" t="s">
        <v>625</v>
      </c>
      <c r="O341">
        <v>1</v>
      </c>
      <c r="P341" t="s">
        <v>616</v>
      </c>
      <c r="Q341" t="s">
        <v>713</v>
      </c>
      <c r="R341">
        <v>1</v>
      </c>
      <c r="T341" s="60">
        <v>37802</v>
      </c>
      <c r="U341" s="60">
        <v>37802</v>
      </c>
      <c r="V341" s="60">
        <v>37802</v>
      </c>
      <c r="W341" t="s">
        <v>201</v>
      </c>
      <c r="X341" t="s">
        <v>714</v>
      </c>
      <c r="Y341" t="s">
        <v>627</v>
      </c>
      <c r="Z341">
        <v>3.9999999000000001E-2</v>
      </c>
      <c r="AA341">
        <v>7.5000002999999996E-2</v>
      </c>
      <c r="AB341">
        <v>1</v>
      </c>
      <c r="AC341">
        <v>0</v>
      </c>
      <c r="AD341">
        <v>5</v>
      </c>
      <c r="AE341">
        <v>1</v>
      </c>
      <c r="AF341">
        <v>3</v>
      </c>
      <c r="AG341">
        <v>30</v>
      </c>
      <c r="BP341" s="60">
        <v>37802</v>
      </c>
      <c r="BQ341">
        <v>1597459</v>
      </c>
      <c r="BR341">
        <v>1772418</v>
      </c>
      <c r="BS341">
        <v>0.90129994999999996</v>
      </c>
      <c r="BT341">
        <v>174959</v>
      </c>
      <c r="BV341">
        <v>866502</v>
      </c>
      <c r="BW341">
        <v>34506.629000000001</v>
      </c>
      <c r="BX341">
        <v>1</v>
      </c>
      <c r="BY341">
        <v>0</v>
      </c>
      <c r="BZ341">
        <v>0</v>
      </c>
      <c r="CA341">
        <v>0</v>
      </c>
      <c r="CC341">
        <v>3.0999999E-2</v>
      </c>
      <c r="CE341">
        <v>-6.0000000000000001E-3</v>
      </c>
      <c r="CG341">
        <v>1.6000001E-2</v>
      </c>
      <c r="CJ341">
        <v>8.3999999000000006E-2</v>
      </c>
      <c r="CS341">
        <v>0</v>
      </c>
      <c r="CT341">
        <v>0</v>
      </c>
      <c r="CU341">
        <v>0</v>
      </c>
      <c r="CV341">
        <v>0.58299999999999996</v>
      </c>
      <c r="CW341">
        <v>0.47299998999999998</v>
      </c>
      <c r="CX341">
        <v>0.11</v>
      </c>
      <c r="CY341">
        <v>0.32799998000000002</v>
      </c>
      <c r="CZ341">
        <v>0</v>
      </c>
      <c r="DA341">
        <v>0</v>
      </c>
      <c r="DB341">
        <v>8.6000003000000005E-2</v>
      </c>
      <c r="DC341">
        <v>3.0000000000000001E-3</v>
      </c>
      <c r="DD341">
        <v>0</v>
      </c>
      <c r="DE341">
        <v>0</v>
      </c>
      <c r="DF341">
        <v>2004</v>
      </c>
      <c r="DG341">
        <v>5.7500001000000002E-2</v>
      </c>
      <c r="DH341">
        <v>3.9999999000000001E-2</v>
      </c>
      <c r="DI341">
        <v>1.7500000000000002E-2</v>
      </c>
      <c r="DJ341">
        <v>3.3700000000000001E-2</v>
      </c>
      <c r="DK341">
        <v>7.3699996000000004E-2</v>
      </c>
      <c r="DR341">
        <v>0</v>
      </c>
      <c r="DS341">
        <v>0</v>
      </c>
      <c r="DT341">
        <v>0</v>
      </c>
      <c r="DU341">
        <v>0</v>
      </c>
      <c r="DV341">
        <v>17738</v>
      </c>
      <c r="DW341">
        <v>866501.81</v>
      </c>
      <c r="DZ341">
        <v>48.849997999999999</v>
      </c>
      <c r="EA341">
        <v>1301</v>
      </c>
      <c r="EC341">
        <v>6729</v>
      </c>
      <c r="ED341">
        <v>97522.562999999995</v>
      </c>
      <c r="EF341">
        <v>14.493</v>
      </c>
      <c r="EG341">
        <v>6729</v>
      </c>
      <c r="ES341">
        <v>0</v>
      </c>
      <c r="EV341">
        <v>25768</v>
      </c>
      <c r="EW341">
        <v>0</v>
      </c>
      <c r="EX341">
        <v>0</v>
      </c>
      <c r="FB341">
        <v>699251</v>
      </c>
      <c r="FP341">
        <v>18750.567999999999</v>
      </c>
      <c r="FQ341">
        <v>34506.629000000001</v>
      </c>
      <c r="FW341">
        <v>53257.199000000001</v>
      </c>
      <c r="FX341">
        <v>-4906.3809000000001</v>
      </c>
      <c r="GB341">
        <v>42528.531000000003</v>
      </c>
      <c r="GG341">
        <v>230.72399999999999</v>
      </c>
      <c r="GL341">
        <v>-6659.4198999999999</v>
      </c>
      <c r="GM341">
        <v>1664.009</v>
      </c>
      <c r="GQ341">
        <v>86114.664000000004</v>
      </c>
      <c r="GR341">
        <v>-100979.87</v>
      </c>
      <c r="GS341">
        <v>-100979.87</v>
      </c>
      <c r="HA341">
        <v>-1848.4280000000001</v>
      </c>
      <c r="HB341">
        <v>-2867.0180999999998</v>
      </c>
      <c r="HE341">
        <v>-105695.31</v>
      </c>
      <c r="HG341">
        <v>1349792.3</v>
      </c>
    </row>
    <row r="342" spans="1:215" x14ac:dyDescent="0.25">
      <c r="A342">
        <v>25</v>
      </c>
      <c r="B342" t="s">
        <v>800</v>
      </c>
      <c r="C342">
        <v>2004</v>
      </c>
      <c r="E342" t="s">
        <v>801</v>
      </c>
      <c r="F342">
        <v>1973</v>
      </c>
      <c r="G342">
        <v>0</v>
      </c>
      <c r="I342">
        <v>5</v>
      </c>
      <c r="J342" t="s">
        <v>802</v>
      </c>
      <c r="K342" t="s">
        <v>803</v>
      </c>
      <c r="L342" t="s">
        <v>804</v>
      </c>
      <c r="M342">
        <v>2</v>
      </c>
      <c r="N342" t="s">
        <v>625</v>
      </c>
      <c r="O342">
        <v>1</v>
      </c>
      <c r="P342" t="s">
        <v>616</v>
      </c>
      <c r="Q342" t="s">
        <v>713</v>
      </c>
      <c r="R342">
        <v>1</v>
      </c>
      <c r="T342" s="60">
        <v>38168</v>
      </c>
      <c r="U342" s="60">
        <v>37802</v>
      </c>
      <c r="BQ342">
        <v>1620239.5</v>
      </c>
      <c r="BR342">
        <v>1854000</v>
      </c>
      <c r="BS342">
        <v>0.87391554999999999</v>
      </c>
      <c r="BT342">
        <v>233760.5</v>
      </c>
      <c r="BV342">
        <v>922159.5</v>
      </c>
      <c r="BW342">
        <v>37331.203000000001</v>
      </c>
      <c r="BX342">
        <v>1</v>
      </c>
      <c r="BY342">
        <v>1</v>
      </c>
      <c r="BZ342">
        <v>1</v>
      </c>
      <c r="CA342">
        <v>1</v>
      </c>
      <c r="CC342">
        <v>0.18000000999999999</v>
      </c>
      <c r="CE342">
        <v>5.0999998999999997E-2</v>
      </c>
      <c r="CG342">
        <v>3.5999997999999998E-2</v>
      </c>
      <c r="CJ342">
        <v>0.1</v>
      </c>
      <c r="CS342">
        <v>0</v>
      </c>
      <c r="CT342">
        <v>0</v>
      </c>
      <c r="CU342">
        <v>0</v>
      </c>
      <c r="CV342">
        <v>0.64800000000000002</v>
      </c>
      <c r="CW342">
        <v>0.52499998000000003</v>
      </c>
      <c r="CX342">
        <v>0.123</v>
      </c>
      <c r="CY342">
        <v>0.27200001000000001</v>
      </c>
      <c r="CZ342">
        <v>0</v>
      </c>
      <c r="DA342">
        <v>0</v>
      </c>
      <c r="DB342">
        <v>7.1999996999999996E-2</v>
      </c>
      <c r="DC342">
        <v>8.0000000000000002E-3</v>
      </c>
      <c r="DD342">
        <v>0</v>
      </c>
      <c r="DE342">
        <v>0</v>
      </c>
      <c r="DR342">
        <v>0</v>
      </c>
      <c r="DS342">
        <v>0</v>
      </c>
      <c r="DT342">
        <v>0</v>
      </c>
      <c r="DU342">
        <v>0</v>
      </c>
      <c r="DV342">
        <v>18720</v>
      </c>
      <c r="DW342">
        <v>977817.25</v>
      </c>
      <c r="DZ342">
        <v>52.234000999999999</v>
      </c>
      <c r="EA342">
        <v>1780</v>
      </c>
      <c r="EC342">
        <v>7451</v>
      </c>
      <c r="ED342">
        <v>110029</v>
      </c>
      <c r="EF342">
        <v>14.766999999999999</v>
      </c>
      <c r="EG342">
        <v>7451</v>
      </c>
      <c r="ES342">
        <v>0</v>
      </c>
      <c r="EV342">
        <v>27951</v>
      </c>
      <c r="EW342">
        <v>0</v>
      </c>
      <c r="EX342">
        <v>0</v>
      </c>
      <c r="FB342">
        <v>903963</v>
      </c>
      <c r="FP342">
        <v>22340.868999999999</v>
      </c>
      <c r="FQ342">
        <v>37331.203000000001</v>
      </c>
      <c r="FW342">
        <v>59672.074000000001</v>
      </c>
      <c r="FX342">
        <v>198465.31</v>
      </c>
      <c r="GB342">
        <v>40712.656000000003</v>
      </c>
      <c r="GG342">
        <v>113.982</v>
      </c>
      <c r="GL342">
        <v>-6738.9579999999996</v>
      </c>
      <c r="GM342">
        <v>1254.97</v>
      </c>
      <c r="GQ342">
        <v>293480.03000000003</v>
      </c>
      <c r="GR342">
        <v>-110236.42</v>
      </c>
      <c r="GS342">
        <v>-110236.42</v>
      </c>
      <c r="HA342">
        <v>-1996.9469999999999</v>
      </c>
      <c r="HB342">
        <v>-2918.7781</v>
      </c>
      <c r="HE342">
        <v>-115152.15</v>
      </c>
      <c r="HG342">
        <v>1528120.1</v>
      </c>
    </row>
    <row r="343" spans="1:215" x14ac:dyDescent="0.25">
      <c r="A343">
        <v>25</v>
      </c>
      <c r="B343" t="s">
        <v>800</v>
      </c>
      <c r="C343">
        <v>2005</v>
      </c>
      <c r="E343" t="s">
        <v>801</v>
      </c>
      <c r="F343">
        <v>1973</v>
      </c>
      <c r="G343">
        <v>0</v>
      </c>
      <c r="I343">
        <v>5</v>
      </c>
      <c r="J343" t="s">
        <v>802</v>
      </c>
      <c r="K343" t="s">
        <v>803</v>
      </c>
      <c r="L343" t="s">
        <v>804</v>
      </c>
      <c r="M343">
        <v>2</v>
      </c>
      <c r="N343" t="s">
        <v>625</v>
      </c>
      <c r="O343">
        <v>1</v>
      </c>
      <c r="P343" t="s">
        <v>616</v>
      </c>
      <c r="Q343" t="s">
        <v>713</v>
      </c>
      <c r="R343">
        <v>1</v>
      </c>
      <c r="T343" s="60">
        <v>38533</v>
      </c>
      <c r="U343" s="60">
        <v>38352</v>
      </c>
      <c r="V343" s="60">
        <v>38352</v>
      </c>
      <c r="W343" t="s">
        <v>201</v>
      </c>
      <c r="X343" t="s">
        <v>714</v>
      </c>
      <c r="Y343" t="s">
        <v>627</v>
      </c>
      <c r="Z343">
        <v>3.9999999000000001E-2</v>
      </c>
      <c r="AA343">
        <v>7.5000002999999996E-2</v>
      </c>
      <c r="AB343">
        <v>1</v>
      </c>
      <c r="AC343">
        <v>0</v>
      </c>
      <c r="AD343">
        <v>5</v>
      </c>
      <c r="AE343">
        <v>1</v>
      </c>
      <c r="AF343">
        <v>3</v>
      </c>
      <c r="AG343">
        <v>30</v>
      </c>
      <c r="BP343" s="60">
        <v>38352</v>
      </c>
      <c r="BQ343">
        <v>1643020</v>
      </c>
      <c r="BR343">
        <v>1935582</v>
      </c>
      <c r="BS343">
        <v>0.84890001999999998</v>
      </c>
      <c r="BT343">
        <v>292562</v>
      </c>
      <c r="BV343">
        <v>977817</v>
      </c>
      <c r="BW343">
        <v>32198.596000000001</v>
      </c>
      <c r="BX343">
        <v>1</v>
      </c>
      <c r="BY343">
        <v>0</v>
      </c>
      <c r="BZ343">
        <v>0</v>
      </c>
      <c r="CA343">
        <v>0</v>
      </c>
      <c r="CC343">
        <v>0.11700000000000001</v>
      </c>
      <c r="CE343">
        <v>0.107</v>
      </c>
      <c r="CG343">
        <v>5.3000002999999997E-2</v>
      </c>
      <c r="CJ343">
        <v>9.1000005999999994E-2</v>
      </c>
      <c r="CS343">
        <v>0</v>
      </c>
      <c r="CT343">
        <v>0</v>
      </c>
      <c r="CU343">
        <v>0</v>
      </c>
      <c r="CV343">
        <v>0.64699996000000004</v>
      </c>
      <c r="CW343">
        <v>0.52200000999999996</v>
      </c>
      <c r="CX343">
        <v>0.125</v>
      </c>
      <c r="CY343">
        <v>0.27500001000000002</v>
      </c>
      <c r="CZ343">
        <v>0</v>
      </c>
      <c r="DA343">
        <v>0</v>
      </c>
      <c r="DB343">
        <v>7.0000000000000007E-2</v>
      </c>
      <c r="DC343">
        <v>8.0000000000000002E-3</v>
      </c>
      <c r="DD343">
        <v>0</v>
      </c>
      <c r="DE343">
        <v>0</v>
      </c>
      <c r="DF343">
        <v>2008</v>
      </c>
      <c r="DG343">
        <v>5.6199998000000001E-2</v>
      </c>
      <c r="DH343">
        <v>3.9999999000000001E-2</v>
      </c>
      <c r="DI343">
        <v>1.6199999999999999E-2</v>
      </c>
      <c r="DJ343">
        <v>3.3700000000000001E-2</v>
      </c>
      <c r="DK343">
        <v>7.3699996000000004E-2</v>
      </c>
      <c r="DR343">
        <v>0</v>
      </c>
      <c r="DS343">
        <v>0</v>
      </c>
      <c r="DT343">
        <v>0</v>
      </c>
      <c r="DU343">
        <v>0</v>
      </c>
      <c r="DV343">
        <v>19081</v>
      </c>
      <c r="DW343">
        <v>1050216.5</v>
      </c>
      <c r="DZ343">
        <v>55.040000999999997</v>
      </c>
      <c r="EA343">
        <v>2030</v>
      </c>
      <c r="EC343">
        <v>7714</v>
      </c>
      <c r="ED343">
        <v>116242.81</v>
      </c>
      <c r="EF343">
        <v>15.077</v>
      </c>
      <c r="EG343">
        <v>7714</v>
      </c>
      <c r="ES343">
        <v>0</v>
      </c>
      <c r="EV343">
        <v>28825</v>
      </c>
      <c r="EW343">
        <v>0</v>
      </c>
      <c r="EX343">
        <v>0</v>
      </c>
      <c r="FB343">
        <v>1083988</v>
      </c>
      <c r="FP343">
        <v>39818.586000000003</v>
      </c>
      <c r="FQ343">
        <v>32198.596000000001</v>
      </c>
      <c r="FW343">
        <v>72017.179999999993</v>
      </c>
      <c r="FX343">
        <v>140553.38</v>
      </c>
      <c r="GB343">
        <v>33764.917999999998</v>
      </c>
      <c r="GC343">
        <v>174.33199999999999</v>
      </c>
      <c r="GG343">
        <v>294.69799999999998</v>
      </c>
      <c r="GL343">
        <v>-8946.2461000000003</v>
      </c>
      <c r="GM343">
        <v>2638.8440000000001</v>
      </c>
      <c r="GQ343">
        <v>240497.92000000001</v>
      </c>
      <c r="GR343">
        <v>-114999.38</v>
      </c>
      <c r="GS343">
        <v>-114999.38</v>
      </c>
      <c r="HA343">
        <v>-2794.1179000000002</v>
      </c>
      <c r="HB343">
        <v>-3110.5630000000001</v>
      </c>
      <c r="HE343">
        <v>-120904.06</v>
      </c>
      <c r="HG343">
        <v>1647713.1</v>
      </c>
    </row>
    <row r="344" spans="1:215" x14ac:dyDescent="0.25">
      <c r="A344">
        <v>25</v>
      </c>
      <c r="B344" t="s">
        <v>800</v>
      </c>
      <c r="C344">
        <v>2006</v>
      </c>
      <c r="E344" t="s">
        <v>801</v>
      </c>
      <c r="F344">
        <v>1973</v>
      </c>
      <c r="G344">
        <v>0</v>
      </c>
      <c r="I344">
        <v>5</v>
      </c>
      <c r="J344" t="s">
        <v>802</v>
      </c>
      <c r="K344" t="s">
        <v>803</v>
      </c>
      <c r="L344" t="s">
        <v>804</v>
      </c>
      <c r="M344">
        <v>2</v>
      </c>
      <c r="N344" t="s">
        <v>625</v>
      </c>
      <c r="O344">
        <v>1</v>
      </c>
      <c r="P344" t="s">
        <v>616</v>
      </c>
      <c r="Q344" t="s">
        <v>713</v>
      </c>
      <c r="R344">
        <v>1</v>
      </c>
      <c r="T344" s="60">
        <v>38898</v>
      </c>
      <c r="U344" s="60">
        <v>38717</v>
      </c>
      <c r="V344" s="60">
        <v>38717</v>
      </c>
      <c r="W344" t="s">
        <v>201</v>
      </c>
      <c r="X344" t="s">
        <v>714</v>
      </c>
      <c r="Y344" t="s">
        <v>627</v>
      </c>
      <c r="Z344">
        <v>3.7500000999999998E-2</v>
      </c>
      <c r="AA344">
        <v>7.5000002999999996E-2</v>
      </c>
      <c r="AB344">
        <v>1</v>
      </c>
      <c r="AC344">
        <v>0</v>
      </c>
      <c r="AD344">
        <v>5</v>
      </c>
      <c r="AE344">
        <v>1</v>
      </c>
      <c r="AF344">
        <v>3</v>
      </c>
      <c r="AG344">
        <v>27</v>
      </c>
      <c r="BP344" s="60">
        <v>38717</v>
      </c>
      <c r="BQ344">
        <v>1718399</v>
      </c>
      <c r="BR344">
        <v>2022962</v>
      </c>
      <c r="BS344">
        <v>0.84940004000000002</v>
      </c>
      <c r="BT344">
        <v>304563</v>
      </c>
      <c r="BV344">
        <v>1050217</v>
      </c>
      <c r="BW344">
        <v>34648.917999999998</v>
      </c>
      <c r="BX344">
        <v>1</v>
      </c>
      <c r="BY344">
        <v>0</v>
      </c>
      <c r="BZ344">
        <v>0</v>
      </c>
      <c r="CA344">
        <v>0</v>
      </c>
      <c r="CC344">
        <v>0.109</v>
      </c>
      <c r="CE344">
        <v>0.13500001</v>
      </c>
      <c r="CG344">
        <v>7.5999997999999999E-2</v>
      </c>
      <c r="CJ344">
        <v>8.3000004000000002E-2</v>
      </c>
      <c r="CS344">
        <v>0</v>
      </c>
      <c r="CT344">
        <v>0</v>
      </c>
      <c r="CU344">
        <v>0</v>
      </c>
      <c r="CV344">
        <v>0.64499998000000003</v>
      </c>
      <c r="CW344">
        <v>0.46200001000000002</v>
      </c>
      <c r="CX344">
        <v>0.183</v>
      </c>
      <c r="CY344">
        <v>0.27300000000000002</v>
      </c>
      <c r="CZ344">
        <v>0</v>
      </c>
      <c r="DA344">
        <v>0</v>
      </c>
      <c r="DB344">
        <v>8.1999995000000006E-2</v>
      </c>
      <c r="DC344">
        <v>0</v>
      </c>
      <c r="DD344">
        <v>0</v>
      </c>
      <c r="DE344">
        <v>0</v>
      </c>
      <c r="DF344">
        <v>2009</v>
      </c>
      <c r="DG344">
        <v>5.6700001999999999E-2</v>
      </c>
      <c r="DH344">
        <v>3.9999999000000001E-2</v>
      </c>
      <c r="DI344">
        <v>1.67E-2</v>
      </c>
      <c r="DJ344">
        <v>3.3700000000000001E-2</v>
      </c>
      <c r="DK344">
        <v>7.3699996000000004E-2</v>
      </c>
      <c r="DR344">
        <v>0</v>
      </c>
      <c r="DS344">
        <v>0</v>
      </c>
      <c r="DT344">
        <v>0</v>
      </c>
      <c r="DU344">
        <v>0</v>
      </c>
      <c r="DV344">
        <v>19371</v>
      </c>
      <c r="DW344">
        <v>1111827.6000000001</v>
      </c>
      <c r="DZ344">
        <v>57.396000000000001</v>
      </c>
      <c r="EA344">
        <v>2244</v>
      </c>
      <c r="EC344">
        <v>8029</v>
      </c>
      <c r="ED344">
        <v>123402.84</v>
      </c>
      <c r="EF344">
        <v>15.37</v>
      </c>
      <c r="EG344">
        <v>8029</v>
      </c>
      <c r="ES344">
        <v>0</v>
      </c>
      <c r="EV344">
        <v>29644</v>
      </c>
      <c r="EW344">
        <v>0</v>
      </c>
      <c r="EX344">
        <v>0</v>
      </c>
      <c r="FB344">
        <v>1130378</v>
      </c>
      <c r="FN344">
        <v>-137.608</v>
      </c>
      <c r="FP344">
        <v>42292.828000000001</v>
      </c>
      <c r="FQ344">
        <v>34648.917999999998</v>
      </c>
      <c r="FW344">
        <v>76941.741999999998</v>
      </c>
      <c r="FX344">
        <v>139231.41</v>
      </c>
      <c r="GB344">
        <v>35381.218999999997</v>
      </c>
      <c r="GC344">
        <v>1832.886</v>
      </c>
      <c r="GG344">
        <v>234.72</v>
      </c>
      <c r="GL344">
        <v>-7148.7641999999996</v>
      </c>
      <c r="GM344">
        <v>6331.8608000000004</v>
      </c>
      <c r="GN344">
        <v>-5918.9771000000001</v>
      </c>
      <c r="GO344">
        <v>-5781.3690999999999</v>
      </c>
      <c r="GQ344">
        <v>246886.11</v>
      </c>
      <c r="GR344">
        <v>-121687.32</v>
      </c>
      <c r="GS344">
        <v>-121687.32</v>
      </c>
      <c r="HA344">
        <v>-3087.5010000000002</v>
      </c>
      <c r="HB344">
        <v>-3289.5180999999998</v>
      </c>
      <c r="HE344">
        <v>-128064.34</v>
      </c>
      <c r="HG344">
        <v>1766534.9</v>
      </c>
    </row>
    <row r="345" spans="1:215" x14ac:dyDescent="0.25">
      <c r="A345">
        <v>25</v>
      </c>
      <c r="B345" t="s">
        <v>800</v>
      </c>
      <c r="C345">
        <v>2007</v>
      </c>
      <c r="E345" t="s">
        <v>801</v>
      </c>
      <c r="F345">
        <v>1973</v>
      </c>
      <c r="G345">
        <v>0</v>
      </c>
      <c r="I345">
        <v>5</v>
      </c>
      <c r="J345" t="s">
        <v>802</v>
      </c>
      <c r="K345" t="s">
        <v>803</v>
      </c>
      <c r="L345" t="s">
        <v>804</v>
      </c>
      <c r="M345">
        <v>2</v>
      </c>
      <c r="N345" t="s">
        <v>625</v>
      </c>
      <c r="O345">
        <v>1</v>
      </c>
      <c r="P345" t="s">
        <v>616</v>
      </c>
      <c r="Q345" t="s">
        <v>713</v>
      </c>
      <c r="R345">
        <v>1</v>
      </c>
      <c r="T345" s="60">
        <v>39263</v>
      </c>
      <c r="U345" s="60">
        <v>39082</v>
      </c>
      <c r="V345" s="60">
        <v>39082</v>
      </c>
      <c r="W345" t="s">
        <v>201</v>
      </c>
      <c r="X345" t="s">
        <v>714</v>
      </c>
      <c r="Y345" t="s">
        <v>627</v>
      </c>
      <c r="Z345">
        <v>3.7500000999999998E-2</v>
      </c>
      <c r="AA345">
        <v>7.5000002999999996E-2</v>
      </c>
      <c r="AB345">
        <v>1</v>
      </c>
      <c r="AC345">
        <v>0</v>
      </c>
      <c r="AD345">
        <v>5</v>
      </c>
      <c r="AE345">
        <v>1</v>
      </c>
      <c r="AF345">
        <v>3</v>
      </c>
      <c r="AG345">
        <v>26</v>
      </c>
      <c r="BP345" s="60">
        <v>39082</v>
      </c>
      <c r="BQ345">
        <v>1818930</v>
      </c>
      <c r="BR345">
        <v>2105552</v>
      </c>
      <c r="BS345">
        <v>0.86390001000000005</v>
      </c>
      <c r="BT345">
        <v>286622</v>
      </c>
      <c r="BV345">
        <v>1111828</v>
      </c>
      <c r="BW345">
        <v>36644</v>
      </c>
      <c r="BX345">
        <v>1</v>
      </c>
      <c r="BY345">
        <v>0</v>
      </c>
      <c r="BZ345">
        <v>0</v>
      </c>
      <c r="CA345">
        <v>0</v>
      </c>
      <c r="CC345">
        <v>0.17699999999999999</v>
      </c>
      <c r="CE345">
        <v>0.13400000000000001</v>
      </c>
      <c r="CG345">
        <v>0.12100001000000001</v>
      </c>
      <c r="CJ345">
        <v>7.9999998000000003E-2</v>
      </c>
      <c r="CS345">
        <v>0</v>
      </c>
      <c r="CT345">
        <v>0</v>
      </c>
      <c r="CU345">
        <v>0</v>
      </c>
      <c r="CV345">
        <v>0.66700000000000004</v>
      </c>
      <c r="CW345">
        <v>0.46799998999999998</v>
      </c>
      <c r="CX345">
        <v>0.19900000000000001</v>
      </c>
      <c r="CY345">
        <v>0.25799999000000001</v>
      </c>
      <c r="CZ345">
        <v>0</v>
      </c>
      <c r="DA345">
        <v>0</v>
      </c>
      <c r="DB345">
        <v>7.5000002999999996E-2</v>
      </c>
      <c r="DC345">
        <v>0</v>
      </c>
      <c r="DD345">
        <v>0</v>
      </c>
      <c r="DE345">
        <v>0</v>
      </c>
      <c r="DF345">
        <v>2010</v>
      </c>
      <c r="DG345">
        <v>5.6799996999999998E-2</v>
      </c>
      <c r="DH345">
        <v>3.9999999000000001E-2</v>
      </c>
      <c r="DI345">
        <v>1.6799998999999999E-2</v>
      </c>
      <c r="DJ345">
        <v>3.1400003000000003E-2</v>
      </c>
      <c r="DK345">
        <v>7.1400002000000004E-2</v>
      </c>
      <c r="DR345">
        <v>0</v>
      </c>
      <c r="DS345">
        <v>0</v>
      </c>
      <c r="DT345">
        <v>0</v>
      </c>
      <c r="DU345">
        <v>0</v>
      </c>
      <c r="DV345">
        <v>19599</v>
      </c>
      <c r="DW345">
        <v>1161431.6000000001</v>
      </c>
      <c r="DZ345">
        <v>59.259998000000003</v>
      </c>
      <c r="EA345">
        <v>2411</v>
      </c>
      <c r="EC345">
        <v>8354</v>
      </c>
      <c r="ED345">
        <v>130307.08</v>
      </c>
      <c r="EF345">
        <v>15.598000000000001</v>
      </c>
      <c r="EG345">
        <v>8354</v>
      </c>
      <c r="ES345">
        <v>0</v>
      </c>
      <c r="EV345">
        <v>30364</v>
      </c>
      <c r="EW345">
        <v>0</v>
      </c>
      <c r="EX345">
        <v>0</v>
      </c>
      <c r="FB345">
        <v>1176979</v>
      </c>
      <c r="FI345">
        <v>1911319</v>
      </c>
      <c r="FN345">
        <v>-194.85900000000001</v>
      </c>
      <c r="FP345">
        <v>44453.616999999998</v>
      </c>
      <c r="FQ345">
        <v>36644</v>
      </c>
      <c r="FW345">
        <v>81097.616999999998</v>
      </c>
      <c r="FX345">
        <v>267227.19</v>
      </c>
      <c r="GB345">
        <v>40883.538999999997</v>
      </c>
      <c r="GC345">
        <v>2187.5549000000001</v>
      </c>
      <c r="GG345">
        <v>135.58700999999999</v>
      </c>
      <c r="GL345">
        <v>-6871.5742</v>
      </c>
      <c r="GM345">
        <v>9610.9657999999999</v>
      </c>
      <c r="GN345">
        <v>-9035.3037000000004</v>
      </c>
      <c r="GO345">
        <v>-8840.4452999999994</v>
      </c>
      <c r="GQ345">
        <v>385244.56</v>
      </c>
      <c r="GR345">
        <v>-128739.64</v>
      </c>
      <c r="GS345">
        <v>-128739.64</v>
      </c>
      <c r="HA345">
        <v>-3583.0070999999998</v>
      </c>
      <c r="HB345">
        <v>-3718.761</v>
      </c>
      <c r="HE345">
        <v>-136041.41</v>
      </c>
      <c r="HG345">
        <v>2015738.1</v>
      </c>
    </row>
    <row r="346" spans="1:215" x14ac:dyDescent="0.25">
      <c r="A346">
        <v>25</v>
      </c>
      <c r="B346" t="s">
        <v>800</v>
      </c>
      <c r="C346">
        <v>2008</v>
      </c>
      <c r="E346" t="s">
        <v>801</v>
      </c>
      <c r="F346">
        <v>1973</v>
      </c>
      <c r="G346">
        <v>0</v>
      </c>
      <c r="I346">
        <v>5</v>
      </c>
      <c r="J346" t="s">
        <v>802</v>
      </c>
      <c r="K346" t="s">
        <v>803</v>
      </c>
      <c r="L346" t="s">
        <v>804</v>
      </c>
      <c r="M346">
        <v>2</v>
      </c>
      <c r="N346" t="s">
        <v>625</v>
      </c>
      <c r="O346">
        <v>1</v>
      </c>
      <c r="P346" t="s">
        <v>616</v>
      </c>
      <c r="Q346" t="s">
        <v>713</v>
      </c>
      <c r="R346">
        <v>1</v>
      </c>
      <c r="T346" s="60">
        <v>39629</v>
      </c>
      <c r="U346" s="60">
        <v>39447</v>
      </c>
      <c r="V346" s="60">
        <v>39447</v>
      </c>
      <c r="W346" t="s">
        <v>201</v>
      </c>
      <c r="X346" t="s">
        <v>714</v>
      </c>
      <c r="Y346" t="s">
        <v>627</v>
      </c>
      <c r="Z346">
        <v>3.7500000999999998E-2</v>
      </c>
      <c r="AA346">
        <v>7.5000002999999996E-2</v>
      </c>
      <c r="AB346">
        <v>1</v>
      </c>
      <c r="AC346">
        <v>0</v>
      </c>
      <c r="AD346">
        <v>5</v>
      </c>
      <c r="AE346">
        <v>1</v>
      </c>
      <c r="AF346">
        <v>3</v>
      </c>
      <c r="AG346">
        <v>25</v>
      </c>
      <c r="BP346" s="60">
        <v>39447</v>
      </c>
      <c r="BQ346">
        <v>1924886</v>
      </c>
      <c r="BR346">
        <v>2186801</v>
      </c>
      <c r="BS346">
        <v>0.88019997000000005</v>
      </c>
      <c r="BT346">
        <v>261915</v>
      </c>
      <c r="BV346">
        <v>1161432</v>
      </c>
      <c r="BW346">
        <v>38334.141000000003</v>
      </c>
      <c r="BX346">
        <v>1</v>
      </c>
      <c r="BY346">
        <v>0</v>
      </c>
      <c r="BZ346">
        <v>0</v>
      </c>
      <c r="CA346">
        <v>0</v>
      </c>
      <c r="CC346">
        <v>-4.3999999999999997E-2</v>
      </c>
      <c r="CE346">
        <v>7.5999997999999999E-2</v>
      </c>
      <c r="CG346">
        <v>0.105</v>
      </c>
      <c r="CJ346">
        <v>6.1999999E-2</v>
      </c>
      <c r="CS346">
        <v>0</v>
      </c>
      <c r="CT346">
        <v>0</v>
      </c>
      <c r="CU346">
        <v>0</v>
      </c>
      <c r="CV346">
        <v>0.49100002999999998</v>
      </c>
      <c r="CW346">
        <v>0.33900002000000001</v>
      </c>
      <c r="CX346">
        <v>0.152</v>
      </c>
      <c r="CY346">
        <v>0.25900000000000001</v>
      </c>
      <c r="CZ346">
        <v>0</v>
      </c>
      <c r="DA346">
        <v>0</v>
      </c>
      <c r="DB346">
        <v>7.9999998000000003E-2</v>
      </c>
      <c r="DC346">
        <v>0</v>
      </c>
      <c r="DD346">
        <v>0.17</v>
      </c>
      <c r="DE346">
        <v>0</v>
      </c>
      <c r="DF346">
        <v>2011</v>
      </c>
      <c r="DG346">
        <v>5.6799996999999998E-2</v>
      </c>
      <c r="DH346">
        <v>3.9999999000000001E-2</v>
      </c>
      <c r="DI346">
        <v>1.6799998999999999E-2</v>
      </c>
      <c r="DJ346">
        <v>2.9700000000000001E-2</v>
      </c>
      <c r="DK346">
        <v>6.9699995000000001E-2</v>
      </c>
      <c r="DR346">
        <v>0</v>
      </c>
      <c r="DS346">
        <v>0</v>
      </c>
      <c r="DT346">
        <v>0</v>
      </c>
      <c r="DU346">
        <v>0</v>
      </c>
      <c r="DV346">
        <v>19731</v>
      </c>
      <c r="DW346">
        <v>1211140</v>
      </c>
      <c r="DZ346">
        <v>61.382998999999998</v>
      </c>
      <c r="EA346">
        <v>2565</v>
      </c>
      <c r="EC346">
        <v>8595</v>
      </c>
      <c r="ED346">
        <v>134346.26999999999</v>
      </c>
      <c r="EF346">
        <v>15.631</v>
      </c>
      <c r="EG346">
        <v>8595</v>
      </c>
      <c r="ES346">
        <v>0</v>
      </c>
      <c r="EV346">
        <v>30891</v>
      </c>
      <c r="EW346">
        <v>0</v>
      </c>
      <c r="EX346">
        <v>0</v>
      </c>
      <c r="FB346">
        <v>1221969</v>
      </c>
      <c r="FI346">
        <v>1999905</v>
      </c>
      <c r="FN346">
        <v>-331.86599999999999</v>
      </c>
      <c r="FP346">
        <v>46143.805</v>
      </c>
      <c r="FQ346">
        <v>38334.141000000003</v>
      </c>
      <c r="FW346">
        <v>84477.945000000007</v>
      </c>
      <c r="FX346">
        <v>-144664.85999999999</v>
      </c>
      <c r="GB346">
        <v>49189.332000000002</v>
      </c>
      <c r="GC346">
        <v>5620.2861000000003</v>
      </c>
      <c r="GG346">
        <v>55.18</v>
      </c>
      <c r="GL346">
        <v>-8058.9188999999997</v>
      </c>
      <c r="GM346">
        <v>6960.8441999999995</v>
      </c>
      <c r="GN346">
        <v>-5956.9209000000001</v>
      </c>
      <c r="GO346">
        <v>-5625.0551999999998</v>
      </c>
      <c r="GQ346">
        <v>-12377.117</v>
      </c>
      <c r="GR346">
        <v>-135927.31</v>
      </c>
      <c r="GS346">
        <v>-135927.31</v>
      </c>
      <c r="HA346">
        <v>-4229.8500999999997</v>
      </c>
      <c r="HB346">
        <v>-4631.8441999999995</v>
      </c>
      <c r="HE346">
        <v>-144789.01999999999</v>
      </c>
      <c r="HG346">
        <v>1858572</v>
      </c>
    </row>
    <row r="347" spans="1:215" x14ac:dyDescent="0.25">
      <c r="A347">
        <v>25</v>
      </c>
      <c r="B347" t="s">
        <v>800</v>
      </c>
      <c r="C347">
        <v>2009</v>
      </c>
      <c r="E347" t="s">
        <v>801</v>
      </c>
      <c r="F347">
        <v>1973</v>
      </c>
      <c r="G347">
        <v>0</v>
      </c>
      <c r="I347">
        <v>5</v>
      </c>
      <c r="J347" t="s">
        <v>802</v>
      </c>
      <c r="K347" t="s">
        <v>803</v>
      </c>
      <c r="L347" t="s">
        <v>804</v>
      </c>
      <c r="M347">
        <v>2</v>
      </c>
      <c r="N347" t="s">
        <v>625</v>
      </c>
      <c r="O347">
        <v>1</v>
      </c>
      <c r="P347" t="s">
        <v>616</v>
      </c>
      <c r="Q347" t="s">
        <v>713</v>
      </c>
      <c r="R347">
        <v>1</v>
      </c>
      <c r="T347" s="60">
        <v>39994</v>
      </c>
      <c r="U347" s="60">
        <v>39813</v>
      </c>
      <c r="V347" s="60">
        <v>39813</v>
      </c>
      <c r="W347" t="s">
        <v>201</v>
      </c>
      <c r="X347" t="s">
        <v>714</v>
      </c>
      <c r="Y347" t="s">
        <v>627</v>
      </c>
      <c r="Z347">
        <v>3.7500000999999998E-2</v>
      </c>
      <c r="AA347">
        <v>7.5000002999999996E-2</v>
      </c>
      <c r="AB347">
        <v>1</v>
      </c>
      <c r="AC347">
        <v>0</v>
      </c>
      <c r="AD347">
        <v>5</v>
      </c>
      <c r="AE347">
        <v>1</v>
      </c>
      <c r="AF347">
        <v>3</v>
      </c>
      <c r="AG347">
        <v>30</v>
      </c>
      <c r="BP347" s="60">
        <v>39813</v>
      </c>
      <c r="BQ347">
        <v>1733946</v>
      </c>
      <c r="BR347">
        <v>2255298</v>
      </c>
      <c r="BS347">
        <v>0.76879995999999995</v>
      </c>
      <c r="BT347">
        <v>521352</v>
      </c>
      <c r="BV347">
        <v>1211140</v>
      </c>
      <c r="BW347">
        <v>37281.656000000003</v>
      </c>
      <c r="BX347">
        <v>1.0700000999999999</v>
      </c>
      <c r="BY347">
        <v>0</v>
      </c>
      <c r="BZ347">
        <v>0</v>
      </c>
      <c r="CA347">
        <v>0</v>
      </c>
      <c r="CC347">
        <v>-0.192</v>
      </c>
      <c r="CE347">
        <v>-3.0999999E-2</v>
      </c>
      <c r="CG347">
        <v>2.4E-2</v>
      </c>
      <c r="CJ347">
        <v>3.0999999E-2</v>
      </c>
      <c r="CS347">
        <v>0</v>
      </c>
      <c r="CT347">
        <v>0</v>
      </c>
      <c r="CU347">
        <v>0</v>
      </c>
      <c r="CV347">
        <v>0.47400001000000003</v>
      </c>
      <c r="CW347">
        <v>0.32900003</v>
      </c>
      <c r="CX347">
        <v>0.14499999999999999</v>
      </c>
      <c r="CY347">
        <v>0.27700001000000002</v>
      </c>
      <c r="CZ347">
        <v>0</v>
      </c>
      <c r="DA347">
        <v>0</v>
      </c>
      <c r="DB347">
        <v>6.3000001E-2</v>
      </c>
      <c r="DC347">
        <v>1E-3</v>
      </c>
      <c r="DD347">
        <v>0.185</v>
      </c>
      <c r="DE347">
        <v>0</v>
      </c>
      <c r="DF347">
        <v>2012</v>
      </c>
      <c r="DG347">
        <v>5.6900001999999998E-2</v>
      </c>
      <c r="DH347">
        <v>3.9999999000000001E-2</v>
      </c>
      <c r="DI347">
        <v>1.6900001000000001E-2</v>
      </c>
      <c r="DJ347">
        <v>4.0399997999999999E-2</v>
      </c>
      <c r="DK347">
        <v>8.0399998E-2</v>
      </c>
      <c r="DR347">
        <v>0</v>
      </c>
      <c r="DS347">
        <v>0</v>
      </c>
      <c r="DT347">
        <v>0</v>
      </c>
      <c r="DU347">
        <v>0</v>
      </c>
      <c r="DV347">
        <v>19891</v>
      </c>
      <c r="DW347">
        <v>1208092.6000000001</v>
      </c>
      <c r="DZ347">
        <v>60.735999999999997</v>
      </c>
      <c r="EA347">
        <v>2571</v>
      </c>
      <c r="EC347">
        <v>8772</v>
      </c>
      <c r="ED347">
        <v>137692.29999999999</v>
      </c>
      <c r="EF347">
        <v>15.696999999999999</v>
      </c>
      <c r="EG347">
        <v>8772</v>
      </c>
      <c r="ES347">
        <v>0</v>
      </c>
      <c r="EV347">
        <v>31234</v>
      </c>
      <c r="EW347">
        <v>0</v>
      </c>
      <c r="EX347">
        <v>0</v>
      </c>
      <c r="FB347">
        <v>1237613</v>
      </c>
      <c r="FI347">
        <v>1387156</v>
      </c>
      <c r="FN347">
        <v>-203.92500000000001</v>
      </c>
      <c r="FP347">
        <v>47996.406000000003</v>
      </c>
      <c r="FQ347">
        <v>40012.480000000003</v>
      </c>
      <c r="FW347">
        <v>88008.891000000003</v>
      </c>
      <c r="FX347">
        <v>-399232.19</v>
      </c>
      <c r="GB347">
        <v>44297.555</v>
      </c>
      <c r="GC347">
        <v>3769.9450999999999</v>
      </c>
      <c r="GG347">
        <v>70.815002000000007</v>
      </c>
      <c r="GL347">
        <v>-7190.27</v>
      </c>
      <c r="GM347">
        <v>1320.1378999999999</v>
      </c>
      <c r="GN347">
        <v>-708.27697999999998</v>
      </c>
      <c r="GO347">
        <v>-504.35199</v>
      </c>
      <c r="GP347">
        <v>-5.4939999999999998</v>
      </c>
      <c r="GQ347">
        <v>-269668.88</v>
      </c>
      <c r="GR347">
        <v>-139594.14000000001</v>
      </c>
      <c r="GS347">
        <v>-139594.14000000001</v>
      </c>
      <c r="HA347">
        <v>-3975.9070000000002</v>
      </c>
      <c r="HB347">
        <v>-3898.6201000000001</v>
      </c>
      <c r="HE347">
        <v>-147468.67000000001</v>
      </c>
      <c r="HG347">
        <v>1441434.4</v>
      </c>
    </row>
    <row r="348" spans="1:215" x14ac:dyDescent="0.25">
      <c r="A348">
        <v>25</v>
      </c>
      <c r="B348" t="s">
        <v>800</v>
      </c>
      <c r="C348">
        <v>2010</v>
      </c>
      <c r="E348" t="s">
        <v>801</v>
      </c>
      <c r="F348">
        <v>1973</v>
      </c>
      <c r="G348">
        <v>0</v>
      </c>
      <c r="I348">
        <v>5</v>
      </c>
      <c r="J348" t="s">
        <v>802</v>
      </c>
      <c r="K348" t="s">
        <v>803</v>
      </c>
      <c r="L348" t="s">
        <v>804</v>
      </c>
      <c r="M348">
        <v>2</v>
      </c>
      <c r="N348" t="s">
        <v>625</v>
      </c>
      <c r="O348">
        <v>1</v>
      </c>
      <c r="P348" t="s">
        <v>616</v>
      </c>
      <c r="Q348" t="s">
        <v>713</v>
      </c>
      <c r="R348">
        <v>1</v>
      </c>
      <c r="T348" s="60">
        <v>40359</v>
      </c>
      <c r="U348" s="60">
        <v>40178</v>
      </c>
      <c r="V348" s="60">
        <v>40178</v>
      </c>
      <c r="W348" t="s">
        <v>201</v>
      </c>
      <c r="X348" t="s">
        <v>805</v>
      </c>
      <c r="Y348" t="s">
        <v>627</v>
      </c>
      <c r="Z348">
        <v>3.7500000999999998E-2</v>
      </c>
      <c r="AA348">
        <v>7.5000002999999996E-2</v>
      </c>
      <c r="AB348">
        <v>1</v>
      </c>
      <c r="AC348">
        <v>0</v>
      </c>
      <c r="AD348">
        <v>5</v>
      </c>
      <c r="AE348">
        <v>1</v>
      </c>
      <c r="AF348">
        <v>3</v>
      </c>
      <c r="AG348">
        <v>29</v>
      </c>
      <c r="BP348" s="60">
        <v>40178</v>
      </c>
      <c r="BQ348">
        <v>1769540</v>
      </c>
      <c r="BR348">
        <v>2339869</v>
      </c>
      <c r="BS348">
        <v>0.75629997000000004</v>
      </c>
      <c r="BT348">
        <v>570329</v>
      </c>
      <c r="BV348">
        <v>1208093</v>
      </c>
      <c r="BW348">
        <v>35146.815999999999</v>
      </c>
      <c r="BX348">
        <v>1.08</v>
      </c>
      <c r="BY348">
        <v>0</v>
      </c>
      <c r="BZ348">
        <v>0</v>
      </c>
      <c r="CA348">
        <v>0</v>
      </c>
      <c r="CC348">
        <v>0.17100000000000001</v>
      </c>
      <c r="CE348">
        <v>-3.3000000000000002E-2</v>
      </c>
      <c r="CG348">
        <v>3.4000002000000001E-2</v>
      </c>
      <c r="CJ348">
        <v>4.3000001000000003E-2</v>
      </c>
      <c r="CS348">
        <v>0</v>
      </c>
      <c r="CT348">
        <v>0</v>
      </c>
      <c r="CU348">
        <v>0</v>
      </c>
      <c r="CV348">
        <v>0.45500001000000001</v>
      </c>
      <c r="CW348">
        <v>0.31200000999999999</v>
      </c>
      <c r="CX348">
        <v>0.14300001000000001</v>
      </c>
      <c r="CY348">
        <v>0.26800001000000001</v>
      </c>
      <c r="CZ348">
        <v>0</v>
      </c>
      <c r="DA348">
        <v>0</v>
      </c>
      <c r="DB348">
        <v>7.1999996999999996E-2</v>
      </c>
      <c r="DC348">
        <v>0</v>
      </c>
      <c r="DD348">
        <v>0.20499999999999999</v>
      </c>
      <c r="DE348">
        <v>0</v>
      </c>
      <c r="DF348">
        <v>2012</v>
      </c>
      <c r="DG348">
        <v>5.6900001999999998E-2</v>
      </c>
      <c r="DH348">
        <v>3.9999999000000001E-2</v>
      </c>
      <c r="DI348">
        <v>1.6900001000000001E-2</v>
      </c>
      <c r="DJ348">
        <v>4.1599999999999998E-2</v>
      </c>
      <c r="DK348">
        <v>8.1599994999999995E-2</v>
      </c>
      <c r="DR348">
        <v>0</v>
      </c>
      <c r="DS348">
        <v>0</v>
      </c>
      <c r="DT348">
        <v>0</v>
      </c>
      <c r="DU348">
        <v>0</v>
      </c>
      <c r="DV348">
        <v>20141</v>
      </c>
      <c r="DW348">
        <v>1191290.3</v>
      </c>
      <c r="DZ348">
        <v>59.147998999999999</v>
      </c>
      <c r="EA348">
        <v>2719</v>
      </c>
      <c r="EC348">
        <v>9081</v>
      </c>
      <c r="ED348">
        <v>142366.66</v>
      </c>
      <c r="EF348">
        <v>15.677</v>
      </c>
      <c r="EG348">
        <v>9081</v>
      </c>
      <c r="ES348">
        <v>0</v>
      </c>
      <c r="EV348">
        <v>31941</v>
      </c>
      <c r="EW348">
        <v>0</v>
      </c>
      <c r="EX348">
        <v>0</v>
      </c>
      <c r="FB348">
        <v>1314885</v>
      </c>
      <c r="FI348">
        <v>1654434</v>
      </c>
      <c r="FN348">
        <v>-85.34</v>
      </c>
      <c r="FP348">
        <v>47918.34</v>
      </c>
      <c r="FQ348">
        <v>37868.620999999999</v>
      </c>
      <c r="FW348">
        <v>85786.960999999996</v>
      </c>
      <c r="FX348">
        <v>194987.53</v>
      </c>
      <c r="GB348">
        <v>42588.690999999999</v>
      </c>
      <c r="GC348">
        <v>874.20203000000004</v>
      </c>
      <c r="GG348">
        <v>121.593</v>
      </c>
      <c r="GL348">
        <v>-7254.1181999999999</v>
      </c>
      <c r="GM348">
        <v>227.73199</v>
      </c>
      <c r="GN348">
        <v>28.768000000000001</v>
      </c>
      <c r="GO348">
        <v>114.108</v>
      </c>
      <c r="GQ348">
        <v>317361.38</v>
      </c>
      <c r="GR348">
        <v>-143128.56</v>
      </c>
      <c r="GS348">
        <v>-143128.56</v>
      </c>
      <c r="HA348">
        <v>-3339.9099000000001</v>
      </c>
      <c r="HB348">
        <v>-4663.8959999999997</v>
      </c>
      <c r="HE348">
        <v>-151132.38</v>
      </c>
      <c r="HG348">
        <v>1607663.4</v>
      </c>
    </row>
    <row r="349" spans="1:215" x14ac:dyDescent="0.25">
      <c r="A349">
        <v>25</v>
      </c>
      <c r="B349" t="s">
        <v>800</v>
      </c>
      <c r="C349">
        <v>2011</v>
      </c>
      <c r="E349" t="s">
        <v>801</v>
      </c>
      <c r="F349">
        <v>1973</v>
      </c>
      <c r="G349">
        <v>0</v>
      </c>
      <c r="I349">
        <v>5</v>
      </c>
      <c r="J349" t="s">
        <v>802</v>
      </c>
      <c r="K349" t="s">
        <v>803</v>
      </c>
      <c r="L349" t="s">
        <v>804</v>
      </c>
      <c r="M349">
        <v>2</v>
      </c>
      <c r="N349" t="s">
        <v>625</v>
      </c>
      <c r="O349">
        <v>1</v>
      </c>
      <c r="P349" t="s">
        <v>616</v>
      </c>
      <c r="Q349" t="s">
        <v>713</v>
      </c>
      <c r="R349">
        <v>1</v>
      </c>
      <c r="T349" s="60">
        <v>40724</v>
      </c>
      <c r="U349" s="60">
        <v>40543</v>
      </c>
      <c r="V349" s="60">
        <v>40543</v>
      </c>
      <c r="W349" t="s">
        <v>201</v>
      </c>
      <c r="X349" t="s">
        <v>805</v>
      </c>
      <c r="Y349" t="s">
        <v>627</v>
      </c>
      <c r="Z349">
        <v>3.7500000999999998E-2</v>
      </c>
      <c r="AA349">
        <v>7.5000002999999996E-2</v>
      </c>
      <c r="AB349">
        <v>1</v>
      </c>
      <c r="AC349">
        <v>0</v>
      </c>
      <c r="AD349">
        <v>5</v>
      </c>
      <c r="AE349">
        <v>1</v>
      </c>
      <c r="AF349">
        <v>3</v>
      </c>
      <c r="AG349">
        <v>28</v>
      </c>
      <c r="BP349" s="60">
        <v>40543</v>
      </c>
      <c r="BQ349">
        <v>1822603</v>
      </c>
      <c r="BR349">
        <v>2384061</v>
      </c>
      <c r="BS349">
        <v>0.76449995999999998</v>
      </c>
      <c r="BT349">
        <v>561458</v>
      </c>
      <c r="BV349">
        <v>1191290</v>
      </c>
      <c r="BW349">
        <v>47118.108999999997</v>
      </c>
      <c r="BX349">
        <v>1</v>
      </c>
      <c r="BY349">
        <v>0</v>
      </c>
      <c r="BZ349">
        <v>0</v>
      </c>
      <c r="CA349">
        <v>0</v>
      </c>
      <c r="CC349">
        <v>0.221</v>
      </c>
      <c r="CE349">
        <v>4.9000002000000001E-2</v>
      </c>
      <c r="CG349">
        <v>5.4000000999999999E-2</v>
      </c>
      <c r="CJ349">
        <v>6.4999998000000003E-2</v>
      </c>
      <c r="CS349">
        <v>0</v>
      </c>
      <c r="CT349">
        <v>0</v>
      </c>
      <c r="CU349">
        <v>0</v>
      </c>
      <c r="CV349">
        <v>0.46200001000000002</v>
      </c>
      <c r="CW349">
        <v>0.30599999</v>
      </c>
      <c r="CX349">
        <v>0.156</v>
      </c>
      <c r="CY349">
        <v>0.24700000999999999</v>
      </c>
      <c r="CZ349">
        <v>0</v>
      </c>
      <c r="DA349">
        <v>0</v>
      </c>
      <c r="DB349">
        <v>7.4000000999999996E-2</v>
      </c>
      <c r="DC349">
        <v>0</v>
      </c>
      <c r="DD349">
        <v>0.21700000999999999</v>
      </c>
      <c r="DE349">
        <v>0</v>
      </c>
      <c r="DF349">
        <v>2013</v>
      </c>
      <c r="DG349">
        <v>5.9099998000000001E-2</v>
      </c>
      <c r="DH349">
        <v>3.9999999000000001E-2</v>
      </c>
      <c r="DI349">
        <v>1.9099998999999999E-2</v>
      </c>
      <c r="DJ349">
        <v>4.5300002999999998E-2</v>
      </c>
      <c r="DK349">
        <v>8.5299999000000001E-2</v>
      </c>
      <c r="DR349">
        <v>0</v>
      </c>
      <c r="DS349">
        <v>0</v>
      </c>
      <c r="DT349">
        <v>0</v>
      </c>
      <c r="DU349">
        <v>0</v>
      </c>
      <c r="DV349">
        <v>20976</v>
      </c>
      <c r="DW349">
        <v>1246973.3</v>
      </c>
      <c r="DZ349">
        <v>59.448002000000002</v>
      </c>
      <c r="EA349">
        <v>2861</v>
      </c>
      <c r="EC349">
        <v>9467</v>
      </c>
      <c r="ED349">
        <v>148697.35999999999</v>
      </c>
      <c r="EF349">
        <v>15.707000000000001</v>
      </c>
      <c r="EG349">
        <v>9467</v>
      </c>
      <c r="ES349">
        <v>0</v>
      </c>
      <c r="EV349">
        <v>33304</v>
      </c>
      <c r="EW349">
        <v>0</v>
      </c>
      <c r="EX349">
        <v>0</v>
      </c>
      <c r="FB349">
        <v>1355093</v>
      </c>
      <c r="FI349">
        <v>1822537</v>
      </c>
      <c r="FN349">
        <v>-74.344999999999999</v>
      </c>
      <c r="FP349">
        <v>47167.129000000001</v>
      </c>
      <c r="FQ349">
        <v>47118.108999999997</v>
      </c>
      <c r="FW349">
        <v>94285.241999999998</v>
      </c>
      <c r="FX349">
        <v>306582.5</v>
      </c>
      <c r="GB349">
        <v>41843.597999999998</v>
      </c>
      <c r="GC349">
        <v>1849.9059999999999</v>
      </c>
      <c r="GG349">
        <v>151.59398999999999</v>
      </c>
      <c r="GL349">
        <v>-8982.2510000000002</v>
      </c>
      <c r="GM349">
        <v>224.02099999999999</v>
      </c>
      <c r="GN349">
        <v>-5.8930001000000001</v>
      </c>
      <c r="GO349">
        <v>68.452003000000005</v>
      </c>
      <c r="GQ349">
        <v>435953.09</v>
      </c>
      <c r="GR349">
        <v>-149046.04999999999</v>
      </c>
      <c r="GS349">
        <v>-149046.04999999999</v>
      </c>
      <c r="HA349">
        <v>-4258.0331999999999</v>
      </c>
      <c r="HB349">
        <v>-3344.3330000000001</v>
      </c>
      <c r="HE349">
        <v>-156648.41</v>
      </c>
      <c r="HG349">
        <v>1886968.1</v>
      </c>
    </row>
    <row r="350" spans="1:215" x14ac:dyDescent="0.25">
      <c r="A350">
        <v>25</v>
      </c>
      <c r="B350" t="s">
        <v>800</v>
      </c>
      <c r="C350">
        <v>2012</v>
      </c>
      <c r="E350" t="s">
        <v>801</v>
      </c>
      <c r="F350">
        <v>1973</v>
      </c>
      <c r="G350">
        <v>0</v>
      </c>
      <c r="I350">
        <v>5</v>
      </c>
      <c r="J350" t="s">
        <v>802</v>
      </c>
      <c r="K350" t="s">
        <v>803</v>
      </c>
      <c r="L350" t="s">
        <v>804</v>
      </c>
      <c r="M350">
        <v>2</v>
      </c>
      <c r="N350" t="s">
        <v>625</v>
      </c>
      <c r="O350">
        <v>1</v>
      </c>
      <c r="P350" t="s">
        <v>616</v>
      </c>
      <c r="Q350" t="s">
        <v>713</v>
      </c>
      <c r="R350">
        <v>1</v>
      </c>
      <c r="T350" s="60">
        <v>41090</v>
      </c>
      <c r="U350" s="60">
        <v>40908</v>
      </c>
      <c r="V350" s="60">
        <v>40908</v>
      </c>
      <c r="W350" t="s">
        <v>201</v>
      </c>
      <c r="X350" t="s">
        <v>805</v>
      </c>
      <c r="Y350" t="s">
        <v>627</v>
      </c>
      <c r="Z350">
        <v>3.7500000999999998E-2</v>
      </c>
      <c r="AA350">
        <v>7.5000002999999996E-2</v>
      </c>
      <c r="AB350">
        <v>1</v>
      </c>
      <c r="AC350">
        <v>0</v>
      </c>
      <c r="AD350">
        <v>5</v>
      </c>
      <c r="AE350">
        <v>1</v>
      </c>
      <c r="AF350">
        <v>3</v>
      </c>
      <c r="AG350">
        <v>27</v>
      </c>
      <c r="AI350" t="s">
        <v>806</v>
      </c>
      <c r="AR350">
        <v>0</v>
      </c>
      <c r="AS350">
        <v>0</v>
      </c>
      <c r="AT350">
        <v>0</v>
      </c>
      <c r="AU350">
        <v>1</v>
      </c>
      <c r="AV350">
        <v>4</v>
      </c>
      <c r="AX350">
        <v>0</v>
      </c>
      <c r="AY350">
        <v>0.2</v>
      </c>
      <c r="AZ350">
        <v>5</v>
      </c>
      <c r="BA350">
        <v>0</v>
      </c>
      <c r="BB350">
        <v>0</v>
      </c>
      <c r="BC350">
        <v>4</v>
      </c>
      <c r="BD350">
        <v>2</v>
      </c>
      <c r="BE350">
        <v>1</v>
      </c>
      <c r="BF350">
        <v>1.25</v>
      </c>
      <c r="BG350">
        <v>0.75</v>
      </c>
      <c r="BP350" s="60">
        <v>40908</v>
      </c>
      <c r="BQ350">
        <v>1866952</v>
      </c>
      <c r="BR350">
        <v>2470964</v>
      </c>
      <c r="BS350">
        <v>0.75559997999999995</v>
      </c>
      <c r="BT350">
        <v>604012</v>
      </c>
      <c r="BV350">
        <v>1246973</v>
      </c>
      <c r="BW350">
        <v>50738.815999999999</v>
      </c>
      <c r="BX350">
        <v>1.04</v>
      </c>
      <c r="BY350">
        <v>0</v>
      </c>
      <c r="BZ350">
        <v>0</v>
      </c>
      <c r="CA350">
        <v>0</v>
      </c>
      <c r="CC350">
        <v>4.0000000000000001E-3</v>
      </c>
      <c r="CE350">
        <v>0.12800001</v>
      </c>
      <c r="CG350">
        <v>2.1000000000000001E-2</v>
      </c>
      <c r="CJ350">
        <v>6.8999998000000007E-2</v>
      </c>
      <c r="CS350">
        <v>0</v>
      </c>
      <c r="CT350">
        <v>0</v>
      </c>
      <c r="CU350">
        <v>0</v>
      </c>
      <c r="CV350">
        <v>0.39099996999999997</v>
      </c>
      <c r="CW350">
        <v>0.22799999000000001</v>
      </c>
      <c r="CX350">
        <v>0.16299999000000001</v>
      </c>
      <c r="CY350">
        <v>0.28899999999999998</v>
      </c>
      <c r="CZ350">
        <v>0</v>
      </c>
      <c r="DA350">
        <v>0</v>
      </c>
      <c r="DB350">
        <v>7.8000001999999999E-2</v>
      </c>
      <c r="DC350">
        <v>0</v>
      </c>
      <c r="DD350">
        <v>0.24200000999999999</v>
      </c>
      <c r="DE350">
        <v>0</v>
      </c>
      <c r="DF350">
        <v>2014</v>
      </c>
      <c r="DG350">
        <v>5.7600002999999997E-2</v>
      </c>
      <c r="DH350">
        <v>2.9999998999999999E-2</v>
      </c>
      <c r="DI350">
        <v>2.76E-2</v>
      </c>
      <c r="DJ350">
        <v>5.5100001000000003E-2</v>
      </c>
      <c r="DK350">
        <v>8.5100002999999994E-2</v>
      </c>
      <c r="DR350">
        <v>0</v>
      </c>
      <c r="DS350">
        <v>0</v>
      </c>
      <c r="DT350">
        <v>0</v>
      </c>
      <c r="DU350">
        <v>0</v>
      </c>
      <c r="DV350">
        <v>21519</v>
      </c>
      <c r="DW350">
        <v>1297536.5</v>
      </c>
      <c r="DZ350">
        <v>60.297001000000002</v>
      </c>
      <c r="EA350">
        <v>3099</v>
      </c>
      <c r="EC350">
        <v>9788</v>
      </c>
      <c r="ED350">
        <v>152634.06</v>
      </c>
      <c r="EF350">
        <v>15.593999999999999</v>
      </c>
      <c r="EG350">
        <v>9788</v>
      </c>
      <c r="ES350">
        <v>0</v>
      </c>
      <c r="EV350">
        <v>34406</v>
      </c>
      <c r="EW350">
        <v>0</v>
      </c>
      <c r="EX350">
        <v>0</v>
      </c>
      <c r="EZ350">
        <v>1633316.4</v>
      </c>
      <c r="FA350">
        <v>51106.866999999998</v>
      </c>
      <c r="FB350">
        <v>1401877</v>
      </c>
      <c r="FD350">
        <v>3086300</v>
      </c>
      <c r="FI350">
        <v>1744597</v>
      </c>
      <c r="FN350">
        <v>-113.599</v>
      </c>
      <c r="FP350">
        <v>49142.379000000001</v>
      </c>
      <c r="FQ350">
        <v>52934.245999999999</v>
      </c>
      <c r="FW350">
        <v>102076.63</v>
      </c>
      <c r="FX350">
        <v>-35410.523000000001</v>
      </c>
      <c r="GB350">
        <v>43723.934000000001</v>
      </c>
      <c r="GC350">
        <v>3057.6541000000002</v>
      </c>
      <c r="GG350">
        <v>90.588997000000006</v>
      </c>
      <c r="GL350">
        <v>-10167.16</v>
      </c>
      <c r="GM350">
        <v>94.364998</v>
      </c>
      <c r="GN350">
        <v>246.577</v>
      </c>
      <c r="GO350">
        <v>360.17599000000001</v>
      </c>
      <c r="GQ350">
        <v>103712.06</v>
      </c>
      <c r="GR350">
        <v>-155041.76999999999</v>
      </c>
      <c r="GS350">
        <v>-155041.76999999999</v>
      </c>
      <c r="HA350">
        <v>-4295.1709000000001</v>
      </c>
      <c r="HB350">
        <v>-3574.9231</v>
      </c>
      <c r="HE350">
        <v>-162911.85999999999</v>
      </c>
      <c r="HG350">
        <v>1827768.4</v>
      </c>
    </row>
    <row r="351" spans="1:215" x14ac:dyDescent="0.25">
      <c r="A351">
        <v>25</v>
      </c>
      <c r="B351" t="s">
        <v>800</v>
      </c>
      <c r="C351">
        <v>2013</v>
      </c>
      <c r="E351" t="s">
        <v>801</v>
      </c>
      <c r="F351">
        <v>1973</v>
      </c>
      <c r="G351">
        <v>0</v>
      </c>
      <c r="I351">
        <v>5</v>
      </c>
      <c r="J351" t="s">
        <v>802</v>
      </c>
      <c r="K351" t="s">
        <v>803</v>
      </c>
      <c r="L351" t="s">
        <v>804</v>
      </c>
      <c r="M351">
        <v>2</v>
      </c>
      <c r="N351" t="s">
        <v>625</v>
      </c>
      <c r="O351">
        <v>1</v>
      </c>
      <c r="P351" t="s">
        <v>616</v>
      </c>
      <c r="Q351" t="s">
        <v>713</v>
      </c>
      <c r="R351">
        <v>1</v>
      </c>
      <c r="T351" s="60">
        <v>41455</v>
      </c>
      <c r="U351" s="60">
        <v>41274</v>
      </c>
      <c r="V351" s="60">
        <v>41274</v>
      </c>
      <c r="W351" t="s">
        <v>201</v>
      </c>
      <c r="X351" t="s">
        <v>805</v>
      </c>
      <c r="Y351" t="s">
        <v>627</v>
      </c>
      <c r="Z351">
        <v>3.7500000999999998E-2</v>
      </c>
      <c r="AA351">
        <v>7.5000002999999996E-2</v>
      </c>
      <c r="AB351">
        <v>1</v>
      </c>
      <c r="AC351">
        <v>0</v>
      </c>
      <c r="AD351">
        <v>5</v>
      </c>
      <c r="AE351">
        <v>1</v>
      </c>
      <c r="AF351">
        <v>3</v>
      </c>
      <c r="AG351">
        <v>26</v>
      </c>
      <c r="AI351" t="s">
        <v>807</v>
      </c>
      <c r="AO351">
        <v>1922507.6</v>
      </c>
      <c r="AP351">
        <v>1935292.1</v>
      </c>
      <c r="AQ351">
        <v>-58633.968999999997</v>
      </c>
      <c r="AR351">
        <v>0</v>
      </c>
      <c r="AS351">
        <v>0</v>
      </c>
      <c r="AT351">
        <v>0</v>
      </c>
      <c r="AU351">
        <v>1</v>
      </c>
      <c r="AV351">
        <v>4</v>
      </c>
      <c r="AX351">
        <v>0</v>
      </c>
      <c r="AY351">
        <v>0.2</v>
      </c>
      <c r="AZ351">
        <v>5</v>
      </c>
      <c r="BA351">
        <v>0</v>
      </c>
      <c r="BB351">
        <v>0</v>
      </c>
      <c r="BC351">
        <v>4</v>
      </c>
      <c r="BD351">
        <v>2</v>
      </c>
      <c r="BE351">
        <v>1</v>
      </c>
      <c r="BF351">
        <v>1.25</v>
      </c>
      <c r="BG351">
        <v>0.75</v>
      </c>
      <c r="BP351" s="60">
        <v>41274</v>
      </c>
      <c r="BQ351">
        <v>1935292</v>
      </c>
      <c r="BR351">
        <v>2566128</v>
      </c>
      <c r="BS351">
        <v>0.75419997999999999</v>
      </c>
      <c r="BT351">
        <v>630836</v>
      </c>
      <c r="BV351">
        <v>1297537</v>
      </c>
      <c r="BW351">
        <v>67734.633000000002</v>
      </c>
      <c r="BX351">
        <v>1</v>
      </c>
      <c r="BY351">
        <v>0</v>
      </c>
      <c r="BZ351">
        <v>0</v>
      </c>
      <c r="CA351">
        <v>0</v>
      </c>
      <c r="CC351">
        <v>0.112</v>
      </c>
      <c r="CE351">
        <v>0.109</v>
      </c>
      <c r="CG351">
        <v>5.1999996999999999E-2</v>
      </c>
      <c r="CJ351">
        <v>7.8000001999999999E-2</v>
      </c>
      <c r="CS351">
        <v>0</v>
      </c>
      <c r="CT351">
        <v>0</v>
      </c>
      <c r="CU351">
        <v>0</v>
      </c>
      <c r="CV351">
        <v>0.41300002000000002</v>
      </c>
      <c r="CW351">
        <v>0.23699999999999999</v>
      </c>
      <c r="CX351">
        <v>0.17599999999999999</v>
      </c>
      <c r="CY351">
        <v>0.27300000000000002</v>
      </c>
      <c r="CZ351">
        <v>0</v>
      </c>
      <c r="DA351">
        <v>0</v>
      </c>
      <c r="DB351">
        <v>7.8000001999999999E-2</v>
      </c>
      <c r="DC351">
        <v>1E-3</v>
      </c>
      <c r="DD351">
        <v>0.23499999999999999</v>
      </c>
      <c r="DE351">
        <v>0</v>
      </c>
      <c r="DF351">
        <v>2015</v>
      </c>
      <c r="DG351">
        <v>5.7800002000000003E-2</v>
      </c>
      <c r="DH351">
        <v>2.9999998999999999E-2</v>
      </c>
      <c r="DI351">
        <v>2.7799998999999999E-2</v>
      </c>
      <c r="DJ351">
        <v>5.5799998000000003E-2</v>
      </c>
      <c r="DK351">
        <v>8.5800000000000001E-2</v>
      </c>
      <c r="DR351">
        <v>0</v>
      </c>
      <c r="DS351">
        <v>0</v>
      </c>
      <c r="DT351">
        <v>0</v>
      </c>
      <c r="DU351">
        <v>0</v>
      </c>
      <c r="DV351">
        <v>21643</v>
      </c>
      <c r="DW351">
        <v>1320308.1000000001</v>
      </c>
      <c r="DZ351">
        <v>61.004002</v>
      </c>
      <c r="EA351">
        <v>3509</v>
      </c>
      <c r="EC351">
        <v>10156</v>
      </c>
      <c r="ED351">
        <v>135065.72</v>
      </c>
      <c r="EF351">
        <v>13.299106</v>
      </c>
      <c r="EG351">
        <v>10156</v>
      </c>
      <c r="ES351">
        <v>0</v>
      </c>
      <c r="EV351">
        <v>35308</v>
      </c>
      <c r="EW351">
        <v>0</v>
      </c>
      <c r="EX351">
        <v>1</v>
      </c>
      <c r="FB351">
        <v>1448291</v>
      </c>
      <c r="FI351">
        <v>1922507.6</v>
      </c>
      <c r="FN351">
        <v>-157.83799999999999</v>
      </c>
      <c r="FP351">
        <v>38428.366999999998</v>
      </c>
      <c r="FQ351">
        <v>67734.633000000002</v>
      </c>
      <c r="FW351">
        <v>106163</v>
      </c>
      <c r="FX351">
        <v>151780.66</v>
      </c>
      <c r="GB351">
        <v>46447.961000000003</v>
      </c>
      <c r="GC351">
        <v>3416.1478999999999</v>
      </c>
      <c r="GG351">
        <v>42.998001000000002</v>
      </c>
      <c r="GL351">
        <v>-11106.754999999999</v>
      </c>
      <c r="GM351">
        <v>138.16900999999999</v>
      </c>
      <c r="GN351">
        <v>228.67599000000001</v>
      </c>
      <c r="GO351">
        <v>386.51400999999998</v>
      </c>
      <c r="GQ351">
        <v>297110.84000000003</v>
      </c>
      <c r="GR351">
        <v>-160098.13</v>
      </c>
      <c r="GS351">
        <v>-160098.13</v>
      </c>
      <c r="HA351">
        <v>-4419.8062</v>
      </c>
      <c r="HB351">
        <v>-3588.4141</v>
      </c>
      <c r="HE351">
        <v>-168106.34</v>
      </c>
      <c r="HG351">
        <v>1956772.9</v>
      </c>
    </row>
    <row r="352" spans="1:215" x14ac:dyDescent="0.25">
      <c r="A352">
        <v>25</v>
      </c>
      <c r="B352" t="s">
        <v>800</v>
      </c>
      <c r="C352">
        <v>2014</v>
      </c>
      <c r="E352" t="s">
        <v>801</v>
      </c>
      <c r="F352">
        <v>1973</v>
      </c>
      <c r="G352">
        <v>0</v>
      </c>
      <c r="I352">
        <v>5</v>
      </c>
      <c r="J352" t="s">
        <v>802</v>
      </c>
      <c r="K352" t="s">
        <v>803</v>
      </c>
      <c r="L352" t="s">
        <v>804</v>
      </c>
      <c r="M352">
        <v>2</v>
      </c>
      <c r="N352" t="s">
        <v>625</v>
      </c>
      <c r="O352">
        <v>1</v>
      </c>
      <c r="P352" t="s">
        <v>616</v>
      </c>
      <c r="Q352" t="s">
        <v>713</v>
      </c>
      <c r="R352">
        <v>1</v>
      </c>
      <c r="T352" s="60">
        <v>41820</v>
      </c>
      <c r="U352" s="60">
        <v>41639</v>
      </c>
      <c r="BY352">
        <v>0</v>
      </c>
      <c r="BZ352">
        <v>0</v>
      </c>
      <c r="CA352">
        <v>0</v>
      </c>
      <c r="CC352">
        <v>0.16200000000000001</v>
      </c>
      <c r="CE352">
        <v>9.1000005999999994E-2</v>
      </c>
      <c r="CG352">
        <v>0.13100000000000001</v>
      </c>
      <c r="CJ352">
        <v>7.5999997999999999E-2</v>
      </c>
      <c r="CS352">
        <v>0</v>
      </c>
      <c r="CT352">
        <v>0</v>
      </c>
      <c r="CU352">
        <v>0</v>
      </c>
      <c r="CV352">
        <v>0.40000001000000002</v>
      </c>
      <c r="CW352">
        <v>0.22399999000000001</v>
      </c>
      <c r="CX352">
        <v>0.17599999999999999</v>
      </c>
      <c r="CY352">
        <v>0.27500001000000002</v>
      </c>
      <c r="CZ352">
        <v>0</v>
      </c>
      <c r="DA352">
        <v>0</v>
      </c>
      <c r="DB352">
        <v>7.6999999999999999E-2</v>
      </c>
      <c r="DC352">
        <v>1E-3</v>
      </c>
      <c r="DD352">
        <v>0.24700000999999999</v>
      </c>
      <c r="DE352">
        <v>0</v>
      </c>
      <c r="DR352">
        <v>0</v>
      </c>
      <c r="DS352">
        <v>0</v>
      </c>
      <c r="DT352">
        <v>0</v>
      </c>
      <c r="DU352">
        <v>0</v>
      </c>
      <c r="EW352">
        <v>0</v>
      </c>
      <c r="EX352">
        <v>0</v>
      </c>
      <c r="FN352">
        <v>-76.254000000000005</v>
      </c>
      <c r="FP352">
        <v>40018.589999999997</v>
      </c>
      <c r="FQ352">
        <v>74174.077999999994</v>
      </c>
      <c r="FW352">
        <v>114192.67</v>
      </c>
      <c r="FX352">
        <v>272689.84000000003</v>
      </c>
      <c r="GB352">
        <v>40909.309000000001</v>
      </c>
      <c r="GC352">
        <v>2922.6320999999998</v>
      </c>
      <c r="GG352">
        <v>54.966999000000001</v>
      </c>
      <c r="GL352">
        <v>-12165.058999999999</v>
      </c>
      <c r="GM352">
        <v>131.43401</v>
      </c>
      <c r="GN352">
        <v>97.675003000000004</v>
      </c>
      <c r="GO352">
        <v>173.929</v>
      </c>
      <c r="GQ352">
        <v>418833.47</v>
      </c>
      <c r="GR352">
        <v>-161276.82999999999</v>
      </c>
      <c r="GS352">
        <v>-161276.82999999999</v>
      </c>
      <c r="HA352">
        <v>-5772.9589999999998</v>
      </c>
      <c r="HB352">
        <v>-3629.3200999999999</v>
      </c>
      <c r="HE352">
        <v>-170679.11</v>
      </c>
      <c r="HG352">
        <v>2204927.2999999998</v>
      </c>
    </row>
    <row r="353" spans="1:215" x14ac:dyDescent="0.25">
      <c r="A353">
        <v>26</v>
      </c>
      <c r="B353" t="s">
        <v>808</v>
      </c>
      <c r="C353">
        <v>2001</v>
      </c>
      <c r="E353" t="s">
        <v>809</v>
      </c>
      <c r="F353">
        <v>1970</v>
      </c>
      <c r="G353">
        <v>0</v>
      </c>
      <c r="I353">
        <v>0</v>
      </c>
      <c r="J353" t="s">
        <v>810</v>
      </c>
      <c r="K353" t="s">
        <v>811</v>
      </c>
      <c r="L353" t="s">
        <v>811</v>
      </c>
      <c r="M353">
        <v>1</v>
      </c>
      <c r="N353" t="s">
        <v>615</v>
      </c>
      <c r="O353">
        <v>1</v>
      </c>
      <c r="P353" t="s">
        <v>616</v>
      </c>
      <c r="Q353" t="s">
        <v>626</v>
      </c>
      <c r="R353">
        <v>2</v>
      </c>
      <c r="S353">
        <v>1</v>
      </c>
      <c r="T353" s="60">
        <v>37072</v>
      </c>
      <c r="U353" s="60">
        <v>37073</v>
      </c>
      <c r="V353" s="60">
        <v>37073</v>
      </c>
      <c r="W353" t="s">
        <v>201</v>
      </c>
      <c r="X353" t="s">
        <v>774</v>
      </c>
      <c r="Y353" t="s">
        <v>635</v>
      </c>
      <c r="Z353">
        <v>3.5000000000000003E-2</v>
      </c>
      <c r="AA353">
        <v>7.9999998000000003E-2</v>
      </c>
      <c r="AB353">
        <v>1</v>
      </c>
      <c r="AC353">
        <v>0</v>
      </c>
      <c r="AD353">
        <v>1</v>
      </c>
      <c r="AE353">
        <v>0</v>
      </c>
      <c r="AF353">
        <v>1</v>
      </c>
      <c r="AG353">
        <v>30</v>
      </c>
      <c r="BP353" s="60">
        <v>37073</v>
      </c>
      <c r="BQ353">
        <v>95517952</v>
      </c>
      <c r="BR353">
        <v>80993720</v>
      </c>
      <c r="BS353">
        <v>1.1793</v>
      </c>
      <c r="BT353">
        <v>-14524230</v>
      </c>
      <c r="BV353">
        <v>21360862</v>
      </c>
      <c r="BW353">
        <v>1869731</v>
      </c>
      <c r="BX353">
        <v>1.1000000000000001</v>
      </c>
      <c r="BY353">
        <v>0</v>
      </c>
      <c r="BZ353">
        <v>0</v>
      </c>
      <c r="CA353">
        <v>0</v>
      </c>
      <c r="CC353">
        <v>-7.5999997999999999E-2</v>
      </c>
      <c r="CE353">
        <v>5.1999996999999999E-2</v>
      </c>
      <c r="CG353">
        <v>0.115</v>
      </c>
      <c r="CJ353">
        <v>0.122</v>
      </c>
      <c r="CS353">
        <v>0</v>
      </c>
      <c r="CT353">
        <v>0</v>
      </c>
      <c r="CU353">
        <v>0</v>
      </c>
      <c r="CV353">
        <v>0.66059995000000005</v>
      </c>
      <c r="CW353">
        <v>0.54610002000000002</v>
      </c>
      <c r="CX353">
        <v>0.1145</v>
      </c>
      <c r="CY353">
        <v>0.25280002000000001</v>
      </c>
      <c r="CZ353">
        <v>0</v>
      </c>
      <c r="DA353">
        <v>0</v>
      </c>
      <c r="DB353">
        <v>4.1100003000000003E-2</v>
      </c>
      <c r="DC353">
        <v>9.7000000000000003E-3</v>
      </c>
      <c r="DD353">
        <v>3.5799998999999999E-2</v>
      </c>
      <c r="DE353">
        <v>0</v>
      </c>
      <c r="DF353">
        <v>2003</v>
      </c>
      <c r="DG353">
        <v>0.11559999999999999</v>
      </c>
      <c r="DH353">
        <v>0</v>
      </c>
      <c r="DI353">
        <v>0.11559999999999999</v>
      </c>
      <c r="DJ353">
        <v>0.107</v>
      </c>
      <c r="DK353">
        <v>0.107</v>
      </c>
      <c r="DR353">
        <v>0</v>
      </c>
      <c r="DS353">
        <v>0</v>
      </c>
      <c r="DT353">
        <v>0</v>
      </c>
      <c r="DU353">
        <v>0</v>
      </c>
      <c r="DV353">
        <v>612340</v>
      </c>
      <c r="DW353">
        <v>20179752</v>
      </c>
      <c r="DZ353">
        <v>32.955002</v>
      </c>
      <c r="EA353">
        <v>53288</v>
      </c>
      <c r="EC353">
        <v>211959</v>
      </c>
      <c r="EF353">
        <v>13.229467</v>
      </c>
      <c r="EG353">
        <v>178801</v>
      </c>
      <c r="EH353">
        <v>2278009</v>
      </c>
      <c r="EN353">
        <v>9711</v>
      </c>
      <c r="EO353">
        <v>85011</v>
      </c>
      <c r="ES353">
        <v>23447</v>
      </c>
      <c r="ET353">
        <v>23447</v>
      </c>
      <c r="EV353">
        <v>877587</v>
      </c>
      <c r="EW353">
        <v>0</v>
      </c>
      <c r="EX353">
        <v>1</v>
      </c>
      <c r="FB353">
        <v>33215364</v>
      </c>
      <c r="FP353">
        <v>27579.643</v>
      </c>
      <c r="FQ353">
        <v>1510668.5</v>
      </c>
      <c r="FR353">
        <v>539727.93999999994</v>
      </c>
      <c r="FV353">
        <v>8157.3530000000001</v>
      </c>
      <c r="FW353">
        <v>2086133.4</v>
      </c>
      <c r="FX353">
        <v>-10773060</v>
      </c>
      <c r="FZ353">
        <v>1943027.6</v>
      </c>
      <c r="GA353">
        <v>807044.75</v>
      </c>
      <c r="GB353">
        <v>2750072.3</v>
      </c>
      <c r="GC353">
        <v>291238.84000000003</v>
      </c>
      <c r="GG353">
        <v>6983.6347999999998</v>
      </c>
      <c r="GL353">
        <v>-146844.23000000001</v>
      </c>
      <c r="GM353">
        <v>599530.56000000006</v>
      </c>
      <c r="GN353">
        <v>-553885.43999999994</v>
      </c>
      <c r="GQ353">
        <v>-5739830.5</v>
      </c>
      <c r="GR353">
        <v>-2804104.8</v>
      </c>
      <c r="GS353">
        <v>-2804104.8</v>
      </c>
      <c r="HA353">
        <v>-2502.0248999999999</v>
      </c>
      <c r="HB353">
        <v>-18047.025000000001</v>
      </c>
      <c r="HC353">
        <v>-1220.7660000000001</v>
      </c>
      <c r="HD353">
        <v>-18854.782999999999</v>
      </c>
      <c r="HE353">
        <v>-2844729.3</v>
      </c>
      <c r="HG353">
        <v>97279088</v>
      </c>
    </row>
    <row r="354" spans="1:215" x14ac:dyDescent="0.25">
      <c r="A354">
        <v>26</v>
      </c>
      <c r="B354" t="s">
        <v>808</v>
      </c>
      <c r="C354">
        <v>2002</v>
      </c>
      <c r="E354" t="s">
        <v>809</v>
      </c>
      <c r="F354">
        <v>1970</v>
      </c>
      <c r="G354">
        <v>0</v>
      </c>
      <c r="I354">
        <v>0</v>
      </c>
      <c r="J354" t="s">
        <v>810</v>
      </c>
      <c r="K354" t="s">
        <v>811</v>
      </c>
      <c r="L354" t="s">
        <v>811</v>
      </c>
      <c r="M354">
        <v>1</v>
      </c>
      <c r="N354" t="s">
        <v>615</v>
      </c>
      <c r="O354">
        <v>1</v>
      </c>
      <c r="P354" t="s">
        <v>616</v>
      </c>
      <c r="Q354" t="s">
        <v>626</v>
      </c>
      <c r="R354">
        <v>2</v>
      </c>
      <c r="S354">
        <v>1</v>
      </c>
      <c r="T354" s="60">
        <v>37437</v>
      </c>
      <c r="U354" s="60">
        <v>37438</v>
      </c>
      <c r="V354" s="60">
        <v>37438</v>
      </c>
      <c r="W354" t="s">
        <v>201</v>
      </c>
      <c r="X354" t="s">
        <v>774</v>
      </c>
      <c r="Y354" t="s">
        <v>635</v>
      </c>
      <c r="Z354">
        <v>3.5000000000000003E-2</v>
      </c>
      <c r="AA354">
        <v>7.9999998000000003E-2</v>
      </c>
      <c r="AB354">
        <v>1</v>
      </c>
      <c r="AC354">
        <v>0</v>
      </c>
      <c r="AD354">
        <v>1</v>
      </c>
      <c r="AE354">
        <v>0</v>
      </c>
      <c r="AF354">
        <v>1</v>
      </c>
      <c r="AG354">
        <v>30</v>
      </c>
      <c r="BP354" s="60">
        <v>37438</v>
      </c>
      <c r="BQ354">
        <v>99405680</v>
      </c>
      <c r="BR354">
        <v>86469776</v>
      </c>
      <c r="BS354">
        <v>1.1496</v>
      </c>
      <c r="BT354">
        <v>-12935903</v>
      </c>
      <c r="BV354">
        <v>22195184</v>
      </c>
      <c r="BW354">
        <v>1825485</v>
      </c>
      <c r="BX354">
        <v>0.97000003000000001</v>
      </c>
      <c r="BY354">
        <v>0</v>
      </c>
      <c r="BZ354">
        <v>0</v>
      </c>
      <c r="CA354">
        <v>0</v>
      </c>
      <c r="CC354">
        <v>-8.0699994999999997E-2</v>
      </c>
      <c r="CE354">
        <v>-2.07E-2</v>
      </c>
      <c r="CG354">
        <v>5.4800000000000001E-2</v>
      </c>
      <c r="CJ354">
        <v>9.7600006000000003E-2</v>
      </c>
      <c r="CS354">
        <v>0</v>
      </c>
      <c r="CT354">
        <v>0</v>
      </c>
      <c r="CU354">
        <v>0</v>
      </c>
      <c r="CV354">
        <v>0.63679998999999998</v>
      </c>
      <c r="CW354">
        <v>0.50860000000000005</v>
      </c>
      <c r="CX354">
        <v>0.12819999000000001</v>
      </c>
      <c r="CY354">
        <v>0.26319998999999999</v>
      </c>
      <c r="CZ354">
        <v>0</v>
      </c>
      <c r="DA354">
        <v>0</v>
      </c>
      <c r="DB354">
        <v>4.2500000000000003E-2</v>
      </c>
      <c r="DC354">
        <v>2.4300002000000001E-2</v>
      </c>
      <c r="DD354">
        <v>3.3299996999999998E-2</v>
      </c>
      <c r="DE354">
        <v>0</v>
      </c>
      <c r="DF354">
        <v>2004</v>
      </c>
      <c r="DG354">
        <v>0.1162</v>
      </c>
      <c r="DH354">
        <v>0</v>
      </c>
      <c r="DI354">
        <v>0.1162</v>
      </c>
      <c r="DJ354">
        <v>0.1075</v>
      </c>
      <c r="DK354">
        <v>0.1075</v>
      </c>
      <c r="DR354">
        <v>0</v>
      </c>
      <c r="DS354">
        <v>0</v>
      </c>
      <c r="DT354">
        <v>0</v>
      </c>
      <c r="DU354">
        <v>0</v>
      </c>
      <c r="DV354">
        <v>611178</v>
      </c>
      <c r="DW354">
        <v>20728692</v>
      </c>
      <c r="DZ354">
        <v>33.915999999999997</v>
      </c>
      <c r="EA354">
        <v>56635</v>
      </c>
      <c r="EC354">
        <v>226443</v>
      </c>
      <c r="EF354">
        <v>13.481873</v>
      </c>
      <c r="EG354">
        <v>187789</v>
      </c>
      <c r="EH354">
        <v>2449063</v>
      </c>
      <c r="EN354">
        <v>10265</v>
      </c>
      <c r="EO354">
        <v>95630</v>
      </c>
      <c r="ES354">
        <v>28389</v>
      </c>
      <c r="ET354">
        <v>28389</v>
      </c>
      <c r="EV354">
        <v>894256</v>
      </c>
      <c r="EW354">
        <v>0</v>
      </c>
      <c r="EX354">
        <v>1</v>
      </c>
      <c r="FB354">
        <v>37078828</v>
      </c>
      <c r="FP354">
        <v>36106.292999999998</v>
      </c>
      <c r="FQ354">
        <v>1328549.1000000001</v>
      </c>
      <c r="FR354">
        <v>448800.81</v>
      </c>
      <c r="FV354">
        <v>8636.7129000000004</v>
      </c>
      <c r="FW354">
        <v>1822092.3</v>
      </c>
      <c r="FX354">
        <v>-10233246</v>
      </c>
      <c r="FZ354">
        <v>1489423.1</v>
      </c>
      <c r="GA354">
        <v>700636.06</v>
      </c>
      <c r="GB354">
        <v>2190059.2999999998</v>
      </c>
      <c r="GC354">
        <v>266235.38</v>
      </c>
      <c r="GG354">
        <v>15848.002</v>
      </c>
      <c r="GL354">
        <v>-152414.60999999999</v>
      </c>
      <c r="GM354">
        <v>262339.75</v>
      </c>
      <c r="GN354">
        <v>-212595.61</v>
      </c>
      <c r="GQ354">
        <v>-6041681.5</v>
      </c>
      <c r="GR354">
        <v>-3052875.8</v>
      </c>
      <c r="GS354">
        <v>-3052875.8</v>
      </c>
      <c r="HA354">
        <v>-3890.4490000000001</v>
      </c>
      <c r="HB354">
        <v>-14918.054</v>
      </c>
      <c r="HC354">
        <v>-1103.2539999999999</v>
      </c>
      <c r="HD354">
        <v>-22630.213</v>
      </c>
      <c r="HE354">
        <v>-3095417.5</v>
      </c>
      <c r="HG354">
        <v>88141992</v>
      </c>
    </row>
    <row r="355" spans="1:215" x14ac:dyDescent="0.25">
      <c r="A355">
        <v>26</v>
      </c>
      <c r="B355" t="s">
        <v>808</v>
      </c>
      <c r="C355">
        <v>2003</v>
      </c>
      <c r="E355" t="s">
        <v>809</v>
      </c>
      <c r="F355">
        <v>1970</v>
      </c>
      <c r="G355">
        <v>0</v>
      </c>
      <c r="I355">
        <v>0</v>
      </c>
      <c r="J355" t="s">
        <v>810</v>
      </c>
      <c r="K355" t="s">
        <v>811</v>
      </c>
      <c r="L355" t="s">
        <v>811</v>
      </c>
      <c r="M355">
        <v>1</v>
      </c>
      <c r="N355" t="s">
        <v>615</v>
      </c>
      <c r="O355">
        <v>1</v>
      </c>
      <c r="P355" t="s">
        <v>616</v>
      </c>
      <c r="Q355" t="s">
        <v>626</v>
      </c>
      <c r="R355">
        <v>2</v>
      </c>
      <c r="S355">
        <v>1</v>
      </c>
      <c r="T355" s="60">
        <v>37802</v>
      </c>
      <c r="U355" s="60">
        <v>37803</v>
      </c>
      <c r="V355" s="60">
        <v>37803</v>
      </c>
      <c r="W355" t="s">
        <v>201</v>
      </c>
      <c r="X355" t="s">
        <v>774</v>
      </c>
      <c r="Y355" t="s">
        <v>635</v>
      </c>
      <c r="Z355">
        <v>3.5000000000000003E-2</v>
      </c>
      <c r="AA355">
        <v>7.9999998000000003E-2</v>
      </c>
      <c r="AB355">
        <v>1</v>
      </c>
      <c r="AC355">
        <v>0</v>
      </c>
      <c r="AD355">
        <v>1</v>
      </c>
      <c r="AE355">
        <v>0</v>
      </c>
      <c r="AF355">
        <v>1</v>
      </c>
      <c r="AG355">
        <v>0</v>
      </c>
      <c r="BP355" s="60">
        <v>37803</v>
      </c>
      <c r="BQ355">
        <v>101906720</v>
      </c>
      <c r="BR355">
        <v>89251328</v>
      </c>
      <c r="BS355">
        <v>1.1417999999999999</v>
      </c>
      <c r="BT355">
        <v>-12655392</v>
      </c>
      <c r="BV355">
        <v>22270808</v>
      </c>
      <c r="BW355">
        <v>1844203</v>
      </c>
      <c r="BX355">
        <v>0.98000001999999997</v>
      </c>
      <c r="BY355">
        <v>0</v>
      </c>
      <c r="BZ355">
        <v>0</v>
      </c>
      <c r="CA355">
        <v>0</v>
      </c>
      <c r="CC355">
        <v>2.8499997999999999E-2</v>
      </c>
      <c r="CE355">
        <v>-4.3999999999999997E-2</v>
      </c>
      <c r="CG355">
        <v>1.9400001E-2</v>
      </c>
      <c r="CJ355">
        <v>8.5400000000000004E-2</v>
      </c>
      <c r="CS355">
        <v>0</v>
      </c>
      <c r="CT355">
        <v>0</v>
      </c>
      <c r="CU355">
        <v>0</v>
      </c>
      <c r="CV355">
        <v>0.67199998999999999</v>
      </c>
      <c r="CW355">
        <v>0.53500002999999996</v>
      </c>
      <c r="CX355">
        <v>0.13699998999999999</v>
      </c>
      <c r="CY355">
        <v>0.23</v>
      </c>
      <c r="CZ355">
        <v>0</v>
      </c>
      <c r="DA355">
        <v>0</v>
      </c>
      <c r="DB355">
        <v>4.5999999999999999E-2</v>
      </c>
      <c r="DC355">
        <v>1.4E-2</v>
      </c>
      <c r="DD355">
        <v>3.4000002000000001E-2</v>
      </c>
      <c r="DE355">
        <v>4.0000000000000001E-3</v>
      </c>
      <c r="DF355">
        <v>2005</v>
      </c>
      <c r="DG355">
        <v>0.1171</v>
      </c>
      <c r="DH355">
        <v>0</v>
      </c>
      <c r="DI355">
        <v>0.1171</v>
      </c>
      <c r="DJ355">
        <v>0.1081</v>
      </c>
      <c r="DK355">
        <v>0.1081</v>
      </c>
      <c r="DR355">
        <v>0</v>
      </c>
      <c r="DS355">
        <v>0</v>
      </c>
      <c r="DT355">
        <v>0</v>
      </c>
      <c r="DU355">
        <v>0</v>
      </c>
      <c r="DV355">
        <v>595164</v>
      </c>
      <c r="DW355">
        <v>20867780</v>
      </c>
      <c r="DZ355">
        <v>35.061999999999998</v>
      </c>
      <c r="EA355">
        <v>64890</v>
      </c>
      <c r="EC355">
        <v>245839</v>
      </c>
      <c r="EF355">
        <v>15.901408999999999</v>
      </c>
      <c r="EG355">
        <v>208399</v>
      </c>
      <c r="EH355">
        <v>2665954</v>
      </c>
      <c r="EN355">
        <v>10720</v>
      </c>
      <c r="EO355">
        <v>104165</v>
      </c>
      <c r="ES355">
        <v>26720</v>
      </c>
      <c r="ET355">
        <v>26720</v>
      </c>
      <c r="EV355">
        <v>905893</v>
      </c>
      <c r="EW355">
        <v>0</v>
      </c>
      <c r="EX355">
        <v>1</v>
      </c>
      <c r="FB355">
        <v>37749468</v>
      </c>
      <c r="FP355">
        <v>1044.49</v>
      </c>
      <c r="FQ355">
        <v>1429785.3</v>
      </c>
      <c r="FR355">
        <v>371658.19</v>
      </c>
      <c r="FV355">
        <v>19247.449000000001</v>
      </c>
      <c r="FW355">
        <v>1821746.9</v>
      </c>
      <c r="FX355">
        <v>471177.22</v>
      </c>
      <c r="FZ355">
        <v>1257834.5</v>
      </c>
      <c r="GA355">
        <v>854888.06</v>
      </c>
      <c r="GB355">
        <v>2112722.5</v>
      </c>
      <c r="GC355">
        <v>248542.34</v>
      </c>
      <c r="GG355">
        <v>6253.9081999999999</v>
      </c>
      <c r="GL355">
        <v>-164006.35999999999</v>
      </c>
      <c r="GM355">
        <v>157928.16</v>
      </c>
      <c r="GN355">
        <v>-123299.72</v>
      </c>
      <c r="GQ355">
        <v>4531065</v>
      </c>
      <c r="GR355">
        <v>-3909186.5</v>
      </c>
      <c r="GS355">
        <v>-3909186.5</v>
      </c>
      <c r="HA355">
        <v>-3455.2728999999999</v>
      </c>
      <c r="HB355">
        <v>-14511.208000000001</v>
      </c>
      <c r="HC355">
        <v>-411.16699</v>
      </c>
      <c r="HD355">
        <v>-396500.16</v>
      </c>
      <c r="HE355">
        <v>-4324065</v>
      </c>
      <c r="HG355">
        <v>88348992</v>
      </c>
    </row>
    <row r="356" spans="1:215" x14ac:dyDescent="0.25">
      <c r="A356">
        <v>26</v>
      </c>
      <c r="B356" t="s">
        <v>808</v>
      </c>
      <c r="C356">
        <v>2004</v>
      </c>
      <c r="E356" t="s">
        <v>809</v>
      </c>
      <c r="F356">
        <v>1970</v>
      </c>
      <c r="G356">
        <v>0</v>
      </c>
      <c r="I356">
        <v>0</v>
      </c>
      <c r="J356" t="s">
        <v>810</v>
      </c>
      <c r="K356" t="s">
        <v>811</v>
      </c>
      <c r="L356" t="s">
        <v>811</v>
      </c>
      <c r="M356">
        <v>1</v>
      </c>
      <c r="N356" t="s">
        <v>615</v>
      </c>
      <c r="O356">
        <v>1</v>
      </c>
      <c r="P356" t="s">
        <v>616</v>
      </c>
      <c r="Q356" t="s">
        <v>626</v>
      </c>
      <c r="R356">
        <v>2</v>
      </c>
      <c r="S356">
        <v>1</v>
      </c>
      <c r="T356" s="60">
        <v>38168</v>
      </c>
      <c r="U356" s="60">
        <v>38169</v>
      </c>
      <c r="V356" s="60">
        <v>38169</v>
      </c>
      <c r="W356" t="s">
        <v>201</v>
      </c>
      <c r="X356" t="s">
        <v>774</v>
      </c>
      <c r="Y356" t="s">
        <v>635</v>
      </c>
      <c r="Z356">
        <v>3.5000000000000003E-2</v>
      </c>
      <c r="AA356">
        <v>7.7500000999999999E-2</v>
      </c>
      <c r="AB356">
        <v>1</v>
      </c>
      <c r="AC356">
        <v>0</v>
      </c>
      <c r="AD356">
        <v>1</v>
      </c>
      <c r="AE356">
        <v>0</v>
      </c>
      <c r="AF356">
        <v>1</v>
      </c>
      <c r="AG356">
        <v>30</v>
      </c>
      <c r="BP356" s="60">
        <v>38169</v>
      </c>
      <c r="BQ356">
        <v>106707424</v>
      </c>
      <c r="BR356">
        <v>95185432</v>
      </c>
      <c r="BS356">
        <v>1.1209998999999999</v>
      </c>
      <c r="BT356">
        <v>-11521993</v>
      </c>
      <c r="BV356">
        <v>23115580</v>
      </c>
      <c r="BW356">
        <v>2044540</v>
      </c>
      <c r="BX356">
        <v>0.92000002000000003</v>
      </c>
      <c r="BY356">
        <v>0</v>
      </c>
      <c r="BZ356">
        <v>0</v>
      </c>
      <c r="CA356">
        <v>0</v>
      </c>
      <c r="CC356">
        <v>0.16650000000000001</v>
      </c>
      <c r="CE356">
        <v>3.3099997999999999E-2</v>
      </c>
      <c r="CG356">
        <v>2.41E-2</v>
      </c>
      <c r="CJ356">
        <v>0.1016</v>
      </c>
      <c r="CS356">
        <v>0</v>
      </c>
      <c r="CT356">
        <v>0</v>
      </c>
      <c r="CU356">
        <v>0</v>
      </c>
      <c r="CV356">
        <v>0.69999999000000002</v>
      </c>
      <c r="CW356">
        <v>0.50800002</v>
      </c>
      <c r="CX356">
        <v>0.192</v>
      </c>
      <c r="CY356">
        <v>0.20200001000000001</v>
      </c>
      <c r="CZ356">
        <v>0</v>
      </c>
      <c r="DA356">
        <v>0</v>
      </c>
      <c r="DB356">
        <v>5.6999995999999997E-2</v>
      </c>
      <c r="DC356">
        <v>5.0000000000000001E-3</v>
      </c>
      <c r="DD356">
        <v>3.4000002000000001E-2</v>
      </c>
      <c r="DE356">
        <v>2E-3</v>
      </c>
      <c r="DF356">
        <v>2006</v>
      </c>
      <c r="DG356">
        <v>0.1137</v>
      </c>
      <c r="DH356">
        <v>0</v>
      </c>
      <c r="DI356">
        <v>0.1137</v>
      </c>
      <c r="DJ356">
        <v>0.1085</v>
      </c>
      <c r="DK356">
        <v>0.1085</v>
      </c>
      <c r="DR356">
        <v>0</v>
      </c>
      <c r="DS356">
        <v>0</v>
      </c>
      <c r="DT356">
        <v>0</v>
      </c>
      <c r="DU356">
        <v>0</v>
      </c>
      <c r="DV356">
        <v>597376</v>
      </c>
      <c r="DW356">
        <v>21587488</v>
      </c>
      <c r="DZ356">
        <v>36.137000999999998</v>
      </c>
      <c r="EA356">
        <v>69703</v>
      </c>
      <c r="EC356">
        <v>264460</v>
      </c>
      <c r="EF356">
        <v>13.8827</v>
      </c>
      <c r="EG356">
        <v>224538</v>
      </c>
      <c r="EH356">
        <v>3050351</v>
      </c>
      <c r="EN356">
        <v>11268</v>
      </c>
      <c r="EO356">
        <v>114123</v>
      </c>
      <c r="ES356">
        <v>28654</v>
      </c>
      <c r="ET356">
        <v>28654</v>
      </c>
      <c r="EV356">
        <v>931539</v>
      </c>
      <c r="EW356">
        <v>0</v>
      </c>
      <c r="EX356">
        <v>1</v>
      </c>
      <c r="FB356">
        <v>43017228</v>
      </c>
      <c r="FP356">
        <v>49270.184000000001</v>
      </c>
      <c r="FQ356">
        <v>1464127.9</v>
      </c>
      <c r="FR356">
        <v>434308.31</v>
      </c>
      <c r="FV356">
        <v>19365.506000000001</v>
      </c>
      <c r="FW356">
        <v>1967071.9</v>
      </c>
      <c r="FX356">
        <v>12335312</v>
      </c>
      <c r="FZ356">
        <v>1085963.3999999999</v>
      </c>
      <c r="GA356">
        <v>1212596</v>
      </c>
      <c r="GB356">
        <v>2298559.2999999998</v>
      </c>
      <c r="GC356">
        <v>259306.25</v>
      </c>
      <c r="GG356">
        <v>6187.4282000000003</v>
      </c>
      <c r="GL356">
        <v>-173798.52</v>
      </c>
      <c r="GM356">
        <v>159798.51999999999</v>
      </c>
      <c r="GN356">
        <v>-114150.38</v>
      </c>
      <c r="GQ356">
        <v>16738261</v>
      </c>
      <c r="GR356">
        <v>-3671418.8</v>
      </c>
      <c r="GS356">
        <v>-3671418.8</v>
      </c>
      <c r="HA356">
        <v>-4440.4921999999997</v>
      </c>
      <c r="HB356">
        <v>-14301.357</v>
      </c>
      <c r="HC356">
        <v>-287.13799999999998</v>
      </c>
      <c r="HD356">
        <v>-463228.84</v>
      </c>
      <c r="HE356">
        <v>-4153676.8</v>
      </c>
      <c r="HG356">
        <v>100933576</v>
      </c>
    </row>
    <row r="357" spans="1:215" x14ac:dyDescent="0.25">
      <c r="A357">
        <v>26</v>
      </c>
      <c r="B357" t="s">
        <v>808</v>
      </c>
      <c r="C357">
        <v>2005</v>
      </c>
      <c r="E357" t="s">
        <v>809</v>
      </c>
      <c r="F357">
        <v>1970</v>
      </c>
      <c r="G357">
        <v>0</v>
      </c>
      <c r="I357">
        <v>0</v>
      </c>
      <c r="J357" t="s">
        <v>810</v>
      </c>
      <c r="K357" t="s">
        <v>811</v>
      </c>
      <c r="L357" t="s">
        <v>811</v>
      </c>
      <c r="M357">
        <v>1</v>
      </c>
      <c r="N357" t="s">
        <v>615</v>
      </c>
      <c r="O357">
        <v>1</v>
      </c>
      <c r="P357" t="s">
        <v>616</v>
      </c>
      <c r="Q357" t="s">
        <v>626</v>
      </c>
      <c r="R357">
        <v>2</v>
      </c>
      <c r="S357">
        <v>1</v>
      </c>
      <c r="T357" s="60">
        <v>38533</v>
      </c>
      <c r="U357" s="60">
        <v>38534</v>
      </c>
      <c r="V357" s="60">
        <v>38534</v>
      </c>
      <c r="W357" t="s">
        <v>201</v>
      </c>
      <c r="X357" t="s">
        <v>774</v>
      </c>
      <c r="Y357" t="s">
        <v>619</v>
      </c>
      <c r="Z357">
        <v>2.9999998999999999E-2</v>
      </c>
      <c r="AA357">
        <v>7.7500000999999999E-2</v>
      </c>
      <c r="AB357">
        <v>1</v>
      </c>
      <c r="AC357">
        <v>0</v>
      </c>
      <c r="AD357">
        <v>1</v>
      </c>
      <c r="AE357">
        <v>1</v>
      </c>
      <c r="AF357">
        <v>1</v>
      </c>
      <c r="AG357">
        <v>30</v>
      </c>
      <c r="BP357" s="60">
        <v>38534</v>
      </c>
      <c r="BQ357">
        <v>111539880</v>
      </c>
      <c r="BR357">
        <v>103925952</v>
      </c>
      <c r="BS357">
        <v>1.0732999999999999</v>
      </c>
      <c r="BT357">
        <v>-7614380</v>
      </c>
      <c r="BV357">
        <v>24185938</v>
      </c>
      <c r="BW357">
        <v>2141862</v>
      </c>
      <c r="BX357">
        <v>1.02</v>
      </c>
      <c r="BY357">
        <v>0</v>
      </c>
      <c r="BZ357">
        <v>0</v>
      </c>
      <c r="CA357">
        <v>0</v>
      </c>
      <c r="CC357">
        <v>0.1018</v>
      </c>
      <c r="CE357">
        <v>9.7399995000000003E-2</v>
      </c>
      <c r="CG357">
        <v>2.3399999000000001E-2</v>
      </c>
      <c r="CJ357">
        <v>9.3699999000000006E-2</v>
      </c>
      <c r="CS357">
        <v>0</v>
      </c>
      <c r="CT357">
        <v>0</v>
      </c>
      <c r="CU357">
        <v>0</v>
      </c>
      <c r="CV357">
        <v>0.69999999000000002</v>
      </c>
      <c r="CW357">
        <v>0.50999998999999996</v>
      </c>
      <c r="CX357">
        <v>0.19</v>
      </c>
      <c r="CY357">
        <v>0.21700000999999999</v>
      </c>
      <c r="CZ357">
        <v>0</v>
      </c>
      <c r="DA357">
        <v>0</v>
      </c>
      <c r="DB357">
        <v>4.9000002000000001E-2</v>
      </c>
      <c r="DC357">
        <v>3.0000000000000001E-3</v>
      </c>
      <c r="DD357">
        <v>3.2000002E-2</v>
      </c>
      <c r="DE357">
        <v>0</v>
      </c>
      <c r="DF357">
        <v>2007</v>
      </c>
      <c r="DG357">
        <v>0.11430000999999999</v>
      </c>
      <c r="DH357">
        <v>0</v>
      </c>
      <c r="DI357">
        <v>0.11430000999999999</v>
      </c>
      <c r="DJ357">
        <v>0.11520001000000001</v>
      </c>
      <c r="DK357">
        <v>0.11520001000000001</v>
      </c>
      <c r="DR357">
        <v>0</v>
      </c>
      <c r="DS357">
        <v>0</v>
      </c>
      <c r="DT357">
        <v>0</v>
      </c>
      <c r="DU357">
        <v>0</v>
      </c>
      <c r="DV357">
        <v>598063</v>
      </c>
      <c r="DW357">
        <v>22467276</v>
      </c>
      <c r="DZ357">
        <v>37.567000999999998</v>
      </c>
      <c r="EA357">
        <v>74864</v>
      </c>
      <c r="EC357">
        <v>268131</v>
      </c>
      <c r="EF357">
        <v>16.058782999999998</v>
      </c>
      <c r="EG357">
        <v>224954</v>
      </c>
      <c r="EH357">
        <v>3330604</v>
      </c>
      <c r="EN357">
        <v>11727</v>
      </c>
      <c r="EO357">
        <v>123365</v>
      </c>
      <c r="ES357">
        <v>31450</v>
      </c>
      <c r="ET357">
        <v>31450</v>
      </c>
      <c r="EV357">
        <v>941058</v>
      </c>
      <c r="EW357">
        <v>0</v>
      </c>
      <c r="EX357">
        <v>1</v>
      </c>
      <c r="FB357">
        <v>47891484</v>
      </c>
      <c r="FP357">
        <v>30556.133000000002</v>
      </c>
      <c r="FQ357">
        <v>1669084.1</v>
      </c>
      <c r="FR357">
        <v>518487.91</v>
      </c>
      <c r="FV357">
        <v>19774.368999999999</v>
      </c>
      <c r="FW357">
        <v>2237902.5</v>
      </c>
      <c r="FX357">
        <v>7095129.5</v>
      </c>
      <c r="FZ357">
        <v>1540519.3</v>
      </c>
      <c r="GA357">
        <v>1629643.6</v>
      </c>
      <c r="GB357">
        <v>3170162.8</v>
      </c>
      <c r="GC357">
        <v>291145.71999999997</v>
      </c>
      <c r="GG357">
        <v>52056.391000000003</v>
      </c>
      <c r="GL357">
        <v>-385987.69</v>
      </c>
      <c r="GM357">
        <v>340105.28</v>
      </c>
      <c r="GN357">
        <v>-301657.38</v>
      </c>
      <c r="GQ357">
        <v>12498857</v>
      </c>
      <c r="GR357">
        <v>-4305857.5</v>
      </c>
      <c r="GS357">
        <v>-4305857.5</v>
      </c>
      <c r="HB357">
        <v>-15295.933999999999</v>
      </c>
      <c r="HC357">
        <v>-223.96100000000001</v>
      </c>
      <c r="HD357">
        <v>-904676.31</v>
      </c>
      <c r="HE357">
        <v>-5225991</v>
      </c>
      <c r="HG357">
        <v>108206440</v>
      </c>
    </row>
    <row r="358" spans="1:215" x14ac:dyDescent="0.25">
      <c r="A358">
        <v>26</v>
      </c>
      <c r="B358" t="s">
        <v>808</v>
      </c>
      <c r="C358">
        <v>2006</v>
      </c>
      <c r="E358" t="s">
        <v>809</v>
      </c>
      <c r="F358">
        <v>1970</v>
      </c>
      <c r="G358">
        <v>0</v>
      </c>
      <c r="I358">
        <v>0</v>
      </c>
      <c r="J358" t="s">
        <v>810</v>
      </c>
      <c r="K358" t="s">
        <v>811</v>
      </c>
      <c r="L358" t="s">
        <v>811</v>
      </c>
      <c r="M358">
        <v>1</v>
      </c>
      <c r="N358" t="s">
        <v>615</v>
      </c>
      <c r="O358">
        <v>1</v>
      </c>
      <c r="P358" t="s">
        <v>616</v>
      </c>
      <c r="Q358" t="s">
        <v>626</v>
      </c>
      <c r="R358">
        <v>2</v>
      </c>
      <c r="S358">
        <v>1</v>
      </c>
      <c r="T358" s="60">
        <v>38898</v>
      </c>
      <c r="U358" s="60">
        <v>38899</v>
      </c>
      <c r="V358" s="60">
        <v>38899</v>
      </c>
      <c r="W358" t="s">
        <v>201</v>
      </c>
      <c r="X358" t="s">
        <v>774</v>
      </c>
      <c r="Y358" t="s">
        <v>619</v>
      </c>
      <c r="Z358">
        <v>2.9999998999999999E-2</v>
      </c>
      <c r="AA358">
        <v>7.7500000999999999E-2</v>
      </c>
      <c r="AB358">
        <v>1</v>
      </c>
      <c r="AC358">
        <v>0</v>
      </c>
      <c r="AD358">
        <v>1</v>
      </c>
      <c r="AE358">
        <v>1</v>
      </c>
      <c r="AF358">
        <v>1</v>
      </c>
      <c r="AG358">
        <v>30</v>
      </c>
      <c r="BP358" s="60">
        <v>38899</v>
      </c>
      <c r="BQ358">
        <v>117159616</v>
      </c>
      <c r="BR358">
        <v>110977832</v>
      </c>
      <c r="BS358">
        <v>1.0556999</v>
      </c>
      <c r="BT358">
        <v>-6181784</v>
      </c>
      <c r="BV358">
        <v>25327922</v>
      </c>
      <c r="BW358">
        <v>2193928</v>
      </c>
      <c r="BX358">
        <v>0.95999997999999997</v>
      </c>
      <c r="BY358">
        <v>0</v>
      </c>
      <c r="BZ358">
        <v>0</v>
      </c>
      <c r="CA358">
        <v>0</v>
      </c>
      <c r="CC358">
        <v>0.10560000999999999</v>
      </c>
      <c r="CE358">
        <v>0.1242</v>
      </c>
      <c r="CG358">
        <v>6.0800000999999999E-2</v>
      </c>
      <c r="CJ358">
        <v>8.7399996999999993E-2</v>
      </c>
      <c r="CS358">
        <v>0</v>
      </c>
      <c r="CT358">
        <v>0</v>
      </c>
      <c r="CU358">
        <v>0</v>
      </c>
      <c r="CV358">
        <v>0.69899999999999995</v>
      </c>
      <c r="CW358">
        <v>0.50400001000000005</v>
      </c>
      <c r="CX358">
        <v>0.19499999000000001</v>
      </c>
      <c r="CY358">
        <v>0.21299999999999999</v>
      </c>
      <c r="CZ358">
        <v>0</v>
      </c>
      <c r="DA358">
        <v>0</v>
      </c>
      <c r="DB358">
        <v>4.9000002000000001E-2</v>
      </c>
      <c r="DC358">
        <v>8.0000000000000002E-3</v>
      </c>
      <c r="DD358">
        <v>3.0999999E-2</v>
      </c>
      <c r="DE358">
        <v>0</v>
      </c>
      <c r="DF358">
        <v>2008</v>
      </c>
      <c r="DG358">
        <v>0.11520001000000001</v>
      </c>
      <c r="DH358">
        <v>0</v>
      </c>
      <c r="DI358">
        <v>0.11520001000000001</v>
      </c>
      <c r="DJ358">
        <v>0.1072</v>
      </c>
      <c r="DK358">
        <v>0.1072</v>
      </c>
      <c r="DR358">
        <v>0</v>
      </c>
      <c r="DS358">
        <v>0</v>
      </c>
      <c r="DT358">
        <v>0</v>
      </c>
      <c r="DU358">
        <v>0</v>
      </c>
      <c r="DV358">
        <v>599816</v>
      </c>
      <c r="DW358">
        <v>23527136</v>
      </c>
      <c r="DZ358">
        <v>39.223998999999999</v>
      </c>
      <c r="EA358">
        <v>79928</v>
      </c>
      <c r="EC358">
        <v>280422</v>
      </c>
      <c r="EF358">
        <v>16.219937999999999</v>
      </c>
      <c r="EG358">
        <v>236652</v>
      </c>
      <c r="EH358">
        <v>3635721</v>
      </c>
      <c r="EN358">
        <v>12088</v>
      </c>
      <c r="EO358">
        <v>131940</v>
      </c>
      <c r="ES358">
        <v>31682</v>
      </c>
      <c r="ET358">
        <v>31682</v>
      </c>
      <c r="EV358">
        <v>960166</v>
      </c>
      <c r="EW358">
        <v>0</v>
      </c>
      <c r="EX358">
        <v>1</v>
      </c>
      <c r="FB358">
        <v>51994912</v>
      </c>
      <c r="FP358">
        <v>30723.312999999998</v>
      </c>
      <c r="FQ358">
        <v>1781877.9</v>
      </c>
      <c r="FR358">
        <v>537215.13</v>
      </c>
      <c r="FV358">
        <v>24746.326000000001</v>
      </c>
      <c r="FW358">
        <v>2374562.7999999998</v>
      </c>
      <c r="FX358">
        <v>8621065</v>
      </c>
      <c r="FZ358">
        <v>1313272.5</v>
      </c>
      <c r="GA358">
        <v>1405760.9</v>
      </c>
      <c r="GB358">
        <v>2719033.3</v>
      </c>
      <c r="GC358">
        <v>299270.84000000003</v>
      </c>
      <c r="GG358">
        <v>7690.7290000000003</v>
      </c>
      <c r="GL358">
        <v>-201760.3</v>
      </c>
      <c r="GM358">
        <v>724942.44</v>
      </c>
      <c r="GN358">
        <v>-674451.69</v>
      </c>
      <c r="GQ358">
        <v>13870353</v>
      </c>
      <c r="GR358">
        <v>-4548427.5</v>
      </c>
      <c r="GS358">
        <v>-4548427.5</v>
      </c>
      <c r="HA358">
        <v>-3385.5969</v>
      </c>
      <c r="HB358">
        <v>-14564.394</v>
      </c>
      <c r="HC358">
        <v>-154.38901000000001</v>
      </c>
      <c r="HD358">
        <v>-1048830.8</v>
      </c>
      <c r="HE358">
        <v>-5615362.5</v>
      </c>
      <c r="HF358">
        <v>-121384.64</v>
      </c>
      <c r="HG358">
        <v>116340048</v>
      </c>
    </row>
    <row r="359" spans="1:215" x14ac:dyDescent="0.25">
      <c r="A359">
        <v>26</v>
      </c>
      <c r="B359" t="s">
        <v>808</v>
      </c>
      <c r="C359">
        <v>2007</v>
      </c>
      <c r="E359" t="s">
        <v>809</v>
      </c>
      <c r="F359">
        <v>1970</v>
      </c>
      <c r="G359">
        <v>0</v>
      </c>
      <c r="I359">
        <v>0</v>
      </c>
      <c r="J359" t="s">
        <v>810</v>
      </c>
      <c r="K359" t="s">
        <v>811</v>
      </c>
      <c r="L359" t="s">
        <v>811</v>
      </c>
      <c r="M359">
        <v>1</v>
      </c>
      <c r="N359" t="s">
        <v>615</v>
      </c>
      <c r="O359">
        <v>1</v>
      </c>
      <c r="P359" t="s">
        <v>616</v>
      </c>
      <c r="Q359" t="s">
        <v>626</v>
      </c>
      <c r="R359">
        <v>2</v>
      </c>
      <c r="S359">
        <v>1</v>
      </c>
      <c r="T359" s="60">
        <v>39263</v>
      </c>
      <c r="U359" s="60">
        <v>39264</v>
      </c>
      <c r="V359" s="60">
        <v>39264</v>
      </c>
      <c r="W359" t="s">
        <v>201</v>
      </c>
      <c r="X359" t="s">
        <v>774</v>
      </c>
      <c r="Y359" t="s">
        <v>619</v>
      </c>
      <c r="Z359">
        <v>2.9999998999999999E-2</v>
      </c>
      <c r="AA359">
        <v>7.7500000999999999E-2</v>
      </c>
      <c r="AB359">
        <v>1</v>
      </c>
      <c r="AC359">
        <v>0</v>
      </c>
      <c r="AD359">
        <v>1</v>
      </c>
      <c r="AE359">
        <v>1</v>
      </c>
      <c r="AF359">
        <v>1</v>
      </c>
      <c r="AG359">
        <v>30</v>
      </c>
      <c r="BP359" s="60">
        <v>39264</v>
      </c>
      <c r="BQ359">
        <v>125584704</v>
      </c>
      <c r="BR359">
        <v>118870512</v>
      </c>
      <c r="BS359">
        <v>1.0565</v>
      </c>
      <c r="BT359">
        <v>-6714191</v>
      </c>
      <c r="BV359">
        <v>26385768</v>
      </c>
      <c r="BW359">
        <v>2455255</v>
      </c>
      <c r="BX359">
        <v>1.1100000000000001</v>
      </c>
      <c r="BY359">
        <v>0</v>
      </c>
      <c r="BZ359">
        <v>0</v>
      </c>
      <c r="CA359">
        <v>0</v>
      </c>
      <c r="CC359">
        <v>0.1807</v>
      </c>
      <c r="CE359">
        <v>0.1288</v>
      </c>
      <c r="CG359">
        <v>0.11520001000000001</v>
      </c>
      <c r="CJ359">
        <v>8.4600001999999994E-2</v>
      </c>
      <c r="CS359">
        <v>0</v>
      </c>
      <c r="CT359">
        <v>0</v>
      </c>
      <c r="CU359">
        <v>0</v>
      </c>
      <c r="CV359">
        <v>0.59300005</v>
      </c>
      <c r="CW359">
        <v>0.42900001999999998</v>
      </c>
      <c r="CX359">
        <v>0.16399999000000001</v>
      </c>
      <c r="CY359">
        <v>0.24199998</v>
      </c>
      <c r="CZ359">
        <v>0</v>
      </c>
      <c r="DA359">
        <v>0</v>
      </c>
      <c r="DB359">
        <v>5.9999998999999998E-2</v>
      </c>
      <c r="DC359">
        <v>2.9000001000000001E-2</v>
      </c>
      <c r="DD359">
        <v>7.6000004999999995E-2</v>
      </c>
      <c r="DE359">
        <v>0</v>
      </c>
      <c r="DF359">
        <v>2009</v>
      </c>
      <c r="DG359">
        <v>0.11520001000000001</v>
      </c>
      <c r="DH359">
        <v>0</v>
      </c>
      <c r="DI359">
        <v>0.11520001000000001</v>
      </c>
      <c r="DJ359">
        <v>0.1072</v>
      </c>
      <c r="DK359">
        <v>0.1072</v>
      </c>
      <c r="DR359">
        <v>0</v>
      </c>
      <c r="DS359">
        <v>0</v>
      </c>
      <c r="DT359">
        <v>0</v>
      </c>
      <c r="DU359">
        <v>0</v>
      </c>
      <c r="DV359">
        <v>598438</v>
      </c>
      <c r="DW359">
        <v>24527360</v>
      </c>
      <c r="DZ359">
        <v>40.985999999999997</v>
      </c>
      <c r="EA359">
        <v>84766</v>
      </c>
      <c r="EC359">
        <v>293514</v>
      </c>
      <c r="EF359">
        <v>16.891665</v>
      </c>
      <c r="EG359">
        <v>249494</v>
      </c>
      <c r="EH359">
        <v>3965413</v>
      </c>
      <c r="EN359">
        <v>12458</v>
      </c>
      <c r="EO359">
        <v>141650</v>
      </c>
      <c r="ES359">
        <v>31562</v>
      </c>
      <c r="ET359">
        <v>31562</v>
      </c>
      <c r="EV359">
        <v>976718</v>
      </c>
      <c r="EW359">
        <v>0</v>
      </c>
      <c r="EX359">
        <v>1</v>
      </c>
      <c r="FB359">
        <v>56503976</v>
      </c>
      <c r="FI359">
        <v>136705904</v>
      </c>
      <c r="FP359">
        <v>27820.690999999999</v>
      </c>
      <c r="FQ359">
        <v>2366330.2999999998</v>
      </c>
      <c r="FR359">
        <v>670482.93999999994</v>
      </c>
      <c r="FV359">
        <v>32729.307000000001</v>
      </c>
      <c r="FW359">
        <v>3097363.3</v>
      </c>
      <c r="FX359">
        <v>17912504</v>
      </c>
      <c r="FZ359">
        <v>1562242.4</v>
      </c>
      <c r="GA359">
        <v>1650359.5</v>
      </c>
      <c r="GB359">
        <v>3212602</v>
      </c>
      <c r="GC359">
        <v>325014.5</v>
      </c>
      <c r="GG359">
        <v>15967.368</v>
      </c>
      <c r="GL359">
        <v>-226822.77</v>
      </c>
      <c r="GM359">
        <v>1106904.3</v>
      </c>
      <c r="GN359">
        <v>-1044575.4</v>
      </c>
      <c r="GQ359">
        <v>24398958</v>
      </c>
      <c r="GR359">
        <v>-4957940</v>
      </c>
      <c r="GS359">
        <v>-4957940</v>
      </c>
      <c r="HA359">
        <v>-1710.4069999999999</v>
      </c>
      <c r="HB359">
        <v>-16141.474</v>
      </c>
      <c r="HC359">
        <v>-194.54601</v>
      </c>
      <c r="HD359">
        <v>-1447779.4</v>
      </c>
      <c r="HE359">
        <v>-6423765.5</v>
      </c>
      <c r="HG359">
        <v>134315248</v>
      </c>
    </row>
    <row r="360" spans="1:215" x14ac:dyDescent="0.25">
      <c r="A360">
        <v>26</v>
      </c>
      <c r="B360" t="s">
        <v>808</v>
      </c>
      <c r="C360">
        <v>2008</v>
      </c>
      <c r="E360" t="s">
        <v>809</v>
      </c>
      <c r="F360">
        <v>1970</v>
      </c>
      <c r="G360">
        <v>0</v>
      </c>
      <c r="I360">
        <v>0</v>
      </c>
      <c r="J360" t="s">
        <v>810</v>
      </c>
      <c r="K360" t="s">
        <v>811</v>
      </c>
      <c r="L360" t="s">
        <v>811</v>
      </c>
      <c r="M360">
        <v>1</v>
      </c>
      <c r="N360" t="s">
        <v>615</v>
      </c>
      <c r="O360">
        <v>1</v>
      </c>
      <c r="P360" t="s">
        <v>616</v>
      </c>
      <c r="Q360" t="s">
        <v>626</v>
      </c>
      <c r="R360">
        <v>2</v>
      </c>
      <c r="S360">
        <v>1</v>
      </c>
      <c r="T360" s="60">
        <v>39629</v>
      </c>
      <c r="U360" s="60">
        <v>39630</v>
      </c>
      <c r="V360" s="60">
        <v>39630</v>
      </c>
      <c r="W360" t="s">
        <v>201</v>
      </c>
      <c r="X360" t="s">
        <v>774</v>
      </c>
      <c r="Y360" t="s">
        <v>619</v>
      </c>
      <c r="Z360">
        <v>2.9999998999999999E-2</v>
      </c>
      <c r="AA360">
        <v>7.7500000999999999E-2</v>
      </c>
      <c r="AB360">
        <v>1</v>
      </c>
      <c r="AC360">
        <v>0</v>
      </c>
      <c r="AD360">
        <v>1</v>
      </c>
      <c r="AE360">
        <v>1</v>
      </c>
      <c r="AF360">
        <v>1</v>
      </c>
      <c r="AG360">
        <v>30</v>
      </c>
      <c r="BP360" s="60">
        <v>39630</v>
      </c>
      <c r="BQ360">
        <v>130720544</v>
      </c>
      <c r="BR360">
        <v>124087216</v>
      </c>
      <c r="BS360">
        <v>1.0534999</v>
      </c>
      <c r="BT360">
        <v>-6633333</v>
      </c>
      <c r="BV360">
        <v>26891340</v>
      </c>
      <c r="BW360">
        <v>2612672</v>
      </c>
      <c r="BX360">
        <v>1.0700000999999999</v>
      </c>
      <c r="BY360">
        <v>0</v>
      </c>
      <c r="BZ360">
        <v>0</v>
      </c>
      <c r="CA360">
        <v>0</v>
      </c>
      <c r="CC360">
        <v>-4.4199998999999997E-2</v>
      </c>
      <c r="CE360">
        <v>7.6600000000000001E-2</v>
      </c>
      <c r="CG360">
        <v>9.9100000999999993E-2</v>
      </c>
      <c r="CJ360">
        <v>5.8499998999999997E-2</v>
      </c>
      <c r="CS360">
        <v>0</v>
      </c>
      <c r="CT360">
        <v>0</v>
      </c>
      <c r="CU360">
        <v>0</v>
      </c>
      <c r="CV360">
        <v>0.54200000000000004</v>
      </c>
      <c r="CW360">
        <v>0.35499998999999999</v>
      </c>
      <c r="CX360">
        <v>0.18700000999999999</v>
      </c>
      <c r="CY360">
        <v>0.29800000999999998</v>
      </c>
      <c r="CZ360">
        <v>0</v>
      </c>
      <c r="DA360">
        <v>0</v>
      </c>
      <c r="DB360">
        <v>7.6999999999999999E-2</v>
      </c>
      <c r="DC360">
        <v>8.9999999999999993E-3</v>
      </c>
      <c r="DD360">
        <v>7.5000002999999996E-2</v>
      </c>
      <c r="DE360">
        <v>0</v>
      </c>
      <c r="DF360">
        <v>2010</v>
      </c>
      <c r="DG360">
        <v>0.1154</v>
      </c>
      <c r="DH360">
        <v>0</v>
      </c>
      <c r="DI360">
        <v>0.1154</v>
      </c>
      <c r="DJ360">
        <v>0.10730000000000001</v>
      </c>
      <c r="DK360">
        <v>0.10730000000000001</v>
      </c>
      <c r="DR360">
        <v>0</v>
      </c>
      <c r="DS360">
        <v>0</v>
      </c>
      <c r="DT360">
        <v>0</v>
      </c>
      <c r="DU360">
        <v>0</v>
      </c>
      <c r="DV360">
        <v>589922</v>
      </c>
      <c r="DW360">
        <v>25017006</v>
      </c>
      <c r="DZ360">
        <v>42.407001000000001</v>
      </c>
      <c r="EA360">
        <v>87722</v>
      </c>
      <c r="EC360">
        <v>304682</v>
      </c>
      <c r="EF360">
        <v>17.195456</v>
      </c>
      <c r="EG360">
        <v>260718</v>
      </c>
      <c r="EH360">
        <v>4300679</v>
      </c>
      <c r="EN360">
        <v>12711</v>
      </c>
      <c r="EO360">
        <v>149700</v>
      </c>
      <c r="ES360">
        <v>31253</v>
      </c>
      <c r="ET360">
        <v>31253</v>
      </c>
      <c r="EV360">
        <v>982326</v>
      </c>
      <c r="EW360">
        <v>0</v>
      </c>
      <c r="EX360">
        <v>1</v>
      </c>
      <c r="FB360">
        <v>60277688</v>
      </c>
      <c r="FI360">
        <v>126918408</v>
      </c>
      <c r="FP360">
        <v>96767.18</v>
      </c>
      <c r="FQ360">
        <v>2520215.2999999998</v>
      </c>
      <c r="FR360">
        <v>672484.94</v>
      </c>
      <c r="FV360">
        <v>50623.5</v>
      </c>
      <c r="FW360">
        <v>3340091</v>
      </c>
      <c r="FX360">
        <v>-10344418</v>
      </c>
      <c r="FZ360">
        <v>2110327</v>
      </c>
      <c r="GA360">
        <v>1554506.8</v>
      </c>
      <c r="GB360">
        <v>3664833.8</v>
      </c>
      <c r="GC360">
        <v>396699.84</v>
      </c>
      <c r="GG360">
        <v>76565.391000000003</v>
      </c>
      <c r="GL360">
        <v>-275378.63</v>
      </c>
      <c r="GM360">
        <v>912729.38</v>
      </c>
      <c r="GN360">
        <v>-786259.44</v>
      </c>
      <c r="GQ360">
        <v>-3015137.3</v>
      </c>
      <c r="GR360">
        <v>-5239146</v>
      </c>
      <c r="GS360">
        <v>-5239146</v>
      </c>
      <c r="HA360">
        <v>-2642.9670000000001</v>
      </c>
      <c r="HB360">
        <v>-15636.029</v>
      </c>
      <c r="HC360">
        <v>-185.49100000000001</v>
      </c>
      <c r="HD360">
        <v>-1575692.9</v>
      </c>
      <c r="HE360">
        <v>-6833303</v>
      </c>
      <c r="HG360">
        <v>124466800</v>
      </c>
    </row>
    <row r="361" spans="1:215" x14ac:dyDescent="0.25">
      <c r="A361">
        <v>26</v>
      </c>
      <c r="B361" t="s">
        <v>808</v>
      </c>
      <c r="C361">
        <v>2009</v>
      </c>
      <c r="E361" t="s">
        <v>809</v>
      </c>
      <c r="F361">
        <v>1970</v>
      </c>
      <c r="G361">
        <v>0</v>
      </c>
      <c r="I361">
        <v>0</v>
      </c>
      <c r="J361" t="s">
        <v>810</v>
      </c>
      <c r="K361" t="s">
        <v>811</v>
      </c>
      <c r="L361" t="s">
        <v>811</v>
      </c>
      <c r="M361">
        <v>1</v>
      </c>
      <c r="N361" t="s">
        <v>615</v>
      </c>
      <c r="O361">
        <v>1</v>
      </c>
      <c r="P361" t="s">
        <v>616</v>
      </c>
      <c r="Q361" t="s">
        <v>626</v>
      </c>
      <c r="R361">
        <v>2</v>
      </c>
      <c r="S361">
        <v>1</v>
      </c>
      <c r="T361" s="60">
        <v>39994</v>
      </c>
      <c r="U361" s="60">
        <v>39995</v>
      </c>
      <c r="V361" s="60">
        <v>39995</v>
      </c>
      <c r="W361" t="s">
        <v>201</v>
      </c>
      <c r="X361" t="s">
        <v>812</v>
      </c>
      <c r="Y361" t="s">
        <v>619</v>
      </c>
      <c r="Z361">
        <v>2.9999998999999999E-2</v>
      </c>
      <c r="AA361">
        <v>7.7500000999999999E-2</v>
      </c>
      <c r="AB361">
        <v>1</v>
      </c>
      <c r="AC361">
        <v>0</v>
      </c>
      <c r="AD361">
        <v>1</v>
      </c>
      <c r="AE361">
        <v>1</v>
      </c>
      <c r="AF361">
        <v>1</v>
      </c>
      <c r="AG361">
        <v>30</v>
      </c>
      <c r="BP361" s="60">
        <v>39995</v>
      </c>
      <c r="BQ361">
        <v>118764688</v>
      </c>
      <c r="BR361">
        <v>135140576</v>
      </c>
      <c r="BS361">
        <v>0.87879996999999999</v>
      </c>
      <c r="BT361">
        <v>16375877</v>
      </c>
      <c r="BV361">
        <v>26573196</v>
      </c>
      <c r="BW361">
        <v>2535854</v>
      </c>
      <c r="BX361">
        <v>1.1100000000000001</v>
      </c>
      <c r="BY361">
        <v>0</v>
      </c>
      <c r="BZ361">
        <v>0</v>
      </c>
      <c r="CA361">
        <v>0</v>
      </c>
      <c r="CC361">
        <v>-0.1903</v>
      </c>
      <c r="CE361">
        <v>-2.9600000000000001E-2</v>
      </c>
      <c r="CG361">
        <v>2.1700000000000001E-2</v>
      </c>
      <c r="CJ361">
        <v>2.29E-2</v>
      </c>
      <c r="CS361">
        <v>0</v>
      </c>
      <c r="CT361">
        <v>0</v>
      </c>
      <c r="CU361">
        <v>0</v>
      </c>
      <c r="CV361">
        <v>0.55699997999999995</v>
      </c>
      <c r="CW361">
        <v>0.35199999999999998</v>
      </c>
      <c r="CX361">
        <v>0.20499999999999999</v>
      </c>
      <c r="CY361">
        <v>0.28600001000000003</v>
      </c>
      <c r="CZ361">
        <v>0</v>
      </c>
      <c r="DA361">
        <v>0</v>
      </c>
      <c r="DB361">
        <v>7.8000001999999999E-2</v>
      </c>
      <c r="DC361">
        <v>8.9999999999999993E-3</v>
      </c>
      <c r="DD361">
        <v>7.0000000000000007E-2</v>
      </c>
      <c r="DE361">
        <v>0</v>
      </c>
      <c r="DF361">
        <v>2011</v>
      </c>
      <c r="DG361">
        <v>0.1195</v>
      </c>
      <c r="DH361">
        <v>0</v>
      </c>
      <c r="DI361">
        <v>0.1195</v>
      </c>
      <c r="DJ361">
        <v>0.1497</v>
      </c>
      <c r="DK361">
        <v>0.1497</v>
      </c>
      <c r="DR361">
        <v>0</v>
      </c>
      <c r="DS361">
        <v>0</v>
      </c>
      <c r="DT361">
        <v>0</v>
      </c>
      <c r="DU361">
        <v>0</v>
      </c>
      <c r="DV361">
        <v>572591</v>
      </c>
      <c r="DW361">
        <v>24610028</v>
      </c>
      <c r="DZ361">
        <v>42.98</v>
      </c>
      <c r="EA361">
        <v>89481</v>
      </c>
      <c r="EC361">
        <v>319595</v>
      </c>
      <c r="EF361">
        <v>17.781191</v>
      </c>
      <c r="EG361">
        <v>273735</v>
      </c>
      <c r="EH361">
        <v>4679990</v>
      </c>
      <c r="EN361">
        <v>12939</v>
      </c>
      <c r="EO361">
        <v>157919</v>
      </c>
      <c r="ES361">
        <v>32921</v>
      </c>
      <c r="ET361">
        <v>32921</v>
      </c>
      <c r="EV361">
        <v>981667</v>
      </c>
      <c r="EW361">
        <v>0</v>
      </c>
      <c r="EX361">
        <v>1</v>
      </c>
      <c r="FB361">
        <v>69399128</v>
      </c>
      <c r="FI361">
        <v>98970576</v>
      </c>
      <c r="FP361">
        <v>138264.16</v>
      </c>
      <c r="FQ361">
        <v>2556629.5</v>
      </c>
      <c r="FR361">
        <v>678777.44</v>
      </c>
      <c r="FV361">
        <v>31817.039000000001</v>
      </c>
      <c r="FW361">
        <v>3405488.3</v>
      </c>
      <c r="FX361">
        <v>-26504626</v>
      </c>
      <c r="FZ361">
        <v>103900.43</v>
      </c>
      <c r="GA361">
        <v>1367459.1</v>
      </c>
      <c r="GB361">
        <v>1471359.6</v>
      </c>
      <c r="GC361">
        <v>382122.63</v>
      </c>
      <c r="GG361">
        <v>130548.13</v>
      </c>
      <c r="GL361">
        <v>-287648.25</v>
      </c>
      <c r="GM361">
        <v>221718.33</v>
      </c>
      <c r="GN361">
        <v>-120420.23</v>
      </c>
      <c r="GQ361">
        <v>-21301458</v>
      </c>
      <c r="GR361">
        <v>-5682779.5</v>
      </c>
      <c r="GS361">
        <v>-5682779.5</v>
      </c>
      <c r="HA361">
        <v>-4012.3510999999999</v>
      </c>
      <c r="HB361">
        <v>-15825.118</v>
      </c>
      <c r="HC361">
        <v>-207.66701</v>
      </c>
      <c r="HD361">
        <v>-959355.56</v>
      </c>
      <c r="HE361">
        <v>-6662180</v>
      </c>
      <c r="HG361">
        <v>96503160</v>
      </c>
    </row>
    <row r="362" spans="1:215" x14ac:dyDescent="0.25">
      <c r="A362">
        <v>26</v>
      </c>
      <c r="B362" t="s">
        <v>808</v>
      </c>
      <c r="C362">
        <v>2010</v>
      </c>
      <c r="E362" t="s">
        <v>809</v>
      </c>
      <c r="F362">
        <v>1970</v>
      </c>
      <c r="G362">
        <v>0</v>
      </c>
      <c r="I362">
        <v>0</v>
      </c>
      <c r="J362" t="s">
        <v>810</v>
      </c>
      <c r="K362" t="s">
        <v>811</v>
      </c>
      <c r="L362" t="s">
        <v>811</v>
      </c>
      <c r="M362">
        <v>1</v>
      </c>
      <c r="N362" t="s">
        <v>615</v>
      </c>
      <c r="O362">
        <v>1</v>
      </c>
      <c r="P362" t="s">
        <v>616</v>
      </c>
      <c r="Q362" t="s">
        <v>626</v>
      </c>
      <c r="R362">
        <v>2</v>
      </c>
      <c r="S362">
        <v>1</v>
      </c>
      <c r="T362" s="60">
        <v>40359</v>
      </c>
      <c r="U362" s="60">
        <v>40360</v>
      </c>
      <c r="V362" s="60">
        <v>40360</v>
      </c>
      <c r="W362" t="s">
        <v>201</v>
      </c>
      <c r="X362" t="s">
        <v>813</v>
      </c>
      <c r="Y362" t="s">
        <v>619</v>
      </c>
      <c r="Z362">
        <v>2.9999998999999999E-2</v>
      </c>
      <c r="AA362">
        <v>7.7500000999999999E-2</v>
      </c>
      <c r="AB362">
        <v>1</v>
      </c>
      <c r="AC362">
        <v>0</v>
      </c>
      <c r="AD362">
        <v>5</v>
      </c>
      <c r="AE362">
        <v>1</v>
      </c>
      <c r="AF362">
        <v>1</v>
      </c>
      <c r="AG362">
        <v>30</v>
      </c>
      <c r="BP362" s="60">
        <v>40360</v>
      </c>
      <c r="BQ362">
        <v>120929664</v>
      </c>
      <c r="BR362">
        <v>137442432</v>
      </c>
      <c r="BS362">
        <v>0.87989998000000003</v>
      </c>
      <c r="BT362">
        <v>16512765</v>
      </c>
      <c r="BV362">
        <v>25765362</v>
      </c>
      <c r="BW362">
        <v>2447374</v>
      </c>
      <c r="BX362">
        <v>1.1100000000000001</v>
      </c>
      <c r="BY362">
        <v>0</v>
      </c>
      <c r="BZ362">
        <v>0</v>
      </c>
      <c r="CA362">
        <v>0</v>
      </c>
      <c r="CC362">
        <v>0.14029999000000001</v>
      </c>
      <c r="CE362">
        <v>-4.0799997999999997E-2</v>
      </c>
      <c r="CG362">
        <v>2.87E-2</v>
      </c>
      <c r="CJ362">
        <v>2.6099998999999999E-2</v>
      </c>
      <c r="CS362">
        <v>0</v>
      </c>
      <c r="CT362">
        <v>0</v>
      </c>
      <c r="CU362">
        <v>0</v>
      </c>
      <c r="CV362">
        <v>0.54500002000000003</v>
      </c>
      <c r="CW362">
        <v>0.35599997999999999</v>
      </c>
      <c r="CX362">
        <v>0.189</v>
      </c>
      <c r="CY362">
        <v>0.30599999</v>
      </c>
      <c r="CZ362">
        <v>0</v>
      </c>
      <c r="DA362">
        <v>0</v>
      </c>
      <c r="DB362">
        <v>6.4999998000000003E-2</v>
      </c>
      <c r="DC362">
        <v>4.0000000000000001E-3</v>
      </c>
      <c r="DD362">
        <v>8.1999995000000006E-2</v>
      </c>
      <c r="DE362">
        <v>0</v>
      </c>
      <c r="DF362">
        <v>2012</v>
      </c>
      <c r="DG362">
        <v>0.1181</v>
      </c>
      <c r="DH362">
        <v>0</v>
      </c>
      <c r="DI362">
        <v>0.1181</v>
      </c>
      <c r="DJ362">
        <v>0.1497</v>
      </c>
      <c r="DK362">
        <v>0.1497</v>
      </c>
      <c r="DR362">
        <v>0</v>
      </c>
      <c r="DS362">
        <v>0</v>
      </c>
      <c r="DT362">
        <v>0</v>
      </c>
      <c r="DU362">
        <v>0</v>
      </c>
      <c r="DV362">
        <v>556296</v>
      </c>
      <c r="DW362">
        <v>23781044</v>
      </c>
      <c r="DZ362">
        <v>42.749001</v>
      </c>
      <c r="EA362">
        <v>90459</v>
      </c>
      <c r="EC362">
        <v>334704</v>
      </c>
      <c r="EF362">
        <v>18.233350999999999</v>
      </c>
      <c r="EG362">
        <v>287949</v>
      </c>
      <c r="EH362">
        <v>5101919</v>
      </c>
      <c r="EN362">
        <v>13180</v>
      </c>
      <c r="EO362">
        <v>166647</v>
      </c>
      <c r="ES362">
        <v>33575</v>
      </c>
      <c r="ET362">
        <v>33575</v>
      </c>
      <c r="EV362">
        <v>981459</v>
      </c>
      <c r="EW362">
        <v>0</v>
      </c>
      <c r="EX362">
        <v>1</v>
      </c>
      <c r="FB362">
        <v>74891048</v>
      </c>
      <c r="FI362">
        <v>109511160</v>
      </c>
      <c r="FP362">
        <v>23416.289000000001</v>
      </c>
      <c r="FQ362">
        <v>2463578.2999999998</v>
      </c>
      <c r="FR362">
        <v>687181.88</v>
      </c>
      <c r="FV362">
        <v>35121.684000000001</v>
      </c>
      <c r="FW362">
        <v>3209298</v>
      </c>
      <c r="FX362">
        <v>11678173</v>
      </c>
      <c r="FZ362">
        <v>1438692.4</v>
      </c>
      <c r="GA362">
        <v>1384740.4</v>
      </c>
      <c r="GB362">
        <v>2823432.8</v>
      </c>
      <c r="GC362">
        <v>438434.72</v>
      </c>
      <c r="GG362">
        <v>41858.137000000002</v>
      </c>
      <c r="GL362">
        <v>-318528.94</v>
      </c>
      <c r="GM362">
        <v>58808.434000000001</v>
      </c>
      <c r="GN362">
        <v>-16794.817999999999</v>
      </c>
      <c r="GQ362">
        <v>17914682</v>
      </c>
      <c r="GR362">
        <v>-6102775.5</v>
      </c>
      <c r="GS362">
        <v>-6102775.5</v>
      </c>
      <c r="HA362">
        <v>-2821.6880000000001</v>
      </c>
      <c r="HB362">
        <v>-16639.631000000001</v>
      </c>
      <c r="HC362">
        <v>-176.04499999999999</v>
      </c>
      <c r="HD362">
        <v>-1115440.8</v>
      </c>
      <c r="HE362">
        <v>-7237853.5</v>
      </c>
      <c r="HG362">
        <v>107179992</v>
      </c>
    </row>
    <row r="363" spans="1:215" x14ac:dyDescent="0.25">
      <c r="A363">
        <v>26</v>
      </c>
      <c r="B363" t="s">
        <v>808</v>
      </c>
      <c r="C363">
        <v>2011</v>
      </c>
      <c r="E363" t="s">
        <v>809</v>
      </c>
      <c r="F363">
        <v>1970</v>
      </c>
      <c r="G363">
        <v>0</v>
      </c>
      <c r="I363">
        <v>0</v>
      </c>
      <c r="J363" t="s">
        <v>810</v>
      </c>
      <c r="K363" t="s">
        <v>811</v>
      </c>
      <c r="L363" t="s">
        <v>811</v>
      </c>
      <c r="M363">
        <v>1</v>
      </c>
      <c r="N363" t="s">
        <v>615</v>
      </c>
      <c r="O363">
        <v>1</v>
      </c>
      <c r="P363" t="s">
        <v>616</v>
      </c>
      <c r="Q363" t="s">
        <v>626</v>
      </c>
      <c r="R363">
        <v>2</v>
      </c>
      <c r="S363">
        <v>1</v>
      </c>
      <c r="T363" s="60">
        <v>40724</v>
      </c>
      <c r="U363" s="60">
        <v>40725</v>
      </c>
      <c r="V363" s="60">
        <v>40725</v>
      </c>
      <c r="W363" t="s">
        <v>201</v>
      </c>
      <c r="X363" t="s">
        <v>813</v>
      </c>
      <c r="Y363" t="s">
        <v>619</v>
      </c>
      <c r="Z363">
        <v>2.9999998999999999E-2</v>
      </c>
      <c r="AA363">
        <v>7.7500000999999999E-2</v>
      </c>
      <c r="AB363">
        <v>1</v>
      </c>
      <c r="AC363">
        <v>0</v>
      </c>
      <c r="AD363">
        <v>5</v>
      </c>
      <c r="AE363">
        <v>1</v>
      </c>
      <c r="AF363">
        <v>1</v>
      </c>
      <c r="AG363">
        <v>30</v>
      </c>
      <c r="BP363" s="60">
        <v>40725</v>
      </c>
      <c r="BQ363">
        <v>126078056</v>
      </c>
      <c r="BR363">
        <v>145034480</v>
      </c>
      <c r="BS363">
        <v>0.86930001000000001</v>
      </c>
      <c r="BT363">
        <v>18956422</v>
      </c>
      <c r="BV363">
        <v>25686138</v>
      </c>
      <c r="BW363">
        <v>3680042</v>
      </c>
      <c r="BX363">
        <v>0.82999997999999997</v>
      </c>
      <c r="BY363">
        <v>0</v>
      </c>
      <c r="BZ363">
        <v>0</v>
      </c>
      <c r="CA363">
        <v>0</v>
      </c>
      <c r="CC363">
        <v>0.22090000000000001</v>
      </c>
      <c r="CE363">
        <v>4.0799997999999997E-2</v>
      </c>
      <c r="CG363">
        <v>4.9299999999999997E-2</v>
      </c>
      <c r="CJ363">
        <v>5.5E-2</v>
      </c>
      <c r="CS363">
        <v>0</v>
      </c>
      <c r="CT363">
        <v>0</v>
      </c>
      <c r="CU363">
        <v>0</v>
      </c>
      <c r="CV363">
        <v>0.60199999999999998</v>
      </c>
      <c r="CW363">
        <v>0</v>
      </c>
      <c r="CX363">
        <v>0</v>
      </c>
      <c r="CY363">
        <v>0.248</v>
      </c>
      <c r="CZ363">
        <v>0</v>
      </c>
      <c r="DA363">
        <v>0</v>
      </c>
      <c r="DB363">
        <v>6.4999998000000003E-2</v>
      </c>
      <c r="DC363">
        <v>8.9999999999999993E-3</v>
      </c>
      <c r="DD363">
        <v>7.6000004999999995E-2</v>
      </c>
      <c r="DE363">
        <v>0</v>
      </c>
      <c r="DF363">
        <v>2013</v>
      </c>
      <c r="DG363">
        <v>7.6799995999999995E-2</v>
      </c>
      <c r="DH363">
        <v>2.9999998999999999E-2</v>
      </c>
      <c r="DI363">
        <v>4.6799999000000002E-2</v>
      </c>
      <c r="DJ363">
        <v>8.2399994000000004E-2</v>
      </c>
      <c r="DK363">
        <v>0.1124</v>
      </c>
      <c r="DR363">
        <v>0</v>
      </c>
      <c r="DS363">
        <v>0</v>
      </c>
      <c r="DT363">
        <v>0</v>
      </c>
      <c r="DU363">
        <v>0</v>
      </c>
      <c r="DV363">
        <v>533486</v>
      </c>
      <c r="DW363">
        <v>22991396</v>
      </c>
      <c r="DZ363">
        <v>43.097000000000001</v>
      </c>
      <c r="EA363">
        <v>91433</v>
      </c>
      <c r="EC363">
        <v>361758</v>
      </c>
      <c r="EF363">
        <v>18.520226000000001</v>
      </c>
      <c r="EG363">
        <v>303313</v>
      </c>
      <c r="EH363">
        <v>554126</v>
      </c>
      <c r="EN363">
        <v>13386</v>
      </c>
      <c r="EO363">
        <v>174993</v>
      </c>
      <c r="ES363">
        <v>45059</v>
      </c>
      <c r="ET363">
        <v>45059</v>
      </c>
      <c r="EV363">
        <v>986677</v>
      </c>
      <c r="EW363">
        <v>0</v>
      </c>
      <c r="EX363">
        <v>1</v>
      </c>
      <c r="FB363">
        <v>84987248</v>
      </c>
      <c r="FI363">
        <v>129123352</v>
      </c>
      <c r="FP363">
        <v>32931.527000000002</v>
      </c>
      <c r="FQ363">
        <v>2720845.3</v>
      </c>
      <c r="FR363">
        <v>765984.31</v>
      </c>
      <c r="FV363">
        <v>48356.73</v>
      </c>
      <c r="FW363">
        <v>3568117.8</v>
      </c>
      <c r="FX363">
        <v>21079834</v>
      </c>
      <c r="FZ363">
        <v>1202670.1000000001</v>
      </c>
      <c r="GA363">
        <v>1779619.8</v>
      </c>
      <c r="GB363">
        <v>2982290</v>
      </c>
      <c r="GC363">
        <v>387446.03</v>
      </c>
      <c r="GG363">
        <v>70729.726999999999</v>
      </c>
      <c r="GL363">
        <v>-354999.84</v>
      </c>
      <c r="GM363">
        <v>45724.093999999997</v>
      </c>
      <c r="GN363">
        <v>-12268.91</v>
      </c>
      <c r="GQ363">
        <v>27766872</v>
      </c>
      <c r="GR363">
        <v>-6699839.5</v>
      </c>
      <c r="GS363">
        <v>-6699839.5</v>
      </c>
      <c r="HA363">
        <v>-2210.5</v>
      </c>
      <c r="HB363">
        <v>-16098.048000000001</v>
      </c>
      <c r="HC363">
        <v>-178.84100000000001</v>
      </c>
      <c r="HD363">
        <v>-1648816.4</v>
      </c>
      <c r="HE363">
        <v>-8367143</v>
      </c>
      <c r="HG363">
        <v>126579720</v>
      </c>
    </row>
    <row r="364" spans="1:215" x14ac:dyDescent="0.25">
      <c r="A364">
        <v>26</v>
      </c>
      <c r="B364" t="s">
        <v>808</v>
      </c>
      <c r="C364">
        <v>2012</v>
      </c>
      <c r="E364" t="s">
        <v>809</v>
      </c>
      <c r="F364">
        <v>1970</v>
      </c>
      <c r="G364">
        <v>0</v>
      </c>
      <c r="I364">
        <v>0</v>
      </c>
      <c r="J364" t="s">
        <v>810</v>
      </c>
      <c r="K364" t="s">
        <v>811</v>
      </c>
      <c r="L364" t="s">
        <v>811</v>
      </c>
      <c r="M364">
        <v>1</v>
      </c>
      <c r="N364" t="s">
        <v>615</v>
      </c>
      <c r="O364">
        <v>1</v>
      </c>
      <c r="P364" t="s">
        <v>616</v>
      </c>
      <c r="Q364" t="s">
        <v>626</v>
      </c>
      <c r="R364">
        <v>2</v>
      </c>
      <c r="S364">
        <v>1</v>
      </c>
      <c r="T364" s="60">
        <v>41090</v>
      </c>
      <c r="U364" s="60">
        <v>41091</v>
      </c>
      <c r="V364" s="60">
        <v>41091</v>
      </c>
      <c r="W364" t="s">
        <v>201</v>
      </c>
      <c r="X364" t="s">
        <v>813</v>
      </c>
      <c r="Y364" t="s">
        <v>619</v>
      </c>
      <c r="Z364">
        <v>2.9999998999999999E-2</v>
      </c>
      <c r="AA364">
        <v>7.7500000999999999E-2</v>
      </c>
      <c r="AB364">
        <v>1</v>
      </c>
      <c r="AC364">
        <v>0</v>
      </c>
      <c r="AD364">
        <v>5</v>
      </c>
      <c r="AE364">
        <v>1</v>
      </c>
      <c r="AF364">
        <v>1</v>
      </c>
      <c r="AG364">
        <v>30</v>
      </c>
      <c r="BK364">
        <v>3.9999999000000001E-2</v>
      </c>
      <c r="BO364">
        <v>3.9999999000000001E-2</v>
      </c>
      <c r="BP364" s="60">
        <v>41091</v>
      </c>
      <c r="BQ364">
        <v>127891784</v>
      </c>
      <c r="BR364">
        <v>148049600</v>
      </c>
      <c r="BS364">
        <v>0.86379998999999996</v>
      </c>
      <c r="BT364">
        <v>20157816</v>
      </c>
      <c r="BV364">
        <v>24491372</v>
      </c>
      <c r="BW364">
        <v>1962816</v>
      </c>
      <c r="BX364">
        <v>0.60000001999999997</v>
      </c>
      <c r="BY364">
        <v>0</v>
      </c>
      <c r="BZ364">
        <v>0</v>
      </c>
      <c r="CA364">
        <v>0</v>
      </c>
      <c r="CC364">
        <v>2.8999999999999998E-3</v>
      </c>
      <c r="CE364">
        <v>0.1177</v>
      </c>
      <c r="CG364">
        <v>1.5599999999999999E-2</v>
      </c>
      <c r="CJ364">
        <v>6.4300000999999996E-2</v>
      </c>
      <c r="CS364">
        <v>0</v>
      </c>
      <c r="CT364">
        <v>0</v>
      </c>
      <c r="CU364">
        <v>0</v>
      </c>
      <c r="CV364">
        <v>0.56499999999999995</v>
      </c>
      <c r="CW364">
        <v>0</v>
      </c>
      <c r="CX364">
        <v>0</v>
      </c>
      <c r="CY364">
        <v>0.255</v>
      </c>
      <c r="CZ364">
        <v>0</v>
      </c>
      <c r="DA364">
        <v>0</v>
      </c>
      <c r="DB364">
        <v>7.5999997999999999E-2</v>
      </c>
      <c r="DC364">
        <v>8.0000000000000002E-3</v>
      </c>
      <c r="DD364">
        <v>9.6000001000000001E-2</v>
      </c>
      <c r="DE364">
        <v>0</v>
      </c>
      <c r="DF364">
        <v>2014</v>
      </c>
      <c r="DG364">
        <v>7.1999996999999996E-2</v>
      </c>
      <c r="DH364">
        <v>2.52E-2</v>
      </c>
      <c r="DI364">
        <v>4.6799999000000002E-2</v>
      </c>
      <c r="DJ364">
        <v>8.3700000999999996E-2</v>
      </c>
      <c r="DK364">
        <v>0.1089</v>
      </c>
      <c r="DR364">
        <v>0</v>
      </c>
      <c r="DS364">
        <v>0</v>
      </c>
      <c r="DT364">
        <v>0</v>
      </c>
      <c r="DU364">
        <v>0</v>
      </c>
      <c r="DV364">
        <v>517287</v>
      </c>
      <c r="DW364">
        <v>22102484</v>
      </c>
      <c r="DZ364">
        <v>42.728000999999999</v>
      </c>
      <c r="EA364">
        <v>103151</v>
      </c>
      <c r="EC364">
        <v>372248</v>
      </c>
      <c r="EF364">
        <v>19.798300000000001</v>
      </c>
      <c r="EG364">
        <v>318090</v>
      </c>
      <c r="EH364">
        <v>6003325</v>
      </c>
      <c r="EN364">
        <v>13604</v>
      </c>
      <c r="EO364">
        <v>183828</v>
      </c>
      <c r="ES364">
        <v>40554</v>
      </c>
      <c r="ET364">
        <v>40554</v>
      </c>
      <c r="EV364">
        <v>992686</v>
      </c>
      <c r="EW364">
        <v>0</v>
      </c>
      <c r="EX364">
        <v>1</v>
      </c>
      <c r="EZ364">
        <v>71264432</v>
      </c>
      <c r="FA364">
        <v>5059727</v>
      </c>
      <c r="FB364">
        <v>89161192</v>
      </c>
      <c r="FI364">
        <v>122921392</v>
      </c>
      <c r="FP364">
        <v>806140.56</v>
      </c>
      <c r="FQ364">
        <v>1185856.8999999999</v>
      </c>
      <c r="FR364">
        <v>317054.65999999997</v>
      </c>
      <c r="FV364">
        <v>56808.523000000001</v>
      </c>
      <c r="FW364">
        <v>2365860.5</v>
      </c>
      <c r="FX364">
        <v>-3286665.3</v>
      </c>
      <c r="FZ364">
        <v>1140661</v>
      </c>
      <c r="GA364">
        <v>1783693.4</v>
      </c>
      <c r="GB364">
        <v>2924354.5</v>
      </c>
      <c r="GC364">
        <v>437865.47</v>
      </c>
      <c r="GG364">
        <v>123584.85</v>
      </c>
      <c r="GL364">
        <v>-374200.44</v>
      </c>
      <c r="GM364">
        <v>50100.226999999999</v>
      </c>
      <c r="GN364">
        <v>-9063.4678000000004</v>
      </c>
      <c r="GQ364">
        <v>2231839.5</v>
      </c>
      <c r="GR364">
        <v>-7369877.5</v>
      </c>
      <c r="GS364">
        <v>-7369877.5</v>
      </c>
      <c r="HA364">
        <v>-1672.624</v>
      </c>
      <c r="HB364">
        <v>-15556.281000000001</v>
      </c>
      <c r="HC364">
        <v>-89.016998000000001</v>
      </c>
      <c r="HD364">
        <v>-1442898.4</v>
      </c>
      <c r="HE364">
        <v>-8830094</v>
      </c>
      <c r="HG364">
        <v>119981464</v>
      </c>
    </row>
    <row r="365" spans="1:215" x14ac:dyDescent="0.25">
      <c r="A365">
        <v>26</v>
      </c>
      <c r="B365" t="s">
        <v>808</v>
      </c>
      <c r="C365">
        <v>2013</v>
      </c>
      <c r="E365" t="s">
        <v>809</v>
      </c>
      <c r="F365">
        <v>1970</v>
      </c>
      <c r="G365">
        <v>0</v>
      </c>
      <c r="I365">
        <v>0</v>
      </c>
      <c r="J365" t="s">
        <v>810</v>
      </c>
      <c r="K365" t="s">
        <v>811</v>
      </c>
      <c r="L365" t="s">
        <v>811</v>
      </c>
      <c r="M365">
        <v>1</v>
      </c>
      <c r="N365" t="s">
        <v>615</v>
      </c>
      <c r="O365">
        <v>1</v>
      </c>
      <c r="P365" t="s">
        <v>616</v>
      </c>
      <c r="Q365" t="s">
        <v>626</v>
      </c>
      <c r="R365">
        <v>2</v>
      </c>
      <c r="S365">
        <v>1</v>
      </c>
      <c r="T365" s="60">
        <v>41455</v>
      </c>
      <c r="U365" s="60">
        <v>41456</v>
      </c>
      <c r="V365" s="60">
        <v>41456</v>
      </c>
      <c r="W365" t="s">
        <v>201</v>
      </c>
      <c r="X365" t="s">
        <v>813</v>
      </c>
      <c r="Y365" t="s">
        <v>619</v>
      </c>
      <c r="Z365">
        <v>2.9999998999999999E-2</v>
      </c>
      <c r="AA365">
        <v>7.7500000999999999E-2</v>
      </c>
      <c r="AB365">
        <v>1</v>
      </c>
      <c r="AC365">
        <v>0</v>
      </c>
      <c r="AD365">
        <v>5</v>
      </c>
      <c r="AE365">
        <v>1</v>
      </c>
      <c r="AF365">
        <v>1</v>
      </c>
      <c r="AG365">
        <v>30</v>
      </c>
      <c r="AO365">
        <v>133027952</v>
      </c>
      <c r="AP365">
        <v>131680616</v>
      </c>
      <c r="AQ365">
        <v>-6218642</v>
      </c>
      <c r="AR365">
        <v>0</v>
      </c>
      <c r="AS365">
        <v>0</v>
      </c>
      <c r="AT365">
        <v>1</v>
      </c>
      <c r="AU365">
        <v>1</v>
      </c>
      <c r="AV365">
        <v>4</v>
      </c>
      <c r="AX365">
        <v>0</v>
      </c>
      <c r="AY365">
        <v>0.2</v>
      </c>
      <c r="AZ365">
        <v>1</v>
      </c>
      <c r="BC365">
        <v>4</v>
      </c>
      <c r="BD365">
        <v>2</v>
      </c>
      <c r="BE365">
        <v>1</v>
      </c>
      <c r="BF365">
        <v>1.2</v>
      </c>
      <c r="BG365">
        <v>0.80000000999999998</v>
      </c>
      <c r="BK365">
        <v>3.9999999000000001E-2</v>
      </c>
      <c r="BO365">
        <v>3.9999999000000001E-2</v>
      </c>
      <c r="BP365" s="60">
        <v>41456</v>
      </c>
      <c r="BQ365">
        <v>131680616</v>
      </c>
      <c r="BR365">
        <v>154125952</v>
      </c>
      <c r="BS365">
        <v>0.85440004000000003</v>
      </c>
      <c r="BT365">
        <v>22445336</v>
      </c>
      <c r="BV365">
        <v>24568642</v>
      </c>
      <c r="BW365">
        <v>2091343</v>
      </c>
      <c r="BX365">
        <v>0.66000002999999996</v>
      </c>
      <c r="BY365">
        <v>0</v>
      </c>
      <c r="BZ365">
        <v>0</v>
      </c>
      <c r="CA365">
        <v>0</v>
      </c>
      <c r="CC365">
        <v>0.13120000000000001</v>
      </c>
      <c r="CE365">
        <v>0.1147</v>
      </c>
      <c r="CG365">
        <v>5.04E-2</v>
      </c>
      <c r="CJ365">
        <v>7.4499994999999999E-2</v>
      </c>
      <c r="CS365">
        <v>0</v>
      </c>
      <c r="CT365">
        <v>0</v>
      </c>
      <c r="CU365">
        <v>0</v>
      </c>
      <c r="CV365">
        <v>0.59099995999999999</v>
      </c>
      <c r="CW365">
        <v>0</v>
      </c>
      <c r="CX365">
        <v>0</v>
      </c>
      <c r="CY365">
        <v>0.22</v>
      </c>
      <c r="CZ365">
        <v>0</v>
      </c>
      <c r="DA365">
        <v>0</v>
      </c>
      <c r="DB365">
        <v>7.6999999999999999E-2</v>
      </c>
      <c r="DC365">
        <v>8.9999999999999993E-3</v>
      </c>
      <c r="DD365">
        <v>0.10299999</v>
      </c>
      <c r="DE365">
        <v>0</v>
      </c>
      <c r="DF365">
        <v>2015</v>
      </c>
      <c r="DG365">
        <v>7.6499998999999999E-2</v>
      </c>
      <c r="DH365">
        <v>2.98E-2</v>
      </c>
      <c r="DI365">
        <v>4.6700000999999998E-2</v>
      </c>
      <c r="DJ365">
        <v>8.9899993999999997E-2</v>
      </c>
      <c r="DK365">
        <v>0.11969999000000001</v>
      </c>
      <c r="DR365">
        <v>0</v>
      </c>
      <c r="DS365">
        <v>0</v>
      </c>
      <c r="DT365">
        <v>0</v>
      </c>
      <c r="DU365">
        <v>0</v>
      </c>
      <c r="DV365">
        <v>513823</v>
      </c>
      <c r="DW365">
        <v>21452024</v>
      </c>
      <c r="DZ365">
        <v>42.953999000000003</v>
      </c>
      <c r="EA365">
        <v>105346</v>
      </c>
      <c r="EC365">
        <v>387357</v>
      </c>
      <c r="EF365">
        <v>20.444631999999999</v>
      </c>
      <c r="EG365">
        <v>331415</v>
      </c>
      <c r="EH365">
        <v>6451795</v>
      </c>
      <c r="EN365">
        <v>13774</v>
      </c>
      <c r="EO365">
        <v>192106</v>
      </c>
      <c r="ES365">
        <v>42168</v>
      </c>
      <c r="ET365">
        <v>42168</v>
      </c>
      <c r="EV365">
        <v>1006526</v>
      </c>
      <c r="EW365">
        <v>0</v>
      </c>
      <c r="EX365">
        <v>1</v>
      </c>
      <c r="FB365">
        <v>95441424</v>
      </c>
      <c r="FI365">
        <v>133027952</v>
      </c>
      <c r="FP365">
        <v>830617.44</v>
      </c>
      <c r="FQ365">
        <v>1214277.8999999999</v>
      </c>
      <c r="FR365">
        <v>326496.94</v>
      </c>
      <c r="FV365">
        <v>66928.937999999995</v>
      </c>
      <c r="FW365">
        <v>2438321.2999999998</v>
      </c>
      <c r="FX365">
        <v>13052082</v>
      </c>
      <c r="FZ365">
        <v>1043513.7</v>
      </c>
      <c r="GA365">
        <v>1992763.4</v>
      </c>
      <c r="GB365">
        <v>3036277</v>
      </c>
      <c r="GC365">
        <v>471728.28</v>
      </c>
      <c r="GG365">
        <v>162122.34</v>
      </c>
      <c r="GL365">
        <v>-436875.41</v>
      </c>
      <c r="GM365">
        <v>56229.449000000001</v>
      </c>
      <c r="GN365">
        <v>-7791.1021000000001</v>
      </c>
      <c r="GQ365">
        <v>18772094</v>
      </c>
      <c r="GR365">
        <v>-7919371</v>
      </c>
      <c r="GS365">
        <v>-7919371</v>
      </c>
      <c r="HA365">
        <v>-5033.5708000000004</v>
      </c>
      <c r="HB365">
        <v>-15584.25</v>
      </c>
      <c r="HC365">
        <v>-59.756999999999998</v>
      </c>
      <c r="HD365">
        <v>-1141420.6000000001</v>
      </c>
      <c r="HE365">
        <v>-9081471</v>
      </c>
      <c r="HG365">
        <v>129672088</v>
      </c>
    </row>
    <row r="366" spans="1:215" x14ac:dyDescent="0.25">
      <c r="A366">
        <v>26</v>
      </c>
      <c r="B366" t="s">
        <v>808</v>
      </c>
      <c r="C366">
        <v>2014</v>
      </c>
      <c r="E366" t="s">
        <v>809</v>
      </c>
      <c r="F366">
        <v>1970</v>
      </c>
      <c r="G366">
        <v>0</v>
      </c>
      <c r="I366">
        <v>0</v>
      </c>
      <c r="J366" t="s">
        <v>810</v>
      </c>
      <c r="K366" t="s">
        <v>811</v>
      </c>
      <c r="L366" t="s">
        <v>811</v>
      </c>
      <c r="M366">
        <v>1</v>
      </c>
      <c r="N366" t="s">
        <v>615</v>
      </c>
      <c r="O366">
        <v>1</v>
      </c>
      <c r="P366" t="s">
        <v>616</v>
      </c>
      <c r="Q366" t="s">
        <v>626</v>
      </c>
      <c r="R366">
        <v>2</v>
      </c>
      <c r="S366">
        <v>1</v>
      </c>
      <c r="T366" s="60">
        <v>41820</v>
      </c>
      <c r="U366" s="60">
        <v>41821</v>
      </c>
      <c r="V366" s="60">
        <v>41821</v>
      </c>
      <c r="W366" t="s">
        <v>201</v>
      </c>
      <c r="X366" t="s">
        <v>813</v>
      </c>
      <c r="Y366" t="s">
        <v>619</v>
      </c>
      <c r="Z366">
        <v>2.9999998999999999E-2</v>
      </c>
      <c r="AA366">
        <v>7.6499998999999999E-2</v>
      </c>
      <c r="AB366">
        <v>1</v>
      </c>
      <c r="AC366">
        <v>0</v>
      </c>
      <c r="AD366">
        <v>5</v>
      </c>
      <c r="AE366">
        <v>1</v>
      </c>
      <c r="AF366">
        <v>1</v>
      </c>
      <c r="AG366">
        <v>30</v>
      </c>
      <c r="AO366">
        <v>149966768</v>
      </c>
      <c r="AP366">
        <v>138621200</v>
      </c>
      <c r="AQ366">
        <v>-5873457.5</v>
      </c>
      <c r="AR366">
        <v>0</v>
      </c>
      <c r="AS366">
        <v>0</v>
      </c>
      <c r="AT366">
        <v>1</v>
      </c>
      <c r="AU366">
        <v>1</v>
      </c>
      <c r="AV366">
        <v>4</v>
      </c>
      <c r="AX366">
        <v>0</v>
      </c>
      <c r="AY366">
        <v>0.2</v>
      </c>
      <c r="AZ366">
        <v>1</v>
      </c>
      <c r="BC366">
        <v>4</v>
      </c>
      <c r="BD366">
        <v>2</v>
      </c>
      <c r="BE366">
        <v>1</v>
      </c>
      <c r="BF366">
        <v>1.2</v>
      </c>
      <c r="BG366">
        <v>0.80000000999999998</v>
      </c>
      <c r="BP366" s="60">
        <v>41821</v>
      </c>
      <c r="BQ366">
        <v>138621200</v>
      </c>
      <c r="BR366">
        <v>160130496</v>
      </c>
      <c r="BS366">
        <v>0.86567002999999998</v>
      </c>
      <c r="BT366">
        <v>21509300</v>
      </c>
      <c r="BV366">
        <v>24723564</v>
      </c>
      <c r="BW366">
        <v>2172247</v>
      </c>
      <c r="BX366">
        <v>1.05</v>
      </c>
      <c r="BY366">
        <v>0</v>
      </c>
      <c r="BZ366">
        <v>0</v>
      </c>
      <c r="CA366">
        <v>0</v>
      </c>
      <c r="CC366">
        <v>0.17399998999999999</v>
      </c>
      <c r="CE366">
        <v>0.1002</v>
      </c>
      <c r="CG366">
        <v>0.13139999999999999</v>
      </c>
      <c r="CJ366">
        <v>7.5199999000000003E-2</v>
      </c>
      <c r="CS366">
        <v>0</v>
      </c>
      <c r="CT366">
        <v>0</v>
      </c>
      <c r="CU366">
        <v>0</v>
      </c>
      <c r="CV366">
        <v>0.60199999999999998</v>
      </c>
      <c r="CW366">
        <v>0</v>
      </c>
      <c r="CX366">
        <v>0</v>
      </c>
      <c r="CY366">
        <v>0.20200001000000001</v>
      </c>
      <c r="CZ366">
        <v>0</v>
      </c>
      <c r="DA366">
        <v>0</v>
      </c>
      <c r="DB366">
        <v>7.4000000999999996E-2</v>
      </c>
      <c r="DC366">
        <v>1.2999999E-2</v>
      </c>
      <c r="DD366">
        <v>0.108</v>
      </c>
      <c r="DE366">
        <v>0</v>
      </c>
      <c r="DF366">
        <v>2016</v>
      </c>
      <c r="DG366">
        <v>7.0600002999999995E-2</v>
      </c>
      <c r="DH366">
        <v>2.9600000000000001E-2</v>
      </c>
      <c r="DI366">
        <v>4.0999997000000003E-2</v>
      </c>
      <c r="DJ366">
        <v>8.7799996000000005E-2</v>
      </c>
      <c r="DK366">
        <v>0.1174</v>
      </c>
      <c r="DR366">
        <v>0</v>
      </c>
      <c r="DS366">
        <v>0</v>
      </c>
      <c r="DT366">
        <v>0</v>
      </c>
      <c r="DU366">
        <v>0</v>
      </c>
      <c r="DV366">
        <v>511751</v>
      </c>
      <c r="DW366">
        <v>21891632</v>
      </c>
      <c r="DZ366">
        <v>42.777897000000003</v>
      </c>
      <c r="EA366">
        <v>106750</v>
      </c>
      <c r="EC366">
        <v>398287</v>
      </c>
      <c r="EF366">
        <v>20.161724</v>
      </c>
      <c r="EG366">
        <v>346373</v>
      </c>
      <c r="EH366">
        <v>6926869</v>
      </c>
      <c r="EN366">
        <v>13859</v>
      </c>
      <c r="EO366">
        <v>198829</v>
      </c>
      <c r="ES366">
        <v>38055</v>
      </c>
      <c r="ET366">
        <v>38055</v>
      </c>
      <c r="EV366">
        <v>1016788</v>
      </c>
      <c r="EW366">
        <v>1</v>
      </c>
      <c r="EX366">
        <v>1</v>
      </c>
      <c r="FB366">
        <v>101088904</v>
      </c>
      <c r="FP366">
        <v>682507.31</v>
      </c>
      <c r="FQ366">
        <v>1716272.6</v>
      </c>
      <c r="FR366">
        <v>474151.78</v>
      </c>
      <c r="FV366">
        <v>131260.64000000001</v>
      </c>
      <c r="FW366">
        <v>3004192.3</v>
      </c>
      <c r="FX366">
        <v>19454778</v>
      </c>
      <c r="FZ366">
        <v>985691.19</v>
      </c>
      <c r="GA366">
        <v>2201178.5</v>
      </c>
      <c r="GB366">
        <v>3186869.8</v>
      </c>
      <c r="GG366">
        <v>636612.68999999994</v>
      </c>
      <c r="GL366">
        <v>-511032.84</v>
      </c>
      <c r="GM366">
        <v>50690.358999999997</v>
      </c>
      <c r="GN366">
        <v>-5631.5609999999997</v>
      </c>
      <c r="GQ366">
        <v>25816478</v>
      </c>
      <c r="GR366">
        <v>-8030152.5</v>
      </c>
      <c r="GS366">
        <v>-8030152.5</v>
      </c>
      <c r="HA366">
        <v>-6993.7831999999999</v>
      </c>
      <c r="HB366">
        <v>-18351.883000000002</v>
      </c>
      <c r="HD366">
        <v>-808365.13</v>
      </c>
      <c r="HE366">
        <v>-8863863</v>
      </c>
      <c r="HF366">
        <v>3389588.8</v>
      </c>
      <c r="HG366">
        <v>150014288</v>
      </c>
    </row>
    <row r="367" spans="1:215" x14ac:dyDescent="0.25">
      <c r="A367">
        <v>27</v>
      </c>
      <c r="B367" t="s">
        <v>814</v>
      </c>
      <c r="C367">
        <v>2001</v>
      </c>
      <c r="E367" t="s">
        <v>815</v>
      </c>
      <c r="F367">
        <v>1949</v>
      </c>
      <c r="G367">
        <v>0</v>
      </c>
      <c r="I367">
        <v>0</v>
      </c>
      <c r="J367" t="s">
        <v>816</v>
      </c>
      <c r="K367" t="s">
        <v>817</v>
      </c>
      <c r="L367" t="s">
        <v>817</v>
      </c>
      <c r="M367">
        <v>1</v>
      </c>
      <c r="N367" t="s">
        <v>615</v>
      </c>
      <c r="O367">
        <v>1</v>
      </c>
      <c r="P367" t="s">
        <v>616</v>
      </c>
      <c r="Q367" t="s">
        <v>626</v>
      </c>
      <c r="R367">
        <v>2</v>
      </c>
      <c r="S367">
        <v>1</v>
      </c>
      <c r="T367" s="60">
        <v>37072</v>
      </c>
      <c r="U367" s="60">
        <v>37072</v>
      </c>
      <c r="V367" s="60">
        <v>37072</v>
      </c>
      <c r="W367" t="s">
        <v>201</v>
      </c>
      <c r="X367" t="s">
        <v>714</v>
      </c>
      <c r="Y367" t="s">
        <v>619</v>
      </c>
      <c r="Z367">
        <v>3.5000000000000003E-2</v>
      </c>
      <c r="AA367">
        <v>7.0000000000000007E-2</v>
      </c>
      <c r="AB367">
        <v>1</v>
      </c>
      <c r="AC367">
        <v>0</v>
      </c>
      <c r="AD367">
        <v>5</v>
      </c>
      <c r="AE367">
        <v>1</v>
      </c>
      <c r="AF367">
        <v>1</v>
      </c>
      <c r="AG367">
        <v>20</v>
      </c>
      <c r="BP367" s="60">
        <v>37072</v>
      </c>
      <c r="BQ367">
        <v>11750624</v>
      </c>
      <c r="BR367">
        <v>11557255</v>
      </c>
      <c r="BS367">
        <v>1.0169999999999999</v>
      </c>
      <c r="BT367">
        <v>-193369</v>
      </c>
      <c r="BV367">
        <v>2397169</v>
      </c>
      <c r="BW367">
        <v>315505</v>
      </c>
      <c r="BX367">
        <v>1</v>
      </c>
      <c r="BY367">
        <v>0</v>
      </c>
      <c r="BZ367">
        <v>0</v>
      </c>
      <c r="CA367">
        <v>0</v>
      </c>
      <c r="CS367">
        <v>0</v>
      </c>
      <c r="CT367">
        <v>0</v>
      </c>
      <c r="CU367">
        <v>0</v>
      </c>
      <c r="CV367">
        <v>0.56999999000000001</v>
      </c>
      <c r="CW367">
        <v>0</v>
      </c>
      <c r="CX367">
        <v>0</v>
      </c>
      <c r="CY367">
        <v>0.41399999999999998</v>
      </c>
      <c r="CZ367">
        <v>0</v>
      </c>
      <c r="DA367">
        <v>0</v>
      </c>
      <c r="DB367">
        <v>0</v>
      </c>
      <c r="DC367">
        <v>1.6000001E-2</v>
      </c>
      <c r="DD367">
        <v>0</v>
      </c>
      <c r="DE367">
        <v>0</v>
      </c>
      <c r="DF367">
        <v>2003</v>
      </c>
      <c r="DG367">
        <v>0.12239999999999999</v>
      </c>
      <c r="DH367">
        <v>1.2500000000000001E-2</v>
      </c>
      <c r="DI367">
        <v>0.1099</v>
      </c>
      <c r="DJ367">
        <v>0.1041</v>
      </c>
      <c r="DK367">
        <v>0.1166</v>
      </c>
      <c r="DR367">
        <v>0</v>
      </c>
      <c r="DS367">
        <v>0</v>
      </c>
      <c r="DT367">
        <v>0</v>
      </c>
      <c r="DU367">
        <v>0</v>
      </c>
      <c r="DV367">
        <v>75132</v>
      </c>
      <c r="DW367">
        <v>2397169</v>
      </c>
      <c r="DZ367">
        <v>31.906099000000001</v>
      </c>
      <c r="EA367">
        <v>51717</v>
      </c>
      <c r="EC367">
        <v>25889</v>
      </c>
      <c r="ED367">
        <v>538890</v>
      </c>
      <c r="EF367">
        <v>20.815404999999998</v>
      </c>
      <c r="EG367">
        <v>18400</v>
      </c>
      <c r="EH367">
        <v>423487</v>
      </c>
      <c r="EN367">
        <v>3319</v>
      </c>
      <c r="EO367">
        <v>72567</v>
      </c>
      <c r="EP367">
        <v>4170</v>
      </c>
      <c r="ES367">
        <v>0</v>
      </c>
      <c r="EV367">
        <v>152738</v>
      </c>
      <c r="EW367">
        <v>1</v>
      </c>
      <c r="EX367">
        <v>1</v>
      </c>
      <c r="FB367">
        <v>5283476</v>
      </c>
      <c r="FP367">
        <v>55887</v>
      </c>
      <c r="FQ367">
        <v>315505</v>
      </c>
      <c r="FW367">
        <v>371392</v>
      </c>
      <c r="GB367">
        <v>86</v>
      </c>
      <c r="GG367">
        <v>-795223</v>
      </c>
      <c r="GL367">
        <v>-546</v>
      </c>
      <c r="GQ367">
        <v>-424291</v>
      </c>
      <c r="GR367">
        <v>-518734</v>
      </c>
      <c r="GS367">
        <v>-518734</v>
      </c>
      <c r="HA367">
        <v>-7563</v>
      </c>
      <c r="HB367">
        <v>-6950</v>
      </c>
      <c r="HE367">
        <v>-533247</v>
      </c>
      <c r="HG367">
        <v>12343625</v>
      </c>
    </row>
    <row r="368" spans="1:215" x14ac:dyDescent="0.25">
      <c r="A368">
        <v>27</v>
      </c>
      <c r="B368" t="s">
        <v>814</v>
      </c>
      <c r="C368">
        <v>2002</v>
      </c>
      <c r="E368" t="s">
        <v>815</v>
      </c>
      <c r="F368">
        <v>1949</v>
      </c>
      <c r="G368">
        <v>0</v>
      </c>
      <c r="I368">
        <v>0</v>
      </c>
      <c r="J368" t="s">
        <v>816</v>
      </c>
      <c r="K368" t="s">
        <v>817</v>
      </c>
      <c r="L368" t="s">
        <v>817</v>
      </c>
      <c r="M368">
        <v>1</v>
      </c>
      <c r="N368" t="s">
        <v>615</v>
      </c>
      <c r="O368">
        <v>1</v>
      </c>
      <c r="P368" t="s">
        <v>616</v>
      </c>
      <c r="Q368" t="s">
        <v>626</v>
      </c>
      <c r="R368">
        <v>2</v>
      </c>
      <c r="S368">
        <v>1</v>
      </c>
      <c r="T368" s="60">
        <v>37437</v>
      </c>
      <c r="U368" s="60">
        <v>37437</v>
      </c>
      <c r="V368" s="60">
        <v>37437</v>
      </c>
      <c r="W368" t="s">
        <v>201</v>
      </c>
      <c r="X368" t="s">
        <v>714</v>
      </c>
      <c r="Y368" t="s">
        <v>619</v>
      </c>
      <c r="Z368">
        <v>3.5000000000000003E-2</v>
      </c>
      <c r="AA368">
        <v>7.0000000000000007E-2</v>
      </c>
      <c r="AB368">
        <v>1</v>
      </c>
      <c r="AC368">
        <v>0</v>
      </c>
      <c r="AD368">
        <v>5</v>
      </c>
      <c r="AE368">
        <v>1</v>
      </c>
      <c r="AF368">
        <v>1</v>
      </c>
      <c r="AG368">
        <v>13</v>
      </c>
      <c r="BP368" s="60">
        <v>37437</v>
      </c>
      <c r="BQ368">
        <v>12124414</v>
      </c>
      <c r="BR368">
        <v>11994850</v>
      </c>
      <c r="BS368">
        <v>1.0109999999999999</v>
      </c>
      <c r="BT368">
        <v>-129564</v>
      </c>
      <c r="BV368">
        <v>2408306</v>
      </c>
      <c r="BW368">
        <v>233229</v>
      </c>
      <c r="BX368">
        <v>1</v>
      </c>
      <c r="BY368">
        <v>0</v>
      </c>
      <c r="BZ368">
        <v>0</v>
      </c>
      <c r="CA368">
        <v>0</v>
      </c>
      <c r="CC368">
        <v>-3.9999999000000001E-2</v>
      </c>
      <c r="CG368">
        <v>5.6999995999999997E-2</v>
      </c>
      <c r="CS368">
        <v>0</v>
      </c>
      <c r="CT368">
        <v>0</v>
      </c>
      <c r="CU368">
        <v>0</v>
      </c>
      <c r="CV368">
        <v>0.54100000999999998</v>
      </c>
      <c r="CW368">
        <v>0</v>
      </c>
      <c r="CX368">
        <v>0</v>
      </c>
      <c r="CY368">
        <v>0.44099998000000001</v>
      </c>
      <c r="CZ368">
        <v>0</v>
      </c>
      <c r="DA368">
        <v>0</v>
      </c>
      <c r="DB368">
        <v>0</v>
      </c>
      <c r="DC368">
        <v>1.7999998999999999E-2</v>
      </c>
      <c r="DD368">
        <v>0</v>
      </c>
      <c r="DE368">
        <v>0</v>
      </c>
      <c r="DF368">
        <v>2004</v>
      </c>
      <c r="DG368">
        <v>0.1221</v>
      </c>
      <c r="DH368">
        <v>1.2500000000000001E-2</v>
      </c>
      <c r="DI368">
        <v>0.1096</v>
      </c>
      <c r="DJ368">
        <v>0.1041</v>
      </c>
      <c r="DK368">
        <v>0.1166</v>
      </c>
      <c r="DR368">
        <v>0</v>
      </c>
      <c r="DS368">
        <v>0</v>
      </c>
      <c r="DT368">
        <v>0</v>
      </c>
      <c r="DU368">
        <v>0</v>
      </c>
      <c r="DV368">
        <v>71790</v>
      </c>
      <c r="DW368">
        <v>2408306</v>
      </c>
      <c r="DZ368">
        <v>33.547001000000002</v>
      </c>
      <c r="EA368">
        <v>59796</v>
      </c>
      <c r="EC368">
        <v>27229</v>
      </c>
      <c r="ED368">
        <v>598493</v>
      </c>
      <c r="EF368">
        <v>21.979984000000002</v>
      </c>
      <c r="EG368">
        <v>19302</v>
      </c>
      <c r="EH368">
        <v>467732</v>
      </c>
      <c r="EN368">
        <v>3650</v>
      </c>
      <c r="EO368">
        <v>84142</v>
      </c>
      <c r="EP368">
        <v>4277</v>
      </c>
      <c r="ES368">
        <v>0</v>
      </c>
      <c r="EV368">
        <v>158815</v>
      </c>
      <c r="EW368">
        <v>0</v>
      </c>
      <c r="EX368">
        <v>1</v>
      </c>
      <c r="FB368">
        <v>5688740</v>
      </c>
      <c r="FP368">
        <v>57920</v>
      </c>
      <c r="FQ368">
        <v>233229</v>
      </c>
      <c r="FW368">
        <v>291149</v>
      </c>
      <c r="GB368">
        <v>60</v>
      </c>
      <c r="GG368">
        <v>-487728</v>
      </c>
      <c r="GL368">
        <v>-730</v>
      </c>
      <c r="GQ368">
        <v>-197249</v>
      </c>
      <c r="GR368">
        <v>-574602</v>
      </c>
      <c r="GS368">
        <v>-574602</v>
      </c>
      <c r="HA368">
        <v>-5430</v>
      </c>
      <c r="HB368">
        <v>-7971</v>
      </c>
      <c r="HE368">
        <v>-588003</v>
      </c>
      <c r="HG368">
        <v>11558373</v>
      </c>
    </row>
    <row r="369" spans="1:215" x14ac:dyDescent="0.25">
      <c r="A369">
        <v>27</v>
      </c>
      <c r="B369" t="s">
        <v>814</v>
      </c>
      <c r="C369">
        <v>2003</v>
      </c>
      <c r="E369" t="s">
        <v>815</v>
      </c>
      <c r="F369">
        <v>1949</v>
      </c>
      <c r="G369">
        <v>0</v>
      </c>
      <c r="I369">
        <v>0</v>
      </c>
      <c r="J369" t="s">
        <v>816</v>
      </c>
      <c r="K369" t="s">
        <v>817</v>
      </c>
      <c r="L369" t="s">
        <v>817</v>
      </c>
      <c r="M369">
        <v>1</v>
      </c>
      <c r="N369" t="s">
        <v>615</v>
      </c>
      <c r="O369">
        <v>1</v>
      </c>
      <c r="P369" t="s">
        <v>616</v>
      </c>
      <c r="Q369" t="s">
        <v>626</v>
      </c>
      <c r="R369">
        <v>2</v>
      </c>
      <c r="S369">
        <v>1</v>
      </c>
      <c r="T369" s="60">
        <v>37802</v>
      </c>
      <c r="U369" s="60">
        <v>37802</v>
      </c>
      <c r="V369" s="60">
        <v>37802</v>
      </c>
      <c r="W369" t="s">
        <v>201</v>
      </c>
      <c r="X369" t="s">
        <v>714</v>
      </c>
      <c r="Y369" t="s">
        <v>619</v>
      </c>
      <c r="Z369">
        <v>3.7500000999999998E-2</v>
      </c>
      <c r="AA369">
        <v>7.2499997999999996E-2</v>
      </c>
      <c r="AB369">
        <v>1</v>
      </c>
      <c r="AC369">
        <v>0</v>
      </c>
      <c r="AD369">
        <v>5</v>
      </c>
      <c r="AE369">
        <v>1</v>
      </c>
      <c r="AF369">
        <v>1</v>
      </c>
      <c r="AG369">
        <v>10</v>
      </c>
      <c r="BP369" s="60">
        <v>37802</v>
      </c>
      <c r="BQ369">
        <v>12428736</v>
      </c>
      <c r="BR369">
        <v>12370563</v>
      </c>
      <c r="BS369">
        <v>1.0049999999999999</v>
      </c>
      <c r="BT369">
        <v>-58173</v>
      </c>
      <c r="BV369">
        <v>2489490</v>
      </c>
      <c r="BW369">
        <v>246172</v>
      </c>
      <c r="BX369">
        <v>1</v>
      </c>
      <c r="BY369">
        <v>0</v>
      </c>
      <c r="BZ369">
        <v>0</v>
      </c>
      <c r="CA369">
        <v>0</v>
      </c>
      <c r="CC369">
        <v>4.5000001999999997E-2</v>
      </c>
      <c r="CG369">
        <v>2.3E-2</v>
      </c>
      <c r="CS369">
        <v>0</v>
      </c>
      <c r="CT369">
        <v>0</v>
      </c>
      <c r="CU369">
        <v>0</v>
      </c>
      <c r="CV369">
        <v>0.51499998999999996</v>
      </c>
      <c r="CW369">
        <v>0</v>
      </c>
      <c r="CX369">
        <v>0</v>
      </c>
      <c r="CY369">
        <v>0.47</v>
      </c>
      <c r="CZ369">
        <v>0</v>
      </c>
      <c r="DA369">
        <v>0</v>
      </c>
      <c r="DB369">
        <v>0</v>
      </c>
      <c r="DC369">
        <v>1.4999999999999999E-2</v>
      </c>
      <c r="DD369">
        <v>0</v>
      </c>
      <c r="DE369">
        <v>0</v>
      </c>
      <c r="DF369">
        <v>2005</v>
      </c>
      <c r="DG369">
        <v>0.11939999</v>
      </c>
      <c r="DH369">
        <v>1.2500000000000001E-2</v>
      </c>
      <c r="DI369">
        <v>0.1069</v>
      </c>
      <c r="DJ369">
        <v>0.1041</v>
      </c>
      <c r="DK369">
        <v>0.1166</v>
      </c>
      <c r="DR369">
        <v>0</v>
      </c>
      <c r="DS369">
        <v>0</v>
      </c>
      <c r="DT369">
        <v>0</v>
      </c>
      <c r="DU369">
        <v>0</v>
      </c>
      <c r="DV369">
        <v>73251</v>
      </c>
      <c r="DW369">
        <v>2489490</v>
      </c>
      <c r="DZ369">
        <v>33.985999999999997</v>
      </c>
      <c r="EA369">
        <v>56525</v>
      </c>
      <c r="EC369">
        <v>28570</v>
      </c>
      <c r="ED369">
        <v>655872</v>
      </c>
      <c r="EF369">
        <v>22.956666999999999</v>
      </c>
      <c r="EG369">
        <v>20282</v>
      </c>
      <c r="EH369">
        <v>511207</v>
      </c>
      <c r="EN369">
        <v>3963</v>
      </c>
      <c r="EO369">
        <v>94100</v>
      </c>
      <c r="EP369">
        <v>4325</v>
      </c>
      <c r="ES369">
        <v>0</v>
      </c>
      <c r="EV369">
        <v>158346</v>
      </c>
      <c r="EW369">
        <v>0</v>
      </c>
      <c r="EX369">
        <v>1</v>
      </c>
      <c r="FB369">
        <v>6185345</v>
      </c>
      <c r="FP369">
        <v>55456</v>
      </c>
      <c r="FQ369">
        <v>246172</v>
      </c>
      <c r="FW369">
        <v>301628</v>
      </c>
      <c r="GB369">
        <v>1</v>
      </c>
      <c r="GG369">
        <v>491107</v>
      </c>
      <c r="GL369">
        <v>-2497</v>
      </c>
      <c r="GQ369">
        <v>790239</v>
      </c>
      <c r="GR369">
        <v>-637243</v>
      </c>
      <c r="GS369">
        <v>-637243</v>
      </c>
      <c r="HA369">
        <v>-5253</v>
      </c>
      <c r="HB369">
        <v>-8509</v>
      </c>
      <c r="HE369">
        <v>-651005</v>
      </c>
      <c r="HG369">
        <v>11697607</v>
      </c>
    </row>
    <row r="370" spans="1:215" x14ac:dyDescent="0.25">
      <c r="A370">
        <v>27</v>
      </c>
      <c r="B370" t="s">
        <v>814</v>
      </c>
      <c r="C370">
        <v>2004</v>
      </c>
      <c r="E370" t="s">
        <v>815</v>
      </c>
      <c r="F370">
        <v>1949</v>
      </c>
      <c r="G370">
        <v>0</v>
      </c>
      <c r="I370">
        <v>0</v>
      </c>
      <c r="J370" t="s">
        <v>816</v>
      </c>
      <c r="K370" t="s">
        <v>817</v>
      </c>
      <c r="L370" t="s">
        <v>817</v>
      </c>
      <c r="M370">
        <v>1</v>
      </c>
      <c r="N370" t="s">
        <v>615</v>
      </c>
      <c r="O370">
        <v>1</v>
      </c>
      <c r="P370" t="s">
        <v>616</v>
      </c>
      <c r="Q370" t="s">
        <v>626</v>
      </c>
      <c r="R370">
        <v>2</v>
      </c>
      <c r="S370">
        <v>1</v>
      </c>
      <c r="T370" s="60">
        <v>38168</v>
      </c>
      <c r="U370" s="60">
        <v>38168</v>
      </c>
      <c r="V370" s="60">
        <v>38168</v>
      </c>
      <c r="W370" t="s">
        <v>201</v>
      </c>
      <c r="X370" t="s">
        <v>714</v>
      </c>
      <c r="Y370" t="s">
        <v>619</v>
      </c>
      <c r="Z370">
        <v>3.9999999000000001E-2</v>
      </c>
      <c r="AA370">
        <v>7.5000002999999996E-2</v>
      </c>
      <c r="AB370">
        <v>1</v>
      </c>
      <c r="AC370">
        <v>0</v>
      </c>
      <c r="AD370">
        <v>5</v>
      </c>
      <c r="AE370">
        <v>1</v>
      </c>
      <c r="AF370">
        <v>1</v>
      </c>
      <c r="AG370">
        <v>12</v>
      </c>
      <c r="BP370" s="60">
        <v>38168</v>
      </c>
      <c r="BQ370">
        <v>12797389</v>
      </c>
      <c r="BR370">
        <v>13106648</v>
      </c>
      <c r="BS370">
        <v>0.97600001000000003</v>
      </c>
      <c r="BT370">
        <v>309259</v>
      </c>
      <c r="BV370">
        <v>2445619</v>
      </c>
      <c r="BW370">
        <v>245388</v>
      </c>
      <c r="BX370">
        <v>1</v>
      </c>
      <c r="BY370">
        <v>0</v>
      </c>
      <c r="BZ370">
        <v>0</v>
      </c>
      <c r="CA370">
        <v>0</v>
      </c>
      <c r="CC370">
        <v>9.8000005000000001E-2</v>
      </c>
      <c r="CG370">
        <v>2.1000000000000001E-2</v>
      </c>
      <c r="CS370">
        <v>0</v>
      </c>
      <c r="CT370">
        <v>0</v>
      </c>
      <c r="CU370">
        <v>0</v>
      </c>
      <c r="CV370">
        <v>0.58899999000000003</v>
      </c>
      <c r="CW370">
        <v>0</v>
      </c>
      <c r="CX370">
        <v>0</v>
      </c>
      <c r="CY370">
        <v>0.39800000000000002</v>
      </c>
      <c r="CZ370">
        <v>0</v>
      </c>
      <c r="DA370">
        <v>0</v>
      </c>
      <c r="DB370">
        <v>0</v>
      </c>
      <c r="DC370">
        <v>1.2999999E-2</v>
      </c>
      <c r="DD370">
        <v>0</v>
      </c>
      <c r="DE370">
        <v>0</v>
      </c>
      <c r="DF370">
        <v>2007</v>
      </c>
      <c r="DG370">
        <v>0.1033</v>
      </c>
      <c r="DH370">
        <v>1.2500000000000001E-2</v>
      </c>
      <c r="DI370">
        <v>9.0800002000000005E-2</v>
      </c>
      <c r="DJ370">
        <v>0.1041</v>
      </c>
      <c r="DK370">
        <v>0.1166</v>
      </c>
      <c r="DR370">
        <v>0</v>
      </c>
      <c r="DS370">
        <v>0</v>
      </c>
      <c r="DT370">
        <v>0</v>
      </c>
      <c r="DU370">
        <v>0</v>
      </c>
      <c r="DV370">
        <v>72106</v>
      </c>
      <c r="DW370">
        <v>2445619</v>
      </c>
      <c r="DZ370">
        <v>33.917000000000002</v>
      </c>
      <c r="EA370">
        <v>60039</v>
      </c>
      <c r="EC370">
        <v>29845</v>
      </c>
      <c r="ED370">
        <v>718478</v>
      </c>
      <c r="EF370">
        <v>24.073647000000001</v>
      </c>
      <c r="EG370">
        <v>21295</v>
      </c>
      <c r="EH370">
        <v>562321</v>
      </c>
      <c r="EN370">
        <v>4161</v>
      </c>
      <c r="EO370">
        <v>102314</v>
      </c>
      <c r="EP370">
        <v>4389</v>
      </c>
      <c r="ES370">
        <v>0</v>
      </c>
      <c r="EV370">
        <v>161990</v>
      </c>
      <c r="EW370">
        <v>0</v>
      </c>
      <c r="EX370">
        <v>1</v>
      </c>
      <c r="FB370">
        <v>7054624</v>
      </c>
      <c r="FP370">
        <v>54166</v>
      </c>
      <c r="FQ370">
        <v>245388</v>
      </c>
      <c r="FW370">
        <v>299554</v>
      </c>
      <c r="GG370">
        <v>1117693</v>
      </c>
      <c r="GL370">
        <v>-1895</v>
      </c>
      <c r="GQ370">
        <v>1415352</v>
      </c>
      <c r="GR370">
        <v>-702314</v>
      </c>
      <c r="GS370">
        <v>-702314</v>
      </c>
      <c r="HA370">
        <v>-5819</v>
      </c>
      <c r="HB370">
        <v>-8474</v>
      </c>
      <c r="HE370">
        <v>-716607</v>
      </c>
      <c r="HG370">
        <v>12396352</v>
      </c>
    </row>
    <row r="371" spans="1:215" x14ac:dyDescent="0.25">
      <c r="A371">
        <v>27</v>
      </c>
      <c r="B371" t="s">
        <v>814</v>
      </c>
      <c r="C371">
        <v>2005</v>
      </c>
      <c r="E371" t="s">
        <v>815</v>
      </c>
      <c r="F371">
        <v>1949</v>
      </c>
      <c r="G371">
        <v>0</v>
      </c>
      <c r="I371">
        <v>0</v>
      </c>
      <c r="J371" t="s">
        <v>816</v>
      </c>
      <c r="K371" t="s">
        <v>817</v>
      </c>
      <c r="L371" t="s">
        <v>817</v>
      </c>
      <c r="M371">
        <v>1</v>
      </c>
      <c r="N371" t="s">
        <v>615</v>
      </c>
      <c r="O371">
        <v>1</v>
      </c>
      <c r="P371" t="s">
        <v>616</v>
      </c>
      <c r="Q371" t="s">
        <v>626</v>
      </c>
      <c r="R371">
        <v>2</v>
      </c>
      <c r="S371">
        <v>1</v>
      </c>
      <c r="T371" s="60">
        <v>38533</v>
      </c>
      <c r="U371" s="60">
        <v>38533</v>
      </c>
      <c r="V371" s="60">
        <v>38533</v>
      </c>
      <c r="W371" t="s">
        <v>201</v>
      </c>
      <c r="X371" t="s">
        <v>714</v>
      </c>
      <c r="Y371" t="s">
        <v>619</v>
      </c>
      <c r="Z371">
        <v>3.7500000999999998E-2</v>
      </c>
      <c r="AA371">
        <v>7.5000002999999996E-2</v>
      </c>
      <c r="AB371">
        <v>1</v>
      </c>
      <c r="AC371">
        <v>0</v>
      </c>
      <c r="AD371">
        <v>5</v>
      </c>
      <c r="AE371">
        <v>1</v>
      </c>
      <c r="AF371">
        <v>1</v>
      </c>
      <c r="AG371">
        <v>6</v>
      </c>
      <c r="BP371" s="60">
        <v>38533</v>
      </c>
      <c r="BQ371">
        <v>13134472</v>
      </c>
      <c r="BR371">
        <v>13512773</v>
      </c>
      <c r="BS371">
        <v>0.97199994000000001</v>
      </c>
      <c r="BT371">
        <v>378301</v>
      </c>
      <c r="BV371">
        <v>2514430</v>
      </c>
      <c r="BW371">
        <v>243074</v>
      </c>
      <c r="BX371">
        <v>1</v>
      </c>
      <c r="BY371">
        <v>0</v>
      </c>
      <c r="BZ371">
        <v>0</v>
      </c>
      <c r="CA371">
        <v>0</v>
      </c>
      <c r="CC371">
        <v>7.8000001999999999E-2</v>
      </c>
      <c r="CG371">
        <v>2.1999999999999999E-2</v>
      </c>
      <c r="CS371">
        <v>0</v>
      </c>
      <c r="CT371">
        <v>0</v>
      </c>
      <c r="CU371">
        <v>0</v>
      </c>
      <c r="CV371">
        <v>0.59599996</v>
      </c>
      <c r="CW371">
        <v>0</v>
      </c>
      <c r="CX371">
        <v>0</v>
      </c>
      <c r="CY371">
        <v>0.39200002</v>
      </c>
      <c r="CZ371">
        <v>0</v>
      </c>
      <c r="DA371">
        <v>0</v>
      </c>
      <c r="DB371">
        <v>0</v>
      </c>
      <c r="DC371">
        <v>1.2E-2</v>
      </c>
      <c r="DD371">
        <v>0</v>
      </c>
      <c r="DE371">
        <v>0</v>
      </c>
      <c r="DF371">
        <v>2008</v>
      </c>
      <c r="DG371">
        <v>8.4100000999999994E-2</v>
      </c>
      <c r="DH371">
        <v>1.2500000000000001E-2</v>
      </c>
      <c r="DI371">
        <v>7.1599997999999998E-2</v>
      </c>
      <c r="DJ371">
        <v>0.1041</v>
      </c>
      <c r="DK371">
        <v>0.1166</v>
      </c>
      <c r="DR371">
        <v>0</v>
      </c>
      <c r="DS371">
        <v>0</v>
      </c>
      <c r="DT371">
        <v>0</v>
      </c>
      <c r="DU371">
        <v>0</v>
      </c>
      <c r="DV371">
        <v>72716</v>
      </c>
      <c r="DW371">
        <v>2514430</v>
      </c>
      <c r="DX371">
        <v>43.5</v>
      </c>
      <c r="DY371">
        <v>10.199999999999999</v>
      </c>
      <c r="DZ371">
        <v>34.578999000000003</v>
      </c>
      <c r="EA371">
        <v>63062</v>
      </c>
      <c r="EC371">
        <v>31355</v>
      </c>
      <c r="ED371">
        <v>773445</v>
      </c>
      <c r="EF371">
        <v>24.667358</v>
      </c>
      <c r="EG371">
        <v>22474</v>
      </c>
      <c r="EH371">
        <v>605665</v>
      </c>
      <c r="EJ371">
        <v>26.950001</v>
      </c>
      <c r="EN371">
        <v>4389</v>
      </c>
      <c r="EO371">
        <v>109993</v>
      </c>
      <c r="EP371">
        <v>4492</v>
      </c>
      <c r="ES371">
        <v>0</v>
      </c>
      <c r="EV371">
        <v>167133</v>
      </c>
      <c r="EW371">
        <v>0</v>
      </c>
      <c r="EX371">
        <v>1</v>
      </c>
      <c r="FB371">
        <v>7695619</v>
      </c>
      <c r="FP371">
        <v>49973</v>
      </c>
      <c r="FQ371">
        <v>243074</v>
      </c>
      <c r="FW371">
        <v>293047</v>
      </c>
      <c r="GB371">
        <v>38</v>
      </c>
      <c r="GG371">
        <v>932074</v>
      </c>
      <c r="GL371">
        <v>-1825</v>
      </c>
      <c r="GQ371">
        <v>1223334</v>
      </c>
      <c r="GR371">
        <v>-778463</v>
      </c>
      <c r="GS371">
        <v>-778463</v>
      </c>
      <c r="HA371">
        <v>-6510</v>
      </c>
      <c r="HB371">
        <v>-9587</v>
      </c>
      <c r="HE371">
        <v>-794560</v>
      </c>
      <c r="HG371">
        <v>12825126</v>
      </c>
    </row>
    <row r="372" spans="1:215" x14ac:dyDescent="0.25">
      <c r="A372">
        <v>27</v>
      </c>
      <c r="B372" t="s">
        <v>814</v>
      </c>
      <c r="C372">
        <v>2006</v>
      </c>
      <c r="E372" t="s">
        <v>815</v>
      </c>
      <c r="F372">
        <v>1949</v>
      </c>
      <c r="G372">
        <v>0</v>
      </c>
      <c r="I372">
        <v>0</v>
      </c>
      <c r="J372" t="s">
        <v>816</v>
      </c>
      <c r="K372" t="s">
        <v>817</v>
      </c>
      <c r="L372" t="s">
        <v>817</v>
      </c>
      <c r="M372">
        <v>1</v>
      </c>
      <c r="N372" t="s">
        <v>615</v>
      </c>
      <c r="O372">
        <v>1</v>
      </c>
      <c r="P372" t="s">
        <v>616</v>
      </c>
      <c r="Q372" t="s">
        <v>626</v>
      </c>
      <c r="R372">
        <v>2</v>
      </c>
      <c r="S372">
        <v>1</v>
      </c>
      <c r="T372" s="60">
        <v>38898</v>
      </c>
      <c r="U372" s="60">
        <v>38898</v>
      </c>
      <c r="V372" s="60">
        <v>38898</v>
      </c>
      <c r="W372" t="s">
        <v>201</v>
      </c>
      <c r="X372" t="s">
        <v>654</v>
      </c>
      <c r="Y372" t="s">
        <v>619</v>
      </c>
      <c r="Z372">
        <v>3.7500000999999998E-2</v>
      </c>
      <c r="AA372">
        <v>7.5000002999999996E-2</v>
      </c>
      <c r="AB372">
        <v>1</v>
      </c>
      <c r="AC372">
        <v>0</v>
      </c>
      <c r="AD372">
        <v>7</v>
      </c>
      <c r="AE372">
        <v>1</v>
      </c>
      <c r="AF372">
        <v>1</v>
      </c>
      <c r="AG372">
        <v>10</v>
      </c>
      <c r="BP372" s="60">
        <v>38898</v>
      </c>
      <c r="BQ372">
        <v>13461132</v>
      </c>
      <c r="BR372">
        <v>14242845</v>
      </c>
      <c r="BS372">
        <v>0.94499999000000001</v>
      </c>
      <c r="BT372">
        <v>781713</v>
      </c>
      <c r="BV372">
        <v>2630167</v>
      </c>
      <c r="BW372">
        <v>258482</v>
      </c>
      <c r="BX372">
        <v>1</v>
      </c>
      <c r="BY372">
        <v>0</v>
      </c>
      <c r="BZ372">
        <v>0</v>
      </c>
      <c r="CA372">
        <v>0</v>
      </c>
      <c r="CC372">
        <v>6.1999999E-2</v>
      </c>
      <c r="CG372">
        <v>3.9000000999999999E-2</v>
      </c>
      <c r="CS372">
        <v>0</v>
      </c>
      <c r="CT372">
        <v>0</v>
      </c>
      <c r="CU372">
        <v>0</v>
      </c>
      <c r="CV372">
        <v>0.63900000000000001</v>
      </c>
      <c r="CW372">
        <v>0</v>
      </c>
      <c r="CX372">
        <v>0</v>
      </c>
      <c r="CY372">
        <v>0.35299998999999999</v>
      </c>
      <c r="CZ372">
        <v>0</v>
      </c>
      <c r="DA372">
        <v>0</v>
      </c>
      <c r="DB372">
        <v>0</v>
      </c>
      <c r="DC372">
        <v>8.0000000000000002E-3</v>
      </c>
      <c r="DD372">
        <v>0</v>
      </c>
      <c r="DE372">
        <v>0</v>
      </c>
      <c r="DF372">
        <v>2009</v>
      </c>
      <c r="DG372">
        <v>8.0200002000000006E-2</v>
      </c>
      <c r="DH372">
        <v>1.2500000000000001E-2</v>
      </c>
      <c r="DI372">
        <v>6.7699998999999997E-2</v>
      </c>
      <c r="DJ372">
        <v>0.1041</v>
      </c>
      <c r="DK372">
        <v>0.1166</v>
      </c>
      <c r="DR372">
        <v>0</v>
      </c>
      <c r="DS372">
        <v>0</v>
      </c>
      <c r="DT372">
        <v>0</v>
      </c>
      <c r="DU372">
        <v>0</v>
      </c>
      <c r="DV372">
        <v>74089</v>
      </c>
      <c r="DW372">
        <v>2630167</v>
      </c>
      <c r="DX372">
        <v>43.599997999999999</v>
      </c>
      <c r="DY372">
        <v>9.8999995999999992</v>
      </c>
      <c r="DZ372">
        <v>35.5</v>
      </c>
      <c r="EA372">
        <v>66019</v>
      </c>
      <c r="EC372">
        <v>32839</v>
      </c>
      <c r="ED372">
        <v>842157</v>
      </c>
      <c r="EF372">
        <v>25.645</v>
      </c>
      <c r="EG372">
        <v>23681</v>
      </c>
      <c r="EH372">
        <v>665450</v>
      </c>
      <c r="EJ372">
        <v>28.100999999999999</v>
      </c>
      <c r="EN372">
        <v>4537</v>
      </c>
      <c r="EO372">
        <v>118337</v>
      </c>
      <c r="EP372">
        <v>4621</v>
      </c>
      <c r="ES372">
        <v>0</v>
      </c>
      <c r="EV372">
        <v>172947</v>
      </c>
      <c r="EW372">
        <v>0</v>
      </c>
      <c r="EX372">
        <v>0</v>
      </c>
      <c r="FB372">
        <v>8350044</v>
      </c>
      <c r="FP372">
        <v>50963</v>
      </c>
      <c r="FQ372">
        <v>258482</v>
      </c>
      <c r="FW372">
        <v>309445</v>
      </c>
      <c r="FX372">
        <v>423989.59</v>
      </c>
      <c r="GB372">
        <v>352274.41</v>
      </c>
      <c r="GL372">
        <v>-1540</v>
      </c>
      <c r="GQ372">
        <v>1084169</v>
      </c>
      <c r="GR372">
        <v>-857860</v>
      </c>
      <c r="GS372">
        <v>-857860</v>
      </c>
      <c r="HA372">
        <v>-6978</v>
      </c>
      <c r="HB372">
        <v>-10596</v>
      </c>
      <c r="HE372">
        <v>-875434</v>
      </c>
      <c r="HG372">
        <v>13033861</v>
      </c>
    </row>
    <row r="373" spans="1:215" x14ac:dyDescent="0.25">
      <c r="A373">
        <v>27</v>
      </c>
      <c r="B373" t="s">
        <v>814</v>
      </c>
      <c r="C373">
        <v>2007</v>
      </c>
      <c r="E373" t="s">
        <v>815</v>
      </c>
      <c r="F373">
        <v>1949</v>
      </c>
      <c r="G373">
        <v>0</v>
      </c>
      <c r="I373">
        <v>0</v>
      </c>
      <c r="J373" t="s">
        <v>816</v>
      </c>
      <c r="K373" t="s">
        <v>817</v>
      </c>
      <c r="L373" t="s">
        <v>817</v>
      </c>
      <c r="M373">
        <v>1</v>
      </c>
      <c r="N373" t="s">
        <v>615</v>
      </c>
      <c r="O373">
        <v>1</v>
      </c>
      <c r="P373" t="s">
        <v>616</v>
      </c>
      <c r="Q373" t="s">
        <v>626</v>
      </c>
      <c r="R373">
        <v>2</v>
      </c>
      <c r="S373">
        <v>1</v>
      </c>
      <c r="T373" s="60">
        <v>39263</v>
      </c>
      <c r="U373" s="60">
        <v>39263</v>
      </c>
      <c r="V373" s="60">
        <v>39263</v>
      </c>
      <c r="W373" t="s">
        <v>201</v>
      </c>
      <c r="X373" t="s">
        <v>654</v>
      </c>
      <c r="Y373" t="s">
        <v>619</v>
      </c>
      <c r="Z373">
        <v>3.7500000999999998E-2</v>
      </c>
      <c r="AA373">
        <v>7.5000002999999996E-2</v>
      </c>
      <c r="AB373">
        <v>1</v>
      </c>
      <c r="AC373">
        <v>0</v>
      </c>
      <c r="AD373">
        <v>7</v>
      </c>
      <c r="AE373">
        <v>1</v>
      </c>
      <c r="AF373">
        <v>1</v>
      </c>
      <c r="AG373">
        <v>15</v>
      </c>
      <c r="BP373" s="60">
        <v>39263</v>
      </c>
      <c r="BQ373">
        <v>13843689</v>
      </c>
      <c r="BR373">
        <v>14885179</v>
      </c>
      <c r="BS373">
        <v>0.93000000999999999</v>
      </c>
      <c r="BT373">
        <v>1041490</v>
      </c>
      <c r="BV373">
        <v>2680972</v>
      </c>
      <c r="BW373">
        <v>270141</v>
      </c>
      <c r="BX373">
        <v>1</v>
      </c>
      <c r="BY373">
        <v>0</v>
      </c>
      <c r="BZ373">
        <v>0</v>
      </c>
      <c r="CA373">
        <v>0</v>
      </c>
      <c r="CC373">
        <v>0.14699999999999999</v>
      </c>
      <c r="CG373">
        <v>8.5000001000000006E-2</v>
      </c>
      <c r="CS373">
        <v>0</v>
      </c>
      <c r="CT373">
        <v>0</v>
      </c>
      <c r="CU373">
        <v>0</v>
      </c>
      <c r="CV373">
        <v>0.59500003000000001</v>
      </c>
      <c r="CW373">
        <v>0</v>
      </c>
      <c r="CX373">
        <v>0</v>
      </c>
      <c r="CY373">
        <v>0.36500000999999999</v>
      </c>
      <c r="CZ373">
        <v>0</v>
      </c>
      <c r="DA373">
        <v>0</v>
      </c>
      <c r="DB373">
        <v>0</v>
      </c>
      <c r="DC373">
        <v>3.9999999000000001E-2</v>
      </c>
      <c r="DD373">
        <v>0</v>
      </c>
      <c r="DE373">
        <v>0</v>
      </c>
      <c r="DF373">
        <v>2010</v>
      </c>
      <c r="DG373">
        <v>8.0799996999999998E-2</v>
      </c>
      <c r="DH373">
        <v>1.2500000000000001E-2</v>
      </c>
      <c r="DI373">
        <v>6.8300000999999999E-2</v>
      </c>
      <c r="DJ373">
        <v>0.1041</v>
      </c>
      <c r="DK373">
        <v>0.1166</v>
      </c>
      <c r="DR373">
        <v>0</v>
      </c>
      <c r="DS373">
        <v>0</v>
      </c>
      <c r="DT373">
        <v>0</v>
      </c>
      <c r="DU373">
        <v>0</v>
      </c>
      <c r="DV373">
        <v>73985</v>
      </c>
      <c r="DW373">
        <v>2680972</v>
      </c>
      <c r="DX373">
        <v>43.799999</v>
      </c>
      <c r="DY373">
        <v>9.8000001999999995</v>
      </c>
      <c r="DZ373">
        <v>36.237000000000002</v>
      </c>
      <c r="EA373">
        <v>66964</v>
      </c>
      <c r="EC373">
        <v>34174</v>
      </c>
      <c r="ED373">
        <v>936278</v>
      </c>
      <c r="EF373">
        <v>27.396999000000001</v>
      </c>
      <c r="EG373">
        <v>24810</v>
      </c>
      <c r="EH373">
        <v>746412</v>
      </c>
      <c r="EJ373">
        <v>30.084999</v>
      </c>
      <c r="EN373">
        <v>4641</v>
      </c>
      <c r="EO373">
        <v>127330</v>
      </c>
      <c r="EP373">
        <v>4723</v>
      </c>
      <c r="ES373">
        <v>0</v>
      </c>
      <c r="EV373">
        <v>175123</v>
      </c>
      <c r="EW373">
        <v>0</v>
      </c>
      <c r="EX373">
        <v>0</v>
      </c>
      <c r="FB373">
        <v>9899732</v>
      </c>
      <c r="FI373">
        <v>14272114</v>
      </c>
      <c r="FP373">
        <v>49250</v>
      </c>
      <c r="FQ373">
        <v>270141</v>
      </c>
      <c r="FW373">
        <v>319391</v>
      </c>
      <c r="FX373">
        <v>1470488.9</v>
      </c>
      <c r="GB373">
        <v>400587.13</v>
      </c>
      <c r="GL373">
        <v>-1963</v>
      </c>
      <c r="GQ373">
        <v>2188504</v>
      </c>
      <c r="GR373">
        <v>-928654</v>
      </c>
      <c r="GS373">
        <v>-928654</v>
      </c>
      <c r="HA373">
        <v>-6696</v>
      </c>
      <c r="HB373">
        <v>-14901</v>
      </c>
      <c r="HE373">
        <v>-950251</v>
      </c>
      <c r="HF373">
        <v>90333</v>
      </c>
      <c r="HG373">
        <v>14362447</v>
      </c>
    </row>
    <row r="374" spans="1:215" x14ac:dyDescent="0.25">
      <c r="A374">
        <v>27</v>
      </c>
      <c r="B374" t="s">
        <v>814</v>
      </c>
      <c r="C374">
        <v>2008</v>
      </c>
      <c r="E374" t="s">
        <v>815</v>
      </c>
      <c r="F374">
        <v>1949</v>
      </c>
      <c r="G374">
        <v>0</v>
      </c>
      <c r="I374">
        <v>0</v>
      </c>
      <c r="J374" t="s">
        <v>816</v>
      </c>
      <c r="K374" t="s">
        <v>817</v>
      </c>
      <c r="L374" t="s">
        <v>817</v>
      </c>
      <c r="M374">
        <v>1</v>
      </c>
      <c r="N374" t="s">
        <v>615</v>
      </c>
      <c r="O374">
        <v>1</v>
      </c>
      <c r="P374" t="s">
        <v>616</v>
      </c>
      <c r="Q374" t="s">
        <v>626</v>
      </c>
      <c r="R374">
        <v>2</v>
      </c>
      <c r="S374">
        <v>1</v>
      </c>
      <c r="T374" s="60">
        <v>39629</v>
      </c>
      <c r="U374" s="60">
        <v>39629</v>
      </c>
      <c r="V374" s="60">
        <v>39629</v>
      </c>
      <c r="W374" t="s">
        <v>201</v>
      </c>
      <c r="X374" t="s">
        <v>654</v>
      </c>
      <c r="Y374" t="s">
        <v>619</v>
      </c>
      <c r="Z374">
        <v>3.7500000999999998E-2</v>
      </c>
      <c r="AA374">
        <v>7.5000002999999996E-2</v>
      </c>
      <c r="AB374">
        <v>1</v>
      </c>
      <c r="AC374">
        <v>0</v>
      </c>
      <c r="AD374">
        <v>7</v>
      </c>
      <c r="AE374">
        <v>1</v>
      </c>
      <c r="AF374">
        <v>1</v>
      </c>
      <c r="AG374">
        <v>26</v>
      </c>
      <c r="BP374" s="60">
        <v>39629</v>
      </c>
      <c r="BQ374">
        <v>14017346</v>
      </c>
      <c r="BR374">
        <v>15680857</v>
      </c>
      <c r="BS374">
        <v>0.89399998999999997</v>
      </c>
      <c r="BT374">
        <v>1663511</v>
      </c>
      <c r="BV374">
        <v>2809199</v>
      </c>
      <c r="BW374">
        <v>286256</v>
      </c>
      <c r="BX374">
        <v>1</v>
      </c>
      <c r="BY374">
        <v>0</v>
      </c>
      <c r="BZ374">
        <v>0</v>
      </c>
      <c r="CA374">
        <v>0</v>
      </c>
      <c r="CC374">
        <v>3.5000000000000003E-2</v>
      </c>
      <c r="CG374">
        <v>6.8000004000000003E-2</v>
      </c>
      <c r="CS374">
        <v>0</v>
      </c>
      <c r="CT374">
        <v>0</v>
      </c>
      <c r="CU374">
        <v>0</v>
      </c>
      <c r="CV374">
        <v>0.55599999</v>
      </c>
      <c r="CW374">
        <v>0</v>
      </c>
      <c r="CX374">
        <v>0</v>
      </c>
      <c r="CY374">
        <v>0.42900001999999998</v>
      </c>
      <c r="CZ374">
        <v>0</v>
      </c>
      <c r="DA374">
        <v>0</v>
      </c>
      <c r="DB374">
        <v>0</v>
      </c>
      <c r="DC374">
        <v>1.4999999999999999E-2</v>
      </c>
      <c r="DD374">
        <v>0</v>
      </c>
      <c r="DE374">
        <v>0</v>
      </c>
      <c r="DF374">
        <v>2011</v>
      </c>
      <c r="DG374">
        <v>8.0499999000000003E-2</v>
      </c>
      <c r="DH374">
        <v>1.2500000000000001E-2</v>
      </c>
      <c r="DI374">
        <v>6.8000004000000003E-2</v>
      </c>
      <c r="DJ374">
        <v>0.1041</v>
      </c>
      <c r="DK374">
        <v>0.1166</v>
      </c>
      <c r="DR374">
        <v>0</v>
      </c>
      <c r="DS374">
        <v>0</v>
      </c>
      <c r="DT374">
        <v>0</v>
      </c>
      <c r="DU374">
        <v>0</v>
      </c>
      <c r="DV374">
        <v>75293</v>
      </c>
      <c r="DW374">
        <v>2809199</v>
      </c>
      <c r="DX374">
        <v>43.799999</v>
      </c>
      <c r="DY374">
        <v>9.6000004000000008</v>
      </c>
      <c r="DZ374">
        <v>37.310001</v>
      </c>
      <c r="EA374">
        <v>68815</v>
      </c>
      <c r="EC374">
        <v>35579</v>
      </c>
      <c r="ED374">
        <v>997623</v>
      </c>
      <c r="EF374">
        <v>28.040001</v>
      </c>
      <c r="EG374">
        <v>26076</v>
      </c>
      <c r="EH374">
        <v>800423</v>
      </c>
      <c r="EJ374">
        <v>30.695999</v>
      </c>
      <c r="EN374">
        <v>4674</v>
      </c>
      <c r="EO374">
        <v>130591</v>
      </c>
      <c r="EP374">
        <v>4829</v>
      </c>
      <c r="ES374">
        <v>0</v>
      </c>
      <c r="EV374">
        <v>179687</v>
      </c>
      <c r="EW374">
        <v>0</v>
      </c>
      <c r="EX374">
        <v>0</v>
      </c>
      <c r="FB374">
        <v>9632129</v>
      </c>
      <c r="FI374">
        <v>13080653</v>
      </c>
      <c r="FP374">
        <v>48324</v>
      </c>
      <c r="FQ374">
        <v>286256</v>
      </c>
      <c r="FW374">
        <v>334580</v>
      </c>
      <c r="FX374">
        <v>-928448.44</v>
      </c>
      <c r="GB374">
        <v>447454.44</v>
      </c>
      <c r="GL374">
        <v>-1685</v>
      </c>
      <c r="GQ374">
        <v>-148099</v>
      </c>
      <c r="GR374">
        <v>-1019950</v>
      </c>
      <c r="GS374">
        <v>-1019950</v>
      </c>
      <c r="HA374">
        <v>-7815</v>
      </c>
      <c r="HB374">
        <v>-18805</v>
      </c>
      <c r="HE374">
        <v>-1046570</v>
      </c>
      <c r="HG374">
        <v>13167778</v>
      </c>
    </row>
    <row r="375" spans="1:215" x14ac:dyDescent="0.25">
      <c r="A375">
        <v>27</v>
      </c>
      <c r="B375" t="s">
        <v>814</v>
      </c>
      <c r="C375">
        <v>2009</v>
      </c>
      <c r="E375" t="s">
        <v>815</v>
      </c>
      <c r="F375">
        <v>1949</v>
      </c>
      <c r="G375">
        <v>0</v>
      </c>
      <c r="I375">
        <v>0</v>
      </c>
      <c r="J375" t="s">
        <v>816</v>
      </c>
      <c r="K375" t="s">
        <v>817</v>
      </c>
      <c r="L375" t="s">
        <v>817</v>
      </c>
      <c r="M375">
        <v>1</v>
      </c>
      <c r="N375" t="s">
        <v>615</v>
      </c>
      <c r="O375">
        <v>1</v>
      </c>
      <c r="P375" t="s">
        <v>616</v>
      </c>
      <c r="Q375" t="s">
        <v>626</v>
      </c>
      <c r="R375">
        <v>2</v>
      </c>
      <c r="S375">
        <v>1</v>
      </c>
      <c r="T375" s="60">
        <v>39994</v>
      </c>
      <c r="U375" s="60">
        <v>39994</v>
      </c>
      <c r="V375" s="60">
        <v>39994</v>
      </c>
      <c r="W375" t="s">
        <v>201</v>
      </c>
      <c r="X375" t="s">
        <v>818</v>
      </c>
      <c r="Y375" t="s">
        <v>619</v>
      </c>
      <c r="Z375">
        <v>3.7500000999999998E-2</v>
      </c>
      <c r="AA375">
        <v>7.5000002999999996E-2</v>
      </c>
      <c r="AB375">
        <v>1</v>
      </c>
      <c r="AC375">
        <v>0</v>
      </c>
      <c r="AD375">
        <v>7</v>
      </c>
      <c r="AE375">
        <v>1</v>
      </c>
      <c r="AF375">
        <v>1</v>
      </c>
      <c r="AG375">
        <v>30</v>
      </c>
      <c r="BP375" s="60">
        <v>39994</v>
      </c>
      <c r="BQ375">
        <v>13613606</v>
      </c>
      <c r="BR375">
        <v>15878022</v>
      </c>
      <c r="BS375">
        <v>0.85699999000000004</v>
      </c>
      <c r="BT375">
        <v>2264416</v>
      </c>
      <c r="BV375">
        <v>2674155</v>
      </c>
      <c r="BW375">
        <v>282103</v>
      </c>
      <c r="BX375">
        <v>0.99900001000000005</v>
      </c>
      <c r="BY375">
        <v>0</v>
      </c>
      <c r="BZ375">
        <v>0</v>
      </c>
      <c r="CA375">
        <v>0</v>
      </c>
      <c r="CC375">
        <v>-0.13</v>
      </c>
      <c r="CG375">
        <v>0.02</v>
      </c>
      <c r="CS375">
        <v>0</v>
      </c>
      <c r="CT375">
        <v>0</v>
      </c>
      <c r="CU375">
        <v>0</v>
      </c>
      <c r="CV375">
        <v>0.52300000000000002</v>
      </c>
      <c r="CW375">
        <v>0</v>
      </c>
      <c r="CX375">
        <v>0</v>
      </c>
      <c r="CY375">
        <v>0.45899999000000002</v>
      </c>
      <c r="CZ375">
        <v>0</v>
      </c>
      <c r="DA375">
        <v>0</v>
      </c>
      <c r="DB375">
        <v>0</v>
      </c>
      <c r="DC375">
        <v>1.7999998999999999E-2</v>
      </c>
      <c r="DD375">
        <v>0</v>
      </c>
      <c r="DE375">
        <v>0</v>
      </c>
      <c r="DF375">
        <v>2012</v>
      </c>
      <c r="DG375">
        <v>8.1095412000000006E-2</v>
      </c>
      <c r="DH375">
        <v>1.2500000000000001E-2</v>
      </c>
      <c r="DI375">
        <v>6.8595402E-2</v>
      </c>
      <c r="DJ375">
        <v>0.11203364</v>
      </c>
      <c r="DK375">
        <v>0.12453364</v>
      </c>
      <c r="DR375">
        <v>0</v>
      </c>
      <c r="DS375">
        <v>0</v>
      </c>
      <c r="DT375">
        <v>0</v>
      </c>
      <c r="DU375">
        <v>0</v>
      </c>
      <c r="DV375">
        <v>71272</v>
      </c>
      <c r="DW375">
        <v>2674155</v>
      </c>
      <c r="DX375">
        <v>43.799999</v>
      </c>
      <c r="DY375">
        <v>9.6000004000000008</v>
      </c>
      <c r="DZ375">
        <v>37.520000000000003</v>
      </c>
      <c r="EA375">
        <v>67033</v>
      </c>
      <c r="EC375">
        <v>36968</v>
      </c>
      <c r="ED375">
        <v>1062758</v>
      </c>
      <c r="EF375">
        <v>28.747999</v>
      </c>
      <c r="EG375">
        <v>27285</v>
      </c>
      <c r="EH375">
        <v>855917</v>
      </c>
      <c r="EJ375">
        <v>31.370000999999998</v>
      </c>
      <c r="EN375">
        <v>4772</v>
      </c>
      <c r="EO375">
        <v>136295</v>
      </c>
      <c r="EP375">
        <v>4911</v>
      </c>
      <c r="ES375">
        <v>0</v>
      </c>
      <c r="EV375">
        <v>175273</v>
      </c>
      <c r="EW375">
        <v>0</v>
      </c>
      <c r="EX375">
        <v>0</v>
      </c>
      <c r="FB375">
        <v>9761267</v>
      </c>
      <c r="FI375">
        <v>10550357</v>
      </c>
      <c r="FP375">
        <v>43978</v>
      </c>
      <c r="FQ375">
        <v>281206</v>
      </c>
      <c r="FW375">
        <v>325184</v>
      </c>
      <c r="FX375">
        <v>-2090780.6</v>
      </c>
      <c r="GB375">
        <v>366361.59</v>
      </c>
      <c r="GL375">
        <v>-1883</v>
      </c>
      <c r="GQ375">
        <v>-1401118</v>
      </c>
      <c r="GR375">
        <v>-1117158</v>
      </c>
      <c r="GS375">
        <v>-1117158</v>
      </c>
      <c r="HA375">
        <v>-6597</v>
      </c>
      <c r="HB375">
        <v>-16809</v>
      </c>
      <c r="HE375">
        <v>-1140564</v>
      </c>
      <c r="HG375">
        <v>10626096</v>
      </c>
    </row>
    <row r="376" spans="1:215" x14ac:dyDescent="0.25">
      <c r="A376">
        <v>27</v>
      </c>
      <c r="B376" t="s">
        <v>814</v>
      </c>
      <c r="C376">
        <v>2010</v>
      </c>
      <c r="E376" t="s">
        <v>815</v>
      </c>
      <c r="F376">
        <v>1949</v>
      </c>
      <c r="G376">
        <v>0</v>
      </c>
      <c r="I376">
        <v>0</v>
      </c>
      <c r="J376" t="s">
        <v>816</v>
      </c>
      <c r="K376" t="s">
        <v>817</v>
      </c>
      <c r="L376" t="s">
        <v>817</v>
      </c>
      <c r="M376">
        <v>1</v>
      </c>
      <c r="N376" t="s">
        <v>615</v>
      </c>
      <c r="O376">
        <v>1</v>
      </c>
      <c r="P376" t="s">
        <v>616</v>
      </c>
      <c r="Q376" t="s">
        <v>626</v>
      </c>
      <c r="R376">
        <v>2</v>
      </c>
      <c r="S376">
        <v>1</v>
      </c>
      <c r="T376" s="60">
        <v>40359</v>
      </c>
      <c r="U376" s="60">
        <v>40359</v>
      </c>
      <c r="V376" s="60">
        <v>40359</v>
      </c>
      <c r="W376" t="s">
        <v>201</v>
      </c>
      <c r="X376" t="s">
        <v>818</v>
      </c>
      <c r="Y376" t="s">
        <v>619</v>
      </c>
      <c r="Z376">
        <v>2.9999998999999999E-2</v>
      </c>
      <c r="AA376">
        <v>7.5000002999999996E-2</v>
      </c>
      <c r="AB376">
        <v>1</v>
      </c>
      <c r="AC376">
        <v>0</v>
      </c>
      <c r="AD376">
        <v>7</v>
      </c>
      <c r="AE376">
        <v>1</v>
      </c>
      <c r="AF376">
        <v>1</v>
      </c>
      <c r="AG376">
        <v>30</v>
      </c>
      <c r="BP376" s="60">
        <v>40359</v>
      </c>
      <c r="BQ376">
        <v>13046193</v>
      </c>
      <c r="BR376">
        <v>16295352</v>
      </c>
      <c r="BS376">
        <v>0.80100000000000005</v>
      </c>
      <c r="BT376">
        <v>3249159</v>
      </c>
      <c r="BV376">
        <v>2571042</v>
      </c>
      <c r="BW376">
        <v>263064</v>
      </c>
      <c r="BX376">
        <v>1</v>
      </c>
      <c r="BY376">
        <v>0</v>
      </c>
      <c r="BZ376">
        <v>0</v>
      </c>
      <c r="CA376">
        <v>0</v>
      </c>
      <c r="CC376">
        <v>0.1099</v>
      </c>
      <c r="CG376">
        <v>2.5999998999999999E-2</v>
      </c>
      <c r="CS376">
        <v>0</v>
      </c>
      <c r="CT376">
        <v>0</v>
      </c>
      <c r="CU376">
        <v>0</v>
      </c>
      <c r="CV376">
        <v>0.59400003999999995</v>
      </c>
      <c r="CW376">
        <v>0</v>
      </c>
      <c r="CX376">
        <v>0</v>
      </c>
      <c r="CY376">
        <v>0.40599998999999998</v>
      </c>
      <c r="CZ376">
        <v>0</v>
      </c>
      <c r="DA376">
        <v>0</v>
      </c>
      <c r="DB376">
        <v>0</v>
      </c>
      <c r="DC376">
        <v>0</v>
      </c>
      <c r="DD376">
        <v>0</v>
      </c>
      <c r="DE376">
        <v>0</v>
      </c>
      <c r="DF376">
        <v>2013</v>
      </c>
      <c r="DG376">
        <v>7.2931318999999994E-2</v>
      </c>
      <c r="DH376">
        <v>1.2500000000000001E-2</v>
      </c>
      <c r="DI376">
        <v>6.0431315999999999E-2</v>
      </c>
      <c r="DJ376">
        <v>0.1436452</v>
      </c>
      <c r="DK376">
        <v>0.15614520000000001</v>
      </c>
      <c r="DR376">
        <v>0</v>
      </c>
      <c r="DS376">
        <v>0</v>
      </c>
      <c r="DT376">
        <v>0</v>
      </c>
      <c r="DU376">
        <v>0</v>
      </c>
      <c r="DV376">
        <v>68566</v>
      </c>
      <c r="DW376">
        <v>2571042</v>
      </c>
      <c r="DX376">
        <v>44.700001</v>
      </c>
      <c r="DY376">
        <v>10.4</v>
      </c>
      <c r="DZ376">
        <v>37.497002000000002</v>
      </c>
      <c r="EA376">
        <v>68290</v>
      </c>
      <c r="EC376">
        <v>38582</v>
      </c>
      <c r="ED376">
        <v>1110728</v>
      </c>
      <c r="EF376">
        <v>28.789000000000001</v>
      </c>
      <c r="EG376">
        <v>28679</v>
      </c>
      <c r="EH376">
        <v>898185</v>
      </c>
      <c r="EJ376">
        <v>31.318999999999999</v>
      </c>
      <c r="EN376">
        <v>4872</v>
      </c>
      <c r="EO376">
        <v>138423</v>
      </c>
      <c r="EP376">
        <v>5031</v>
      </c>
      <c r="ES376">
        <v>0</v>
      </c>
      <c r="EV376">
        <v>175438</v>
      </c>
      <c r="EW376">
        <v>0</v>
      </c>
      <c r="EX376">
        <v>0</v>
      </c>
      <c r="FB376">
        <v>10329205</v>
      </c>
      <c r="FI376">
        <v>10872348</v>
      </c>
      <c r="FP376">
        <v>42052</v>
      </c>
      <c r="FQ376">
        <v>263064</v>
      </c>
      <c r="FW376">
        <v>305116</v>
      </c>
      <c r="FX376">
        <v>875921.88</v>
      </c>
      <c r="GB376">
        <v>302162.13</v>
      </c>
      <c r="GL376">
        <v>-1343</v>
      </c>
      <c r="GQ376">
        <v>1481857</v>
      </c>
      <c r="GR376">
        <v>-1130669</v>
      </c>
      <c r="GS376">
        <v>-1130669</v>
      </c>
      <c r="HA376">
        <v>-6483</v>
      </c>
      <c r="HB376">
        <v>-14505</v>
      </c>
      <c r="HE376">
        <v>-1151657</v>
      </c>
      <c r="HG376">
        <v>10956296</v>
      </c>
    </row>
    <row r="377" spans="1:215" x14ac:dyDescent="0.25">
      <c r="A377">
        <v>27</v>
      </c>
      <c r="B377" t="s">
        <v>814</v>
      </c>
      <c r="C377">
        <v>2011</v>
      </c>
      <c r="E377" t="s">
        <v>815</v>
      </c>
      <c r="F377">
        <v>1949</v>
      </c>
      <c r="G377">
        <v>0</v>
      </c>
      <c r="I377">
        <v>0</v>
      </c>
      <c r="J377" t="s">
        <v>816</v>
      </c>
      <c r="K377" t="s">
        <v>817</v>
      </c>
      <c r="L377" t="s">
        <v>817</v>
      </c>
      <c r="M377">
        <v>1</v>
      </c>
      <c r="N377" t="s">
        <v>615</v>
      </c>
      <c r="O377">
        <v>1</v>
      </c>
      <c r="P377" t="s">
        <v>616</v>
      </c>
      <c r="Q377" t="s">
        <v>626</v>
      </c>
      <c r="R377">
        <v>2</v>
      </c>
      <c r="S377">
        <v>1</v>
      </c>
      <c r="T377" s="60">
        <v>40724</v>
      </c>
      <c r="U377" s="60">
        <v>40724</v>
      </c>
      <c r="V377" s="60">
        <v>40724</v>
      </c>
      <c r="W377" t="s">
        <v>201</v>
      </c>
      <c r="X377" t="s">
        <v>818</v>
      </c>
      <c r="Y377" t="s">
        <v>619</v>
      </c>
      <c r="Z377">
        <v>2.9999998999999999E-2</v>
      </c>
      <c r="AA377">
        <v>7.5000002999999996E-2</v>
      </c>
      <c r="AB377">
        <v>1</v>
      </c>
      <c r="AC377">
        <v>0</v>
      </c>
      <c r="AD377">
        <v>7</v>
      </c>
      <c r="AE377">
        <v>1</v>
      </c>
      <c r="AF377">
        <v>1</v>
      </c>
      <c r="AG377">
        <v>30</v>
      </c>
      <c r="BP377" s="60">
        <v>40724</v>
      </c>
      <c r="BQ377">
        <v>12667557</v>
      </c>
      <c r="BR377">
        <v>16656905</v>
      </c>
      <c r="BS377">
        <v>0.75999998999999996</v>
      </c>
      <c r="BT377">
        <v>3989348</v>
      </c>
      <c r="BV377">
        <v>2486780</v>
      </c>
      <c r="BW377">
        <v>261132</v>
      </c>
      <c r="BX377">
        <v>1</v>
      </c>
      <c r="BY377">
        <v>0</v>
      </c>
      <c r="BZ377">
        <v>0</v>
      </c>
      <c r="CA377">
        <v>0</v>
      </c>
      <c r="CC377">
        <v>0.21290001</v>
      </c>
      <c r="CE377">
        <v>5.4200000999999998E-2</v>
      </c>
      <c r="CG377">
        <v>5.3400002000000002E-2</v>
      </c>
      <c r="CJ377">
        <v>5.04E-2</v>
      </c>
      <c r="CM377">
        <v>8.3900005E-2</v>
      </c>
      <c r="CS377">
        <v>0</v>
      </c>
      <c r="CT377">
        <v>0</v>
      </c>
      <c r="CU377">
        <v>0</v>
      </c>
      <c r="CV377">
        <v>0.67199998999999999</v>
      </c>
      <c r="CW377">
        <v>0</v>
      </c>
      <c r="CX377">
        <v>0</v>
      </c>
      <c r="CY377">
        <v>0.32799998000000002</v>
      </c>
      <c r="CZ377">
        <v>0</v>
      </c>
      <c r="DA377">
        <v>0</v>
      </c>
      <c r="DB377">
        <v>0</v>
      </c>
      <c r="DC377">
        <v>0</v>
      </c>
      <c r="DD377">
        <v>0</v>
      </c>
      <c r="DE377">
        <v>0</v>
      </c>
      <c r="DF377">
        <v>2014</v>
      </c>
      <c r="DG377">
        <v>7.0318437999999997E-2</v>
      </c>
      <c r="DH377">
        <v>1.2500000000000001E-2</v>
      </c>
      <c r="DI377">
        <v>5.7818435000000001E-2</v>
      </c>
      <c r="DJ377">
        <v>0.17797381000000001</v>
      </c>
      <c r="DK377">
        <v>0.19047380999999999</v>
      </c>
      <c r="DR377">
        <v>0</v>
      </c>
      <c r="DS377">
        <v>0</v>
      </c>
      <c r="DT377">
        <v>0</v>
      </c>
      <c r="DU377">
        <v>0</v>
      </c>
      <c r="DV377">
        <v>66081</v>
      </c>
      <c r="DW377">
        <v>2486780</v>
      </c>
      <c r="DX377">
        <v>44.900002000000001</v>
      </c>
      <c r="DY377">
        <v>10.5</v>
      </c>
      <c r="DZ377">
        <v>37.631999999999998</v>
      </c>
      <c r="EA377">
        <v>72918</v>
      </c>
      <c r="EC377">
        <v>40209</v>
      </c>
      <c r="ED377">
        <v>1154412</v>
      </c>
      <c r="EF377">
        <v>28.709999</v>
      </c>
      <c r="EG377">
        <v>30205</v>
      </c>
      <c r="EH377">
        <v>939325</v>
      </c>
      <c r="EJ377">
        <v>31.097999999999999</v>
      </c>
      <c r="EN377">
        <v>4956</v>
      </c>
      <c r="EO377">
        <v>75187</v>
      </c>
      <c r="EP377">
        <v>5048</v>
      </c>
      <c r="ES377">
        <v>0</v>
      </c>
      <c r="EV377">
        <v>179208</v>
      </c>
      <c r="EW377">
        <v>0</v>
      </c>
      <c r="EX377">
        <v>0</v>
      </c>
      <c r="FB377">
        <v>10667362</v>
      </c>
      <c r="FI377">
        <v>12233380</v>
      </c>
      <c r="FP377">
        <v>39480</v>
      </c>
      <c r="FQ377">
        <v>261132</v>
      </c>
      <c r="FW377">
        <v>300612</v>
      </c>
      <c r="FX377">
        <v>1979151.3</v>
      </c>
      <c r="GB377">
        <v>291313.75</v>
      </c>
      <c r="GL377">
        <v>-1195</v>
      </c>
      <c r="GQ377">
        <v>2569882</v>
      </c>
      <c r="GR377">
        <v>-1168822</v>
      </c>
      <c r="GS377">
        <v>-1168822</v>
      </c>
      <c r="HA377">
        <v>-7515</v>
      </c>
      <c r="HB377">
        <v>-14431</v>
      </c>
      <c r="HE377">
        <v>-1190768</v>
      </c>
      <c r="HG377">
        <v>12335410</v>
      </c>
    </row>
    <row r="378" spans="1:215" x14ac:dyDescent="0.25">
      <c r="A378">
        <v>27</v>
      </c>
      <c r="B378" t="s">
        <v>814</v>
      </c>
      <c r="C378">
        <v>2012</v>
      </c>
      <c r="E378" t="s">
        <v>815</v>
      </c>
      <c r="F378">
        <v>1949</v>
      </c>
      <c r="G378">
        <v>0</v>
      </c>
      <c r="I378">
        <v>0</v>
      </c>
      <c r="J378" t="s">
        <v>816</v>
      </c>
      <c r="K378" t="s">
        <v>817</v>
      </c>
      <c r="L378" t="s">
        <v>817</v>
      </c>
      <c r="M378">
        <v>1</v>
      </c>
      <c r="N378" t="s">
        <v>615</v>
      </c>
      <c r="O378">
        <v>1</v>
      </c>
      <c r="P378" t="s">
        <v>616</v>
      </c>
      <c r="Q378" t="s">
        <v>626</v>
      </c>
      <c r="R378">
        <v>2</v>
      </c>
      <c r="S378">
        <v>1</v>
      </c>
      <c r="T378" s="60">
        <v>41090</v>
      </c>
      <c r="U378" s="60">
        <v>41090</v>
      </c>
      <c r="V378" s="60">
        <v>41090</v>
      </c>
      <c r="W378" t="s">
        <v>201</v>
      </c>
      <c r="X378" t="s">
        <v>818</v>
      </c>
      <c r="Y378" t="s">
        <v>635</v>
      </c>
      <c r="Z378">
        <v>2.9999998999999999E-2</v>
      </c>
      <c r="AA378">
        <v>7.5000002999999996E-2</v>
      </c>
      <c r="AB378">
        <v>1</v>
      </c>
      <c r="AC378">
        <v>0</v>
      </c>
      <c r="AD378">
        <v>7</v>
      </c>
      <c r="AE378">
        <v>0</v>
      </c>
      <c r="AF378">
        <v>1</v>
      </c>
      <c r="AG378">
        <v>30</v>
      </c>
      <c r="AI378" t="s">
        <v>819</v>
      </c>
      <c r="AO378">
        <v>11537408</v>
      </c>
      <c r="AP378">
        <v>12260595</v>
      </c>
      <c r="AQ378">
        <v>-927487</v>
      </c>
      <c r="AR378">
        <v>0</v>
      </c>
      <c r="AS378">
        <v>0</v>
      </c>
      <c r="AT378">
        <v>0</v>
      </c>
      <c r="AU378">
        <v>1</v>
      </c>
      <c r="AV378">
        <v>2</v>
      </c>
      <c r="AX378">
        <v>0</v>
      </c>
      <c r="AY378">
        <v>0.14285714999999999</v>
      </c>
      <c r="AZ378">
        <v>7</v>
      </c>
      <c r="BA378">
        <v>0</v>
      </c>
      <c r="BB378">
        <v>0</v>
      </c>
      <c r="BC378">
        <v>4</v>
      </c>
      <c r="BD378">
        <v>1</v>
      </c>
      <c r="BE378">
        <v>1</v>
      </c>
      <c r="BM378">
        <v>30</v>
      </c>
      <c r="BP378" s="60">
        <v>41090</v>
      </c>
      <c r="BQ378">
        <v>12260595</v>
      </c>
      <c r="BR378">
        <v>16777922</v>
      </c>
      <c r="BS378">
        <v>0.73100001000000003</v>
      </c>
      <c r="BT378">
        <v>4517327</v>
      </c>
      <c r="BV378">
        <v>2414884</v>
      </c>
      <c r="BW378">
        <v>273623</v>
      </c>
      <c r="BX378">
        <v>1.002</v>
      </c>
      <c r="BY378">
        <v>0</v>
      </c>
      <c r="BZ378">
        <v>0</v>
      </c>
      <c r="CA378">
        <v>0</v>
      </c>
      <c r="CC378">
        <v>2.1899999999999999E-2</v>
      </c>
      <c r="CE378">
        <v>0.11219999999999999</v>
      </c>
      <c r="CG378">
        <v>2.9300000999999999E-2</v>
      </c>
      <c r="CJ378">
        <v>5.6999995999999997E-2</v>
      </c>
      <c r="CM378">
        <v>7.7800006000000005E-2</v>
      </c>
      <c r="CS378">
        <v>0</v>
      </c>
      <c r="CT378">
        <v>0</v>
      </c>
      <c r="CU378">
        <v>0</v>
      </c>
      <c r="CV378">
        <v>0.65900004000000001</v>
      </c>
      <c r="CW378">
        <v>0</v>
      </c>
      <c r="CX378">
        <v>0</v>
      </c>
      <c r="CY378">
        <v>0.34099998999999998</v>
      </c>
      <c r="CZ378">
        <v>0</v>
      </c>
      <c r="DA378">
        <v>0</v>
      </c>
      <c r="DB378">
        <v>0</v>
      </c>
      <c r="DC378">
        <v>0</v>
      </c>
      <c r="DD378">
        <v>0</v>
      </c>
      <c r="DE378">
        <v>0</v>
      </c>
      <c r="DF378">
        <v>2015</v>
      </c>
      <c r="DG378">
        <v>6.7557304999999998E-2</v>
      </c>
      <c r="DH378">
        <v>1.2500000000000001E-2</v>
      </c>
      <c r="DI378">
        <v>5.5057302000000002E-2</v>
      </c>
      <c r="DJ378">
        <v>0.21197128000000001</v>
      </c>
      <c r="DK378">
        <v>0.22447128999999999</v>
      </c>
      <c r="DR378">
        <v>0</v>
      </c>
      <c r="DS378">
        <v>0</v>
      </c>
      <c r="DT378">
        <v>0</v>
      </c>
      <c r="DU378">
        <v>0</v>
      </c>
      <c r="DV378">
        <v>63942</v>
      </c>
      <c r="DW378">
        <v>2414884</v>
      </c>
      <c r="DX378">
        <v>44.900002000000001</v>
      </c>
      <c r="DY378">
        <v>10.5</v>
      </c>
      <c r="DZ378">
        <v>37.766998000000001</v>
      </c>
      <c r="EA378">
        <v>76736</v>
      </c>
      <c r="EC378">
        <v>41860</v>
      </c>
      <c r="ED378">
        <v>1198180</v>
      </c>
      <c r="EF378">
        <v>28.624001</v>
      </c>
      <c r="EG378">
        <v>31662</v>
      </c>
      <c r="EH378">
        <v>978615</v>
      </c>
      <c r="EN378">
        <v>5062</v>
      </c>
      <c r="EO378">
        <v>142257</v>
      </c>
      <c r="EP378">
        <v>5136</v>
      </c>
      <c r="ES378">
        <v>0</v>
      </c>
      <c r="EV378">
        <v>182538</v>
      </c>
      <c r="EW378">
        <v>0</v>
      </c>
      <c r="EX378">
        <v>0</v>
      </c>
      <c r="EZ378">
        <v>6402746</v>
      </c>
      <c r="FA378">
        <v>416903</v>
      </c>
      <c r="FB378">
        <v>11003108</v>
      </c>
      <c r="FI378">
        <v>11537408</v>
      </c>
      <c r="FP378">
        <v>36561</v>
      </c>
      <c r="FQ378">
        <v>274034</v>
      </c>
      <c r="FW378">
        <v>310595</v>
      </c>
      <c r="FX378">
        <v>-40621.855000000003</v>
      </c>
      <c r="GB378">
        <v>273929.84000000003</v>
      </c>
      <c r="GL378">
        <v>-1526</v>
      </c>
      <c r="GQ378">
        <v>542377</v>
      </c>
      <c r="GR378">
        <v>-1216738</v>
      </c>
      <c r="GS378">
        <v>-1216738</v>
      </c>
      <c r="HA378">
        <v>-7767</v>
      </c>
      <c r="HB378">
        <v>-12051</v>
      </c>
      <c r="HD378">
        <v>-12724</v>
      </c>
      <c r="HE378">
        <v>-1249280</v>
      </c>
      <c r="HG378">
        <v>11628507</v>
      </c>
    </row>
    <row r="379" spans="1:215" x14ac:dyDescent="0.25">
      <c r="A379">
        <v>27</v>
      </c>
      <c r="B379" t="s">
        <v>814</v>
      </c>
      <c r="C379">
        <v>2013</v>
      </c>
      <c r="E379" t="s">
        <v>815</v>
      </c>
      <c r="F379">
        <v>1949</v>
      </c>
      <c r="G379">
        <v>0</v>
      </c>
      <c r="I379">
        <v>0</v>
      </c>
      <c r="J379" t="s">
        <v>816</v>
      </c>
      <c r="K379" t="s">
        <v>817</v>
      </c>
      <c r="L379" t="s">
        <v>817</v>
      </c>
      <c r="M379">
        <v>1</v>
      </c>
      <c r="N379" t="s">
        <v>615</v>
      </c>
      <c r="O379">
        <v>1</v>
      </c>
      <c r="P379" t="s">
        <v>616</v>
      </c>
      <c r="Q379" t="s">
        <v>626</v>
      </c>
      <c r="R379">
        <v>2</v>
      </c>
      <c r="S379">
        <v>1</v>
      </c>
      <c r="T379" s="60">
        <v>41455</v>
      </c>
      <c r="U379" s="60">
        <v>41455</v>
      </c>
      <c r="V379" s="60">
        <v>41455</v>
      </c>
      <c r="W379" t="s">
        <v>201</v>
      </c>
      <c r="X379" t="s">
        <v>818</v>
      </c>
      <c r="Y379" t="s">
        <v>635</v>
      </c>
      <c r="Z379">
        <v>2.9999998999999999E-2</v>
      </c>
      <c r="AA379">
        <v>7.5000002999999996E-2</v>
      </c>
      <c r="AB379">
        <v>1</v>
      </c>
      <c r="AC379">
        <v>0</v>
      </c>
      <c r="AD379">
        <v>7</v>
      </c>
      <c r="AE379">
        <v>0</v>
      </c>
      <c r="AF379">
        <v>1</v>
      </c>
      <c r="AG379">
        <v>30</v>
      </c>
      <c r="AI379" t="s">
        <v>820</v>
      </c>
      <c r="AO379">
        <v>12129804</v>
      </c>
      <c r="AP379">
        <v>12129804</v>
      </c>
      <c r="AQ379">
        <v>-927487</v>
      </c>
      <c r="AR379">
        <v>0</v>
      </c>
      <c r="AS379">
        <v>1</v>
      </c>
      <c r="AT379">
        <v>0</v>
      </c>
      <c r="AU379">
        <v>1</v>
      </c>
      <c r="AV379">
        <v>2</v>
      </c>
      <c r="AX379">
        <v>0</v>
      </c>
      <c r="AY379">
        <v>0.14285714999999999</v>
      </c>
      <c r="AZ379">
        <v>7</v>
      </c>
      <c r="BA379">
        <v>0</v>
      </c>
      <c r="BB379">
        <v>0</v>
      </c>
      <c r="BC379">
        <v>4</v>
      </c>
      <c r="BD379">
        <v>1</v>
      </c>
      <c r="BE379">
        <v>1</v>
      </c>
      <c r="BM379">
        <v>30</v>
      </c>
      <c r="BP379" s="60">
        <v>41455</v>
      </c>
      <c r="BQ379">
        <v>12129804</v>
      </c>
      <c r="BR379">
        <v>16982448</v>
      </c>
      <c r="BS379">
        <v>0.71399999000000003</v>
      </c>
      <c r="BT379">
        <v>4852645</v>
      </c>
      <c r="BV379">
        <v>2335773</v>
      </c>
      <c r="BW379">
        <v>358376</v>
      </c>
      <c r="BX379">
        <v>1.002</v>
      </c>
      <c r="BY379">
        <v>0</v>
      </c>
      <c r="BZ379">
        <v>0</v>
      </c>
      <c r="CA379">
        <v>0</v>
      </c>
      <c r="CC379">
        <v>0.13330001</v>
      </c>
      <c r="CE379">
        <v>0.12</v>
      </c>
      <c r="CG379">
        <v>6.3000001E-2</v>
      </c>
      <c r="CJ379">
        <v>6.5600000000000006E-2</v>
      </c>
      <c r="CM379">
        <v>7.8000001999999999E-2</v>
      </c>
      <c r="CS379">
        <v>0</v>
      </c>
      <c r="CT379">
        <v>0</v>
      </c>
      <c r="CU379">
        <v>0</v>
      </c>
      <c r="CV379">
        <v>0.68099999</v>
      </c>
      <c r="CW379">
        <v>0</v>
      </c>
      <c r="CX379">
        <v>0</v>
      </c>
      <c r="CY379">
        <v>0.31900001</v>
      </c>
      <c r="CZ379">
        <v>0</v>
      </c>
      <c r="DA379">
        <v>0</v>
      </c>
      <c r="DB379">
        <v>0</v>
      </c>
      <c r="DC379">
        <v>0</v>
      </c>
      <c r="DD379">
        <v>0</v>
      </c>
      <c r="DE379">
        <v>0</v>
      </c>
      <c r="DF379">
        <v>2016</v>
      </c>
      <c r="DG379">
        <v>6.5581970000000003E-2</v>
      </c>
      <c r="DH379">
        <v>1.2500000000000001E-2</v>
      </c>
      <c r="DI379">
        <v>5.3081970999999999E-2</v>
      </c>
      <c r="DJ379">
        <v>0.23855831</v>
      </c>
      <c r="DK379">
        <v>0.25105831000000001</v>
      </c>
      <c r="DR379">
        <v>0</v>
      </c>
      <c r="DS379">
        <v>0</v>
      </c>
      <c r="DT379">
        <v>0</v>
      </c>
      <c r="DU379">
        <v>0</v>
      </c>
      <c r="DV379">
        <v>61550</v>
      </c>
      <c r="DW379">
        <v>2335773</v>
      </c>
      <c r="DZ379">
        <v>37.949001000000003</v>
      </c>
      <c r="EA379">
        <v>78966</v>
      </c>
      <c r="EC379">
        <v>44348</v>
      </c>
      <c r="ED379">
        <v>1260701</v>
      </c>
      <c r="EF379">
        <v>28.427</v>
      </c>
      <c r="EG379">
        <v>33993</v>
      </c>
      <c r="EH379">
        <v>1037661</v>
      </c>
      <c r="EN379">
        <v>5136</v>
      </c>
      <c r="EO379">
        <v>143754</v>
      </c>
      <c r="EP379">
        <v>5219</v>
      </c>
      <c r="ES379">
        <v>0</v>
      </c>
      <c r="EV379">
        <v>184864</v>
      </c>
      <c r="EW379">
        <v>0</v>
      </c>
      <c r="EX379">
        <v>0</v>
      </c>
      <c r="FB379">
        <v>11525965</v>
      </c>
      <c r="FP379">
        <v>38955</v>
      </c>
      <c r="FQ379">
        <v>358992</v>
      </c>
      <c r="FW379">
        <v>397947</v>
      </c>
      <c r="FX379">
        <v>1206971.6000000001</v>
      </c>
      <c r="GB379">
        <v>290326.38</v>
      </c>
      <c r="GL379">
        <v>-1449</v>
      </c>
      <c r="GQ379">
        <v>1893796</v>
      </c>
      <c r="GR379">
        <v>-1269201</v>
      </c>
      <c r="GS379">
        <v>-1269201</v>
      </c>
      <c r="HA379">
        <v>-7390</v>
      </c>
      <c r="HB379">
        <v>-12889</v>
      </c>
      <c r="HD379">
        <v>-5009</v>
      </c>
      <c r="HE379">
        <v>-1294489</v>
      </c>
      <c r="HG379">
        <v>12227814</v>
      </c>
    </row>
    <row r="380" spans="1:215" x14ac:dyDescent="0.25">
      <c r="A380">
        <v>27</v>
      </c>
      <c r="B380" t="s">
        <v>814</v>
      </c>
      <c r="C380">
        <v>2014</v>
      </c>
      <c r="E380" t="s">
        <v>815</v>
      </c>
      <c r="F380">
        <v>1949</v>
      </c>
      <c r="G380">
        <v>0</v>
      </c>
      <c r="I380">
        <v>0</v>
      </c>
      <c r="J380" t="s">
        <v>816</v>
      </c>
      <c r="K380" t="s">
        <v>817</v>
      </c>
      <c r="L380" t="s">
        <v>817</v>
      </c>
      <c r="M380">
        <v>1</v>
      </c>
      <c r="N380" t="s">
        <v>615</v>
      </c>
      <c r="O380">
        <v>1</v>
      </c>
      <c r="P380" t="s">
        <v>616</v>
      </c>
      <c r="Q380" t="s">
        <v>626</v>
      </c>
      <c r="R380">
        <v>2</v>
      </c>
      <c r="S380">
        <v>1</v>
      </c>
      <c r="T380" s="60">
        <v>41820</v>
      </c>
      <c r="U380" s="60">
        <v>41820</v>
      </c>
      <c r="V380" s="60">
        <v>41820</v>
      </c>
      <c r="W380" t="s">
        <v>201</v>
      </c>
      <c r="X380" t="s">
        <v>818</v>
      </c>
      <c r="Y380" t="s">
        <v>635</v>
      </c>
      <c r="Z380">
        <v>2.9999998999999999E-2</v>
      </c>
      <c r="AA380">
        <v>7.5000002999999996E-2</v>
      </c>
      <c r="AB380">
        <v>1</v>
      </c>
      <c r="AC380">
        <v>0</v>
      </c>
      <c r="AD380">
        <v>7</v>
      </c>
      <c r="AE380">
        <v>0</v>
      </c>
      <c r="AF380">
        <v>1</v>
      </c>
      <c r="AG380">
        <v>30</v>
      </c>
      <c r="BY380">
        <v>0</v>
      </c>
      <c r="BZ380">
        <v>0</v>
      </c>
      <c r="CA380">
        <v>0</v>
      </c>
      <c r="CC380">
        <v>0.17290000999999999</v>
      </c>
      <c r="CE380">
        <v>0.1075</v>
      </c>
      <c r="CG380">
        <v>0.1283</v>
      </c>
      <c r="CJ380">
        <v>7.2599999999999998E-2</v>
      </c>
      <c r="CM380">
        <v>8.7099998999999997E-2</v>
      </c>
      <c r="CS380">
        <v>0</v>
      </c>
      <c r="CT380">
        <v>0</v>
      </c>
      <c r="CU380">
        <v>0</v>
      </c>
      <c r="CV380">
        <v>0.67199998999999999</v>
      </c>
      <c r="CW380">
        <v>0</v>
      </c>
      <c r="CX380">
        <v>0</v>
      </c>
      <c r="CY380">
        <v>0.32700002</v>
      </c>
      <c r="CZ380">
        <v>0</v>
      </c>
      <c r="DA380">
        <v>0</v>
      </c>
      <c r="DB380">
        <v>0</v>
      </c>
      <c r="DC380">
        <v>0</v>
      </c>
      <c r="DD380">
        <v>1E-3</v>
      </c>
      <c r="DE380">
        <v>0</v>
      </c>
      <c r="DR380">
        <v>0</v>
      </c>
      <c r="DS380">
        <v>0</v>
      </c>
      <c r="DT380">
        <v>0</v>
      </c>
      <c r="DU380">
        <v>0</v>
      </c>
      <c r="EW380">
        <v>0</v>
      </c>
      <c r="EX380">
        <v>0</v>
      </c>
      <c r="FP380">
        <v>32423</v>
      </c>
      <c r="FQ380">
        <v>418807</v>
      </c>
      <c r="FV380">
        <v>10945</v>
      </c>
      <c r="FW380">
        <v>462175</v>
      </c>
      <c r="FX380">
        <v>1751256</v>
      </c>
      <c r="GB380">
        <v>277350.96999999997</v>
      </c>
      <c r="GL380">
        <v>-6859</v>
      </c>
      <c r="GQ380">
        <v>2483923</v>
      </c>
      <c r="GR380">
        <v>-1305998</v>
      </c>
      <c r="GS380">
        <v>-1305998</v>
      </c>
      <c r="HA380">
        <v>-8757</v>
      </c>
      <c r="HB380">
        <v>-7440</v>
      </c>
      <c r="HE380">
        <v>-1322195</v>
      </c>
      <c r="HG380">
        <v>13291531</v>
      </c>
    </row>
    <row r="381" spans="1:215" x14ac:dyDescent="0.25">
      <c r="A381">
        <v>28</v>
      </c>
      <c r="B381" t="s">
        <v>821</v>
      </c>
      <c r="C381">
        <v>2001</v>
      </c>
      <c r="E381" t="s">
        <v>822</v>
      </c>
      <c r="F381">
        <v>1943</v>
      </c>
      <c r="G381">
        <v>0</v>
      </c>
      <c r="I381">
        <v>0</v>
      </c>
      <c r="J381" t="s">
        <v>816</v>
      </c>
      <c r="K381" t="s">
        <v>817</v>
      </c>
      <c r="L381" t="s">
        <v>817</v>
      </c>
      <c r="M381">
        <v>2</v>
      </c>
      <c r="N381" t="s">
        <v>625</v>
      </c>
      <c r="O381">
        <v>1</v>
      </c>
      <c r="P381" t="s">
        <v>616</v>
      </c>
      <c r="Q381" t="s">
        <v>626</v>
      </c>
      <c r="R381">
        <v>2</v>
      </c>
      <c r="S381">
        <v>1</v>
      </c>
      <c r="T381" s="60">
        <v>37072</v>
      </c>
      <c r="U381" s="60">
        <v>37072</v>
      </c>
      <c r="V381" s="60">
        <v>37072</v>
      </c>
      <c r="W381" t="s">
        <v>201</v>
      </c>
      <c r="X381" t="s">
        <v>714</v>
      </c>
      <c r="Y381" t="s">
        <v>619</v>
      </c>
      <c r="Z381">
        <v>3.7500000999999998E-2</v>
      </c>
      <c r="AA381">
        <v>7.2499997999999996E-2</v>
      </c>
      <c r="AB381">
        <v>1</v>
      </c>
      <c r="AC381">
        <v>0</v>
      </c>
      <c r="AD381">
        <v>5</v>
      </c>
      <c r="AE381">
        <v>1</v>
      </c>
      <c r="AF381">
        <v>1</v>
      </c>
      <c r="AG381">
        <v>40</v>
      </c>
      <c r="BP381" s="60">
        <v>37072</v>
      </c>
      <c r="BQ381">
        <v>38584832</v>
      </c>
      <c r="BR381">
        <v>37153420</v>
      </c>
      <c r="BS381">
        <v>1.0389999999999999</v>
      </c>
      <c r="BT381">
        <v>-1431413</v>
      </c>
      <c r="BV381">
        <v>7306855</v>
      </c>
      <c r="BW381">
        <v>808480</v>
      </c>
      <c r="BX381">
        <v>1</v>
      </c>
      <c r="BY381">
        <v>0</v>
      </c>
      <c r="BZ381">
        <v>0</v>
      </c>
      <c r="CA381">
        <v>0</v>
      </c>
      <c r="CC381">
        <v>-5.0799998999999998E-2</v>
      </c>
      <c r="CE381">
        <v>4.3000001000000003E-2</v>
      </c>
      <c r="CG381">
        <v>0.115</v>
      </c>
      <c r="CS381">
        <v>0</v>
      </c>
      <c r="CT381">
        <v>0</v>
      </c>
      <c r="CU381">
        <v>0</v>
      </c>
      <c r="CV381">
        <v>0.56900001</v>
      </c>
      <c r="CW381">
        <v>0</v>
      </c>
      <c r="CX381">
        <v>0</v>
      </c>
      <c r="CY381">
        <v>0.41699999999999998</v>
      </c>
      <c r="CZ381">
        <v>0</v>
      </c>
      <c r="DA381">
        <v>0</v>
      </c>
      <c r="DB381">
        <v>0</v>
      </c>
      <c r="DC381">
        <v>1.4E-2</v>
      </c>
      <c r="DD381">
        <v>0</v>
      </c>
      <c r="DE381">
        <v>0</v>
      </c>
      <c r="DF381">
        <v>2003</v>
      </c>
      <c r="DG381">
        <v>0.1517</v>
      </c>
      <c r="DH381">
        <v>5.0000001000000002E-2</v>
      </c>
      <c r="DI381">
        <v>0.1017</v>
      </c>
      <c r="DJ381">
        <v>9.2399998999999997E-2</v>
      </c>
      <c r="DK381">
        <v>0.1424</v>
      </c>
      <c r="DR381">
        <v>0</v>
      </c>
      <c r="DS381">
        <v>0</v>
      </c>
      <c r="DT381">
        <v>0</v>
      </c>
      <c r="DU381">
        <v>0</v>
      </c>
      <c r="DV381">
        <v>192654</v>
      </c>
      <c r="DW381">
        <v>7306855</v>
      </c>
      <c r="DZ381">
        <v>37.926997999999998</v>
      </c>
      <c r="EA381">
        <v>36503</v>
      </c>
      <c r="EC381">
        <v>50767</v>
      </c>
      <c r="EF381">
        <v>22.719010999999998</v>
      </c>
      <c r="EG381">
        <v>44285</v>
      </c>
      <c r="EN381">
        <v>2638</v>
      </c>
      <c r="EP381">
        <v>3844</v>
      </c>
      <c r="ES381">
        <v>0</v>
      </c>
      <c r="EV381">
        <v>279924</v>
      </c>
      <c r="EW381">
        <v>0</v>
      </c>
      <c r="EX381">
        <v>1</v>
      </c>
      <c r="FB381">
        <v>14075798</v>
      </c>
      <c r="FP381">
        <v>369006</v>
      </c>
      <c r="FQ381">
        <v>808480</v>
      </c>
      <c r="FW381">
        <v>1177486</v>
      </c>
      <c r="FX381">
        <v>-3394901</v>
      </c>
      <c r="GB381">
        <v>1325955</v>
      </c>
      <c r="GL381">
        <v>-31026</v>
      </c>
      <c r="GQ381">
        <v>-922486</v>
      </c>
      <c r="GR381">
        <v>-1153376</v>
      </c>
      <c r="GS381">
        <v>-1153376</v>
      </c>
      <c r="HA381">
        <v>-58831</v>
      </c>
      <c r="HB381">
        <v>-10502</v>
      </c>
      <c r="HE381">
        <v>-1222709</v>
      </c>
      <c r="HG381">
        <v>39662624</v>
      </c>
    </row>
    <row r="382" spans="1:215" x14ac:dyDescent="0.25">
      <c r="A382">
        <v>28</v>
      </c>
      <c r="B382" t="s">
        <v>821</v>
      </c>
      <c r="C382">
        <v>2002</v>
      </c>
      <c r="E382" t="s">
        <v>822</v>
      </c>
      <c r="F382">
        <v>1943</v>
      </c>
      <c r="G382">
        <v>0</v>
      </c>
      <c r="I382">
        <v>0</v>
      </c>
      <c r="J382" t="s">
        <v>816</v>
      </c>
      <c r="K382" t="s">
        <v>817</v>
      </c>
      <c r="L382" t="s">
        <v>817</v>
      </c>
      <c r="M382">
        <v>2</v>
      </c>
      <c r="N382" t="s">
        <v>625</v>
      </c>
      <c r="O382">
        <v>1</v>
      </c>
      <c r="P382" t="s">
        <v>616</v>
      </c>
      <c r="Q382" t="s">
        <v>626</v>
      </c>
      <c r="R382">
        <v>2</v>
      </c>
      <c r="S382">
        <v>1</v>
      </c>
      <c r="T382" s="60">
        <v>37437</v>
      </c>
      <c r="U382" s="60">
        <v>37437</v>
      </c>
      <c r="V382" s="60">
        <v>37437</v>
      </c>
      <c r="W382" t="s">
        <v>201</v>
      </c>
      <c r="X382" t="s">
        <v>714</v>
      </c>
      <c r="Y382" t="s">
        <v>619</v>
      </c>
      <c r="Z382">
        <v>3.7500000999999998E-2</v>
      </c>
      <c r="AA382">
        <v>7.2499997999999996E-2</v>
      </c>
      <c r="AB382">
        <v>1</v>
      </c>
      <c r="AC382">
        <v>0</v>
      </c>
      <c r="AD382">
        <v>5</v>
      </c>
      <c r="AE382">
        <v>1</v>
      </c>
      <c r="AF382">
        <v>1</v>
      </c>
      <c r="AG382">
        <v>15</v>
      </c>
      <c r="BP382" s="60">
        <v>37437</v>
      </c>
      <c r="BQ382">
        <v>40502332</v>
      </c>
      <c r="BR382">
        <v>39706524</v>
      </c>
      <c r="BS382">
        <v>1.02</v>
      </c>
      <c r="BT382">
        <v>-795810</v>
      </c>
      <c r="BV382">
        <v>7617869</v>
      </c>
      <c r="BW382">
        <v>716917</v>
      </c>
      <c r="BX382">
        <v>1</v>
      </c>
      <c r="BY382">
        <v>0</v>
      </c>
      <c r="BZ382">
        <v>0</v>
      </c>
      <c r="CA382">
        <v>0</v>
      </c>
      <c r="CC382">
        <v>-3.9999999000000001E-2</v>
      </c>
      <c r="CE382">
        <v>-7.0000000000000001E-3</v>
      </c>
      <c r="CG382">
        <v>6.1000000999999998E-2</v>
      </c>
      <c r="CS382">
        <v>0</v>
      </c>
      <c r="CT382">
        <v>0</v>
      </c>
      <c r="CU382">
        <v>0</v>
      </c>
      <c r="CV382">
        <v>0.53900002999999996</v>
      </c>
      <c r="CW382">
        <v>0</v>
      </c>
      <c r="CX382">
        <v>0</v>
      </c>
      <c r="CY382">
        <v>0.44</v>
      </c>
      <c r="CZ382">
        <v>0</v>
      </c>
      <c r="DA382">
        <v>0</v>
      </c>
      <c r="DB382">
        <v>0</v>
      </c>
      <c r="DC382">
        <v>2.1000000000000001E-2</v>
      </c>
      <c r="DD382">
        <v>0</v>
      </c>
      <c r="DE382">
        <v>0</v>
      </c>
      <c r="DF382">
        <v>2004</v>
      </c>
      <c r="DG382">
        <v>0.15180001000000001</v>
      </c>
      <c r="DH382">
        <v>5.0000001000000002E-2</v>
      </c>
      <c r="DI382">
        <v>0.1018</v>
      </c>
      <c r="DJ382">
        <v>9.2399998999999997E-2</v>
      </c>
      <c r="DK382">
        <v>0.1424</v>
      </c>
      <c r="DR382">
        <v>0</v>
      </c>
      <c r="DS382">
        <v>0</v>
      </c>
      <c r="DT382">
        <v>0</v>
      </c>
      <c r="DU382">
        <v>0</v>
      </c>
      <c r="DV382">
        <v>199029</v>
      </c>
      <c r="DW382">
        <v>7617869</v>
      </c>
      <c r="DZ382">
        <v>38.275002000000001</v>
      </c>
      <c r="EA382">
        <v>40542</v>
      </c>
      <c r="EC382">
        <v>54222</v>
      </c>
      <c r="ED382">
        <v>216137</v>
      </c>
      <c r="EF382">
        <v>24.378</v>
      </c>
      <c r="EG382">
        <v>54222</v>
      </c>
      <c r="ES382">
        <v>0</v>
      </c>
      <c r="EV382">
        <v>293793</v>
      </c>
      <c r="EW382">
        <v>0</v>
      </c>
      <c r="EX382">
        <v>0</v>
      </c>
      <c r="FB382">
        <v>15915320</v>
      </c>
      <c r="FP382">
        <v>403952</v>
      </c>
      <c r="FQ382">
        <v>716917</v>
      </c>
      <c r="FW382">
        <v>1120869</v>
      </c>
      <c r="FX382">
        <v>-2816348</v>
      </c>
      <c r="GB382">
        <v>1235511</v>
      </c>
      <c r="GL382">
        <v>-29640</v>
      </c>
      <c r="GQ382">
        <v>-489608</v>
      </c>
      <c r="GR382">
        <v>-1284371</v>
      </c>
      <c r="GS382">
        <v>-1284371</v>
      </c>
      <c r="HA382">
        <v>-41250</v>
      </c>
      <c r="HB382">
        <v>-15966</v>
      </c>
      <c r="HE382">
        <v>-1341587</v>
      </c>
      <c r="HG382">
        <v>37831428</v>
      </c>
    </row>
    <row r="383" spans="1:215" x14ac:dyDescent="0.25">
      <c r="A383">
        <v>28</v>
      </c>
      <c r="B383" t="s">
        <v>821</v>
      </c>
      <c r="C383">
        <v>2003</v>
      </c>
      <c r="E383" t="s">
        <v>822</v>
      </c>
      <c r="F383">
        <v>1943</v>
      </c>
      <c r="G383">
        <v>0</v>
      </c>
      <c r="I383">
        <v>0</v>
      </c>
      <c r="J383" t="s">
        <v>816</v>
      </c>
      <c r="K383" t="s">
        <v>817</v>
      </c>
      <c r="L383" t="s">
        <v>817</v>
      </c>
      <c r="M383">
        <v>2</v>
      </c>
      <c r="N383" t="s">
        <v>625</v>
      </c>
      <c r="O383">
        <v>1</v>
      </c>
      <c r="P383" t="s">
        <v>616</v>
      </c>
      <c r="Q383" t="s">
        <v>626</v>
      </c>
      <c r="R383">
        <v>2</v>
      </c>
      <c r="S383">
        <v>1</v>
      </c>
      <c r="T383" s="60">
        <v>37802</v>
      </c>
      <c r="U383" s="60">
        <v>37802</v>
      </c>
      <c r="V383" s="60">
        <v>37802</v>
      </c>
      <c r="W383" t="s">
        <v>201</v>
      </c>
      <c r="X383" t="s">
        <v>714</v>
      </c>
      <c r="Y383" t="s">
        <v>619</v>
      </c>
      <c r="Z383">
        <v>3.7500000999999998E-2</v>
      </c>
      <c r="AA383">
        <v>7.5000002999999996E-2</v>
      </c>
      <c r="AB383">
        <v>1</v>
      </c>
      <c r="AC383">
        <v>0</v>
      </c>
      <c r="AD383">
        <v>5</v>
      </c>
      <c r="AE383">
        <v>1</v>
      </c>
      <c r="AF383">
        <v>1</v>
      </c>
      <c r="AG383">
        <v>13</v>
      </c>
      <c r="BP383" s="60">
        <v>37802</v>
      </c>
      <c r="BQ383">
        <v>42372660</v>
      </c>
      <c r="BR383">
        <v>41905676</v>
      </c>
      <c r="BS383">
        <v>1.0109999999999999</v>
      </c>
      <c r="BT383">
        <v>-466985</v>
      </c>
      <c r="BV383">
        <v>8261961</v>
      </c>
      <c r="BW383">
        <v>768673</v>
      </c>
      <c r="BX383">
        <v>1</v>
      </c>
      <c r="BY383">
        <v>0</v>
      </c>
      <c r="BZ383">
        <v>0</v>
      </c>
      <c r="CA383">
        <v>0</v>
      </c>
      <c r="CC383">
        <v>4.5999999999999999E-2</v>
      </c>
      <c r="CE383">
        <v>-1.6000001E-2</v>
      </c>
      <c r="CG383">
        <v>2.5999998999999999E-2</v>
      </c>
      <c r="CS383">
        <v>0</v>
      </c>
      <c r="CT383">
        <v>0</v>
      </c>
      <c r="CU383">
        <v>0</v>
      </c>
      <c r="CV383">
        <v>0.51499998999999996</v>
      </c>
      <c r="CW383">
        <v>0</v>
      </c>
      <c r="CX383">
        <v>0</v>
      </c>
      <c r="CY383">
        <v>0.46200001000000002</v>
      </c>
      <c r="CZ383">
        <v>0</v>
      </c>
      <c r="DA383">
        <v>0</v>
      </c>
      <c r="DB383">
        <v>0</v>
      </c>
      <c r="DC383">
        <v>2.3E-2</v>
      </c>
      <c r="DD383">
        <v>0</v>
      </c>
      <c r="DE383">
        <v>0</v>
      </c>
      <c r="DF383">
        <v>2005</v>
      </c>
      <c r="DG383">
        <v>0.14799999999999999</v>
      </c>
      <c r="DH383">
        <v>5.0000001000000002E-2</v>
      </c>
      <c r="DI383">
        <v>9.8000005000000001E-2</v>
      </c>
      <c r="DJ383">
        <v>9.2399998999999997E-2</v>
      </c>
      <c r="DK383">
        <v>0.1424</v>
      </c>
      <c r="DR383">
        <v>0</v>
      </c>
      <c r="DS383">
        <v>0</v>
      </c>
      <c r="DT383">
        <v>0</v>
      </c>
      <c r="DU383">
        <v>0</v>
      </c>
      <c r="DV383">
        <v>205453</v>
      </c>
      <c r="DW383">
        <v>8261961</v>
      </c>
      <c r="DZ383">
        <v>40.213000999999998</v>
      </c>
      <c r="EA383">
        <v>43953</v>
      </c>
      <c r="EC383">
        <v>57692</v>
      </c>
      <c r="ED383">
        <v>1479719</v>
      </c>
      <c r="EF383">
        <v>25.469000000000001</v>
      </c>
      <c r="EG383">
        <v>57692</v>
      </c>
      <c r="ES383">
        <v>0</v>
      </c>
      <c r="EV383">
        <v>307098</v>
      </c>
      <c r="EW383">
        <v>0</v>
      </c>
      <c r="EX383">
        <v>0</v>
      </c>
      <c r="FB383">
        <v>17581264</v>
      </c>
      <c r="FP383">
        <v>438998</v>
      </c>
      <c r="FQ383">
        <v>768673</v>
      </c>
      <c r="FW383">
        <v>1207671</v>
      </c>
      <c r="FX383">
        <v>725370</v>
      </c>
      <c r="GB383">
        <v>976321</v>
      </c>
      <c r="GL383">
        <v>-31923</v>
      </c>
      <c r="GQ383">
        <v>2877439</v>
      </c>
      <c r="GR383">
        <v>-1434640</v>
      </c>
      <c r="GS383">
        <v>-1434640</v>
      </c>
      <c r="HA383">
        <v>-40883</v>
      </c>
      <c r="HB383">
        <v>-14804</v>
      </c>
      <c r="HE383">
        <v>-1490327</v>
      </c>
      <c r="HG383">
        <v>39218540</v>
      </c>
    </row>
    <row r="384" spans="1:215" x14ac:dyDescent="0.25">
      <c r="A384">
        <v>28</v>
      </c>
      <c r="B384" t="s">
        <v>821</v>
      </c>
      <c r="C384">
        <v>2004</v>
      </c>
      <c r="E384" t="s">
        <v>822</v>
      </c>
      <c r="F384">
        <v>1943</v>
      </c>
      <c r="G384">
        <v>0</v>
      </c>
      <c r="I384">
        <v>0</v>
      </c>
      <c r="J384" t="s">
        <v>816</v>
      </c>
      <c r="K384" t="s">
        <v>817</v>
      </c>
      <c r="L384" t="s">
        <v>817</v>
      </c>
      <c r="M384">
        <v>2</v>
      </c>
      <c r="N384" t="s">
        <v>625</v>
      </c>
      <c r="O384">
        <v>1</v>
      </c>
      <c r="P384" t="s">
        <v>616</v>
      </c>
      <c r="Q384" t="s">
        <v>626</v>
      </c>
      <c r="R384">
        <v>2</v>
      </c>
      <c r="S384">
        <v>1</v>
      </c>
      <c r="T384" s="60">
        <v>38168</v>
      </c>
      <c r="U384" s="60">
        <v>38168</v>
      </c>
      <c r="V384" s="60">
        <v>38168</v>
      </c>
      <c r="W384" t="s">
        <v>201</v>
      </c>
      <c r="X384" t="s">
        <v>714</v>
      </c>
      <c r="Y384" t="s">
        <v>619</v>
      </c>
      <c r="Z384">
        <v>3.7500000999999998E-2</v>
      </c>
      <c r="AA384">
        <v>7.5000002999999996E-2</v>
      </c>
      <c r="AB384">
        <v>1</v>
      </c>
      <c r="AC384">
        <v>0</v>
      </c>
      <c r="AD384">
        <v>5</v>
      </c>
      <c r="AE384">
        <v>1</v>
      </c>
      <c r="AF384">
        <v>1</v>
      </c>
      <c r="AG384">
        <v>11</v>
      </c>
      <c r="BP384" s="60">
        <v>38168</v>
      </c>
      <c r="BQ384">
        <v>44617956</v>
      </c>
      <c r="BR384">
        <v>44230032</v>
      </c>
      <c r="BS384">
        <v>1.0090001</v>
      </c>
      <c r="BT384">
        <v>-387925</v>
      </c>
      <c r="BV384">
        <v>8038118</v>
      </c>
      <c r="BW384">
        <v>782301</v>
      </c>
      <c r="BX384">
        <v>1</v>
      </c>
      <c r="BY384">
        <v>0</v>
      </c>
      <c r="BZ384">
        <v>0</v>
      </c>
      <c r="CA384">
        <v>0</v>
      </c>
      <c r="CC384">
        <v>9.8999999000000005E-2</v>
      </c>
      <c r="CE384">
        <v>3.3000000000000002E-2</v>
      </c>
      <c r="CG384">
        <v>2.4E-2</v>
      </c>
      <c r="CS384">
        <v>0</v>
      </c>
      <c r="CT384">
        <v>0</v>
      </c>
      <c r="CU384">
        <v>0</v>
      </c>
      <c r="CV384">
        <v>0.59400003999999995</v>
      </c>
      <c r="CW384">
        <v>0</v>
      </c>
      <c r="CX384">
        <v>0</v>
      </c>
      <c r="CY384">
        <v>0.38999999000000002</v>
      </c>
      <c r="CZ384">
        <v>0</v>
      </c>
      <c r="DA384">
        <v>0</v>
      </c>
      <c r="DB384">
        <v>0</v>
      </c>
      <c r="DC384">
        <v>1.6000001E-2</v>
      </c>
      <c r="DD384">
        <v>0</v>
      </c>
      <c r="DE384">
        <v>0</v>
      </c>
      <c r="DF384">
        <v>2007</v>
      </c>
      <c r="DG384">
        <v>0.14810000000000001</v>
      </c>
      <c r="DH384">
        <v>5.0000001000000002E-2</v>
      </c>
      <c r="DI384">
        <v>9.8100007000000003E-2</v>
      </c>
      <c r="DJ384">
        <v>9.2399998999999997E-2</v>
      </c>
      <c r="DK384">
        <v>0.1424</v>
      </c>
      <c r="DR384">
        <v>0</v>
      </c>
      <c r="DS384">
        <v>0</v>
      </c>
      <c r="DT384">
        <v>0</v>
      </c>
      <c r="DU384">
        <v>0</v>
      </c>
      <c r="DV384">
        <v>198572</v>
      </c>
      <c r="DW384">
        <v>8083118</v>
      </c>
      <c r="DZ384">
        <v>40.706001000000001</v>
      </c>
      <c r="EA384">
        <v>47411</v>
      </c>
      <c r="EC384">
        <v>61590</v>
      </c>
      <c r="ED384">
        <v>1656445</v>
      </c>
      <c r="EF384">
        <v>26.895</v>
      </c>
      <c r="EG384">
        <v>61590</v>
      </c>
      <c r="ES384">
        <v>0</v>
      </c>
      <c r="EV384">
        <v>307573</v>
      </c>
      <c r="EW384">
        <v>0</v>
      </c>
      <c r="EX384">
        <v>0</v>
      </c>
      <c r="FB384">
        <v>19870020</v>
      </c>
      <c r="FP384">
        <v>448929</v>
      </c>
      <c r="FQ384">
        <v>782301</v>
      </c>
      <c r="FW384">
        <v>1231230</v>
      </c>
      <c r="FX384">
        <v>2882187</v>
      </c>
      <c r="GB384">
        <v>948105</v>
      </c>
      <c r="GL384">
        <v>-35559</v>
      </c>
      <c r="GQ384">
        <v>5025963</v>
      </c>
      <c r="GR384">
        <v>-1598467</v>
      </c>
      <c r="GS384">
        <v>-1598467</v>
      </c>
      <c r="HA384">
        <v>-42580</v>
      </c>
      <c r="HB384">
        <v>-15378</v>
      </c>
      <c r="HE384">
        <v>-1656425</v>
      </c>
      <c r="HG384">
        <v>42588080</v>
      </c>
    </row>
    <row r="385" spans="1:215" x14ac:dyDescent="0.25">
      <c r="A385">
        <v>28</v>
      </c>
      <c r="B385" t="s">
        <v>821</v>
      </c>
      <c r="C385">
        <v>2005</v>
      </c>
      <c r="E385" t="s">
        <v>822</v>
      </c>
      <c r="F385">
        <v>1943</v>
      </c>
      <c r="G385">
        <v>0</v>
      </c>
      <c r="I385">
        <v>0</v>
      </c>
      <c r="J385" t="s">
        <v>816</v>
      </c>
      <c r="K385" t="s">
        <v>817</v>
      </c>
      <c r="L385" t="s">
        <v>817</v>
      </c>
      <c r="M385">
        <v>2</v>
      </c>
      <c r="N385" t="s">
        <v>625</v>
      </c>
      <c r="O385">
        <v>1</v>
      </c>
      <c r="P385" t="s">
        <v>616</v>
      </c>
      <c r="Q385" t="s">
        <v>626</v>
      </c>
      <c r="R385">
        <v>2</v>
      </c>
      <c r="S385">
        <v>1</v>
      </c>
      <c r="T385" s="60">
        <v>38533</v>
      </c>
      <c r="U385" s="60">
        <v>38533</v>
      </c>
      <c r="V385" s="60">
        <v>38533</v>
      </c>
      <c r="W385" t="s">
        <v>201</v>
      </c>
      <c r="X385" t="s">
        <v>714</v>
      </c>
      <c r="Y385" t="s">
        <v>619</v>
      </c>
      <c r="Z385">
        <v>3.7500000999999998E-2</v>
      </c>
      <c r="AA385">
        <v>7.5000002999999996E-2</v>
      </c>
      <c r="AB385">
        <v>1</v>
      </c>
      <c r="AC385">
        <v>0</v>
      </c>
      <c r="AD385">
        <v>5</v>
      </c>
      <c r="AE385">
        <v>1</v>
      </c>
      <c r="AF385">
        <v>1</v>
      </c>
      <c r="AG385">
        <v>14</v>
      </c>
      <c r="BP385" s="60">
        <v>38533</v>
      </c>
      <c r="BQ385">
        <v>46836896</v>
      </c>
      <c r="BR385">
        <v>47811216</v>
      </c>
      <c r="BS385">
        <v>0.98000001999999997</v>
      </c>
      <c r="BT385">
        <v>974319</v>
      </c>
      <c r="BV385">
        <v>8252598</v>
      </c>
      <c r="BW385">
        <v>815693</v>
      </c>
      <c r="BX385">
        <v>1</v>
      </c>
      <c r="BY385">
        <v>0</v>
      </c>
      <c r="BZ385">
        <v>0</v>
      </c>
      <c r="CA385">
        <v>0</v>
      </c>
      <c r="CC385">
        <v>7.9000003999999999E-2</v>
      </c>
      <c r="CE385">
        <v>7.4000000999999996E-2</v>
      </c>
      <c r="CG385">
        <v>2.5000000000000001E-2</v>
      </c>
      <c r="CS385">
        <v>0</v>
      </c>
      <c r="CT385">
        <v>0</v>
      </c>
      <c r="CU385">
        <v>0</v>
      </c>
      <c r="CV385">
        <v>0.60400003000000002</v>
      </c>
      <c r="CW385">
        <v>0</v>
      </c>
      <c r="CX385">
        <v>0</v>
      </c>
      <c r="CY385">
        <v>0.38</v>
      </c>
      <c r="CZ385">
        <v>0</v>
      </c>
      <c r="DA385">
        <v>0</v>
      </c>
      <c r="DB385">
        <v>0</v>
      </c>
      <c r="DC385">
        <v>1.6000001E-2</v>
      </c>
      <c r="DD385">
        <v>0</v>
      </c>
      <c r="DE385">
        <v>0</v>
      </c>
      <c r="DF385">
        <v>2008</v>
      </c>
      <c r="DG385">
        <v>0.1313</v>
      </c>
      <c r="DH385">
        <v>5.0000001000000002E-2</v>
      </c>
      <c r="DI385">
        <v>8.1299997999999998E-2</v>
      </c>
      <c r="DJ385">
        <v>9.2399998999999997E-2</v>
      </c>
      <c r="DK385">
        <v>0.1424</v>
      </c>
      <c r="DR385">
        <v>0</v>
      </c>
      <c r="DS385">
        <v>0</v>
      </c>
      <c r="DT385">
        <v>0</v>
      </c>
      <c r="DU385">
        <v>0</v>
      </c>
      <c r="DV385">
        <v>199088</v>
      </c>
      <c r="DW385">
        <v>8252598</v>
      </c>
      <c r="DZ385">
        <v>41.451999999999998</v>
      </c>
      <c r="EA385">
        <v>60517</v>
      </c>
      <c r="EC385">
        <v>66172</v>
      </c>
      <c r="ED385">
        <v>1854279</v>
      </c>
      <c r="EF385">
        <v>28.021999000000001</v>
      </c>
      <c r="EG385">
        <v>66172</v>
      </c>
      <c r="ES385">
        <v>0</v>
      </c>
      <c r="EV385">
        <v>325777</v>
      </c>
      <c r="EW385">
        <v>0</v>
      </c>
      <c r="EX385">
        <v>0</v>
      </c>
      <c r="FB385">
        <v>23229592</v>
      </c>
      <c r="FP385">
        <v>464931</v>
      </c>
      <c r="FQ385">
        <v>815693</v>
      </c>
      <c r="FW385">
        <v>1280624</v>
      </c>
      <c r="FX385">
        <v>2172591</v>
      </c>
      <c r="GB385">
        <v>1146655</v>
      </c>
      <c r="GL385">
        <v>-39741</v>
      </c>
      <c r="GQ385">
        <v>4560129</v>
      </c>
      <c r="GR385">
        <v>-1799478</v>
      </c>
      <c r="GS385">
        <v>-1799478</v>
      </c>
      <c r="HA385">
        <v>-50491</v>
      </c>
      <c r="HB385">
        <v>-19558</v>
      </c>
      <c r="HE385">
        <v>-1869527</v>
      </c>
      <c r="HG385">
        <v>45278680</v>
      </c>
    </row>
    <row r="386" spans="1:215" x14ac:dyDescent="0.25">
      <c r="A386">
        <v>28</v>
      </c>
      <c r="B386" t="s">
        <v>821</v>
      </c>
      <c r="C386">
        <v>2006</v>
      </c>
      <c r="E386" t="s">
        <v>822</v>
      </c>
      <c r="F386">
        <v>1943</v>
      </c>
      <c r="G386">
        <v>0</v>
      </c>
      <c r="I386">
        <v>0</v>
      </c>
      <c r="J386" t="s">
        <v>816</v>
      </c>
      <c r="K386" t="s">
        <v>817</v>
      </c>
      <c r="L386" t="s">
        <v>817</v>
      </c>
      <c r="M386">
        <v>2</v>
      </c>
      <c r="N386" t="s">
        <v>625</v>
      </c>
      <c r="O386">
        <v>1</v>
      </c>
      <c r="P386" t="s">
        <v>616</v>
      </c>
      <c r="Q386" t="s">
        <v>626</v>
      </c>
      <c r="R386">
        <v>2</v>
      </c>
      <c r="S386">
        <v>1</v>
      </c>
      <c r="T386" s="60">
        <v>38898</v>
      </c>
      <c r="U386" s="60">
        <v>38898</v>
      </c>
      <c r="V386" s="60">
        <v>38898</v>
      </c>
      <c r="W386" t="s">
        <v>201</v>
      </c>
      <c r="X386" t="s">
        <v>654</v>
      </c>
      <c r="Y386" t="s">
        <v>619</v>
      </c>
      <c r="Z386">
        <v>3.7500000999999998E-2</v>
      </c>
      <c r="AA386">
        <v>7.5000002999999996E-2</v>
      </c>
      <c r="AB386">
        <v>1</v>
      </c>
      <c r="AC386">
        <v>0</v>
      </c>
      <c r="AD386">
        <v>7</v>
      </c>
      <c r="AE386">
        <v>1</v>
      </c>
      <c r="AF386">
        <v>1</v>
      </c>
      <c r="AG386">
        <v>30</v>
      </c>
      <c r="BP386" s="60">
        <v>38898</v>
      </c>
      <c r="BQ386">
        <v>49263028</v>
      </c>
      <c r="BR386">
        <v>51059680</v>
      </c>
      <c r="BS386">
        <v>0.96499997000000004</v>
      </c>
      <c r="BT386">
        <v>1796654</v>
      </c>
      <c r="BV386">
        <v>8785985</v>
      </c>
      <c r="BW386">
        <v>855626</v>
      </c>
      <c r="BX386">
        <v>1</v>
      </c>
      <c r="BY386">
        <v>0</v>
      </c>
      <c r="BZ386">
        <v>0</v>
      </c>
      <c r="CA386">
        <v>0</v>
      </c>
      <c r="CC386">
        <v>5.9999998999999998E-2</v>
      </c>
      <c r="CE386">
        <v>7.9000003999999999E-2</v>
      </c>
      <c r="CG386">
        <v>4.8000000000000001E-2</v>
      </c>
      <c r="CS386">
        <v>0</v>
      </c>
      <c r="CT386">
        <v>0</v>
      </c>
      <c r="CU386">
        <v>0</v>
      </c>
      <c r="CV386">
        <v>0.61199999000000005</v>
      </c>
      <c r="CW386">
        <v>0</v>
      </c>
      <c r="CX386">
        <v>0</v>
      </c>
      <c r="CY386">
        <v>0.36799999999999999</v>
      </c>
      <c r="CZ386">
        <v>0</v>
      </c>
      <c r="DA386">
        <v>0</v>
      </c>
      <c r="DB386">
        <v>0</v>
      </c>
      <c r="DC386">
        <v>0.02</v>
      </c>
      <c r="DD386">
        <v>0</v>
      </c>
      <c r="DE386">
        <v>0</v>
      </c>
      <c r="DF386">
        <v>2009</v>
      </c>
      <c r="DG386">
        <v>0.13149999000000001</v>
      </c>
      <c r="DH386">
        <v>5.0000001000000002E-2</v>
      </c>
      <c r="DI386">
        <v>8.1499994000000006E-2</v>
      </c>
      <c r="DJ386">
        <v>9.2799998999999994E-2</v>
      </c>
      <c r="DK386">
        <v>0.14280000000000001</v>
      </c>
      <c r="DR386">
        <v>0</v>
      </c>
      <c r="DS386">
        <v>0</v>
      </c>
      <c r="DT386">
        <v>0</v>
      </c>
      <c r="DU386">
        <v>0</v>
      </c>
      <c r="DV386">
        <v>206592</v>
      </c>
      <c r="DW386">
        <v>8785985</v>
      </c>
      <c r="DZ386">
        <v>42.527999999999999</v>
      </c>
      <c r="EA386">
        <v>64771</v>
      </c>
      <c r="EC386">
        <v>70219</v>
      </c>
      <c r="ED386">
        <v>2040471</v>
      </c>
      <c r="EF386">
        <v>29.059000000000001</v>
      </c>
      <c r="EG386">
        <v>70219</v>
      </c>
      <c r="ES386">
        <v>0</v>
      </c>
      <c r="EV386">
        <v>341582</v>
      </c>
      <c r="EW386">
        <v>0</v>
      </c>
      <c r="EX386">
        <v>0</v>
      </c>
      <c r="FB386">
        <v>25653252</v>
      </c>
      <c r="FP386">
        <v>485721</v>
      </c>
      <c r="FQ386">
        <v>855626</v>
      </c>
      <c r="FW386">
        <v>1341347</v>
      </c>
      <c r="FX386">
        <v>1459292</v>
      </c>
      <c r="GB386">
        <v>1274215</v>
      </c>
      <c r="GL386">
        <v>-42445</v>
      </c>
      <c r="GQ386">
        <v>4032409</v>
      </c>
      <c r="GR386">
        <v>-1991431</v>
      </c>
      <c r="GS386">
        <v>-1991431</v>
      </c>
      <c r="HA386">
        <v>-53138</v>
      </c>
      <c r="HB386">
        <v>-20173</v>
      </c>
      <c r="HE386">
        <v>-2064742</v>
      </c>
      <c r="HG386">
        <v>47246348</v>
      </c>
    </row>
    <row r="387" spans="1:215" x14ac:dyDescent="0.25">
      <c r="A387">
        <v>28</v>
      </c>
      <c r="B387" t="s">
        <v>821</v>
      </c>
      <c r="C387">
        <v>2007</v>
      </c>
      <c r="E387" t="s">
        <v>822</v>
      </c>
      <c r="F387">
        <v>1943</v>
      </c>
      <c r="G387">
        <v>0</v>
      </c>
      <c r="I387">
        <v>0</v>
      </c>
      <c r="J387" t="s">
        <v>816</v>
      </c>
      <c r="K387" t="s">
        <v>817</v>
      </c>
      <c r="L387" t="s">
        <v>817</v>
      </c>
      <c r="M387">
        <v>2</v>
      </c>
      <c r="N387" t="s">
        <v>625</v>
      </c>
      <c r="O387">
        <v>1</v>
      </c>
      <c r="P387" t="s">
        <v>616</v>
      </c>
      <c r="Q387" t="s">
        <v>626</v>
      </c>
      <c r="R387">
        <v>2</v>
      </c>
      <c r="S387">
        <v>1</v>
      </c>
      <c r="T387" s="60">
        <v>39263</v>
      </c>
      <c r="U387" s="60">
        <v>39263</v>
      </c>
      <c r="V387" s="60">
        <v>39263</v>
      </c>
      <c r="W387" t="s">
        <v>201</v>
      </c>
      <c r="X387" t="s">
        <v>654</v>
      </c>
      <c r="Y387" t="s">
        <v>619</v>
      </c>
      <c r="Z387">
        <v>3.7500000999999998E-2</v>
      </c>
      <c r="AA387">
        <v>7.5000002999999996E-2</v>
      </c>
      <c r="AB387">
        <v>1</v>
      </c>
      <c r="AC387">
        <v>0</v>
      </c>
      <c r="AD387">
        <v>7</v>
      </c>
      <c r="AE387">
        <v>1</v>
      </c>
      <c r="AF387">
        <v>1</v>
      </c>
      <c r="AG387">
        <v>30</v>
      </c>
      <c r="BP387" s="60">
        <v>39263</v>
      </c>
      <c r="BQ387">
        <v>52099172</v>
      </c>
      <c r="BR387">
        <v>54996568</v>
      </c>
      <c r="BS387">
        <v>0.94699997000000002</v>
      </c>
      <c r="BT387">
        <v>2897399</v>
      </c>
      <c r="BV387">
        <v>9482003</v>
      </c>
      <c r="BW387">
        <v>927371</v>
      </c>
      <c r="BX387">
        <v>1</v>
      </c>
      <c r="BY387">
        <v>0</v>
      </c>
      <c r="BZ387">
        <v>0</v>
      </c>
      <c r="CA387">
        <v>0</v>
      </c>
      <c r="CC387">
        <v>0.14599999999999999</v>
      </c>
      <c r="CE387">
        <v>9.4999999000000002E-2</v>
      </c>
      <c r="CG387">
        <v>8.5000001000000006E-2</v>
      </c>
      <c r="CS387">
        <v>0</v>
      </c>
      <c r="CT387">
        <v>0</v>
      </c>
      <c r="CU387">
        <v>0</v>
      </c>
      <c r="CV387">
        <v>0.625</v>
      </c>
      <c r="CW387">
        <v>0</v>
      </c>
      <c r="CX387">
        <v>0</v>
      </c>
      <c r="CY387">
        <v>0.32499999000000002</v>
      </c>
      <c r="CZ387">
        <v>0</v>
      </c>
      <c r="DA387">
        <v>0</v>
      </c>
      <c r="DB387">
        <v>0</v>
      </c>
      <c r="DC387">
        <v>5.0000001000000002E-2</v>
      </c>
      <c r="DD387">
        <v>0</v>
      </c>
      <c r="DE387">
        <v>0</v>
      </c>
      <c r="DF387">
        <v>2010</v>
      </c>
      <c r="DG387">
        <v>0.1321</v>
      </c>
      <c r="DH387">
        <v>5.2499997999999999E-2</v>
      </c>
      <c r="DI387">
        <v>7.9599999000000005E-2</v>
      </c>
      <c r="DJ387">
        <v>9.7399995000000003E-2</v>
      </c>
      <c r="DK387">
        <v>0.14990000000000001</v>
      </c>
      <c r="DR387">
        <v>0</v>
      </c>
      <c r="DS387">
        <v>0</v>
      </c>
      <c r="DT387">
        <v>0</v>
      </c>
      <c r="DU387">
        <v>0</v>
      </c>
      <c r="DV387">
        <v>215566</v>
      </c>
      <c r="DW387">
        <v>9492003</v>
      </c>
      <c r="DZ387">
        <v>44.033000999999999</v>
      </c>
      <c r="EA387">
        <v>69317</v>
      </c>
      <c r="EC387">
        <v>74421</v>
      </c>
      <c r="ED387">
        <v>2232102</v>
      </c>
      <c r="EF387">
        <v>29.992999999999999</v>
      </c>
      <c r="EG387">
        <v>74421</v>
      </c>
      <c r="ES387">
        <v>0</v>
      </c>
      <c r="EV387">
        <v>359304</v>
      </c>
      <c r="EW387">
        <v>0</v>
      </c>
      <c r="EX387">
        <v>0</v>
      </c>
      <c r="FB387">
        <v>28212100</v>
      </c>
      <c r="FP387">
        <v>524940</v>
      </c>
      <c r="FQ387">
        <v>927371</v>
      </c>
      <c r="FW387">
        <v>1452311</v>
      </c>
      <c r="FX387">
        <v>5361759</v>
      </c>
      <c r="GB387">
        <v>1480105</v>
      </c>
      <c r="GL387">
        <v>-49523</v>
      </c>
      <c r="GQ387">
        <v>8244652</v>
      </c>
      <c r="GR387">
        <v>-2282950</v>
      </c>
      <c r="GS387">
        <v>-2282950</v>
      </c>
      <c r="HA387">
        <v>-52875</v>
      </c>
      <c r="HB387">
        <v>-22073</v>
      </c>
      <c r="HE387">
        <v>-2357898</v>
      </c>
      <c r="HG387">
        <v>53133100</v>
      </c>
    </row>
    <row r="388" spans="1:215" x14ac:dyDescent="0.25">
      <c r="A388">
        <v>28</v>
      </c>
      <c r="B388" t="s">
        <v>821</v>
      </c>
      <c r="C388">
        <v>2008</v>
      </c>
      <c r="E388" t="s">
        <v>822</v>
      </c>
      <c r="F388">
        <v>1943</v>
      </c>
      <c r="G388">
        <v>0</v>
      </c>
      <c r="I388">
        <v>0</v>
      </c>
      <c r="J388" t="s">
        <v>816</v>
      </c>
      <c r="K388" t="s">
        <v>817</v>
      </c>
      <c r="L388" t="s">
        <v>817</v>
      </c>
      <c r="M388">
        <v>2</v>
      </c>
      <c r="N388" t="s">
        <v>625</v>
      </c>
      <c r="O388">
        <v>1</v>
      </c>
      <c r="P388" t="s">
        <v>616</v>
      </c>
      <c r="Q388" t="s">
        <v>626</v>
      </c>
      <c r="R388">
        <v>2</v>
      </c>
      <c r="S388">
        <v>1</v>
      </c>
      <c r="T388" s="60">
        <v>39629</v>
      </c>
      <c r="U388" s="60">
        <v>39629</v>
      </c>
      <c r="V388" s="60">
        <v>39629</v>
      </c>
      <c r="W388" t="s">
        <v>201</v>
      </c>
      <c r="X388" t="s">
        <v>654</v>
      </c>
      <c r="Y388" t="s">
        <v>619</v>
      </c>
      <c r="Z388">
        <v>3.7500000999999998E-2</v>
      </c>
      <c r="AA388">
        <v>7.5000002999999996E-2</v>
      </c>
      <c r="AB388">
        <v>1</v>
      </c>
      <c r="AC388">
        <v>0</v>
      </c>
      <c r="AD388">
        <v>7</v>
      </c>
      <c r="AE388">
        <v>1</v>
      </c>
      <c r="AF388">
        <v>1</v>
      </c>
      <c r="AG388">
        <v>30</v>
      </c>
      <c r="BP388" s="60">
        <v>39629</v>
      </c>
      <c r="BQ388">
        <v>54354284</v>
      </c>
      <c r="BR388">
        <v>59133776</v>
      </c>
      <c r="BS388">
        <v>0.91900002999999997</v>
      </c>
      <c r="BT388">
        <v>4779493</v>
      </c>
      <c r="BV388">
        <v>10197584</v>
      </c>
      <c r="BW388">
        <v>986759</v>
      </c>
      <c r="BX388">
        <v>1</v>
      </c>
      <c r="BY388">
        <v>0</v>
      </c>
      <c r="BZ388">
        <v>0</v>
      </c>
      <c r="CA388">
        <v>0</v>
      </c>
      <c r="CC388">
        <v>-3.4000002000000001E-2</v>
      </c>
      <c r="CE388">
        <v>5.5E-2</v>
      </c>
      <c r="CG388">
        <v>6.8000004000000003E-2</v>
      </c>
      <c r="CS388">
        <v>0</v>
      </c>
      <c r="CT388">
        <v>0</v>
      </c>
      <c r="CU388">
        <v>0</v>
      </c>
      <c r="CV388">
        <v>0.58799999999999997</v>
      </c>
      <c r="CW388">
        <v>0</v>
      </c>
      <c r="CX388">
        <v>0</v>
      </c>
      <c r="CY388">
        <v>0.39500001000000001</v>
      </c>
      <c r="CZ388">
        <v>0</v>
      </c>
      <c r="DA388">
        <v>0</v>
      </c>
      <c r="DB388">
        <v>0</v>
      </c>
      <c r="DC388">
        <v>1.7000001000000001E-2</v>
      </c>
      <c r="DD388">
        <v>0</v>
      </c>
      <c r="DE388">
        <v>0</v>
      </c>
      <c r="DF388">
        <v>2011</v>
      </c>
      <c r="DG388">
        <v>0.13229999000000001</v>
      </c>
      <c r="DH388">
        <v>5.5300001000000001E-2</v>
      </c>
      <c r="DI388">
        <v>7.6999999999999999E-2</v>
      </c>
      <c r="DJ388">
        <v>0.1028</v>
      </c>
      <c r="DK388">
        <v>0.15810001000000001</v>
      </c>
      <c r="DR388">
        <v>0</v>
      </c>
      <c r="DS388">
        <v>0</v>
      </c>
      <c r="DT388">
        <v>0</v>
      </c>
      <c r="DU388">
        <v>0</v>
      </c>
      <c r="DV388">
        <v>224993</v>
      </c>
      <c r="DW388">
        <v>10197584</v>
      </c>
      <c r="DZ388">
        <v>45.324001000000003</v>
      </c>
      <c r="EA388">
        <v>73687</v>
      </c>
      <c r="EC388">
        <v>78583</v>
      </c>
      <c r="ED388">
        <v>2430431</v>
      </c>
      <c r="EF388">
        <v>30.927999</v>
      </c>
      <c r="EG388">
        <v>78583</v>
      </c>
      <c r="ES388">
        <v>0</v>
      </c>
      <c r="EV388">
        <v>377263</v>
      </c>
      <c r="EW388">
        <v>0</v>
      </c>
      <c r="EX388">
        <v>0</v>
      </c>
      <c r="FB388">
        <v>30915200</v>
      </c>
      <c r="FI388">
        <v>50063600</v>
      </c>
      <c r="FP388">
        <v>554027</v>
      </c>
      <c r="FQ388">
        <v>986759</v>
      </c>
      <c r="FW388">
        <v>1540786</v>
      </c>
      <c r="FX388">
        <v>-3379150</v>
      </c>
      <c r="GB388">
        <v>1633111</v>
      </c>
      <c r="GL388">
        <v>-29539</v>
      </c>
      <c r="GQ388">
        <v>-234792</v>
      </c>
      <c r="GR388">
        <v>-2756483</v>
      </c>
      <c r="GS388">
        <v>-2756483</v>
      </c>
      <c r="HA388">
        <v>-54482</v>
      </c>
      <c r="HB388">
        <v>-23744</v>
      </c>
      <c r="HE388">
        <v>-2834709</v>
      </c>
      <c r="HG388">
        <v>50063600</v>
      </c>
    </row>
    <row r="389" spans="1:215" x14ac:dyDescent="0.25">
      <c r="A389">
        <v>28</v>
      </c>
      <c r="B389" t="s">
        <v>821</v>
      </c>
      <c r="C389">
        <v>2009</v>
      </c>
      <c r="E389" t="s">
        <v>822</v>
      </c>
      <c r="F389">
        <v>1943</v>
      </c>
      <c r="G389">
        <v>0</v>
      </c>
      <c r="I389">
        <v>0</v>
      </c>
      <c r="J389" t="s">
        <v>816</v>
      </c>
      <c r="K389" t="s">
        <v>817</v>
      </c>
      <c r="L389" t="s">
        <v>817</v>
      </c>
      <c r="M389">
        <v>2</v>
      </c>
      <c r="N389" t="s">
        <v>625</v>
      </c>
      <c r="O389">
        <v>1</v>
      </c>
      <c r="P389" t="s">
        <v>616</v>
      </c>
      <c r="Q389" t="s">
        <v>626</v>
      </c>
      <c r="R389">
        <v>2</v>
      </c>
      <c r="S389">
        <v>1</v>
      </c>
      <c r="T389" s="60">
        <v>39994</v>
      </c>
      <c r="U389" s="60">
        <v>39994</v>
      </c>
      <c r="V389" s="60">
        <v>39994</v>
      </c>
      <c r="W389" t="s">
        <v>201</v>
      </c>
      <c r="X389" t="s">
        <v>654</v>
      </c>
      <c r="Y389" t="s">
        <v>619</v>
      </c>
      <c r="Z389">
        <v>3.7500000999999998E-2</v>
      </c>
      <c r="AA389">
        <v>7.5000002999999996E-2</v>
      </c>
      <c r="AB389">
        <v>1</v>
      </c>
      <c r="AC389">
        <v>0</v>
      </c>
      <c r="AD389">
        <v>7</v>
      </c>
      <c r="AE389">
        <v>1</v>
      </c>
      <c r="AF389">
        <v>1</v>
      </c>
      <c r="AG389">
        <v>30</v>
      </c>
      <c r="BP389" s="60">
        <v>39994</v>
      </c>
      <c r="BQ389">
        <v>53438604</v>
      </c>
      <c r="BR389">
        <v>59450116</v>
      </c>
      <c r="BS389">
        <v>0.89899998999999997</v>
      </c>
      <c r="BT389">
        <v>6011512</v>
      </c>
      <c r="BV389">
        <v>10641543</v>
      </c>
      <c r="BW389">
        <v>1026287</v>
      </c>
      <c r="BX389">
        <v>1</v>
      </c>
      <c r="BY389">
        <v>0</v>
      </c>
      <c r="BZ389">
        <v>0</v>
      </c>
      <c r="CA389">
        <v>0</v>
      </c>
      <c r="CC389">
        <v>-0.13060000999999999</v>
      </c>
      <c r="CE389">
        <v>-1.26E-2</v>
      </c>
      <c r="CG389">
        <v>1.95E-2</v>
      </c>
      <c r="CJ389">
        <v>2.1500001000000001E-2</v>
      </c>
      <c r="CM389">
        <v>7.9599999000000005E-2</v>
      </c>
      <c r="CS389">
        <v>0</v>
      </c>
      <c r="CT389">
        <v>0</v>
      </c>
      <c r="CU389">
        <v>0</v>
      </c>
      <c r="CV389">
        <v>0.56999999000000001</v>
      </c>
      <c r="CW389">
        <v>0</v>
      </c>
      <c r="CX389">
        <v>0</v>
      </c>
      <c r="CY389">
        <v>0.43000000999999999</v>
      </c>
      <c r="CZ389">
        <v>0</v>
      </c>
      <c r="DA389">
        <v>0</v>
      </c>
      <c r="DB389">
        <v>0</v>
      </c>
      <c r="DC389">
        <v>0</v>
      </c>
      <c r="DD389">
        <v>0</v>
      </c>
      <c r="DE389">
        <v>0</v>
      </c>
      <c r="DF389">
        <v>2012</v>
      </c>
      <c r="DG389">
        <v>0.10829999999999999</v>
      </c>
      <c r="DH389">
        <v>5.5300001000000001E-2</v>
      </c>
      <c r="DI389">
        <v>5.3000002999999997E-2</v>
      </c>
      <c r="DJ389">
        <v>0.1028</v>
      </c>
      <c r="DK389">
        <v>0.15810001000000001</v>
      </c>
      <c r="DR389">
        <v>0</v>
      </c>
      <c r="DS389">
        <v>0</v>
      </c>
      <c r="DT389">
        <v>0</v>
      </c>
      <c r="DU389">
        <v>0</v>
      </c>
      <c r="DV389">
        <v>226537</v>
      </c>
      <c r="DW389">
        <v>10641543</v>
      </c>
      <c r="DZ389">
        <v>46.974997999999999</v>
      </c>
      <c r="EA389">
        <v>77968</v>
      </c>
      <c r="EC389">
        <v>82358</v>
      </c>
      <c r="ED389">
        <v>2630321</v>
      </c>
      <c r="EF389">
        <v>31.937999999999999</v>
      </c>
      <c r="EG389">
        <v>82358</v>
      </c>
      <c r="ES389">
        <v>0</v>
      </c>
      <c r="EV389">
        <v>386863</v>
      </c>
      <c r="EW389">
        <v>0</v>
      </c>
      <c r="EX389">
        <v>0</v>
      </c>
      <c r="FB389">
        <v>29725064</v>
      </c>
      <c r="FI389">
        <v>42478584</v>
      </c>
      <c r="FP389">
        <v>567635</v>
      </c>
      <c r="FQ389">
        <v>1026287</v>
      </c>
      <c r="FW389">
        <v>1593922</v>
      </c>
      <c r="FX389">
        <v>-7955283</v>
      </c>
      <c r="GB389">
        <v>1401719</v>
      </c>
      <c r="GL389">
        <v>-18871</v>
      </c>
      <c r="GQ389">
        <v>-4978513</v>
      </c>
      <c r="GR389">
        <v>-2534487</v>
      </c>
      <c r="GS389">
        <v>-2534487</v>
      </c>
      <c r="HA389">
        <v>-49414</v>
      </c>
      <c r="HB389">
        <v>-22603</v>
      </c>
      <c r="HE389">
        <v>-2606504</v>
      </c>
      <c r="HG389">
        <v>42478584</v>
      </c>
    </row>
    <row r="390" spans="1:215" x14ac:dyDescent="0.25">
      <c r="A390">
        <v>28</v>
      </c>
      <c r="B390" t="s">
        <v>821</v>
      </c>
      <c r="C390">
        <v>2010</v>
      </c>
      <c r="E390" t="s">
        <v>822</v>
      </c>
      <c r="F390">
        <v>1943</v>
      </c>
      <c r="G390">
        <v>0</v>
      </c>
      <c r="I390">
        <v>0</v>
      </c>
      <c r="J390" t="s">
        <v>816</v>
      </c>
      <c r="K390" t="s">
        <v>817</v>
      </c>
      <c r="L390" t="s">
        <v>817</v>
      </c>
      <c r="M390">
        <v>2</v>
      </c>
      <c r="N390" t="s">
        <v>625</v>
      </c>
      <c r="O390">
        <v>1</v>
      </c>
      <c r="P390" t="s">
        <v>616</v>
      </c>
      <c r="Q390" t="s">
        <v>626</v>
      </c>
      <c r="R390">
        <v>2</v>
      </c>
      <c r="S390">
        <v>1</v>
      </c>
      <c r="T390" s="60">
        <v>40359</v>
      </c>
      <c r="U390" s="60">
        <v>40359</v>
      </c>
      <c r="V390" s="60">
        <v>40359</v>
      </c>
      <c r="W390" t="s">
        <v>201</v>
      </c>
      <c r="X390" t="s">
        <v>654</v>
      </c>
      <c r="Y390" t="s">
        <v>619</v>
      </c>
      <c r="Z390">
        <v>2.9999998999999999E-2</v>
      </c>
      <c r="AA390">
        <v>7.5000002999999996E-2</v>
      </c>
      <c r="AB390">
        <v>1</v>
      </c>
      <c r="AC390">
        <v>0</v>
      </c>
      <c r="AD390">
        <v>7</v>
      </c>
      <c r="AE390">
        <v>1</v>
      </c>
      <c r="AF390">
        <v>1</v>
      </c>
      <c r="AG390">
        <v>30</v>
      </c>
      <c r="BP390" s="60">
        <v>40359</v>
      </c>
      <c r="BQ390">
        <v>54529416</v>
      </c>
      <c r="BR390">
        <v>63592036</v>
      </c>
      <c r="BS390">
        <v>0.85699999000000004</v>
      </c>
      <c r="BT390">
        <v>9062621</v>
      </c>
      <c r="BV390">
        <v>10437703</v>
      </c>
      <c r="BW390">
        <v>1057416</v>
      </c>
      <c r="BX390">
        <v>1</v>
      </c>
      <c r="BY390">
        <v>0</v>
      </c>
      <c r="BZ390">
        <v>0</v>
      </c>
      <c r="CA390">
        <v>0</v>
      </c>
      <c r="CC390">
        <v>0.1109</v>
      </c>
      <c r="CE390">
        <v>-2.2800000000000001E-2</v>
      </c>
      <c r="CG390">
        <v>2.5499999999999998E-2</v>
      </c>
      <c r="CJ390">
        <v>2.5100000000000001E-2</v>
      </c>
      <c r="CM390">
        <v>7.9400002999999997E-2</v>
      </c>
      <c r="CS390">
        <v>0</v>
      </c>
      <c r="CT390">
        <v>0</v>
      </c>
      <c r="CU390">
        <v>0</v>
      </c>
      <c r="CV390">
        <v>0.63700002</v>
      </c>
      <c r="CW390">
        <v>0</v>
      </c>
      <c r="CX390">
        <v>0</v>
      </c>
      <c r="CY390">
        <v>0.36300000999999998</v>
      </c>
      <c r="CZ390">
        <v>0</v>
      </c>
      <c r="DA390">
        <v>0</v>
      </c>
      <c r="DB390">
        <v>0</v>
      </c>
      <c r="DC390">
        <v>0</v>
      </c>
      <c r="DD390">
        <v>0</v>
      </c>
      <c r="DE390">
        <v>0</v>
      </c>
      <c r="DF390">
        <v>2013</v>
      </c>
      <c r="DG390">
        <v>0.1236</v>
      </c>
      <c r="DH390">
        <v>5.9999998999999998E-2</v>
      </c>
      <c r="DI390">
        <v>6.3600004000000002E-2</v>
      </c>
      <c r="DJ390">
        <v>0.11409999999999999</v>
      </c>
      <c r="DK390">
        <v>0.1741</v>
      </c>
      <c r="DR390">
        <v>0</v>
      </c>
      <c r="DS390">
        <v>0</v>
      </c>
      <c r="DT390">
        <v>0</v>
      </c>
      <c r="DU390">
        <v>0</v>
      </c>
      <c r="DV390">
        <v>222020</v>
      </c>
      <c r="DW390">
        <v>10437703</v>
      </c>
      <c r="DX390">
        <v>44.220001000000003</v>
      </c>
      <c r="DY390">
        <v>10.56</v>
      </c>
      <c r="DZ390">
        <v>47.012000999999998</v>
      </c>
      <c r="EA390">
        <v>82163</v>
      </c>
      <c r="EC390">
        <v>86978</v>
      </c>
      <c r="ED390">
        <v>2862477</v>
      </c>
      <c r="EF390">
        <v>32.909999999999997</v>
      </c>
      <c r="EG390">
        <v>77651</v>
      </c>
      <c r="EH390">
        <v>2682353</v>
      </c>
      <c r="EN390">
        <v>3439</v>
      </c>
      <c r="EO390">
        <v>64488</v>
      </c>
      <c r="EP390">
        <v>5888</v>
      </c>
      <c r="ES390">
        <v>0</v>
      </c>
      <c r="EV390">
        <v>391161</v>
      </c>
      <c r="EW390">
        <v>0</v>
      </c>
      <c r="EX390">
        <v>0</v>
      </c>
      <c r="FB390">
        <v>34264548</v>
      </c>
      <c r="FI390">
        <v>45925548</v>
      </c>
      <c r="FP390">
        <v>592264</v>
      </c>
      <c r="FQ390">
        <v>1057416</v>
      </c>
      <c r="FW390">
        <v>1649680</v>
      </c>
      <c r="FX390">
        <v>3457353</v>
      </c>
      <c r="GB390">
        <v>1236647</v>
      </c>
      <c r="GL390">
        <v>-22429</v>
      </c>
      <c r="GQ390">
        <v>6321251</v>
      </c>
      <c r="GR390">
        <v>-2800424</v>
      </c>
      <c r="GS390">
        <v>-2800424</v>
      </c>
      <c r="HA390">
        <v>-53638</v>
      </c>
      <c r="HB390">
        <v>-20223</v>
      </c>
      <c r="HE390">
        <v>-2874285</v>
      </c>
      <c r="HG390">
        <v>45925548</v>
      </c>
    </row>
    <row r="391" spans="1:215" x14ac:dyDescent="0.25">
      <c r="A391">
        <v>28</v>
      </c>
      <c r="B391" t="s">
        <v>821</v>
      </c>
      <c r="C391">
        <v>2011</v>
      </c>
      <c r="E391" t="s">
        <v>822</v>
      </c>
      <c r="F391">
        <v>1943</v>
      </c>
      <c r="G391">
        <v>0</v>
      </c>
      <c r="I391">
        <v>0</v>
      </c>
      <c r="J391" t="s">
        <v>816</v>
      </c>
      <c r="K391" t="s">
        <v>817</v>
      </c>
      <c r="L391" t="s">
        <v>817</v>
      </c>
      <c r="M391">
        <v>2</v>
      </c>
      <c r="N391" t="s">
        <v>625</v>
      </c>
      <c r="O391">
        <v>1</v>
      </c>
      <c r="P391" t="s">
        <v>616</v>
      </c>
      <c r="Q391" t="s">
        <v>626</v>
      </c>
      <c r="R391">
        <v>2</v>
      </c>
      <c r="S391">
        <v>1</v>
      </c>
      <c r="T391" s="60">
        <v>40724</v>
      </c>
      <c r="U391" s="60">
        <v>40724</v>
      </c>
      <c r="V391" s="60">
        <v>40724</v>
      </c>
      <c r="W391" t="s">
        <v>201</v>
      </c>
      <c r="X391" t="s">
        <v>654</v>
      </c>
      <c r="Y391" t="s">
        <v>619</v>
      </c>
      <c r="Z391">
        <v>2.9999998999999999E-2</v>
      </c>
      <c r="AA391">
        <v>7.5000002999999996E-2</v>
      </c>
      <c r="AB391">
        <v>1</v>
      </c>
      <c r="AC391">
        <v>0</v>
      </c>
      <c r="AD391">
        <v>7</v>
      </c>
      <c r="AE391">
        <v>1</v>
      </c>
      <c r="AF391">
        <v>1</v>
      </c>
      <c r="AG391">
        <v>30</v>
      </c>
      <c r="BP391" s="60">
        <v>40724</v>
      </c>
      <c r="BQ391">
        <v>55427716</v>
      </c>
      <c r="BR391">
        <v>65978640</v>
      </c>
      <c r="BS391">
        <v>0.83999997000000004</v>
      </c>
      <c r="BT391">
        <v>10550924</v>
      </c>
      <c r="BV391">
        <v>10099278</v>
      </c>
      <c r="BW391">
        <v>1089912</v>
      </c>
      <c r="BX391">
        <v>1</v>
      </c>
      <c r="BY391">
        <v>0</v>
      </c>
      <c r="BZ391">
        <v>0</v>
      </c>
      <c r="CA391">
        <v>0</v>
      </c>
      <c r="CC391">
        <v>0.21270000999999999</v>
      </c>
      <c r="CE391">
        <v>5.4099999000000003E-2</v>
      </c>
      <c r="CG391">
        <v>5.3400002000000002E-2</v>
      </c>
      <c r="CJ391">
        <v>5.04E-2</v>
      </c>
      <c r="CM391">
        <v>8.4399998000000004E-2</v>
      </c>
      <c r="CS391">
        <v>0</v>
      </c>
      <c r="CT391">
        <v>0</v>
      </c>
      <c r="CU391">
        <v>0</v>
      </c>
      <c r="CV391">
        <v>0.72300005000000001</v>
      </c>
      <c r="CW391">
        <v>0</v>
      </c>
      <c r="CX391">
        <v>0</v>
      </c>
      <c r="CY391">
        <v>0.27700001000000002</v>
      </c>
      <c r="CZ391">
        <v>0</v>
      </c>
      <c r="DA391">
        <v>0</v>
      </c>
      <c r="DB391">
        <v>0</v>
      </c>
      <c r="DC391">
        <v>0</v>
      </c>
      <c r="DD391">
        <v>0</v>
      </c>
      <c r="DE391">
        <v>0</v>
      </c>
      <c r="DF391">
        <v>2014</v>
      </c>
      <c r="DG391">
        <v>0.12239999999999999</v>
      </c>
      <c r="DH391">
        <v>5.9999998999999998E-2</v>
      </c>
      <c r="DI391">
        <v>6.2399997999999998E-2</v>
      </c>
      <c r="DJ391">
        <v>0.12280000000000001</v>
      </c>
      <c r="DK391">
        <v>0.18280001000000001</v>
      </c>
      <c r="DR391">
        <v>0</v>
      </c>
      <c r="DS391">
        <v>0</v>
      </c>
      <c r="DT391">
        <v>0</v>
      </c>
      <c r="DU391">
        <v>0</v>
      </c>
      <c r="DV391">
        <v>216137</v>
      </c>
      <c r="DW391">
        <v>10099278</v>
      </c>
      <c r="DX391">
        <v>44.509998000000003</v>
      </c>
      <c r="DY391">
        <v>10.91</v>
      </c>
      <c r="DZ391">
        <v>46.726002000000001</v>
      </c>
      <c r="EA391">
        <v>86431</v>
      </c>
      <c r="EC391">
        <v>92177</v>
      </c>
      <c r="ED391">
        <v>3102607</v>
      </c>
      <c r="EF391">
        <v>33.658999999999999</v>
      </c>
      <c r="EG391">
        <v>82385</v>
      </c>
      <c r="EH391">
        <v>2907459</v>
      </c>
      <c r="EN391">
        <v>3637</v>
      </c>
      <c r="EO391">
        <v>69960</v>
      </c>
      <c r="EP391">
        <v>6155</v>
      </c>
      <c r="ES391">
        <v>0</v>
      </c>
      <c r="EV391">
        <v>394745</v>
      </c>
      <c r="EW391">
        <v>0</v>
      </c>
      <c r="EX391">
        <v>0</v>
      </c>
      <c r="FB391">
        <v>37271020</v>
      </c>
      <c r="FI391">
        <v>54084176</v>
      </c>
      <c r="FP391">
        <v>604126</v>
      </c>
      <c r="FQ391">
        <v>1089912</v>
      </c>
      <c r="FW391">
        <v>1694038</v>
      </c>
      <c r="FX391">
        <v>8383204</v>
      </c>
      <c r="GB391">
        <v>1237026</v>
      </c>
      <c r="GL391">
        <v>-25236</v>
      </c>
      <c r="GQ391">
        <v>11289032</v>
      </c>
      <c r="GR391">
        <v>-3041503</v>
      </c>
      <c r="GS391">
        <v>-3041503</v>
      </c>
      <c r="HA391">
        <v>-67916</v>
      </c>
      <c r="HB391">
        <v>-20986</v>
      </c>
      <c r="HE391">
        <v>-3130405</v>
      </c>
      <c r="HG391">
        <v>54084176</v>
      </c>
    </row>
    <row r="392" spans="1:215" x14ac:dyDescent="0.25">
      <c r="A392">
        <v>28</v>
      </c>
      <c r="B392" t="s">
        <v>821</v>
      </c>
      <c r="C392">
        <v>2012</v>
      </c>
      <c r="E392" t="s">
        <v>822</v>
      </c>
      <c r="F392">
        <v>1943</v>
      </c>
      <c r="G392">
        <v>0</v>
      </c>
      <c r="I392">
        <v>0</v>
      </c>
      <c r="J392" t="s">
        <v>816</v>
      </c>
      <c r="K392" t="s">
        <v>817</v>
      </c>
      <c r="L392" t="s">
        <v>817</v>
      </c>
      <c r="M392">
        <v>2</v>
      </c>
      <c r="N392" t="s">
        <v>625</v>
      </c>
      <c r="O392">
        <v>1</v>
      </c>
      <c r="P392" t="s">
        <v>616</v>
      </c>
      <c r="Q392" t="s">
        <v>626</v>
      </c>
      <c r="R392">
        <v>2</v>
      </c>
      <c r="S392">
        <v>1</v>
      </c>
      <c r="T392" s="60">
        <v>41090</v>
      </c>
      <c r="U392" s="60">
        <v>41090</v>
      </c>
      <c r="V392" s="60">
        <v>41090</v>
      </c>
      <c r="W392" t="s">
        <v>201</v>
      </c>
      <c r="X392" t="s">
        <v>654</v>
      </c>
      <c r="Y392" t="s">
        <v>619</v>
      </c>
      <c r="Z392">
        <v>2.9999998999999999E-2</v>
      </c>
      <c r="AA392">
        <v>7.5000002999999996E-2</v>
      </c>
      <c r="AB392">
        <v>1</v>
      </c>
      <c r="AC392">
        <v>0</v>
      </c>
      <c r="AD392">
        <v>7</v>
      </c>
      <c r="AE392">
        <v>1</v>
      </c>
      <c r="AF392">
        <v>1</v>
      </c>
      <c r="AG392">
        <v>30</v>
      </c>
      <c r="AI392" t="s">
        <v>823</v>
      </c>
      <c r="AO392">
        <v>53487148</v>
      </c>
      <c r="AP392">
        <v>56262332</v>
      </c>
      <c r="AQ392">
        <v>-1711329</v>
      </c>
      <c r="AR392">
        <v>0</v>
      </c>
      <c r="AS392">
        <v>0</v>
      </c>
      <c r="AT392">
        <v>0</v>
      </c>
      <c r="AU392">
        <v>1</v>
      </c>
      <c r="AV392">
        <v>2</v>
      </c>
      <c r="AX392">
        <v>0</v>
      </c>
      <c r="AY392">
        <v>0.14285714999999999</v>
      </c>
      <c r="AZ392">
        <v>7</v>
      </c>
      <c r="BA392">
        <v>0</v>
      </c>
      <c r="BB392">
        <v>0</v>
      </c>
      <c r="BC392">
        <v>4</v>
      </c>
      <c r="BD392">
        <v>1</v>
      </c>
      <c r="BE392">
        <v>1</v>
      </c>
      <c r="BF392">
        <v>1.25</v>
      </c>
      <c r="BG392">
        <v>0.75</v>
      </c>
      <c r="BK392">
        <v>3.7500000999999998E-2</v>
      </c>
      <c r="BM392">
        <v>30</v>
      </c>
      <c r="BO392">
        <v>3.7500000999999998E-2</v>
      </c>
      <c r="BP392" s="60">
        <v>41090</v>
      </c>
      <c r="BQ392">
        <v>56262332</v>
      </c>
      <c r="BR392">
        <v>68348680</v>
      </c>
      <c r="BS392">
        <v>0.82300001</v>
      </c>
      <c r="BT392">
        <v>12086346</v>
      </c>
      <c r="BV392">
        <v>10036023</v>
      </c>
      <c r="BW392">
        <v>1082224</v>
      </c>
      <c r="BX392">
        <v>1</v>
      </c>
      <c r="BY392">
        <v>0</v>
      </c>
      <c r="BZ392">
        <v>0</v>
      </c>
      <c r="CA392">
        <v>0</v>
      </c>
      <c r="CC392">
        <v>2.1600001000000001E-2</v>
      </c>
      <c r="CE392">
        <v>0.1124</v>
      </c>
      <c r="CG392">
        <v>2.9499999999999998E-2</v>
      </c>
      <c r="CJ392">
        <v>5.6999995999999997E-2</v>
      </c>
      <c r="CM392">
        <v>7.8500002999999999E-2</v>
      </c>
      <c r="CS392">
        <v>0</v>
      </c>
      <c r="CT392">
        <v>0</v>
      </c>
      <c r="CU392">
        <v>0</v>
      </c>
      <c r="CV392">
        <v>0.70999997999999997</v>
      </c>
      <c r="CW392">
        <v>0</v>
      </c>
      <c r="CX392">
        <v>0</v>
      </c>
      <c r="CY392">
        <v>0.28999998999999999</v>
      </c>
      <c r="CZ392">
        <v>0</v>
      </c>
      <c r="DA392">
        <v>0</v>
      </c>
      <c r="DB392">
        <v>0</v>
      </c>
      <c r="DC392">
        <v>0</v>
      </c>
      <c r="DD392">
        <v>0</v>
      </c>
      <c r="DE392">
        <v>0</v>
      </c>
      <c r="DF392">
        <v>2015</v>
      </c>
      <c r="DG392">
        <v>0.12140001</v>
      </c>
      <c r="DH392">
        <v>5.9999998999999998E-2</v>
      </c>
      <c r="DI392">
        <v>6.1400000000000003E-2</v>
      </c>
      <c r="DJ392">
        <v>0.13149999000000001</v>
      </c>
      <c r="DK392">
        <v>0.19149999000000001</v>
      </c>
      <c r="DR392">
        <v>0</v>
      </c>
      <c r="DS392">
        <v>0</v>
      </c>
      <c r="DT392">
        <v>0</v>
      </c>
      <c r="DU392">
        <v>0</v>
      </c>
      <c r="DV392">
        <v>213648</v>
      </c>
      <c r="DW392">
        <v>10036023</v>
      </c>
      <c r="DX392">
        <v>44.619999</v>
      </c>
      <c r="DY392">
        <v>11.1</v>
      </c>
      <c r="DZ392">
        <v>46.974997999999999</v>
      </c>
      <c r="EA392">
        <v>88842</v>
      </c>
      <c r="EC392">
        <v>97317</v>
      </c>
      <c r="ED392">
        <v>3345513</v>
      </c>
      <c r="EF392">
        <v>34.376998999999998</v>
      </c>
      <c r="EG392">
        <v>87129</v>
      </c>
      <c r="EH392">
        <v>3136973</v>
      </c>
      <c r="EN392">
        <v>3755</v>
      </c>
      <c r="EO392">
        <v>74013</v>
      </c>
      <c r="EP392">
        <v>6433</v>
      </c>
      <c r="ES392">
        <v>0</v>
      </c>
      <c r="EV392">
        <v>399807</v>
      </c>
      <c r="EW392">
        <v>0</v>
      </c>
      <c r="EX392">
        <v>0</v>
      </c>
      <c r="EZ392">
        <v>38503680</v>
      </c>
      <c r="FB392">
        <v>39759144</v>
      </c>
      <c r="FI392">
        <v>53487148</v>
      </c>
      <c r="FP392">
        <v>601512</v>
      </c>
      <c r="FQ392">
        <v>1082224</v>
      </c>
      <c r="FW392">
        <v>1683736</v>
      </c>
      <c r="FX392">
        <v>-139578</v>
      </c>
      <c r="GB392">
        <v>1253880</v>
      </c>
      <c r="GL392">
        <v>-23402</v>
      </c>
      <c r="GQ392">
        <v>2774636</v>
      </c>
      <c r="GR392">
        <v>-3277552</v>
      </c>
      <c r="GS392">
        <v>-3277552</v>
      </c>
      <c r="HA392">
        <v>-72157</v>
      </c>
      <c r="HB392">
        <v>-21954</v>
      </c>
      <c r="HE392">
        <v>-3371663</v>
      </c>
      <c r="HG392">
        <v>53487148</v>
      </c>
    </row>
    <row r="393" spans="1:215" x14ac:dyDescent="0.25">
      <c r="A393">
        <v>28</v>
      </c>
      <c r="B393" t="s">
        <v>821</v>
      </c>
      <c r="C393">
        <v>2013</v>
      </c>
      <c r="E393" t="s">
        <v>822</v>
      </c>
      <c r="F393">
        <v>1943</v>
      </c>
      <c r="G393">
        <v>0</v>
      </c>
      <c r="I393">
        <v>0</v>
      </c>
      <c r="J393" t="s">
        <v>816</v>
      </c>
      <c r="K393" t="s">
        <v>817</v>
      </c>
      <c r="L393" t="s">
        <v>817</v>
      </c>
      <c r="M393">
        <v>2</v>
      </c>
      <c r="N393" t="s">
        <v>625</v>
      </c>
      <c r="O393">
        <v>1</v>
      </c>
      <c r="P393" t="s">
        <v>616</v>
      </c>
      <c r="Q393" t="s">
        <v>626</v>
      </c>
      <c r="R393">
        <v>2</v>
      </c>
      <c r="S393">
        <v>1</v>
      </c>
      <c r="T393" s="60">
        <v>41455</v>
      </c>
      <c r="U393" s="60">
        <v>41455</v>
      </c>
      <c r="V393" s="60">
        <v>41455</v>
      </c>
      <c r="W393" t="s">
        <v>201</v>
      </c>
      <c r="X393" t="s">
        <v>714</v>
      </c>
      <c r="Y393" t="s">
        <v>627</v>
      </c>
      <c r="Z393">
        <v>2.9999998999999999E-2</v>
      </c>
      <c r="AA393">
        <v>7.5000002999999996E-2</v>
      </c>
      <c r="AB393">
        <v>1</v>
      </c>
      <c r="AC393">
        <v>0</v>
      </c>
      <c r="AD393">
        <v>5</v>
      </c>
      <c r="AE393">
        <v>1</v>
      </c>
      <c r="AF393">
        <v>3</v>
      </c>
      <c r="AG393">
        <v>30</v>
      </c>
      <c r="AI393" t="s">
        <v>824</v>
      </c>
      <c r="AO393">
        <v>58594836</v>
      </c>
      <c r="AP393">
        <v>58594836</v>
      </c>
      <c r="AQ393">
        <v>-1860607</v>
      </c>
      <c r="AR393">
        <v>0</v>
      </c>
      <c r="AS393">
        <v>0</v>
      </c>
      <c r="AT393">
        <v>0</v>
      </c>
      <c r="AU393">
        <v>1</v>
      </c>
      <c r="AV393">
        <v>2</v>
      </c>
      <c r="AX393">
        <v>0</v>
      </c>
      <c r="AY393">
        <v>0.14285714999999999</v>
      </c>
      <c r="AZ393">
        <v>7</v>
      </c>
      <c r="BA393">
        <v>0</v>
      </c>
      <c r="BB393">
        <v>0</v>
      </c>
      <c r="BC393">
        <v>4</v>
      </c>
      <c r="BD393">
        <v>1</v>
      </c>
      <c r="BE393">
        <v>1</v>
      </c>
      <c r="BF393">
        <v>1.25</v>
      </c>
      <c r="BG393">
        <v>0.75</v>
      </c>
      <c r="BK393">
        <v>3.7500000999999998E-2</v>
      </c>
      <c r="BM393">
        <v>30</v>
      </c>
      <c r="BO393">
        <v>3.7500000999999998E-2</v>
      </c>
      <c r="BP393" s="60">
        <v>41455</v>
      </c>
      <c r="BQ393">
        <v>58594836</v>
      </c>
      <c r="BR393">
        <v>72220864</v>
      </c>
      <c r="BS393">
        <v>0.81099999</v>
      </c>
      <c r="BT393">
        <v>13626028</v>
      </c>
      <c r="BV393">
        <v>9924682</v>
      </c>
      <c r="BW393">
        <v>1180469</v>
      </c>
      <c r="BX393">
        <v>1</v>
      </c>
      <c r="BY393">
        <v>0</v>
      </c>
      <c r="BZ393">
        <v>0</v>
      </c>
      <c r="CA393">
        <v>0</v>
      </c>
      <c r="CC393">
        <v>0.1328</v>
      </c>
      <c r="CE393">
        <v>0.1196</v>
      </c>
      <c r="CG393">
        <v>6.2700003000000004E-2</v>
      </c>
      <c r="CJ393">
        <v>6.5499999000000003E-2</v>
      </c>
      <c r="CM393">
        <v>7.8600004000000001E-2</v>
      </c>
      <c r="CS393">
        <v>0</v>
      </c>
      <c r="CT393">
        <v>0</v>
      </c>
      <c r="CU393">
        <v>0</v>
      </c>
      <c r="CV393">
        <v>0.73500001000000004</v>
      </c>
      <c r="CW393">
        <v>0</v>
      </c>
      <c r="CX393">
        <v>0</v>
      </c>
      <c r="CY393">
        <v>0.26499999000000002</v>
      </c>
      <c r="CZ393">
        <v>0</v>
      </c>
      <c r="DA393">
        <v>0</v>
      </c>
      <c r="DB393">
        <v>0</v>
      </c>
      <c r="DC393">
        <v>0</v>
      </c>
      <c r="DD393">
        <v>0</v>
      </c>
      <c r="DE393">
        <v>0</v>
      </c>
      <c r="DF393">
        <v>2016</v>
      </c>
      <c r="DG393">
        <v>0.12379999999999999</v>
      </c>
      <c r="DH393">
        <v>5.9999998999999998E-2</v>
      </c>
      <c r="DI393">
        <v>6.3799999999999996E-2</v>
      </c>
      <c r="DJ393">
        <v>0.14269999999999999</v>
      </c>
      <c r="DK393">
        <v>0.20269999999999999</v>
      </c>
      <c r="DR393">
        <v>0</v>
      </c>
      <c r="DS393">
        <v>0</v>
      </c>
      <c r="DT393">
        <v>0</v>
      </c>
      <c r="DU393">
        <v>0</v>
      </c>
      <c r="DV393">
        <v>209854</v>
      </c>
      <c r="DW393">
        <v>9924682</v>
      </c>
      <c r="DX393">
        <v>44.650002000000001</v>
      </c>
      <c r="DY393">
        <v>11.21</v>
      </c>
      <c r="DZ393">
        <v>47.292999000000002</v>
      </c>
      <c r="EA393">
        <v>92231</v>
      </c>
      <c r="EC393">
        <v>103271</v>
      </c>
      <c r="ED393">
        <v>3608913</v>
      </c>
      <c r="EF393">
        <v>34.945999</v>
      </c>
      <c r="EG393">
        <v>92645</v>
      </c>
      <c r="EH393">
        <v>3385005</v>
      </c>
      <c r="EN393">
        <v>3945</v>
      </c>
      <c r="EO393">
        <v>79945</v>
      </c>
      <c r="EP393">
        <v>6681</v>
      </c>
      <c r="ES393">
        <v>0</v>
      </c>
      <c r="EV393">
        <v>405356</v>
      </c>
      <c r="EW393">
        <v>0</v>
      </c>
      <c r="EX393">
        <v>0</v>
      </c>
      <c r="FB393">
        <v>43152400</v>
      </c>
      <c r="FP393">
        <v>640745</v>
      </c>
      <c r="FQ393">
        <v>1180469</v>
      </c>
      <c r="FW393">
        <v>1821214</v>
      </c>
      <c r="FX393">
        <v>5616940</v>
      </c>
      <c r="GB393">
        <v>1351355</v>
      </c>
      <c r="GL393">
        <v>-29946</v>
      </c>
      <c r="GQ393">
        <v>8759563</v>
      </c>
      <c r="GR393">
        <v>-3548149</v>
      </c>
      <c r="GS393">
        <v>-3548149</v>
      </c>
      <c r="HA393">
        <v>-81142</v>
      </c>
      <c r="HB393">
        <v>-22584</v>
      </c>
      <c r="HE393">
        <v>-3651875</v>
      </c>
      <c r="HG393">
        <v>58594836</v>
      </c>
    </row>
    <row r="394" spans="1:215" x14ac:dyDescent="0.25">
      <c r="A394">
        <v>28</v>
      </c>
      <c r="B394" t="s">
        <v>821</v>
      </c>
      <c r="C394">
        <v>2014</v>
      </c>
      <c r="E394" t="s">
        <v>822</v>
      </c>
      <c r="F394">
        <v>1943</v>
      </c>
      <c r="G394">
        <v>0</v>
      </c>
      <c r="I394">
        <v>0</v>
      </c>
      <c r="J394" t="s">
        <v>816</v>
      </c>
      <c r="K394" t="s">
        <v>817</v>
      </c>
      <c r="L394" t="s">
        <v>817</v>
      </c>
      <c r="M394">
        <v>2</v>
      </c>
      <c r="N394" t="s">
        <v>625</v>
      </c>
      <c r="O394">
        <v>1</v>
      </c>
      <c r="P394" t="s">
        <v>616</v>
      </c>
      <c r="Q394" t="s">
        <v>626</v>
      </c>
      <c r="R394">
        <v>2</v>
      </c>
      <c r="S394">
        <v>1</v>
      </c>
      <c r="T394" s="60">
        <v>41820</v>
      </c>
      <c r="U394" s="60">
        <v>41820</v>
      </c>
      <c r="BY394">
        <v>0</v>
      </c>
      <c r="BZ394">
        <v>0</v>
      </c>
      <c r="CA394">
        <v>0</v>
      </c>
      <c r="CC394">
        <v>0.17169999999999999</v>
      </c>
      <c r="CE394">
        <v>0.1069</v>
      </c>
      <c r="CG394">
        <v>0.12810000999999999</v>
      </c>
      <c r="CJ394">
        <v>7.2399995999999994E-2</v>
      </c>
      <c r="CM394">
        <v>8.7799996000000005E-2</v>
      </c>
      <c r="CS394">
        <v>0</v>
      </c>
      <c r="CT394">
        <v>0</v>
      </c>
      <c r="CU394">
        <v>0</v>
      </c>
      <c r="CV394">
        <v>0.72900003000000002</v>
      </c>
      <c r="CW394">
        <v>0</v>
      </c>
      <c r="CX394">
        <v>0</v>
      </c>
      <c r="CY394">
        <v>0.27100000000000002</v>
      </c>
      <c r="CZ394">
        <v>0</v>
      </c>
      <c r="DA394">
        <v>0</v>
      </c>
      <c r="DB394">
        <v>0</v>
      </c>
      <c r="DC394">
        <v>0</v>
      </c>
      <c r="DD394">
        <v>0</v>
      </c>
      <c r="DE394">
        <v>0</v>
      </c>
      <c r="DR394">
        <v>0</v>
      </c>
      <c r="DS394">
        <v>0</v>
      </c>
      <c r="DT394">
        <v>0</v>
      </c>
      <c r="DU394">
        <v>0</v>
      </c>
      <c r="EW394">
        <v>0</v>
      </c>
      <c r="EX394">
        <v>0</v>
      </c>
      <c r="FP394">
        <v>640120</v>
      </c>
      <c r="FQ394">
        <v>1264546</v>
      </c>
      <c r="FV394">
        <v>6417</v>
      </c>
      <c r="FW394">
        <v>1904666</v>
      </c>
      <c r="FX394">
        <v>8522039</v>
      </c>
      <c r="GB394">
        <v>1347317</v>
      </c>
      <c r="GL394">
        <v>-42613</v>
      </c>
      <c r="GQ394">
        <v>11737826</v>
      </c>
      <c r="GR394">
        <v>-3764452</v>
      </c>
      <c r="GS394">
        <v>-3764452</v>
      </c>
      <c r="HA394">
        <v>-87095</v>
      </c>
      <c r="HB394">
        <v>-15025</v>
      </c>
      <c r="HE394">
        <v>-3866572</v>
      </c>
      <c r="HG394">
        <v>66466092</v>
      </c>
    </row>
    <row r="395" spans="1:215" x14ac:dyDescent="0.25">
      <c r="A395">
        <v>29</v>
      </c>
      <c r="B395" t="s">
        <v>825</v>
      </c>
      <c r="C395">
        <v>2001</v>
      </c>
      <c r="E395" t="s">
        <v>826</v>
      </c>
      <c r="F395">
        <v>1926</v>
      </c>
      <c r="G395">
        <v>0</v>
      </c>
      <c r="I395">
        <v>0</v>
      </c>
      <c r="J395" t="s">
        <v>827</v>
      </c>
      <c r="K395" t="s">
        <v>828</v>
      </c>
      <c r="L395" t="s">
        <v>828</v>
      </c>
      <c r="M395">
        <v>1</v>
      </c>
      <c r="N395" t="s">
        <v>615</v>
      </c>
      <c r="O395">
        <v>1</v>
      </c>
      <c r="P395" t="s">
        <v>616</v>
      </c>
      <c r="Q395" t="s">
        <v>626</v>
      </c>
      <c r="R395">
        <v>2</v>
      </c>
      <c r="S395">
        <v>1</v>
      </c>
      <c r="T395" s="60">
        <v>37072</v>
      </c>
      <c r="U395" s="60">
        <v>37072</v>
      </c>
      <c r="V395" s="60">
        <v>37072</v>
      </c>
      <c r="W395" t="s">
        <v>201</v>
      </c>
      <c r="X395" t="s">
        <v>672</v>
      </c>
      <c r="Y395" t="s">
        <v>639</v>
      </c>
      <c r="Z395">
        <v>3.9999999000000001E-2</v>
      </c>
      <c r="AA395">
        <v>7.9999998000000003E-2</v>
      </c>
      <c r="AB395">
        <v>1</v>
      </c>
      <c r="AC395">
        <v>0</v>
      </c>
      <c r="AD395">
        <v>4</v>
      </c>
      <c r="AE395">
        <v>0</v>
      </c>
      <c r="AF395">
        <v>3</v>
      </c>
      <c r="AG395">
        <v>15</v>
      </c>
      <c r="BP395" s="60">
        <v>37072</v>
      </c>
      <c r="BQ395">
        <v>9515957</v>
      </c>
      <c r="BR395">
        <v>10506913</v>
      </c>
      <c r="BS395">
        <v>0.90599996000000005</v>
      </c>
      <c r="BT395">
        <v>990956</v>
      </c>
      <c r="BV395">
        <v>2444200</v>
      </c>
      <c r="BW395">
        <v>164397</v>
      </c>
      <c r="BX395">
        <v>4.9000002000000001E-2</v>
      </c>
      <c r="BY395">
        <v>0</v>
      </c>
      <c r="BZ395">
        <v>0</v>
      </c>
      <c r="CA395">
        <v>0</v>
      </c>
      <c r="CC395">
        <v>-6.6799997999999999E-2</v>
      </c>
      <c r="CE395">
        <v>3.4299998999999998E-2</v>
      </c>
      <c r="CG395">
        <v>8.7999999999999995E-2</v>
      </c>
      <c r="CS395">
        <v>0</v>
      </c>
      <c r="CT395">
        <v>0</v>
      </c>
      <c r="CU395">
        <v>0</v>
      </c>
      <c r="CV395">
        <v>0.61000001000000004</v>
      </c>
      <c r="CW395">
        <v>0.47</v>
      </c>
      <c r="CX395">
        <v>0.14000000000000001</v>
      </c>
      <c r="CY395">
        <v>0.28999998999999999</v>
      </c>
      <c r="CZ395">
        <v>0.22</v>
      </c>
      <c r="DA395">
        <v>7.0000000000000007E-2</v>
      </c>
      <c r="DB395">
        <v>7.0000000000000007E-2</v>
      </c>
      <c r="DC395">
        <v>0</v>
      </c>
      <c r="DD395">
        <v>2.9999998999999999E-2</v>
      </c>
      <c r="DE395">
        <v>0</v>
      </c>
      <c r="DG395">
        <v>7.3200002E-2</v>
      </c>
      <c r="DH395">
        <v>1.8999999E-2</v>
      </c>
      <c r="DI395">
        <v>5.4200000999999998E-2</v>
      </c>
      <c r="DJ395">
        <v>6.7260042000000006E-2</v>
      </c>
      <c r="DK395">
        <v>8.6260042999999995E-2</v>
      </c>
      <c r="DR395">
        <v>0</v>
      </c>
      <c r="DS395">
        <v>0</v>
      </c>
      <c r="DT395">
        <v>0</v>
      </c>
      <c r="DU395">
        <v>1</v>
      </c>
      <c r="DV395">
        <v>59992</v>
      </c>
      <c r="DW395">
        <v>2350200</v>
      </c>
      <c r="DX395">
        <v>45.599997999999999</v>
      </c>
      <c r="DY395">
        <v>13.3</v>
      </c>
      <c r="DZ395">
        <v>39.174999</v>
      </c>
      <c r="EA395">
        <v>3416</v>
      </c>
      <c r="EC395">
        <v>29660</v>
      </c>
      <c r="EF395">
        <v>16.968223999999999</v>
      </c>
      <c r="EG395">
        <v>27089</v>
      </c>
      <c r="EH395">
        <v>475385.41</v>
      </c>
      <c r="EJ395">
        <v>17.548999999999999</v>
      </c>
      <c r="EN395">
        <v>1121</v>
      </c>
      <c r="EO395">
        <v>9891.8916000000008</v>
      </c>
      <c r="EP395">
        <v>1450</v>
      </c>
      <c r="ES395">
        <v>0</v>
      </c>
      <c r="EV395">
        <v>93068</v>
      </c>
      <c r="EW395">
        <v>0</v>
      </c>
      <c r="EX395">
        <v>1</v>
      </c>
      <c r="FN395">
        <v>-833.32600000000002</v>
      </c>
      <c r="FP395">
        <v>54489.894999999997</v>
      </c>
      <c r="FQ395">
        <v>8131.8999000000003</v>
      </c>
      <c r="FW395">
        <v>62621.796999999999</v>
      </c>
      <c r="FX395">
        <v>-998882.88</v>
      </c>
      <c r="FZ395">
        <v>169752.95</v>
      </c>
      <c r="GA395">
        <v>106044.42</v>
      </c>
      <c r="GB395">
        <v>275797.38</v>
      </c>
      <c r="GC395">
        <v>46529.940999999999</v>
      </c>
      <c r="GE395">
        <v>16565.982</v>
      </c>
      <c r="GG395">
        <v>2213.7179999999998</v>
      </c>
      <c r="GL395">
        <v>-25167.215</v>
      </c>
      <c r="GM395">
        <v>45572.737999999998</v>
      </c>
      <c r="GN395">
        <v>-42234.73</v>
      </c>
      <c r="GO395">
        <v>-41401.406000000003</v>
      </c>
      <c r="GQ395">
        <v>-616983.25</v>
      </c>
      <c r="GR395">
        <v>-503277.5</v>
      </c>
      <c r="GS395">
        <v>-503277.5</v>
      </c>
      <c r="HA395">
        <v>-45521.690999999999</v>
      </c>
      <c r="HB395">
        <v>-4893.7119000000002</v>
      </c>
      <c r="HE395">
        <v>-553692.88</v>
      </c>
      <c r="HG395">
        <v>8761096</v>
      </c>
    </row>
    <row r="396" spans="1:215" x14ac:dyDescent="0.25">
      <c r="A396">
        <v>29</v>
      </c>
      <c r="B396" t="s">
        <v>825</v>
      </c>
      <c r="C396">
        <v>2002</v>
      </c>
      <c r="E396" t="s">
        <v>826</v>
      </c>
      <c r="F396">
        <v>1926</v>
      </c>
      <c r="G396">
        <v>0</v>
      </c>
      <c r="I396">
        <v>0</v>
      </c>
      <c r="J396" t="s">
        <v>827</v>
      </c>
      <c r="K396" t="s">
        <v>828</v>
      </c>
      <c r="L396" t="s">
        <v>828</v>
      </c>
      <c r="M396">
        <v>1</v>
      </c>
      <c r="N396" t="s">
        <v>615</v>
      </c>
      <c r="O396">
        <v>1</v>
      </c>
      <c r="P396" t="s">
        <v>616</v>
      </c>
      <c r="Q396" t="s">
        <v>626</v>
      </c>
      <c r="R396">
        <v>2</v>
      </c>
      <c r="S396">
        <v>1</v>
      </c>
      <c r="T396" s="60">
        <v>37437</v>
      </c>
      <c r="U396" s="60">
        <v>37437</v>
      </c>
      <c r="V396" s="60">
        <v>37437</v>
      </c>
      <c r="W396" t="s">
        <v>201</v>
      </c>
      <c r="X396" t="s">
        <v>672</v>
      </c>
      <c r="Y396" t="s">
        <v>639</v>
      </c>
      <c r="Z396">
        <v>3.9999999000000001E-2</v>
      </c>
      <c r="AA396">
        <v>7.9999998000000003E-2</v>
      </c>
      <c r="AB396">
        <v>1</v>
      </c>
      <c r="AC396">
        <v>0</v>
      </c>
      <c r="AD396">
        <v>4</v>
      </c>
      <c r="AE396">
        <v>0</v>
      </c>
      <c r="AF396">
        <v>3</v>
      </c>
      <c r="AG396">
        <v>27</v>
      </c>
      <c r="BP396" s="60">
        <v>37437</v>
      </c>
      <c r="BQ396">
        <v>9415160</v>
      </c>
      <c r="BR396">
        <v>11210226</v>
      </c>
      <c r="BS396">
        <v>0.83999997000000004</v>
      </c>
      <c r="BT396">
        <v>1795066</v>
      </c>
      <c r="BV396">
        <v>2671689</v>
      </c>
      <c r="BW396">
        <v>167459</v>
      </c>
      <c r="BX396">
        <v>1</v>
      </c>
      <c r="BY396">
        <v>0</v>
      </c>
      <c r="BZ396">
        <v>0</v>
      </c>
      <c r="CA396">
        <v>0</v>
      </c>
      <c r="CC396">
        <v>-5.5199999E-2</v>
      </c>
      <c r="CE396">
        <v>-1.8499999999999999E-2</v>
      </c>
      <c r="CG396">
        <v>3.9100002000000002E-2</v>
      </c>
      <c r="CS396">
        <v>0</v>
      </c>
      <c r="CT396">
        <v>0</v>
      </c>
      <c r="CU396">
        <v>0</v>
      </c>
      <c r="CV396">
        <v>0.56999999000000001</v>
      </c>
      <c r="CW396">
        <v>0.41999998999999999</v>
      </c>
      <c r="CX396">
        <v>0.15000000999999999</v>
      </c>
      <c r="CY396">
        <v>0.31999999000000001</v>
      </c>
      <c r="CZ396">
        <v>0.23</v>
      </c>
      <c r="DA396">
        <v>9.0000003999999995E-2</v>
      </c>
      <c r="DB396">
        <v>7.9999998000000003E-2</v>
      </c>
      <c r="DC396">
        <v>0</v>
      </c>
      <c r="DD396">
        <v>2.9999998999999999E-2</v>
      </c>
      <c r="DE396">
        <v>0</v>
      </c>
      <c r="DG396">
        <v>7.2300002000000002E-2</v>
      </c>
      <c r="DH396">
        <v>1.77E-2</v>
      </c>
      <c r="DI396">
        <v>5.4600000000000003E-2</v>
      </c>
      <c r="DJ396">
        <v>6.2679075000000001E-2</v>
      </c>
      <c r="DK396">
        <v>8.0379075999999994E-2</v>
      </c>
      <c r="DR396">
        <v>0</v>
      </c>
      <c r="DS396">
        <v>0</v>
      </c>
      <c r="DT396">
        <v>0</v>
      </c>
      <c r="DU396">
        <v>1</v>
      </c>
      <c r="DV396">
        <v>62208</v>
      </c>
      <c r="DW396">
        <v>2568707</v>
      </c>
      <c r="DX396">
        <v>45.799999</v>
      </c>
      <c r="DY396">
        <v>13.2</v>
      </c>
      <c r="DZ396">
        <v>41.292000000000002</v>
      </c>
      <c r="EA396">
        <v>3835</v>
      </c>
      <c r="EC396">
        <v>30330</v>
      </c>
      <c r="ED396">
        <v>531316.93999999994</v>
      </c>
      <c r="EF396">
        <v>17.517868</v>
      </c>
      <c r="EG396">
        <v>27633</v>
      </c>
      <c r="EH396">
        <v>504616.19</v>
      </c>
      <c r="EJ396">
        <v>18.260999999999999</v>
      </c>
      <c r="EN396">
        <v>1137</v>
      </c>
      <c r="EO396">
        <v>10322.466</v>
      </c>
      <c r="EP396">
        <v>1560</v>
      </c>
      <c r="ES396">
        <v>0</v>
      </c>
      <c r="EV396">
        <v>96373</v>
      </c>
      <c r="EW396">
        <v>0</v>
      </c>
      <c r="EX396">
        <v>1</v>
      </c>
      <c r="FN396">
        <v>-664.43600000000004</v>
      </c>
      <c r="FP396">
        <v>55451.214999999997</v>
      </c>
      <c r="FQ396">
        <v>167458.91</v>
      </c>
      <c r="FW396">
        <v>222910.11</v>
      </c>
      <c r="FX396">
        <v>-754458.31</v>
      </c>
      <c r="FZ396">
        <v>146497.97</v>
      </c>
      <c r="GA396">
        <v>58882.77</v>
      </c>
      <c r="GB396">
        <v>205380.75</v>
      </c>
      <c r="GC396">
        <v>54349.137000000002</v>
      </c>
      <c r="GE396">
        <v>9655.1260000000002</v>
      </c>
      <c r="GG396">
        <v>1930.6429000000001</v>
      </c>
      <c r="GL396">
        <v>-23516.719000000001</v>
      </c>
      <c r="GM396">
        <v>14384.852999999999</v>
      </c>
      <c r="GN396">
        <v>-11720.545</v>
      </c>
      <c r="GO396">
        <v>-11056.109</v>
      </c>
      <c r="GQ396">
        <v>-281084.96999999997</v>
      </c>
      <c r="GR396">
        <v>-530381.25</v>
      </c>
      <c r="GS396">
        <v>-530381.25</v>
      </c>
      <c r="HA396">
        <v>-38422.362999999998</v>
      </c>
      <c r="HB396">
        <v>-5754.8320000000003</v>
      </c>
      <c r="HE396">
        <v>-574558.5</v>
      </c>
      <c r="HG396">
        <v>7905452.5</v>
      </c>
    </row>
    <row r="397" spans="1:215" x14ac:dyDescent="0.25">
      <c r="A397">
        <v>29</v>
      </c>
      <c r="B397" t="s">
        <v>825</v>
      </c>
      <c r="C397">
        <v>2003</v>
      </c>
      <c r="E397" t="s">
        <v>826</v>
      </c>
      <c r="F397">
        <v>1926</v>
      </c>
      <c r="G397">
        <v>0</v>
      </c>
      <c r="I397">
        <v>0</v>
      </c>
      <c r="J397" t="s">
        <v>827</v>
      </c>
      <c r="K397" t="s">
        <v>828</v>
      </c>
      <c r="L397" t="s">
        <v>828</v>
      </c>
      <c r="M397">
        <v>1</v>
      </c>
      <c r="N397" t="s">
        <v>615</v>
      </c>
      <c r="O397">
        <v>1</v>
      </c>
      <c r="P397" t="s">
        <v>616</v>
      </c>
      <c r="Q397" t="s">
        <v>626</v>
      </c>
      <c r="R397">
        <v>2</v>
      </c>
      <c r="S397">
        <v>1</v>
      </c>
      <c r="T397" s="60">
        <v>37802</v>
      </c>
      <c r="U397" s="60">
        <v>37802</v>
      </c>
      <c r="V397" s="60">
        <v>37802</v>
      </c>
      <c r="W397" t="s">
        <v>201</v>
      </c>
      <c r="X397" t="s">
        <v>672</v>
      </c>
      <c r="Y397" t="s">
        <v>639</v>
      </c>
      <c r="Z397">
        <v>3.9999999000000001E-2</v>
      </c>
      <c r="AA397">
        <v>7.9999998000000003E-2</v>
      </c>
      <c r="AB397">
        <v>1</v>
      </c>
      <c r="AC397">
        <v>0</v>
      </c>
      <c r="AD397">
        <v>4</v>
      </c>
      <c r="AE397">
        <v>0</v>
      </c>
      <c r="AF397">
        <v>3</v>
      </c>
      <c r="AG397">
        <v>26</v>
      </c>
      <c r="BP397" s="60">
        <v>37802</v>
      </c>
      <c r="BQ397">
        <v>9073960</v>
      </c>
      <c r="BR397">
        <v>11952057</v>
      </c>
      <c r="BS397">
        <v>0.75900000000000001</v>
      </c>
      <c r="BT397">
        <v>2878097</v>
      </c>
      <c r="BV397">
        <v>2826682</v>
      </c>
      <c r="BW397">
        <v>190586</v>
      </c>
      <c r="BX397">
        <v>1</v>
      </c>
      <c r="BY397">
        <v>0</v>
      </c>
      <c r="BZ397">
        <v>0</v>
      </c>
      <c r="CA397">
        <v>0</v>
      </c>
      <c r="CC397">
        <v>2.9700000000000001E-2</v>
      </c>
      <c r="CE397">
        <v>-3.2099998999999997E-2</v>
      </c>
      <c r="CG397">
        <v>1.49E-2</v>
      </c>
      <c r="CS397">
        <v>0</v>
      </c>
      <c r="CT397">
        <v>0</v>
      </c>
      <c r="CU397">
        <v>0</v>
      </c>
      <c r="CV397">
        <v>0.58999997000000004</v>
      </c>
      <c r="CW397">
        <v>0.44</v>
      </c>
      <c r="CX397">
        <v>0.15000000999999999</v>
      </c>
      <c r="CY397">
        <v>0.30000000999999998</v>
      </c>
      <c r="CZ397">
        <v>0.22</v>
      </c>
      <c r="DA397">
        <v>7.9999998000000003E-2</v>
      </c>
      <c r="DB397">
        <v>7.9999998000000003E-2</v>
      </c>
      <c r="DC397">
        <v>0</v>
      </c>
      <c r="DD397">
        <v>2.9999998999999999E-2</v>
      </c>
      <c r="DE397">
        <v>0</v>
      </c>
      <c r="DG397">
        <v>7.2599999999999998E-2</v>
      </c>
      <c r="DH397">
        <v>1.67E-2</v>
      </c>
      <c r="DI397">
        <v>5.5899999999999998E-2</v>
      </c>
      <c r="DJ397">
        <v>6.7423924999999996E-2</v>
      </c>
      <c r="DK397">
        <v>8.4123924000000003E-2</v>
      </c>
      <c r="DR397">
        <v>0</v>
      </c>
      <c r="DS397">
        <v>0</v>
      </c>
      <c r="DT397">
        <v>0</v>
      </c>
      <c r="DU397">
        <v>1</v>
      </c>
      <c r="DV397">
        <v>62292</v>
      </c>
      <c r="DW397">
        <v>2718435.5</v>
      </c>
      <c r="DX397">
        <v>46</v>
      </c>
      <c r="DY397">
        <v>13.1</v>
      </c>
      <c r="DZ397">
        <v>43.639999000000003</v>
      </c>
      <c r="EA397">
        <v>4150</v>
      </c>
      <c r="EC397">
        <v>31389</v>
      </c>
      <c r="ED397">
        <v>571121.88</v>
      </c>
      <c r="EF397">
        <v>18.194969</v>
      </c>
      <c r="EG397">
        <v>28546</v>
      </c>
      <c r="EH397">
        <v>542113.13</v>
      </c>
      <c r="EJ397">
        <v>18.990998999999999</v>
      </c>
      <c r="EN397">
        <v>1184</v>
      </c>
      <c r="EO397">
        <v>10911.155000000001</v>
      </c>
      <c r="EP397">
        <v>1659</v>
      </c>
      <c r="ES397">
        <v>0</v>
      </c>
      <c r="EV397">
        <v>97831</v>
      </c>
      <c r="EW397">
        <v>0</v>
      </c>
      <c r="EX397">
        <v>1</v>
      </c>
      <c r="FN397">
        <v>-409.79500000000002</v>
      </c>
      <c r="FP397">
        <v>57214.52</v>
      </c>
      <c r="FQ397">
        <v>190586.28</v>
      </c>
      <c r="FW397">
        <v>247800.8</v>
      </c>
      <c r="FX397">
        <v>-43289.894999999997</v>
      </c>
      <c r="FZ397">
        <v>114222.55</v>
      </c>
      <c r="GA397">
        <v>44618.281000000003</v>
      </c>
      <c r="GB397">
        <v>158840.82999999999</v>
      </c>
      <c r="GC397">
        <v>43905.925999999999</v>
      </c>
      <c r="GE397">
        <v>7567.5132000000003</v>
      </c>
      <c r="GG397">
        <v>1459.5840000000001</v>
      </c>
      <c r="GL397">
        <v>-23984.081999999999</v>
      </c>
      <c r="GM397">
        <v>7171.2831999999999</v>
      </c>
      <c r="GN397">
        <v>-5530.4027999999998</v>
      </c>
      <c r="GO397">
        <v>-5120.6079</v>
      </c>
      <c r="GQ397">
        <v>393941.56</v>
      </c>
      <c r="GR397">
        <v>-569235.5</v>
      </c>
      <c r="GS397">
        <v>-569235.5</v>
      </c>
      <c r="HA397">
        <v>-36177.968999999997</v>
      </c>
      <c r="HB397">
        <v>-6780.8242</v>
      </c>
      <c r="HE397">
        <v>-612194.31000000006</v>
      </c>
      <c r="HG397">
        <v>7687200</v>
      </c>
    </row>
    <row r="398" spans="1:215" x14ac:dyDescent="0.25">
      <c r="A398">
        <v>29</v>
      </c>
      <c r="B398" t="s">
        <v>825</v>
      </c>
      <c r="C398">
        <v>2004</v>
      </c>
      <c r="E398" t="s">
        <v>826</v>
      </c>
      <c r="F398">
        <v>1926</v>
      </c>
      <c r="G398">
        <v>0</v>
      </c>
      <c r="I398">
        <v>0</v>
      </c>
      <c r="J398" t="s">
        <v>827</v>
      </c>
      <c r="K398" t="s">
        <v>828</v>
      </c>
      <c r="L398" t="s">
        <v>828</v>
      </c>
      <c r="M398">
        <v>1</v>
      </c>
      <c r="N398" t="s">
        <v>615</v>
      </c>
      <c r="O398">
        <v>1</v>
      </c>
      <c r="P398" t="s">
        <v>616</v>
      </c>
      <c r="Q398" t="s">
        <v>626</v>
      </c>
      <c r="R398">
        <v>2</v>
      </c>
      <c r="S398">
        <v>1</v>
      </c>
      <c r="T398" s="60">
        <v>38168</v>
      </c>
      <c r="U398" s="60">
        <v>38168</v>
      </c>
      <c r="V398" s="60">
        <v>38168</v>
      </c>
      <c r="W398" t="s">
        <v>201</v>
      </c>
      <c r="X398" t="s">
        <v>672</v>
      </c>
      <c r="Y398" t="s">
        <v>639</v>
      </c>
      <c r="Z398">
        <v>3.9999999000000001E-2</v>
      </c>
      <c r="AA398">
        <v>7.9999998000000003E-2</v>
      </c>
      <c r="AB398">
        <v>1</v>
      </c>
      <c r="AC398">
        <v>0</v>
      </c>
      <c r="AD398">
        <v>4</v>
      </c>
      <c r="AE398">
        <v>0</v>
      </c>
      <c r="AF398">
        <v>3</v>
      </c>
      <c r="AG398">
        <v>22.6</v>
      </c>
      <c r="BP398" s="60">
        <v>38168</v>
      </c>
      <c r="BQ398">
        <v>8797133</v>
      </c>
      <c r="BR398">
        <v>12271331</v>
      </c>
      <c r="BS398">
        <v>0.71699995000000005</v>
      </c>
      <c r="BT398">
        <v>3474198</v>
      </c>
      <c r="BV398">
        <v>2865106</v>
      </c>
      <c r="BW398">
        <v>235686</v>
      </c>
      <c r="BX398">
        <v>1</v>
      </c>
      <c r="BY398">
        <v>0</v>
      </c>
      <c r="BZ398">
        <v>0</v>
      </c>
      <c r="CA398">
        <v>0</v>
      </c>
      <c r="CC398">
        <v>0.15810001000000001</v>
      </c>
      <c r="CE398">
        <v>4.0599997999999998E-2</v>
      </c>
      <c r="CG398">
        <v>2.4300002000000001E-2</v>
      </c>
      <c r="CS398">
        <v>0</v>
      </c>
      <c r="CT398">
        <v>0</v>
      </c>
      <c r="CU398">
        <v>0</v>
      </c>
      <c r="CV398">
        <v>0.63999998999999996</v>
      </c>
      <c r="CW398">
        <v>0.46000001000000001</v>
      </c>
      <c r="CX398">
        <v>0.18000000999999999</v>
      </c>
      <c r="CY398">
        <v>0.25999999000000001</v>
      </c>
      <c r="CZ398">
        <v>0.19</v>
      </c>
      <c r="DA398">
        <v>7.0000000000000007E-2</v>
      </c>
      <c r="DB398">
        <v>7.0000000000000007E-2</v>
      </c>
      <c r="DC398">
        <v>0</v>
      </c>
      <c r="DD398">
        <v>2.9999998999999999E-2</v>
      </c>
      <c r="DE398">
        <v>0</v>
      </c>
      <c r="DG398">
        <v>7.3200002E-2</v>
      </c>
      <c r="DH398">
        <v>1.78E-2</v>
      </c>
      <c r="DI398">
        <v>5.5399998999999998E-2</v>
      </c>
      <c r="DJ398">
        <v>0.13949998999999999</v>
      </c>
      <c r="DK398">
        <v>0.1573</v>
      </c>
      <c r="DR398">
        <v>0</v>
      </c>
      <c r="DS398">
        <v>0</v>
      </c>
      <c r="DT398">
        <v>0</v>
      </c>
      <c r="DU398">
        <v>0</v>
      </c>
      <c r="DV398">
        <v>62573</v>
      </c>
      <c r="DW398">
        <v>2755545.5</v>
      </c>
      <c r="DX398">
        <v>46</v>
      </c>
      <c r="DY398">
        <v>13</v>
      </c>
      <c r="DZ398">
        <v>44.036999000000002</v>
      </c>
      <c r="EA398">
        <v>4501</v>
      </c>
      <c r="EC398">
        <v>32297</v>
      </c>
      <c r="ED398">
        <v>608509.93999999994</v>
      </c>
      <c r="EF398">
        <v>18.841066000000001</v>
      </c>
      <c r="EG398">
        <v>29270</v>
      </c>
      <c r="EH398">
        <v>576544.25</v>
      </c>
      <c r="EJ398">
        <v>19.697001</v>
      </c>
      <c r="EN398">
        <v>1233</v>
      </c>
      <c r="EO398">
        <v>11522.785</v>
      </c>
      <c r="EP398">
        <v>1794</v>
      </c>
      <c r="ES398">
        <v>0</v>
      </c>
      <c r="EV398">
        <v>99371</v>
      </c>
      <c r="EW398">
        <v>0</v>
      </c>
      <c r="EX398">
        <v>1</v>
      </c>
      <c r="FN398">
        <v>-375.71100000000001</v>
      </c>
      <c r="FP398">
        <v>55116.453000000001</v>
      </c>
      <c r="FQ398">
        <v>235685.8</v>
      </c>
      <c r="FW398">
        <v>290802.25</v>
      </c>
      <c r="FX398">
        <v>1010011.7</v>
      </c>
      <c r="FZ398">
        <v>92505.68</v>
      </c>
      <c r="GA398">
        <v>87501.226999999999</v>
      </c>
      <c r="GB398">
        <v>180006.91</v>
      </c>
      <c r="GC398">
        <v>45399.211000000003</v>
      </c>
      <c r="GE398">
        <v>23506.976999999999</v>
      </c>
      <c r="GG398">
        <v>2002.347</v>
      </c>
      <c r="GL398">
        <v>-26015.188999999998</v>
      </c>
      <c r="GM398">
        <v>6953.4481999999998</v>
      </c>
      <c r="GN398">
        <v>-5450.4877999999999</v>
      </c>
      <c r="GO398">
        <v>-5074.7768999999998</v>
      </c>
      <c r="GQ398">
        <v>1527217.1</v>
      </c>
      <c r="GR398">
        <v>-636214.63</v>
      </c>
      <c r="GS398">
        <v>-636214.63</v>
      </c>
      <c r="HA398">
        <v>-2328.7959000000001</v>
      </c>
      <c r="HB398">
        <v>-10468.508</v>
      </c>
      <c r="HE398">
        <v>-649011.93999999994</v>
      </c>
      <c r="HG398">
        <v>8565405</v>
      </c>
    </row>
    <row r="399" spans="1:215" x14ac:dyDescent="0.25">
      <c r="A399">
        <v>29</v>
      </c>
      <c r="B399" t="s">
        <v>825</v>
      </c>
      <c r="C399">
        <v>2005</v>
      </c>
      <c r="E399" t="s">
        <v>826</v>
      </c>
      <c r="F399">
        <v>1926</v>
      </c>
      <c r="G399">
        <v>0</v>
      </c>
      <c r="I399">
        <v>0</v>
      </c>
      <c r="J399" t="s">
        <v>827</v>
      </c>
      <c r="K399" t="s">
        <v>828</v>
      </c>
      <c r="L399" t="s">
        <v>828</v>
      </c>
      <c r="M399">
        <v>1</v>
      </c>
      <c r="N399" t="s">
        <v>615</v>
      </c>
      <c r="O399">
        <v>1</v>
      </c>
      <c r="P399" t="s">
        <v>616</v>
      </c>
      <c r="Q399" t="s">
        <v>626</v>
      </c>
      <c r="R399">
        <v>2</v>
      </c>
      <c r="S399">
        <v>1</v>
      </c>
      <c r="T399" s="60">
        <v>38533</v>
      </c>
      <c r="U399" s="60">
        <v>38533</v>
      </c>
      <c r="V399" s="60">
        <v>38533</v>
      </c>
      <c r="W399" t="s">
        <v>201</v>
      </c>
      <c r="X399" t="s">
        <v>672</v>
      </c>
      <c r="Y399" t="s">
        <v>619</v>
      </c>
      <c r="Z399">
        <v>3.9999999000000001E-2</v>
      </c>
      <c r="AA399">
        <v>7.9999998000000003E-2</v>
      </c>
      <c r="AB399">
        <v>1</v>
      </c>
      <c r="AC399">
        <v>0</v>
      </c>
      <c r="AD399">
        <v>4</v>
      </c>
      <c r="AE399">
        <v>1</v>
      </c>
      <c r="AF399">
        <v>1</v>
      </c>
      <c r="AG399">
        <v>25.700001</v>
      </c>
      <c r="BP399" s="60">
        <v>38533</v>
      </c>
      <c r="BQ399">
        <v>8914839</v>
      </c>
      <c r="BR399">
        <v>12985989</v>
      </c>
      <c r="BS399">
        <v>0.68599999</v>
      </c>
      <c r="BT399">
        <v>4071150</v>
      </c>
      <c r="BV399">
        <v>3041083</v>
      </c>
      <c r="BW399">
        <v>328717</v>
      </c>
      <c r="BX399">
        <v>1</v>
      </c>
      <c r="BY399">
        <v>0</v>
      </c>
      <c r="BZ399">
        <v>0</v>
      </c>
      <c r="CA399">
        <v>0</v>
      </c>
      <c r="CC399">
        <v>0.11300001</v>
      </c>
      <c r="CE399">
        <v>9.8999999000000005E-2</v>
      </c>
      <c r="CG399">
        <v>3.1699999999999999E-2</v>
      </c>
      <c r="CS399">
        <v>0</v>
      </c>
      <c r="CT399">
        <v>0</v>
      </c>
      <c r="CU399">
        <v>0</v>
      </c>
      <c r="CV399">
        <v>0.63</v>
      </c>
      <c r="CW399">
        <v>0.44</v>
      </c>
      <c r="CX399">
        <v>0.19</v>
      </c>
      <c r="CY399">
        <v>0.25999999000000001</v>
      </c>
      <c r="CZ399">
        <v>0.19</v>
      </c>
      <c r="DA399">
        <v>7.0000000000000007E-2</v>
      </c>
      <c r="DB399">
        <v>7.9999998000000003E-2</v>
      </c>
      <c r="DC399">
        <v>0</v>
      </c>
      <c r="DD399">
        <v>2.9999998999999999E-2</v>
      </c>
      <c r="DE399">
        <v>0</v>
      </c>
      <c r="DG399">
        <v>7.2499997999999996E-2</v>
      </c>
      <c r="DH399">
        <v>1.7000001000000001E-2</v>
      </c>
      <c r="DI399">
        <v>5.5500001E-2</v>
      </c>
      <c r="DJ399">
        <v>0.13949998999999999</v>
      </c>
      <c r="DK399">
        <v>0.1565</v>
      </c>
      <c r="DR399">
        <v>0</v>
      </c>
      <c r="DS399">
        <v>0</v>
      </c>
      <c r="DT399">
        <v>0</v>
      </c>
      <c r="DU399">
        <v>0</v>
      </c>
      <c r="DV399">
        <v>63073</v>
      </c>
      <c r="DW399">
        <v>2924548.3</v>
      </c>
      <c r="DX399">
        <v>46.299999</v>
      </c>
      <c r="DY399">
        <v>13</v>
      </c>
      <c r="DZ399">
        <v>46.368000000000002</v>
      </c>
      <c r="EA399">
        <v>4938</v>
      </c>
      <c r="EC399">
        <v>33301</v>
      </c>
      <c r="ED399">
        <v>648940.68999999994</v>
      </c>
      <c r="EF399">
        <v>19.487123</v>
      </c>
      <c r="EG399">
        <v>30020</v>
      </c>
      <c r="EH399">
        <v>613760.38</v>
      </c>
      <c r="EJ399">
        <v>20.445</v>
      </c>
      <c r="EN399">
        <v>1324</v>
      </c>
      <c r="EO399">
        <v>12504.594999999999</v>
      </c>
      <c r="EP399">
        <v>1957</v>
      </c>
      <c r="ES399">
        <v>0</v>
      </c>
      <c r="EV399">
        <v>101312</v>
      </c>
      <c r="EW399">
        <v>0</v>
      </c>
      <c r="EX399">
        <v>1</v>
      </c>
      <c r="FN399">
        <v>-273.839</v>
      </c>
      <c r="FP399">
        <v>57054.620999999999</v>
      </c>
      <c r="FQ399">
        <v>328716.71999999997</v>
      </c>
      <c r="FW399">
        <v>385774.34</v>
      </c>
      <c r="FX399">
        <v>716329.56</v>
      </c>
      <c r="FZ399">
        <v>94980.702999999994</v>
      </c>
      <c r="GA399">
        <v>68500.483999999997</v>
      </c>
      <c r="GB399">
        <v>163481.19</v>
      </c>
      <c r="GC399">
        <v>42342.887000000002</v>
      </c>
      <c r="GE399">
        <v>33763.273000000001</v>
      </c>
      <c r="GG399">
        <v>3001.0929999999998</v>
      </c>
      <c r="GL399">
        <v>-28303.373</v>
      </c>
      <c r="GM399">
        <v>11959.362999999999</v>
      </c>
      <c r="GN399">
        <v>-10863.826999999999</v>
      </c>
      <c r="GO399">
        <v>-10589.987999999999</v>
      </c>
      <c r="GQ399">
        <v>1317481.5</v>
      </c>
      <c r="GR399">
        <v>-676316.38</v>
      </c>
      <c r="GS399">
        <v>-676316.38</v>
      </c>
      <c r="HA399">
        <v>-3442.4661000000001</v>
      </c>
      <c r="HB399">
        <v>-7259.9058000000005</v>
      </c>
      <c r="HE399">
        <v>-687018.75</v>
      </c>
      <c r="HG399">
        <v>9195868</v>
      </c>
    </row>
    <row r="400" spans="1:215" x14ac:dyDescent="0.25">
      <c r="A400">
        <v>29</v>
      </c>
      <c r="B400" t="s">
        <v>825</v>
      </c>
      <c r="C400">
        <v>2006</v>
      </c>
      <c r="E400" t="s">
        <v>826</v>
      </c>
      <c r="F400">
        <v>1926</v>
      </c>
      <c r="G400">
        <v>0</v>
      </c>
      <c r="I400">
        <v>0</v>
      </c>
      <c r="J400" t="s">
        <v>827</v>
      </c>
      <c r="K400" t="s">
        <v>828</v>
      </c>
      <c r="L400" t="s">
        <v>828</v>
      </c>
      <c r="M400">
        <v>1</v>
      </c>
      <c r="N400" t="s">
        <v>615</v>
      </c>
      <c r="O400">
        <v>1</v>
      </c>
      <c r="P400" t="s">
        <v>616</v>
      </c>
      <c r="Q400" t="s">
        <v>626</v>
      </c>
      <c r="R400">
        <v>2</v>
      </c>
      <c r="S400">
        <v>1</v>
      </c>
      <c r="T400" s="60">
        <v>38898</v>
      </c>
      <c r="U400" s="60">
        <v>38898</v>
      </c>
      <c r="V400" s="60">
        <v>38898</v>
      </c>
      <c r="W400" t="s">
        <v>201</v>
      </c>
      <c r="X400" t="s">
        <v>672</v>
      </c>
      <c r="Y400" t="s">
        <v>619</v>
      </c>
      <c r="Z400">
        <v>2.9999998999999999E-2</v>
      </c>
      <c r="AA400">
        <v>7.9999998000000003E-2</v>
      </c>
      <c r="AB400">
        <v>1</v>
      </c>
      <c r="AC400">
        <v>0</v>
      </c>
      <c r="AD400">
        <v>4</v>
      </c>
      <c r="AE400">
        <v>1</v>
      </c>
      <c r="AF400">
        <v>1</v>
      </c>
      <c r="AG400">
        <v>35.200001</v>
      </c>
      <c r="BP400" s="60">
        <v>38898</v>
      </c>
      <c r="BQ400">
        <v>9529371</v>
      </c>
      <c r="BR400">
        <v>14661399</v>
      </c>
      <c r="BS400">
        <v>0.64999998000000003</v>
      </c>
      <c r="BT400">
        <v>5132028</v>
      </c>
      <c r="BV400">
        <v>3238267</v>
      </c>
      <c r="BW400">
        <v>423446</v>
      </c>
      <c r="BX400">
        <v>1</v>
      </c>
      <c r="BY400">
        <v>0</v>
      </c>
      <c r="BZ400">
        <v>0</v>
      </c>
      <c r="CA400">
        <v>0</v>
      </c>
      <c r="CC400">
        <v>0.11119999999999999</v>
      </c>
      <c r="CE400">
        <v>0.12720001</v>
      </c>
      <c r="CG400">
        <v>6.8599998999999995E-2</v>
      </c>
      <c r="CS400">
        <v>0</v>
      </c>
      <c r="CT400">
        <v>0</v>
      </c>
      <c r="CU400">
        <v>0</v>
      </c>
      <c r="CV400">
        <v>0.62</v>
      </c>
      <c r="CW400">
        <v>0.43000000999999999</v>
      </c>
      <c r="CX400">
        <v>0.19</v>
      </c>
      <c r="CY400">
        <v>0.25</v>
      </c>
      <c r="CZ400">
        <v>0.19</v>
      </c>
      <c r="DA400">
        <v>5.9999998999999998E-2</v>
      </c>
      <c r="DB400">
        <v>9.0000003999999995E-2</v>
      </c>
      <c r="DC400">
        <v>0</v>
      </c>
      <c r="DD400">
        <v>3.9999999000000001E-2</v>
      </c>
      <c r="DE400">
        <v>0</v>
      </c>
      <c r="DG400">
        <v>0.11749999999999999</v>
      </c>
      <c r="DH400">
        <v>6.6399999000000001E-2</v>
      </c>
      <c r="DI400">
        <v>5.1100000999999999E-2</v>
      </c>
      <c r="DJ400">
        <v>0.14630000000000001</v>
      </c>
      <c r="DK400">
        <v>0.21270000999999999</v>
      </c>
      <c r="DR400">
        <v>0</v>
      </c>
      <c r="DS400">
        <v>0</v>
      </c>
      <c r="DT400">
        <v>0</v>
      </c>
      <c r="DU400">
        <v>0</v>
      </c>
      <c r="DV400">
        <v>64069</v>
      </c>
      <c r="DW400">
        <v>3113717.3</v>
      </c>
      <c r="DX400">
        <v>46.400002000000001</v>
      </c>
      <c r="DY400">
        <v>13</v>
      </c>
      <c r="DZ400">
        <v>48.598998999999999</v>
      </c>
      <c r="EA400">
        <v>5164</v>
      </c>
      <c r="EC400">
        <v>34304</v>
      </c>
      <c r="ED400">
        <v>687732.25</v>
      </c>
      <c r="EF400">
        <v>20.048164</v>
      </c>
      <c r="EG400">
        <v>30824</v>
      </c>
      <c r="EH400">
        <v>649553</v>
      </c>
      <c r="EJ400">
        <v>21.073</v>
      </c>
      <c r="EN400">
        <v>1375</v>
      </c>
      <c r="EO400">
        <v>13210.34</v>
      </c>
      <c r="EP400">
        <v>2105</v>
      </c>
      <c r="ES400">
        <v>0</v>
      </c>
      <c r="EV400">
        <v>103537</v>
      </c>
      <c r="EW400">
        <v>0</v>
      </c>
      <c r="EX400">
        <v>1</v>
      </c>
      <c r="FN400">
        <v>-691.63</v>
      </c>
      <c r="FP400">
        <v>56257.953000000001</v>
      </c>
      <c r="FQ400">
        <v>423445.59</v>
      </c>
      <c r="FW400">
        <v>479703.56</v>
      </c>
      <c r="FX400">
        <v>733211.75</v>
      </c>
      <c r="FZ400">
        <v>124895.95</v>
      </c>
      <c r="GA400">
        <v>73197.508000000002</v>
      </c>
      <c r="GB400">
        <v>198093.45</v>
      </c>
      <c r="GC400">
        <v>52724.156000000003</v>
      </c>
      <c r="GE400">
        <v>45851.453000000001</v>
      </c>
      <c r="GG400">
        <v>1954.028</v>
      </c>
      <c r="GL400">
        <v>-46253.675999999999</v>
      </c>
      <c r="GM400">
        <v>38563.324000000001</v>
      </c>
      <c r="GN400">
        <v>-35796.644999999997</v>
      </c>
      <c r="GO400">
        <v>-35105.016000000003</v>
      </c>
      <c r="GQ400">
        <v>1468051.4</v>
      </c>
      <c r="GR400">
        <v>-720543</v>
      </c>
      <c r="GS400">
        <v>-720543</v>
      </c>
      <c r="HA400">
        <v>-2487.2791000000002</v>
      </c>
      <c r="HB400">
        <v>-8477.8369000000002</v>
      </c>
      <c r="HE400">
        <v>-731508.13</v>
      </c>
      <c r="HG400">
        <v>9932411</v>
      </c>
    </row>
    <row r="401" spans="1:215" x14ac:dyDescent="0.25">
      <c r="A401">
        <v>29</v>
      </c>
      <c r="B401" t="s">
        <v>825</v>
      </c>
      <c r="C401">
        <v>2007</v>
      </c>
      <c r="E401" t="s">
        <v>826</v>
      </c>
      <c r="F401">
        <v>1926</v>
      </c>
      <c r="G401">
        <v>0</v>
      </c>
      <c r="I401">
        <v>0</v>
      </c>
      <c r="J401" t="s">
        <v>827</v>
      </c>
      <c r="K401" t="s">
        <v>828</v>
      </c>
      <c r="L401" t="s">
        <v>828</v>
      </c>
      <c r="M401">
        <v>1</v>
      </c>
      <c r="N401" t="s">
        <v>615</v>
      </c>
      <c r="O401">
        <v>1</v>
      </c>
      <c r="P401" t="s">
        <v>616</v>
      </c>
      <c r="Q401" t="s">
        <v>626</v>
      </c>
      <c r="R401">
        <v>2</v>
      </c>
      <c r="S401">
        <v>1</v>
      </c>
      <c r="T401" s="60">
        <v>39263</v>
      </c>
      <c r="U401" s="60">
        <v>39263</v>
      </c>
      <c r="V401" s="60">
        <v>39263</v>
      </c>
      <c r="W401" t="s">
        <v>201</v>
      </c>
      <c r="X401" t="s">
        <v>672</v>
      </c>
      <c r="Y401" t="s">
        <v>619</v>
      </c>
      <c r="Z401">
        <v>2.9999998999999999E-2</v>
      </c>
      <c r="AA401">
        <v>7.9999998000000003E-2</v>
      </c>
      <c r="AB401">
        <v>1</v>
      </c>
      <c r="AC401">
        <v>0</v>
      </c>
      <c r="AD401">
        <v>4</v>
      </c>
      <c r="AE401">
        <v>1</v>
      </c>
      <c r="AF401">
        <v>1</v>
      </c>
      <c r="AG401">
        <v>25.5</v>
      </c>
      <c r="BP401" s="60">
        <v>39263</v>
      </c>
      <c r="BQ401">
        <v>10589800</v>
      </c>
      <c r="BR401">
        <v>15696500</v>
      </c>
      <c r="BS401">
        <v>0.67500000999999998</v>
      </c>
      <c r="BT401">
        <v>5106800</v>
      </c>
      <c r="BV401">
        <v>3507000</v>
      </c>
      <c r="BW401">
        <v>476754</v>
      </c>
      <c r="BX401">
        <v>0.95300001000000001</v>
      </c>
      <c r="BY401">
        <v>0</v>
      </c>
      <c r="BZ401">
        <v>0</v>
      </c>
      <c r="CA401">
        <v>0</v>
      </c>
      <c r="CC401">
        <v>0.17709999000000001</v>
      </c>
      <c r="CE401">
        <v>0.13340001000000001</v>
      </c>
      <c r="CG401">
        <v>0.1167</v>
      </c>
      <c r="CS401">
        <v>0</v>
      </c>
      <c r="CT401">
        <v>0</v>
      </c>
      <c r="CU401">
        <v>0</v>
      </c>
      <c r="CV401">
        <v>0.60000001999999997</v>
      </c>
      <c r="CW401">
        <v>0.41</v>
      </c>
      <c r="CX401">
        <v>0.19</v>
      </c>
      <c r="CY401">
        <v>0.25999999000000001</v>
      </c>
      <c r="CZ401">
        <v>0.2</v>
      </c>
      <c r="DA401">
        <v>5.9999998999999998E-2</v>
      </c>
      <c r="DB401">
        <v>7.0000000000000007E-2</v>
      </c>
      <c r="DC401">
        <v>0</v>
      </c>
      <c r="DD401">
        <v>2.9999998999999999E-2</v>
      </c>
      <c r="DE401">
        <v>0</v>
      </c>
      <c r="DG401">
        <v>0.1249</v>
      </c>
      <c r="DH401">
        <v>6.6399999000000001E-2</v>
      </c>
      <c r="DI401">
        <v>5.8499998999999997E-2</v>
      </c>
      <c r="DJ401">
        <v>0.1459</v>
      </c>
      <c r="DK401">
        <v>0.21229999999999999</v>
      </c>
      <c r="DR401">
        <v>0</v>
      </c>
      <c r="DS401">
        <v>0</v>
      </c>
      <c r="DT401">
        <v>0</v>
      </c>
      <c r="DU401">
        <v>0</v>
      </c>
      <c r="DV401">
        <v>65251</v>
      </c>
      <c r="DW401">
        <v>3340487.5</v>
      </c>
      <c r="DX401">
        <v>46.5</v>
      </c>
      <c r="DY401">
        <v>13</v>
      </c>
      <c r="DZ401">
        <v>51.194000000000003</v>
      </c>
      <c r="EA401">
        <v>5554</v>
      </c>
      <c r="EC401">
        <v>35324</v>
      </c>
      <c r="ED401">
        <v>727933.13</v>
      </c>
      <c r="EF401">
        <v>20.607324999999999</v>
      </c>
      <c r="EG401">
        <v>31679</v>
      </c>
      <c r="EH401">
        <v>686558.81</v>
      </c>
      <c r="EJ401">
        <v>21.672001000000002</v>
      </c>
      <c r="EN401">
        <v>1438</v>
      </c>
      <c r="EO401">
        <v>14217.009</v>
      </c>
      <c r="EP401">
        <v>2207</v>
      </c>
      <c r="ES401">
        <v>0</v>
      </c>
      <c r="EV401">
        <v>106129</v>
      </c>
      <c r="EW401">
        <v>0</v>
      </c>
      <c r="EX401">
        <v>1</v>
      </c>
      <c r="FN401">
        <v>-869.03800000000001</v>
      </c>
      <c r="FP401">
        <v>144658.19</v>
      </c>
      <c r="FQ401">
        <v>454494.28</v>
      </c>
      <c r="FW401">
        <v>599152.5</v>
      </c>
      <c r="FX401">
        <v>1375356.9</v>
      </c>
      <c r="FZ401">
        <v>143022.04999999999</v>
      </c>
      <c r="GA401">
        <v>95957.445000000007</v>
      </c>
      <c r="GB401">
        <v>238979.5</v>
      </c>
      <c r="GC401">
        <v>47481.938000000002</v>
      </c>
      <c r="GE401">
        <v>70896.570000000007</v>
      </c>
      <c r="GG401">
        <v>6115.8280999999997</v>
      </c>
      <c r="GL401">
        <v>-37349.391000000003</v>
      </c>
      <c r="GM401">
        <v>67718.391000000003</v>
      </c>
      <c r="GN401">
        <v>-64242.491999999998</v>
      </c>
      <c r="GO401">
        <v>-63373.457000000002</v>
      </c>
      <c r="GQ401">
        <v>2304109.7999999998</v>
      </c>
      <c r="GR401">
        <v>-761004.75</v>
      </c>
      <c r="GS401">
        <v>-761004.75</v>
      </c>
      <c r="HA401">
        <v>-3497.5900999999999</v>
      </c>
      <c r="HB401">
        <v>-9601.7559000000001</v>
      </c>
      <c r="HE401">
        <v>-774104.13</v>
      </c>
      <c r="HG401">
        <v>11462417</v>
      </c>
    </row>
    <row r="402" spans="1:215" x14ac:dyDescent="0.25">
      <c r="A402">
        <v>29</v>
      </c>
      <c r="B402" t="s">
        <v>825</v>
      </c>
      <c r="C402">
        <v>2008</v>
      </c>
      <c r="E402" t="s">
        <v>826</v>
      </c>
      <c r="F402">
        <v>1926</v>
      </c>
      <c r="G402">
        <v>0</v>
      </c>
      <c r="I402">
        <v>0</v>
      </c>
      <c r="J402" t="s">
        <v>827</v>
      </c>
      <c r="K402" t="s">
        <v>828</v>
      </c>
      <c r="L402" t="s">
        <v>828</v>
      </c>
      <c r="M402">
        <v>1</v>
      </c>
      <c r="N402" t="s">
        <v>615</v>
      </c>
      <c r="O402">
        <v>1</v>
      </c>
      <c r="P402" t="s">
        <v>616</v>
      </c>
      <c r="Q402" t="s">
        <v>626</v>
      </c>
      <c r="R402">
        <v>2</v>
      </c>
      <c r="S402">
        <v>1</v>
      </c>
      <c r="T402" s="60">
        <v>39629</v>
      </c>
      <c r="U402" s="60">
        <v>39629</v>
      </c>
      <c r="V402" s="60">
        <v>39629</v>
      </c>
      <c r="W402" t="s">
        <v>201</v>
      </c>
      <c r="X402" t="s">
        <v>672</v>
      </c>
      <c r="Y402" t="s">
        <v>619</v>
      </c>
      <c r="Z402">
        <v>2.9999998999999999E-2</v>
      </c>
      <c r="AA402">
        <v>7.9999998000000003E-2</v>
      </c>
      <c r="AB402">
        <v>1</v>
      </c>
      <c r="AC402">
        <v>0</v>
      </c>
      <c r="AD402">
        <v>4</v>
      </c>
      <c r="AE402">
        <v>1</v>
      </c>
      <c r="AF402">
        <v>1</v>
      </c>
      <c r="AG402">
        <v>22.6</v>
      </c>
      <c r="BP402" s="60">
        <v>39629</v>
      </c>
      <c r="BQ402">
        <v>11381000</v>
      </c>
      <c r="BR402">
        <v>16549100</v>
      </c>
      <c r="BS402">
        <v>0.68800002000000005</v>
      </c>
      <c r="BT402">
        <v>5168100</v>
      </c>
      <c r="BV402">
        <v>3782100</v>
      </c>
      <c r="BW402">
        <v>510727</v>
      </c>
      <c r="BX402">
        <v>0.95699995999999998</v>
      </c>
      <c r="BY402">
        <v>0</v>
      </c>
      <c r="BZ402">
        <v>0</v>
      </c>
      <c r="CA402">
        <v>0</v>
      </c>
      <c r="CC402">
        <v>-3.5099998E-2</v>
      </c>
      <c r="CE402">
        <v>8.2600005000000004E-2</v>
      </c>
      <c r="CG402">
        <v>0.1012</v>
      </c>
      <c r="CS402">
        <v>0</v>
      </c>
      <c r="CT402">
        <v>0</v>
      </c>
      <c r="CU402">
        <v>0</v>
      </c>
      <c r="CV402">
        <v>0.58999997000000004</v>
      </c>
      <c r="CW402">
        <v>0.41</v>
      </c>
      <c r="CX402">
        <v>0.18000000999999999</v>
      </c>
      <c r="CY402">
        <v>0.28999998999999999</v>
      </c>
      <c r="CZ402">
        <v>0.25</v>
      </c>
      <c r="DA402">
        <v>3.9999999000000001E-2</v>
      </c>
      <c r="DB402">
        <v>7.9999998000000003E-2</v>
      </c>
      <c r="DC402">
        <v>0</v>
      </c>
      <c r="DD402">
        <v>3.9999999000000001E-2</v>
      </c>
      <c r="DE402">
        <v>0</v>
      </c>
      <c r="DG402">
        <v>0.12540001000000001</v>
      </c>
      <c r="DH402">
        <v>6.6500001000000003E-2</v>
      </c>
      <c r="DI402">
        <v>5.8899999000000001E-2</v>
      </c>
      <c r="DJ402">
        <v>0.1409</v>
      </c>
      <c r="DK402">
        <v>0.20739999000000001</v>
      </c>
      <c r="DR402">
        <v>0</v>
      </c>
      <c r="DS402">
        <v>0</v>
      </c>
      <c r="DT402">
        <v>0</v>
      </c>
      <c r="DU402">
        <v>0</v>
      </c>
      <c r="DV402">
        <v>66589</v>
      </c>
      <c r="DW402">
        <v>3601722.3</v>
      </c>
      <c r="DX402">
        <v>46.599997999999999</v>
      </c>
      <c r="DY402">
        <v>12.9</v>
      </c>
      <c r="DZ402">
        <v>54.089001000000003</v>
      </c>
      <c r="EA402">
        <v>5847</v>
      </c>
      <c r="EC402">
        <v>36260</v>
      </c>
      <c r="ED402">
        <v>766815.69</v>
      </c>
      <c r="EF402">
        <v>21.147703</v>
      </c>
      <c r="EG402">
        <v>32441</v>
      </c>
      <c r="EH402">
        <v>721934.5</v>
      </c>
      <c r="EJ402">
        <v>22.254000000000001</v>
      </c>
      <c r="EN402">
        <v>1452</v>
      </c>
      <c r="EO402">
        <v>14704.089</v>
      </c>
      <c r="EP402">
        <v>2367</v>
      </c>
      <c r="ES402">
        <v>0</v>
      </c>
      <c r="EV402">
        <v>108696</v>
      </c>
      <c r="EW402">
        <v>0</v>
      </c>
      <c r="EX402">
        <v>1</v>
      </c>
      <c r="FB402">
        <v>8230339</v>
      </c>
      <c r="FI402">
        <v>10846789</v>
      </c>
      <c r="FN402">
        <v>-1973.2909999999999</v>
      </c>
      <c r="FP402">
        <v>163375.64000000001</v>
      </c>
      <c r="FQ402">
        <v>488770.03</v>
      </c>
      <c r="FW402">
        <v>652145.68999999994</v>
      </c>
      <c r="FX402">
        <v>-778897.63</v>
      </c>
      <c r="FZ402">
        <v>147285.89000000001</v>
      </c>
      <c r="GA402">
        <v>112013.7</v>
      </c>
      <c r="GB402">
        <v>259299.59</v>
      </c>
      <c r="GC402">
        <v>111807.59</v>
      </c>
      <c r="GE402">
        <v>33960.292999999998</v>
      </c>
      <c r="GG402">
        <v>4404.8109999999997</v>
      </c>
      <c r="GL402">
        <v>-101514.82</v>
      </c>
      <c r="GM402">
        <v>61308.27</v>
      </c>
      <c r="GN402">
        <v>-51431.163999999997</v>
      </c>
      <c r="GO402">
        <v>-49457.875</v>
      </c>
      <c r="GQ402">
        <v>191082.59</v>
      </c>
      <c r="GR402">
        <v>-792312.81</v>
      </c>
      <c r="GS402">
        <v>-792312.81</v>
      </c>
      <c r="HA402">
        <v>-3668.8569000000002</v>
      </c>
      <c r="HB402">
        <v>-10728.800999999999</v>
      </c>
      <c r="HE402">
        <v>-806710.5</v>
      </c>
      <c r="HG402">
        <v>10846789</v>
      </c>
    </row>
    <row r="403" spans="1:215" x14ac:dyDescent="0.25">
      <c r="A403">
        <v>29</v>
      </c>
      <c r="B403" t="s">
        <v>825</v>
      </c>
      <c r="C403">
        <v>2009</v>
      </c>
      <c r="E403" t="s">
        <v>826</v>
      </c>
      <c r="F403">
        <v>1926</v>
      </c>
      <c r="G403">
        <v>0</v>
      </c>
      <c r="I403">
        <v>0</v>
      </c>
      <c r="J403" t="s">
        <v>827</v>
      </c>
      <c r="K403" t="s">
        <v>828</v>
      </c>
      <c r="L403" t="s">
        <v>828</v>
      </c>
      <c r="M403">
        <v>1</v>
      </c>
      <c r="N403" t="s">
        <v>615</v>
      </c>
      <c r="O403">
        <v>1</v>
      </c>
      <c r="P403" t="s">
        <v>616</v>
      </c>
      <c r="Q403" t="s">
        <v>626</v>
      </c>
      <c r="R403">
        <v>2</v>
      </c>
      <c r="S403">
        <v>1</v>
      </c>
      <c r="T403" s="60">
        <v>39994</v>
      </c>
      <c r="U403" s="60">
        <v>39994</v>
      </c>
      <c r="V403" s="60">
        <v>39994</v>
      </c>
      <c r="W403" t="s">
        <v>201</v>
      </c>
      <c r="X403" t="s">
        <v>672</v>
      </c>
      <c r="Y403" t="s">
        <v>619</v>
      </c>
      <c r="Z403">
        <v>2.9999998999999999E-2</v>
      </c>
      <c r="AA403">
        <v>7.9999998000000003E-2</v>
      </c>
      <c r="AB403">
        <v>1</v>
      </c>
      <c r="AC403">
        <v>0</v>
      </c>
      <c r="AD403">
        <v>4</v>
      </c>
      <c r="AE403">
        <v>1</v>
      </c>
      <c r="AF403">
        <v>1</v>
      </c>
      <c r="AG403">
        <v>28.200001</v>
      </c>
      <c r="BP403" s="60">
        <v>39994</v>
      </c>
      <c r="BQ403">
        <v>11400100</v>
      </c>
      <c r="BR403">
        <v>17636400</v>
      </c>
      <c r="BS403">
        <v>0.64599996999999998</v>
      </c>
      <c r="BT403">
        <v>6236300</v>
      </c>
      <c r="BV403">
        <v>4030100</v>
      </c>
      <c r="BW403">
        <v>526538</v>
      </c>
      <c r="BX403">
        <v>1.099</v>
      </c>
      <c r="BY403">
        <v>0</v>
      </c>
      <c r="BZ403">
        <v>0</v>
      </c>
      <c r="CA403">
        <v>0</v>
      </c>
      <c r="CC403">
        <v>-0.1754</v>
      </c>
      <c r="CE403">
        <v>-2.1300000999999999E-2</v>
      </c>
      <c r="CG403">
        <v>2.9300000999999999E-2</v>
      </c>
      <c r="CS403">
        <v>0</v>
      </c>
      <c r="CT403">
        <v>0</v>
      </c>
      <c r="CU403">
        <v>0</v>
      </c>
      <c r="CV403">
        <v>0.52999996999999999</v>
      </c>
      <c r="CW403">
        <v>0.37</v>
      </c>
      <c r="CX403">
        <v>0.16</v>
      </c>
      <c r="CY403">
        <v>0.34999998999999998</v>
      </c>
      <c r="CZ403">
        <v>0.30000000999999998</v>
      </c>
      <c r="DA403">
        <v>5.0000001000000002E-2</v>
      </c>
      <c r="DB403">
        <v>7.9999998000000003E-2</v>
      </c>
      <c r="DC403">
        <v>0</v>
      </c>
      <c r="DD403">
        <v>5.0000001000000002E-2</v>
      </c>
      <c r="DE403">
        <v>0</v>
      </c>
      <c r="DG403">
        <v>0.12550001</v>
      </c>
      <c r="DH403">
        <v>6.6700003999999993E-2</v>
      </c>
      <c r="DI403">
        <v>5.8800000999999998E-2</v>
      </c>
      <c r="DJ403">
        <v>0.1517</v>
      </c>
      <c r="DK403">
        <v>0.21840000000000001</v>
      </c>
      <c r="DR403">
        <v>0</v>
      </c>
      <c r="DS403">
        <v>0</v>
      </c>
      <c r="DT403">
        <v>0</v>
      </c>
      <c r="DU403">
        <v>0</v>
      </c>
      <c r="DV403">
        <v>67912</v>
      </c>
      <c r="DW403">
        <v>3838000.5</v>
      </c>
      <c r="DX403">
        <v>46.799999</v>
      </c>
      <c r="DY403">
        <v>12.9</v>
      </c>
      <c r="DZ403">
        <v>56.514000000000003</v>
      </c>
      <c r="EA403">
        <v>6016</v>
      </c>
      <c r="EC403">
        <v>36999</v>
      </c>
      <c r="ED403">
        <v>803245.44</v>
      </c>
      <c r="EF403">
        <v>21.709923</v>
      </c>
      <c r="EG403">
        <v>32943</v>
      </c>
      <c r="EH403">
        <v>753425.25</v>
      </c>
      <c r="EJ403">
        <v>22.870999999999999</v>
      </c>
      <c r="EN403">
        <v>1486</v>
      </c>
      <c r="EO403">
        <v>15619.001</v>
      </c>
      <c r="EP403">
        <v>2570</v>
      </c>
      <c r="ES403">
        <v>0</v>
      </c>
      <c r="EV403">
        <v>110927</v>
      </c>
      <c r="EW403">
        <v>0</v>
      </c>
      <c r="EX403">
        <v>1</v>
      </c>
      <c r="FB403">
        <v>8584030</v>
      </c>
      <c r="FI403">
        <v>8817953</v>
      </c>
      <c r="FN403">
        <v>-1366.0170000000001</v>
      </c>
      <c r="FP403">
        <v>177781.61</v>
      </c>
      <c r="FQ403">
        <v>578672.06000000006</v>
      </c>
      <c r="FW403">
        <v>756453.69</v>
      </c>
      <c r="FX403">
        <v>-2224142</v>
      </c>
      <c r="FZ403">
        <v>147672.32999999999</v>
      </c>
      <c r="GA403">
        <v>88239.773000000001</v>
      </c>
      <c r="GB403">
        <v>235912.09</v>
      </c>
      <c r="GC403">
        <v>111671.36</v>
      </c>
      <c r="GE403">
        <v>8022.9092000000001</v>
      </c>
      <c r="GG403">
        <v>3978.3649999999998</v>
      </c>
      <c r="GL403">
        <v>-80503.577999999994</v>
      </c>
      <c r="GM403">
        <v>15777.475</v>
      </c>
      <c r="GN403">
        <v>-8034.1229999999996</v>
      </c>
      <c r="GO403">
        <v>-6668.1059999999998</v>
      </c>
      <c r="GQ403">
        <v>-1180863.8</v>
      </c>
      <c r="GR403">
        <v>-833691.25</v>
      </c>
      <c r="GS403">
        <v>-833691.25</v>
      </c>
      <c r="HA403">
        <v>-3937.4641000000001</v>
      </c>
      <c r="HB403">
        <v>-13011.282999999999</v>
      </c>
      <c r="HE403">
        <v>-850640</v>
      </c>
      <c r="HG403">
        <v>8815285</v>
      </c>
    </row>
    <row r="404" spans="1:215" x14ac:dyDescent="0.25">
      <c r="A404">
        <v>29</v>
      </c>
      <c r="B404" t="s">
        <v>825</v>
      </c>
      <c r="C404">
        <v>2010</v>
      </c>
      <c r="E404" t="s">
        <v>826</v>
      </c>
      <c r="F404">
        <v>1926</v>
      </c>
      <c r="G404">
        <v>0</v>
      </c>
      <c r="I404">
        <v>0</v>
      </c>
      <c r="J404" t="s">
        <v>827</v>
      </c>
      <c r="K404" t="s">
        <v>828</v>
      </c>
      <c r="L404" t="s">
        <v>828</v>
      </c>
      <c r="M404">
        <v>1</v>
      </c>
      <c r="N404" t="s">
        <v>615</v>
      </c>
      <c r="O404">
        <v>1</v>
      </c>
      <c r="P404" t="s">
        <v>616</v>
      </c>
      <c r="Q404" t="s">
        <v>626</v>
      </c>
      <c r="R404">
        <v>2</v>
      </c>
      <c r="S404">
        <v>1</v>
      </c>
      <c r="T404" s="60">
        <v>40359</v>
      </c>
      <c r="U404" s="60">
        <v>40359</v>
      </c>
      <c r="V404" s="60">
        <v>40359</v>
      </c>
      <c r="W404" t="s">
        <v>201</v>
      </c>
      <c r="X404" t="s">
        <v>829</v>
      </c>
      <c r="Y404" t="s">
        <v>619</v>
      </c>
      <c r="Z404">
        <v>2.9999998999999999E-2</v>
      </c>
      <c r="AA404">
        <v>7.9999998000000003E-2</v>
      </c>
      <c r="AB404">
        <v>1</v>
      </c>
      <c r="AC404">
        <v>0</v>
      </c>
      <c r="AD404">
        <v>4</v>
      </c>
      <c r="AE404">
        <v>1</v>
      </c>
      <c r="AF404">
        <v>1</v>
      </c>
      <c r="AG404">
        <v>30</v>
      </c>
      <c r="BP404" s="60">
        <v>40359</v>
      </c>
      <c r="BQ404">
        <v>11345600</v>
      </c>
      <c r="BR404">
        <v>18483700</v>
      </c>
      <c r="BS404">
        <v>0.61400001999999998</v>
      </c>
      <c r="BT404">
        <v>7138100</v>
      </c>
      <c r="BV404">
        <v>3895700</v>
      </c>
      <c r="BW404">
        <v>536237</v>
      </c>
      <c r="BX404">
        <v>1.0209999999999999</v>
      </c>
      <c r="BY404">
        <v>0</v>
      </c>
      <c r="BZ404">
        <v>0</v>
      </c>
      <c r="CA404">
        <v>0</v>
      </c>
      <c r="CC404">
        <v>0.1196</v>
      </c>
      <c r="CE404">
        <v>-3.7799999000000001E-2</v>
      </c>
      <c r="CG404">
        <v>3.1899999999999998E-2</v>
      </c>
      <c r="CJ404">
        <v>3.1492487E-2</v>
      </c>
      <c r="CS404">
        <v>0</v>
      </c>
      <c r="CT404">
        <v>0</v>
      </c>
      <c r="CU404">
        <v>1</v>
      </c>
      <c r="CV404">
        <v>0.56200004000000003</v>
      </c>
      <c r="CW404">
        <v>0.40400001000000002</v>
      </c>
      <c r="CX404">
        <v>0.15800001</v>
      </c>
      <c r="CY404">
        <v>0.317</v>
      </c>
      <c r="CZ404">
        <v>0.317</v>
      </c>
      <c r="DA404">
        <v>0</v>
      </c>
      <c r="DB404">
        <v>7.0000000000000007E-2</v>
      </c>
      <c r="DC404">
        <v>5.0999998999999997E-2</v>
      </c>
      <c r="DD404">
        <v>0</v>
      </c>
      <c r="DE404">
        <v>0</v>
      </c>
      <c r="DG404">
        <v>0.126</v>
      </c>
      <c r="DH404">
        <v>6.7000002000000003E-2</v>
      </c>
      <c r="DI404">
        <v>5.8999999999999997E-2</v>
      </c>
      <c r="DJ404">
        <v>0.16900000000000001</v>
      </c>
      <c r="DK404">
        <v>0.23599999999999999</v>
      </c>
      <c r="DR404">
        <v>0</v>
      </c>
      <c r="DS404">
        <v>0</v>
      </c>
      <c r="DT404">
        <v>0</v>
      </c>
      <c r="DU404">
        <v>0</v>
      </c>
      <c r="DV404">
        <v>65890</v>
      </c>
      <c r="DW404">
        <v>3713592.8</v>
      </c>
      <c r="DX404">
        <v>47.099997999999999</v>
      </c>
      <c r="DY404">
        <v>13.2</v>
      </c>
      <c r="DZ404">
        <v>56.360000999999997</v>
      </c>
      <c r="EA404">
        <v>6895</v>
      </c>
      <c r="EC404">
        <v>38441</v>
      </c>
      <c r="ED404">
        <v>882890.5</v>
      </c>
      <c r="EF404">
        <v>22.967417000000001</v>
      </c>
      <c r="EG404">
        <v>34266</v>
      </c>
      <c r="EH404">
        <v>812257.25</v>
      </c>
      <c r="EJ404">
        <v>23.704000000000001</v>
      </c>
      <c r="EN404">
        <v>1497</v>
      </c>
      <c r="EO404">
        <v>16470.030999999999</v>
      </c>
      <c r="EP404">
        <v>2678</v>
      </c>
      <c r="ES404">
        <v>0</v>
      </c>
      <c r="EV404">
        <v>111226</v>
      </c>
      <c r="EW404">
        <v>0</v>
      </c>
      <c r="EX404">
        <v>1</v>
      </c>
      <c r="FB404">
        <v>9259426</v>
      </c>
      <c r="FI404">
        <v>9821633</v>
      </c>
      <c r="FN404">
        <v>455.91199999999998</v>
      </c>
      <c r="FP404">
        <v>360047.06</v>
      </c>
      <c r="FQ404">
        <v>547669.68999999994</v>
      </c>
      <c r="FW404">
        <v>907716.75</v>
      </c>
      <c r="FX404">
        <v>777422.75</v>
      </c>
      <c r="FZ404">
        <v>236829.23</v>
      </c>
      <c r="GA404">
        <v>81356.031000000003</v>
      </c>
      <c r="GB404">
        <v>318185.25</v>
      </c>
      <c r="GC404">
        <v>3741.2350999999999</v>
      </c>
      <c r="GE404">
        <v>18142.428</v>
      </c>
      <c r="GG404">
        <v>3757.1069000000002</v>
      </c>
      <c r="GL404">
        <v>-97373.547000000006</v>
      </c>
      <c r="GM404">
        <v>2539.1469999999999</v>
      </c>
      <c r="GN404">
        <v>-46.814999</v>
      </c>
      <c r="GO404">
        <v>-502.72699</v>
      </c>
      <c r="GQ404">
        <v>1934178</v>
      </c>
      <c r="GR404">
        <v>-905315.38</v>
      </c>
      <c r="GS404">
        <v>-905315.38</v>
      </c>
      <c r="HA404">
        <v>-7573.6190999999999</v>
      </c>
      <c r="HB404">
        <v>-12406.339</v>
      </c>
      <c r="HE404">
        <v>-925295.31</v>
      </c>
      <c r="HG404">
        <v>9824168</v>
      </c>
    </row>
    <row r="405" spans="1:215" x14ac:dyDescent="0.25">
      <c r="A405">
        <v>29</v>
      </c>
      <c r="B405" t="s">
        <v>825</v>
      </c>
      <c r="C405">
        <v>2011</v>
      </c>
      <c r="E405" t="s">
        <v>826</v>
      </c>
      <c r="F405">
        <v>1926</v>
      </c>
      <c r="G405">
        <v>0</v>
      </c>
      <c r="I405">
        <v>0</v>
      </c>
      <c r="J405" t="s">
        <v>827</v>
      </c>
      <c r="K405" t="s">
        <v>828</v>
      </c>
      <c r="L405" t="s">
        <v>828</v>
      </c>
      <c r="M405">
        <v>1</v>
      </c>
      <c r="N405" t="s">
        <v>615</v>
      </c>
      <c r="O405">
        <v>1</v>
      </c>
      <c r="P405" t="s">
        <v>616</v>
      </c>
      <c r="Q405" t="s">
        <v>626</v>
      </c>
      <c r="R405">
        <v>2</v>
      </c>
      <c r="S405">
        <v>1</v>
      </c>
      <c r="T405" s="60">
        <v>40724</v>
      </c>
      <c r="U405" s="60">
        <v>40724</v>
      </c>
      <c r="V405" s="60">
        <v>40724</v>
      </c>
      <c r="W405" t="s">
        <v>201</v>
      </c>
      <c r="X405" t="s">
        <v>829</v>
      </c>
      <c r="Y405" t="s">
        <v>619</v>
      </c>
      <c r="Z405">
        <v>2.9999998999999999E-2</v>
      </c>
      <c r="AA405">
        <v>7.7500000999999999E-2</v>
      </c>
      <c r="AB405">
        <v>1</v>
      </c>
      <c r="AC405">
        <v>0</v>
      </c>
      <c r="AD405">
        <v>4</v>
      </c>
      <c r="AE405">
        <v>1</v>
      </c>
      <c r="AF405">
        <v>1</v>
      </c>
      <c r="AG405">
        <v>30</v>
      </c>
      <c r="BP405" s="60">
        <v>40724</v>
      </c>
      <c r="BQ405">
        <v>11942800</v>
      </c>
      <c r="BR405">
        <v>20096900</v>
      </c>
      <c r="BS405">
        <v>0.59400003999999995</v>
      </c>
      <c r="BT405">
        <v>8154200</v>
      </c>
      <c r="BV405">
        <v>3916000</v>
      </c>
      <c r="BW405">
        <v>582535</v>
      </c>
      <c r="BX405">
        <v>0.91800004000000002</v>
      </c>
      <c r="BY405">
        <v>0</v>
      </c>
      <c r="BZ405">
        <v>0</v>
      </c>
      <c r="CA405">
        <v>0</v>
      </c>
      <c r="CC405">
        <v>0.21250000999999999</v>
      </c>
      <c r="CE405">
        <v>3.8300000000000001E-2</v>
      </c>
      <c r="CG405">
        <v>4.9400001999999998E-2</v>
      </c>
      <c r="CJ405">
        <v>5.8855682999999999E-2</v>
      </c>
      <c r="CS405">
        <v>0</v>
      </c>
      <c r="CT405">
        <v>0</v>
      </c>
      <c r="CU405">
        <v>1</v>
      </c>
      <c r="CV405">
        <v>0.61099999999999999</v>
      </c>
      <c r="CW405">
        <v>0.43900001</v>
      </c>
      <c r="CX405">
        <v>0.17200001000000001</v>
      </c>
      <c r="CY405">
        <v>0.23400000000000001</v>
      </c>
      <c r="CZ405">
        <v>0.23400000000000001</v>
      </c>
      <c r="DA405">
        <v>0</v>
      </c>
      <c r="DB405">
        <v>7.0000000000000007E-2</v>
      </c>
      <c r="DC405">
        <v>0</v>
      </c>
      <c r="DD405">
        <v>3.3000000000000002E-2</v>
      </c>
      <c r="DE405">
        <v>5.1999996999999999E-2</v>
      </c>
      <c r="DG405">
        <v>0.1106</v>
      </c>
      <c r="DH405">
        <v>5.0000001000000002E-2</v>
      </c>
      <c r="DI405">
        <v>6.0599998000000002E-2</v>
      </c>
      <c r="DJ405">
        <v>0.18559999999999999</v>
      </c>
      <c r="DK405">
        <v>0.23559999000000001</v>
      </c>
      <c r="DR405">
        <v>0</v>
      </c>
      <c r="DS405">
        <v>0</v>
      </c>
      <c r="DT405">
        <v>0</v>
      </c>
      <c r="DU405">
        <v>0</v>
      </c>
      <c r="DV405">
        <v>65310</v>
      </c>
      <c r="DW405">
        <v>3731383.5</v>
      </c>
      <c r="DX405">
        <v>47.400002000000001</v>
      </c>
      <c r="DY405">
        <v>13.4</v>
      </c>
      <c r="DZ405">
        <v>57.132998999999998</v>
      </c>
      <c r="EA405">
        <v>6649</v>
      </c>
      <c r="EC405">
        <v>39689</v>
      </c>
      <c r="ED405">
        <v>930994.94</v>
      </c>
      <c r="EF405">
        <v>23.457253999999999</v>
      </c>
      <c r="EG405">
        <v>35359</v>
      </c>
      <c r="EH405">
        <v>873465.25</v>
      </c>
      <c r="EJ405">
        <v>27.702998999999998</v>
      </c>
      <c r="EN405">
        <v>1512</v>
      </c>
      <c r="EO405">
        <v>17355.976999999999</v>
      </c>
      <c r="EP405">
        <v>2818</v>
      </c>
      <c r="ES405">
        <v>0</v>
      </c>
      <c r="EV405">
        <v>111648</v>
      </c>
      <c r="EW405">
        <v>0</v>
      </c>
      <c r="EX405">
        <v>1</v>
      </c>
      <c r="FB405">
        <v>10183713</v>
      </c>
      <c r="FI405">
        <v>11642278</v>
      </c>
      <c r="FN405">
        <v>558.21600000000001</v>
      </c>
      <c r="FP405">
        <v>232880.06</v>
      </c>
      <c r="FQ405">
        <v>538692.88</v>
      </c>
      <c r="FW405">
        <v>771572.94</v>
      </c>
      <c r="FX405">
        <v>1771501.9</v>
      </c>
      <c r="FZ405">
        <v>115301.02</v>
      </c>
      <c r="GA405">
        <v>102877.47</v>
      </c>
      <c r="GB405">
        <v>218178.48</v>
      </c>
      <c r="GC405">
        <v>110439.03</v>
      </c>
      <c r="GE405">
        <v>43024.75</v>
      </c>
      <c r="GG405">
        <v>1363.6320000000001</v>
      </c>
      <c r="GL405">
        <v>-107609.28</v>
      </c>
      <c r="GM405">
        <v>3225.0879</v>
      </c>
      <c r="GN405">
        <v>61.999001</v>
      </c>
      <c r="GO405">
        <v>-496.21701000000002</v>
      </c>
      <c r="GQ405">
        <v>2811634.5</v>
      </c>
      <c r="GR405">
        <v>-960219.44</v>
      </c>
      <c r="GS405">
        <v>-960219.44</v>
      </c>
      <c r="HA405">
        <v>-7901.5087999999996</v>
      </c>
      <c r="HB405">
        <v>-13325.781000000001</v>
      </c>
      <c r="HE405">
        <v>-981446.75</v>
      </c>
      <c r="HG405">
        <v>11654356</v>
      </c>
    </row>
    <row r="406" spans="1:215" x14ac:dyDescent="0.25">
      <c r="A406">
        <v>29</v>
      </c>
      <c r="B406" t="s">
        <v>825</v>
      </c>
      <c r="C406">
        <v>2012</v>
      </c>
      <c r="E406" t="s">
        <v>826</v>
      </c>
      <c r="F406">
        <v>1926</v>
      </c>
      <c r="G406">
        <v>0</v>
      </c>
      <c r="I406">
        <v>0</v>
      </c>
      <c r="J406" t="s">
        <v>827</v>
      </c>
      <c r="K406" t="s">
        <v>828</v>
      </c>
      <c r="L406" t="s">
        <v>828</v>
      </c>
      <c r="M406">
        <v>1</v>
      </c>
      <c r="N406" t="s">
        <v>615</v>
      </c>
      <c r="O406">
        <v>1</v>
      </c>
      <c r="P406" t="s">
        <v>616</v>
      </c>
      <c r="Q406" t="s">
        <v>626</v>
      </c>
      <c r="R406">
        <v>2</v>
      </c>
      <c r="S406">
        <v>1</v>
      </c>
      <c r="T406" s="60">
        <v>41090</v>
      </c>
      <c r="U406" s="60">
        <v>41090</v>
      </c>
      <c r="V406" s="60">
        <v>41090</v>
      </c>
      <c r="W406" t="s">
        <v>201</v>
      </c>
      <c r="X406" t="s">
        <v>829</v>
      </c>
      <c r="Y406" t="s">
        <v>619</v>
      </c>
      <c r="Z406">
        <v>2.9999998999999999E-2</v>
      </c>
      <c r="AA406">
        <v>7.7500000999999999E-2</v>
      </c>
      <c r="AB406">
        <v>1</v>
      </c>
      <c r="AC406">
        <v>0</v>
      </c>
      <c r="AD406">
        <v>4</v>
      </c>
      <c r="AE406">
        <v>1</v>
      </c>
      <c r="AF406">
        <v>1</v>
      </c>
      <c r="AG406">
        <v>30</v>
      </c>
      <c r="BP406" s="60">
        <v>41090</v>
      </c>
      <c r="BQ406">
        <v>12242500</v>
      </c>
      <c r="BR406">
        <v>20683400</v>
      </c>
      <c r="BS406">
        <v>0.59200001000000002</v>
      </c>
      <c r="BT406">
        <v>8440900</v>
      </c>
      <c r="BV406">
        <v>3890000</v>
      </c>
      <c r="BW406">
        <v>654755</v>
      </c>
      <c r="BX406">
        <v>0.83699995000000005</v>
      </c>
      <c r="BY406">
        <v>0</v>
      </c>
      <c r="BZ406">
        <v>0</v>
      </c>
      <c r="CA406">
        <v>0</v>
      </c>
      <c r="CC406">
        <v>-6.1999999999999998E-3</v>
      </c>
      <c r="CG406">
        <v>1.4270639E-2</v>
      </c>
      <c r="CJ406">
        <v>6.4223095999999993E-2</v>
      </c>
      <c r="CS406">
        <v>0</v>
      </c>
      <c r="CT406">
        <v>1</v>
      </c>
      <c r="CU406">
        <v>1</v>
      </c>
      <c r="CV406">
        <v>0.57599997999999997</v>
      </c>
      <c r="CW406">
        <v>0.36599999999999999</v>
      </c>
      <c r="CX406">
        <v>0.20999999</v>
      </c>
      <c r="CY406">
        <v>0.25700000000000001</v>
      </c>
      <c r="CZ406">
        <v>0.25700000000000001</v>
      </c>
      <c r="DA406">
        <v>0</v>
      </c>
      <c r="DB406">
        <v>8.1000000000000003E-2</v>
      </c>
      <c r="DC406">
        <v>4.6999998000000001E-2</v>
      </c>
      <c r="DD406">
        <v>3.0999999E-2</v>
      </c>
      <c r="DE406">
        <v>8.0000000000000002E-3</v>
      </c>
      <c r="DG406">
        <v>0.1105</v>
      </c>
      <c r="DH406">
        <v>5.0799998999999998E-2</v>
      </c>
      <c r="DI406">
        <v>5.9699996999999998E-2</v>
      </c>
      <c r="DJ406">
        <v>0.18640000000000001</v>
      </c>
      <c r="DK406">
        <v>0.23719999</v>
      </c>
      <c r="DR406">
        <v>0</v>
      </c>
      <c r="DS406">
        <v>0</v>
      </c>
      <c r="DT406">
        <v>0</v>
      </c>
      <c r="DU406">
        <v>0</v>
      </c>
      <c r="DV406">
        <v>65599</v>
      </c>
      <c r="DW406">
        <v>3706136.5</v>
      </c>
      <c r="DX406">
        <v>47.599997999999999</v>
      </c>
      <c r="DY406">
        <v>13.5</v>
      </c>
      <c r="DZ406">
        <v>56.497002000000002</v>
      </c>
      <c r="EA406">
        <v>6909</v>
      </c>
      <c r="EC406">
        <v>40774</v>
      </c>
      <c r="ED406">
        <v>983244.06</v>
      </c>
      <c r="EF406">
        <v>24.114487</v>
      </c>
      <c r="EG406">
        <v>36308</v>
      </c>
      <c r="EH406">
        <v>922313.44</v>
      </c>
      <c r="EJ406">
        <v>25.402000000000001</v>
      </c>
      <c r="EN406">
        <v>1522</v>
      </c>
      <c r="EO406">
        <v>17877.572</v>
      </c>
      <c r="EP406">
        <v>2944</v>
      </c>
      <c r="ES406">
        <v>0</v>
      </c>
      <c r="EV406">
        <v>113282</v>
      </c>
      <c r="EW406">
        <v>0</v>
      </c>
      <c r="EX406">
        <v>1</v>
      </c>
      <c r="EY406">
        <v>33924.008999999998</v>
      </c>
      <c r="EZ406">
        <v>13025871</v>
      </c>
      <c r="FA406">
        <v>350500.81</v>
      </c>
      <c r="FB406">
        <v>10707192</v>
      </c>
      <c r="FI406">
        <v>11285930</v>
      </c>
      <c r="FN406">
        <v>-636.91899999999998</v>
      </c>
      <c r="FP406">
        <v>182401.33</v>
      </c>
      <c r="FQ406">
        <v>548353.38</v>
      </c>
      <c r="FW406">
        <v>730754.69</v>
      </c>
      <c r="FX406">
        <v>-341279.09</v>
      </c>
      <c r="FZ406">
        <v>111007.39</v>
      </c>
      <c r="GA406">
        <v>104854.79</v>
      </c>
      <c r="GB406">
        <v>215862.17</v>
      </c>
      <c r="GC406">
        <v>116314.98</v>
      </c>
      <c r="GE406">
        <v>46179.703000000001</v>
      </c>
      <c r="GG406">
        <v>1814.2260000000001</v>
      </c>
      <c r="GL406">
        <v>-100302.01</v>
      </c>
      <c r="GM406">
        <v>2839.5309999999999</v>
      </c>
      <c r="GN406">
        <v>772.06299000000001</v>
      </c>
      <c r="GO406">
        <v>1408.9820999999999</v>
      </c>
      <c r="GQ406">
        <v>672956.31</v>
      </c>
      <c r="GR406">
        <v>-1015447.7</v>
      </c>
      <c r="GS406">
        <v>-1015447.7</v>
      </c>
      <c r="HA406">
        <v>-7187.6059999999998</v>
      </c>
      <c r="HB406">
        <v>-11634.197</v>
      </c>
      <c r="HE406">
        <v>-1034269.5</v>
      </c>
      <c r="HG406">
        <v>11293042</v>
      </c>
    </row>
    <row r="407" spans="1:215" x14ac:dyDescent="0.25">
      <c r="A407">
        <v>29</v>
      </c>
      <c r="B407" t="s">
        <v>825</v>
      </c>
      <c r="C407">
        <v>2013</v>
      </c>
      <c r="E407" t="s">
        <v>826</v>
      </c>
      <c r="F407">
        <v>1926</v>
      </c>
      <c r="G407">
        <v>0</v>
      </c>
      <c r="I407">
        <v>0</v>
      </c>
      <c r="J407" t="s">
        <v>827</v>
      </c>
      <c r="K407" t="s">
        <v>828</v>
      </c>
      <c r="L407" t="s">
        <v>828</v>
      </c>
      <c r="M407">
        <v>1</v>
      </c>
      <c r="N407" t="s">
        <v>615</v>
      </c>
      <c r="O407">
        <v>1</v>
      </c>
      <c r="P407" t="s">
        <v>616</v>
      </c>
      <c r="Q407" t="s">
        <v>626</v>
      </c>
      <c r="R407">
        <v>2</v>
      </c>
      <c r="S407">
        <v>1</v>
      </c>
      <c r="T407" s="60">
        <v>41455</v>
      </c>
      <c r="U407" s="60">
        <v>41455</v>
      </c>
      <c r="V407" s="60">
        <v>41455</v>
      </c>
      <c r="W407" t="s">
        <v>201</v>
      </c>
      <c r="X407" t="s">
        <v>829</v>
      </c>
      <c r="Y407" t="s">
        <v>619</v>
      </c>
      <c r="Z407">
        <v>2.9999998999999999E-2</v>
      </c>
      <c r="AA407">
        <v>7.7500000999999999E-2</v>
      </c>
      <c r="AB407">
        <v>1</v>
      </c>
      <c r="AC407">
        <v>0</v>
      </c>
      <c r="AD407">
        <v>4</v>
      </c>
      <c r="AE407">
        <v>1</v>
      </c>
      <c r="AF407">
        <v>1</v>
      </c>
      <c r="AG407">
        <v>30</v>
      </c>
      <c r="AO407">
        <v>12357826</v>
      </c>
      <c r="AP407">
        <v>12748828</v>
      </c>
      <c r="AQ407">
        <v>-300481.15999999997</v>
      </c>
      <c r="AR407">
        <v>0</v>
      </c>
      <c r="AS407">
        <v>0</v>
      </c>
      <c r="AT407">
        <v>1</v>
      </c>
      <c r="AU407">
        <v>1</v>
      </c>
      <c r="AV407">
        <v>4</v>
      </c>
      <c r="AX407">
        <v>0</v>
      </c>
      <c r="AY407">
        <v>0.25</v>
      </c>
      <c r="AZ407">
        <v>1</v>
      </c>
      <c r="BC407">
        <v>4</v>
      </c>
      <c r="BD407">
        <v>2</v>
      </c>
      <c r="BE407">
        <v>1</v>
      </c>
      <c r="BP407" s="60">
        <v>41455</v>
      </c>
      <c r="BQ407">
        <v>12748800</v>
      </c>
      <c r="BR407">
        <v>21243700</v>
      </c>
      <c r="BS407">
        <v>0.60000001999999997</v>
      </c>
      <c r="BT407">
        <v>8494900</v>
      </c>
      <c r="BV407">
        <v>3906700</v>
      </c>
      <c r="BW407">
        <v>667142</v>
      </c>
      <c r="BX407">
        <v>0.87199998000000001</v>
      </c>
      <c r="BY407">
        <v>0</v>
      </c>
      <c r="BZ407">
        <v>0</v>
      </c>
      <c r="CA407">
        <v>0</v>
      </c>
      <c r="CC407">
        <v>0.12198152</v>
      </c>
      <c r="CG407">
        <v>4.5332674000000003E-2</v>
      </c>
      <c r="CJ407">
        <v>7.3396504000000001E-2</v>
      </c>
      <c r="CS407">
        <v>1</v>
      </c>
      <c r="CT407">
        <v>1</v>
      </c>
      <c r="CU407">
        <v>1</v>
      </c>
      <c r="CV407">
        <v>0.59600001999999996</v>
      </c>
      <c r="CW407">
        <v>0.35399999999999998</v>
      </c>
      <c r="CX407">
        <v>0.24200000999999999</v>
      </c>
      <c r="CY407">
        <v>0.23099998999999999</v>
      </c>
      <c r="CZ407">
        <v>0.184</v>
      </c>
      <c r="DA407">
        <v>0</v>
      </c>
      <c r="DB407">
        <v>7.0000000000000007E-2</v>
      </c>
      <c r="DC407">
        <v>0</v>
      </c>
      <c r="DD407">
        <v>3.7999999E-2</v>
      </c>
      <c r="DE407">
        <v>1.8999999E-2</v>
      </c>
      <c r="DG407">
        <v>0.11020000000000001</v>
      </c>
      <c r="DH407">
        <v>5.2600003999999999E-2</v>
      </c>
      <c r="DI407">
        <v>5.7600002999999997E-2</v>
      </c>
      <c r="DJ407">
        <v>0.18459999999999999</v>
      </c>
      <c r="DK407">
        <v>0.23719999</v>
      </c>
      <c r="DR407">
        <v>0</v>
      </c>
      <c r="DS407">
        <v>0</v>
      </c>
      <c r="DT407">
        <v>0</v>
      </c>
      <c r="DU407">
        <v>0</v>
      </c>
      <c r="DV407">
        <v>66226</v>
      </c>
      <c r="DW407">
        <v>3720810</v>
      </c>
      <c r="DX407">
        <v>47.700001</v>
      </c>
      <c r="DY407">
        <v>13.5</v>
      </c>
      <c r="DZ407">
        <v>56.183998000000003</v>
      </c>
      <c r="EA407">
        <v>7312</v>
      </c>
      <c r="EC407">
        <v>41812</v>
      </c>
      <c r="ED407">
        <v>1033280.4</v>
      </c>
      <c r="EF407">
        <v>24.712531999999999</v>
      </c>
      <c r="EG407">
        <v>37178</v>
      </c>
      <c r="EH407">
        <v>968344.25</v>
      </c>
      <c r="EJ407">
        <v>26.045999999999999</v>
      </c>
      <c r="EN407">
        <v>1563</v>
      </c>
      <c r="EO407">
        <v>18987.509999999998</v>
      </c>
      <c r="EP407">
        <v>3071</v>
      </c>
      <c r="ES407">
        <v>0</v>
      </c>
      <c r="EV407">
        <v>115350</v>
      </c>
      <c r="EW407">
        <v>0</v>
      </c>
      <c r="EX407">
        <v>1</v>
      </c>
      <c r="FB407">
        <v>11182535</v>
      </c>
      <c r="FI407">
        <v>12357826</v>
      </c>
      <c r="FP407">
        <v>185837.19</v>
      </c>
      <c r="FQ407">
        <v>581447.18999999994</v>
      </c>
      <c r="FW407">
        <v>767284.38</v>
      </c>
      <c r="FX407">
        <v>1091773.5</v>
      </c>
      <c r="GB407">
        <v>327857.59000000003</v>
      </c>
      <c r="GL407">
        <v>-37088.468999999997</v>
      </c>
      <c r="GQ407">
        <v>2149827</v>
      </c>
      <c r="GR407">
        <v>-1060561.1000000001</v>
      </c>
      <c r="GS407">
        <v>-1060561.1000000001</v>
      </c>
      <c r="HA407">
        <v>-7204.4111000000003</v>
      </c>
      <c r="HB407">
        <v>-12277.277</v>
      </c>
      <c r="HE407">
        <v>-1080042.8999999999</v>
      </c>
      <c r="HG407">
        <v>12357826</v>
      </c>
    </row>
    <row r="408" spans="1:215" x14ac:dyDescent="0.25">
      <c r="A408">
        <v>29</v>
      </c>
      <c r="B408" t="s">
        <v>825</v>
      </c>
      <c r="C408">
        <v>2014</v>
      </c>
      <c r="E408" t="s">
        <v>826</v>
      </c>
      <c r="F408">
        <v>1926</v>
      </c>
      <c r="G408">
        <v>0</v>
      </c>
      <c r="I408">
        <v>0</v>
      </c>
      <c r="J408" t="s">
        <v>827</v>
      </c>
      <c r="K408" t="s">
        <v>828</v>
      </c>
      <c r="L408" t="s">
        <v>828</v>
      </c>
      <c r="M408">
        <v>1</v>
      </c>
      <c r="N408" t="s">
        <v>615</v>
      </c>
      <c r="O408">
        <v>1</v>
      </c>
      <c r="P408" t="s">
        <v>616</v>
      </c>
      <c r="Q408" t="s">
        <v>626</v>
      </c>
      <c r="R408">
        <v>2</v>
      </c>
      <c r="S408">
        <v>1</v>
      </c>
      <c r="T408" s="60">
        <v>41820</v>
      </c>
      <c r="U408" s="60">
        <v>41820</v>
      </c>
      <c r="V408" s="60">
        <v>41820</v>
      </c>
      <c r="W408" t="s">
        <v>201</v>
      </c>
      <c r="X408" t="s">
        <v>829</v>
      </c>
      <c r="Y408" t="s">
        <v>619</v>
      </c>
      <c r="Z408">
        <v>2.9999998999999999E-2</v>
      </c>
      <c r="AA408">
        <v>7.7500000999999999E-2</v>
      </c>
      <c r="AB408">
        <v>1</v>
      </c>
      <c r="AC408">
        <v>0</v>
      </c>
      <c r="AD408">
        <v>4</v>
      </c>
      <c r="AE408">
        <v>1</v>
      </c>
      <c r="AF408">
        <v>1</v>
      </c>
      <c r="AG408">
        <v>30</v>
      </c>
      <c r="AO408">
        <v>14203015</v>
      </c>
      <c r="AP408">
        <v>13641755</v>
      </c>
      <c r="AQ408">
        <v>-271666.56</v>
      </c>
      <c r="AR408">
        <v>0</v>
      </c>
      <c r="AS408">
        <v>0</v>
      </c>
      <c r="AT408">
        <v>1</v>
      </c>
      <c r="AU408">
        <v>1</v>
      </c>
      <c r="AV408">
        <v>4</v>
      </c>
      <c r="AX408">
        <v>0</v>
      </c>
      <c r="AY408">
        <v>0.25</v>
      </c>
      <c r="AZ408">
        <v>1</v>
      </c>
      <c r="BC408">
        <v>4</v>
      </c>
      <c r="BD408">
        <v>2</v>
      </c>
      <c r="BE408">
        <v>1</v>
      </c>
      <c r="BP408" s="60">
        <v>41820</v>
      </c>
      <c r="BQ408">
        <v>13641800</v>
      </c>
      <c r="BR408">
        <v>22220100</v>
      </c>
      <c r="BS408">
        <v>0.61400001999999998</v>
      </c>
      <c r="BT408">
        <v>8578300</v>
      </c>
      <c r="BV408">
        <v>3991600</v>
      </c>
      <c r="BW408">
        <v>705224</v>
      </c>
      <c r="BX408">
        <v>0.92600000000000005</v>
      </c>
      <c r="BY408">
        <v>0</v>
      </c>
      <c r="BZ408">
        <v>0</v>
      </c>
      <c r="CA408">
        <v>0</v>
      </c>
      <c r="CC408">
        <v>0.17231846000000001</v>
      </c>
      <c r="CG408">
        <v>0.12154058</v>
      </c>
      <c r="CJ408">
        <v>7.4707135999999993E-2</v>
      </c>
      <c r="CS408">
        <v>1</v>
      </c>
      <c r="CT408">
        <v>1</v>
      </c>
      <c r="CU408">
        <v>1</v>
      </c>
      <c r="CV408">
        <v>0</v>
      </c>
      <c r="CW408">
        <v>0</v>
      </c>
      <c r="CX408">
        <v>0</v>
      </c>
      <c r="CY408">
        <v>0</v>
      </c>
      <c r="CZ408">
        <v>0</v>
      </c>
      <c r="DA408">
        <v>0</v>
      </c>
      <c r="DB408">
        <v>0</v>
      </c>
      <c r="DC408">
        <v>0</v>
      </c>
      <c r="DD408">
        <v>0</v>
      </c>
      <c r="DE408">
        <v>0</v>
      </c>
      <c r="DG408">
        <v>0.1096</v>
      </c>
      <c r="DH408">
        <v>5.4200000999999998E-2</v>
      </c>
      <c r="DI408">
        <v>5.5399998999999998E-2</v>
      </c>
      <c r="DJ408">
        <v>0.17280000000000001</v>
      </c>
      <c r="DK408">
        <v>0.22700001</v>
      </c>
      <c r="DR408">
        <v>0</v>
      </c>
      <c r="DS408">
        <v>0</v>
      </c>
      <c r="DT408">
        <v>0</v>
      </c>
      <c r="DU408">
        <v>0</v>
      </c>
      <c r="DV408">
        <v>67206</v>
      </c>
      <c r="DW408">
        <v>3871036</v>
      </c>
      <c r="DX408">
        <v>47.799999</v>
      </c>
      <c r="DY408">
        <v>13.5</v>
      </c>
      <c r="DZ408">
        <v>57.599997999999999</v>
      </c>
      <c r="EA408">
        <v>8105</v>
      </c>
      <c r="EC408">
        <v>43087</v>
      </c>
      <c r="ED408">
        <v>1086254.8999999999</v>
      </c>
      <c r="EF408">
        <v>25.210733000000001</v>
      </c>
      <c r="EG408">
        <v>38104</v>
      </c>
      <c r="EH408">
        <v>1013095.1</v>
      </c>
      <c r="EJ408">
        <v>26.587999</v>
      </c>
      <c r="EN408">
        <v>1576</v>
      </c>
      <c r="EO408">
        <v>19835.52</v>
      </c>
      <c r="EP408">
        <v>3407</v>
      </c>
      <c r="EV408">
        <v>118398</v>
      </c>
      <c r="EW408">
        <v>0</v>
      </c>
      <c r="EX408">
        <v>1</v>
      </c>
      <c r="FP408">
        <v>206127.34</v>
      </c>
      <c r="FQ408">
        <v>653127.68999999994</v>
      </c>
      <c r="FW408">
        <v>859255.06</v>
      </c>
      <c r="FX408">
        <v>1801813.3</v>
      </c>
      <c r="GB408">
        <v>407762.72</v>
      </c>
      <c r="GL408">
        <v>-34096.055</v>
      </c>
      <c r="GQ408">
        <v>3034735</v>
      </c>
      <c r="GR408">
        <v>-1122445.6000000001</v>
      </c>
      <c r="GS408">
        <v>-1122445.6000000001</v>
      </c>
      <c r="HA408">
        <v>-8475.9688000000006</v>
      </c>
      <c r="HB408">
        <v>-12626.03</v>
      </c>
      <c r="HE408">
        <v>-1143547.6000000001</v>
      </c>
      <c r="HG408">
        <v>14203015</v>
      </c>
    </row>
    <row r="409" spans="1:215" x14ac:dyDescent="0.25">
      <c r="A409">
        <v>30</v>
      </c>
      <c r="B409" t="s">
        <v>830</v>
      </c>
      <c r="C409">
        <v>2001</v>
      </c>
      <c r="E409" t="s">
        <v>831</v>
      </c>
      <c r="F409">
        <v>1937</v>
      </c>
      <c r="G409">
        <v>0</v>
      </c>
      <c r="I409">
        <v>2</v>
      </c>
      <c r="J409" t="s">
        <v>710</v>
      </c>
      <c r="K409" t="s">
        <v>711</v>
      </c>
      <c r="L409" t="s">
        <v>832</v>
      </c>
      <c r="M409">
        <v>3</v>
      </c>
      <c r="N409" t="s">
        <v>651</v>
      </c>
      <c r="O409">
        <v>0</v>
      </c>
      <c r="P409" t="s">
        <v>633</v>
      </c>
      <c r="Q409" t="s">
        <v>713</v>
      </c>
      <c r="R409">
        <v>1</v>
      </c>
      <c r="T409" s="60">
        <v>37072</v>
      </c>
      <c r="U409" s="60">
        <v>37073</v>
      </c>
      <c r="V409" s="60">
        <v>37073</v>
      </c>
      <c r="W409" t="s">
        <v>201</v>
      </c>
      <c r="X409" t="s">
        <v>833</v>
      </c>
      <c r="Y409" t="s">
        <v>627</v>
      </c>
      <c r="Z409">
        <v>5.0000001000000002E-2</v>
      </c>
      <c r="AA409">
        <v>8.5000001000000006E-2</v>
      </c>
      <c r="AB409">
        <v>1</v>
      </c>
      <c r="AC409">
        <v>0</v>
      </c>
      <c r="AD409">
        <v>5</v>
      </c>
      <c r="AE409">
        <v>1</v>
      </c>
      <c r="AF409">
        <v>3</v>
      </c>
      <c r="AG409">
        <v>22</v>
      </c>
      <c r="BP409" s="60">
        <v>37073</v>
      </c>
      <c r="BQ409">
        <v>1863100</v>
      </c>
      <c r="BR409">
        <v>1650800</v>
      </c>
      <c r="BS409">
        <v>1.1299999999999999</v>
      </c>
      <c r="BT409">
        <v>-212300</v>
      </c>
      <c r="BV409">
        <v>164300</v>
      </c>
      <c r="BW409">
        <v>24033</v>
      </c>
      <c r="BX409">
        <v>1</v>
      </c>
      <c r="BY409">
        <v>0</v>
      </c>
      <c r="BZ409">
        <v>0</v>
      </c>
      <c r="CA409">
        <v>0</v>
      </c>
      <c r="CC409">
        <v>-1.0999999999999999E-2</v>
      </c>
      <c r="CE409">
        <v>4.8000000000000001E-2</v>
      </c>
      <c r="CG409">
        <v>9.8999999000000005E-2</v>
      </c>
      <c r="CS409">
        <v>0</v>
      </c>
      <c r="CT409">
        <v>0</v>
      </c>
      <c r="CU409">
        <v>0</v>
      </c>
      <c r="CV409">
        <v>0.42700001999999998</v>
      </c>
      <c r="CW409">
        <v>0.23</v>
      </c>
      <c r="CX409">
        <v>0.19700001</v>
      </c>
      <c r="CY409">
        <v>0.34099998999999998</v>
      </c>
      <c r="CZ409">
        <v>0</v>
      </c>
      <c r="DA409">
        <v>0</v>
      </c>
      <c r="DB409">
        <v>0</v>
      </c>
      <c r="DC409">
        <v>1.4E-2</v>
      </c>
      <c r="DD409">
        <v>0.21799999</v>
      </c>
      <c r="DE409">
        <v>0</v>
      </c>
      <c r="DF409">
        <v>2002</v>
      </c>
      <c r="DG409">
        <v>0.30000000999999998</v>
      </c>
      <c r="DH409">
        <v>7.6999999999999999E-2</v>
      </c>
      <c r="DI409">
        <v>0.22299999000000001</v>
      </c>
      <c r="DJ409">
        <v>0.154</v>
      </c>
      <c r="DK409">
        <v>0.23100001000000001</v>
      </c>
      <c r="DR409">
        <v>0</v>
      </c>
      <c r="DS409">
        <v>0</v>
      </c>
      <c r="DT409">
        <v>0</v>
      </c>
      <c r="DU409">
        <v>0</v>
      </c>
      <c r="DV409">
        <v>3318</v>
      </c>
      <c r="DW409">
        <v>164315</v>
      </c>
      <c r="DX409">
        <v>42.099997999999999</v>
      </c>
      <c r="DZ409">
        <v>49.521999000000001</v>
      </c>
      <c r="EA409">
        <v>15</v>
      </c>
      <c r="EC409">
        <v>1672</v>
      </c>
      <c r="ED409">
        <v>38347</v>
      </c>
      <c r="EF409">
        <v>22.934999000000001</v>
      </c>
      <c r="EG409">
        <v>999</v>
      </c>
      <c r="EH409">
        <v>25573</v>
      </c>
      <c r="EJ409">
        <v>25.597999999999999</v>
      </c>
      <c r="EN409">
        <v>242</v>
      </c>
      <c r="EO409">
        <v>4880</v>
      </c>
      <c r="EP409">
        <v>431</v>
      </c>
      <c r="ES409">
        <v>0</v>
      </c>
      <c r="EV409">
        <v>5005</v>
      </c>
      <c r="EW409">
        <v>0</v>
      </c>
      <c r="EX409">
        <v>0</v>
      </c>
      <c r="FP409">
        <v>12019.123</v>
      </c>
      <c r="FQ409">
        <v>24032.828000000001</v>
      </c>
      <c r="FW409">
        <v>36051.949000000001</v>
      </c>
      <c r="FX409">
        <v>-79977.343999999997</v>
      </c>
      <c r="FZ409">
        <v>39528.214999999997</v>
      </c>
      <c r="GA409">
        <v>13321.776</v>
      </c>
      <c r="GB409">
        <v>52849.987999999998</v>
      </c>
      <c r="GD409">
        <v>7758.9502000000002</v>
      </c>
      <c r="GG409">
        <v>804.35901000000001</v>
      </c>
      <c r="GL409">
        <v>-6130.04</v>
      </c>
      <c r="GM409">
        <v>6055.2821999999996</v>
      </c>
      <c r="GN409">
        <v>-5590.4448000000002</v>
      </c>
      <c r="GQ409">
        <v>11822.706</v>
      </c>
      <c r="GR409">
        <v>-47875.472999999998</v>
      </c>
      <c r="GS409">
        <v>-47875.472999999998</v>
      </c>
      <c r="GZ409">
        <v>0</v>
      </c>
      <c r="HA409">
        <v>-298.72600999999997</v>
      </c>
      <c r="HB409">
        <v>-3470.7150999999999</v>
      </c>
      <c r="HD409">
        <v>-631.72497999999996</v>
      </c>
      <c r="HE409">
        <v>-52276.641000000003</v>
      </c>
      <c r="HG409">
        <v>1726488.1</v>
      </c>
    </row>
    <row r="410" spans="1:215" x14ac:dyDescent="0.25">
      <c r="A410">
        <v>30</v>
      </c>
      <c r="B410" t="s">
        <v>830</v>
      </c>
      <c r="C410">
        <v>2002</v>
      </c>
      <c r="E410" t="s">
        <v>831</v>
      </c>
      <c r="F410">
        <v>1937</v>
      </c>
      <c r="G410">
        <v>0</v>
      </c>
      <c r="I410">
        <v>2</v>
      </c>
      <c r="J410" t="s">
        <v>710</v>
      </c>
      <c r="K410" t="s">
        <v>711</v>
      </c>
      <c r="L410" t="s">
        <v>832</v>
      </c>
      <c r="M410">
        <v>3</v>
      </c>
      <c r="N410" t="s">
        <v>651</v>
      </c>
      <c r="O410">
        <v>0</v>
      </c>
      <c r="P410" t="s">
        <v>633</v>
      </c>
      <c r="Q410" t="s">
        <v>713</v>
      </c>
      <c r="R410">
        <v>1</v>
      </c>
      <c r="T410" s="60">
        <v>37437</v>
      </c>
      <c r="U410" s="60">
        <v>37438</v>
      </c>
      <c r="V410" s="60">
        <v>37438</v>
      </c>
      <c r="W410" t="s">
        <v>201</v>
      </c>
      <c r="X410" t="s">
        <v>833</v>
      </c>
      <c r="Y410" t="s">
        <v>627</v>
      </c>
      <c r="Z410">
        <v>3.9999999000000001E-2</v>
      </c>
      <c r="AA410">
        <v>8.5000001000000006E-2</v>
      </c>
      <c r="AB410">
        <v>1</v>
      </c>
      <c r="AC410">
        <v>0</v>
      </c>
      <c r="AD410">
        <v>5</v>
      </c>
      <c r="AE410">
        <v>1</v>
      </c>
      <c r="AF410">
        <v>3</v>
      </c>
      <c r="AG410">
        <v>21</v>
      </c>
      <c r="BP410" s="60">
        <v>37438</v>
      </c>
      <c r="BQ410">
        <v>1922400</v>
      </c>
      <c r="BR410">
        <v>1970100</v>
      </c>
      <c r="BS410">
        <v>0.98000001999999997</v>
      </c>
      <c r="BT410">
        <v>47700</v>
      </c>
      <c r="BV410">
        <v>190600</v>
      </c>
      <c r="BW410">
        <v>28451</v>
      </c>
      <c r="BX410">
        <v>1</v>
      </c>
      <c r="BY410">
        <v>0</v>
      </c>
      <c r="BZ410">
        <v>0</v>
      </c>
      <c r="CA410">
        <v>0</v>
      </c>
      <c r="CC410">
        <v>-2.4E-2</v>
      </c>
      <c r="CE410">
        <v>2.1000000000000001E-2</v>
      </c>
      <c r="CG410">
        <v>4.9000002000000001E-2</v>
      </c>
      <c r="CS410">
        <v>0</v>
      </c>
      <c r="CT410">
        <v>0</v>
      </c>
      <c r="CU410">
        <v>0</v>
      </c>
      <c r="CV410">
        <v>0.42299998</v>
      </c>
      <c r="CW410">
        <v>0.23499999999999999</v>
      </c>
      <c r="CX410">
        <v>0.18799999000000001</v>
      </c>
      <c r="CY410">
        <v>0.36099997</v>
      </c>
      <c r="CZ410">
        <v>0</v>
      </c>
      <c r="DA410">
        <v>0</v>
      </c>
      <c r="DB410">
        <v>0</v>
      </c>
      <c r="DC410">
        <v>6.0000000000000001E-3</v>
      </c>
      <c r="DD410">
        <v>0.20999999</v>
      </c>
      <c r="DE410">
        <v>0</v>
      </c>
      <c r="DF410">
        <v>2003</v>
      </c>
      <c r="DG410">
        <v>0.29799998</v>
      </c>
      <c r="DH410">
        <v>7.6999999999999999E-2</v>
      </c>
      <c r="DI410">
        <v>0.221</v>
      </c>
      <c r="DJ410">
        <v>0.23799998999999999</v>
      </c>
      <c r="DK410">
        <v>0.315</v>
      </c>
      <c r="DR410">
        <v>0</v>
      </c>
      <c r="DS410">
        <v>0</v>
      </c>
      <c r="DT410">
        <v>0</v>
      </c>
      <c r="DU410">
        <v>0</v>
      </c>
      <c r="DV410">
        <v>3375</v>
      </c>
      <c r="DW410">
        <v>190578</v>
      </c>
      <c r="DX410">
        <v>41.799999</v>
      </c>
      <c r="DZ410">
        <v>56.467998999999999</v>
      </c>
      <c r="EA410">
        <v>12</v>
      </c>
      <c r="EC410">
        <v>1783</v>
      </c>
      <c r="ED410">
        <v>44300</v>
      </c>
      <c r="EF410">
        <v>24.846001000000001</v>
      </c>
      <c r="EG410">
        <v>1099</v>
      </c>
      <c r="EH410">
        <v>30419</v>
      </c>
      <c r="EJ410">
        <v>27.679001</v>
      </c>
      <c r="EN410">
        <v>247</v>
      </c>
      <c r="EO410">
        <v>5284</v>
      </c>
      <c r="EP410">
        <v>437</v>
      </c>
      <c r="ES410">
        <v>0</v>
      </c>
      <c r="EV410">
        <v>5170</v>
      </c>
      <c r="EW410">
        <v>0</v>
      </c>
      <c r="EX410">
        <v>0</v>
      </c>
      <c r="FB410">
        <v>1655015</v>
      </c>
      <c r="FP410">
        <v>14218.663</v>
      </c>
      <c r="FQ410">
        <v>28450.723000000002</v>
      </c>
      <c r="FW410">
        <v>42669.387000000002</v>
      </c>
      <c r="FX410">
        <v>-90305.766000000003</v>
      </c>
      <c r="FZ410">
        <v>52929.938000000002</v>
      </c>
      <c r="GA410">
        <v>7565.8262000000004</v>
      </c>
      <c r="GB410">
        <v>60495.762000000002</v>
      </c>
      <c r="GD410">
        <v>-11060.81</v>
      </c>
      <c r="GG410">
        <v>600.03399999999999</v>
      </c>
      <c r="GL410">
        <v>-5880.3418000000001</v>
      </c>
      <c r="GM410">
        <v>2993.6509000000001</v>
      </c>
      <c r="GN410">
        <v>-2527.4470000000001</v>
      </c>
      <c r="GQ410">
        <v>-3015.5338999999999</v>
      </c>
      <c r="GR410">
        <v>-57819.59</v>
      </c>
      <c r="GS410">
        <v>-57819.59</v>
      </c>
      <c r="GZ410">
        <v>0</v>
      </c>
      <c r="HA410">
        <v>-179.452</v>
      </c>
      <c r="HB410">
        <v>-4742.5219999999999</v>
      </c>
      <c r="HD410">
        <v>-566.11797999999999</v>
      </c>
      <c r="HE410">
        <v>-63307.684000000001</v>
      </c>
      <c r="HG410">
        <v>1660165</v>
      </c>
    </row>
    <row r="411" spans="1:215" x14ac:dyDescent="0.25">
      <c r="A411">
        <v>30</v>
      </c>
      <c r="B411" t="s">
        <v>830</v>
      </c>
      <c r="C411">
        <v>2003</v>
      </c>
      <c r="E411" t="s">
        <v>831</v>
      </c>
      <c r="F411">
        <v>1937</v>
      </c>
      <c r="G411">
        <v>0</v>
      </c>
      <c r="I411">
        <v>2</v>
      </c>
      <c r="J411" t="s">
        <v>710</v>
      </c>
      <c r="K411" t="s">
        <v>711</v>
      </c>
      <c r="L411" t="s">
        <v>832</v>
      </c>
      <c r="M411">
        <v>3</v>
      </c>
      <c r="N411" t="s">
        <v>651</v>
      </c>
      <c r="O411">
        <v>0</v>
      </c>
      <c r="P411" t="s">
        <v>633</v>
      </c>
      <c r="Q411" t="s">
        <v>713</v>
      </c>
      <c r="R411">
        <v>1</v>
      </c>
      <c r="T411" s="60">
        <v>37802</v>
      </c>
      <c r="U411" s="60">
        <v>37803</v>
      </c>
      <c r="V411" s="60">
        <v>37803</v>
      </c>
      <c r="W411" t="s">
        <v>201</v>
      </c>
      <c r="X411" t="s">
        <v>833</v>
      </c>
      <c r="Y411" t="s">
        <v>627</v>
      </c>
      <c r="Z411">
        <v>3.9999999000000001E-2</v>
      </c>
      <c r="AA411">
        <v>8.5000001000000006E-2</v>
      </c>
      <c r="AB411">
        <v>1</v>
      </c>
      <c r="AC411">
        <v>0</v>
      </c>
      <c r="AD411">
        <v>5</v>
      </c>
      <c r="AE411">
        <v>1</v>
      </c>
      <c r="AF411">
        <v>3</v>
      </c>
      <c r="AG411">
        <v>21</v>
      </c>
      <c r="BP411" s="60">
        <v>37803</v>
      </c>
      <c r="BQ411">
        <v>1961350</v>
      </c>
      <c r="BR411">
        <v>2118450</v>
      </c>
      <c r="BS411">
        <v>0.92584199</v>
      </c>
      <c r="BT411">
        <v>157100</v>
      </c>
      <c r="BV411">
        <v>186050</v>
      </c>
      <c r="BW411">
        <v>27989</v>
      </c>
      <c r="BX411">
        <v>1</v>
      </c>
      <c r="BY411">
        <v>1</v>
      </c>
      <c r="BZ411">
        <v>1</v>
      </c>
      <c r="CA411">
        <v>1</v>
      </c>
      <c r="CC411">
        <v>6.4800001999999995E-2</v>
      </c>
      <c r="CE411">
        <v>9.1000000000000004E-3</v>
      </c>
      <c r="CG411">
        <v>3.6499998999999998E-2</v>
      </c>
      <c r="CJ411">
        <v>9.0500004999999994E-2</v>
      </c>
      <c r="CS411">
        <v>0</v>
      </c>
      <c r="CT411">
        <v>0</v>
      </c>
      <c r="CU411">
        <v>0</v>
      </c>
      <c r="CV411">
        <v>0.41599997999999999</v>
      </c>
      <c r="CW411">
        <v>0.21600000999999999</v>
      </c>
      <c r="CX411">
        <v>0.2</v>
      </c>
      <c r="CY411">
        <v>0.35799998</v>
      </c>
      <c r="CZ411">
        <v>0</v>
      </c>
      <c r="DA411">
        <v>0</v>
      </c>
      <c r="DB411">
        <v>4.3999999999999997E-2</v>
      </c>
      <c r="DC411">
        <v>1.2999999E-2</v>
      </c>
      <c r="DD411">
        <v>0.16900000000000001</v>
      </c>
      <c r="DE411">
        <v>0</v>
      </c>
      <c r="DF411">
        <v>2004</v>
      </c>
      <c r="DR411">
        <v>0</v>
      </c>
      <c r="DS411">
        <v>0</v>
      </c>
      <c r="DT411">
        <v>0</v>
      </c>
      <c r="DU411">
        <v>0</v>
      </c>
      <c r="DV411">
        <v>3318</v>
      </c>
      <c r="DW411">
        <v>186052</v>
      </c>
      <c r="DZ411">
        <v>56.073540000000001</v>
      </c>
      <c r="EA411">
        <v>10</v>
      </c>
      <c r="EC411">
        <v>1921</v>
      </c>
      <c r="ED411">
        <v>50988</v>
      </c>
      <c r="EF411">
        <v>26.542425000000001</v>
      </c>
      <c r="EG411">
        <v>1154</v>
      </c>
      <c r="EN411">
        <v>247</v>
      </c>
      <c r="EP411">
        <v>520</v>
      </c>
      <c r="EV411">
        <v>5249</v>
      </c>
      <c r="EW411">
        <v>1</v>
      </c>
      <c r="EX411">
        <v>1</v>
      </c>
      <c r="FP411">
        <v>13994.725</v>
      </c>
      <c r="FQ411">
        <v>27989.456999999999</v>
      </c>
      <c r="FW411">
        <v>41984.184000000001</v>
      </c>
      <c r="FX411">
        <v>43573.461000000003</v>
      </c>
      <c r="FZ411">
        <v>48917.175999999999</v>
      </c>
      <c r="GA411">
        <v>10391.085999999999</v>
      </c>
      <c r="GB411">
        <v>59308.262000000002</v>
      </c>
      <c r="GC411">
        <v>7.3220000000000001</v>
      </c>
      <c r="GD411">
        <v>4661.3301000000001</v>
      </c>
      <c r="GG411">
        <v>306.60500999999999</v>
      </c>
      <c r="GL411">
        <v>-10943</v>
      </c>
      <c r="GM411">
        <v>2034.5291</v>
      </c>
      <c r="GN411">
        <v>-1568.259</v>
      </c>
      <c r="GQ411">
        <v>139364.44</v>
      </c>
      <c r="GR411">
        <v>-71385.366999999998</v>
      </c>
      <c r="GS411">
        <v>-71385.366999999998</v>
      </c>
      <c r="GZ411">
        <v>0</v>
      </c>
      <c r="HA411">
        <v>-125.824</v>
      </c>
      <c r="HB411">
        <v>-4362.9858000000004</v>
      </c>
      <c r="HD411">
        <v>-410.84798999999998</v>
      </c>
      <c r="HE411">
        <v>-76285.023000000001</v>
      </c>
      <c r="HG411">
        <v>1723244.4</v>
      </c>
    </row>
    <row r="412" spans="1:215" x14ac:dyDescent="0.25">
      <c r="A412">
        <v>30</v>
      </c>
      <c r="B412" t="s">
        <v>830</v>
      </c>
      <c r="C412">
        <v>2004</v>
      </c>
      <c r="E412" t="s">
        <v>831</v>
      </c>
      <c r="F412">
        <v>1937</v>
      </c>
      <c r="G412">
        <v>0</v>
      </c>
      <c r="I412">
        <v>2</v>
      </c>
      <c r="J412" t="s">
        <v>710</v>
      </c>
      <c r="K412" t="s">
        <v>711</v>
      </c>
      <c r="L412" t="s">
        <v>832</v>
      </c>
      <c r="M412">
        <v>3</v>
      </c>
      <c r="N412" t="s">
        <v>651</v>
      </c>
      <c r="O412">
        <v>0</v>
      </c>
      <c r="P412" t="s">
        <v>633</v>
      </c>
      <c r="Q412" t="s">
        <v>713</v>
      </c>
      <c r="R412">
        <v>1</v>
      </c>
      <c r="T412" s="60">
        <v>38168</v>
      </c>
      <c r="U412" s="60">
        <v>38169</v>
      </c>
      <c r="V412" s="60">
        <v>38169</v>
      </c>
      <c r="W412" t="s">
        <v>201</v>
      </c>
      <c r="X412" t="s">
        <v>833</v>
      </c>
      <c r="Y412" t="s">
        <v>627</v>
      </c>
      <c r="Z412">
        <v>3.9999999000000001E-2</v>
      </c>
      <c r="AA412">
        <v>8.5000001000000006E-2</v>
      </c>
      <c r="AB412">
        <v>1</v>
      </c>
      <c r="AC412">
        <v>0</v>
      </c>
      <c r="AD412">
        <v>5</v>
      </c>
      <c r="AE412">
        <v>1</v>
      </c>
      <c r="AF412">
        <v>3</v>
      </c>
      <c r="AG412">
        <v>21</v>
      </c>
      <c r="BP412" s="60">
        <v>38169</v>
      </c>
      <c r="BQ412">
        <v>2000300</v>
      </c>
      <c r="BR412">
        <v>2266800</v>
      </c>
      <c r="BS412">
        <v>0.88</v>
      </c>
      <c r="BT412">
        <v>266500</v>
      </c>
      <c r="BV412">
        <v>181500</v>
      </c>
      <c r="BW412">
        <v>28477</v>
      </c>
      <c r="BX412">
        <v>1</v>
      </c>
      <c r="BY412">
        <v>0</v>
      </c>
      <c r="BZ412">
        <v>0</v>
      </c>
      <c r="CA412">
        <v>0</v>
      </c>
      <c r="CC412">
        <v>0.18410000000000001</v>
      </c>
      <c r="CD412">
        <v>0.123</v>
      </c>
      <c r="CE412">
        <v>7.1999996999999996E-2</v>
      </c>
      <c r="CG412">
        <v>6.1000000999999998E-2</v>
      </c>
      <c r="CJ412">
        <v>0.10299999999999999</v>
      </c>
      <c r="CS412">
        <v>0</v>
      </c>
      <c r="CT412">
        <v>0</v>
      </c>
      <c r="CU412">
        <v>0</v>
      </c>
      <c r="CV412">
        <v>0.43700000999999999</v>
      </c>
      <c r="CW412">
        <v>0.23699999999999999</v>
      </c>
      <c r="CX412">
        <v>0.2</v>
      </c>
      <c r="CY412">
        <v>0.32299998000000002</v>
      </c>
      <c r="CZ412">
        <v>0</v>
      </c>
      <c r="DA412">
        <v>0</v>
      </c>
      <c r="DB412">
        <v>5.5E-2</v>
      </c>
      <c r="DC412">
        <v>3.0999999E-2</v>
      </c>
      <c r="DD412">
        <v>0.154</v>
      </c>
      <c r="DE412">
        <v>0</v>
      </c>
      <c r="DF412">
        <v>2005</v>
      </c>
      <c r="DG412">
        <v>0.29700001999999998</v>
      </c>
      <c r="DH412">
        <v>9.0000003999999995E-2</v>
      </c>
      <c r="DI412">
        <v>0.20699999999999999</v>
      </c>
      <c r="DJ412">
        <v>0.31099999</v>
      </c>
      <c r="DK412">
        <v>0.40099998999999997</v>
      </c>
      <c r="DR412">
        <v>0</v>
      </c>
      <c r="DS412">
        <v>0</v>
      </c>
      <c r="DT412">
        <v>0</v>
      </c>
      <c r="DU412">
        <v>0</v>
      </c>
      <c r="DV412">
        <v>3656</v>
      </c>
      <c r="DW412">
        <v>181526</v>
      </c>
      <c r="DX412">
        <v>40.400002000000001</v>
      </c>
      <c r="DZ412">
        <v>48.206001000000001</v>
      </c>
      <c r="EA412">
        <v>9</v>
      </c>
      <c r="EC412">
        <v>2051</v>
      </c>
      <c r="ED412">
        <v>57676</v>
      </c>
      <c r="EF412">
        <v>28.120999999999999</v>
      </c>
      <c r="EG412">
        <v>1343</v>
      </c>
      <c r="EH412">
        <v>41241</v>
      </c>
      <c r="EN412">
        <v>252</v>
      </c>
      <c r="EO412">
        <v>6090</v>
      </c>
      <c r="EP412">
        <v>456</v>
      </c>
      <c r="ES412">
        <v>0</v>
      </c>
      <c r="EV412">
        <v>5716</v>
      </c>
      <c r="EW412">
        <v>0</v>
      </c>
      <c r="EX412">
        <v>0</v>
      </c>
      <c r="FB412">
        <v>1953890</v>
      </c>
      <c r="FP412">
        <v>14238.463</v>
      </c>
      <c r="FQ412">
        <v>28476.945</v>
      </c>
      <c r="FW412">
        <v>42715.41</v>
      </c>
      <c r="FX412">
        <v>252764.03</v>
      </c>
      <c r="FZ412">
        <v>38617.796999999999</v>
      </c>
      <c r="GA412">
        <v>15475.695</v>
      </c>
      <c r="GB412">
        <v>54093.491999999998</v>
      </c>
      <c r="GC412">
        <v>2.4619998999999999</v>
      </c>
      <c r="GD412">
        <v>8186.7309999999998</v>
      </c>
      <c r="GG412">
        <v>390.83899000000002</v>
      </c>
      <c r="GL412">
        <v>-11965.521000000001</v>
      </c>
      <c r="GM412">
        <v>3510.375</v>
      </c>
      <c r="GN412">
        <v>-2757.5</v>
      </c>
      <c r="GQ412">
        <v>346940.31</v>
      </c>
      <c r="GR412">
        <v>-83618.593999999997</v>
      </c>
      <c r="GS412">
        <v>-83618.593999999997</v>
      </c>
      <c r="GZ412">
        <v>0</v>
      </c>
      <c r="HA412">
        <v>-97.362999000000002</v>
      </c>
      <c r="HB412">
        <v>-4903.8091000000004</v>
      </c>
      <c r="HD412">
        <v>-661.51702999999998</v>
      </c>
      <c r="HE412">
        <v>-89281.281000000003</v>
      </c>
      <c r="HG412">
        <v>1980903.4</v>
      </c>
    </row>
    <row r="413" spans="1:215" x14ac:dyDescent="0.25">
      <c r="A413">
        <v>30</v>
      </c>
      <c r="B413" t="s">
        <v>830</v>
      </c>
      <c r="C413">
        <v>2005</v>
      </c>
      <c r="E413" t="s">
        <v>831</v>
      </c>
      <c r="F413">
        <v>1937</v>
      </c>
      <c r="G413">
        <v>0</v>
      </c>
      <c r="I413">
        <v>2</v>
      </c>
      <c r="J413" t="s">
        <v>710</v>
      </c>
      <c r="K413" t="s">
        <v>711</v>
      </c>
      <c r="L413" t="s">
        <v>832</v>
      </c>
      <c r="M413">
        <v>3</v>
      </c>
      <c r="N413" t="s">
        <v>651</v>
      </c>
      <c r="O413">
        <v>0</v>
      </c>
      <c r="P413" t="s">
        <v>633</v>
      </c>
      <c r="Q413" t="s">
        <v>713</v>
      </c>
      <c r="R413">
        <v>1</v>
      </c>
      <c r="T413" s="60">
        <v>38533</v>
      </c>
      <c r="U413" s="60">
        <v>38534</v>
      </c>
      <c r="V413" s="60">
        <v>38534</v>
      </c>
      <c r="W413" t="s">
        <v>201</v>
      </c>
      <c r="X413" t="s">
        <v>833</v>
      </c>
      <c r="Y413" t="s">
        <v>619</v>
      </c>
      <c r="Z413">
        <v>3.9999999000000001E-2</v>
      </c>
      <c r="AA413">
        <v>8.5000001000000006E-2</v>
      </c>
      <c r="AB413">
        <v>1</v>
      </c>
      <c r="AC413">
        <v>0</v>
      </c>
      <c r="AD413">
        <v>5</v>
      </c>
      <c r="AE413">
        <v>1</v>
      </c>
      <c r="AF413">
        <v>1</v>
      </c>
      <c r="AG413">
        <v>30</v>
      </c>
      <c r="BP413" s="60">
        <v>38534</v>
      </c>
      <c r="BQ413">
        <v>2119200</v>
      </c>
      <c r="BR413">
        <v>2461100</v>
      </c>
      <c r="BS413">
        <v>0.86000001000000004</v>
      </c>
      <c r="BT413">
        <v>341900</v>
      </c>
      <c r="BV413">
        <v>192100</v>
      </c>
      <c r="BW413">
        <v>32689</v>
      </c>
      <c r="BX413">
        <v>1</v>
      </c>
      <c r="BY413">
        <v>0</v>
      </c>
      <c r="BZ413">
        <v>0</v>
      </c>
      <c r="CA413">
        <v>0</v>
      </c>
      <c r="CC413">
        <v>0.191</v>
      </c>
      <c r="CD413">
        <v>0.18799999000000001</v>
      </c>
      <c r="CE413">
        <v>0.14499999999999999</v>
      </c>
      <c r="CG413">
        <v>7.6999999999999999E-2</v>
      </c>
      <c r="CJ413">
        <v>0.10600001000000001</v>
      </c>
      <c r="CR413">
        <v>0</v>
      </c>
      <c r="CS413">
        <v>0</v>
      </c>
      <c r="CT413">
        <v>0</v>
      </c>
      <c r="CU413">
        <v>0</v>
      </c>
      <c r="CV413">
        <v>0.44700000000000001</v>
      </c>
      <c r="CW413">
        <v>0.24299999</v>
      </c>
      <c r="CX413">
        <v>0.20399999999999999</v>
      </c>
      <c r="CY413">
        <v>0.33600000000000002</v>
      </c>
      <c r="CZ413">
        <v>0</v>
      </c>
      <c r="DA413">
        <v>0</v>
      </c>
      <c r="DB413">
        <v>5.4000000999999999E-2</v>
      </c>
      <c r="DC413">
        <v>2.9999998999999999E-2</v>
      </c>
      <c r="DD413">
        <v>0.13300000000000001</v>
      </c>
      <c r="DE413">
        <v>0</v>
      </c>
      <c r="DF413">
        <v>2006</v>
      </c>
      <c r="DG413">
        <v>0.29899998999999999</v>
      </c>
      <c r="DH413">
        <v>9.0000003999999995E-2</v>
      </c>
      <c r="DI413">
        <v>0.20899999</v>
      </c>
      <c r="DJ413">
        <v>0.33500001000000001</v>
      </c>
      <c r="DK413">
        <v>0.42500000999999998</v>
      </c>
      <c r="DR413">
        <v>0</v>
      </c>
      <c r="DS413">
        <v>0</v>
      </c>
      <c r="DT413">
        <v>0</v>
      </c>
      <c r="DU413">
        <v>0</v>
      </c>
      <c r="DV413">
        <v>3894</v>
      </c>
      <c r="DW413">
        <v>192084</v>
      </c>
      <c r="DX413">
        <v>39.400002000000001</v>
      </c>
      <c r="DZ413">
        <v>49.358001999999999</v>
      </c>
      <c r="EA413">
        <v>10</v>
      </c>
      <c r="EC413">
        <v>2133</v>
      </c>
      <c r="ED413">
        <v>62882</v>
      </c>
      <c r="EF413">
        <v>29.481000999999999</v>
      </c>
      <c r="EG413">
        <v>1408</v>
      </c>
      <c r="EH413">
        <v>45319</v>
      </c>
      <c r="EJ413">
        <v>32.186999999999998</v>
      </c>
      <c r="EN413">
        <v>252</v>
      </c>
      <c r="EO413">
        <v>6404</v>
      </c>
      <c r="EP413">
        <v>473</v>
      </c>
      <c r="ES413">
        <v>0</v>
      </c>
      <c r="EV413">
        <v>6037</v>
      </c>
      <c r="EW413">
        <v>0</v>
      </c>
      <c r="EX413">
        <v>0</v>
      </c>
      <c r="FB413">
        <v>2142261</v>
      </c>
      <c r="FP413">
        <v>16355.387000000001</v>
      </c>
      <c r="FQ413">
        <v>32688.838</v>
      </c>
      <c r="FW413">
        <v>49044.214999999997</v>
      </c>
      <c r="FX413">
        <v>281384.13</v>
      </c>
      <c r="FZ413">
        <v>40657.593999999997</v>
      </c>
      <c r="GA413">
        <v>19360.918000000001</v>
      </c>
      <c r="GB413">
        <v>60018.512000000002</v>
      </c>
      <c r="GC413">
        <v>1788.4561000000001</v>
      </c>
      <c r="GD413">
        <v>9085.2031000000006</v>
      </c>
      <c r="GG413">
        <v>494.47197999999997</v>
      </c>
      <c r="GL413">
        <v>-14325.519</v>
      </c>
      <c r="GM413">
        <v>10458.544</v>
      </c>
      <c r="GN413">
        <v>-9319.3534999999993</v>
      </c>
      <c r="GP413">
        <v>9325.7255999999998</v>
      </c>
      <c r="GQ413">
        <v>397954.38</v>
      </c>
      <c r="GR413">
        <v>-85857.125</v>
      </c>
      <c r="GS413">
        <v>-85857.125</v>
      </c>
      <c r="GZ413">
        <v>0</v>
      </c>
      <c r="HA413">
        <v>-73.667998999999995</v>
      </c>
      <c r="HB413">
        <v>-5958.2660999999998</v>
      </c>
      <c r="HD413">
        <v>-964.70898</v>
      </c>
      <c r="HE413">
        <v>-92853.766000000003</v>
      </c>
      <c r="HG413">
        <v>2286004</v>
      </c>
    </row>
    <row r="414" spans="1:215" x14ac:dyDescent="0.25">
      <c r="A414">
        <v>30</v>
      </c>
      <c r="B414" t="s">
        <v>830</v>
      </c>
      <c r="C414">
        <v>2006</v>
      </c>
      <c r="E414" t="s">
        <v>831</v>
      </c>
      <c r="F414">
        <v>1937</v>
      </c>
      <c r="G414">
        <v>0</v>
      </c>
      <c r="I414">
        <v>2</v>
      </c>
      <c r="J414" t="s">
        <v>710</v>
      </c>
      <c r="K414" t="s">
        <v>711</v>
      </c>
      <c r="L414" t="s">
        <v>832</v>
      </c>
      <c r="M414">
        <v>3</v>
      </c>
      <c r="N414" t="s">
        <v>651</v>
      </c>
      <c r="O414">
        <v>0</v>
      </c>
      <c r="P414" t="s">
        <v>633</v>
      </c>
      <c r="Q414" t="s">
        <v>713</v>
      </c>
      <c r="R414">
        <v>1</v>
      </c>
      <c r="T414" s="60">
        <v>38898</v>
      </c>
      <c r="U414" s="60">
        <v>38899</v>
      </c>
      <c r="V414" s="60">
        <v>38899</v>
      </c>
      <c r="W414" t="s">
        <v>201</v>
      </c>
      <c r="X414" t="s">
        <v>833</v>
      </c>
      <c r="Y414" t="s">
        <v>619</v>
      </c>
      <c r="Z414">
        <v>2.9999998999999999E-2</v>
      </c>
      <c r="AA414">
        <v>8.5000001000000006E-2</v>
      </c>
      <c r="AB414">
        <v>1</v>
      </c>
      <c r="AC414">
        <v>0</v>
      </c>
      <c r="AD414">
        <v>5</v>
      </c>
      <c r="AE414">
        <v>1</v>
      </c>
      <c r="AF414">
        <v>1</v>
      </c>
      <c r="AG414">
        <v>30</v>
      </c>
      <c r="BP414" s="60">
        <v>38899</v>
      </c>
      <c r="BQ414">
        <v>2324999</v>
      </c>
      <c r="BR414">
        <v>2670900</v>
      </c>
      <c r="BS414">
        <v>0.87</v>
      </c>
      <c r="BT414">
        <v>345901</v>
      </c>
      <c r="BV414">
        <v>218746</v>
      </c>
      <c r="BW414">
        <v>48780</v>
      </c>
      <c r="BX414">
        <v>1</v>
      </c>
      <c r="BY414">
        <v>0</v>
      </c>
      <c r="BZ414">
        <v>0</v>
      </c>
      <c r="CA414">
        <v>0</v>
      </c>
      <c r="CC414">
        <v>0.14499999999999999</v>
      </c>
      <c r="CE414">
        <v>0.17299998999999999</v>
      </c>
      <c r="CG414">
        <v>0.109</v>
      </c>
      <c r="CJ414">
        <v>0.10399999</v>
      </c>
      <c r="CR414">
        <v>0</v>
      </c>
      <c r="CS414">
        <v>0</v>
      </c>
      <c r="CT414">
        <v>0</v>
      </c>
      <c r="CU414">
        <v>0</v>
      </c>
      <c r="CV414">
        <v>0.47</v>
      </c>
      <c r="CW414">
        <v>0.24299999</v>
      </c>
      <c r="CX414">
        <v>0.22700001</v>
      </c>
      <c r="CY414">
        <v>0.33900002000000001</v>
      </c>
      <c r="CZ414">
        <v>0</v>
      </c>
      <c r="DA414">
        <v>0</v>
      </c>
      <c r="DB414">
        <v>4.8000000000000001E-2</v>
      </c>
      <c r="DC414">
        <v>2.9000001000000001E-2</v>
      </c>
      <c r="DD414">
        <v>0.11399999</v>
      </c>
      <c r="DE414">
        <v>0</v>
      </c>
      <c r="DF414">
        <v>2007</v>
      </c>
      <c r="DG414">
        <v>0.30500000999999999</v>
      </c>
      <c r="DH414">
        <v>9.0000003999999995E-2</v>
      </c>
      <c r="DI414">
        <v>0.215</v>
      </c>
      <c r="DJ414">
        <v>0.32700002</v>
      </c>
      <c r="DK414">
        <v>0.41699999999999998</v>
      </c>
      <c r="DR414">
        <v>0</v>
      </c>
      <c r="DS414">
        <v>0</v>
      </c>
      <c r="DT414">
        <v>0</v>
      </c>
      <c r="DU414">
        <v>0</v>
      </c>
      <c r="DV414">
        <v>3796</v>
      </c>
      <c r="DW414">
        <v>218746</v>
      </c>
      <c r="DX414">
        <v>41.200001</v>
      </c>
      <c r="DZ414">
        <v>52.730998999999997</v>
      </c>
      <c r="EA414">
        <v>8</v>
      </c>
      <c r="EC414">
        <v>2268</v>
      </c>
      <c r="ED414">
        <v>70420</v>
      </c>
      <c r="EF414">
        <v>31.049999</v>
      </c>
      <c r="EG414">
        <v>1521</v>
      </c>
      <c r="EH414">
        <v>1183</v>
      </c>
      <c r="EJ414">
        <v>33.651001000000001</v>
      </c>
      <c r="EN414">
        <v>254</v>
      </c>
      <c r="EO414">
        <v>6939</v>
      </c>
      <c r="EP414">
        <v>493</v>
      </c>
      <c r="ES414">
        <v>0</v>
      </c>
      <c r="EV414">
        <v>6072</v>
      </c>
      <c r="EW414">
        <v>0</v>
      </c>
      <c r="EX414">
        <v>0</v>
      </c>
      <c r="FB414">
        <v>2301405</v>
      </c>
      <c r="FP414">
        <v>18470.66</v>
      </c>
      <c r="FQ414">
        <v>48780.292999999998</v>
      </c>
      <c r="FW414">
        <v>67250.952999999994</v>
      </c>
      <c r="FX414">
        <v>250059.66</v>
      </c>
      <c r="FZ414">
        <v>48722.32</v>
      </c>
      <c r="GA414">
        <v>20577.585999999999</v>
      </c>
      <c r="GB414">
        <v>69299.906000000003</v>
      </c>
      <c r="GC414">
        <v>2186.0039000000002</v>
      </c>
      <c r="GD414">
        <v>8231.0586000000003</v>
      </c>
      <c r="GG414">
        <v>511.67800999999997</v>
      </c>
      <c r="GL414">
        <v>-10094.588</v>
      </c>
      <c r="GM414">
        <v>23779.888999999999</v>
      </c>
      <c r="GN414">
        <v>-22339.49</v>
      </c>
      <c r="GQ414">
        <v>388885.06</v>
      </c>
      <c r="GR414">
        <v>-93842.906000000003</v>
      </c>
      <c r="GS414">
        <v>-93842.906000000003</v>
      </c>
      <c r="GZ414">
        <v>0</v>
      </c>
      <c r="HA414">
        <v>-264.96499999999997</v>
      </c>
      <c r="HB414">
        <v>-6155.6400999999996</v>
      </c>
      <c r="HD414">
        <v>-741.22198000000003</v>
      </c>
      <c r="HE414">
        <v>-101004.73</v>
      </c>
      <c r="HG414">
        <v>2573884.2999999998</v>
      </c>
    </row>
    <row r="415" spans="1:215" x14ac:dyDescent="0.25">
      <c r="A415">
        <v>30</v>
      </c>
      <c r="B415" t="s">
        <v>830</v>
      </c>
      <c r="C415">
        <v>2007</v>
      </c>
      <c r="E415" t="s">
        <v>831</v>
      </c>
      <c r="F415">
        <v>1937</v>
      </c>
      <c r="G415">
        <v>0</v>
      </c>
      <c r="I415">
        <v>2</v>
      </c>
      <c r="J415" t="s">
        <v>710</v>
      </c>
      <c r="K415" t="s">
        <v>711</v>
      </c>
      <c r="L415" t="s">
        <v>832</v>
      </c>
      <c r="M415">
        <v>3</v>
      </c>
      <c r="N415" t="s">
        <v>651</v>
      </c>
      <c r="O415">
        <v>0</v>
      </c>
      <c r="P415" t="s">
        <v>633</v>
      </c>
      <c r="Q415" t="s">
        <v>713</v>
      </c>
      <c r="R415">
        <v>1</v>
      </c>
      <c r="T415" s="60">
        <v>39263</v>
      </c>
      <c r="U415" s="60">
        <v>39264</v>
      </c>
      <c r="V415" s="60">
        <v>39264</v>
      </c>
      <c r="W415" t="s">
        <v>201</v>
      </c>
      <c r="X415" t="s">
        <v>833</v>
      </c>
      <c r="Y415" t="s">
        <v>619</v>
      </c>
      <c r="Z415">
        <v>2.9999998999999999E-2</v>
      </c>
      <c r="AA415">
        <v>8.5000001000000006E-2</v>
      </c>
      <c r="AB415">
        <v>1</v>
      </c>
      <c r="AC415">
        <v>0</v>
      </c>
      <c r="AD415">
        <v>5</v>
      </c>
      <c r="AE415">
        <v>1</v>
      </c>
      <c r="AF415">
        <v>1</v>
      </c>
      <c r="AG415">
        <v>30</v>
      </c>
      <c r="BP415" s="60">
        <v>39264</v>
      </c>
      <c r="BQ415">
        <v>2633625</v>
      </c>
      <c r="BR415">
        <v>2892292</v>
      </c>
      <c r="BS415">
        <v>0.91000002999999996</v>
      </c>
      <c r="BT415">
        <v>258667</v>
      </c>
      <c r="BV415">
        <v>232397</v>
      </c>
      <c r="BW415">
        <v>52821</v>
      </c>
      <c r="BX415">
        <v>1</v>
      </c>
      <c r="BY415">
        <v>0</v>
      </c>
      <c r="BZ415">
        <v>0</v>
      </c>
      <c r="CA415">
        <v>0</v>
      </c>
      <c r="CC415">
        <v>0.17</v>
      </c>
      <c r="CE415">
        <v>0.16800000000000001</v>
      </c>
      <c r="CG415">
        <v>0.15000000999999999</v>
      </c>
      <c r="CJ415">
        <v>9.8000005000000001E-2</v>
      </c>
      <c r="CR415">
        <v>0</v>
      </c>
      <c r="CS415">
        <v>0</v>
      </c>
      <c r="CT415">
        <v>0</v>
      </c>
      <c r="CU415">
        <v>0</v>
      </c>
      <c r="CV415">
        <v>0.46100000000000002</v>
      </c>
      <c r="CW415">
        <v>0.23499999999999999</v>
      </c>
      <c r="CX415">
        <v>0.22600001</v>
      </c>
      <c r="CY415">
        <v>0.33700001000000002</v>
      </c>
      <c r="CZ415">
        <v>0</v>
      </c>
      <c r="DA415">
        <v>0</v>
      </c>
      <c r="DB415">
        <v>4.1999999000000003E-2</v>
      </c>
      <c r="DC415">
        <v>2.5000000000000001E-2</v>
      </c>
      <c r="DD415">
        <v>0.13500001</v>
      </c>
      <c r="DE415">
        <v>0</v>
      </c>
      <c r="DF415">
        <v>2008</v>
      </c>
      <c r="DG415">
        <v>0.30500000999999999</v>
      </c>
      <c r="DH415">
        <v>9.0000003999999995E-2</v>
      </c>
      <c r="DI415">
        <v>0.215</v>
      </c>
      <c r="DJ415">
        <v>0.29399999999999998</v>
      </c>
      <c r="DK415">
        <v>0.38400000000000001</v>
      </c>
      <c r="DR415">
        <v>0</v>
      </c>
      <c r="DS415">
        <v>0</v>
      </c>
      <c r="DT415">
        <v>0</v>
      </c>
      <c r="DU415">
        <v>0</v>
      </c>
      <c r="DV415">
        <v>3819</v>
      </c>
      <c r="DW415">
        <v>232397</v>
      </c>
      <c r="DX415">
        <v>40.5</v>
      </c>
      <c r="DZ415">
        <v>57.581001000000001</v>
      </c>
      <c r="EA415">
        <v>8</v>
      </c>
      <c r="EC415">
        <v>2315</v>
      </c>
      <c r="ED415">
        <v>74948</v>
      </c>
      <c r="EF415">
        <v>32.375</v>
      </c>
      <c r="EG415">
        <v>1550</v>
      </c>
      <c r="EH415">
        <v>54402</v>
      </c>
      <c r="EJ415">
        <v>35.097999999999999</v>
      </c>
      <c r="EN415">
        <v>253</v>
      </c>
      <c r="EO415">
        <v>7322</v>
      </c>
      <c r="EP415">
        <v>512</v>
      </c>
      <c r="ES415">
        <v>0</v>
      </c>
      <c r="EV415">
        <v>6142</v>
      </c>
      <c r="EW415">
        <v>0</v>
      </c>
      <c r="EX415">
        <v>0</v>
      </c>
      <c r="FB415">
        <v>2506345</v>
      </c>
      <c r="FI415">
        <v>2966082</v>
      </c>
      <c r="FP415">
        <v>19981.655999999999</v>
      </c>
      <c r="FQ415">
        <v>52821.472999999998</v>
      </c>
      <c r="FW415">
        <v>72803.133000000002</v>
      </c>
      <c r="FX415">
        <v>328607.06</v>
      </c>
      <c r="FZ415">
        <v>57664.858999999997</v>
      </c>
      <c r="GA415">
        <v>31620.175999999999</v>
      </c>
      <c r="GB415">
        <v>89285.031000000003</v>
      </c>
      <c r="GC415">
        <v>3198.0740000000001</v>
      </c>
      <c r="GD415">
        <v>11690.766</v>
      </c>
      <c r="GG415">
        <v>3092.0509999999999</v>
      </c>
      <c r="GL415">
        <v>-10182.092000000001</v>
      </c>
      <c r="GM415">
        <v>31784.258000000002</v>
      </c>
      <c r="GN415">
        <v>-30499.59</v>
      </c>
      <c r="GP415">
        <v>1273.49</v>
      </c>
      <c r="GQ415">
        <v>501052.19</v>
      </c>
      <c r="GR415">
        <v>-100965.33</v>
      </c>
      <c r="GS415">
        <v>-100965.33</v>
      </c>
      <c r="GZ415">
        <v>0</v>
      </c>
      <c r="HA415">
        <v>-202.679</v>
      </c>
      <c r="HB415">
        <v>-6800.9530999999997</v>
      </c>
      <c r="HD415">
        <v>-885.84198000000004</v>
      </c>
      <c r="HE415">
        <v>-108854.8</v>
      </c>
      <c r="HG415">
        <v>2966081.8</v>
      </c>
    </row>
    <row r="416" spans="1:215" x14ac:dyDescent="0.25">
      <c r="A416">
        <v>30</v>
      </c>
      <c r="B416" t="s">
        <v>830</v>
      </c>
      <c r="C416">
        <v>2008</v>
      </c>
      <c r="E416" t="s">
        <v>831</v>
      </c>
      <c r="F416">
        <v>1937</v>
      </c>
      <c r="G416">
        <v>0</v>
      </c>
      <c r="I416">
        <v>2</v>
      </c>
      <c r="J416" t="s">
        <v>710</v>
      </c>
      <c r="K416" t="s">
        <v>711</v>
      </c>
      <c r="L416" t="s">
        <v>832</v>
      </c>
      <c r="M416">
        <v>3</v>
      </c>
      <c r="N416" t="s">
        <v>651</v>
      </c>
      <c r="O416">
        <v>0</v>
      </c>
      <c r="P416" t="s">
        <v>633</v>
      </c>
      <c r="Q416" t="s">
        <v>713</v>
      </c>
      <c r="R416">
        <v>1</v>
      </c>
      <c r="T416" s="60">
        <v>39629</v>
      </c>
      <c r="U416" s="60">
        <v>39630</v>
      </c>
      <c r="V416" s="60">
        <v>39630</v>
      </c>
      <c r="W416" t="s">
        <v>201</v>
      </c>
      <c r="X416" t="s">
        <v>833</v>
      </c>
      <c r="Y416" t="s">
        <v>619</v>
      </c>
      <c r="Z416">
        <v>2.9999998999999999E-2</v>
      </c>
      <c r="AA416">
        <v>8.5000001000000006E-2</v>
      </c>
      <c r="AB416">
        <v>1</v>
      </c>
      <c r="AC416">
        <v>0</v>
      </c>
      <c r="AD416">
        <v>5</v>
      </c>
      <c r="AE416">
        <v>1</v>
      </c>
      <c r="AF416">
        <v>1</v>
      </c>
      <c r="AG416">
        <v>30</v>
      </c>
      <c r="BP416" s="60">
        <v>39630</v>
      </c>
      <c r="BQ416">
        <v>2945086</v>
      </c>
      <c r="BR416">
        <v>3080487</v>
      </c>
      <c r="BS416">
        <v>0.95999997999999997</v>
      </c>
      <c r="BT416">
        <v>135401</v>
      </c>
      <c r="BV416">
        <v>239172</v>
      </c>
      <c r="BW416">
        <v>54051</v>
      </c>
      <c r="BX416">
        <v>1</v>
      </c>
      <c r="BY416">
        <v>0</v>
      </c>
      <c r="BZ416">
        <v>0</v>
      </c>
      <c r="CA416">
        <v>0</v>
      </c>
      <c r="CC416">
        <v>3.9999999000000001E-2</v>
      </c>
      <c r="CE416">
        <v>0.16800000000000001</v>
      </c>
      <c r="CG416">
        <v>0.15000000999999999</v>
      </c>
      <c r="CJ416">
        <v>9.8000005000000001E-2</v>
      </c>
      <c r="CR416">
        <v>0</v>
      </c>
      <c r="CS416">
        <v>0</v>
      </c>
      <c r="CT416">
        <v>0</v>
      </c>
      <c r="CU416">
        <v>0</v>
      </c>
      <c r="CV416">
        <v>0.44599998000000002</v>
      </c>
      <c r="CW416">
        <v>0.23599999999999999</v>
      </c>
      <c r="CX416">
        <v>0.20999999</v>
      </c>
      <c r="CY416">
        <v>0.33000001000000001</v>
      </c>
      <c r="CZ416">
        <v>0</v>
      </c>
      <c r="DA416">
        <v>0</v>
      </c>
      <c r="DB416">
        <v>5.5E-2</v>
      </c>
      <c r="DC416">
        <v>1.2E-2</v>
      </c>
      <c r="DD416">
        <v>0.15700001</v>
      </c>
      <c r="DE416">
        <v>0</v>
      </c>
      <c r="DF416">
        <v>2009</v>
      </c>
      <c r="DG416">
        <v>0.29100000999999998</v>
      </c>
      <c r="DH416">
        <v>9.0000003999999995E-2</v>
      </c>
      <c r="DI416">
        <v>0.20100001000000001</v>
      </c>
      <c r="DJ416">
        <v>0.248</v>
      </c>
      <c r="DK416">
        <v>0.33800000000000002</v>
      </c>
      <c r="DR416">
        <v>0</v>
      </c>
      <c r="DS416">
        <v>0</v>
      </c>
      <c r="DT416">
        <v>0</v>
      </c>
      <c r="DU416">
        <v>0</v>
      </c>
      <c r="DV416">
        <v>3876</v>
      </c>
      <c r="DW416">
        <v>239172</v>
      </c>
      <c r="DX416">
        <v>40.200001</v>
      </c>
      <c r="DZ416">
        <v>59.908999999999999</v>
      </c>
      <c r="EA416">
        <v>8</v>
      </c>
      <c r="EC416">
        <v>2460</v>
      </c>
      <c r="ED416">
        <v>98216</v>
      </c>
      <c r="EF416">
        <v>39.924999</v>
      </c>
      <c r="EG416">
        <v>1652</v>
      </c>
      <c r="EH416">
        <v>74700</v>
      </c>
      <c r="EJ416">
        <v>45.217998999999999</v>
      </c>
      <c r="EN416">
        <v>262</v>
      </c>
      <c r="EO416">
        <v>8429</v>
      </c>
      <c r="EP416">
        <v>546</v>
      </c>
      <c r="ES416">
        <v>0</v>
      </c>
      <c r="EV416">
        <v>6344</v>
      </c>
      <c r="EW416">
        <v>0</v>
      </c>
      <c r="EX416">
        <v>0</v>
      </c>
      <c r="FB416">
        <v>2727397</v>
      </c>
      <c r="FI416">
        <v>3029159</v>
      </c>
      <c r="FP416">
        <v>20431.048999999999</v>
      </c>
      <c r="FQ416">
        <v>54051.413999999997</v>
      </c>
      <c r="FW416">
        <v>74482.460999999996</v>
      </c>
      <c r="FX416">
        <v>22032.928</v>
      </c>
      <c r="FZ416">
        <v>66866.093999999997</v>
      </c>
      <c r="GA416">
        <v>20052.418000000001</v>
      </c>
      <c r="GB416">
        <v>86918.508000000002</v>
      </c>
      <c r="GC416">
        <v>2217.7991000000002</v>
      </c>
      <c r="GD416">
        <v>4372.1518999999998</v>
      </c>
      <c r="GG416">
        <v>1256.4639999999999</v>
      </c>
      <c r="GL416">
        <v>-9986.1807000000008</v>
      </c>
      <c r="GM416">
        <v>15021.367</v>
      </c>
      <c r="GN416">
        <v>-13425.744000000001</v>
      </c>
      <c r="GQ416">
        <v>182889.77</v>
      </c>
      <c r="GR416">
        <v>-112163.84</v>
      </c>
      <c r="GS416">
        <v>-112163.84</v>
      </c>
      <c r="GZ416">
        <v>0</v>
      </c>
      <c r="HA416">
        <v>-347.11200000000002</v>
      </c>
      <c r="HB416">
        <v>-6372.9858000000004</v>
      </c>
      <c r="HD416">
        <v>-929</v>
      </c>
      <c r="HE416">
        <v>-119812.94</v>
      </c>
      <c r="HG416">
        <v>3029158.5</v>
      </c>
    </row>
    <row r="417" spans="1:215" x14ac:dyDescent="0.25">
      <c r="A417">
        <v>30</v>
      </c>
      <c r="B417" t="s">
        <v>830</v>
      </c>
      <c r="C417">
        <v>2009</v>
      </c>
      <c r="E417" t="s">
        <v>831</v>
      </c>
      <c r="F417">
        <v>1937</v>
      </c>
      <c r="G417">
        <v>0</v>
      </c>
      <c r="I417">
        <v>2</v>
      </c>
      <c r="J417" t="s">
        <v>710</v>
      </c>
      <c r="K417" t="s">
        <v>711</v>
      </c>
      <c r="L417" t="s">
        <v>832</v>
      </c>
      <c r="M417">
        <v>3</v>
      </c>
      <c r="N417" t="s">
        <v>651</v>
      </c>
      <c r="O417">
        <v>0</v>
      </c>
      <c r="P417" t="s">
        <v>633</v>
      </c>
      <c r="Q417" t="s">
        <v>713</v>
      </c>
      <c r="R417">
        <v>1</v>
      </c>
      <c r="T417" s="60">
        <v>39994</v>
      </c>
      <c r="U417" s="60">
        <v>39995</v>
      </c>
      <c r="V417" s="60">
        <v>39995</v>
      </c>
      <c r="W417" t="s">
        <v>201</v>
      </c>
      <c r="X417" t="s">
        <v>833</v>
      </c>
      <c r="Y417" t="s">
        <v>619</v>
      </c>
      <c r="Z417">
        <v>2.9999998999999999E-2</v>
      </c>
      <c r="AA417">
        <v>8.5000001000000006E-2</v>
      </c>
      <c r="AB417">
        <v>1</v>
      </c>
      <c r="AC417">
        <v>0</v>
      </c>
      <c r="AD417">
        <v>5</v>
      </c>
      <c r="AE417">
        <v>1</v>
      </c>
      <c r="AF417">
        <v>1</v>
      </c>
      <c r="AG417">
        <v>30</v>
      </c>
      <c r="BP417" s="60">
        <v>39995</v>
      </c>
      <c r="BQ417">
        <v>3062174</v>
      </c>
      <c r="BR417">
        <v>3209670</v>
      </c>
      <c r="BS417">
        <v>0.94999999000000002</v>
      </c>
      <c r="BT417">
        <v>147496</v>
      </c>
      <c r="BV417">
        <v>258949</v>
      </c>
      <c r="BW417">
        <v>71033</v>
      </c>
      <c r="BX417">
        <v>1</v>
      </c>
      <c r="BY417">
        <v>0</v>
      </c>
      <c r="BZ417">
        <v>0</v>
      </c>
      <c r="CA417">
        <v>0</v>
      </c>
      <c r="CC417">
        <v>-0.2</v>
      </c>
      <c r="CD417">
        <v>-8.7999999999999995E-2</v>
      </c>
      <c r="CE417">
        <v>-8.9999999999999993E-3</v>
      </c>
      <c r="CG417">
        <v>5.8000002000000002E-2</v>
      </c>
      <c r="CH417">
        <v>7.5999997999999999E-2</v>
      </c>
      <c r="CJ417">
        <v>5.8999999999999997E-2</v>
      </c>
      <c r="CR417">
        <v>0</v>
      </c>
      <c r="CS417">
        <v>0</v>
      </c>
      <c r="CT417">
        <v>0</v>
      </c>
      <c r="CU417">
        <v>0</v>
      </c>
      <c r="CV417">
        <v>0.35099997999999999</v>
      </c>
      <c r="CW417">
        <v>0.183</v>
      </c>
      <c r="CX417">
        <v>0.16800000000000001</v>
      </c>
      <c r="CY417">
        <v>0.38099998000000002</v>
      </c>
      <c r="CZ417">
        <v>0</v>
      </c>
      <c r="DA417">
        <v>0</v>
      </c>
      <c r="DB417">
        <v>6.4999998000000003E-2</v>
      </c>
      <c r="DC417">
        <v>6.0000000000000001E-3</v>
      </c>
      <c r="DD417">
        <v>0.19600001</v>
      </c>
      <c r="DE417">
        <v>0</v>
      </c>
      <c r="DF417">
        <v>2010</v>
      </c>
      <c r="DG417">
        <v>0.28799998999999998</v>
      </c>
      <c r="DH417">
        <v>9.0000003999999995E-2</v>
      </c>
      <c r="DI417">
        <v>0.19800000000000001</v>
      </c>
      <c r="DJ417">
        <v>0.23799998999999999</v>
      </c>
      <c r="DK417">
        <v>0.32799998000000002</v>
      </c>
      <c r="DR417">
        <v>0</v>
      </c>
      <c r="DS417">
        <v>0</v>
      </c>
      <c r="DT417">
        <v>0</v>
      </c>
      <c r="DU417">
        <v>0</v>
      </c>
      <c r="DV417">
        <v>3949</v>
      </c>
      <c r="DW417">
        <v>258949</v>
      </c>
      <c r="DX417">
        <v>40.299999</v>
      </c>
      <c r="DZ417">
        <v>61.053001000000002</v>
      </c>
      <c r="EA417">
        <v>8</v>
      </c>
      <c r="EC417">
        <v>2550</v>
      </c>
      <c r="ED417">
        <v>94536</v>
      </c>
      <c r="EF417">
        <v>37.073002000000002</v>
      </c>
      <c r="EG417">
        <v>1724</v>
      </c>
      <c r="EH417">
        <v>68799</v>
      </c>
      <c r="EJ417">
        <v>39.907001000000001</v>
      </c>
      <c r="EN417">
        <v>273</v>
      </c>
      <c r="EO417">
        <v>9409</v>
      </c>
      <c r="EP417">
        <v>553</v>
      </c>
      <c r="ES417">
        <v>0</v>
      </c>
      <c r="EV417">
        <v>6507</v>
      </c>
      <c r="EW417">
        <v>0</v>
      </c>
      <c r="EX417">
        <v>0</v>
      </c>
      <c r="FB417">
        <v>2799887</v>
      </c>
      <c r="FI417">
        <v>2368961</v>
      </c>
      <c r="FP417">
        <v>21858.574000000001</v>
      </c>
      <c r="FQ417">
        <v>71032.656000000003</v>
      </c>
      <c r="FW417">
        <v>92891.226999999999</v>
      </c>
      <c r="FX417">
        <v>-710564.56</v>
      </c>
      <c r="FZ417">
        <v>65169.218999999997</v>
      </c>
      <c r="GA417">
        <v>19478.030999999999</v>
      </c>
      <c r="GB417">
        <v>84647.25</v>
      </c>
      <c r="GC417">
        <v>2936.9618999999998</v>
      </c>
      <c r="GD417">
        <v>4765.4458000000004</v>
      </c>
      <c r="GG417">
        <v>372.18398999999999</v>
      </c>
      <c r="GL417">
        <v>-6781.8369000000002</v>
      </c>
      <c r="GM417">
        <v>2401.1210999999998</v>
      </c>
      <c r="GN417">
        <v>-1388.442</v>
      </c>
      <c r="GQ417">
        <v>-530720.63</v>
      </c>
      <c r="GR417">
        <v>-122614.07</v>
      </c>
      <c r="GS417">
        <v>-122614.07</v>
      </c>
      <c r="GZ417">
        <v>0</v>
      </c>
      <c r="HA417">
        <v>-321.28201000000001</v>
      </c>
      <c r="HB417">
        <v>-5760.3760000000002</v>
      </c>
      <c r="HD417">
        <v>-781.29998999999998</v>
      </c>
      <c r="HE417">
        <v>-129477.03</v>
      </c>
      <c r="HG417">
        <v>2368961</v>
      </c>
    </row>
    <row r="418" spans="1:215" x14ac:dyDescent="0.25">
      <c r="A418">
        <v>30</v>
      </c>
      <c r="B418" t="s">
        <v>830</v>
      </c>
      <c r="C418">
        <v>2010</v>
      </c>
      <c r="E418" t="s">
        <v>831</v>
      </c>
      <c r="F418">
        <v>1937</v>
      </c>
      <c r="G418">
        <v>0</v>
      </c>
      <c r="I418">
        <v>2</v>
      </c>
      <c r="J418" t="s">
        <v>710</v>
      </c>
      <c r="K418" t="s">
        <v>711</v>
      </c>
      <c r="L418" t="s">
        <v>832</v>
      </c>
      <c r="M418">
        <v>3</v>
      </c>
      <c r="N418" t="s">
        <v>651</v>
      </c>
      <c r="O418">
        <v>0</v>
      </c>
      <c r="P418" t="s">
        <v>633</v>
      </c>
      <c r="Q418" t="s">
        <v>713</v>
      </c>
      <c r="R418">
        <v>1</v>
      </c>
      <c r="T418" s="60">
        <v>40359</v>
      </c>
      <c r="U418" s="60">
        <v>40360</v>
      </c>
      <c r="V418" s="60">
        <v>40360</v>
      </c>
      <c r="W418" t="s">
        <v>201</v>
      </c>
      <c r="X418" t="s">
        <v>833</v>
      </c>
      <c r="Y418" t="s">
        <v>619</v>
      </c>
      <c r="Z418">
        <v>2.9999998999999999E-2</v>
      </c>
      <c r="AA418">
        <v>8.5000001000000006E-2</v>
      </c>
      <c r="AB418">
        <v>1</v>
      </c>
      <c r="AC418">
        <v>0</v>
      </c>
      <c r="AD418">
        <v>5</v>
      </c>
      <c r="AE418">
        <v>1</v>
      </c>
      <c r="AF418">
        <v>1</v>
      </c>
      <c r="AG418">
        <v>30</v>
      </c>
      <c r="BP418" s="60">
        <v>40360</v>
      </c>
      <c r="BQ418">
        <v>3116848</v>
      </c>
      <c r="BR418">
        <v>3337473</v>
      </c>
      <c r="BS418">
        <v>0.93000000999999999</v>
      </c>
      <c r="BT418">
        <v>220625</v>
      </c>
      <c r="BV418">
        <v>265836</v>
      </c>
      <c r="BW418">
        <v>74227</v>
      </c>
      <c r="BX418">
        <v>1</v>
      </c>
      <c r="BY418">
        <v>0</v>
      </c>
      <c r="BZ418">
        <v>0</v>
      </c>
      <c r="CA418">
        <v>0</v>
      </c>
      <c r="CC418">
        <v>0.17299998999999999</v>
      </c>
      <c r="CD418">
        <v>-3.0999999E-2</v>
      </c>
      <c r="CE418">
        <v>-8.0000000000000002E-3</v>
      </c>
      <c r="CG418">
        <v>5.5E-2</v>
      </c>
      <c r="CH418">
        <v>9.1000005999999994E-2</v>
      </c>
      <c r="CJ418">
        <v>6.6000000000000003E-2</v>
      </c>
      <c r="CR418">
        <v>0</v>
      </c>
      <c r="CS418">
        <v>0</v>
      </c>
      <c r="CT418">
        <v>0</v>
      </c>
      <c r="CU418">
        <v>0</v>
      </c>
      <c r="CV418">
        <v>0.35099997999999999</v>
      </c>
      <c r="CW418">
        <v>0.18700000999999999</v>
      </c>
      <c r="CX418">
        <v>0.16399999000000001</v>
      </c>
      <c r="CY418">
        <v>0.36799999999999999</v>
      </c>
      <c r="CZ418">
        <v>0</v>
      </c>
      <c r="DA418">
        <v>0</v>
      </c>
      <c r="DB418">
        <v>5.5999998000000002E-2</v>
      </c>
      <c r="DC418">
        <v>8.0000000000000002E-3</v>
      </c>
      <c r="DD418">
        <v>0.21599999</v>
      </c>
      <c r="DE418">
        <v>0</v>
      </c>
      <c r="DF418">
        <v>2011</v>
      </c>
      <c r="DG418">
        <v>0.27000001000000001</v>
      </c>
      <c r="DH418">
        <v>9.0000003999999995E-2</v>
      </c>
      <c r="DI418">
        <v>0.18000000999999999</v>
      </c>
      <c r="DJ418">
        <v>0.23899999</v>
      </c>
      <c r="DK418">
        <v>0.32900003</v>
      </c>
      <c r="DR418">
        <v>0</v>
      </c>
      <c r="DS418">
        <v>0</v>
      </c>
      <c r="DT418">
        <v>0</v>
      </c>
      <c r="DU418">
        <v>0</v>
      </c>
      <c r="DV418">
        <v>3911</v>
      </c>
      <c r="DW418">
        <v>265836</v>
      </c>
      <c r="DX418">
        <v>40.5</v>
      </c>
      <c r="DZ418">
        <v>63.296000999999997</v>
      </c>
      <c r="EA418">
        <v>8</v>
      </c>
      <c r="EC418">
        <v>2609</v>
      </c>
      <c r="ED418">
        <v>96580</v>
      </c>
      <c r="EF418">
        <v>37.018002000000003</v>
      </c>
      <c r="EG418">
        <v>1776</v>
      </c>
      <c r="EH418">
        <v>70710</v>
      </c>
      <c r="EJ418">
        <v>39.813999000000003</v>
      </c>
      <c r="EN418">
        <v>278</v>
      </c>
      <c r="EO418">
        <v>9865</v>
      </c>
      <c r="EP418">
        <v>555</v>
      </c>
      <c r="ES418">
        <v>0</v>
      </c>
      <c r="EV418">
        <v>6528</v>
      </c>
      <c r="EW418">
        <v>0</v>
      </c>
      <c r="EX418">
        <v>0</v>
      </c>
      <c r="FB418">
        <v>2935951</v>
      </c>
      <c r="FI418">
        <v>2721637</v>
      </c>
      <c r="FP418">
        <v>22728.287</v>
      </c>
      <c r="FQ418">
        <v>74226.664000000004</v>
      </c>
      <c r="FW418">
        <v>96954.952999999994</v>
      </c>
      <c r="FX418">
        <v>320274.88</v>
      </c>
      <c r="FZ418">
        <v>59421.504000000001</v>
      </c>
      <c r="GA418">
        <v>18157.971000000001</v>
      </c>
      <c r="GB418">
        <v>77579.476999999999</v>
      </c>
      <c r="GC418">
        <v>2798.4661000000001</v>
      </c>
      <c r="GD418">
        <v>6345.1162000000004</v>
      </c>
      <c r="GG418">
        <v>861.00800000000004</v>
      </c>
      <c r="GL418">
        <v>-7854.2529000000004</v>
      </c>
      <c r="GM418">
        <v>613.30798000000004</v>
      </c>
      <c r="GN418">
        <v>-149.98199</v>
      </c>
      <c r="GQ418">
        <v>497422.97</v>
      </c>
      <c r="GR418">
        <v>-138297.42000000001</v>
      </c>
      <c r="GS418">
        <v>-138297.42000000001</v>
      </c>
      <c r="GZ418">
        <v>0</v>
      </c>
      <c r="HA418">
        <v>-277.483</v>
      </c>
      <c r="HB418">
        <v>-5431.4771000000001</v>
      </c>
      <c r="HD418">
        <v>-740.16998000000001</v>
      </c>
      <c r="HE418">
        <v>-144746.56</v>
      </c>
      <c r="HG418">
        <v>2721637.3</v>
      </c>
    </row>
    <row r="419" spans="1:215" x14ac:dyDescent="0.25">
      <c r="A419">
        <v>30</v>
      </c>
      <c r="B419" t="s">
        <v>830</v>
      </c>
      <c r="C419">
        <v>2011</v>
      </c>
      <c r="E419" t="s">
        <v>831</v>
      </c>
      <c r="F419">
        <v>1937</v>
      </c>
      <c r="G419">
        <v>0</v>
      </c>
      <c r="I419">
        <v>2</v>
      </c>
      <c r="J419" t="s">
        <v>710</v>
      </c>
      <c r="K419" t="s">
        <v>711</v>
      </c>
      <c r="L419" t="s">
        <v>832</v>
      </c>
      <c r="M419">
        <v>3</v>
      </c>
      <c r="N419" t="s">
        <v>651</v>
      </c>
      <c r="O419">
        <v>0</v>
      </c>
      <c r="P419" t="s">
        <v>633</v>
      </c>
      <c r="Q419" t="s">
        <v>713</v>
      </c>
      <c r="R419">
        <v>1</v>
      </c>
      <c r="T419" s="60">
        <v>40724</v>
      </c>
      <c r="U419" s="60">
        <v>40725</v>
      </c>
      <c r="V419" s="60">
        <v>40725</v>
      </c>
      <c r="W419" t="s">
        <v>201</v>
      </c>
      <c r="X419" t="s">
        <v>833</v>
      </c>
      <c r="Y419" t="s">
        <v>619</v>
      </c>
      <c r="Z419">
        <v>2.9999998999999999E-2</v>
      </c>
      <c r="AA419">
        <v>8.5000001000000006E-2</v>
      </c>
      <c r="AB419">
        <v>1</v>
      </c>
      <c r="AC419">
        <v>0</v>
      </c>
      <c r="AD419">
        <v>5</v>
      </c>
      <c r="AE419">
        <v>1</v>
      </c>
      <c r="AF419">
        <v>1</v>
      </c>
      <c r="AG419">
        <v>30</v>
      </c>
      <c r="BP419" s="60">
        <v>40725</v>
      </c>
      <c r="BQ419">
        <v>3222288</v>
      </c>
      <c r="BR419">
        <v>3558210</v>
      </c>
      <c r="BS419">
        <v>0.91000002999999996</v>
      </c>
      <c r="BT419">
        <v>335922</v>
      </c>
      <c r="BV419">
        <v>272462</v>
      </c>
      <c r="BW419">
        <v>75751</v>
      </c>
      <c r="BX419">
        <v>1</v>
      </c>
      <c r="BY419">
        <v>0</v>
      </c>
      <c r="BZ419">
        <v>0</v>
      </c>
      <c r="CA419">
        <v>0</v>
      </c>
      <c r="CC419">
        <v>0.20599999999999999</v>
      </c>
      <c r="CE419">
        <v>4.1999999000000003E-2</v>
      </c>
      <c r="CG419">
        <v>6.6000000000000003E-2</v>
      </c>
      <c r="CH419">
        <v>9.3999997000000002E-2</v>
      </c>
      <c r="CJ419">
        <v>8.6999996999999996E-2</v>
      </c>
      <c r="CR419">
        <v>0</v>
      </c>
      <c r="CS419">
        <v>0</v>
      </c>
      <c r="CT419">
        <v>0</v>
      </c>
      <c r="CU419">
        <v>0</v>
      </c>
      <c r="CV419">
        <v>0.38799998000000002</v>
      </c>
      <c r="CW419">
        <v>0.20299998999999999</v>
      </c>
      <c r="CX419">
        <v>0.185</v>
      </c>
      <c r="CY419">
        <v>0.35699998999999999</v>
      </c>
      <c r="CZ419">
        <v>0</v>
      </c>
      <c r="DA419">
        <v>0</v>
      </c>
      <c r="DB419">
        <v>5.5E-2</v>
      </c>
      <c r="DC419">
        <v>2E-3</v>
      </c>
      <c r="DD419">
        <v>0.19800000000000001</v>
      </c>
      <c r="DE419">
        <v>0</v>
      </c>
      <c r="DF419">
        <v>2012</v>
      </c>
      <c r="DG419">
        <v>0.27200001000000001</v>
      </c>
      <c r="DH419">
        <v>9.0000003999999995E-2</v>
      </c>
      <c r="DI419">
        <v>0.18200000999999999</v>
      </c>
      <c r="DJ419">
        <v>0.26899999000000002</v>
      </c>
      <c r="DK419">
        <v>0.35900003000000003</v>
      </c>
      <c r="DR419">
        <v>0</v>
      </c>
      <c r="DS419">
        <v>0</v>
      </c>
      <c r="DT419">
        <v>0</v>
      </c>
      <c r="DU419">
        <v>0</v>
      </c>
      <c r="DV419">
        <v>3861</v>
      </c>
      <c r="DW419">
        <v>272462</v>
      </c>
      <c r="DX419">
        <v>40.5</v>
      </c>
      <c r="DZ419">
        <v>65.711997999999994</v>
      </c>
      <c r="EA419">
        <v>7</v>
      </c>
      <c r="EC419">
        <v>2726</v>
      </c>
      <c r="ED419">
        <v>106832</v>
      </c>
      <c r="EF419">
        <v>30.190000999999999</v>
      </c>
      <c r="EG419">
        <v>1888</v>
      </c>
      <c r="EH419">
        <v>78262</v>
      </c>
      <c r="EJ419">
        <v>41.451999999999998</v>
      </c>
      <c r="EN419">
        <v>303</v>
      </c>
      <c r="EO419">
        <v>11770</v>
      </c>
      <c r="EP419">
        <v>535</v>
      </c>
      <c r="ES419">
        <v>0</v>
      </c>
      <c r="EV419">
        <v>6594</v>
      </c>
      <c r="EW419">
        <v>0</v>
      </c>
      <c r="EX419">
        <v>0</v>
      </c>
      <c r="FB419">
        <v>3115005</v>
      </c>
      <c r="FI419">
        <v>3203080</v>
      </c>
      <c r="FP419">
        <v>23262.705000000002</v>
      </c>
      <c r="FQ419">
        <v>75751.398000000001</v>
      </c>
      <c r="FW419">
        <v>99014.108999999997</v>
      </c>
      <c r="FX419">
        <v>462347.34</v>
      </c>
      <c r="FZ419">
        <v>61368.887000000002</v>
      </c>
      <c r="GA419">
        <v>22548.215</v>
      </c>
      <c r="GB419">
        <v>83917.101999999999</v>
      </c>
      <c r="GC419">
        <v>2574.7438999999999</v>
      </c>
      <c r="GD419">
        <v>4718.5600999999997</v>
      </c>
      <c r="GG419">
        <v>409.18301000000002</v>
      </c>
      <c r="GL419">
        <v>-8664.1972999999998</v>
      </c>
      <c r="GM419">
        <v>784.92602999999997</v>
      </c>
      <c r="GN419">
        <v>-150.37800999999999</v>
      </c>
      <c r="GQ419">
        <v>644951.38</v>
      </c>
      <c r="GR419">
        <v>-156604.59</v>
      </c>
      <c r="GS419">
        <v>-156604.59</v>
      </c>
      <c r="GZ419">
        <v>0</v>
      </c>
      <c r="HA419">
        <v>-332.41699</v>
      </c>
      <c r="HB419">
        <v>-5735.0698000000002</v>
      </c>
      <c r="HD419">
        <v>-836.23699999999997</v>
      </c>
      <c r="HE419">
        <v>-163508.31</v>
      </c>
      <c r="HG419">
        <v>3203080.3</v>
      </c>
    </row>
    <row r="420" spans="1:215" x14ac:dyDescent="0.25">
      <c r="A420">
        <v>30</v>
      </c>
      <c r="B420" t="s">
        <v>830</v>
      </c>
      <c r="C420">
        <v>2012</v>
      </c>
      <c r="E420" t="s">
        <v>831</v>
      </c>
      <c r="F420">
        <v>1937</v>
      </c>
      <c r="G420">
        <v>0</v>
      </c>
      <c r="I420">
        <v>2</v>
      </c>
      <c r="J420" t="s">
        <v>710</v>
      </c>
      <c r="K420" t="s">
        <v>711</v>
      </c>
      <c r="L420" t="s">
        <v>832</v>
      </c>
      <c r="M420">
        <v>3</v>
      </c>
      <c r="N420" t="s">
        <v>651</v>
      </c>
      <c r="O420">
        <v>0</v>
      </c>
      <c r="P420" t="s">
        <v>633</v>
      </c>
      <c r="Q420" t="s">
        <v>713</v>
      </c>
      <c r="R420">
        <v>1</v>
      </c>
      <c r="T420" s="60">
        <v>41090</v>
      </c>
      <c r="U420" s="60">
        <v>41091</v>
      </c>
      <c r="V420" s="60">
        <v>41091</v>
      </c>
      <c r="W420" t="s">
        <v>201</v>
      </c>
      <c r="X420" t="s">
        <v>833</v>
      </c>
      <c r="Y420" t="s">
        <v>619</v>
      </c>
      <c r="Z420">
        <v>2.9999998999999999E-2</v>
      </c>
      <c r="AA420">
        <v>8.5000001000000006E-2</v>
      </c>
      <c r="AB420">
        <v>1</v>
      </c>
      <c r="AC420">
        <v>0</v>
      </c>
      <c r="AD420">
        <v>5</v>
      </c>
      <c r="AE420">
        <v>1</v>
      </c>
      <c r="AF420">
        <v>1</v>
      </c>
      <c r="AG420">
        <v>30</v>
      </c>
      <c r="AI420" t="s">
        <v>834</v>
      </c>
      <c r="AO420">
        <v>3175131</v>
      </c>
      <c r="AP420">
        <v>3263265</v>
      </c>
      <c r="AQ420">
        <v>-78095</v>
      </c>
      <c r="AR420">
        <v>0</v>
      </c>
      <c r="AS420">
        <v>0</v>
      </c>
      <c r="AT420">
        <v>1</v>
      </c>
      <c r="AU420">
        <v>1</v>
      </c>
      <c r="AV420">
        <v>2</v>
      </c>
      <c r="AX420">
        <v>0</v>
      </c>
      <c r="AY420">
        <v>0.80000000999999998</v>
      </c>
      <c r="AZ420">
        <v>5</v>
      </c>
      <c r="BA420">
        <v>1</v>
      </c>
      <c r="BB420">
        <v>1</v>
      </c>
      <c r="BC420">
        <v>1</v>
      </c>
      <c r="BE420">
        <v>0</v>
      </c>
      <c r="BP420" s="60">
        <v>41091</v>
      </c>
      <c r="BQ420">
        <v>3263265</v>
      </c>
      <c r="BR420">
        <v>3752907</v>
      </c>
      <c r="BS420">
        <v>0.87</v>
      </c>
      <c r="BT420">
        <v>489642</v>
      </c>
      <c r="BV420">
        <v>270873</v>
      </c>
      <c r="BW420">
        <v>61320</v>
      </c>
      <c r="BX420">
        <v>1</v>
      </c>
      <c r="BY420">
        <v>0</v>
      </c>
      <c r="BZ420">
        <v>0</v>
      </c>
      <c r="CA420">
        <v>0</v>
      </c>
      <c r="CC420">
        <v>2.1000000000000001E-2</v>
      </c>
      <c r="CE420">
        <v>0.13100000000000001</v>
      </c>
      <c r="CG420">
        <v>3.6999999999999998E-2</v>
      </c>
      <c r="CH420">
        <v>7.0000000000000007E-2</v>
      </c>
      <c r="CJ420">
        <v>9.1999999999999998E-2</v>
      </c>
      <c r="CR420">
        <v>0</v>
      </c>
      <c r="CS420">
        <v>0</v>
      </c>
      <c r="CT420">
        <v>0</v>
      </c>
      <c r="CU420">
        <v>0</v>
      </c>
      <c r="CV420">
        <v>0.36500000999999999</v>
      </c>
      <c r="CW420">
        <v>0.192</v>
      </c>
      <c r="CX420">
        <v>0.17299998999999999</v>
      </c>
      <c r="CY420">
        <v>0.36500000999999999</v>
      </c>
      <c r="CZ420">
        <v>0</v>
      </c>
      <c r="DA420">
        <v>0</v>
      </c>
      <c r="DB420">
        <v>6.6000000000000003E-2</v>
      </c>
      <c r="DC420">
        <v>8.9999999999999993E-3</v>
      </c>
      <c r="DD420">
        <v>0.19499999000000001</v>
      </c>
      <c r="DE420">
        <v>0</v>
      </c>
      <c r="DF420">
        <v>2013</v>
      </c>
      <c r="DG420">
        <v>0.27300000000000002</v>
      </c>
      <c r="DH420">
        <v>9.0000003999999995E-2</v>
      </c>
      <c r="DI420">
        <v>0.183</v>
      </c>
      <c r="DJ420">
        <v>0.31099999</v>
      </c>
      <c r="DK420">
        <v>0.40099998999999997</v>
      </c>
      <c r="DR420">
        <v>0</v>
      </c>
      <c r="DS420">
        <v>0</v>
      </c>
      <c r="DT420">
        <v>0</v>
      </c>
      <c r="DU420">
        <v>0</v>
      </c>
      <c r="DV420">
        <v>3788</v>
      </c>
      <c r="DW420">
        <v>270873</v>
      </c>
      <c r="DX420">
        <v>40.799999</v>
      </c>
      <c r="DZ420">
        <v>66.630996999999994</v>
      </c>
      <c r="EA420">
        <v>8</v>
      </c>
      <c r="EC420">
        <v>2790</v>
      </c>
      <c r="ED420">
        <v>114176</v>
      </c>
      <c r="EF420">
        <v>40.923000000000002</v>
      </c>
      <c r="EG420">
        <v>1948</v>
      </c>
      <c r="EH420">
        <v>83543</v>
      </c>
      <c r="EJ420">
        <v>42.886001999999998</v>
      </c>
      <c r="EN420">
        <v>324</v>
      </c>
      <c r="EO420">
        <v>13563</v>
      </c>
      <c r="EP420">
        <v>518</v>
      </c>
      <c r="ES420">
        <v>0</v>
      </c>
      <c r="EV420">
        <v>6586</v>
      </c>
      <c r="EW420">
        <v>0</v>
      </c>
      <c r="EX420">
        <v>0</v>
      </c>
      <c r="EZ420">
        <v>1149351</v>
      </c>
      <c r="FA420">
        <v>1155</v>
      </c>
      <c r="FB420">
        <v>3279236</v>
      </c>
      <c r="FE420">
        <v>676835</v>
      </c>
      <c r="FF420">
        <v>213555</v>
      </c>
      <c r="FG420">
        <v>463280</v>
      </c>
      <c r="FI420">
        <v>3175131</v>
      </c>
      <c r="FP420">
        <v>23090.07</v>
      </c>
      <c r="FQ420">
        <v>61319.983999999997</v>
      </c>
      <c r="FW420">
        <v>84410.054999999993</v>
      </c>
      <c r="FX420">
        <v>-35011.612999999998</v>
      </c>
      <c r="FZ420">
        <v>69244.101999999999</v>
      </c>
      <c r="GA420">
        <v>21646.703000000001</v>
      </c>
      <c r="GB420">
        <v>90890.804999999993</v>
      </c>
      <c r="GC420">
        <v>2413.9351000000001</v>
      </c>
      <c r="GD420">
        <v>5861.0087999999996</v>
      </c>
      <c r="GG420">
        <v>361.05099000000001</v>
      </c>
      <c r="GL420">
        <v>-7553.7749000000003</v>
      </c>
      <c r="GM420">
        <v>296.53600999999998</v>
      </c>
      <c r="GN420">
        <v>277.10500999999999</v>
      </c>
      <c r="GQ420">
        <v>141945.10999999999</v>
      </c>
      <c r="GR420">
        <v>-162255.16</v>
      </c>
      <c r="GS420">
        <v>-162255.16</v>
      </c>
      <c r="GZ420">
        <v>0</v>
      </c>
      <c r="HA420">
        <v>-250.28399999999999</v>
      </c>
      <c r="HB420">
        <v>-6515.52</v>
      </c>
      <c r="HD420">
        <v>-873.15503000000001</v>
      </c>
      <c r="HE420">
        <v>-169894.11</v>
      </c>
      <c r="HG420">
        <v>3175131.3</v>
      </c>
    </row>
    <row r="421" spans="1:215" x14ac:dyDescent="0.25">
      <c r="A421">
        <v>30</v>
      </c>
      <c r="B421" t="s">
        <v>830</v>
      </c>
      <c r="C421">
        <v>2013</v>
      </c>
      <c r="E421" t="s">
        <v>831</v>
      </c>
      <c r="F421">
        <v>1937</v>
      </c>
      <c r="G421">
        <v>0</v>
      </c>
      <c r="I421">
        <v>2</v>
      </c>
      <c r="J421" t="s">
        <v>710</v>
      </c>
      <c r="K421" t="s">
        <v>711</v>
      </c>
      <c r="L421" t="s">
        <v>832</v>
      </c>
      <c r="M421">
        <v>3</v>
      </c>
      <c r="N421" t="s">
        <v>651</v>
      </c>
      <c r="O421">
        <v>0</v>
      </c>
      <c r="P421" t="s">
        <v>633</v>
      </c>
      <c r="Q421" t="s">
        <v>713</v>
      </c>
      <c r="R421">
        <v>1</v>
      </c>
      <c r="T421" s="60">
        <v>41455</v>
      </c>
      <c r="U421" s="60">
        <v>41456</v>
      </c>
      <c r="V421" s="60">
        <v>41456</v>
      </c>
      <c r="W421" t="s">
        <v>201</v>
      </c>
      <c r="Z421">
        <v>2.9999998999999999E-2</v>
      </c>
      <c r="AA421">
        <v>8.5000001000000006E-2</v>
      </c>
      <c r="AB421">
        <v>1</v>
      </c>
      <c r="AO421">
        <v>3430437</v>
      </c>
      <c r="AP421">
        <v>3430437</v>
      </c>
      <c r="AQ421">
        <v>-90248</v>
      </c>
      <c r="AR421">
        <v>0</v>
      </c>
      <c r="AS421">
        <v>0</v>
      </c>
      <c r="AT421">
        <v>1</v>
      </c>
      <c r="AU421">
        <v>1</v>
      </c>
      <c r="AV421">
        <v>2</v>
      </c>
      <c r="AX421">
        <v>0</v>
      </c>
      <c r="BP421" s="60">
        <v>41456</v>
      </c>
      <c r="BQ421">
        <v>3430437</v>
      </c>
      <c r="BR421">
        <v>3963082</v>
      </c>
      <c r="BS421">
        <v>0.87</v>
      </c>
      <c r="BT421">
        <v>532645</v>
      </c>
      <c r="BV421">
        <v>271828</v>
      </c>
      <c r="BW421">
        <v>62128</v>
      </c>
      <c r="BX421">
        <v>1</v>
      </c>
      <c r="BY421">
        <v>0</v>
      </c>
      <c r="BZ421">
        <v>0</v>
      </c>
      <c r="CA421">
        <v>0</v>
      </c>
      <c r="CC421">
        <v>0.115</v>
      </c>
      <c r="CE421">
        <v>0.112</v>
      </c>
      <c r="CG421">
        <v>5.1999996999999999E-2</v>
      </c>
      <c r="CH421">
        <v>6.6000000000000003E-2</v>
      </c>
      <c r="CJ421">
        <v>9.6999995000000006E-2</v>
      </c>
      <c r="CR421">
        <v>0</v>
      </c>
      <c r="CS421">
        <v>0</v>
      </c>
      <c r="CT421">
        <v>0</v>
      </c>
      <c r="CU421">
        <v>0</v>
      </c>
      <c r="CV421">
        <v>0.40000001000000002</v>
      </c>
      <c r="CW421">
        <v>0.22</v>
      </c>
      <c r="CX421">
        <v>0.18000000999999999</v>
      </c>
      <c r="CY421">
        <v>0.34</v>
      </c>
      <c r="CZ421">
        <v>0</v>
      </c>
      <c r="DA421">
        <v>0</v>
      </c>
      <c r="DB421">
        <v>5.9999998999999998E-2</v>
      </c>
      <c r="DC421">
        <v>0.02</v>
      </c>
      <c r="DD421">
        <v>0.18000000999999999</v>
      </c>
      <c r="DE421">
        <v>0</v>
      </c>
      <c r="DF421">
        <v>2014</v>
      </c>
      <c r="DG421">
        <v>0.28400001000000002</v>
      </c>
      <c r="DH421">
        <v>9.0000003999999995E-2</v>
      </c>
      <c r="DI421">
        <v>0.19399999000000001</v>
      </c>
      <c r="DJ421">
        <v>0.33200002000000001</v>
      </c>
      <c r="DK421">
        <v>0.42200001999999998</v>
      </c>
      <c r="DR421">
        <v>0</v>
      </c>
      <c r="DS421">
        <v>0</v>
      </c>
      <c r="DT421">
        <v>0</v>
      </c>
      <c r="DU421">
        <v>0</v>
      </c>
      <c r="DV421">
        <v>3745</v>
      </c>
      <c r="DW421">
        <v>271828</v>
      </c>
      <c r="DX421">
        <v>40.400002000000001</v>
      </c>
      <c r="DZ421">
        <v>67.746002000000004</v>
      </c>
      <c r="EA421">
        <v>8</v>
      </c>
      <c r="EC421">
        <v>2906</v>
      </c>
      <c r="ED421">
        <v>124080</v>
      </c>
      <c r="EF421">
        <v>42.698002000000002</v>
      </c>
      <c r="EG421">
        <v>2036</v>
      </c>
      <c r="EH421">
        <v>91233</v>
      </c>
      <c r="EJ421">
        <v>44.810001</v>
      </c>
      <c r="EN421">
        <v>327</v>
      </c>
      <c r="EO421">
        <v>14339</v>
      </c>
      <c r="EP421">
        <v>543</v>
      </c>
      <c r="ES421">
        <v>0</v>
      </c>
      <c r="EV421">
        <v>6659</v>
      </c>
      <c r="EW421">
        <v>0</v>
      </c>
      <c r="EX421">
        <v>0</v>
      </c>
      <c r="FB421">
        <v>3423335</v>
      </c>
      <c r="FP421">
        <v>62128.449000000001</v>
      </c>
      <c r="FQ421">
        <v>23382.322</v>
      </c>
      <c r="FW421">
        <v>85510.773000000001</v>
      </c>
      <c r="FX421">
        <v>272673.31</v>
      </c>
      <c r="FZ421">
        <v>58307.671999999999</v>
      </c>
      <c r="GA421">
        <v>24692.127</v>
      </c>
      <c r="GB421">
        <v>82999.797000000006</v>
      </c>
      <c r="GC421">
        <v>1442.3710000000001</v>
      </c>
      <c r="GD421">
        <v>3703.2689999999998</v>
      </c>
      <c r="GG421">
        <v>904.04400999999996</v>
      </c>
      <c r="GL421">
        <v>-8687.6532999999999</v>
      </c>
      <c r="GM421">
        <v>183.53</v>
      </c>
      <c r="GN421">
        <v>344.54401000000001</v>
      </c>
      <c r="GQ421">
        <v>439074</v>
      </c>
      <c r="GR421">
        <v>-175228.55</v>
      </c>
      <c r="GS421">
        <v>-175228.55</v>
      </c>
      <c r="HA421">
        <v>-530.85497999999995</v>
      </c>
      <c r="HB421">
        <v>-6725.1089000000002</v>
      </c>
      <c r="HD421">
        <v>-1284.1300000000001</v>
      </c>
      <c r="HE421">
        <v>-183768.64</v>
      </c>
      <c r="HG421">
        <v>3430436.8</v>
      </c>
    </row>
    <row r="422" spans="1:215" x14ac:dyDescent="0.25">
      <c r="A422">
        <v>30</v>
      </c>
      <c r="B422" t="s">
        <v>830</v>
      </c>
      <c r="C422">
        <v>2014</v>
      </c>
      <c r="E422" t="s">
        <v>831</v>
      </c>
      <c r="F422">
        <v>1937</v>
      </c>
      <c r="G422">
        <v>0</v>
      </c>
      <c r="I422">
        <v>2</v>
      </c>
      <c r="J422" t="s">
        <v>710</v>
      </c>
      <c r="K422" t="s">
        <v>711</v>
      </c>
      <c r="L422" t="s">
        <v>832</v>
      </c>
      <c r="M422">
        <v>3</v>
      </c>
      <c r="N422" t="s">
        <v>651</v>
      </c>
      <c r="O422">
        <v>0</v>
      </c>
      <c r="P422" t="s">
        <v>633</v>
      </c>
      <c r="Q422" t="s">
        <v>713</v>
      </c>
      <c r="R422">
        <v>1</v>
      </c>
      <c r="T422" s="60">
        <v>41820</v>
      </c>
      <c r="U422" s="60">
        <v>41821</v>
      </c>
      <c r="BY422">
        <v>0</v>
      </c>
      <c r="BZ422">
        <v>0</v>
      </c>
      <c r="CA422">
        <v>0</v>
      </c>
      <c r="CC422">
        <v>0.17799999</v>
      </c>
      <c r="CE422">
        <v>0.10299999999999999</v>
      </c>
      <c r="CG422">
        <v>0.13699998999999999</v>
      </c>
      <c r="CH422">
        <v>6.7000002000000003E-2</v>
      </c>
      <c r="CJ422">
        <v>9.6999995000000006E-2</v>
      </c>
      <c r="CR422">
        <v>0</v>
      </c>
      <c r="CS422">
        <v>0</v>
      </c>
      <c r="CT422">
        <v>0</v>
      </c>
      <c r="CU422">
        <v>0</v>
      </c>
      <c r="CV422">
        <v>0.40000001000000002</v>
      </c>
      <c r="CW422">
        <v>0.20999999</v>
      </c>
      <c r="CX422">
        <v>0.19</v>
      </c>
      <c r="CY422">
        <v>0.33000001000000001</v>
      </c>
      <c r="CZ422">
        <v>0</v>
      </c>
      <c r="DA422">
        <v>0</v>
      </c>
      <c r="DB422">
        <v>5.0000001000000002E-2</v>
      </c>
      <c r="DC422">
        <v>0.01</v>
      </c>
      <c r="DD422">
        <v>0.2</v>
      </c>
      <c r="DE422">
        <v>0</v>
      </c>
      <c r="DR422">
        <v>0</v>
      </c>
      <c r="DS422">
        <v>0</v>
      </c>
      <c r="DT422">
        <v>0</v>
      </c>
      <c r="DU422">
        <v>0</v>
      </c>
      <c r="EW422">
        <v>0</v>
      </c>
      <c r="EX422">
        <v>0</v>
      </c>
      <c r="FP422">
        <v>64337.991999999998</v>
      </c>
      <c r="FQ422">
        <v>23993.561000000002</v>
      </c>
      <c r="FW422">
        <v>88331.554999999993</v>
      </c>
      <c r="FX422">
        <v>504461.38</v>
      </c>
      <c r="FZ422">
        <v>59395.940999999999</v>
      </c>
      <c r="GA422">
        <v>29493.785</v>
      </c>
      <c r="GB422">
        <v>88889.726999999999</v>
      </c>
      <c r="GC422">
        <v>206.44200000000001</v>
      </c>
      <c r="GD422">
        <v>4681.4931999999999</v>
      </c>
      <c r="GG422">
        <v>485.99301000000003</v>
      </c>
      <c r="GL422">
        <v>-9700.8809000000001</v>
      </c>
      <c r="GM422">
        <v>120.06</v>
      </c>
      <c r="GN422">
        <v>373.73000999999999</v>
      </c>
      <c r="GQ422">
        <v>677849.5</v>
      </c>
      <c r="GR422">
        <v>-186332.75</v>
      </c>
      <c r="GS422">
        <v>-186332.75</v>
      </c>
      <c r="HA422">
        <v>-784.92700000000002</v>
      </c>
      <c r="HB422">
        <v>-6884.4741000000004</v>
      </c>
      <c r="HD422">
        <v>-1458.7719999999999</v>
      </c>
      <c r="HE422">
        <v>-195460.92</v>
      </c>
      <c r="HG422">
        <v>3912825.3</v>
      </c>
    </row>
    <row r="423" spans="1:215" x14ac:dyDescent="0.25">
      <c r="A423">
        <v>31</v>
      </c>
      <c r="B423" t="s">
        <v>835</v>
      </c>
      <c r="C423">
        <v>2001</v>
      </c>
      <c r="E423" t="s">
        <v>836</v>
      </c>
      <c r="F423">
        <v>1963</v>
      </c>
      <c r="G423">
        <v>0</v>
      </c>
      <c r="I423">
        <v>0</v>
      </c>
      <c r="J423" t="s">
        <v>837</v>
      </c>
      <c r="K423" t="s">
        <v>838</v>
      </c>
      <c r="L423" t="s">
        <v>838</v>
      </c>
      <c r="M423">
        <v>1</v>
      </c>
      <c r="N423" t="s">
        <v>615</v>
      </c>
      <c r="O423">
        <v>1</v>
      </c>
      <c r="P423" t="s">
        <v>616</v>
      </c>
      <c r="Q423" t="s">
        <v>626</v>
      </c>
      <c r="R423">
        <v>2</v>
      </c>
      <c r="S423">
        <v>1</v>
      </c>
      <c r="T423" s="60">
        <v>37072</v>
      </c>
      <c r="U423" s="60">
        <v>37073</v>
      </c>
      <c r="V423" s="60">
        <v>37073</v>
      </c>
      <c r="W423" t="s">
        <v>201</v>
      </c>
      <c r="X423" t="s">
        <v>839</v>
      </c>
      <c r="Y423" t="s">
        <v>619</v>
      </c>
      <c r="Z423">
        <v>3.9999999000000001E-2</v>
      </c>
      <c r="AA423">
        <v>7.9999998000000003E-2</v>
      </c>
      <c r="AB423">
        <v>1</v>
      </c>
      <c r="AC423">
        <v>1</v>
      </c>
      <c r="AD423">
        <v>0</v>
      </c>
      <c r="AE423">
        <v>1</v>
      </c>
      <c r="AF423">
        <v>1</v>
      </c>
      <c r="AG423">
        <v>10.199999999999999</v>
      </c>
      <c r="BP423" s="60">
        <v>37073</v>
      </c>
      <c r="BQ423">
        <v>6492800</v>
      </c>
      <c r="BR423">
        <v>6751300</v>
      </c>
      <c r="BS423">
        <v>0.97199994000000001</v>
      </c>
      <c r="BT423">
        <v>186300</v>
      </c>
      <c r="BV423">
        <v>1975300</v>
      </c>
      <c r="BW423">
        <v>152200</v>
      </c>
      <c r="BX423">
        <v>1.3</v>
      </c>
      <c r="BY423">
        <v>0</v>
      </c>
      <c r="BZ423">
        <v>0</v>
      </c>
      <c r="CA423">
        <v>0</v>
      </c>
      <c r="CC423">
        <v>-6.1000000999999998E-2</v>
      </c>
      <c r="CE423">
        <v>5.8999999999999997E-2</v>
      </c>
      <c r="CG423">
        <v>0.108</v>
      </c>
      <c r="CS423">
        <v>0</v>
      </c>
      <c r="CT423">
        <v>0</v>
      </c>
      <c r="CU423">
        <v>0</v>
      </c>
      <c r="CV423">
        <v>0.65599996000000005</v>
      </c>
      <c r="CW423">
        <v>0.43700000999999999</v>
      </c>
      <c r="CX423">
        <v>0.219</v>
      </c>
      <c r="CY423">
        <v>0.29499998999999999</v>
      </c>
      <c r="CZ423">
        <v>0.23899999</v>
      </c>
      <c r="DA423">
        <v>4.0000000000000001E-3</v>
      </c>
      <c r="DB423">
        <v>6.0000000000000001E-3</v>
      </c>
      <c r="DC423">
        <v>2.5999998999999999E-2</v>
      </c>
      <c r="DD423">
        <v>1.7000001000000001E-2</v>
      </c>
      <c r="DE423">
        <v>0</v>
      </c>
      <c r="DF423">
        <v>2002</v>
      </c>
      <c r="DG423">
        <v>0.14739999000000001</v>
      </c>
      <c r="DH423">
        <v>6.0199997999999998E-2</v>
      </c>
      <c r="DI423">
        <v>8.7200000999999999E-2</v>
      </c>
      <c r="DJ423">
        <v>9.8000005000000001E-2</v>
      </c>
      <c r="DK423">
        <v>0.15820000000000001</v>
      </c>
      <c r="DR423">
        <v>0</v>
      </c>
      <c r="DS423">
        <v>0</v>
      </c>
      <c r="DT423">
        <v>0</v>
      </c>
      <c r="DU423">
        <v>0</v>
      </c>
      <c r="DV423">
        <v>62125</v>
      </c>
      <c r="DW423">
        <v>1924000</v>
      </c>
      <c r="DX423">
        <v>45.099997999999999</v>
      </c>
      <c r="DY423">
        <v>9.6999998000000005</v>
      </c>
      <c r="DZ423">
        <v>30.975999999999999</v>
      </c>
      <c r="EA423">
        <v>6585</v>
      </c>
      <c r="EB423">
        <v>12138</v>
      </c>
      <c r="EC423">
        <v>23253</v>
      </c>
      <c r="ED423">
        <v>235269</v>
      </c>
      <c r="EE423">
        <v>72.699996999999996</v>
      </c>
      <c r="EF423">
        <v>10.118</v>
      </c>
      <c r="EG423">
        <v>23253</v>
      </c>
      <c r="EH423">
        <v>235269</v>
      </c>
      <c r="EI423">
        <v>72.699996999999996</v>
      </c>
      <c r="EJ423">
        <v>10.118</v>
      </c>
      <c r="ES423">
        <v>0</v>
      </c>
      <c r="EV423">
        <v>104101</v>
      </c>
      <c r="EW423">
        <v>0</v>
      </c>
      <c r="EX423">
        <v>0</v>
      </c>
      <c r="FB423">
        <v>2487600</v>
      </c>
      <c r="FP423">
        <v>121336.03</v>
      </c>
      <c r="FQ423">
        <v>120220.99</v>
      </c>
      <c r="FV423">
        <v>11.176</v>
      </c>
      <c r="FW423">
        <v>241568.2</v>
      </c>
      <c r="FX423">
        <v>-642205.31000000006</v>
      </c>
      <c r="GB423">
        <v>220493.13</v>
      </c>
      <c r="GL423">
        <v>-24942.813999999998</v>
      </c>
      <c r="GP423">
        <v>386.74200000000002</v>
      </c>
      <c r="GQ423">
        <v>-204700.06</v>
      </c>
      <c r="GR423">
        <v>-273840.96999999997</v>
      </c>
      <c r="GS423">
        <v>-273840.96999999997</v>
      </c>
      <c r="GZ423">
        <v>0</v>
      </c>
      <c r="HA423">
        <v>0</v>
      </c>
      <c r="HB423">
        <v>-5830.2241000000004</v>
      </c>
      <c r="HD423">
        <v>-56560.934000000001</v>
      </c>
      <c r="HE423">
        <v>-336232.13</v>
      </c>
      <c r="HG423">
        <v>6514892</v>
      </c>
    </row>
    <row r="424" spans="1:215" x14ac:dyDescent="0.25">
      <c r="A424">
        <v>31</v>
      </c>
      <c r="B424" t="s">
        <v>835</v>
      </c>
      <c r="C424">
        <v>2002</v>
      </c>
      <c r="E424" t="s">
        <v>836</v>
      </c>
      <c r="F424">
        <v>1963</v>
      </c>
      <c r="G424">
        <v>0</v>
      </c>
      <c r="I424">
        <v>0</v>
      </c>
      <c r="J424" t="s">
        <v>837</v>
      </c>
      <c r="K424" t="s">
        <v>838</v>
      </c>
      <c r="L424" t="s">
        <v>838</v>
      </c>
      <c r="M424">
        <v>1</v>
      </c>
      <c r="N424" t="s">
        <v>615</v>
      </c>
      <c r="O424">
        <v>1</v>
      </c>
      <c r="P424" t="s">
        <v>616</v>
      </c>
      <c r="Q424" t="s">
        <v>626</v>
      </c>
      <c r="R424">
        <v>2</v>
      </c>
      <c r="S424">
        <v>1</v>
      </c>
      <c r="T424" s="60">
        <v>37437</v>
      </c>
      <c r="U424" s="60">
        <v>37438</v>
      </c>
      <c r="V424" s="60">
        <v>37438</v>
      </c>
      <c r="W424" t="s">
        <v>201</v>
      </c>
      <c r="X424" t="s">
        <v>839</v>
      </c>
      <c r="Y424" t="s">
        <v>619</v>
      </c>
      <c r="Z424">
        <v>3.9999999000000001E-2</v>
      </c>
      <c r="AA424">
        <v>7.9999998000000003E-2</v>
      </c>
      <c r="AB424">
        <v>1</v>
      </c>
      <c r="AC424">
        <v>1</v>
      </c>
      <c r="AD424">
        <v>0</v>
      </c>
      <c r="AE424">
        <v>1</v>
      </c>
      <c r="AF424">
        <v>1</v>
      </c>
      <c r="AG424">
        <v>25</v>
      </c>
      <c r="BP424" s="60">
        <v>37438</v>
      </c>
      <c r="BQ424">
        <v>6062100</v>
      </c>
      <c r="BR424">
        <v>7209500</v>
      </c>
      <c r="BS424">
        <v>0.84900003999999996</v>
      </c>
      <c r="BT424">
        <v>1075700</v>
      </c>
      <c r="BV424">
        <v>2047100</v>
      </c>
      <c r="BW424">
        <v>155100</v>
      </c>
      <c r="BX424">
        <v>1.325</v>
      </c>
      <c r="BY424">
        <v>0</v>
      </c>
      <c r="BZ424">
        <v>0</v>
      </c>
      <c r="CA424">
        <v>0</v>
      </c>
      <c r="CC424">
        <v>-7.1000002000000006E-2</v>
      </c>
      <c r="CE424">
        <v>-4.0000000000000001E-3</v>
      </c>
      <c r="CG424">
        <v>5.3000002999999997E-2</v>
      </c>
      <c r="CS424">
        <v>0</v>
      </c>
      <c r="CT424">
        <v>0</v>
      </c>
      <c r="CU424">
        <v>0</v>
      </c>
      <c r="CV424">
        <v>0.63800000999999995</v>
      </c>
      <c r="CW424">
        <v>0.37799999000000001</v>
      </c>
      <c r="CX424">
        <v>0.25999999000000001</v>
      </c>
      <c r="CY424">
        <v>0.30599999</v>
      </c>
      <c r="CZ424">
        <v>0.25400001</v>
      </c>
      <c r="DA424">
        <v>3.0000000000000001E-3</v>
      </c>
      <c r="DB424">
        <v>5.0000000000000001E-3</v>
      </c>
      <c r="DC424">
        <v>2.9000001000000001E-2</v>
      </c>
      <c r="DD424">
        <v>2.1999999999999999E-2</v>
      </c>
      <c r="DE424">
        <v>0</v>
      </c>
      <c r="DF424">
        <v>2003</v>
      </c>
      <c r="DG424">
        <v>0.13650000000000001</v>
      </c>
      <c r="DH424">
        <v>6.0199997999999998E-2</v>
      </c>
      <c r="DI424">
        <v>7.6300003000000005E-2</v>
      </c>
      <c r="DJ424">
        <v>9.8000005000000001E-2</v>
      </c>
      <c r="DK424">
        <v>0.15820000000000001</v>
      </c>
      <c r="DR424">
        <v>0</v>
      </c>
      <c r="DS424">
        <v>0</v>
      </c>
      <c r="DT424">
        <v>0</v>
      </c>
      <c r="DU424">
        <v>0</v>
      </c>
      <c r="DV424">
        <v>62376</v>
      </c>
      <c r="DW424">
        <v>2036000</v>
      </c>
      <c r="DX424">
        <v>45.400002000000001</v>
      </c>
      <c r="DY424">
        <v>10</v>
      </c>
      <c r="DZ424">
        <v>32.640999000000001</v>
      </c>
      <c r="EA424">
        <v>4330</v>
      </c>
      <c r="EB424">
        <v>10937</v>
      </c>
      <c r="EC424">
        <v>24018</v>
      </c>
      <c r="ED424">
        <v>255374</v>
      </c>
      <c r="EE424">
        <v>72.699996999999996</v>
      </c>
      <c r="EF424">
        <v>10.632999999999999</v>
      </c>
      <c r="EG424">
        <v>24018</v>
      </c>
      <c r="EH424">
        <v>255374</v>
      </c>
      <c r="EI424">
        <v>72.699996999999996</v>
      </c>
      <c r="EJ424">
        <v>10.632999999999999</v>
      </c>
      <c r="ES424">
        <v>0</v>
      </c>
      <c r="EV424">
        <v>101661</v>
      </c>
      <c r="EW424">
        <v>0</v>
      </c>
      <c r="EX424">
        <v>0</v>
      </c>
      <c r="FB424">
        <v>2665300</v>
      </c>
      <c r="FP424">
        <v>124140.21</v>
      </c>
      <c r="FQ424">
        <v>205560.09</v>
      </c>
      <c r="FW424">
        <v>329706.03000000003</v>
      </c>
      <c r="FX424">
        <v>-637659.43999999994</v>
      </c>
      <c r="GB424">
        <v>182668.72</v>
      </c>
      <c r="GL424">
        <v>-25686.761999999999</v>
      </c>
      <c r="GP424">
        <v>137.215</v>
      </c>
      <c r="GQ424">
        <v>-150834.22</v>
      </c>
      <c r="GR424">
        <v>-275743.15999999997</v>
      </c>
      <c r="GS424">
        <v>-275743.15999999997</v>
      </c>
      <c r="GZ424">
        <v>0</v>
      </c>
      <c r="HA424">
        <v>0</v>
      </c>
      <c r="HB424">
        <v>-6945.9390000000003</v>
      </c>
      <c r="HD424">
        <v>-19.962</v>
      </c>
      <c r="HE424">
        <v>-282709.03000000003</v>
      </c>
      <c r="HG424">
        <v>6081349</v>
      </c>
    </row>
    <row r="425" spans="1:215" x14ac:dyDescent="0.25">
      <c r="A425">
        <v>31</v>
      </c>
      <c r="B425" t="s">
        <v>835</v>
      </c>
      <c r="C425">
        <v>2003</v>
      </c>
      <c r="E425" t="s">
        <v>836</v>
      </c>
      <c r="F425">
        <v>1963</v>
      </c>
      <c r="G425">
        <v>0</v>
      </c>
      <c r="I425">
        <v>0</v>
      </c>
      <c r="J425" t="s">
        <v>837</v>
      </c>
      <c r="K425" t="s">
        <v>838</v>
      </c>
      <c r="L425" t="s">
        <v>838</v>
      </c>
      <c r="M425">
        <v>1</v>
      </c>
      <c r="N425" t="s">
        <v>615</v>
      </c>
      <c r="O425">
        <v>1</v>
      </c>
      <c r="P425" t="s">
        <v>616</v>
      </c>
      <c r="Q425" t="s">
        <v>626</v>
      </c>
      <c r="R425">
        <v>2</v>
      </c>
      <c r="S425">
        <v>1</v>
      </c>
      <c r="T425" s="60">
        <v>37802</v>
      </c>
      <c r="U425" s="60">
        <v>37803</v>
      </c>
      <c r="V425" s="60">
        <v>37803</v>
      </c>
      <c r="W425" t="s">
        <v>201</v>
      </c>
      <c r="X425" t="s">
        <v>839</v>
      </c>
      <c r="Y425" t="s">
        <v>619</v>
      </c>
      <c r="Z425">
        <v>3.9999999000000001E-2</v>
      </c>
      <c r="AA425">
        <v>7.9999998000000003E-2</v>
      </c>
      <c r="AB425">
        <v>1</v>
      </c>
      <c r="AC425">
        <v>1</v>
      </c>
      <c r="AD425">
        <v>0</v>
      </c>
      <c r="AE425">
        <v>1</v>
      </c>
      <c r="AF425">
        <v>1</v>
      </c>
      <c r="AG425">
        <v>25</v>
      </c>
      <c r="BP425" s="60">
        <v>37803</v>
      </c>
      <c r="BQ425">
        <v>6297800</v>
      </c>
      <c r="BR425">
        <v>7578800</v>
      </c>
      <c r="BS425">
        <v>0.83800006000000005</v>
      </c>
      <c r="BT425">
        <v>1214600</v>
      </c>
      <c r="BV425">
        <v>2057700</v>
      </c>
      <c r="BW425">
        <v>188300</v>
      </c>
      <c r="BX425">
        <v>1.1000000000000001</v>
      </c>
      <c r="BY425">
        <v>0</v>
      </c>
      <c r="BZ425">
        <v>0</v>
      </c>
      <c r="CA425">
        <v>0</v>
      </c>
      <c r="CC425">
        <v>3.6999999999999998E-2</v>
      </c>
      <c r="CE425">
        <v>-3.3000000000000002E-2</v>
      </c>
      <c r="CG425">
        <v>2.7000000999999999E-2</v>
      </c>
      <c r="CS425">
        <v>0</v>
      </c>
      <c r="CT425">
        <v>0</v>
      </c>
      <c r="CU425">
        <v>0</v>
      </c>
      <c r="CV425">
        <v>0.65800004999999995</v>
      </c>
      <c r="CW425">
        <v>0.43400001999999999</v>
      </c>
      <c r="CX425">
        <v>0.22399999000000001</v>
      </c>
      <c r="CY425">
        <v>0.28200001000000002</v>
      </c>
      <c r="CZ425">
        <v>0.22399999000000001</v>
      </c>
      <c r="DA425">
        <v>1.2E-2</v>
      </c>
      <c r="DB425">
        <v>5.0000000000000001E-3</v>
      </c>
      <c r="DC425">
        <v>3.4000002000000001E-2</v>
      </c>
      <c r="DD425">
        <v>2.1000000000000001E-2</v>
      </c>
      <c r="DE425">
        <v>0</v>
      </c>
      <c r="DF425">
        <v>2004</v>
      </c>
      <c r="DG425">
        <v>0.13779999000000001</v>
      </c>
      <c r="DH425">
        <v>6.7799999999999999E-2</v>
      </c>
      <c r="DI425">
        <v>7.0000000000000007E-2</v>
      </c>
      <c r="DJ425">
        <v>0.1104</v>
      </c>
      <c r="DK425">
        <v>0.17819999</v>
      </c>
      <c r="DR425">
        <v>0</v>
      </c>
      <c r="DS425">
        <v>0</v>
      </c>
      <c r="DT425">
        <v>0</v>
      </c>
      <c r="DU425">
        <v>0</v>
      </c>
      <c r="DV425">
        <v>62382</v>
      </c>
      <c r="DW425">
        <v>2064000</v>
      </c>
      <c r="DX425">
        <v>45.700001</v>
      </c>
      <c r="DY425">
        <v>10.199999999999999</v>
      </c>
      <c r="DZ425">
        <v>33.078999000000003</v>
      </c>
      <c r="EA425">
        <v>7897</v>
      </c>
      <c r="EB425">
        <v>12950</v>
      </c>
      <c r="EC425">
        <v>25208</v>
      </c>
      <c r="ED425">
        <v>279219</v>
      </c>
      <c r="EE425">
        <v>72.5</v>
      </c>
      <c r="EF425">
        <v>11.173</v>
      </c>
      <c r="EG425">
        <v>25208</v>
      </c>
      <c r="EH425">
        <v>279219</v>
      </c>
      <c r="EI425">
        <v>72.5</v>
      </c>
      <c r="EJ425">
        <v>11.173</v>
      </c>
      <c r="ES425">
        <v>0</v>
      </c>
      <c r="EV425">
        <v>108437</v>
      </c>
      <c r="EW425">
        <v>0</v>
      </c>
      <c r="EX425">
        <v>0</v>
      </c>
      <c r="FB425">
        <v>2882900</v>
      </c>
      <c r="FP425">
        <v>131108.09</v>
      </c>
      <c r="FQ425">
        <v>206694.05</v>
      </c>
      <c r="FW425">
        <v>337802.16</v>
      </c>
      <c r="FX425">
        <v>38096.300999999999</v>
      </c>
      <c r="GB425">
        <v>188829.08</v>
      </c>
      <c r="GL425">
        <v>-24462.963</v>
      </c>
      <c r="GP425">
        <v>132.96700000000001</v>
      </c>
      <c r="GQ425">
        <v>540397.5</v>
      </c>
      <c r="GR425">
        <v>-299137.59000000003</v>
      </c>
      <c r="GS425">
        <v>-299137.59000000003</v>
      </c>
      <c r="GZ425">
        <v>0</v>
      </c>
      <c r="HA425">
        <v>0</v>
      </c>
      <c r="HB425">
        <v>-6614.1171999999997</v>
      </c>
      <c r="HD425">
        <v>0</v>
      </c>
      <c r="HE425">
        <v>-305752.94</v>
      </c>
      <c r="HG425">
        <v>6315993.5</v>
      </c>
    </row>
    <row r="426" spans="1:215" x14ac:dyDescent="0.25">
      <c r="A426">
        <v>31</v>
      </c>
      <c r="B426" t="s">
        <v>835</v>
      </c>
      <c r="C426">
        <v>2004</v>
      </c>
      <c r="E426" t="s">
        <v>836</v>
      </c>
      <c r="F426">
        <v>1963</v>
      </c>
      <c r="G426">
        <v>0</v>
      </c>
      <c r="I426">
        <v>0</v>
      </c>
      <c r="J426" t="s">
        <v>837</v>
      </c>
      <c r="K426" t="s">
        <v>838</v>
      </c>
      <c r="L426" t="s">
        <v>838</v>
      </c>
      <c r="M426">
        <v>1</v>
      </c>
      <c r="N426" t="s">
        <v>615</v>
      </c>
      <c r="O426">
        <v>1</v>
      </c>
      <c r="P426" t="s">
        <v>616</v>
      </c>
      <c r="Q426" t="s">
        <v>626</v>
      </c>
      <c r="R426">
        <v>2</v>
      </c>
      <c r="S426">
        <v>1</v>
      </c>
      <c r="T426" s="60">
        <v>38168</v>
      </c>
      <c r="U426" s="60">
        <v>38169</v>
      </c>
      <c r="V426" s="60">
        <v>38169</v>
      </c>
      <c r="W426" t="s">
        <v>201</v>
      </c>
      <c r="X426" t="s">
        <v>839</v>
      </c>
      <c r="Y426" t="s">
        <v>619</v>
      </c>
      <c r="Z426">
        <v>3.7500000999999998E-2</v>
      </c>
      <c r="AA426">
        <v>7.7500000999999999E-2</v>
      </c>
      <c r="AB426">
        <v>1</v>
      </c>
      <c r="AC426">
        <v>1</v>
      </c>
      <c r="AD426">
        <v>0</v>
      </c>
      <c r="AE426">
        <v>1</v>
      </c>
      <c r="AF426">
        <v>1</v>
      </c>
      <c r="AG426">
        <v>25</v>
      </c>
      <c r="BP426" s="60">
        <v>38169</v>
      </c>
      <c r="BQ426">
        <v>7420200</v>
      </c>
      <c r="BR426">
        <v>8154800</v>
      </c>
      <c r="BS426">
        <v>0.91700000000000004</v>
      </c>
      <c r="BT426">
        <v>671100</v>
      </c>
      <c r="BV426">
        <v>2115400</v>
      </c>
      <c r="BW426">
        <v>218800</v>
      </c>
      <c r="BX426">
        <v>0.97000003000000001</v>
      </c>
      <c r="BY426">
        <v>0</v>
      </c>
      <c r="BZ426">
        <v>0</v>
      </c>
      <c r="CA426">
        <v>0</v>
      </c>
      <c r="CC426">
        <v>0.18100000999999999</v>
      </c>
      <c r="CE426">
        <v>4.3999999999999997E-2</v>
      </c>
      <c r="CG426">
        <v>3.9000000999999999E-2</v>
      </c>
      <c r="CS426">
        <v>0</v>
      </c>
      <c r="CT426">
        <v>0</v>
      </c>
      <c r="CU426">
        <v>0</v>
      </c>
      <c r="CV426">
        <v>0.65300005999999999</v>
      </c>
      <c r="CW426">
        <v>0.43799999000000001</v>
      </c>
      <c r="CX426">
        <v>0.215</v>
      </c>
      <c r="CY426">
        <v>0.28100002000000002</v>
      </c>
      <c r="CZ426">
        <v>0.23899999</v>
      </c>
      <c r="DA426">
        <v>8.0000000000000002E-3</v>
      </c>
      <c r="DB426">
        <v>8.0000000000000002E-3</v>
      </c>
      <c r="DC426">
        <v>3.5999997999999998E-2</v>
      </c>
      <c r="DD426">
        <v>2.1000000000000001E-2</v>
      </c>
      <c r="DE426">
        <v>0</v>
      </c>
      <c r="DF426">
        <v>2005</v>
      </c>
      <c r="DG426">
        <v>0.14029999000000001</v>
      </c>
      <c r="DH426">
        <v>7.1599997999999998E-2</v>
      </c>
      <c r="DI426">
        <v>6.8700000999999997E-2</v>
      </c>
      <c r="DJ426">
        <v>0.1166</v>
      </c>
      <c r="DK426">
        <v>0.18820000000000001</v>
      </c>
      <c r="DR426">
        <v>0</v>
      </c>
      <c r="DS426">
        <v>0</v>
      </c>
      <c r="DT426">
        <v>0</v>
      </c>
      <c r="DU426">
        <v>0</v>
      </c>
      <c r="DV426">
        <v>63385</v>
      </c>
      <c r="DW426">
        <v>2124000</v>
      </c>
      <c r="DX426">
        <v>45.900002000000001</v>
      </c>
      <c r="DY426">
        <v>10.199999999999999</v>
      </c>
      <c r="DZ426">
        <v>33.509998000000003</v>
      </c>
      <c r="EA426">
        <v>8118</v>
      </c>
      <c r="EB426">
        <v>10719</v>
      </c>
      <c r="EC426">
        <v>26043</v>
      </c>
      <c r="ED426">
        <v>307410</v>
      </c>
      <c r="EE426">
        <v>72.300003000000004</v>
      </c>
      <c r="EF426">
        <v>11.804</v>
      </c>
      <c r="EG426">
        <v>26043</v>
      </c>
      <c r="EH426">
        <v>307410</v>
      </c>
      <c r="EI426">
        <v>72.300003000000004</v>
      </c>
      <c r="EJ426">
        <v>11.804</v>
      </c>
      <c r="ES426">
        <v>0</v>
      </c>
      <c r="EV426">
        <v>108265</v>
      </c>
      <c r="EW426">
        <v>0</v>
      </c>
      <c r="EX426">
        <v>0</v>
      </c>
      <c r="FB426">
        <v>3198100</v>
      </c>
      <c r="FP426">
        <v>131089.51999999999</v>
      </c>
      <c r="FQ426">
        <v>212612.91</v>
      </c>
      <c r="FW426">
        <v>343702.44</v>
      </c>
      <c r="FX426">
        <v>941608.56</v>
      </c>
      <c r="GB426">
        <v>199704.64</v>
      </c>
      <c r="GL426">
        <v>-27719.16</v>
      </c>
      <c r="GP426">
        <v>62.283999999999999</v>
      </c>
      <c r="GQ426">
        <v>1457364.8</v>
      </c>
      <c r="GR426">
        <v>-328276.46999999997</v>
      </c>
      <c r="GS426">
        <v>-328276.46999999997</v>
      </c>
      <c r="GZ426">
        <v>0</v>
      </c>
      <c r="HA426">
        <v>0</v>
      </c>
      <c r="HB426">
        <v>-6991.5029000000004</v>
      </c>
      <c r="HD426">
        <v>0</v>
      </c>
      <c r="HE426">
        <v>-335276.46999999997</v>
      </c>
      <c r="HG426">
        <v>7438081.5</v>
      </c>
    </row>
    <row r="427" spans="1:215" x14ac:dyDescent="0.25">
      <c r="A427">
        <v>31</v>
      </c>
      <c r="B427" t="s">
        <v>835</v>
      </c>
      <c r="C427">
        <v>2005</v>
      </c>
      <c r="E427" t="s">
        <v>836</v>
      </c>
      <c r="F427">
        <v>1963</v>
      </c>
      <c r="G427">
        <v>0</v>
      </c>
      <c r="I427">
        <v>0</v>
      </c>
      <c r="J427" t="s">
        <v>837</v>
      </c>
      <c r="K427" t="s">
        <v>838</v>
      </c>
      <c r="L427" t="s">
        <v>838</v>
      </c>
      <c r="M427">
        <v>1</v>
      </c>
      <c r="N427" t="s">
        <v>615</v>
      </c>
      <c r="O427">
        <v>1</v>
      </c>
      <c r="P427" t="s">
        <v>616</v>
      </c>
      <c r="Q427" t="s">
        <v>626</v>
      </c>
      <c r="R427">
        <v>2</v>
      </c>
      <c r="S427">
        <v>1</v>
      </c>
      <c r="T427" s="60">
        <v>38533</v>
      </c>
      <c r="U427" s="60">
        <v>38534</v>
      </c>
      <c r="V427" s="60">
        <v>38534</v>
      </c>
      <c r="W427" t="s">
        <v>201</v>
      </c>
      <c r="X427" t="s">
        <v>839</v>
      </c>
      <c r="Y427" t="s">
        <v>619</v>
      </c>
      <c r="Z427">
        <v>3.7500000999999998E-2</v>
      </c>
      <c r="AA427">
        <v>7.7500000999999999E-2</v>
      </c>
      <c r="AB427">
        <v>1</v>
      </c>
      <c r="AC427">
        <v>1</v>
      </c>
      <c r="AD427">
        <v>0</v>
      </c>
      <c r="AE427">
        <v>1</v>
      </c>
      <c r="AF427">
        <v>1</v>
      </c>
      <c r="AG427">
        <v>25</v>
      </c>
      <c r="BP427" s="60">
        <v>38534</v>
      </c>
      <c r="BQ427">
        <v>8270100</v>
      </c>
      <c r="BR427">
        <v>8778700</v>
      </c>
      <c r="BS427">
        <v>0.94199997000000002</v>
      </c>
      <c r="BT427">
        <v>508600</v>
      </c>
      <c r="BV427">
        <v>2208700</v>
      </c>
      <c r="BW427">
        <v>236700</v>
      </c>
      <c r="BX427">
        <v>1</v>
      </c>
      <c r="BY427">
        <v>0</v>
      </c>
      <c r="BZ427">
        <v>0</v>
      </c>
      <c r="CA427">
        <v>0</v>
      </c>
      <c r="CC427">
        <v>0.108</v>
      </c>
      <c r="CE427">
        <v>0.107</v>
      </c>
      <c r="CG427">
        <v>3.4000002000000001E-2</v>
      </c>
      <c r="CS427">
        <v>0</v>
      </c>
      <c r="CT427">
        <v>0</v>
      </c>
      <c r="CU427">
        <v>0</v>
      </c>
      <c r="CV427">
        <v>0.62800001999999999</v>
      </c>
      <c r="CW427">
        <v>0.41699999999999998</v>
      </c>
      <c r="CX427">
        <v>0.21100000999999999</v>
      </c>
      <c r="CY427">
        <v>0.27899997999999998</v>
      </c>
      <c r="CZ427">
        <v>0.24200000999999999</v>
      </c>
      <c r="DA427">
        <v>7.0000000000000001E-3</v>
      </c>
      <c r="DB427">
        <v>8.9999999999999993E-3</v>
      </c>
      <c r="DC427">
        <v>5.8999999999999997E-2</v>
      </c>
      <c r="DD427">
        <v>2.4E-2</v>
      </c>
      <c r="DE427">
        <v>0</v>
      </c>
      <c r="DF427">
        <v>2006</v>
      </c>
      <c r="DG427">
        <v>0.14029999000000001</v>
      </c>
      <c r="DH427">
        <v>7.1599997999999998E-2</v>
      </c>
      <c r="DI427">
        <v>6.8700000999999997E-2</v>
      </c>
      <c r="DJ427">
        <v>0.1166</v>
      </c>
      <c r="DK427">
        <v>0.18820000000000001</v>
      </c>
      <c r="DR427">
        <v>0</v>
      </c>
      <c r="DS427">
        <v>0</v>
      </c>
      <c r="DT427">
        <v>0</v>
      </c>
      <c r="DU427">
        <v>0</v>
      </c>
      <c r="DV427">
        <v>64391</v>
      </c>
      <c r="DW427">
        <v>2197000</v>
      </c>
      <c r="DX427">
        <v>46</v>
      </c>
      <c r="DY427">
        <v>10.199999999999999</v>
      </c>
      <c r="DZ427">
        <v>34.125999</v>
      </c>
      <c r="EA427">
        <v>8460</v>
      </c>
      <c r="EB427">
        <v>11568</v>
      </c>
      <c r="EC427">
        <v>27246</v>
      </c>
      <c r="ED427">
        <v>343077</v>
      </c>
      <c r="EE427">
        <v>72</v>
      </c>
      <c r="EF427">
        <v>12.592000000000001</v>
      </c>
      <c r="EG427">
        <v>27246</v>
      </c>
      <c r="EH427">
        <v>343077</v>
      </c>
      <c r="EI427">
        <v>72</v>
      </c>
      <c r="EJ427">
        <v>12.592000000000001</v>
      </c>
      <c r="ES427">
        <v>0</v>
      </c>
      <c r="EV427">
        <v>111665</v>
      </c>
      <c r="EW427">
        <v>0</v>
      </c>
      <c r="EX427">
        <v>0</v>
      </c>
      <c r="FB427">
        <v>3606700</v>
      </c>
      <c r="FP427">
        <v>145638.09</v>
      </c>
      <c r="FQ427">
        <v>236116.94</v>
      </c>
      <c r="FW427">
        <v>381755.03</v>
      </c>
      <c r="FX427">
        <v>579046.31000000006</v>
      </c>
      <c r="GB427">
        <v>223427.56</v>
      </c>
      <c r="GL427">
        <v>-32504.976999999999</v>
      </c>
      <c r="GP427">
        <v>149.31700000000001</v>
      </c>
      <c r="GQ427">
        <v>1151873.3</v>
      </c>
      <c r="GR427">
        <v>-356263</v>
      </c>
      <c r="GS427">
        <v>-356263</v>
      </c>
      <c r="GZ427">
        <v>0</v>
      </c>
      <c r="HA427">
        <v>0</v>
      </c>
      <c r="HB427">
        <v>-7115.5941999999995</v>
      </c>
      <c r="HD427">
        <v>0</v>
      </c>
      <c r="HE427">
        <v>-363378.59</v>
      </c>
      <c r="HG427">
        <v>8226576.5</v>
      </c>
    </row>
    <row r="428" spans="1:215" x14ac:dyDescent="0.25">
      <c r="A428">
        <v>31</v>
      </c>
      <c r="B428" t="s">
        <v>835</v>
      </c>
      <c r="C428">
        <v>2006</v>
      </c>
      <c r="E428" t="s">
        <v>836</v>
      </c>
      <c r="F428">
        <v>1963</v>
      </c>
      <c r="G428">
        <v>0</v>
      </c>
      <c r="I428">
        <v>0</v>
      </c>
      <c r="J428" t="s">
        <v>837</v>
      </c>
      <c r="K428" t="s">
        <v>838</v>
      </c>
      <c r="L428" t="s">
        <v>838</v>
      </c>
      <c r="M428">
        <v>1</v>
      </c>
      <c r="N428" t="s">
        <v>615</v>
      </c>
      <c r="O428">
        <v>1</v>
      </c>
      <c r="P428" t="s">
        <v>616</v>
      </c>
      <c r="Q428" t="s">
        <v>626</v>
      </c>
      <c r="R428">
        <v>2</v>
      </c>
      <c r="S428">
        <v>1</v>
      </c>
      <c r="T428" s="60">
        <v>38898</v>
      </c>
      <c r="U428" s="60">
        <v>38899</v>
      </c>
      <c r="V428" s="60">
        <v>38899</v>
      </c>
      <c r="W428" t="s">
        <v>201</v>
      </c>
      <c r="X428" t="s">
        <v>839</v>
      </c>
      <c r="Y428" t="s">
        <v>619</v>
      </c>
      <c r="Z428">
        <v>3.7500000999999998E-2</v>
      </c>
      <c r="AA428">
        <v>7.7500000999999999E-2</v>
      </c>
      <c r="AB428">
        <v>1</v>
      </c>
      <c r="AC428">
        <v>1</v>
      </c>
      <c r="AD428">
        <v>0</v>
      </c>
      <c r="AE428">
        <v>1</v>
      </c>
      <c r="AF428">
        <v>1</v>
      </c>
      <c r="AG428">
        <v>25</v>
      </c>
      <c r="BP428" s="60">
        <v>38899</v>
      </c>
      <c r="BQ428">
        <v>9237300</v>
      </c>
      <c r="BR428">
        <v>9699000</v>
      </c>
      <c r="BS428">
        <v>0.95199995999999998</v>
      </c>
      <c r="BT428">
        <v>461700</v>
      </c>
      <c r="BV428">
        <v>2343500</v>
      </c>
      <c r="BW428">
        <v>238100</v>
      </c>
      <c r="BX428">
        <v>1.05</v>
      </c>
      <c r="BY428">
        <v>0</v>
      </c>
      <c r="BZ428">
        <v>0</v>
      </c>
      <c r="CA428">
        <v>0</v>
      </c>
      <c r="CC428">
        <v>0.122</v>
      </c>
      <c r="CE428">
        <v>0.13600001</v>
      </c>
      <c r="CG428">
        <v>7.1999996999999996E-2</v>
      </c>
      <c r="CS428">
        <v>0</v>
      </c>
      <c r="CT428">
        <v>0</v>
      </c>
      <c r="CU428">
        <v>0</v>
      </c>
      <c r="CV428">
        <v>0.62300003000000004</v>
      </c>
      <c r="CW428">
        <v>0.39900002000000001</v>
      </c>
      <c r="CX428">
        <v>0.22399999000000001</v>
      </c>
      <c r="CY428">
        <v>0.27100000000000002</v>
      </c>
      <c r="CZ428">
        <v>0.23799998999999999</v>
      </c>
      <c r="DA428">
        <v>5.0000000000000001E-3</v>
      </c>
      <c r="DB428">
        <v>1.7999998999999999E-2</v>
      </c>
      <c r="DC428">
        <v>5.5999998000000002E-2</v>
      </c>
      <c r="DD428">
        <v>3.0999999E-2</v>
      </c>
      <c r="DE428">
        <v>0</v>
      </c>
      <c r="DF428">
        <v>2007</v>
      </c>
      <c r="DG428">
        <v>0.14560001</v>
      </c>
      <c r="DH428">
        <v>6.4199998999999994E-2</v>
      </c>
      <c r="DI428">
        <v>8.1400006999999996E-2</v>
      </c>
      <c r="DJ428">
        <v>0.1043</v>
      </c>
      <c r="DK428">
        <v>0.16850001000000001</v>
      </c>
      <c r="DR428">
        <v>0</v>
      </c>
      <c r="DS428">
        <v>0</v>
      </c>
      <c r="DT428">
        <v>0</v>
      </c>
      <c r="DU428">
        <v>0</v>
      </c>
      <c r="DV428">
        <v>64762</v>
      </c>
      <c r="DW428">
        <v>2294000</v>
      </c>
      <c r="DX428">
        <v>46.200001</v>
      </c>
      <c r="DY428">
        <v>10.4</v>
      </c>
      <c r="DZ428">
        <v>35.426997999999998</v>
      </c>
      <c r="EA428">
        <v>9069</v>
      </c>
      <c r="EB428">
        <v>12779</v>
      </c>
      <c r="EC428">
        <v>28438</v>
      </c>
      <c r="ED428">
        <v>381677</v>
      </c>
      <c r="EE428">
        <v>72</v>
      </c>
      <c r="EF428">
        <v>13.420999999999999</v>
      </c>
      <c r="EG428">
        <v>28438</v>
      </c>
      <c r="EH428">
        <v>381677</v>
      </c>
      <c r="EI428">
        <v>72</v>
      </c>
      <c r="EJ428">
        <v>13.420999999999999</v>
      </c>
      <c r="ES428">
        <v>0</v>
      </c>
      <c r="EV428">
        <v>115048</v>
      </c>
      <c r="EW428">
        <v>0</v>
      </c>
      <c r="EX428">
        <v>0</v>
      </c>
      <c r="FB428">
        <v>4088900</v>
      </c>
      <c r="FP428">
        <v>154313.88</v>
      </c>
      <c r="FQ428">
        <v>250816.31</v>
      </c>
      <c r="FW428">
        <v>405130.19</v>
      </c>
      <c r="FX428">
        <v>753557.63</v>
      </c>
      <c r="GB428">
        <v>255593.3</v>
      </c>
      <c r="GL428">
        <v>-39765.737999999998</v>
      </c>
      <c r="GP428">
        <v>127.21299999999999</v>
      </c>
      <c r="GQ428">
        <v>1374642.6</v>
      </c>
      <c r="GR428">
        <v>-398459.38</v>
      </c>
      <c r="GS428">
        <v>-398459.38</v>
      </c>
      <c r="GZ428">
        <v>0</v>
      </c>
      <c r="HA428">
        <v>0</v>
      </c>
      <c r="HB428">
        <v>-7307.8760000000002</v>
      </c>
      <c r="HD428">
        <v>0</v>
      </c>
      <c r="HE428">
        <v>-405767.31</v>
      </c>
      <c r="HG428">
        <v>9195452</v>
      </c>
    </row>
    <row r="429" spans="1:215" x14ac:dyDescent="0.25">
      <c r="A429">
        <v>31</v>
      </c>
      <c r="B429" t="s">
        <v>835</v>
      </c>
      <c r="C429">
        <v>2007</v>
      </c>
      <c r="E429" t="s">
        <v>836</v>
      </c>
      <c r="F429">
        <v>1963</v>
      </c>
      <c r="G429">
        <v>0</v>
      </c>
      <c r="I429">
        <v>0</v>
      </c>
      <c r="J429" t="s">
        <v>837</v>
      </c>
      <c r="K429" t="s">
        <v>838</v>
      </c>
      <c r="L429" t="s">
        <v>838</v>
      </c>
      <c r="M429">
        <v>1</v>
      </c>
      <c r="N429" t="s">
        <v>615</v>
      </c>
      <c r="O429">
        <v>1</v>
      </c>
      <c r="P429" t="s">
        <v>616</v>
      </c>
      <c r="Q429" t="s">
        <v>626</v>
      </c>
      <c r="R429">
        <v>2</v>
      </c>
      <c r="S429">
        <v>1</v>
      </c>
      <c r="T429" s="60">
        <v>39263</v>
      </c>
      <c r="U429" s="60">
        <v>39264</v>
      </c>
      <c r="V429" s="60">
        <v>39264</v>
      </c>
      <c r="W429" t="s">
        <v>201</v>
      </c>
      <c r="X429" t="s">
        <v>839</v>
      </c>
      <c r="Y429" t="s">
        <v>619</v>
      </c>
      <c r="Z429">
        <v>3.7500000999999998E-2</v>
      </c>
      <c r="AA429">
        <v>7.7500000999999999E-2</v>
      </c>
      <c r="AB429">
        <v>1</v>
      </c>
      <c r="AC429">
        <v>1</v>
      </c>
      <c r="AD429">
        <v>0</v>
      </c>
      <c r="AE429">
        <v>1</v>
      </c>
      <c r="AF429">
        <v>1</v>
      </c>
      <c r="AG429">
        <v>25</v>
      </c>
      <c r="BP429" s="60">
        <v>39264</v>
      </c>
      <c r="BQ429">
        <v>10945800</v>
      </c>
      <c r="BR429">
        <v>10431900</v>
      </c>
      <c r="BS429">
        <v>1.0549999000000001</v>
      </c>
      <c r="BT429">
        <v>-573400</v>
      </c>
      <c r="BV429">
        <v>2421000</v>
      </c>
      <c r="BW429">
        <v>235400</v>
      </c>
      <c r="BX429">
        <v>1.1000000000000001</v>
      </c>
      <c r="BY429">
        <v>0</v>
      </c>
      <c r="BZ429">
        <v>0</v>
      </c>
      <c r="CA429">
        <v>0</v>
      </c>
      <c r="CC429">
        <v>0.2</v>
      </c>
      <c r="CE429">
        <v>0.14300001000000001</v>
      </c>
      <c r="CG429">
        <v>0.12800001</v>
      </c>
      <c r="CS429">
        <v>0</v>
      </c>
      <c r="CT429">
        <v>0</v>
      </c>
      <c r="CU429">
        <v>0</v>
      </c>
      <c r="CV429">
        <v>0.64300000999999996</v>
      </c>
      <c r="CW429">
        <v>0.40900001000000002</v>
      </c>
      <c r="CX429">
        <v>0.23400000000000001</v>
      </c>
      <c r="CY429">
        <v>0.24299999</v>
      </c>
      <c r="CZ429">
        <v>0.215</v>
      </c>
      <c r="DA429">
        <v>3.0000000000000001E-3</v>
      </c>
      <c r="DB429">
        <v>3.3000000000000002E-2</v>
      </c>
      <c r="DC429">
        <v>4.3000001000000003E-2</v>
      </c>
      <c r="DD429">
        <v>3.7999999E-2</v>
      </c>
      <c r="DE429">
        <v>0</v>
      </c>
      <c r="DF429">
        <v>2008</v>
      </c>
      <c r="DG429">
        <v>0.14560001</v>
      </c>
      <c r="DH429">
        <v>6.4199998999999994E-2</v>
      </c>
      <c r="DI429">
        <v>8.1400006999999996E-2</v>
      </c>
      <c r="DJ429">
        <v>0.10439999</v>
      </c>
      <c r="DK429">
        <v>0.16860000999999999</v>
      </c>
      <c r="DR429">
        <v>0</v>
      </c>
      <c r="DS429">
        <v>0</v>
      </c>
      <c r="DT429">
        <v>0</v>
      </c>
      <c r="DU429">
        <v>0</v>
      </c>
      <c r="DV429">
        <v>65800</v>
      </c>
      <c r="DW429">
        <v>2397000</v>
      </c>
      <c r="DX429">
        <v>46.200001</v>
      </c>
      <c r="DY429">
        <v>10.3</v>
      </c>
      <c r="DZ429">
        <v>36.436000999999997</v>
      </c>
      <c r="EA429">
        <v>9670</v>
      </c>
      <c r="EB429">
        <v>13020</v>
      </c>
      <c r="EC429">
        <v>29619</v>
      </c>
      <c r="ED429">
        <v>422196</v>
      </c>
      <c r="EE429">
        <v>71.800003000000004</v>
      </c>
      <c r="EF429">
        <v>14.254</v>
      </c>
      <c r="EG429">
        <v>29619</v>
      </c>
      <c r="EH429">
        <v>422196</v>
      </c>
      <c r="EI429">
        <v>71.800003000000004</v>
      </c>
      <c r="EJ429">
        <v>14.254</v>
      </c>
      <c r="ES429">
        <v>0</v>
      </c>
      <c r="EV429">
        <v>118109</v>
      </c>
      <c r="EW429">
        <v>0</v>
      </c>
      <c r="EX429">
        <v>0</v>
      </c>
      <c r="FB429">
        <v>4582900</v>
      </c>
      <c r="FI429">
        <v>11257959</v>
      </c>
      <c r="FP429">
        <v>159601.16</v>
      </c>
      <c r="FQ429">
        <v>259489.78</v>
      </c>
      <c r="FW429">
        <v>419090.94</v>
      </c>
      <c r="FX429">
        <v>1544783.5</v>
      </c>
      <c r="GB429">
        <v>296350.21999999997</v>
      </c>
      <c r="GL429">
        <v>-47149.633000000002</v>
      </c>
      <c r="GP429">
        <v>238.63699</v>
      </c>
      <c r="GQ429">
        <v>2213313.7999999998</v>
      </c>
      <c r="GR429">
        <v>-435666.47</v>
      </c>
      <c r="GS429">
        <v>-435666.47</v>
      </c>
      <c r="GZ429">
        <v>0</v>
      </c>
      <c r="HA429">
        <v>0</v>
      </c>
      <c r="HB429">
        <v>-6680.6190999999999</v>
      </c>
      <c r="HD429">
        <v>0</v>
      </c>
      <c r="HE429">
        <v>-442347.09</v>
      </c>
      <c r="HG429">
        <v>10966418</v>
      </c>
    </row>
    <row r="430" spans="1:215" x14ac:dyDescent="0.25">
      <c r="A430">
        <v>31</v>
      </c>
      <c r="B430" t="s">
        <v>835</v>
      </c>
      <c r="C430">
        <v>2008</v>
      </c>
      <c r="E430" t="s">
        <v>836</v>
      </c>
      <c r="F430">
        <v>1963</v>
      </c>
      <c r="G430">
        <v>0</v>
      </c>
      <c r="I430">
        <v>0</v>
      </c>
      <c r="J430" t="s">
        <v>837</v>
      </c>
      <c r="K430" t="s">
        <v>838</v>
      </c>
      <c r="L430" t="s">
        <v>838</v>
      </c>
      <c r="M430">
        <v>1</v>
      </c>
      <c r="N430" t="s">
        <v>615</v>
      </c>
      <c r="O430">
        <v>1</v>
      </c>
      <c r="P430" t="s">
        <v>616</v>
      </c>
      <c r="Q430" t="s">
        <v>626</v>
      </c>
      <c r="R430">
        <v>2</v>
      </c>
      <c r="S430">
        <v>1</v>
      </c>
      <c r="T430" s="60">
        <v>39629</v>
      </c>
      <c r="U430" s="60">
        <v>39630</v>
      </c>
      <c r="V430" s="60">
        <v>39630</v>
      </c>
      <c r="W430" t="s">
        <v>201</v>
      </c>
      <c r="X430" t="s">
        <v>839</v>
      </c>
      <c r="Y430" t="s">
        <v>619</v>
      </c>
      <c r="Z430">
        <v>3.7500000999999998E-2</v>
      </c>
      <c r="AA430">
        <v>7.7500000999999999E-2</v>
      </c>
      <c r="AB430">
        <v>1</v>
      </c>
      <c r="AC430">
        <v>1</v>
      </c>
      <c r="AD430">
        <v>0</v>
      </c>
      <c r="AE430">
        <v>1</v>
      </c>
      <c r="AF430">
        <v>1</v>
      </c>
      <c r="AG430">
        <v>25</v>
      </c>
      <c r="BP430" s="60">
        <v>39630</v>
      </c>
      <c r="BQ430">
        <v>10402000</v>
      </c>
      <c r="BR430">
        <v>11211800</v>
      </c>
      <c r="BS430">
        <v>0.93300002999999998</v>
      </c>
      <c r="BT430">
        <v>748900</v>
      </c>
      <c r="BV430">
        <v>2578900</v>
      </c>
      <c r="BW430">
        <v>251400</v>
      </c>
      <c r="BX430">
        <v>1.0900000000000001</v>
      </c>
      <c r="BY430">
        <v>0</v>
      </c>
      <c r="BZ430">
        <v>0</v>
      </c>
      <c r="CA430">
        <v>0</v>
      </c>
      <c r="CC430">
        <v>-4.1999999000000003E-2</v>
      </c>
      <c r="CE430">
        <v>8.8999993999999999E-2</v>
      </c>
      <c r="CG430">
        <v>0.11</v>
      </c>
      <c r="CS430">
        <v>0</v>
      </c>
      <c r="CT430">
        <v>0</v>
      </c>
      <c r="CU430">
        <v>0</v>
      </c>
      <c r="CV430">
        <v>0.52900004</v>
      </c>
      <c r="CW430">
        <v>0.31299999000000001</v>
      </c>
      <c r="CX430">
        <v>0.21600000999999999</v>
      </c>
      <c r="CY430">
        <v>0.29799998</v>
      </c>
      <c r="CZ430">
        <v>0.26299998000000002</v>
      </c>
      <c r="DA430">
        <v>5.0000000000000001E-3</v>
      </c>
      <c r="DB430">
        <v>4.1999999000000003E-2</v>
      </c>
      <c r="DC430">
        <v>6.4000003E-2</v>
      </c>
      <c r="DD430">
        <v>6.4999998000000003E-2</v>
      </c>
      <c r="DE430">
        <v>0</v>
      </c>
      <c r="DF430">
        <v>2009</v>
      </c>
      <c r="DG430">
        <v>0.1459</v>
      </c>
      <c r="DH430">
        <v>6.4400001999999998E-2</v>
      </c>
      <c r="DI430">
        <v>8.1499994000000006E-2</v>
      </c>
      <c r="DJ430">
        <v>0.10439999</v>
      </c>
      <c r="DK430">
        <v>0.16880000000000001</v>
      </c>
      <c r="DR430">
        <v>0</v>
      </c>
      <c r="DS430">
        <v>0</v>
      </c>
      <c r="DT430">
        <v>0</v>
      </c>
      <c r="DU430">
        <v>0</v>
      </c>
      <c r="DV430">
        <v>66765</v>
      </c>
      <c r="DW430">
        <v>2541000</v>
      </c>
      <c r="DX430">
        <v>46.200001</v>
      </c>
      <c r="DY430">
        <v>10.3</v>
      </c>
      <c r="DZ430">
        <v>38.051997999999998</v>
      </c>
      <c r="EA430">
        <v>10083</v>
      </c>
      <c r="EB430">
        <v>13629</v>
      </c>
      <c r="EC430">
        <v>30912</v>
      </c>
      <c r="ED430">
        <v>459077</v>
      </c>
      <c r="EE430">
        <v>71.800003000000004</v>
      </c>
      <c r="EF430">
        <v>14.851000000000001</v>
      </c>
      <c r="EG430">
        <v>30912</v>
      </c>
      <c r="EH430">
        <v>459077</v>
      </c>
      <c r="EI430">
        <v>71.800003000000004</v>
      </c>
      <c r="EJ430">
        <v>14.851000000000001</v>
      </c>
      <c r="ES430">
        <v>0</v>
      </c>
      <c r="EV430">
        <v>121389</v>
      </c>
      <c r="EW430">
        <v>0</v>
      </c>
      <c r="EX430">
        <v>0</v>
      </c>
      <c r="FB430">
        <v>5022900</v>
      </c>
      <c r="FI430">
        <v>10695238</v>
      </c>
      <c r="FP430">
        <v>170710.59</v>
      </c>
      <c r="FQ430">
        <v>273410.28000000003</v>
      </c>
      <c r="FW430">
        <v>444120.88</v>
      </c>
      <c r="FX430">
        <v>-779405.38</v>
      </c>
      <c r="GB430">
        <v>323513.59000000003</v>
      </c>
      <c r="GL430">
        <v>-47809.690999999999</v>
      </c>
      <c r="GP430">
        <v>215.297</v>
      </c>
      <c r="GQ430">
        <v>-59365.328000000001</v>
      </c>
      <c r="GR430">
        <v>-479812.34</v>
      </c>
      <c r="GS430">
        <v>-479812.34</v>
      </c>
      <c r="GZ430">
        <v>0</v>
      </c>
      <c r="HA430">
        <v>0</v>
      </c>
      <c r="HB430">
        <v>-5905.5801000000001</v>
      </c>
      <c r="HD430">
        <v>0</v>
      </c>
      <c r="HE430">
        <v>-485717.94</v>
      </c>
      <c r="HG430">
        <v>10421335</v>
      </c>
    </row>
    <row r="431" spans="1:215" x14ac:dyDescent="0.25">
      <c r="A431">
        <v>31</v>
      </c>
      <c r="B431" t="s">
        <v>835</v>
      </c>
      <c r="C431">
        <v>2009</v>
      </c>
      <c r="E431" t="s">
        <v>836</v>
      </c>
      <c r="F431">
        <v>1963</v>
      </c>
      <c r="G431">
        <v>0</v>
      </c>
      <c r="I431">
        <v>0</v>
      </c>
      <c r="J431" t="s">
        <v>837</v>
      </c>
      <c r="K431" t="s">
        <v>838</v>
      </c>
      <c r="L431" t="s">
        <v>838</v>
      </c>
      <c r="M431">
        <v>1</v>
      </c>
      <c r="N431" t="s">
        <v>615</v>
      </c>
      <c r="O431">
        <v>1</v>
      </c>
      <c r="P431" t="s">
        <v>616</v>
      </c>
      <c r="Q431" t="s">
        <v>626</v>
      </c>
      <c r="R431">
        <v>2</v>
      </c>
      <c r="S431">
        <v>1</v>
      </c>
      <c r="T431" s="60">
        <v>39994</v>
      </c>
      <c r="U431" s="60">
        <v>39995</v>
      </c>
      <c r="V431" s="60">
        <v>39995</v>
      </c>
      <c r="W431" t="s">
        <v>201</v>
      </c>
      <c r="X431" t="s">
        <v>839</v>
      </c>
      <c r="Y431" t="s">
        <v>619</v>
      </c>
      <c r="Z431">
        <v>3.7500000999999998E-2</v>
      </c>
      <c r="AA431">
        <v>7.7500000999999999E-2</v>
      </c>
      <c r="AB431">
        <v>1</v>
      </c>
      <c r="AC431">
        <v>1</v>
      </c>
      <c r="AD431">
        <v>0</v>
      </c>
      <c r="AE431">
        <v>1</v>
      </c>
      <c r="AF431">
        <v>1</v>
      </c>
      <c r="AG431">
        <v>25</v>
      </c>
      <c r="BP431" s="60">
        <v>39995</v>
      </c>
      <c r="BQ431">
        <v>8646000</v>
      </c>
      <c r="BR431">
        <v>11732200</v>
      </c>
      <c r="BS431">
        <v>0.74099999999999999</v>
      </c>
      <c r="BT431">
        <v>3026600</v>
      </c>
      <c r="BV431">
        <v>2683500</v>
      </c>
      <c r="BW431">
        <v>232000</v>
      </c>
      <c r="BX431">
        <v>1.23</v>
      </c>
      <c r="BY431">
        <v>0</v>
      </c>
      <c r="BZ431">
        <v>0</v>
      </c>
      <c r="CA431">
        <v>0</v>
      </c>
      <c r="CC431">
        <v>-0.16</v>
      </c>
      <c r="CE431">
        <v>-1.2E-2</v>
      </c>
      <c r="CG431">
        <v>3.6999999999999998E-2</v>
      </c>
      <c r="CS431">
        <v>0</v>
      </c>
      <c r="CT431">
        <v>0</v>
      </c>
      <c r="CU431">
        <v>0</v>
      </c>
      <c r="CV431">
        <v>0.54900002000000003</v>
      </c>
      <c r="CW431">
        <v>0.32099998000000002</v>
      </c>
      <c r="CX431">
        <v>0.22799999000000001</v>
      </c>
      <c r="CY431">
        <v>0.28699999999999998</v>
      </c>
      <c r="CZ431">
        <v>0.23499999999999999</v>
      </c>
      <c r="DA431">
        <v>4.0000000000000001E-3</v>
      </c>
      <c r="DB431">
        <v>5.4000000999999999E-2</v>
      </c>
      <c r="DC431">
        <v>3.9999999000000001E-2</v>
      </c>
      <c r="DD431">
        <v>6.8999998000000007E-2</v>
      </c>
      <c r="DE431">
        <v>0</v>
      </c>
      <c r="DF431">
        <v>2010</v>
      </c>
      <c r="DG431">
        <v>0.1462</v>
      </c>
      <c r="DH431">
        <v>6.4499997000000003E-2</v>
      </c>
      <c r="DI431">
        <v>8.1699996999999996E-2</v>
      </c>
      <c r="DJ431">
        <v>0.10439999</v>
      </c>
      <c r="DK431">
        <v>0.16889999999999999</v>
      </c>
      <c r="DR431">
        <v>0</v>
      </c>
      <c r="DS431">
        <v>0</v>
      </c>
      <c r="DT431">
        <v>0</v>
      </c>
      <c r="DU431">
        <v>0</v>
      </c>
      <c r="DV431">
        <v>67813</v>
      </c>
      <c r="DW431">
        <v>2645000</v>
      </c>
      <c r="DX431">
        <v>46.700001</v>
      </c>
      <c r="DY431">
        <v>10.4</v>
      </c>
      <c r="DZ431">
        <v>38.999001</v>
      </c>
      <c r="EA431">
        <v>10067</v>
      </c>
      <c r="EB431">
        <v>13019</v>
      </c>
      <c r="EC431">
        <v>32197</v>
      </c>
      <c r="ED431">
        <v>491946</v>
      </c>
      <c r="EE431">
        <v>71.800003000000004</v>
      </c>
      <c r="EF431">
        <v>15.279</v>
      </c>
      <c r="EG431">
        <v>32197</v>
      </c>
      <c r="EH431">
        <v>491946</v>
      </c>
      <c r="EI431">
        <v>71.800003000000004</v>
      </c>
      <c r="EJ431">
        <v>15.279</v>
      </c>
      <c r="ES431">
        <v>0</v>
      </c>
      <c r="EV431">
        <v>123096</v>
      </c>
      <c r="EW431">
        <v>0</v>
      </c>
      <c r="EX431">
        <v>0</v>
      </c>
      <c r="FB431">
        <v>5396200</v>
      </c>
      <c r="FI431">
        <v>8888352</v>
      </c>
      <c r="FP431">
        <v>180063.02</v>
      </c>
      <c r="FQ431">
        <v>284608.65999999997</v>
      </c>
      <c r="FW431">
        <v>464671.69</v>
      </c>
      <c r="FX431">
        <v>-1920771</v>
      </c>
      <c r="GB431">
        <v>261769.11</v>
      </c>
      <c r="GL431">
        <v>-39869.273000000001</v>
      </c>
      <c r="GP431">
        <v>84.267998000000006</v>
      </c>
      <c r="GQ431">
        <v>-1234115.3</v>
      </c>
      <c r="GR431">
        <v>-517974.63</v>
      </c>
      <c r="GS431">
        <v>-517974.63</v>
      </c>
      <c r="GZ431">
        <v>0</v>
      </c>
      <c r="HA431">
        <v>0</v>
      </c>
      <c r="HB431">
        <v>-6232.6782000000003</v>
      </c>
      <c r="HD431">
        <v>0</v>
      </c>
      <c r="HE431">
        <v>-524207.31</v>
      </c>
      <c r="HG431">
        <v>8663012</v>
      </c>
    </row>
    <row r="432" spans="1:215" x14ac:dyDescent="0.25">
      <c r="A432">
        <v>31</v>
      </c>
      <c r="B432" t="s">
        <v>835</v>
      </c>
      <c r="C432">
        <v>2010</v>
      </c>
      <c r="E432" t="s">
        <v>836</v>
      </c>
      <c r="F432">
        <v>1963</v>
      </c>
      <c r="G432">
        <v>0</v>
      </c>
      <c r="I432">
        <v>0</v>
      </c>
      <c r="J432" t="s">
        <v>837</v>
      </c>
      <c r="K432" t="s">
        <v>838</v>
      </c>
      <c r="L432" t="s">
        <v>838</v>
      </c>
      <c r="M432">
        <v>1</v>
      </c>
      <c r="N432" t="s">
        <v>615</v>
      </c>
      <c r="O432">
        <v>1</v>
      </c>
      <c r="P432" t="s">
        <v>616</v>
      </c>
      <c r="Q432" t="s">
        <v>626</v>
      </c>
      <c r="R432">
        <v>2</v>
      </c>
      <c r="S432">
        <v>1</v>
      </c>
      <c r="T432" s="60">
        <v>40359</v>
      </c>
      <c r="U432" s="60">
        <v>40360</v>
      </c>
      <c r="V432" s="60">
        <v>40360</v>
      </c>
      <c r="W432" t="s">
        <v>201</v>
      </c>
      <c r="X432" t="s">
        <v>839</v>
      </c>
      <c r="Y432" t="s">
        <v>619</v>
      </c>
      <c r="Z432">
        <v>3.5000000000000003E-2</v>
      </c>
      <c r="AA432">
        <v>7.7500000999999999E-2</v>
      </c>
      <c r="AB432">
        <v>1</v>
      </c>
      <c r="AC432">
        <v>1</v>
      </c>
      <c r="AD432">
        <v>0</v>
      </c>
      <c r="AE432">
        <v>1</v>
      </c>
      <c r="AF432">
        <v>1</v>
      </c>
      <c r="AG432">
        <v>25</v>
      </c>
      <c r="BP432" s="60">
        <v>40360</v>
      </c>
      <c r="BQ432">
        <v>9579800</v>
      </c>
      <c r="BR432">
        <v>12187900</v>
      </c>
      <c r="BS432">
        <v>0.78900002999999996</v>
      </c>
      <c r="BT432">
        <v>2555800</v>
      </c>
      <c r="BV432">
        <v>2684400</v>
      </c>
      <c r="BW432">
        <v>260300</v>
      </c>
      <c r="BX432">
        <v>1.0900000000000001</v>
      </c>
      <c r="BY432">
        <v>0</v>
      </c>
      <c r="BZ432">
        <v>0</v>
      </c>
      <c r="CA432">
        <v>0</v>
      </c>
      <c r="CC432">
        <v>0.124</v>
      </c>
      <c r="CE432">
        <v>-3.3000000000000002E-2</v>
      </c>
      <c r="CG432">
        <v>3.9999999000000001E-2</v>
      </c>
      <c r="CJ432">
        <v>3.7250116E-2</v>
      </c>
      <c r="CS432">
        <v>0</v>
      </c>
      <c r="CT432">
        <v>0</v>
      </c>
      <c r="CU432">
        <v>1</v>
      </c>
      <c r="CV432">
        <v>0.55900002000000004</v>
      </c>
      <c r="CW432">
        <v>0.34499999999999997</v>
      </c>
      <c r="CX432">
        <v>0.214</v>
      </c>
      <c r="CY432">
        <v>0.29599999999999999</v>
      </c>
      <c r="CZ432">
        <v>0.24099999999999999</v>
      </c>
      <c r="DA432">
        <v>5.0000000000000001E-3</v>
      </c>
      <c r="DB432">
        <v>3.0999999E-2</v>
      </c>
      <c r="DC432">
        <v>3.6999999999999998E-2</v>
      </c>
      <c r="DD432">
        <v>7.6999999999999999E-2</v>
      </c>
      <c r="DE432">
        <v>0</v>
      </c>
      <c r="DF432">
        <v>2011</v>
      </c>
      <c r="DG432">
        <v>0.13900000000000001</v>
      </c>
      <c r="DH432">
        <v>6.4499997000000003E-2</v>
      </c>
      <c r="DI432">
        <v>7.4499994999999999E-2</v>
      </c>
      <c r="DJ432">
        <v>0.10439999</v>
      </c>
      <c r="DK432">
        <v>0.16889999999999999</v>
      </c>
      <c r="DR432">
        <v>0</v>
      </c>
      <c r="DS432">
        <v>0</v>
      </c>
      <c r="DT432">
        <v>0</v>
      </c>
      <c r="DU432">
        <v>0</v>
      </c>
      <c r="DV432">
        <v>67020</v>
      </c>
      <c r="DW432">
        <v>2622461</v>
      </c>
      <c r="DX432">
        <v>46.700001</v>
      </c>
      <c r="DY432">
        <v>10.6</v>
      </c>
      <c r="DZ432">
        <v>39.130001</v>
      </c>
      <c r="EA432">
        <v>10187</v>
      </c>
      <c r="EB432">
        <v>13932</v>
      </c>
      <c r="EC432">
        <v>33625</v>
      </c>
      <c r="ED432">
        <v>526020</v>
      </c>
      <c r="EE432">
        <v>71.300003000000004</v>
      </c>
      <c r="EF432">
        <v>15.644</v>
      </c>
      <c r="EG432">
        <v>33625</v>
      </c>
      <c r="EH432">
        <v>526020</v>
      </c>
      <c r="EI432">
        <v>71.300003000000004</v>
      </c>
      <c r="EJ432">
        <v>15.644</v>
      </c>
      <c r="EK432">
        <v>61.299999</v>
      </c>
      <c r="EL432">
        <v>18.600000000000001</v>
      </c>
      <c r="ES432">
        <v>0</v>
      </c>
      <c r="EV432">
        <v>124764</v>
      </c>
      <c r="EW432">
        <v>0</v>
      </c>
      <c r="EX432">
        <v>0</v>
      </c>
      <c r="FB432">
        <v>5820000</v>
      </c>
      <c r="FI432">
        <v>9579800</v>
      </c>
      <c r="FP432">
        <v>178124.38</v>
      </c>
      <c r="FQ432">
        <v>284932.40999999997</v>
      </c>
      <c r="FW432">
        <v>463056.81</v>
      </c>
      <c r="FX432">
        <v>833597.31</v>
      </c>
      <c r="GB432">
        <v>242874.22</v>
      </c>
      <c r="GL432">
        <v>-42394.762000000002</v>
      </c>
      <c r="GP432">
        <v>12.260999999999999</v>
      </c>
      <c r="GQ432">
        <v>1497145.9</v>
      </c>
      <c r="GR432">
        <v>-553794.56000000006</v>
      </c>
      <c r="GS432">
        <v>-553794.56000000006</v>
      </c>
      <c r="GZ432">
        <v>0</v>
      </c>
      <c r="HA432">
        <v>0</v>
      </c>
      <c r="HB432">
        <v>-6471.3589000000002</v>
      </c>
      <c r="HD432">
        <v>0</v>
      </c>
      <c r="HE432">
        <v>-560265.93999999994</v>
      </c>
      <c r="HG432">
        <v>9599892</v>
      </c>
    </row>
    <row r="433" spans="1:215" x14ac:dyDescent="0.25">
      <c r="A433">
        <v>31</v>
      </c>
      <c r="B433" t="s">
        <v>835</v>
      </c>
      <c r="C433">
        <v>2011</v>
      </c>
      <c r="E433" t="s">
        <v>836</v>
      </c>
      <c r="F433">
        <v>1963</v>
      </c>
      <c r="G433">
        <v>0</v>
      </c>
      <c r="I433">
        <v>0</v>
      </c>
      <c r="J433" t="s">
        <v>837</v>
      </c>
      <c r="K433" t="s">
        <v>838</v>
      </c>
      <c r="L433" t="s">
        <v>838</v>
      </c>
      <c r="M433">
        <v>1</v>
      </c>
      <c r="N433" t="s">
        <v>615</v>
      </c>
      <c r="O433">
        <v>1</v>
      </c>
      <c r="P433" t="s">
        <v>616</v>
      </c>
      <c r="Q433" t="s">
        <v>626</v>
      </c>
      <c r="R433">
        <v>2</v>
      </c>
      <c r="S433">
        <v>1</v>
      </c>
      <c r="T433" s="60">
        <v>40724</v>
      </c>
      <c r="U433" s="60">
        <v>40725</v>
      </c>
      <c r="V433" s="60">
        <v>40725</v>
      </c>
      <c r="W433" t="s">
        <v>201</v>
      </c>
      <c r="X433" t="s">
        <v>839</v>
      </c>
      <c r="Y433" t="s">
        <v>619</v>
      </c>
      <c r="Z433">
        <v>3.5000000000000003E-2</v>
      </c>
      <c r="AA433">
        <v>7.7500000999999999E-2</v>
      </c>
      <c r="AB433">
        <v>1</v>
      </c>
      <c r="AC433">
        <v>1</v>
      </c>
      <c r="AD433">
        <v>0</v>
      </c>
      <c r="AE433">
        <v>1</v>
      </c>
      <c r="AF433">
        <v>1</v>
      </c>
      <c r="AG433">
        <v>25</v>
      </c>
      <c r="BP433" s="60">
        <v>40725</v>
      </c>
      <c r="BQ433">
        <v>11360100</v>
      </c>
      <c r="BR433">
        <v>12641200</v>
      </c>
      <c r="BS433">
        <v>0.90199994999999999</v>
      </c>
      <c r="BT433">
        <v>1232600</v>
      </c>
      <c r="BV433">
        <v>2627900</v>
      </c>
      <c r="BW433">
        <v>326500</v>
      </c>
      <c r="BX433">
        <v>0.85000001999999997</v>
      </c>
      <c r="BY433">
        <v>0</v>
      </c>
      <c r="BZ433">
        <v>0</v>
      </c>
      <c r="CA433">
        <v>0</v>
      </c>
      <c r="CC433">
        <v>0.20699999999999999</v>
      </c>
      <c r="CE433">
        <v>4.3999999999999997E-2</v>
      </c>
      <c r="CG433">
        <v>5.5E-2</v>
      </c>
      <c r="CH433">
        <v>7.1999996999999996E-2</v>
      </c>
      <c r="CJ433">
        <v>6.4000003E-2</v>
      </c>
      <c r="CP433">
        <v>8.6999996999999996E-2</v>
      </c>
      <c r="CQ433">
        <v>1992</v>
      </c>
      <c r="CS433">
        <v>0</v>
      </c>
      <c r="CT433">
        <v>0</v>
      </c>
      <c r="CU433">
        <v>0</v>
      </c>
      <c r="CV433">
        <v>0.59400003999999995</v>
      </c>
      <c r="CW433">
        <v>0.36799999999999999</v>
      </c>
      <c r="CX433">
        <v>0.22600001</v>
      </c>
      <c r="CY433">
        <v>0.25700000000000001</v>
      </c>
      <c r="CZ433">
        <v>0.20999999</v>
      </c>
      <c r="DA433">
        <v>5.0000000000000001E-3</v>
      </c>
      <c r="DB433">
        <v>3.9000000999999999E-2</v>
      </c>
      <c r="DC433">
        <v>3.2000002E-2</v>
      </c>
      <c r="DD433">
        <v>7.6999999999999999E-2</v>
      </c>
      <c r="DE433">
        <v>0</v>
      </c>
      <c r="DF433">
        <v>2012</v>
      </c>
      <c r="DG433">
        <v>0.13930000000000001</v>
      </c>
      <c r="DH433">
        <v>6.4499997000000003E-2</v>
      </c>
      <c r="DI433">
        <v>7.4800000000000005E-2</v>
      </c>
      <c r="DJ433">
        <v>0.10439999</v>
      </c>
      <c r="DK433">
        <v>0.16889999999999999</v>
      </c>
      <c r="DR433">
        <v>0</v>
      </c>
      <c r="DS433">
        <v>0</v>
      </c>
      <c r="DT433">
        <v>0</v>
      </c>
      <c r="DU433">
        <v>0</v>
      </c>
      <c r="DV433">
        <v>65798</v>
      </c>
      <c r="DW433">
        <v>2572044</v>
      </c>
      <c r="DX433">
        <v>46.900002000000001</v>
      </c>
      <c r="DY433">
        <v>10.8</v>
      </c>
      <c r="DZ433">
        <v>39.090000000000003</v>
      </c>
      <c r="EA433">
        <v>10468</v>
      </c>
      <c r="EB433">
        <v>15021</v>
      </c>
      <c r="EC433">
        <v>35334</v>
      </c>
      <c r="ED433">
        <v>567933</v>
      </c>
      <c r="EE433">
        <v>71.5</v>
      </c>
      <c r="EF433">
        <v>16.073</v>
      </c>
      <c r="EG433">
        <v>35334</v>
      </c>
      <c r="EH433">
        <v>567933</v>
      </c>
      <c r="EI433">
        <v>71.5</v>
      </c>
      <c r="EJ433">
        <v>16.073</v>
      </c>
      <c r="EK433">
        <v>61.299999</v>
      </c>
      <c r="EL433">
        <v>18.700001</v>
      </c>
      <c r="ES433">
        <v>0</v>
      </c>
      <c r="EV433">
        <v>126621</v>
      </c>
      <c r="EW433">
        <v>0</v>
      </c>
      <c r="EX433">
        <v>0</v>
      </c>
      <c r="EZ433">
        <v>9680400</v>
      </c>
      <c r="FB433">
        <v>6284800</v>
      </c>
      <c r="FE433">
        <v>3324000</v>
      </c>
      <c r="FI433">
        <v>11360100</v>
      </c>
      <c r="FP433">
        <v>178415.84</v>
      </c>
      <c r="FQ433">
        <v>279174.84000000003</v>
      </c>
      <c r="FW433">
        <v>457590.69</v>
      </c>
      <c r="FX433">
        <v>1697095.1</v>
      </c>
      <c r="GB433">
        <v>272130.59000000003</v>
      </c>
      <c r="GL433">
        <v>-40385.483999999997</v>
      </c>
      <c r="GP433">
        <v>37.716000000000001</v>
      </c>
      <c r="GQ433">
        <v>2386468.7999999998</v>
      </c>
      <c r="GR433">
        <v>-597373.18999999994</v>
      </c>
      <c r="GS433">
        <v>-597373.18999999994</v>
      </c>
      <c r="GZ433">
        <v>0</v>
      </c>
      <c r="HA433">
        <v>0</v>
      </c>
      <c r="HB433">
        <v>-5973.54</v>
      </c>
      <c r="HD433">
        <v>0</v>
      </c>
      <c r="HE433">
        <v>-603346.75</v>
      </c>
      <c r="HG433">
        <v>11383014</v>
      </c>
    </row>
    <row r="434" spans="1:215" x14ac:dyDescent="0.25">
      <c r="A434">
        <v>31</v>
      </c>
      <c r="B434" t="s">
        <v>835</v>
      </c>
      <c r="C434">
        <v>2012</v>
      </c>
      <c r="E434" t="s">
        <v>836</v>
      </c>
      <c r="F434">
        <v>1963</v>
      </c>
      <c r="G434">
        <v>0</v>
      </c>
      <c r="I434">
        <v>0</v>
      </c>
      <c r="J434" t="s">
        <v>837</v>
      </c>
      <c r="K434" t="s">
        <v>838</v>
      </c>
      <c r="L434" t="s">
        <v>838</v>
      </c>
      <c r="M434">
        <v>1</v>
      </c>
      <c r="N434" t="s">
        <v>615</v>
      </c>
      <c r="O434">
        <v>1</v>
      </c>
      <c r="P434" t="s">
        <v>616</v>
      </c>
      <c r="Q434" t="s">
        <v>626</v>
      </c>
      <c r="R434">
        <v>2</v>
      </c>
      <c r="S434">
        <v>1</v>
      </c>
      <c r="T434" s="60">
        <v>41090</v>
      </c>
      <c r="U434" s="60">
        <v>41091</v>
      </c>
      <c r="V434" s="60">
        <v>41091</v>
      </c>
      <c r="W434" t="s">
        <v>201</v>
      </c>
      <c r="X434" t="s">
        <v>839</v>
      </c>
      <c r="Y434" t="s">
        <v>619</v>
      </c>
      <c r="Z434">
        <v>3.2499999000000002E-2</v>
      </c>
      <c r="AA434">
        <v>7.5000002999999996E-2</v>
      </c>
      <c r="AB434">
        <v>1</v>
      </c>
      <c r="AC434">
        <v>1</v>
      </c>
      <c r="AD434">
        <v>0</v>
      </c>
      <c r="AE434">
        <v>1</v>
      </c>
      <c r="AF434">
        <v>1</v>
      </c>
      <c r="AG434">
        <v>25</v>
      </c>
      <c r="BK434">
        <v>3.7500000999999998E-2</v>
      </c>
      <c r="BO434">
        <v>3.7500000999999998E-2</v>
      </c>
      <c r="BP434" s="60">
        <v>41091</v>
      </c>
      <c r="BQ434">
        <v>11306200</v>
      </c>
      <c r="BR434">
        <v>13396700</v>
      </c>
      <c r="BS434">
        <v>0.84699994000000001</v>
      </c>
      <c r="BT434">
        <v>2043500</v>
      </c>
      <c r="BV434">
        <v>2619600</v>
      </c>
      <c r="BW434">
        <v>327900</v>
      </c>
      <c r="BX434">
        <v>0.83999997000000004</v>
      </c>
      <c r="BY434">
        <v>0</v>
      </c>
      <c r="BZ434">
        <v>0</v>
      </c>
      <c r="CA434">
        <v>0</v>
      </c>
      <c r="CC434">
        <v>1.6000001E-2</v>
      </c>
      <c r="CE434">
        <v>0.11300001</v>
      </c>
      <c r="CG434">
        <v>2.1000000000000001E-2</v>
      </c>
      <c r="CH434">
        <v>5.8999999999999997E-2</v>
      </c>
      <c r="CJ434">
        <v>7.2999998999999996E-2</v>
      </c>
      <c r="CP434">
        <v>8.3000004000000002E-2</v>
      </c>
      <c r="CQ434">
        <v>1992</v>
      </c>
      <c r="CS434">
        <v>0</v>
      </c>
      <c r="CT434">
        <v>0</v>
      </c>
      <c r="CU434">
        <v>0</v>
      </c>
      <c r="CV434">
        <v>0.55300002999999998</v>
      </c>
      <c r="CW434">
        <v>0.36400001999999998</v>
      </c>
      <c r="CX434">
        <v>0.189</v>
      </c>
      <c r="CY434">
        <v>0.28000000000000003</v>
      </c>
      <c r="CZ434">
        <v>0.23100001000000001</v>
      </c>
      <c r="DA434">
        <v>7.0000000000000001E-3</v>
      </c>
      <c r="DB434">
        <v>4.5000001999999997E-2</v>
      </c>
      <c r="DC434">
        <v>3.5999997999999998E-2</v>
      </c>
      <c r="DD434">
        <v>8.6000003000000005E-2</v>
      </c>
      <c r="DE434">
        <v>0</v>
      </c>
      <c r="DF434">
        <v>2013</v>
      </c>
      <c r="DG434">
        <v>0.14300001000000001</v>
      </c>
      <c r="DH434">
        <v>6.4499997000000003E-2</v>
      </c>
      <c r="DI434">
        <v>7.8500002999999999E-2</v>
      </c>
      <c r="DJ434">
        <v>0.10439999</v>
      </c>
      <c r="DK434">
        <v>0.16889999999999999</v>
      </c>
      <c r="DR434">
        <v>0</v>
      </c>
      <c r="DS434">
        <v>0</v>
      </c>
      <c r="DT434">
        <v>0</v>
      </c>
      <c r="DU434">
        <v>0</v>
      </c>
      <c r="DV434">
        <v>65270</v>
      </c>
      <c r="DW434">
        <v>2567659</v>
      </c>
      <c r="DX434">
        <v>46.900002000000001</v>
      </c>
      <c r="DY434">
        <v>10.8</v>
      </c>
      <c r="DZ434">
        <v>39.339001000000003</v>
      </c>
      <c r="EA434">
        <v>10823</v>
      </c>
      <c r="EB434">
        <v>15859</v>
      </c>
      <c r="EC434">
        <v>37150</v>
      </c>
      <c r="ED434">
        <v>611045</v>
      </c>
      <c r="EF434">
        <v>16.448</v>
      </c>
      <c r="ES434">
        <v>0</v>
      </c>
      <c r="EV434">
        <v>129102</v>
      </c>
      <c r="EW434">
        <v>0</v>
      </c>
      <c r="EX434">
        <v>0</v>
      </c>
      <c r="EZ434">
        <v>9905500</v>
      </c>
      <c r="FB434">
        <v>6925000</v>
      </c>
      <c r="FE434">
        <v>3433800</v>
      </c>
      <c r="FI434">
        <v>11306200</v>
      </c>
      <c r="FP434">
        <v>179168.08</v>
      </c>
      <c r="FQ434">
        <v>277143.88</v>
      </c>
      <c r="FW434">
        <v>456311.97</v>
      </c>
      <c r="FX434">
        <v>-102816.24</v>
      </c>
      <c r="GB434">
        <v>280961.46999999997</v>
      </c>
      <c r="GL434">
        <v>-40927.991999999998</v>
      </c>
      <c r="GP434">
        <v>24.089001</v>
      </c>
      <c r="GQ434">
        <v>593553.31000000006</v>
      </c>
      <c r="GR434">
        <v>-640679.25</v>
      </c>
      <c r="GS434">
        <v>-640679.25</v>
      </c>
      <c r="GZ434">
        <v>0</v>
      </c>
      <c r="HA434">
        <v>0</v>
      </c>
      <c r="HB434">
        <v>-6231.4312</v>
      </c>
      <c r="HD434">
        <v>0</v>
      </c>
      <c r="HE434">
        <v>-646910.68999999994</v>
      </c>
      <c r="HG434">
        <v>11329657</v>
      </c>
    </row>
    <row r="435" spans="1:215" x14ac:dyDescent="0.25">
      <c r="A435">
        <v>31</v>
      </c>
      <c r="B435" t="s">
        <v>835</v>
      </c>
      <c r="C435">
        <v>2013</v>
      </c>
      <c r="E435" t="s">
        <v>836</v>
      </c>
      <c r="F435">
        <v>1963</v>
      </c>
      <c r="G435">
        <v>0</v>
      </c>
      <c r="I435">
        <v>0</v>
      </c>
      <c r="J435" t="s">
        <v>837</v>
      </c>
      <c r="K435" t="s">
        <v>838</v>
      </c>
      <c r="L435" t="s">
        <v>838</v>
      </c>
      <c r="M435">
        <v>1</v>
      </c>
      <c r="N435" t="s">
        <v>615</v>
      </c>
      <c r="O435">
        <v>1</v>
      </c>
      <c r="P435" t="s">
        <v>616</v>
      </c>
      <c r="Q435" t="s">
        <v>626</v>
      </c>
      <c r="R435">
        <v>2</v>
      </c>
      <c r="S435">
        <v>1</v>
      </c>
      <c r="T435" s="60">
        <v>41455</v>
      </c>
      <c r="U435" s="60">
        <v>41456</v>
      </c>
      <c r="V435" s="60">
        <v>41456</v>
      </c>
      <c r="W435" t="s">
        <v>201</v>
      </c>
      <c r="X435" t="s">
        <v>839</v>
      </c>
      <c r="Y435" t="s">
        <v>619</v>
      </c>
      <c r="Z435">
        <v>3.2499999000000002E-2</v>
      </c>
      <c r="AA435">
        <v>7.5000002999999996E-2</v>
      </c>
      <c r="AB435">
        <v>1</v>
      </c>
      <c r="AC435">
        <v>1</v>
      </c>
      <c r="AD435">
        <v>0</v>
      </c>
      <c r="AE435">
        <v>1</v>
      </c>
      <c r="AF435">
        <v>1</v>
      </c>
      <c r="AG435">
        <v>25</v>
      </c>
      <c r="AO435">
        <v>12386850</v>
      </c>
      <c r="AP435">
        <v>12386850</v>
      </c>
      <c r="AQ435">
        <v>-272862.69</v>
      </c>
      <c r="AR435">
        <v>1</v>
      </c>
      <c r="BK435">
        <v>3.7500000999999998E-2</v>
      </c>
      <c r="BO435">
        <v>3.7500000999999998E-2</v>
      </c>
      <c r="BP435" s="60">
        <v>41456</v>
      </c>
      <c r="BQ435">
        <v>12053500</v>
      </c>
      <c r="BR435">
        <v>14172900</v>
      </c>
      <c r="BS435">
        <v>0.85300003999999996</v>
      </c>
      <c r="BT435">
        <v>2074100</v>
      </c>
      <c r="BV435">
        <v>2697600</v>
      </c>
      <c r="BW435">
        <v>295500</v>
      </c>
      <c r="BX435">
        <v>0.97000003000000001</v>
      </c>
      <c r="BY435">
        <v>0</v>
      </c>
      <c r="BZ435">
        <v>0</v>
      </c>
      <c r="CA435">
        <v>0</v>
      </c>
      <c r="CC435">
        <v>9.1000005999999994E-2</v>
      </c>
      <c r="CE435">
        <v>0.10199999999999999</v>
      </c>
      <c r="CG435">
        <v>4.8000000000000001E-2</v>
      </c>
      <c r="CH435">
        <v>5.5E-2</v>
      </c>
      <c r="CJ435">
        <v>7.8000001999999999E-2</v>
      </c>
      <c r="CM435">
        <v>8.1000000000000003E-2</v>
      </c>
      <c r="CS435">
        <v>0</v>
      </c>
      <c r="CT435">
        <v>0</v>
      </c>
      <c r="CU435">
        <v>0</v>
      </c>
      <c r="CV435">
        <v>0.59699999999999998</v>
      </c>
      <c r="CW435">
        <v>0.38900003</v>
      </c>
      <c r="CX435">
        <v>0.20799999</v>
      </c>
      <c r="CY435">
        <v>0.25099999000000001</v>
      </c>
      <c r="CZ435">
        <v>0.20699999999999999</v>
      </c>
      <c r="DA435">
        <v>6.0000000000000001E-3</v>
      </c>
      <c r="DB435">
        <v>3.7999999E-2</v>
      </c>
      <c r="DC435">
        <v>3.4000002000000001E-2</v>
      </c>
      <c r="DD435">
        <v>7.9000003999999999E-2</v>
      </c>
      <c r="DE435">
        <v>0</v>
      </c>
      <c r="DF435">
        <v>2014</v>
      </c>
      <c r="DG435">
        <v>0.1419</v>
      </c>
      <c r="DH435">
        <v>7.0300004999999999E-2</v>
      </c>
      <c r="DI435">
        <v>7.1599997999999998E-2</v>
      </c>
      <c r="DJ435">
        <v>0.11359999</v>
      </c>
      <c r="DK435">
        <v>0.18390000000000001</v>
      </c>
      <c r="DR435">
        <v>0</v>
      </c>
      <c r="DS435">
        <v>0</v>
      </c>
      <c r="DT435">
        <v>0</v>
      </c>
      <c r="DU435">
        <v>0</v>
      </c>
      <c r="DV435">
        <v>65535</v>
      </c>
      <c r="DW435">
        <v>2634566</v>
      </c>
      <c r="DX435">
        <v>46.799999</v>
      </c>
      <c r="DY435">
        <v>10.7</v>
      </c>
      <c r="DZ435">
        <v>40.201000000000001</v>
      </c>
      <c r="EA435">
        <v>11084</v>
      </c>
      <c r="EB435">
        <v>16026</v>
      </c>
      <c r="EC435">
        <v>38947</v>
      </c>
      <c r="ED435">
        <v>651466</v>
      </c>
      <c r="EF435">
        <v>16.726998999999999</v>
      </c>
      <c r="ES435">
        <v>0</v>
      </c>
      <c r="EV435">
        <v>131592</v>
      </c>
      <c r="EW435">
        <v>0</v>
      </c>
      <c r="EX435">
        <v>0</v>
      </c>
      <c r="FB435">
        <v>7425200</v>
      </c>
      <c r="FI435">
        <v>12053500</v>
      </c>
      <c r="FP435">
        <v>184652.3</v>
      </c>
      <c r="FQ435">
        <v>285440.88</v>
      </c>
      <c r="FW435">
        <v>470093.16</v>
      </c>
      <c r="FX435">
        <v>726899.5</v>
      </c>
      <c r="GB435">
        <v>289567.94</v>
      </c>
      <c r="GL435">
        <v>-42045.152000000002</v>
      </c>
      <c r="GP435">
        <v>16.311001000000001</v>
      </c>
      <c r="GQ435">
        <v>1444531.8</v>
      </c>
      <c r="GR435">
        <v>-687987.19</v>
      </c>
      <c r="GS435">
        <v>-687987.19</v>
      </c>
      <c r="HB435">
        <v>-6308.4867999999997</v>
      </c>
      <c r="HE435">
        <v>-694295.63</v>
      </c>
      <c r="HG435">
        <v>12079893</v>
      </c>
    </row>
    <row r="436" spans="1:215" x14ac:dyDescent="0.25">
      <c r="A436">
        <v>31</v>
      </c>
      <c r="B436" t="s">
        <v>835</v>
      </c>
      <c r="C436">
        <v>2014</v>
      </c>
      <c r="E436" t="s">
        <v>836</v>
      </c>
      <c r="F436">
        <v>1963</v>
      </c>
      <c r="G436">
        <v>0</v>
      </c>
      <c r="I436">
        <v>0</v>
      </c>
      <c r="J436" t="s">
        <v>837</v>
      </c>
      <c r="K436" t="s">
        <v>838</v>
      </c>
      <c r="L436" t="s">
        <v>838</v>
      </c>
      <c r="M436">
        <v>1</v>
      </c>
      <c r="N436" t="s">
        <v>615</v>
      </c>
      <c r="O436">
        <v>1</v>
      </c>
      <c r="P436" t="s">
        <v>616</v>
      </c>
      <c r="Q436" t="s">
        <v>626</v>
      </c>
      <c r="R436">
        <v>2</v>
      </c>
      <c r="S436">
        <v>1</v>
      </c>
      <c r="T436" s="60">
        <v>41820</v>
      </c>
      <c r="U436" s="60">
        <v>41821</v>
      </c>
      <c r="V436" s="60">
        <v>41821</v>
      </c>
      <c r="W436" t="s">
        <v>201</v>
      </c>
      <c r="X436" t="s">
        <v>839</v>
      </c>
      <c r="Y436" t="s">
        <v>619</v>
      </c>
      <c r="AA436">
        <v>7.5000002999999996E-2</v>
      </c>
      <c r="AB436">
        <v>1</v>
      </c>
      <c r="AC436">
        <v>1</v>
      </c>
      <c r="AD436">
        <v>0</v>
      </c>
      <c r="AE436">
        <v>1</v>
      </c>
      <c r="AF436">
        <v>1</v>
      </c>
      <c r="AG436">
        <v>25</v>
      </c>
      <c r="AO436">
        <v>14217116</v>
      </c>
      <c r="AQ436">
        <v>325186592</v>
      </c>
      <c r="AR436">
        <v>1</v>
      </c>
      <c r="BY436">
        <v>0</v>
      </c>
      <c r="BZ436">
        <v>0</v>
      </c>
      <c r="CA436">
        <v>0</v>
      </c>
      <c r="CC436">
        <v>0.17200001000000001</v>
      </c>
      <c r="CE436">
        <v>9.1000005999999994E-2</v>
      </c>
      <c r="CG436">
        <v>0.12</v>
      </c>
      <c r="CJ436">
        <v>7.8000001999999999E-2</v>
      </c>
      <c r="CS436">
        <v>0</v>
      </c>
      <c r="CT436">
        <v>0</v>
      </c>
      <c r="CU436">
        <v>0</v>
      </c>
      <c r="CV436">
        <v>0.63900000000000001</v>
      </c>
      <c r="CW436">
        <v>0.41999998999999999</v>
      </c>
      <c r="CX436">
        <v>0.219</v>
      </c>
      <c r="CY436">
        <v>0.23100001000000001</v>
      </c>
      <c r="CZ436">
        <v>0.191</v>
      </c>
      <c r="DA436">
        <v>5.0000000000000001E-3</v>
      </c>
      <c r="DB436">
        <v>2.9999998999999999E-2</v>
      </c>
      <c r="DC436">
        <v>2.9000001000000001E-2</v>
      </c>
      <c r="DD436">
        <v>7.1000002000000006E-2</v>
      </c>
      <c r="DE436">
        <v>0</v>
      </c>
      <c r="DF436">
        <v>2015</v>
      </c>
      <c r="DG436">
        <v>0.1434</v>
      </c>
      <c r="DR436">
        <v>0</v>
      </c>
      <c r="DS436">
        <v>0</v>
      </c>
      <c r="DT436">
        <v>0</v>
      </c>
      <c r="DU436">
        <v>0</v>
      </c>
      <c r="EW436">
        <v>0</v>
      </c>
      <c r="EX436">
        <v>0</v>
      </c>
      <c r="FP436">
        <v>203890.95</v>
      </c>
      <c r="FQ436">
        <v>310986.28000000003</v>
      </c>
      <c r="FW436">
        <v>514877.25</v>
      </c>
      <c r="FX436">
        <v>1725718.6</v>
      </c>
      <c r="GB436">
        <v>327702.59000000003</v>
      </c>
      <c r="GL436">
        <v>-46881.065999999999</v>
      </c>
      <c r="GP436">
        <v>12.69</v>
      </c>
      <c r="GQ436">
        <v>2521430</v>
      </c>
      <c r="GR436">
        <v>-729593.63</v>
      </c>
      <c r="GS436">
        <v>-729593.63</v>
      </c>
      <c r="HB436">
        <v>-6787.8109999999997</v>
      </c>
      <c r="HE436">
        <v>-736381.43999999994</v>
      </c>
      <c r="HG436">
        <v>13864941</v>
      </c>
    </row>
    <row r="437" spans="1:215" x14ac:dyDescent="0.25">
      <c r="A437">
        <v>32</v>
      </c>
      <c r="B437" t="s">
        <v>840</v>
      </c>
      <c r="C437">
        <v>2001</v>
      </c>
      <c r="E437" t="s">
        <v>841</v>
      </c>
      <c r="F437">
        <v>1941</v>
      </c>
      <c r="G437">
        <v>0</v>
      </c>
      <c r="I437">
        <v>0</v>
      </c>
      <c r="J437" t="s">
        <v>699</v>
      </c>
      <c r="K437" t="s">
        <v>700</v>
      </c>
      <c r="L437" t="s">
        <v>700</v>
      </c>
      <c r="M437">
        <v>1</v>
      </c>
      <c r="N437" t="s">
        <v>615</v>
      </c>
      <c r="O437">
        <v>1</v>
      </c>
      <c r="P437" t="s">
        <v>616</v>
      </c>
      <c r="Q437" t="s">
        <v>617</v>
      </c>
      <c r="R437">
        <v>2</v>
      </c>
      <c r="S437">
        <v>0</v>
      </c>
      <c r="T437" s="60">
        <v>37256</v>
      </c>
      <c r="U437" s="60">
        <v>37256</v>
      </c>
      <c r="V437" s="60">
        <v>37256</v>
      </c>
      <c r="W437" t="s">
        <v>201</v>
      </c>
      <c r="X437" t="s">
        <v>714</v>
      </c>
      <c r="Y437" t="s">
        <v>627</v>
      </c>
      <c r="Z437">
        <v>3.9999999000000001E-2</v>
      </c>
      <c r="AA437">
        <v>7.5000002999999996E-2</v>
      </c>
      <c r="AB437">
        <v>1</v>
      </c>
      <c r="AC437">
        <v>0</v>
      </c>
      <c r="AD437">
        <v>5</v>
      </c>
      <c r="AE437">
        <v>1</v>
      </c>
      <c r="AF437">
        <v>3</v>
      </c>
      <c r="AG437">
        <v>29</v>
      </c>
      <c r="BP437" s="60">
        <v>37256</v>
      </c>
      <c r="BQ437">
        <v>16305022</v>
      </c>
      <c r="BR437">
        <v>15318518</v>
      </c>
      <c r="BS437">
        <v>1.0640000000000001</v>
      </c>
      <c r="BT437">
        <v>-986504.69</v>
      </c>
      <c r="BV437">
        <v>4503092.5</v>
      </c>
      <c r="BW437">
        <v>313007.63</v>
      </c>
      <c r="BX437">
        <v>1</v>
      </c>
      <c r="BY437">
        <v>0</v>
      </c>
      <c r="BZ437">
        <v>0</v>
      </c>
      <c r="CA437">
        <v>0</v>
      </c>
      <c r="CC437">
        <v>-6.0800000999999999E-2</v>
      </c>
      <c r="CE437">
        <v>4.9800001000000003E-2</v>
      </c>
      <c r="CG437">
        <v>8.5800000000000001E-2</v>
      </c>
      <c r="CJ437">
        <v>9.7200006000000005E-2</v>
      </c>
      <c r="CS437">
        <v>0</v>
      </c>
      <c r="CT437">
        <v>0</v>
      </c>
      <c r="CU437">
        <v>0</v>
      </c>
      <c r="CV437">
        <v>0.55500000999999999</v>
      </c>
      <c r="CW437">
        <v>0.42099997</v>
      </c>
      <c r="CX437">
        <v>0.13400000000000001</v>
      </c>
      <c r="CY437">
        <v>0.33200002000000001</v>
      </c>
      <c r="CZ437">
        <v>0</v>
      </c>
      <c r="DA437">
        <v>0</v>
      </c>
      <c r="DB437">
        <v>3.7999999E-2</v>
      </c>
      <c r="DC437">
        <v>4.3000001000000003E-2</v>
      </c>
      <c r="DD437">
        <v>3.2000002E-2</v>
      </c>
      <c r="DE437">
        <v>0</v>
      </c>
      <c r="DF437">
        <v>2003</v>
      </c>
      <c r="DG437">
        <v>0.1216</v>
      </c>
      <c r="DH437">
        <v>4.5000001999999997E-2</v>
      </c>
      <c r="DI437">
        <v>7.6600000000000001E-2</v>
      </c>
      <c r="DJ437">
        <v>6.2199998999999999E-2</v>
      </c>
      <c r="DK437">
        <v>0.1072</v>
      </c>
      <c r="DR437">
        <v>0</v>
      </c>
      <c r="DS437">
        <v>0</v>
      </c>
      <c r="DT437">
        <v>0</v>
      </c>
      <c r="DU437">
        <v>0</v>
      </c>
      <c r="DV437">
        <v>163886</v>
      </c>
      <c r="DW437">
        <v>4503092.5</v>
      </c>
      <c r="DX437">
        <v>44.900002000000001</v>
      </c>
      <c r="DY437">
        <v>8.3000001999999995</v>
      </c>
      <c r="DZ437">
        <v>27.476998999999999</v>
      </c>
      <c r="EA437">
        <v>108338</v>
      </c>
      <c r="EC437">
        <v>71618</v>
      </c>
      <c r="ED437">
        <v>529795.06000000006</v>
      </c>
      <c r="EE437">
        <v>72.800003000000004</v>
      </c>
      <c r="EF437">
        <v>7.3979998</v>
      </c>
      <c r="EG437">
        <v>59747</v>
      </c>
      <c r="EH437">
        <v>489718.34</v>
      </c>
      <c r="EN437">
        <v>620</v>
      </c>
      <c r="EO437">
        <v>3156.5639999999999</v>
      </c>
      <c r="EP437">
        <v>10834</v>
      </c>
      <c r="ES437">
        <v>417</v>
      </c>
      <c r="EU437">
        <v>417</v>
      </c>
      <c r="EV437">
        <v>343842</v>
      </c>
      <c r="EW437">
        <v>0</v>
      </c>
      <c r="EX437">
        <v>0</v>
      </c>
      <c r="FB437">
        <v>5632167.5</v>
      </c>
      <c r="FN437">
        <v>-1789.86</v>
      </c>
      <c r="FP437">
        <v>216150.67</v>
      </c>
      <c r="FQ437">
        <v>313007.63</v>
      </c>
      <c r="FW437">
        <v>529158.31000000006</v>
      </c>
      <c r="FX437">
        <v>-1344686.8</v>
      </c>
      <c r="FZ437">
        <v>235646.06</v>
      </c>
      <c r="GA437">
        <v>93334.656000000003</v>
      </c>
      <c r="GB437">
        <v>328980.71999999997</v>
      </c>
      <c r="GD437">
        <v>40541.707000000002</v>
      </c>
      <c r="GL437">
        <v>-42870.597999999998</v>
      </c>
      <c r="GM437">
        <v>65870.547000000006</v>
      </c>
      <c r="GN437">
        <v>-58711.137000000002</v>
      </c>
      <c r="GO437">
        <v>-56921.273000000001</v>
      </c>
      <c r="GP437">
        <v>4.0500002000000004</v>
      </c>
      <c r="GQ437">
        <v>-481713.13</v>
      </c>
      <c r="GR437">
        <v>-570548.56000000006</v>
      </c>
      <c r="GS437">
        <v>-540523.31000000006</v>
      </c>
      <c r="GT437">
        <v>-9564.7715000000007</v>
      </c>
      <c r="GU437">
        <v>-20460.447</v>
      </c>
      <c r="HA437">
        <v>-27507.629000000001</v>
      </c>
      <c r="HB437">
        <v>-18470.775000000001</v>
      </c>
      <c r="HD437">
        <v>0</v>
      </c>
      <c r="HE437">
        <v>-616526.93999999994</v>
      </c>
      <c r="HG437">
        <v>14966190</v>
      </c>
    </row>
    <row r="438" spans="1:215" x14ac:dyDescent="0.25">
      <c r="A438">
        <v>32</v>
      </c>
      <c r="B438" t="s">
        <v>840</v>
      </c>
      <c r="C438">
        <v>2002</v>
      </c>
      <c r="E438" t="s">
        <v>841</v>
      </c>
      <c r="F438">
        <v>1941</v>
      </c>
      <c r="G438">
        <v>0</v>
      </c>
      <c r="I438">
        <v>0</v>
      </c>
      <c r="J438" t="s">
        <v>699</v>
      </c>
      <c r="K438" t="s">
        <v>700</v>
      </c>
      <c r="L438" t="s">
        <v>700</v>
      </c>
      <c r="M438">
        <v>1</v>
      </c>
      <c r="N438" t="s">
        <v>615</v>
      </c>
      <c r="O438">
        <v>1</v>
      </c>
      <c r="P438" t="s">
        <v>616</v>
      </c>
      <c r="Q438" t="s">
        <v>617</v>
      </c>
      <c r="R438">
        <v>2</v>
      </c>
      <c r="S438">
        <v>0</v>
      </c>
      <c r="T438" s="60">
        <v>37621</v>
      </c>
      <c r="U438" s="60">
        <v>37621</v>
      </c>
      <c r="V438" s="60">
        <v>37621</v>
      </c>
      <c r="W438" t="s">
        <v>201</v>
      </c>
      <c r="X438" t="s">
        <v>714</v>
      </c>
      <c r="Y438" t="s">
        <v>627</v>
      </c>
      <c r="Z438">
        <v>3.9999999000000001E-2</v>
      </c>
      <c r="AA438">
        <v>7.5000002999999996E-2</v>
      </c>
      <c r="AB438">
        <v>1</v>
      </c>
      <c r="AC438">
        <v>0</v>
      </c>
      <c r="AD438">
        <v>5</v>
      </c>
      <c r="AE438">
        <v>1</v>
      </c>
      <c r="AF438">
        <v>3</v>
      </c>
      <c r="AG438">
        <v>28</v>
      </c>
      <c r="BP438" s="60">
        <v>37621</v>
      </c>
      <c r="BQ438">
        <v>16800196</v>
      </c>
      <c r="BR438">
        <v>16559907</v>
      </c>
      <c r="BS438">
        <v>1.0149999999999999</v>
      </c>
      <c r="BT438">
        <v>-240288.2</v>
      </c>
      <c r="BV438">
        <v>4755104</v>
      </c>
      <c r="BW438">
        <v>294935.44</v>
      </c>
      <c r="BX438">
        <v>1</v>
      </c>
      <c r="BY438">
        <v>0</v>
      </c>
      <c r="BZ438">
        <v>0</v>
      </c>
      <c r="CA438">
        <v>0</v>
      </c>
      <c r="CC438">
        <v>-8.7200000999999999E-2</v>
      </c>
      <c r="CE438">
        <v>-4.4199998999999997E-2</v>
      </c>
      <c r="CG438">
        <v>3.5300001999999997E-2</v>
      </c>
      <c r="CJ438">
        <v>8.0799996999999998E-2</v>
      </c>
      <c r="CS438">
        <v>0</v>
      </c>
      <c r="CT438">
        <v>0</v>
      </c>
      <c r="CU438">
        <v>0</v>
      </c>
      <c r="CV438">
        <v>0.50700003000000005</v>
      </c>
      <c r="CW438">
        <v>0.38900003</v>
      </c>
      <c r="CX438">
        <v>0.11799999999999999</v>
      </c>
      <c r="CY438">
        <v>0.38299999000000001</v>
      </c>
      <c r="CZ438">
        <v>0</v>
      </c>
      <c r="DA438">
        <v>0</v>
      </c>
      <c r="DB438">
        <v>4.1999999000000003E-2</v>
      </c>
      <c r="DC438">
        <v>3.4000002000000001E-2</v>
      </c>
      <c r="DD438">
        <v>3.4000002000000001E-2</v>
      </c>
      <c r="DE438">
        <v>0</v>
      </c>
      <c r="DF438">
        <v>2004</v>
      </c>
      <c r="DG438">
        <v>0.12100001000000001</v>
      </c>
      <c r="DH438">
        <v>4.5000001999999997E-2</v>
      </c>
      <c r="DI438">
        <v>7.5999997999999999E-2</v>
      </c>
      <c r="DJ438">
        <v>7.8200005000000003E-2</v>
      </c>
      <c r="DK438">
        <v>0.1232</v>
      </c>
      <c r="DR438">
        <v>0</v>
      </c>
      <c r="DS438">
        <v>0</v>
      </c>
      <c r="DT438">
        <v>0</v>
      </c>
      <c r="DU438">
        <v>0</v>
      </c>
      <c r="DV438">
        <v>166365</v>
      </c>
      <c r="DW438">
        <v>4755104</v>
      </c>
      <c r="DX438">
        <v>45.299999</v>
      </c>
      <c r="DY438">
        <v>8.5</v>
      </c>
      <c r="DZ438">
        <v>28.582001000000002</v>
      </c>
      <c r="EA438">
        <v>113524</v>
      </c>
      <c r="EC438">
        <v>74008</v>
      </c>
      <c r="ED438">
        <v>575007</v>
      </c>
      <c r="EE438">
        <v>72.800003000000004</v>
      </c>
      <c r="EF438">
        <v>7.77</v>
      </c>
      <c r="EG438">
        <v>61649</v>
      </c>
      <c r="EH438">
        <v>531422.13</v>
      </c>
      <c r="EN438">
        <v>622</v>
      </c>
      <c r="EO438">
        <v>3237.78</v>
      </c>
      <c r="EP438">
        <v>11178</v>
      </c>
      <c r="ES438">
        <v>559</v>
      </c>
      <c r="EU438">
        <v>559</v>
      </c>
      <c r="EV438">
        <v>353897</v>
      </c>
      <c r="EW438">
        <v>0</v>
      </c>
      <c r="EX438">
        <v>0</v>
      </c>
      <c r="FB438">
        <v>6068007.5</v>
      </c>
      <c r="FN438">
        <v>-1147.0630000000001</v>
      </c>
      <c r="FP438">
        <v>233935.56</v>
      </c>
      <c r="FQ438">
        <v>294935.44</v>
      </c>
      <c r="FW438">
        <v>528871</v>
      </c>
      <c r="FX438">
        <v>-1625182</v>
      </c>
      <c r="FZ438">
        <v>203829.5</v>
      </c>
      <c r="GA438">
        <v>84789.523000000001</v>
      </c>
      <c r="GB438">
        <v>288619.03000000003</v>
      </c>
      <c r="GD438">
        <v>49090.457000000002</v>
      </c>
      <c r="GL438">
        <v>-42485.813000000002</v>
      </c>
      <c r="GM438">
        <v>27457.136999999999</v>
      </c>
      <c r="GN438">
        <v>-22873.627</v>
      </c>
      <c r="GO438">
        <v>-21726.562999999998</v>
      </c>
      <c r="GP438">
        <v>5.1999997999999996</v>
      </c>
      <c r="GQ438">
        <v>-796498.69</v>
      </c>
      <c r="GR438">
        <v>-613606.5</v>
      </c>
      <c r="GS438">
        <v>-582275.63</v>
      </c>
      <c r="GT438">
        <v>-9841.1074000000008</v>
      </c>
      <c r="GU438">
        <v>-21489.734</v>
      </c>
      <c r="HA438">
        <v>-36641.773000000001</v>
      </c>
      <c r="HB438">
        <v>-18727.800999999999</v>
      </c>
      <c r="HD438">
        <v>0</v>
      </c>
      <c r="HE438">
        <v>-668976.06000000006</v>
      </c>
      <c r="HG438">
        <v>13500715</v>
      </c>
    </row>
    <row r="439" spans="1:215" x14ac:dyDescent="0.25">
      <c r="A439">
        <v>32</v>
      </c>
      <c r="B439" t="s">
        <v>840</v>
      </c>
      <c r="C439">
        <v>2003</v>
      </c>
      <c r="E439" t="s">
        <v>841</v>
      </c>
      <c r="F439">
        <v>1941</v>
      </c>
      <c r="G439">
        <v>0</v>
      </c>
      <c r="I439">
        <v>0</v>
      </c>
      <c r="J439" t="s">
        <v>699</v>
      </c>
      <c r="K439" t="s">
        <v>700</v>
      </c>
      <c r="L439" t="s">
        <v>700</v>
      </c>
      <c r="M439">
        <v>1</v>
      </c>
      <c r="N439" t="s">
        <v>615</v>
      </c>
      <c r="O439">
        <v>1</v>
      </c>
      <c r="P439" t="s">
        <v>616</v>
      </c>
      <c r="Q439" t="s">
        <v>617</v>
      </c>
      <c r="R439">
        <v>2</v>
      </c>
      <c r="S439">
        <v>0</v>
      </c>
      <c r="T439" s="60">
        <v>37986</v>
      </c>
      <c r="U439" s="60">
        <v>37986</v>
      </c>
      <c r="V439" s="60">
        <v>37986</v>
      </c>
      <c r="W439" t="s">
        <v>201</v>
      </c>
      <c r="X439" t="s">
        <v>714</v>
      </c>
      <c r="Y439" t="s">
        <v>627</v>
      </c>
      <c r="Z439">
        <v>3.9999999000000001E-2</v>
      </c>
      <c r="AA439">
        <v>7.5000002999999996E-2</v>
      </c>
      <c r="AB439">
        <v>1</v>
      </c>
      <c r="AC439">
        <v>0</v>
      </c>
      <c r="AD439">
        <v>5</v>
      </c>
      <c r="AE439">
        <v>1</v>
      </c>
      <c r="AF439">
        <v>3</v>
      </c>
      <c r="AG439">
        <v>27</v>
      </c>
      <c r="BP439" s="60">
        <v>37986</v>
      </c>
      <c r="BQ439">
        <v>17529890</v>
      </c>
      <c r="BR439">
        <v>17966104</v>
      </c>
      <c r="BS439">
        <v>0.97600001000000003</v>
      </c>
      <c r="BT439">
        <v>436212.63</v>
      </c>
      <c r="BV439">
        <v>4944767.5</v>
      </c>
      <c r="BW439">
        <v>321049.84000000003</v>
      </c>
      <c r="BX439">
        <v>1</v>
      </c>
      <c r="BY439">
        <v>0</v>
      </c>
      <c r="BZ439">
        <v>0</v>
      </c>
      <c r="CA439">
        <v>0</v>
      </c>
      <c r="CC439">
        <v>0.22559999</v>
      </c>
      <c r="CE439">
        <v>1.66E-2</v>
      </c>
      <c r="CG439">
        <v>5.2900001000000002E-2</v>
      </c>
      <c r="CJ439">
        <v>8.9599997000000001E-2</v>
      </c>
      <c r="CS439">
        <v>0</v>
      </c>
      <c r="CT439">
        <v>0</v>
      </c>
      <c r="CU439">
        <v>0</v>
      </c>
      <c r="CV439">
        <v>0.56499999999999995</v>
      </c>
      <c r="CW439">
        <v>0.41099997999999999</v>
      </c>
      <c r="CX439">
        <v>0.154</v>
      </c>
      <c r="CY439">
        <v>0.32900003</v>
      </c>
      <c r="CZ439">
        <v>0</v>
      </c>
      <c r="DA439">
        <v>0</v>
      </c>
      <c r="DB439">
        <v>2.7000000999999999E-2</v>
      </c>
      <c r="DC439">
        <v>3.9999999000000001E-2</v>
      </c>
      <c r="DD439">
        <v>3.9000000999999999E-2</v>
      </c>
      <c r="DE439">
        <v>0</v>
      </c>
      <c r="DF439">
        <v>2005</v>
      </c>
      <c r="DG439">
        <v>0.12109999</v>
      </c>
      <c r="DH439">
        <v>4.5000001999999997E-2</v>
      </c>
      <c r="DI439">
        <v>7.6099999000000002E-2</v>
      </c>
      <c r="DJ439">
        <v>9.2500000999999998E-2</v>
      </c>
      <c r="DK439">
        <v>0.13750000000000001</v>
      </c>
      <c r="DR439">
        <v>0</v>
      </c>
      <c r="DS439">
        <v>0</v>
      </c>
      <c r="DT439">
        <v>0</v>
      </c>
      <c r="DU439">
        <v>0</v>
      </c>
      <c r="DV439">
        <v>166439</v>
      </c>
      <c r="DW439">
        <v>4944767.5</v>
      </c>
      <c r="DX439">
        <v>45.700001</v>
      </c>
      <c r="DY439">
        <v>8.8000001999999995</v>
      </c>
      <c r="DZ439">
        <v>29.709</v>
      </c>
      <c r="EA439">
        <v>118093</v>
      </c>
      <c r="EC439">
        <v>76478</v>
      </c>
      <c r="ED439">
        <v>632169.63</v>
      </c>
      <c r="EE439">
        <v>72.800003000000004</v>
      </c>
      <c r="EF439">
        <v>8.2659997999999995</v>
      </c>
      <c r="EG439">
        <v>63711</v>
      </c>
      <c r="EH439">
        <v>584908.63</v>
      </c>
      <c r="EN439">
        <v>623</v>
      </c>
      <c r="EO439">
        <v>3444.6478999999999</v>
      </c>
      <c r="EP439">
        <v>11401</v>
      </c>
      <c r="ES439">
        <v>743</v>
      </c>
      <c r="EU439">
        <v>743</v>
      </c>
      <c r="EV439">
        <v>361010</v>
      </c>
      <c r="EW439">
        <v>0</v>
      </c>
      <c r="EX439">
        <v>0</v>
      </c>
      <c r="FB439">
        <v>6689651</v>
      </c>
      <c r="FN439">
        <v>-1061.31</v>
      </c>
      <c r="FP439">
        <v>255498.28</v>
      </c>
      <c r="FQ439">
        <v>321049.84000000003</v>
      </c>
      <c r="FW439">
        <v>576548.13</v>
      </c>
      <c r="FX439">
        <v>2713686.8</v>
      </c>
      <c r="FZ439">
        <v>181993.45</v>
      </c>
      <c r="GA439">
        <v>97495.641000000003</v>
      </c>
      <c r="GB439">
        <v>279489.09000000003</v>
      </c>
      <c r="GD439">
        <v>42696.972999999998</v>
      </c>
      <c r="GL439">
        <v>-44050.042999999998</v>
      </c>
      <c r="GM439">
        <v>18636.553</v>
      </c>
      <c r="GN439">
        <v>-14392.647000000001</v>
      </c>
      <c r="GO439">
        <v>-13331.337</v>
      </c>
      <c r="GP439">
        <v>5.0500002000000004</v>
      </c>
      <c r="GQ439">
        <v>3572619.8</v>
      </c>
      <c r="GR439">
        <v>-668534.25</v>
      </c>
      <c r="GS439">
        <v>-636746.63</v>
      </c>
      <c r="GT439">
        <v>-10533.976000000001</v>
      </c>
      <c r="GU439">
        <v>-21253.643</v>
      </c>
      <c r="HA439">
        <v>-29186.748</v>
      </c>
      <c r="HB439">
        <v>-18785.811000000002</v>
      </c>
      <c r="HD439">
        <v>0</v>
      </c>
      <c r="HE439">
        <v>-716506.81</v>
      </c>
      <c r="HG439">
        <v>16356828</v>
      </c>
    </row>
    <row r="440" spans="1:215" x14ac:dyDescent="0.25">
      <c r="A440">
        <v>32</v>
      </c>
      <c r="B440" t="s">
        <v>840</v>
      </c>
      <c r="C440">
        <v>2004</v>
      </c>
      <c r="E440" t="s">
        <v>841</v>
      </c>
      <c r="F440">
        <v>1941</v>
      </c>
      <c r="G440">
        <v>0</v>
      </c>
      <c r="I440">
        <v>0</v>
      </c>
      <c r="J440" t="s">
        <v>699</v>
      </c>
      <c r="K440" t="s">
        <v>700</v>
      </c>
      <c r="L440" t="s">
        <v>700</v>
      </c>
      <c r="M440">
        <v>1</v>
      </c>
      <c r="N440" t="s">
        <v>615</v>
      </c>
      <c r="O440">
        <v>1</v>
      </c>
      <c r="P440" t="s">
        <v>616</v>
      </c>
      <c r="Q440" t="s">
        <v>617</v>
      </c>
      <c r="R440">
        <v>2</v>
      </c>
      <c r="S440">
        <v>0</v>
      </c>
      <c r="T440" s="60">
        <v>38352</v>
      </c>
      <c r="U440" s="60">
        <v>38352</v>
      </c>
      <c r="V440" s="60">
        <v>38352</v>
      </c>
      <c r="W440" t="s">
        <v>201</v>
      </c>
      <c r="X440" t="s">
        <v>714</v>
      </c>
      <c r="Y440" t="s">
        <v>627</v>
      </c>
      <c r="Z440">
        <v>3.9999999000000001E-2</v>
      </c>
      <c r="AA440">
        <v>7.5000002999999996E-2</v>
      </c>
      <c r="AB440">
        <v>1</v>
      </c>
      <c r="AC440">
        <v>0</v>
      </c>
      <c r="AD440">
        <v>5</v>
      </c>
      <c r="AE440">
        <v>1</v>
      </c>
      <c r="AF440">
        <v>3</v>
      </c>
      <c r="AG440">
        <v>26</v>
      </c>
      <c r="BP440" s="60">
        <v>38352</v>
      </c>
      <c r="BQ440">
        <v>18315988</v>
      </c>
      <c r="BR440">
        <v>19424668</v>
      </c>
      <c r="BS440">
        <v>0.94300002000000005</v>
      </c>
      <c r="BT440">
        <v>1108679.1000000001</v>
      </c>
      <c r="BV440">
        <v>5161127.5</v>
      </c>
      <c r="BW440">
        <v>456198.09</v>
      </c>
      <c r="BX440">
        <v>1</v>
      </c>
      <c r="BY440">
        <v>0</v>
      </c>
      <c r="BZ440">
        <v>0</v>
      </c>
      <c r="CA440">
        <v>0</v>
      </c>
      <c r="CC440">
        <v>0.12379999999999999</v>
      </c>
      <c r="CE440">
        <v>7.9300000999999995E-2</v>
      </c>
      <c r="CG440">
        <v>3.7599999000000002E-2</v>
      </c>
      <c r="CJ440">
        <v>0.1031</v>
      </c>
      <c r="CS440">
        <v>0</v>
      </c>
      <c r="CT440">
        <v>0</v>
      </c>
      <c r="CU440">
        <v>0</v>
      </c>
      <c r="CV440">
        <v>0.59500003000000001</v>
      </c>
      <c r="CW440">
        <v>0.42400001999999998</v>
      </c>
      <c r="CX440">
        <v>0.17100000000000001</v>
      </c>
      <c r="CY440">
        <v>0.31999999000000001</v>
      </c>
      <c r="CZ440">
        <v>0</v>
      </c>
      <c r="DA440">
        <v>0</v>
      </c>
      <c r="DB440">
        <v>2.7000000999999999E-2</v>
      </c>
      <c r="DC440">
        <v>0.02</v>
      </c>
      <c r="DD440">
        <v>3.7999999E-2</v>
      </c>
      <c r="DE440">
        <v>0</v>
      </c>
      <c r="DF440">
        <v>2006</v>
      </c>
      <c r="DG440">
        <v>0.12140001</v>
      </c>
      <c r="DH440">
        <v>4.5000001999999997E-2</v>
      </c>
      <c r="DI440">
        <v>7.6399996999999997E-2</v>
      </c>
      <c r="DJ440">
        <v>9.2500000999999998E-2</v>
      </c>
      <c r="DK440">
        <v>0.13750000000000001</v>
      </c>
      <c r="DR440">
        <v>0</v>
      </c>
      <c r="DS440">
        <v>0</v>
      </c>
      <c r="DT440">
        <v>0</v>
      </c>
      <c r="DU440">
        <v>0</v>
      </c>
      <c r="DV440">
        <v>167030</v>
      </c>
      <c r="DW440">
        <v>5161127.5</v>
      </c>
      <c r="DX440">
        <v>46</v>
      </c>
      <c r="DY440">
        <v>9</v>
      </c>
      <c r="DZ440">
        <v>30.899000000000001</v>
      </c>
      <c r="EA440">
        <v>121543</v>
      </c>
      <c r="EC440">
        <v>79017</v>
      </c>
      <c r="ED440">
        <v>691694.13</v>
      </c>
      <c r="EE440">
        <v>72.800003000000004</v>
      </c>
      <c r="EF440">
        <v>8.7539996999999996</v>
      </c>
      <c r="EG440">
        <v>65941</v>
      </c>
      <c r="EH440">
        <v>640826.81000000006</v>
      </c>
      <c r="EN440">
        <v>601</v>
      </c>
      <c r="EO440">
        <v>3539.3998999999999</v>
      </c>
      <c r="EP440">
        <v>11565</v>
      </c>
      <c r="ES440">
        <v>910</v>
      </c>
      <c r="EU440">
        <v>910</v>
      </c>
      <c r="EV440">
        <v>367590</v>
      </c>
      <c r="EW440">
        <v>0</v>
      </c>
      <c r="EX440">
        <v>0</v>
      </c>
      <c r="FB440">
        <v>7346902.5</v>
      </c>
      <c r="FN440">
        <v>-1263.0999999999999</v>
      </c>
      <c r="FP440">
        <v>259505.53</v>
      </c>
      <c r="FQ440">
        <v>456198.09</v>
      </c>
      <c r="FW440">
        <v>715703.63</v>
      </c>
      <c r="FX440">
        <v>1700728.9</v>
      </c>
      <c r="FZ440">
        <v>173180.89</v>
      </c>
      <c r="GA440">
        <v>130011.84</v>
      </c>
      <c r="GB440">
        <v>303192.71999999997</v>
      </c>
      <c r="GD440">
        <v>46899.042999999998</v>
      </c>
      <c r="GL440">
        <v>-45170.616999999998</v>
      </c>
      <c r="GM440">
        <v>31531.118999999999</v>
      </c>
      <c r="GN440">
        <v>-26476.131000000001</v>
      </c>
      <c r="GO440">
        <v>-25213.028999999999</v>
      </c>
      <c r="GP440">
        <v>5.4939999999999998</v>
      </c>
      <c r="GQ440">
        <v>2726414</v>
      </c>
      <c r="GR440">
        <v>-733376.81</v>
      </c>
      <c r="GS440">
        <v>-697913.06</v>
      </c>
      <c r="GT440">
        <v>-10817.922</v>
      </c>
      <c r="GU440">
        <v>-24645.796999999999</v>
      </c>
      <c r="HA440">
        <v>-31156.293000000001</v>
      </c>
      <c r="HB440">
        <v>-19405.565999999999</v>
      </c>
      <c r="HD440">
        <v>0</v>
      </c>
      <c r="HE440">
        <v>-783938.69</v>
      </c>
      <c r="HG440">
        <v>18299304</v>
      </c>
    </row>
    <row r="441" spans="1:215" x14ac:dyDescent="0.25">
      <c r="A441">
        <v>32</v>
      </c>
      <c r="B441" t="s">
        <v>840</v>
      </c>
      <c r="C441">
        <v>2005</v>
      </c>
      <c r="E441" t="s">
        <v>841</v>
      </c>
      <c r="F441">
        <v>1941</v>
      </c>
      <c r="G441">
        <v>0</v>
      </c>
      <c r="I441">
        <v>0</v>
      </c>
      <c r="J441" t="s">
        <v>699</v>
      </c>
      <c r="K441" t="s">
        <v>700</v>
      </c>
      <c r="L441" t="s">
        <v>700</v>
      </c>
      <c r="M441">
        <v>1</v>
      </c>
      <c r="N441" t="s">
        <v>615</v>
      </c>
      <c r="O441">
        <v>1</v>
      </c>
      <c r="P441" t="s">
        <v>616</v>
      </c>
      <c r="Q441" t="s">
        <v>617</v>
      </c>
      <c r="R441">
        <v>2</v>
      </c>
      <c r="S441">
        <v>0</v>
      </c>
      <c r="T441" s="60">
        <v>38717</v>
      </c>
      <c r="U441" s="60">
        <v>38717</v>
      </c>
      <c r="V441" s="60">
        <v>38717</v>
      </c>
      <c r="W441" t="s">
        <v>201</v>
      </c>
      <c r="X441" t="s">
        <v>714</v>
      </c>
      <c r="Y441" t="s">
        <v>627</v>
      </c>
      <c r="Z441">
        <v>3.9999999000000001E-2</v>
      </c>
      <c r="AA441">
        <v>7.5000002999999996E-2</v>
      </c>
      <c r="AB441">
        <v>1</v>
      </c>
      <c r="AC441">
        <v>0</v>
      </c>
      <c r="AD441">
        <v>5</v>
      </c>
      <c r="AE441">
        <v>1</v>
      </c>
      <c r="AF441">
        <v>3</v>
      </c>
      <c r="AG441">
        <v>25</v>
      </c>
      <c r="BP441" s="60">
        <v>38717</v>
      </c>
      <c r="BQ441">
        <v>19698402</v>
      </c>
      <c r="BR441">
        <v>20815060</v>
      </c>
      <c r="BS441">
        <v>0.94599997999999996</v>
      </c>
      <c r="BT441">
        <v>1116659.5</v>
      </c>
      <c r="BV441">
        <v>5374586</v>
      </c>
      <c r="BW441">
        <v>543263.5</v>
      </c>
      <c r="BX441">
        <v>1</v>
      </c>
      <c r="BY441">
        <v>0</v>
      </c>
      <c r="BZ441">
        <v>0</v>
      </c>
      <c r="CA441">
        <v>0</v>
      </c>
      <c r="CC441">
        <v>8.7099998999999997E-2</v>
      </c>
      <c r="CE441">
        <v>0.14399998999999999</v>
      </c>
      <c r="CG441">
        <v>5.1199999000000003E-2</v>
      </c>
      <c r="CJ441">
        <v>9.1200002000000002E-2</v>
      </c>
      <c r="CS441">
        <v>0</v>
      </c>
      <c r="CT441">
        <v>0</v>
      </c>
      <c r="CU441">
        <v>0</v>
      </c>
      <c r="CV441">
        <v>0.58899999000000003</v>
      </c>
      <c r="CW441">
        <v>0.40700001000000002</v>
      </c>
      <c r="CX441">
        <v>0.18200000999999999</v>
      </c>
      <c r="CY441">
        <v>0.31900001</v>
      </c>
      <c r="CZ441">
        <v>0</v>
      </c>
      <c r="DA441">
        <v>0</v>
      </c>
      <c r="DB441">
        <v>2.7000000999999999E-2</v>
      </c>
      <c r="DC441">
        <v>2.5999998999999999E-2</v>
      </c>
      <c r="DD441">
        <v>3.9000000999999999E-2</v>
      </c>
      <c r="DE441">
        <v>0</v>
      </c>
      <c r="DF441">
        <v>2007</v>
      </c>
      <c r="DG441">
        <v>0.1193</v>
      </c>
      <c r="DH441">
        <v>4.5000001999999997E-2</v>
      </c>
      <c r="DI441">
        <v>7.4299999000000005E-2</v>
      </c>
      <c r="DJ441">
        <v>9.7200006000000005E-2</v>
      </c>
      <c r="DK441">
        <v>0.14220000999999999</v>
      </c>
      <c r="DR441">
        <v>0</v>
      </c>
      <c r="DS441">
        <v>0</v>
      </c>
      <c r="DT441">
        <v>0</v>
      </c>
      <c r="DU441">
        <v>0</v>
      </c>
      <c r="DV441">
        <v>169867</v>
      </c>
      <c r="DW441">
        <v>5374586</v>
      </c>
      <c r="DX441">
        <v>46.299999</v>
      </c>
      <c r="DY441">
        <v>9.1000004000000008</v>
      </c>
      <c r="DZ441">
        <v>31.639999</v>
      </c>
      <c r="EA441">
        <v>125761</v>
      </c>
      <c r="EC441">
        <v>81623</v>
      </c>
      <c r="ED441">
        <v>749427.31</v>
      </c>
      <c r="EE441">
        <v>72.699996999999996</v>
      </c>
      <c r="EF441">
        <v>9.1820001999999992</v>
      </c>
      <c r="EG441">
        <v>68276</v>
      </c>
      <c r="EH441">
        <v>695168.19</v>
      </c>
      <c r="EN441">
        <v>604</v>
      </c>
      <c r="EO441">
        <v>3779.8560000000002</v>
      </c>
      <c r="EP441">
        <v>11647</v>
      </c>
      <c r="ES441">
        <v>1096</v>
      </c>
      <c r="EU441">
        <v>1096</v>
      </c>
      <c r="EV441">
        <v>377251</v>
      </c>
      <c r="EW441">
        <v>0</v>
      </c>
      <c r="EX441">
        <v>0</v>
      </c>
      <c r="FB441">
        <v>7980019</v>
      </c>
      <c r="FN441">
        <v>-1382.52</v>
      </c>
      <c r="FP441">
        <v>265568.53000000003</v>
      </c>
      <c r="FQ441">
        <v>543263.5</v>
      </c>
      <c r="FW441">
        <v>808832</v>
      </c>
      <c r="FX441">
        <v>1226966.3</v>
      </c>
      <c r="FZ441">
        <v>214570.97</v>
      </c>
      <c r="GA441">
        <v>134873.42000000001</v>
      </c>
      <c r="GB441">
        <v>349444.41</v>
      </c>
      <c r="GD441">
        <v>76166.554999999993</v>
      </c>
      <c r="GL441">
        <v>-52045.690999999999</v>
      </c>
      <c r="GM441">
        <v>88782.039000000004</v>
      </c>
      <c r="GN441">
        <v>-81580.101999999999</v>
      </c>
      <c r="GO441">
        <v>-80197.577999999994</v>
      </c>
      <c r="GP441">
        <v>5.1900000999999998</v>
      </c>
      <c r="GQ441">
        <v>2416570.5</v>
      </c>
      <c r="GR441">
        <v>-791333.69</v>
      </c>
      <c r="GS441">
        <v>-755367.75</v>
      </c>
      <c r="GT441">
        <v>-11299.694</v>
      </c>
      <c r="GU441">
        <v>-24666.238000000001</v>
      </c>
      <c r="HA441">
        <v>-32120.791000000001</v>
      </c>
      <c r="HB441">
        <v>-19650.438999999998</v>
      </c>
      <c r="HD441">
        <v>0</v>
      </c>
      <c r="HE441">
        <v>-843104.94</v>
      </c>
      <c r="HG441">
        <v>19872770</v>
      </c>
    </row>
    <row r="442" spans="1:215" x14ac:dyDescent="0.25">
      <c r="A442">
        <v>32</v>
      </c>
      <c r="B442" t="s">
        <v>840</v>
      </c>
      <c r="C442">
        <v>2006</v>
      </c>
      <c r="E442" t="s">
        <v>841</v>
      </c>
      <c r="F442">
        <v>1941</v>
      </c>
      <c r="G442">
        <v>0</v>
      </c>
      <c r="I442">
        <v>0</v>
      </c>
      <c r="J442" t="s">
        <v>699</v>
      </c>
      <c r="K442" t="s">
        <v>700</v>
      </c>
      <c r="L442" t="s">
        <v>700</v>
      </c>
      <c r="M442">
        <v>1</v>
      </c>
      <c r="N442" t="s">
        <v>615</v>
      </c>
      <c r="O442">
        <v>1</v>
      </c>
      <c r="P442" t="s">
        <v>616</v>
      </c>
      <c r="Q442" t="s">
        <v>617</v>
      </c>
      <c r="R442">
        <v>2</v>
      </c>
      <c r="S442">
        <v>0</v>
      </c>
      <c r="T442" s="60">
        <v>39082</v>
      </c>
      <c r="U442" s="60">
        <v>39082</v>
      </c>
      <c r="V442" s="60">
        <v>39082</v>
      </c>
      <c r="W442" t="s">
        <v>201</v>
      </c>
      <c r="X442" t="s">
        <v>714</v>
      </c>
      <c r="Y442" t="s">
        <v>627</v>
      </c>
      <c r="Z442">
        <v>3.9999999000000001E-2</v>
      </c>
      <c r="AA442">
        <v>7.5000002999999996E-2</v>
      </c>
      <c r="AB442">
        <v>1</v>
      </c>
      <c r="AC442">
        <v>0</v>
      </c>
      <c r="AD442">
        <v>5</v>
      </c>
      <c r="AE442">
        <v>1</v>
      </c>
      <c r="AF442">
        <v>3</v>
      </c>
      <c r="AG442">
        <v>24</v>
      </c>
      <c r="BP442" s="60">
        <v>39082</v>
      </c>
      <c r="BQ442">
        <v>21427140</v>
      </c>
      <c r="BR442">
        <v>22488186</v>
      </c>
      <c r="BS442">
        <v>0.95300001000000001</v>
      </c>
      <c r="BT442">
        <v>1061045.6000000001</v>
      </c>
      <c r="BV442">
        <v>5630683</v>
      </c>
      <c r="BW442">
        <v>602775.81000000006</v>
      </c>
      <c r="BX442">
        <v>1</v>
      </c>
      <c r="BY442">
        <v>0</v>
      </c>
      <c r="BZ442">
        <v>0</v>
      </c>
      <c r="CA442">
        <v>0</v>
      </c>
      <c r="CC442">
        <v>0.13869999</v>
      </c>
      <c r="CE442">
        <v>0.1163</v>
      </c>
      <c r="CG442">
        <v>9.2500000999999998E-2</v>
      </c>
      <c r="CJ442">
        <v>8.9099996000000001E-2</v>
      </c>
      <c r="CS442">
        <v>0</v>
      </c>
      <c r="CT442">
        <v>0</v>
      </c>
      <c r="CU442">
        <v>0</v>
      </c>
      <c r="CV442">
        <v>0.57800001000000001</v>
      </c>
      <c r="CW442">
        <v>0.40599998999999998</v>
      </c>
      <c r="CX442">
        <v>0.17200001000000001</v>
      </c>
      <c r="CY442">
        <v>0.33500001000000001</v>
      </c>
      <c r="CZ442">
        <v>0</v>
      </c>
      <c r="DA442">
        <v>0</v>
      </c>
      <c r="DB442">
        <v>2.4E-2</v>
      </c>
      <c r="DC442">
        <v>2.5000000000000001E-2</v>
      </c>
      <c r="DD442">
        <v>3.7999999E-2</v>
      </c>
      <c r="DE442">
        <v>0</v>
      </c>
      <c r="DF442">
        <v>2008</v>
      </c>
      <c r="DG442">
        <v>0.1192</v>
      </c>
      <c r="DH442">
        <v>4.5000001999999997E-2</v>
      </c>
      <c r="DI442">
        <v>7.4200004E-2</v>
      </c>
      <c r="DJ442">
        <v>9.4700001000000006E-2</v>
      </c>
      <c r="DK442">
        <v>0.13969999999999999</v>
      </c>
      <c r="DR442">
        <v>0</v>
      </c>
      <c r="DS442">
        <v>0</v>
      </c>
      <c r="DT442">
        <v>0</v>
      </c>
      <c r="DU442">
        <v>0</v>
      </c>
      <c r="DV442">
        <v>173068</v>
      </c>
      <c r="DW442">
        <v>5630683</v>
      </c>
      <c r="DX442">
        <v>46.5</v>
      </c>
      <c r="DY442">
        <v>9.3999995999999992</v>
      </c>
      <c r="DZ442">
        <v>32.534999999999997</v>
      </c>
      <c r="EA442">
        <v>130239</v>
      </c>
      <c r="EC442">
        <v>84358</v>
      </c>
      <c r="ED442">
        <v>814682.38</v>
      </c>
      <c r="EE442">
        <v>72.699996999999996</v>
      </c>
      <c r="EF442">
        <v>9.6569996000000007</v>
      </c>
      <c r="EG442">
        <v>70583</v>
      </c>
      <c r="EH442">
        <v>756528.44</v>
      </c>
      <c r="EN442">
        <v>602</v>
      </c>
      <c r="EO442">
        <v>3805.7040999999999</v>
      </c>
      <c r="EP442">
        <v>11907</v>
      </c>
      <c r="ES442">
        <v>1266</v>
      </c>
      <c r="EU442">
        <v>1266</v>
      </c>
      <c r="EV442">
        <v>387665</v>
      </c>
      <c r="EW442">
        <v>0</v>
      </c>
      <c r="EX442">
        <v>0</v>
      </c>
      <c r="FB442">
        <v>8671169</v>
      </c>
      <c r="FN442">
        <v>-1396.463</v>
      </c>
      <c r="FP442">
        <v>280997.15999999997</v>
      </c>
      <c r="FQ442">
        <v>602775.81000000006</v>
      </c>
      <c r="FW442">
        <v>883772.94</v>
      </c>
      <c r="FX442">
        <v>2175316.7999999998</v>
      </c>
      <c r="FZ442">
        <v>286545.28000000003</v>
      </c>
      <c r="GA442">
        <v>160146.63</v>
      </c>
      <c r="GB442">
        <v>446691.91</v>
      </c>
      <c r="GD442">
        <v>96362.398000000001</v>
      </c>
      <c r="GL442">
        <v>-58589.934000000001</v>
      </c>
      <c r="GM442">
        <v>146165.07999999999</v>
      </c>
      <c r="GN442">
        <v>-138245.70000000001</v>
      </c>
      <c r="GO442">
        <v>-136849.23000000001</v>
      </c>
      <c r="GP442">
        <v>6.3150000999999998</v>
      </c>
      <c r="GQ442">
        <v>3551497.8</v>
      </c>
      <c r="GR442">
        <v>-856205.63</v>
      </c>
      <c r="GS442">
        <v>-818940.5</v>
      </c>
      <c r="GT442">
        <v>-11652.351000000001</v>
      </c>
      <c r="GU442">
        <v>-25612.734</v>
      </c>
      <c r="HA442">
        <v>-40095.035000000003</v>
      </c>
      <c r="HB442">
        <v>-20339.188999999998</v>
      </c>
      <c r="HD442">
        <v>0</v>
      </c>
      <c r="HE442">
        <v>-916639.81</v>
      </c>
      <c r="HG442">
        <v>22507610</v>
      </c>
    </row>
    <row r="443" spans="1:215" x14ac:dyDescent="0.25">
      <c r="A443">
        <v>32</v>
      </c>
      <c r="B443" t="s">
        <v>840</v>
      </c>
      <c r="C443">
        <v>2007</v>
      </c>
      <c r="E443" t="s">
        <v>841</v>
      </c>
      <c r="F443">
        <v>1941</v>
      </c>
      <c r="G443">
        <v>0</v>
      </c>
      <c r="I443">
        <v>0</v>
      </c>
      <c r="J443" t="s">
        <v>699</v>
      </c>
      <c r="K443" t="s">
        <v>700</v>
      </c>
      <c r="L443" t="s">
        <v>700</v>
      </c>
      <c r="M443">
        <v>1</v>
      </c>
      <c r="N443" t="s">
        <v>615</v>
      </c>
      <c r="O443">
        <v>1</v>
      </c>
      <c r="P443" t="s">
        <v>616</v>
      </c>
      <c r="Q443" t="s">
        <v>617</v>
      </c>
      <c r="R443">
        <v>2</v>
      </c>
      <c r="S443">
        <v>0</v>
      </c>
      <c r="T443" s="60">
        <v>39447</v>
      </c>
      <c r="U443" s="60">
        <v>39447</v>
      </c>
      <c r="V443" s="60">
        <v>39447</v>
      </c>
      <c r="W443" t="s">
        <v>201</v>
      </c>
      <c r="X443" t="s">
        <v>714</v>
      </c>
      <c r="Y443" t="s">
        <v>627</v>
      </c>
      <c r="Z443">
        <v>3.9999999000000001E-2</v>
      </c>
      <c r="AA443">
        <v>7.5000002999999996E-2</v>
      </c>
      <c r="AB443">
        <v>1</v>
      </c>
      <c r="AC443">
        <v>0</v>
      </c>
      <c r="AD443">
        <v>5</v>
      </c>
      <c r="AE443">
        <v>1</v>
      </c>
      <c r="AF443">
        <v>3</v>
      </c>
      <c r="AG443">
        <v>23</v>
      </c>
      <c r="BP443" s="60">
        <v>39447</v>
      </c>
      <c r="BQ443">
        <v>23274362</v>
      </c>
      <c r="BR443">
        <v>24221544</v>
      </c>
      <c r="BS443">
        <v>0.96099997000000004</v>
      </c>
      <c r="BT443">
        <v>947182.5</v>
      </c>
      <c r="BV443">
        <v>5931443</v>
      </c>
      <c r="BW443">
        <v>600822.13</v>
      </c>
      <c r="BX443">
        <v>1</v>
      </c>
      <c r="BY443">
        <v>0</v>
      </c>
      <c r="BZ443">
        <v>0</v>
      </c>
      <c r="CA443">
        <v>0</v>
      </c>
      <c r="CC443">
        <v>8.5200003999999996E-2</v>
      </c>
      <c r="CE443">
        <v>0.10340000000000001</v>
      </c>
      <c r="CG443">
        <v>0.13089999999999999</v>
      </c>
      <c r="CJ443">
        <v>8.0899999E-2</v>
      </c>
      <c r="CS443">
        <v>0</v>
      </c>
      <c r="CT443">
        <v>0</v>
      </c>
      <c r="CU443">
        <v>0</v>
      </c>
      <c r="CV443">
        <v>0.55599999</v>
      </c>
      <c r="CW443">
        <v>0.375</v>
      </c>
      <c r="CX443">
        <v>0.18100000999999999</v>
      </c>
      <c r="CY443">
        <v>0.34900001000000003</v>
      </c>
      <c r="CZ443">
        <v>0</v>
      </c>
      <c r="DA443">
        <v>0</v>
      </c>
      <c r="DB443">
        <v>2.5000000000000001E-2</v>
      </c>
      <c r="DC443">
        <v>3.2000002E-2</v>
      </c>
      <c r="DD443">
        <v>3.7999999E-2</v>
      </c>
      <c r="DE443">
        <v>0</v>
      </c>
      <c r="DF443">
        <v>2009</v>
      </c>
      <c r="DG443">
        <v>0.1192</v>
      </c>
      <c r="DH443">
        <v>4.5000001999999997E-2</v>
      </c>
      <c r="DI443">
        <v>7.4200004E-2</v>
      </c>
      <c r="DJ443">
        <v>9.2700005000000002E-2</v>
      </c>
      <c r="DK443">
        <v>0.13770001000000001</v>
      </c>
      <c r="DR443">
        <v>0</v>
      </c>
      <c r="DS443">
        <v>0</v>
      </c>
      <c r="DT443">
        <v>0</v>
      </c>
      <c r="DU443">
        <v>0</v>
      </c>
      <c r="DV443">
        <v>176495</v>
      </c>
      <c r="DW443">
        <v>5931443</v>
      </c>
      <c r="DX443">
        <v>46.700001</v>
      </c>
      <c r="DY443">
        <v>9.5</v>
      </c>
      <c r="DZ443">
        <v>33.606997999999997</v>
      </c>
      <c r="EA443">
        <v>134687</v>
      </c>
      <c r="EC443">
        <v>87477</v>
      </c>
      <c r="ED443">
        <v>885794</v>
      </c>
      <c r="EE443">
        <v>72.599997999999999</v>
      </c>
      <c r="EF443">
        <v>10.125999999999999</v>
      </c>
      <c r="EG443">
        <v>73361</v>
      </c>
      <c r="EH443">
        <v>823715.25</v>
      </c>
      <c r="EN443">
        <v>600</v>
      </c>
      <c r="EO443">
        <v>3922.7161000000001</v>
      </c>
      <c r="EP443">
        <v>12046</v>
      </c>
      <c r="ES443">
        <v>1470</v>
      </c>
      <c r="EU443">
        <v>1470</v>
      </c>
      <c r="EV443">
        <v>398659</v>
      </c>
      <c r="EW443">
        <v>0</v>
      </c>
      <c r="EX443">
        <v>0</v>
      </c>
      <c r="FB443">
        <v>9426380</v>
      </c>
      <c r="FI443">
        <v>24211466</v>
      </c>
      <c r="FN443">
        <v>-2205.451</v>
      </c>
      <c r="FP443">
        <v>296690.06</v>
      </c>
      <c r="FQ443">
        <v>600822.13</v>
      </c>
      <c r="FW443">
        <v>897512.19</v>
      </c>
      <c r="FX443">
        <v>1307170.1000000001</v>
      </c>
      <c r="FZ443">
        <v>291930.19</v>
      </c>
      <c r="GA443">
        <v>179054.11</v>
      </c>
      <c r="GB443">
        <v>470984.31</v>
      </c>
      <c r="GD443">
        <v>72008.898000000001</v>
      </c>
      <c r="GL443">
        <v>-63270.336000000003</v>
      </c>
      <c r="GM443">
        <v>162682.82999999999</v>
      </c>
      <c r="GN443">
        <v>-150184.44</v>
      </c>
      <c r="GO443">
        <v>-147979</v>
      </c>
      <c r="GP443">
        <v>6.0489997999999998</v>
      </c>
      <c r="GQ443">
        <v>2696909.8</v>
      </c>
      <c r="GR443">
        <v>-924005.81</v>
      </c>
      <c r="GS443">
        <v>-887279.63</v>
      </c>
      <c r="GT443">
        <v>-11592.431</v>
      </c>
      <c r="GU443">
        <v>-25133.775000000001</v>
      </c>
      <c r="HA443">
        <v>-36206.949000000001</v>
      </c>
      <c r="HB443">
        <v>-20811.398000000001</v>
      </c>
      <c r="HD443">
        <v>0</v>
      </c>
      <c r="HE443">
        <v>-981024.19</v>
      </c>
      <c r="HG443">
        <v>24223494</v>
      </c>
    </row>
    <row r="444" spans="1:215" x14ac:dyDescent="0.25">
      <c r="A444">
        <v>32</v>
      </c>
      <c r="B444" t="s">
        <v>840</v>
      </c>
      <c r="C444">
        <v>2008</v>
      </c>
      <c r="E444" t="s">
        <v>841</v>
      </c>
      <c r="F444">
        <v>1941</v>
      </c>
      <c r="G444">
        <v>0</v>
      </c>
      <c r="I444">
        <v>0</v>
      </c>
      <c r="J444" t="s">
        <v>699</v>
      </c>
      <c r="K444" t="s">
        <v>700</v>
      </c>
      <c r="L444" t="s">
        <v>700</v>
      </c>
      <c r="M444">
        <v>1</v>
      </c>
      <c r="N444" t="s">
        <v>615</v>
      </c>
      <c r="O444">
        <v>1</v>
      </c>
      <c r="P444" t="s">
        <v>616</v>
      </c>
      <c r="Q444" t="s">
        <v>617</v>
      </c>
      <c r="R444">
        <v>2</v>
      </c>
      <c r="S444">
        <v>0</v>
      </c>
      <c r="T444" s="60">
        <v>39813</v>
      </c>
      <c r="U444" s="60">
        <v>39813</v>
      </c>
      <c r="V444" s="60">
        <v>39813</v>
      </c>
      <c r="W444" t="s">
        <v>201</v>
      </c>
      <c r="X444" t="s">
        <v>714</v>
      </c>
      <c r="Y444" t="s">
        <v>619</v>
      </c>
      <c r="Z444">
        <v>3.9999999000000001E-2</v>
      </c>
      <c r="AA444">
        <v>7.5000002999999996E-2</v>
      </c>
      <c r="AB444">
        <v>1</v>
      </c>
      <c r="AC444">
        <v>0</v>
      </c>
      <c r="AD444">
        <v>5</v>
      </c>
      <c r="AE444">
        <v>1</v>
      </c>
      <c r="AF444">
        <v>1</v>
      </c>
      <c r="AG444">
        <v>30</v>
      </c>
      <c r="BP444" s="60">
        <v>39813</v>
      </c>
      <c r="BQ444">
        <v>21601054</v>
      </c>
      <c r="BR444">
        <v>25611200</v>
      </c>
      <c r="BS444">
        <v>0.84300005</v>
      </c>
      <c r="BT444">
        <v>4010145.8</v>
      </c>
      <c r="BV444">
        <v>6259283</v>
      </c>
      <c r="BW444">
        <v>631147.5</v>
      </c>
      <c r="BX444">
        <v>1</v>
      </c>
      <c r="BY444">
        <v>0</v>
      </c>
      <c r="BZ444">
        <v>0</v>
      </c>
      <c r="CA444">
        <v>0</v>
      </c>
      <c r="CC444">
        <v>-0.24809999999999999</v>
      </c>
      <c r="CE444">
        <v>-2.4199999999999999E-2</v>
      </c>
      <c r="CG444">
        <v>2.5699999000000001E-2</v>
      </c>
      <c r="CJ444">
        <v>3.9199999999999999E-2</v>
      </c>
      <c r="CR444">
        <v>0</v>
      </c>
      <c r="CS444">
        <v>0</v>
      </c>
      <c r="CT444">
        <v>0</v>
      </c>
      <c r="CU444">
        <v>0</v>
      </c>
      <c r="CV444">
        <v>0.43000000999999999</v>
      </c>
      <c r="CW444">
        <v>0.30299999999999999</v>
      </c>
      <c r="CX444">
        <v>0.127</v>
      </c>
      <c r="CY444">
        <v>0.45599996999999998</v>
      </c>
      <c r="CZ444">
        <v>0</v>
      </c>
      <c r="DA444">
        <v>0</v>
      </c>
      <c r="DB444">
        <v>2.7999999000000001E-2</v>
      </c>
      <c r="DC444">
        <v>3.9000000999999999E-2</v>
      </c>
      <c r="DD444">
        <v>4.6999998000000001E-2</v>
      </c>
      <c r="DE444">
        <v>0</v>
      </c>
      <c r="DF444">
        <v>2010</v>
      </c>
      <c r="DG444">
        <v>0.1208</v>
      </c>
      <c r="DH444">
        <v>4.5000001999999997E-2</v>
      </c>
      <c r="DI444">
        <v>7.5800002000000005E-2</v>
      </c>
      <c r="DJ444">
        <v>0.11890000000000001</v>
      </c>
      <c r="DK444">
        <v>0.16389999</v>
      </c>
      <c r="DR444">
        <v>0</v>
      </c>
      <c r="DS444">
        <v>0</v>
      </c>
      <c r="DT444">
        <v>0</v>
      </c>
      <c r="DU444">
        <v>0</v>
      </c>
      <c r="DV444">
        <v>180615</v>
      </c>
      <c r="DW444">
        <v>6259283</v>
      </c>
      <c r="DX444">
        <v>46.799999</v>
      </c>
      <c r="DY444">
        <v>9.6000004000000008</v>
      </c>
      <c r="DZ444">
        <v>34.654998999999997</v>
      </c>
      <c r="EA444">
        <v>149885</v>
      </c>
      <c r="EC444">
        <v>90132</v>
      </c>
      <c r="ED444">
        <v>956681.81</v>
      </c>
      <c r="EE444">
        <v>72.599997999999999</v>
      </c>
      <c r="EF444">
        <v>10.614000000000001</v>
      </c>
      <c r="EG444">
        <v>75820</v>
      </c>
      <c r="EH444">
        <v>891074.81</v>
      </c>
      <c r="EN444">
        <v>593</v>
      </c>
      <c r="EO444">
        <v>4029.864</v>
      </c>
      <c r="EP444">
        <v>12041</v>
      </c>
      <c r="ES444">
        <v>1678</v>
      </c>
      <c r="EU444">
        <v>1678</v>
      </c>
      <c r="EV444">
        <v>420632</v>
      </c>
      <c r="EW444">
        <v>0</v>
      </c>
      <c r="EX444">
        <v>0</v>
      </c>
      <c r="FB444">
        <v>10052585</v>
      </c>
      <c r="FI444">
        <v>18000878</v>
      </c>
      <c r="FN444">
        <v>-2324.415</v>
      </c>
      <c r="FP444">
        <v>314019.94</v>
      </c>
      <c r="FQ444">
        <v>631147.5</v>
      </c>
      <c r="FW444">
        <v>945167.44</v>
      </c>
      <c r="FX444">
        <v>-6633777</v>
      </c>
      <c r="FZ444">
        <v>308492.78000000003</v>
      </c>
      <c r="GA444">
        <v>207891.28</v>
      </c>
      <c r="GB444">
        <v>516384.06</v>
      </c>
      <c r="GD444">
        <v>54248.883000000002</v>
      </c>
      <c r="GL444">
        <v>-54930.578000000001</v>
      </c>
      <c r="GM444">
        <v>67277.133000000002</v>
      </c>
      <c r="GN444">
        <v>-45683.546999999999</v>
      </c>
      <c r="GO444">
        <v>-43359.133000000002</v>
      </c>
      <c r="GP444">
        <v>18.722000000000001</v>
      </c>
      <c r="GQ444">
        <v>-5151294.5</v>
      </c>
      <c r="GR444">
        <v>-997492.13</v>
      </c>
      <c r="GS444">
        <v>-959694.25</v>
      </c>
      <c r="GT444">
        <v>-11309.206</v>
      </c>
      <c r="GU444">
        <v>-26488.717000000001</v>
      </c>
      <c r="HA444">
        <v>-31926.118999999999</v>
      </c>
      <c r="HB444">
        <v>-20727.535</v>
      </c>
      <c r="HD444">
        <v>0</v>
      </c>
      <c r="HE444">
        <v>-1050145.8</v>
      </c>
      <c r="HG444">
        <v>18022054</v>
      </c>
    </row>
    <row r="445" spans="1:215" x14ac:dyDescent="0.25">
      <c r="A445">
        <v>32</v>
      </c>
      <c r="B445" t="s">
        <v>840</v>
      </c>
      <c r="C445">
        <v>2009</v>
      </c>
      <c r="E445" t="s">
        <v>841</v>
      </c>
      <c r="F445">
        <v>1941</v>
      </c>
      <c r="G445">
        <v>0</v>
      </c>
      <c r="I445">
        <v>0</v>
      </c>
      <c r="J445" t="s">
        <v>699</v>
      </c>
      <c r="K445" t="s">
        <v>700</v>
      </c>
      <c r="L445" t="s">
        <v>700</v>
      </c>
      <c r="M445">
        <v>1</v>
      </c>
      <c r="N445" t="s">
        <v>615</v>
      </c>
      <c r="O445">
        <v>1</v>
      </c>
      <c r="P445" t="s">
        <v>616</v>
      </c>
      <c r="Q445" t="s">
        <v>617</v>
      </c>
      <c r="R445">
        <v>2</v>
      </c>
      <c r="S445">
        <v>0</v>
      </c>
      <c r="T445" s="60">
        <v>40178</v>
      </c>
      <c r="U445" s="60">
        <v>40178</v>
      </c>
      <c r="V445" s="60">
        <v>40178</v>
      </c>
      <c r="W445" t="s">
        <v>201</v>
      </c>
      <c r="X445" t="s">
        <v>833</v>
      </c>
      <c r="Y445" t="s">
        <v>619</v>
      </c>
      <c r="Z445">
        <v>3.9999999000000001E-2</v>
      </c>
      <c r="AA445">
        <v>7.5000002999999996E-2</v>
      </c>
      <c r="AB445">
        <v>1</v>
      </c>
      <c r="AC445">
        <v>0</v>
      </c>
      <c r="AD445">
        <v>5</v>
      </c>
      <c r="AE445">
        <v>1</v>
      </c>
      <c r="AF445">
        <v>1</v>
      </c>
      <c r="AG445">
        <v>30</v>
      </c>
      <c r="BP445" s="60">
        <v>40178</v>
      </c>
      <c r="BQ445">
        <v>22754804</v>
      </c>
      <c r="BR445">
        <v>27345114</v>
      </c>
      <c r="BS445">
        <v>0.83199995999999998</v>
      </c>
      <c r="BT445">
        <v>4590309.5</v>
      </c>
      <c r="BV445">
        <v>6461696.5</v>
      </c>
      <c r="BW445">
        <v>660399.43999999994</v>
      </c>
      <c r="BX445">
        <v>1</v>
      </c>
      <c r="BY445">
        <v>0</v>
      </c>
      <c r="BZ445">
        <v>0</v>
      </c>
      <c r="CA445">
        <v>0</v>
      </c>
      <c r="CC445">
        <v>0.24520001</v>
      </c>
      <c r="CE445">
        <v>5.3E-3</v>
      </c>
      <c r="CG445">
        <v>4.6999998000000001E-2</v>
      </c>
      <c r="CJ445">
        <v>4.2300000999999997E-2</v>
      </c>
      <c r="CR445">
        <v>0</v>
      </c>
      <c r="CS445">
        <v>0</v>
      </c>
      <c r="CT445">
        <v>0</v>
      </c>
      <c r="CU445">
        <v>0</v>
      </c>
      <c r="CV445">
        <v>0.60699999000000004</v>
      </c>
      <c r="CW445">
        <v>0.38699999000000002</v>
      </c>
      <c r="CX445">
        <v>0.22</v>
      </c>
      <c r="CY445">
        <v>0.30399999</v>
      </c>
      <c r="CZ445">
        <v>0</v>
      </c>
      <c r="DA445">
        <v>0</v>
      </c>
      <c r="DB445">
        <v>1.7999998999999999E-2</v>
      </c>
      <c r="DC445">
        <v>2.9999998999999999E-2</v>
      </c>
      <c r="DD445">
        <v>4.0999997000000003E-2</v>
      </c>
      <c r="DE445">
        <v>0</v>
      </c>
      <c r="DF445">
        <v>2011</v>
      </c>
      <c r="DG445">
        <v>0.1208</v>
      </c>
      <c r="DH445">
        <v>4.5000001999999997E-2</v>
      </c>
      <c r="DI445">
        <v>7.5800002000000005E-2</v>
      </c>
      <c r="DJ445">
        <v>0.12140001</v>
      </c>
      <c r="DK445">
        <v>0.16639999999999999</v>
      </c>
      <c r="DR445">
        <v>0</v>
      </c>
      <c r="DS445">
        <v>0</v>
      </c>
      <c r="DT445">
        <v>0</v>
      </c>
      <c r="DU445">
        <v>0</v>
      </c>
      <c r="DV445">
        <v>180643</v>
      </c>
      <c r="DW445">
        <v>6461696.5</v>
      </c>
      <c r="DX445">
        <v>47.099997999999999</v>
      </c>
      <c r="DY445">
        <v>9.8000001999999995</v>
      </c>
      <c r="DZ445">
        <v>35.771000000000001</v>
      </c>
      <c r="EA445">
        <v>138530</v>
      </c>
      <c r="EC445">
        <v>93262</v>
      </c>
      <c r="ED445">
        <v>1038448.8</v>
      </c>
      <c r="EE445">
        <v>72.599997999999999</v>
      </c>
      <c r="EF445">
        <v>11.135</v>
      </c>
      <c r="EG445">
        <v>78638</v>
      </c>
      <c r="EH445">
        <v>967949.56</v>
      </c>
      <c r="EN445">
        <v>584</v>
      </c>
      <c r="EO445">
        <v>4200.0962</v>
      </c>
      <c r="EP445">
        <v>12163</v>
      </c>
      <c r="ES445">
        <v>1877</v>
      </c>
      <c r="EU445">
        <v>1877</v>
      </c>
      <c r="EV445">
        <v>412435</v>
      </c>
      <c r="EW445">
        <v>0</v>
      </c>
      <c r="EX445">
        <v>0</v>
      </c>
      <c r="FB445">
        <v>10932722</v>
      </c>
      <c r="FI445">
        <v>22282188</v>
      </c>
      <c r="FN445">
        <v>-896.226</v>
      </c>
      <c r="FP445">
        <v>324070.78000000003</v>
      </c>
      <c r="FQ445">
        <v>660399.43999999994</v>
      </c>
      <c r="FW445">
        <v>984470.19</v>
      </c>
      <c r="FX445">
        <v>3997909</v>
      </c>
      <c r="FZ445">
        <v>281119.31</v>
      </c>
      <c r="GA445">
        <v>149306.29999999999</v>
      </c>
      <c r="GB445">
        <v>430425.59</v>
      </c>
      <c r="GD445">
        <v>37765.663999999997</v>
      </c>
      <c r="GL445">
        <v>-52475.156000000003</v>
      </c>
      <c r="GM445">
        <v>10847.349</v>
      </c>
      <c r="GN445">
        <v>-921.67200000000003</v>
      </c>
      <c r="GO445">
        <v>-25.445999</v>
      </c>
      <c r="GP445">
        <v>9.1479997999999991</v>
      </c>
      <c r="GQ445">
        <v>5408030</v>
      </c>
      <c r="GR445">
        <v>-1077852.5</v>
      </c>
      <c r="GS445">
        <v>-1040633.3</v>
      </c>
      <c r="GT445">
        <v>-10860.146000000001</v>
      </c>
      <c r="GU445">
        <v>-26359.02</v>
      </c>
      <c r="HA445">
        <v>-27426.078000000001</v>
      </c>
      <c r="HB445">
        <v>-21967.309000000001</v>
      </c>
      <c r="HD445">
        <v>0</v>
      </c>
      <c r="HE445">
        <v>-1127245.8999999999</v>
      </c>
      <c r="HG445">
        <v>22302838</v>
      </c>
    </row>
    <row r="446" spans="1:215" x14ac:dyDescent="0.25">
      <c r="A446">
        <v>32</v>
      </c>
      <c r="B446" t="s">
        <v>840</v>
      </c>
      <c r="C446">
        <v>2010</v>
      </c>
      <c r="E446" t="s">
        <v>841</v>
      </c>
      <c r="F446">
        <v>1941</v>
      </c>
      <c r="G446">
        <v>0</v>
      </c>
      <c r="I446">
        <v>0</v>
      </c>
      <c r="J446" t="s">
        <v>699</v>
      </c>
      <c r="K446" t="s">
        <v>700</v>
      </c>
      <c r="L446" t="s">
        <v>700</v>
      </c>
      <c r="M446">
        <v>1</v>
      </c>
      <c r="N446" t="s">
        <v>615</v>
      </c>
      <c r="O446">
        <v>1</v>
      </c>
      <c r="P446" t="s">
        <v>616</v>
      </c>
      <c r="Q446" t="s">
        <v>617</v>
      </c>
      <c r="R446">
        <v>2</v>
      </c>
      <c r="S446">
        <v>0</v>
      </c>
      <c r="T446" s="60">
        <v>40543</v>
      </c>
      <c r="U446" s="60">
        <v>40543</v>
      </c>
      <c r="V446" s="60">
        <v>40543</v>
      </c>
      <c r="W446" t="s">
        <v>201</v>
      </c>
      <c r="X446" t="s">
        <v>833</v>
      </c>
      <c r="Y446" t="s">
        <v>619</v>
      </c>
      <c r="Z446">
        <v>3.9999999000000001E-2</v>
      </c>
      <c r="AA446">
        <v>7.5000002999999996E-2</v>
      </c>
      <c r="AB446">
        <v>1</v>
      </c>
      <c r="AC446">
        <v>0</v>
      </c>
      <c r="AD446">
        <v>5</v>
      </c>
      <c r="AE446">
        <v>1</v>
      </c>
      <c r="AF446">
        <v>1</v>
      </c>
      <c r="AG446">
        <v>30</v>
      </c>
      <c r="BP446" s="60">
        <v>40543</v>
      </c>
      <c r="BQ446">
        <v>24251136</v>
      </c>
      <c r="BR446">
        <v>29129228</v>
      </c>
      <c r="BS446">
        <v>0.83299999999999996</v>
      </c>
      <c r="BT446">
        <v>4878091.5</v>
      </c>
      <c r="BV446">
        <v>6391164.5</v>
      </c>
      <c r="BW446">
        <v>770142.25</v>
      </c>
      <c r="BX446">
        <v>0.91000002999999996</v>
      </c>
      <c r="BY446">
        <v>0</v>
      </c>
      <c r="BZ446">
        <v>0</v>
      </c>
      <c r="CA446">
        <v>0</v>
      </c>
      <c r="CC446">
        <v>0.13600001</v>
      </c>
      <c r="CE446">
        <v>2.07E-2</v>
      </c>
      <c r="CG446">
        <v>5.6199998000000001E-2</v>
      </c>
      <c r="CJ446">
        <v>5.3699999999999998E-2</v>
      </c>
      <c r="CR446">
        <v>0</v>
      </c>
      <c r="CS446">
        <v>0</v>
      </c>
      <c r="CT446">
        <v>0</v>
      </c>
      <c r="CU446">
        <v>0</v>
      </c>
      <c r="CV446">
        <v>0.61900001999999998</v>
      </c>
      <c r="CW446">
        <v>0.40099998999999997</v>
      </c>
      <c r="CX446">
        <v>0.21799999</v>
      </c>
      <c r="CY446">
        <v>0.30099999999999999</v>
      </c>
      <c r="CZ446">
        <v>0</v>
      </c>
      <c r="DA446">
        <v>0</v>
      </c>
      <c r="DB446">
        <v>1.7999998999999999E-2</v>
      </c>
      <c r="DC446">
        <v>2.4E-2</v>
      </c>
      <c r="DD446">
        <v>3.7999999E-2</v>
      </c>
      <c r="DE446">
        <v>0</v>
      </c>
      <c r="DF446">
        <v>2012</v>
      </c>
      <c r="DG446">
        <v>0.1208</v>
      </c>
      <c r="DH446">
        <v>4.5000001999999997E-2</v>
      </c>
      <c r="DI446">
        <v>7.5800002000000005E-2</v>
      </c>
      <c r="DJ446">
        <v>0.1242</v>
      </c>
      <c r="DK446">
        <v>0.16919999999999999</v>
      </c>
      <c r="DR446">
        <v>0</v>
      </c>
      <c r="DS446">
        <v>0</v>
      </c>
      <c r="DT446">
        <v>0</v>
      </c>
      <c r="DU446">
        <v>0</v>
      </c>
      <c r="DV446">
        <v>176179</v>
      </c>
      <c r="DW446">
        <v>6391164.5</v>
      </c>
      <c r="DX446">
        <v>47.5</v>
      </c>
      <c r="DY446">
        <v>10.3</v>
      </c>
      <c r="DZ446">
        <v>36.277000000000001</v>
      </c>
      <c r="EA446">
        <v>131462</v>
      </c>
      <c r="EC446">
        <v>97554</v>
      </c>
      <c r="ED446">
        <v>1144162.3</v>
      </c>
      <c r="EE446">
        <v>72.400002000000001</v>
      </c>
      <c r="EF446">
        <v>11.728999999999999</v>
      </c>
      <c r="EG446">
        <v>82435</v>
      </c>
      <c r="EH446">
        <v>1068454.8999999999</v>
      </c>
      <c r="EN446">
        <v>553</v>
      </c>
      <c r="EO446">
        <v>4219.2119000000002</v>
      </c>
      <c r="EP446">
        <v>12350</v>
      </c>
      <c r="ES446">
        <v>2216</v>
      </c>
      <c r="EU446">
        <v>2216</v>
      </c>
      <c r="EV446">
        <v>405195</v>
      </c>
      <c r="EW446">
        <v>0</v>
      </c>
      <c r="EX446">
        <v>0</v>
      </c>
      <c r="FB446">
        <v>12150894</v>
      </c>
      <c r="FI446">
        <v>25132408</v>
      </c>
      <c r="FN446">
        <v>-792.06899999999996</v>
      </c>
      <c r="FP446">
        <v>324902</v>
      </c>
      <c r="FQ446">
        <v>770142.25</v>
      </c>
      <c r="FW446">
        <v>1095044.3</v>
      </c>
      <c r="FX446">
        <v>2551682</v>
      </c>
      <c r="FZ446">
        <v>266494.25</v>
      </c>
      <c r="GA446">
        <v>168337</v>
      </c>
      <c r="GB446">
        <v>434831.25</v>
      </c>
      <c r="GD446">
        <v>44055.964999999997</v>
      </c>
      <c r="GL446">
        <v>-61157.254000000001</v>
      </c>
      <c r="GM446">
        <v>8447.5684000000001</v>
      </c>
      <c r="GN446">
        <v>-1310.1600000000001</v>
      </c>
      <c r="GO446">
        <v>-518.09100000000001</v>
      </c>
      <c r="GP446">
        <v>7.0320001000000003</v>
      </c>
      <c r="GQ446">
        <v>4071600.5</v>
      </c>
      <c r="GR446">
        <v>-1178030.5</v>
      </c>
      <c r="GS446">
        <v>-1138512</v>
      </c>
      <c r="GT446">
        <v>-11492.125</v>
      </c>
      <c r="GU446">
        <v>-28026.365000000002</v>
      </c>
      <c r="HA446">
        <v>-32201.576000000001</v>
      </c>
      <c r="HB446">
        <v>-22318.491999999998</v>
      </c>
      <c r="HD446">
        <v>0</v>
      </c>
      <c r="HE446">
        <v>-1232550.6000000001</v>
      </c>
      <c r="HG446">
        <v>25141888</v>
      </c>
    </row>
    <row r="447" spans="1:215" x14ac:dyDescent="0.25">
      <c r="A447">
        <v>32</v>
      </c>
      <c r="B447" t="s">
        <v>840</v>
      </c>
      <c r="C447">
        <v>2011</v>
      </c>
      <c r="E447" t="s">
        <v>841</v>
      </c>
      <c r="F447">
        <v>1941</v>
      </c>
      <c r="G447">
        <v>0</v>
      </c>
      <c r="I447">
        <v>0</v>
      </c>
      <c r="J447" t="s">
        <v>699</v>
      </c>
      <c r="K447" t="s">
        <v>700</v>
      </c>
      <c r="L447" t="s">
        <v>700</v>
      </c>
      <c r="M447">
        <v>1</v>
      </c>
      <c r="N447" t="s">
        <v>615</v>
      </c>
      <c r="O447">
        <v>1</v>
      </c>
      <c r="P447" t="s">
        <v>616</v>
      </c>
      <c r="Q447" t="s">
        <v>617</v>
      </c>
      <c r="R447">
        <v>2</v>
      </c>
      <c r="S447">
        <v>0</v>
      </c>
      <c r="T447" s="60">
        <v>40908</v>
      </c>
      <c r="U447" s="60">
        <v>40908</v>
      </c>
      <c r="V447" s="60">
        <v>40908</v>
      </c>
      <c r="W447" t="s">
        <v>201</v>
      </c>
      <c r="X447" t="s">
        <v>833</v>
      </c>
      <c r="Y447" t="s">
        <v>627</v>
      </c>
      <c r="Z447">
        <v>3.9999999000000001E-2</v>
      </c>
      <c r="AA447">
        <v>7.5000002999999996E-2</v>
      </c>
      <c r="AB447">
        <v>1</v>
      </c>
      <c r="AC447">
        <v>0</v>
      </c>
      <c r="AD447">
        <v>5</v>
      </c>
      <c r="AE447">
        <v>1</v>
      </c>
      <c r="AF447">
        <v>3</v>
      </c>
      <c r="AG447">
        <v>30</v>
      </c>
      <c r="BP447" s="60">
        <v>40908</v>
      </c>
      <c r="BQ447">
        <v>25711288</v>
      </c>
      <c r="BR447">
        <v>30962816</v>
      </c>
      <c r="BS447">
        <v>0.82999997999999997</v>
      </c>
      <c r="BT447">
        <v>5251528</v>
      </c>
      <c r="BV447">
        <v>6431296</v>
      </c>
      <c r="BW447">
        <v>800804.25</v>
      </c>
      <c r="BX447">
        <v>0.94999999000000002</v>
      </c>
      <c r="BY447">
        <v>0</v>
      </c>
      <c r="BZ447">
        <v>0</v>
      </c>
      <c r="CA447">
        <v>0</v>
      </c>
      <c r="CC447">
        <v>-2.8999999999999998E-3</v>
      </c>
      <c r="CE447">
        <v>0.12149999</v>
      </c>
      <c r="CG447">
        <v>2.8499997999999999E-2</v>
      </c>
      <c r="CJ447">
        <v>6.0100003999999999E-2</v>
      </c>
      <c r="CR447">
        <v>0</v>
      </c>
      <c r="CS447">
        <v>0</v>
      </c>
      <c r="CT447">
        <v>0</v>
      </c>
      <c r="CU447">
        <v>0</v>
      </c>
      <c r="CV447">
        <v>0.58800006000000005</v>
      </c>
      <c r="CW447">
        <v>0.39400002000000001</v>
      </c>
      <c r="CX447">
        <v>0.19399999000000001</v>
      </c>
      <c r="CY447">
        <v>0.30899999</v>
      </c>
      <c r="CZ447">
        <v>0</v>
      </c>
      <c r="DA447">
        <v>0</v>
      </c>
      <c r="DB447">
        <v>2.9000001000000001E-2</v>
      </c>
      <c r="DC447">
        <v>3.4000002000000001E-2</v>
      </c>
      <c r="DD447">
        <v>3.9999999000000001E-2</v>
      </c>
      <c r="DE447">
        <v>0</v>
      </c>
      <c r="DF447">
        <v>2013</v>
      </c>
      <c r="DG447">
        <v>0.12270001</v>
      </c>
      <c r="DH447">
        <v>4.5000001999999997E-2</v>
      </c>
      <c r="DI447">
        <v>7.7699997000000007E-2</v>
      </c>
      <c r="DJ447">
        <v>0.1285</v>
      </c>
      <c r="DK447">
        <v>0.17349999999999999</v>
      </c>
      <c r="DR447">
        <v>0</v>
      </c>
      <c r="DS447">
        <v>0</v>
      </c>
      <c r="DT447">
        <v>0</v>
      </c>
      <c r="DU447">
        <v>0</v>
      </c>
      <c r="DV447">
        <v>175233</v>
      </c>
      <c r="DW447">
        <v>6431296</v>
      </c>
      <c r="DX447">
        <v>47.700001</v>
      </c>
      <c r="DY447">
        <v>10.4</v>
      </c>
      <c r="DZ447">
        <v>36.701000000000001</v>
      </c>
      <c r="EA447">
        <v>132282</v>
      </c>
      <c r="EC447">
        <v>101900</v>
      </c>
      <c r="ED447">
        <v>1250503.5</v>
      </c>
      <c r="EE447">
        <v>72.300003000000004</v>
      </c>
      <c r="EF447">
        <v>12.272</v>
      </c>
      <c r="EG447">
        <v>86375</v>
      </c>
      <c r="EH447">
        <v>1169775.6000000001</v>
      </c>
      <c r="EN447">
        <v>515</v>
      </c>
      <c r="EO447">
        <v>3992.22</v>
      </c>
      <c r="EP447">
        <v>12456</v>
      </c>
      <c r="ES447">
        <v>2554</v>
      </c>
      <c r="EU447">
        <v>2554</v>
      </c>
      <c r="EV447">
        <v>409415</v>
      </c>
      <c r="EW447">
        <v>0</v>
      </c>
      <c r="EX447">
        <v>0</v>
      </c>
      <c r="FB447">
        <v>13415495</v>
      </c>
      <c r="FI447">
        <v>24833690</v>
      </c>
      <c r="FP447">
        <v>327680.88</v>
      </c>
      <c r="FQ447">
        <v>800804.25</v>
      </c>
      <c r="FW447">
        <v>1128485.1000000001</v>
      </c>
      <c r="FX447">
        <v>-579071.31000000006</v>
      </c>
      <c r="FZ447">
        <v>294900.63</v>
      </c>
      <c r="GA447">
        <v>202202.44</v>
      </c>
      <c r="GB447">
        <v>497103.09</v>
      </c>
      <c r="GD447">
        <v>52288.233999999997</v>
      </c>
      <c r="GL447">
        <v>-74026</v>
      </c>
      <c r="GM447">
        <v>11971.835999999999</v>
      </c>
      <c r="GN447">
        <v>-1196.1429000000001</v>
      </c>
      <c r="GP447">
        <v>9.8520002000000009</v>
      </c>
      <c r="GQ447">
        <v>1035564.7</v>
      </c>
      <c r="GR447">
        <v>-1284405.6000000001</v>
      </c>
      <c r="GS447">
        <v>-1244164.3</v>
      </c>
      <c r="GT447">
        <v>-11629.164000000001</v>
      </c>
      <c r="GU447">
        <v>-28612.173999999999</v>
      </c>
      <c r="HA447">
        <v>-32900.105000000003</v>
      </c>
      <c r="HB447">
        <v>-23086.713</v>
      </c>
      <c r="HD447">
        <v>0</v>
      </c>
      <c r="HE447">
        <v>-1340392.3999999999</v>
      </c>
      <c r="HG447">
        <v>24837062</v>
      </c>
    </row>
    <row r="448" spans="1:215" x14ac:dyDescent="0.25">
      <c r="A448">
        <v>32</v>
      </c>
      <c r="B448" t="s">
        <v>840</v>
      </c>
      <c r="C448">
        <v>2012</v>
      </c>
      <c r="E448" t="s">
        <v>841</v>
      </c>
      <c r="F448">
        <v>1941</v>
      </c>
      <c r="G448">
        <v>0</v>
      </c>
      <c r="I448">
        <v>0</v>
      </c>
      <c r="J448" t="s">
        <v>699</v>
      </c>
      <c r="K448" t="s">
        <v>700</v>
      </c>
      <c r="L448" t="s">
        <v>700</v>
      </c>
      <c r="M448">
        <v>1</v>
      </c>
      <c r="N448" t="s">
        <v>615</v>
      </c>
      <c r="O448">
        <v>1</v>
      </c>
      <c r="P448" t="s">
        <v>616</v>
      </c>
      <c r="Q448" t="s">
        <v>617</v>
      </c>
      <c r="R448">
        <v>2</v>
      </c>
      <c r="S448">
        <v>0</v>
      </c>
      <c r="T448" s="60">
        <v>41274</v>
      </c>
      <c r="U448" s="60">
        <v>41274</v>
      </c>
      <c r="V448" s="60">
        <v>41274</v>
      </c>
      <c r="W448" t="s">
        <v>201</v>
      </c>
      <c r="X448" t="s">
        <v>833</v>
      </c>
      <c r="Y448" t="s">
        <v>627</v>
      </c>
      <c r="Z448">
        <v>3.9999999000000001E-2</v>
      </c>
      <c r="AA448">
        <v>7.5000002999999996E-2</v>
      </c>
      <c r="AB448">
        <v>1</v>
      </c>
      <c r="AC448">
        <v>0</v>
      </c>
      <c r="AD448">
        <v>5</v>
      </c>
      <c r="AE448">
        <v>1</v>
      </c>
      <c r="AF448">
        <v>3</v>
      </c>
      <c r="AG448">
        <v>29</v>
      </c>
      <c r="BP448" s="60">
        <v>41274</v>
      </c>
      <c r="BQ448">
        <v>27491810</v>
      </c>
      <c r="BR448">
        <v>32603244</v>
      </c>
      <c r="BS448">
        <v>0.84300005</v>
      </c>
      <c r="BT448">
        <v>5111434.5</v>
      </c>
      <c r="BV448">
        <v>6496076.5</v>
      </c>
      <c r="BW448">
        <v>883216.25</v>
      </c>
      <c r="BX448">
        <v>0.98000001999999997</v>
      </c>
      <c r="BY448">
        <v>0</v>
      </c>
      <c r="BZ448">
        <v>0</v>
      </c>
      <c r="CA448">
        <v>0</v>
      </c>
      <c r="CC448">
        <v>0.13770001000000001</v>
      </c>
      <c r="CE448">
        <v>8.8299997000000005E-2</v>
      </c>
      <c r="CG448">
        <v>3.8300000000000001E-2</v>
      </c>
      <c r="CJ448">
        <v>8.3599999999999994E-2</v>
      </c>
      <c r="CR448">
        <v>0</v>
      </c>
      <c r="CS448">
        <v>0</v>
      </c>
      <c r="CT448">
        <v>0</v>
      </c>
      <c r="CU448">
        <v>0</v>
      </c>
      <c r="CV448">
        <v>0.60299999000000004</v>
      </c>
      <c r="CW448">
        <v>0.40099998999999997</v>
      </c>
      <c r="CX448">
        <v>0.20200001000000001</v>
      </c>
      <c r="CY448">
        <v>0.30099999999999999</v>
      </c>
      <c r="CZ448">
        <v>0</v>
      </c>
      <c r="DA448">
        <v>0</v>
      </c>
      <c r="DB448">
        <v>2.7999999000000001E-2</v>
      </c>
      <c r="DC448">
        <v>2.3E-2</v>
      </c>
      <c r="DD448">
        <v>4.5000001999999997E-2</v>
      </c>
      <c r="DE448">
        <v>0</v>
      </c>
      <c r="DF448">
        <v>2014</v>
      </c>
      <c r="DG448">
        <v>0.12140001</v>
      </c>
      <c r="DH448">
        <v>4.5000001999999997E-2</v>
      </c>
      <c r="DI448">
        <v>7.6399996999999997E-2</v>
      </c>
      <c r="DJ448">
        <v>0.1258</v>
      </c>
      <c r="DK448">
        <v>0.17080000000000001</v>
      </c>
      <c r="DR448">
        <v>0</v>
      </c>
      <c r="DS448">
        <v>0</v>
      </c>
      <c r="DT448">
        <v>0</v>
      </c>
      <c r="DU448">
        <v>0</v>
      </c>
      <c r="DV448">
        <v>174381</v>
      </c>
      <c r="DW448">
        <v>6496076.5</v>
      </c>
      <c r="DX448">
        <v>47.799999</v>
      </c>
      <c r="DY448">
        <v>10.6</v>
      </c>
      <c r="DZ448">
        <v>37.251998999999998</v>
      </c>
      <c r="EA448">
        <v>134293</v>
      </c>
      <c r="EC448">
        <v>106405</v>
      </c>
      <c r="ED448">
        <v>1354404</v>
      </c>
      <c r="EE448">
        <v>72.300003000000004</v>
      </c>
      <c r="EF448">
        <v>12.728999999999999</v>
      </c>
      <c r="EG448">
        <v>90347</v>
      </c>
      <c r="EH448">
        <v>1268030.1000000001</v>
      </c>
      <c r="EN448">
        <v>470</v>
      </c>
      <c r="EO448">
        <v>3887.9160000000002</v>
      </c>
      <c r="EP448">
        <v>12683</v>
      </c>
      <c r="ES448">
        <v>2905</v>
      </c>
      <c r="EU448">
        <v>2905</v>
      </c>
      <c r="EV448">
        <v>415079</v>
      </c>
      <c r="EW448">
        <v>0</v>
      </c>
      <c r="EX448">
        <v>0</v>
      </c>
      <c r="EZ448">
        <v>22214184</v>
      </c>
      <c r="FA448">
        <v>2965098.5</v>
      </c>
      <c r="FB448">
        <v>14510934</v>
      </c>
      <c r="FI448">
        <v>27995290</v>
      </c>
      <c r="FP448">
        <v>330814.53000000003</v>
      </c>
      <c r="FQ448">
        <v>883216.25</v>
      </c>
      <c r="FW448">
        <v>1214030.8999999999</v>
      </c>
      <c r="FX448">
        <v>2827958</v>
      </c>
      <c r="FZ448">
        <v>287427.5</v>
      </c>
      <c r="GA448">
        <v>239292.41</v>
      </c>
      <c r="GB448">
        <v>526719.88</v>
      </c>
      <c r="GD448">
        <v>101952.96000000001</v>
      </c>
      <c r="GL448">
        <v>-76594.797000000006</v>
      </c>
      <c r="GM448">
        <v>15169.855</v>
      </c>
      <c r="GN448">
        <v>-1516.799</v>
      </c>
      <c r="GP448">
        <v>12.037000000000001</v>
      </c>
      <c r="GQ448">
        <v>4607732</v>
      </c>
      <c r="GR448">
        <v>-1389815.5</v>
      </c>
      <c r="GS448">
        <v>-1349091.5</v>
      </c>
      <c r="GT448">
        <v>-10890.085999999999</v>
      </c>
      <c r="GU448">
        <v>-29833.835999999999</v>
      </c>
      <c r="HA448">
        <v>-34142.190999999999</v>
      </c>
      <c r="HB448">
        <v>-24508.053</v>
      </c>
      <c r="HD448">
        <v>0</v>
      </c>
      <c r="HE448">
        <v>-1448465.8</v>
      </c>
      <c r="HG448">
        <v>27996328</v>
      </c>
    </row>
    <row r="449" spans="1:215" x14ac:dyDescent="0.25">
      <c r="A449">
        <v>32</v>
      </c>
      <c r="B449" t="s">
        <v>840</v>
      </c>
      <c r="C449">
        <v>2013</v>
      </c>
      <c r="E449" t="s">
        <v>841</v>
      </c>
      <c r="F449">
        <v>1941</v>
      </c>
      <c r="G449">
        <v>0</v>
      </c>
      <c r="I449">
        <v>0</v>
      </c>
      <c r="J449" t="s">
        <v>699</v>
      </c>
      <c r="K449" t="s">
        <v>700</v>
      </c>
      <c r="L449" t="s">
        <v>700</v>
      </c>
      <c r="M449">
        <v>1</v>
      </c>
      <c r="N449" t="s">
        <v>615</v>
      </c>
      <c r="O449">
        <v>1</v>
      </c>
      <c r="P449" t="s">
        <v>616</v>
      </c>
      <c r="Q449" t="s">
        <v>617</v>
      </c>
      <c r="R449">
        <v>2</v>
      </c>
      <c r="S449">
        <v>0</v>
      </c>
      <c r="T449" s="60">
        <v>41639</v>
      </c>
      <c r="U449" s="60">
        <v>41639</v>
      </c>
      <c r="V449" s="60">
        <v>41639</v>
      </c>
      <c r="W449" t="s">
        <v>842</v>
      </c>
      <c r="X449" t="s">
        <v>833</v>
      </c>
      <c r="Z449">
        <v>3.5000000000000003E-2</v>
      </c>
      <c r="AA449">
        <v>7.5000002999999996E-2</v>
      </c>
      <c r="AB449">
        <v>4</v>
      </c>
      <c r="AC449">
        <v>0</v>
      </c>
      <c r="AD449">
        <v>5</v>
      </c>
      <c r="AI449" t="s">
        <v>843</v>
      </c>
      <c r="AJ449" t="s">
        <v>844</v>
      </c>
      <c r="AO449">
        <v>33203014</v>
      </c>
      <c r="AP449">
        <v>30083042</v>
      </c>
      <c r="AQ449">
        <v>-271916.5</v>
      </c>
      <c r="AR449">
        <v>0</v>
      </c>
      <c r="AS449">
        <v>0</v>
      </c>
      <c r="AT449">
        <v>0</v>
      </c>
      <c r="AU449">
        <v>1</v>
      </c>
      <c r="AV449">
        <v>4</v>
      </c>
      <c r="AW449">
        <v>3427952.8</v>
      </c>
      <c r="AX449">
        <v>0</v>
      </c>
      <c r="AY449">
        <v>0.2</v>
      </c>
      <c r="AZ449">
        <v>5</v>
      </c>
      <c r="BA449">
        <v>0</v>
      </c>
      <c r="BB449">
        <v>0</v>
      </c>
      <c r="BC449">
        <v>4</v>
      </c>
      <c r="BD449">
        <v>2</v>
      </c>
      <c r="BE449">
        <v>1</v>
      </c>
      <c r="BF449">
        <v>1.2</v>
      </c>
      <c r="BG449">
        <v>0.80000000999999998</v>
      </c>
      <c r="BP449" s="60">
        <v>41639</v>
      </c>
      <c r="BQ449">
        <v>30083042</v>
      </c>
      <c r="BR449">
        <v>34356576</v>
      </c>
      <c r="BS449">
        <v>0.87599998999999995</v>
      </c>
      <c r="BT449">
        <v>4273533</v>
      </c>
      <c r="BV449">
        <v>6602479.5</v>
      </c>
      <c r="BW449">
        <v>930969.06</v>
      </c>
      <c r="BX449">
        <v>0.99000001000000004</v>
      </c>
      <c r="BY449">
        <v>0</v>
      </c>
      <c r="BZ449">
        <v>0</v>
      </c>
      <c r="CA449">
        <v>0</v>
      </c>
      <c r="CC449">
        <v>0.2026</v>
      </c>
      <c r="CE449">
        <v>0.10929999999999999</v>
      </c>
      <c r="CG449">
        <v>0.14069999999999999</v>
      </c>
      <c r="CJ449">
        <v>8.1699996999999996E-2</v>
      </c>
      <c r="CR449">
        <v>0</v>
      </c>
      <c r="CS449">
        <v>0</v>
      </c>
      <c r="CT449">
        <v>0</v>
      </c>
      <c r="CU449">
        <v>0</v>
      </c>
      <c r="CV449">
        <v>0.64599996999999998</v>
      </c>
      <c r="CW449">
        <v>0.44999999000000002</v>
      </c>
      <c r="CX449">
        <v>0.19600001</v>
      </c>
      <c r="CY449">
        <v>0.25999999000000001</v>
      </c>
      <c r="CZ449">
        <v>0</v>
      </c>
      <c r="DA449">
        <v>0</v>
      </c>
      <c r="DB449">
        <v>3.3000000000000002E-2</v>
      </c>
      <c r="DC449">
        <v>2.4E-2</v>
      </c>
      <c r="DD449">
        <v>3.6999999999999998E-2</v>
      </c>
      <c r="DE449">
        <v>0</v>
      </c>
      <c r="DF449">
        <v>2015</v>
      </c>
      <c r="DG449">
        <v>0.1201</v>
      </c>
      <c r="DH449">
        <v>4.5000001999999997E-2</v>
      </c>
      <c r="DI449">
        <v>7.5100004999999997E-2</v>
      </c>
      <c r="DJ449">
        <v>0.1169</v>
      </c>
      <c r="DK449">
        <v>0.16189999999999999</v>
      </c>
      <c r="DR449">
        <v>0</v>
      </c>
      <c r="DS449">
        <v>0</v>
      </c>
      <c r="DT449">
        <v>0</v>
      </c>
      <c r="DU449">
        <v>0</v>
      </c>
      <c r="DV449">
        <v>173481</v>
      </c>
      <c r="DW449">
        <v>6602479.5</v>
      </c>
      <c r="DX449">
        <v>47.900002000000001</v>
      </c>
      <c r="DY449">
        <v>10.7</v>
      </c>
      <c r="DZ449">
        <v>38.058998000000003</v>
      </c>
      <c r="EA449">
        <v>136749</v>
      </c>
      <c r="EC449">
        <v>106997</v>
      </c>
      <c r="ED449">
        <v>1472091.6</v>
      </c>
      <c r="EE449">
        <v>72.199996999999996</v>
      </c>
      <c r="EF449">
        <v>13.757999999999999</v>
      </c>
      <c r="ES449">
        <v>0</v>
      </c>
      <c r="EV449">
        <v>417227</v>
      </c>
      <c r="EW449">
        <v>0</v>
      </c>
      <c r="EX449">
        <v>0</v>
      </c>
      <c r="FB449">
        <v>15783085</v>
      </c>
      <c r="FI449">
        <v>33203014</v>
      </c>
      <c r="FP449">
        <v>338934.41</v>
      </c>
      <c r="FQ449">
        <v>930969.06</v>
      </c>
      <c r="FW449">
        <v>1269903.5</v>
      </c>
      <c r="FX449">
        <v>5129841</v>
      </c>
      <c r="FZ449">
        <v>260804.02</v>
      </c>
      <c r="GA449">
        <v>228514.94</v>
      </c>
      <c r="GB449">
        <v>489318.94</v>
      </c>
      <c r="GD449">
        <v>38606.824000000001</v>
      </c>
      <c r="GL449">
        <v>-89474.718999999997</v>
      </c>
      <c r="GM449">
        <v>16474.445</v>
      </c>
      <c r="GN449">
        <v>-1646.4839999999999</v>
      </c>
      <c r="GP449">
        <v>8.4549999000000007</v>
      </c>
      <c r="GQ449">
        <v>6853032</v>
      </c>
      <c r="GR449">
        <v>-1503374.1</v>
      </c>
      <c r="GS449">
        <v>-1463102.8</v>
      </c>
      <c r="GT449">
        <v>-11214.5</v>
      </c>
      <c r="GU449">
        <v>-29056.873</v>
      </c>
      <c r="HA449">
        <v>-36944.214999999997</v>
      </c>
      <c r="HB449">
        <v>-25463.298999999999</v>
      </c>
      <c r="HE449">
        <v>-1565781.6</v>
      </c>
      <c r="HG449">
        <v>33283578</v>
      </c>
    </row>
    <row r="450" spans="1:215" x14ac:dyDescent="0.25">
      <c r="A450">
        <v>32</v>
      </c>
      <c r="B450" t="s">
        <v>840</v>
      </c>
      <c r="C450">
        <v>2014</v>
      </c>
      <c r="E450" t="s">
        <v>841</v>
      </c>
      <c r="F450">
        <v>1941</v>
      </c>
      <c r="G450">
        <v>0</v>
      </c>
      <c r="I450">
        <v>0</v>
      </c>
      <c r="J450" t="s">
        <v>699</v>
      </c>
      <c r="K450" t="s">
        <v>700</v>
      </c>
      <c r="L450" t="s">
        <v>700</v>
      </c>
      <c r="M450">
        <v>1</v>
      </c>
      <c r="N450" t="s">
        <v>615</v>
      </c>
      <c r="O450">
        <v>1</v>
      </c>
      <c r="P450" t="s">
        <v>616</v>
      </c>
      <c r="Q450" t="s">
        <v>617</v>
      </c>
      <c r="R450">
        <v>2</v>
      </c>
      <c r="S450">
        <v>0</v>
      </c>
      <c r="T450" s="60">
        <v>42004</v>
      </c>
      <c r="U450" s="60">
        <v>42004</v>
      </c>
      <c r="BY450">
        <v>0</v>
      </c>
      <c r="BZ450">
        <v>0</v>
      </c>
      <c r="CA450">
        <v>0</v>
      </c>
      <c r="CS450">
        <v>0</v>
      </c>
      <c r="CT450">
        <v>0</v>
      </c>
      <c r="CU450">
        <v>0</v>
      </c>
      <c r="CV450">
        <v>0</v>
      </c>
      <c r="CW450">
        <v>0</v>
      </c>
      <c r="CX450">
        <v>0</v>
      </c>
      <c r="CY450">
        <v>0</v>
      </c>
      <c r="CZ450">
        <v>0</v>
      </c>
      <c r="DA450">
        <v>0</v>
      </c>
      <c r="DB450">
        <v>0</v>
      </c>
      <c r="DC450">
        <v>0</v>
      </c>
      <c r="DD450">
        <v>0</v>
      </c>
      <c r="DE450">
        <v>0</v>
      </c>
      <c r="DR450">
        <v>0</v>
      </c>
      <c r="DS450">
        <v>0</v>
      </c>
      <c r="DT450">
        <v>0</v>
      </c>
      <c r="DU450">
        <v>0</v>
      </c>
      <c r="EW450">
        <v>0</v>
      </c>
      <c r="EX450">
        <v>0</v>
      </c>
    </row>
    <row r="451" spans="1:215" x14ac:dyDescent="0.25">
      <c r="A451">
        <v>33</v>
      </c>
      <c r="B451" t="s">
        <v>845</v>
      </c>
      <c r="C451">
        <v>2001</v>
      </c>
      <c r="E451" t="s">
        <v>846</v>
      </c>
      <c r="F451">
        <v>1944</v>
      </c>
      <c r="G451">
        <v>0</v>
      </c>
      <c r="I451">
        <v>0</v>
      </c>
      <c r="J451" t="s">
        <v>699</v>
      </c>
      <c r="K451" t="s">
        <v>700</v>
      </c>
      <c r="L451" t="s">
        <v>700</v>
      </c>
      <c r="M451">
        <v>1</v>
      </c>
      <c r="N451" t="s">
        <v>615</v>
      </c>
      <c r="O451">
        <v>1</v>
      </c>
      <c r="P451" t="s">
        <v>616</v>
      </c>
      <c r="Q451" t="s">
        <v>713</v>
      </c>
      <c r="R451">
        <v>1</v>
      </c>
      <c r="T451" s="60">
        <v>37072</v>
      </c>
      <c r="U451" s="60">
        <v>37072</v>
      </c>
      <c r="V451" s="60">
        <v>37072</v>
      </c>
      <c r="W451" t="s">
        <v>324</v>
      </c>
      <c r="X451" t="s">
        <v>847</v>
      </c>
      <c r="Y451" t="s">
        <v>619</v>
      </c>
      <c r="Z451">
        <v>3.5000000000000003E-2</v>
      </c>
      <c r="AA451">
        <v>8.5000001000000006E-2</v>
      </c>
      <c r="AB451">
        <v>2</v>
      </c>
      <c r="AC451">
        <v>1</v>
      </c>
      <c r="AD451">
        <v>0</v>
      </c>
      <c r="AE451">
        <v>1</v>
      </c>
      <c r="AF451">
        <v>1</v>
      </c>
      <c r="AG451">
        <v>40</v>
      </c>
      <c r="BP451" s="60">
        <v>37072</v>
      </c>
      <c r="BQ451">
        <v>8276661</v>
      </c>
      <c r="BR451">
        <v>12572240</v>
      </c>
      <c r="BS451">
        <v>0.65800004999999995</v>
      </c>
      <c r="BT451">
        <v>4295579</v>
      </c>
      <c r="BV451">
        <v>3564441</v>
      </c>
      <c r="BW451">
        <v>294352</v>
      </c>
      <c r="BX451">
        <v>1.2430000000000001</v>
      </c>
      <c r="BY451">
        <v>0</v>
      </c>
      <c r="BZ451">
        <v>0</v>
      </c>
      <c r="CA451">
        <v>0</v>
      </c>
      <c r="CC451">
        <v>-7.1000002000000006E-2</v>
      </c>
      <c r="CE451">
        <v>5.5E-2</v>
      </c>
      <c r="CG451">
        <v>0.105</v>
      </c>
      <c r="CS451">
        <v>0</v>
      </c>
      <c r="CT451">
        <v>0</v>
      </c>
      <c r="CU451">
        <v>0</v>
      </c>
      <c r="CV451">
        <v>0.63999998999999996</v>
      </c>
      <c r="CW451">
        <v>0.44999999000000002</v>
      </c>
      <c r="CX451">
        <v>0.19</v>
      </c>
      <c r="CY451">
        <v>0.25999999000000001</v>
      </c>
      <c r="CZ451">
        <v>0</v>
      </c>
      <c r="DA451">
        <v>0</v>
      </c>
      <c r="DB451">
        <v>3.9999999000000001E-2</v>
      </c>
      <c r="DC451">
        <v>0</v>
      </c>
      <c r="DD451">
        <v>5.9999998999999998E-2</v>
      </c>
      <c r="DE451">
        <v>0</v>
      </c>
      <c r="DF451">
        <v>2003</v>
      </c>
      <c r="DG451">
        <v>0.10333776</v>
      </c>
      <c r="DH451">
        <v>4.6193155999999999E-2</v>
      </c>
      <c r="DI451">
        <v>5.7144596999999998E-2</v>
      </c>
      <c r="DJ451">
        <v>0.12347</v>
      </c>
      <c r="DK451">
        <v>0.16966316000000001</v>
      </c>
      <c r="DL451">
        <v>388756.66</v>
      </c>
      <c r="DM451">
        <v>173778.66</v>
      </c>
      <c r="DN451">
        <v>214978</v>
      </c>
      <c r="DO451">
        <v>464494.16</v>
      </c>
      <c r="DR451">
        <v>0</v>
      </c>
      <c r="DS451">
        <v>0</v>
      </c>
      <c r="DT451">
        <v>0</v>
      </c>
      <c r="DU451">
        <v>0</v>
      </c>
      <c r="DV451">
        <v>80879</v>
      </c>
      <c r="DW451">
        <v>3564441</v>
      </c>
      <c r="DZ451">
        <v>44.070999</v>
      </c>
      <c r="EA451">
        <v>5546</v>
      </c>
      <c r="EB451">
        <v>16127</v>
      </c>
      <c r="EC451">
        <v>43412</v>
      </c>
      <c r="EF451">
        <v>12.383483</v>
      </c>
      <c r="EG451">
        <v>31079</v>
      </c>
      <c r="EI451">
        <v>71.980002999999996</v>
      </c>
      <c r="EJ451">
        <v>22.524000000000001</v>
      </c>
      <c r="EL451">
        <v>26.68</v>
      </c>
      <c r="EN451">
        <v>2190</v>
      </c>
      <c r="EP451">
        <v>9895</v>
      </c>
      <c r="ES451">
        <v>248</v>
      </c>
      <c r="EU451">
        <v>248</v>
      </c>
      <c r="EV451">
        <v>145964</v>
      </c>
      <c r="EW451">
        <v>0</v>
      </c>
      <c r="EX451">
        <v>1</v>
      </c>
      <c r="FB451">
        <v>5753225.5</v>
      </c>
      <c r="FP451">
        <v>173778.66</v>
      </c>
      <c r="FQ451">
        <v>366028.94</v>
      </c>
      <c r="FW451">
        <v>539807.63</v>
      </c>
      <c r="FX451">
        <v>-834294.56</v>
      </c>
      <c r="FZ451">
        <v>6370.5</v>
      </c>
      <c r="GB451">
        <v>6370.5</v>
      </c>
      <c r="GG451">
        <v>215621.39</v>
      </c>
      <c r="GL451">
        <v>0</v>
      </c>
      <c r="GQ451">
        <v>-72495.054999999993</v>
      </c>
      <c r="GR451">
        <v>-537591.75</v>
      </c>
      <c r="GS451">
        <v>-446598.97</v>
      </c>
      <c r="GT451">
        <v>-32604.188999999998</v>
      </c>
      <c r="GW451">
        <v>-44958.695</v>
      </c>
      <c r="GY451">
        <v>-13429.871999999999</v>
      </c>
      <c r="HA451">
        <v>-17012.241999999998</v>
      </c>
      <c r="HB451">
        <v>-7140.2798000000003</v>
      </c>
      <c r="HE451">
        <v>-561744.25</v>
      </c>
      <c r="HG451">
        <v>8276661.5</v>
      </c>
    </row>
    <row r="452" spans="1:215" x14ac:dyDescent="0.25">
      <c r="A452">
        <v>33</v>
      </c>
      <c r="B452" t="s">
        <v>845</v>
      </c>
      <c r="C452">
        <v>2002</v>
      </c>
      <c r="E452" t="s">
        <v>846</v>
      </c>
      <c r="F452">
        <v>1944</v>
      </c>
      <c r="G452">
        <v>0</v>
      </c>
      <c r="I452">
        <v>0</v>
      </c>
      <c r="J452" t="s">
        <v>699</v>
      </c>
      <c r="K452" t="s">
        <v>700</v>
      </c>
      <c r="L452" t="s">
        <v>700</v>
      </c>
      <c r="M452">
        <v>1</v>
      </c>
      <c r="N452" t="s">
        <v>615</v>
      </c>
      <c r="O452">
        <v>1</v>
      </c>
      <c r="P452" t="s">
        <v>616</v>
      </c>
      <c r="Q452" t="s">
        <v>713</v>
      </c>
      <c r="R452">
        <v>1</v>
      </c>
      <c r="T452" s="60">
        <v>37437</v>
      </c>
      <c r="U452" s="60">
        <v>37437</v>
      </c>
      <c r="V452" s="60">
        <v>37437</v>
      </c>
      <c r="W452" t="s">
        <v>324</v>
      </c>
      <c r="X452" t="s">
        <v>847</v>
      </c>
      <c r="Y452" t="s">
        <v>619</v>
      </c>
      <c r="Z452">
        <v>2.9999998999999999E-2</v>
      </c>
      <c r="AA452">
        <v>8.5000001000000006E-2</v>
      </c>
      <c r="AB452">
        <v>2</v>
      </c>
      <c r="AC452">
        <v>1</v>
      </c>
      <c r="AD452">
        <v>0</v>
      </c>
      <c r="AE452">
        <v>1</v>
      </c>
      <c r="AF452">
        <v>1</v>
      </c>
      <c r="AG452">
        <v>40</v>
      </c>
      <c r="BP452" s="60">
        <v>37437</v>
      </c>
      <c r="BQ452">
        <v>7673893</v>
      </c>
      <c r="BR452">
        <v>14291044</v>
      </c>
      <c r="BS452">
        <v>0.53700000000000003</v>
      </c>
      <c r="BT452">
        <v>6617152</v>
      </c>
      <c r="BV452">
        <v>3713020</v>
      </c>
      <c r="BW452">
        <v>306510</v>
      </c>
      <c r="BX452">
        <v>1.26</v>
      </c>
      <c r="BY452">
        <v>0</v>
      </c>
      <c r="BZ452">
        <v>0</v>
      </c>
      <c r="CA452">
        <v>0</v>
      </c>
      <c r="CC452">
        <v>-6.8999998000000007E-2</v>
      </c>
      <c r="CE452">
        <v>-1.0999999999999999E-2</v>
      </c>
      <c r="CG452">
        <v>5.1999996999999999E-2</v>
      </c>
      <c r="CS452">
        <v>0</v>
      </c>
      <c r="CT452">
        <v>0</v>
      </c>
      <c r="CU452">
        <v>0</v>
      </c>
      <c r="CV452">
        <v>0.62</v>
      </c>
      <c r="CW452">
        <v>0.46000001000000001</v>
      </c>
      <c r="CX452">
        <v>0.16</v>
      </c>
      <c r="CY452">
        <v>0.27000001000000001</v>
      </c>
      <c r="CZ452">
        <v>0</v>
      </c>
      <c r="DA452">
        <v>0</v>
      </c>
      <c r="DB452">
        <v>5.0000001000000002E-2</v>
      </c>
      <c r="DC452">
        <v>0.01</v>
      </c>
      <c r="DD452">
        <v>5.0000001000000002E-2</v>
      </c>
      <c r="DE452">
        <v>0</v>
      </c>
      <c r="DF452">
        <v>2004</v>
      </c>
      <c r="DG452">
        <v>0.11846634</v>
      </c>
      <c r="DH452">
        <v>5.2853986999999998E-2</v>
      </c>
      <c r="DI452">
        <v>6.5612352999999998E-2</v>
      </c>
      <c r="DJ452">
        <v>0.16753999999999999</v>
      </c>
      <c r="DK452">
        <v>0.22039399000000001</v>
      </c>
      <c r="DL452">
        <v>441364.06</v>
      </c>
      <c r="DM452">
        <v>196915.42</v>
      </c>
      <c r="DN452">
        <v>244448.64000000001</v>
      </c>
      <c r="DO452">
        <v>624195.38</v>
      </c>
      <c r="DR452">
        <v>0</v>
      </c>
      <c r="DS452">
        <v>0</v>
      </c>
      <c r="DT452">
        <v>0</v>
      </c>
      <c r="DU452">
        <v>0</v>
      </c>
      <c r="DV452">
        <v>81680</v>
      </c>
      <c r="DW452">
        <v>3713020</v>
      </c>
      <c r="DZ452">
        <v>45.457999999999998</v>
      </c>
      <c r="EA452">
        <v>5621</v>
      </c>
      <c r="EB452">
        <v>16494</v>
      </c>
      <c r="EC452">
        <v>44846</v>
      </c>
      <c r="EF452">
        <v>13.778676000000001</v>
      </c>
      <c r="EG452">
        <v>32424</v>
      </c>
      <c r="EI452">
        <v>71.510002</v>
      </c>
      <c r="EJ452">
        <v>27.167998999999998</v>
      </c>
      <c r="EL452">
        <v>26.629999000000002</v>
      </c>
      <c r="EN452">
        <v>2152</v>
      </c>
      <c r="EP452">
        <v>9981</v>
      </c>
      <c r="ES452">
        <v>289</v>
      </c>
      <c r="EU452">
        <v>289</v>
      </c>
      <c r="EV452">
        <v>148641</v>
      </c>
      <c r="EW452">
        <v>0</v>
      </c>
      <c r="EX452">
        <v>1</v>
      </c>
      <c r="FB452">
        <v>6789310</v>
      </c>
      <c r="FP452">
        <v>196915.42</v>
      </c>
      <c r="FQ452">
        <v>386116.59</v>
      </c>
      <c r="FW452">
        <v>583032</v>
      </c>
      <c r="FX452">
        <v>-736577.38</v>
      </c>
      <c r="FZ452">
        <v>3120.4490000000001</v>
      </c>
      <c r="GB452">
        <v>3120.4490000000001</v>
      </c>
      <c r="GG452">
        <v>187345.53</v>
      </c>
      <c r="GL452">
        <v>0</v>
      </c>
      <c r="GQ452">
        <v>36920.608999999997</v>
      </c>
      <c r="GR452">
        <v>-617918.5</v>
      </c>
      <c r="GS452">
        <v>-522544.41</v>
      </c>
      <c r="GT452">
        <v>-33161.125</v>
      </c>
      <c r="GW452">
        <v>-47794.086000000003</v>
      </c>
      <c r="GY452">
        <v>-14418.87</v>
      </c>
      <c r="HA452">
        <v>-14147.218000000001</v>
      </c>
      <c r="HB452">
        <v>-7623.5649000000003</v>
      </c>
      <c r="HE452">
        <v>-639689.25</v>
      </c>
      <c r="HG452">
        <v>7673892.5</v>
      </c>
    </row>
    <row r="453" spans="1:215" x14ac:dyDescent="0.25">
      <c r="A453">
        <v>33</v>
      </c>
      <c r="B453" t="s">
        <v>845</v>
      </c>
      <c r="C453">
        <v>2003</v>
      </c>
      <c r="E453" t="s">
        <v>846</v>
      </c>
      <c r="F453">
        <v>1944</v>
      </c>
      <c r="G453">
        <v>0</v>
      </c>
      <c r="I453">
        <v>0</v>
      </c>
      <c r="J453" t="s">
        <v>699</v>
      </c>
      <c r="K453" t="s">
        <v>700</v>
      </c>
      <c r="L453" t="s">
        <v>700</v>
      </c>
      <c r="M453">
        <v>1</v>
      </c>
      <c r="N453" t="s">
        <v>615</v>
      </c>
      <c r="O453">
        <v>1</v>
      </c>
      <c r="P453" t="s">
        <v>616</v>
      </c>
      <c r="Q453" t="s">
        <v>713</v>
      </c>
      <c r="R453">
        <v>1</v>
      </c>
      <c r="T453" s="60">
        <v>37802</v>
      </c>
      <c r="U453" s="60">
        <v>37802</v>
      </c>
      <c r="V453" s="60">
        <v>37802</v>
      </c>
      <c r="W453" t="s">
        <v>324</v>
      </c>
      <c r="X453" t="s">
        <v>847</v>
      </c>
      <c r="Y453" t="s">
        <v>619</v>
      </c>
      <c r="Z453">
        <v>2.9999998999999999E-2</v>
      </c>
      <c r="AA453">
        <v>8.5000001000000006E-2</v>
      </c>
      <c r="AB453">
        <v>2</v>
      </c>
      <c r="AC453">
        <v>1</v>
      </c>
      <c r="AD453">
        <v>0</v>
      </c>
      <c r="AE453">
        <v>1</v>
      </c>
      <c r="AF453">
        <v>1</v>
      </c>
      <c r="AG453">
        <v>40</v>
      </c>
      <c r="BP453" s="60">
        <v>37802</v>
      </c>
      <c r="BQ453">
        <v>7502111</v>
      </c>
      <c r="BR453">
        <v>17593980</v>
      </c>
      <c r="BS453">
        <v>0.42599999999999999</v>
      </c>
      <c r="BT453">
        <v>10091869</v>
      </c>
      <c r="BV453">
        <v>3639334</v>
      </c>
      <c r="BW453">
        <v>449349</v>
      </c>
      <c r="BX453">
        <v>0.88099998000000002</v>
      </c>
      <c r="BY453">
        <v>0</v>
      </c>
      <c r="BZ453">
        <v>0</v>
      </c>
      <c r="CA453">
        <v>0</v>
      </c>
      <c r="CC453">
        <v>3.0000000000000001E-3</v>
      </c>
      <c r="CE453">
        <v>-4.5999999999999999E-2</v>
      </c>
      <c r="CG453">
        <v>1.7999998999999999E-2</v>
      </c>
      <c r="CS453">
        <v>0</v>
      </c>
      <c r="CT453">
        <v>0</v>
      </c>
      <c r="CU453">
        <v>0</v>
      </c>
      <c r="CV453">
        <v>0.63999998999999996</v>
      </c>
      <c r="CW453">
        <v>0.49000000999999999</v>
      </c>
      <c r="CX453">
        <v>0.15000000999999999</v>
      </c>
      <c r="CY453">
        <v>0.22</v>
      </c>
      <c r="CZ453">
        <v>0</v>
      </c>
      <c r="DA453">
        <v>0</v>
      </c>
      <c r="DB453">
        <v>7.9999998000000003E-2</v>
      </c>
      <c r="DC453">
        <v>0</v>
      </c>
      <c r="DD453">
        <v>5.9999998999999998E-2</v>
      </c>
      <c r="DE453">
        <v>0</v>
      </c>
      <c r="DF453">
        <v>2005</v>
      </c>
      <c r="DG453">
        <v>0.11210857</v>
      </c>
      <c r="DH453">
        <v>8.0794446000000006E-2</v>
      </c>
      <c r="DI453">
        <v>5.4517791000000003E-2</v>
      </c>
      <c r="DJ453">
        <v>0.20930000000000001</v>
      </c>
      <c r="DK453">
        <v>0.29009446999999999</v>
      </c>
      <c r="DL453">
        <v>395750.06</v>
      </c>
      <c r="DM453">
        <v>285209.34000000003</v>
      </c>
      <c r="DN453">
        <v>192451.13</v>
      </c>
      <c r="DO453">
        <v>738841.75</v>
      </c>
      <c r="DR453">
        <v>0</v>
      </c>
      <c r="DS453">
        <v>0</v>
      </c>
      <c r="DT453">
        <v>0</v>
      </c>
      <c r="DU453">
        <v>0</v>
      </c>
      <c r="DV453">
        <v>70192</v>
      </c>
      <c r="DW453">
        <v>3639334</v>
      </c>
      <c r="DZ453">
        <v>51.847999999999999</v>
      </c>
      <c r="EA453">
        <v>4844</v>
      </c>
      <c r="EB453">
        <v>18481</v>
      </c>
      <c r="EC453">
        <v>54659</v>
      </c>
      <c r="EF453">
        <v>15.212255000000001</v>
      </c>
      <c r="EG453">
        <v>42405</v>
      </c>
      <c r="EI453">
        <v>68.160004000000001</v>
      </c>
      <c r="EJ453">
        <v>29.34</v>
      </c>
      <c r="EL453">
        <v>29.290001</v>
      </c>
      <c r="EN453">
        <v>1929</v>
      </c>
      <c r="EP453">
        <v>10041</v>
      </c>
      <c r="ES453">
        <v>284</v>
      </c>
      <c r="EU453">
        <v>284</v>
      </c>
      <c r="EV453">
        <v>148176</v>
      </c>
      <c r="EW453">
        <v>0</v>
      </c>
      <c r="EX453">
        <v>1</v>
      </c>
      <c r="FB453">
        <v>11621084</v>
      </c>
      <c r="FP453">
        <v>285209.34000000003</v>
      </c>
      <c r="FQ453">
        <v>396067.25</v>
      </c>
      <c r="FW453">
        <v>681276.56</v>
      </c>
      <c r="FX453">
        <v>-150507.78</v>
      </c>
      <c r="FZ453">
        <v>1675.3009999999999</v>
      </c>
      <c r="GB453">
        <v>1675.3009999999999</v>
      </c>
      <c r="GG453">
        <v>163852.23000000001</v>
      </c>
      <c r="GL453">
        <v>0</v>
      </c>
      <c r="GQ453">
        <v>696296.38</v>
      </c>
      <c r="GR453">
        <v>-831486.63</v>
      </c>
      <c r="GS453">
        <v>-733969.94</v>
      </c>
      <c r="GT453">
        <v>-32868.546999999999</v>
      </c>
      <c r="GW453">
        <v>-50724.762000000002</v>
      </c>
      <c r="GY453">
        <v>-13923.36</v>
      </c>
      <c r="HA453">
        <v>-28369.787</v>
      </c>
      <c r="HB453">
        <v>-8221.2363000000005</v>
      </c>
      <c r="HE453">
        <v>-868077.63</v>
      </c>
      <c r="HG453">
        <v>7502111.5</v>
      </c>
    </row>
    <row r="454" spans="1:215" x14ac:dyDescent="0.25">
      <c r="A454">
        <v>33</v>
      </c>
      <c r="B454" t="s">
        <v>845</v>
      </c>
      <c r="C454">
        <v>2004</v>
      </c>
      <c r="E454" t="s">
        <v>846</v>
      </c>
      <c r="F454">
        <v>1944</v>
      </c>
      <c r="G454">
        <v>0</v>
      </c>
      <c r="I454">
        <v>0</v>
      </c>
      <c r="J454" t="s">
        <v>699</v>
      </c>
      <c r="K454" t="s">
        <v>700</v>
      </c>
      <c r="L454" t="s">
        <v>700</v>
      </c>
      <c r="M454">
        <v>1</v>
      </c>
      <c r="N454" t="s">
        <v>615</v>
      </c>
      <c r="O454">
        <v>1</v>
      </c>
      <c r="P454" t="s">
        <v>616</v>
      </c>
      <c r="Q454" t="s">
        <v>713</v>
      </c>
      <c r="R454">
        <v>1</v>
      </c>
      <c r="T454" s="60">
        <v>38168</v>
      </c>
      <c r="U454" s="60">
        <v>38168</v>
      </c>
      <c r="V454" s="60">
        <v>38168</v>
      </c>
      <c r="W454" t="s">
        <v>324</v>
      </c>
      <c r="X454" t="s">
        <v>847</v>
      </c>
      <c r="Y454" t="s">
        <v>619</v>
      </c>
      <c r="Z454">
        <v>2.9999998999999999E-2</v>
      </c>
      <c r="AA454">
        <v>8.5000001000000006E-2</v>
      </c>
      <c r="AB454">
        <v>2</v>
      </c>
      <c r="AC454">
        <v>1</v>
      </c>
      <c r="AD454">
        <v>0</v>
      </c>
      <c r="AE454">
        <v>1</v>
      </c>
      <c r="AF454">
        <v>1</v>
      </c>
      <c r="AG454">
        <v>40</v>
      </c>
      <c r="BP454" s="60">
        <v>38168</v>
      </c>
      <c r="BQ454">
        <v>9990187</v>
      </c>
      <c r="BR454">
        <v>18442664</v>
      </c>
      <c r="BS454">
        <v>0.54200000000000004</v>
      </c>
      <c r="BT454">
        <v>8452478</v>
      </c>
      <c r="BV454">
        <v>3439251</v>
      </c>
      <c r="BW454">
        <v>576220</v>
      </c>
      <c r="BX454">
        <v>0.83099997000000003</v>
      </c>
      <c r="BY454">
        <v>0</v>
      </c>
      <c r="BZ454">
        <v>0</v>
      </c>
      <c r="CA454">
        <v>0</v>
      </c>
      <c r="CC454">
        <v>0.16399999000000001</v>
      </c>
      <c r="CE454">
        <v>2.7999999000000001E-2</v>
      </c>
      <c r="CG454">
        <v>2.5000000000000001E-2</v>
      </c>
      <c r="CS454">
        <v>0</v>
      </c>
      <c r="CT454">
        <v>0</v>
      </c>
      <c r="CU454">
        <v>0</v>
      </c>
      <c r="CV454">
        <v>0.62</v>
      </c>
      <c r="CW454">
        <v>0.50999998999999996</v>
      </c>
      <c r="CX454">
        <v>0.11</v>
      </c>
      <c r="CY454">
        <v>0.28000000000000003</v>
      </c>
      <c r="CZ454">
        <v>0</v>
      </c>
      <c r="DA454">
        <v>0</v>
      </c>
      <c r="DB454">
        <v>5.9999998999999998E-2</v>
      </c>
      <c r="DC454">
        <v>0</v>
      </c>
      <c r="DD454">
        <v>3.9999999000000001E-2</v>
      </c>
      <c r="DE454">
        <v>0</v>
      </c>
      <c r="DF454">
        <v>2006</v>
      </c>
      <c r="DG454">
        <v>0.12015267</v>
      </c>
      <c r="DH454">
        <v>5.7040515999999999E-2</v>
      </c>
      <c r="DI454">
        <v>6.3112155000000003E-2</v>
      </c>
      <c r="DJ454">
        <v>0.18826000000000001</v>
      </c>
      <c r="DK454">
        <v>0.24530051999999999</v>
      </c>
      <c r="DL454">
        <v>420923.31</v>
      </c>
      <c r="DM454">
        <v>199826.47</v>
      </c>
      <c r="DN454">
        <v>221096.86</v>
      </c>
      <c r="DO454">
        <v>659519.43999999994</v>
      </c>
      <c r="DR454">
        <v>0</v>
      </c>
      <c r="DS454">
        <v>0</v>
      </c>
      <c r="DT454">
        <v>0</v>
      </c>
      <c r="DU454">
        <v>0</v>
      </c>
      <c r="DV454">
        <v>70621</v>
      </c>
      <c r="DW454">
        <v>3439251</v>
      </c>
      <c r="DZ454">
        <v>48.700001</v>
      </c>
      <c r="EA454">
        <v>4541</v>
      </c>
      <c r="EB454">
        <v>18256</v>
      </c>
      <c r="EC454">
        <v>54488</v>
      </c>
      <c r="EF454">
        <v>17.952594999999999</v>
      </c>
      <c r="EG454">
        <v>42307</v>
      </c>
      <c r="EI454">
        <v>68.440002000000007</v>
      </c>
      <c r="EJ454">
        <v>24.504000000000001</v>
      </c>
      <c r="EL454">
        <v>25.870000999999998</v>
      </c>
      <c r="EN454">
        <v>1955</v>
      </c>
      <c r="EP454">
        <v>10036</v>
      </c>
      <c r="ES454">
        <v>190</v>
      </c>
      <c r="EU454">
        <v>190</v>
      </c>
      <c r="EV454">
        <v>147906</v>
      </c>
      <c r="EW454">
        <v>0</v>
      </c>
      <c r="EX454">
        <v>1</v>
      </c>
      <c r="FB454">
        <v>11949559</v>
      </c>
      <c r="FP454">
        <v>199826.47</v>
      </c>
      <c r="FQ454">
        <v>1864673.4</v>
      </c>
      <c r="FW454">
        <v>2064499.9</v>
      </c>
      <c r="FX454">
        <v>1261941.6000000001</v>
      </c>
      <c r="FZ454">
        <v>823.88598999999999</v>
      </c>
      <c r="GB454">
        <v>823.88598999999999</v>
      </c>
      <c r="GG454">
        <v>159147.07999999999</v>
      </c>
      <c r="GL454">
        <v>0</v>
      </c>
      <c r="GQ454">
        <v>3486412.5</v>
      </c>
      <c r="GR454">
        <v>-978201</v>
      </c>
      <c r="GS454">
        <v>-879638.06</v>
      </c>
      <c r="GT454">
        <v>-33482.300999999999</v>
      </c>
      <c r="GW454">
        <v>-54186.031000000003</v>
      </c>
      <c r="GY454">
        <v>-10894.638000000001</v>
      </c>
      <c r="HA454">
        <v>-12442.6</v>
      </c>
      <c r="HB454">
        <v>-7693.3481000000002</v>
      </c>
      <c r="HE454">
        <v>-998336.94</v>
      </c>
      <c r="HG454">
        <v>9990187</v>
      </c>
    </row>
    <row r="455" spans="1:215" x14ac:dyDescent="0.25">
      <c r="A455">
        <v>33</v>
      </c>
      <c r="B455" t="s">
        <v>845</v>
      </c>
      <c r="C455">
        <v>2005</v>
      </c>
      <c r="E455" t="s">
        <v>846</v>
      </c>
      <c r="F455">
        <v>1944</v>
      </c>
      <c r="G455">
        <v>0</v>
      </c>
      <c r="I455">
        <v>0</v>
      </c>
      <c r="J455" t="s">
        <v>699</v>
      </c>
      <c r="K455" t="s">
        <v>700</v>
      </c>
      <c r="L455" t="s">
        <v>700</v>
      </c>
      <c r="M455">
        <v>1</v>
      </c>
      <c r="N455" t="s">
        <v>615</v>
      </c>
      <c r="O455">
        <v>1</v>
      </c>
      <c r="P455" t="s">
        <v>616</v>
      </c>
      <c r="Q455" t="s">
        <v>713</v>
      </c>
      <c r="R455">
        <v>1</v>
      </c>
      <c r="T455" s="60">
        <v>38533</v>
      </c>
      <c r="U455" s="60">
        <v>38533</v>
      </c>
      <c r="V455" s="60">
        <v>38533</v>
      </c>
      <c r="W455" t="s">
        <v>324</v>
      </c>
      <c r="X455" t="s">
        <v>847</v>
      </c>
      <c r="Y455" t="s">
        <v>619</v>
      </c>
      <c r="Z455">
        <v>2.9999998999999999E-2</v>
      </c>
      <c r="AA455">
        <v>8.5000001000000006E-2</v>
      </c>
      <c r="AB455">
        <v>2</v>
      </c>
      <c r="AC455">
        <v>1</v>
      </c>
      <c r="AD455">
        <v>0</v>
      </c>
      <c r="AE455">
        <v>1</v>
      </c>
      <c r="AF455">
        <v>1</v>
      </c>
      <c r="AG455">
        <v>40</v>
      </c>
      <c r="BP455" s="60">
        <v>38533</v>
      </c>
      <c r="BQ455">
        <v>10494147</v>
      </c>
      <c r="BR455">
        <v>19304648</v>
      </c>
      <c r="BS455">
        <v>0.54400002999999997</v>
      </c>
      <c r="BT455">
        <v>8810499</v>
      </c>
      <c r="BV455">
        <v>3475528</v>
      </c>
      <c r="BW455">
        <v>727428</v>
      </c>
      <c r="BX455">
        <v>0.58799999999999997</v>
      </c>
      <c r="BY455">
        <v>0</v>
      </c>
      <c r="BZ455">
        <v>0</v>
      </c>
      <c r="CA455">
        <v>0</v>
      </c>
      <c r="CC455">
        <v>0.10100000000000001</v>
      </c>
      <c r="CE455">
        <v>8.6999996999999996E-2</v>
      </c>
      <c r="CG455">
        <v>2.1000000000000001E-2</v>
      </c>
      <c r="CS455">
        <v>0</v>
      </c>
      <c r="CT455">
        <v>0</v>
      </c>
      <c r="CU455">
        <v>0</v>
      </c>
      <c r="CV455">
        <v>0.60000001999999997</v>
      </c>
      <c r="CW455">
        <v>0.50999998999999996</v>
      </c>
      <c r="CX455">
        <v>9.0000003999999995E-2</v>
      </c>
      <c r="CY455">
        <v>0.25999999000000001</v>
      </c>
      <c r="CZ455">
        <v>0</v>
      </c>
      <c r="DA455">
        <v>0</v>
      </c>
      <c r="DB455">
        <v>7.0000000000000007E-2</v>
      </c>
      <c r="DC455">
        <v>2.9999998999999999E-2</v>
      </c>
      <c r="DD455">
        <v>3.9999999000000001E-2</v>
      </c>
      <c r="DE455">
        <v>0</v>
      </c>
      <c r="DF455">
        <v>2006</v>
      </c>
      <c r="DG455">
        <v>0.12340848</v>
      </c>
      <c r="DH455">
        <v>5.6886396999999998E-2</v>
      </c>
      <c r="DI455">
        <v>6.6522092000000005E-2</v>
      </c>
      <c r="DJ455">
        <v>0.18826000000000001</v>
      </c>
      <c r="DK455">
        <v>0.24514638999999999</v>
      </c>
      <c r="DL455">
        <v>432329.19</v>
      </c>
      <c r="DM455">
        <v>199286.53</v>
      </c>
      <c r="DN455">
        <v>233042.66</v>
      </c>
      <c r="DO455">
        <v>659519.43999999994</v>
      </c>
      <c r="DR455">
        <v>0</v>
      </c>
      <c r="DS455">
        <v>0</v>
      </c>
      <c r="DT455">
        <v>0</v>
      </c>
      <c r="DU455">
        <v>0</v>
      </c>
      <c r="DV455">
        <v>69163</v>
      </c>
      <c r="DW455">
        <v>3475528</v>
      </c>
      <c r="DZ455">
        <v>50.250999</v>
      </c>
      <c r="EA455">
        <v>4672</v>
      </c>
      <c r="EB455">
        <v>17588</v>
      </c>
      <c r="EC455">
        <v>55108</v>
      </c>
      <c r="EF455">
        <v>19.307003000000002</v>
      </c>
      <c r="EG455">
        <v>42649</v>
      </c>
      <c r="EI455">
        <v>68.629997000000003</v>
      </c>
      <c r="EJ455">
        <v>25.091999000000001</v>
      </c>
      <c r="EL455">
        <v>26.219999000000001</v>
      </c>
      <c r="EN455">
        <v>2138</v>
      </c>
      <c r="EP455">
        <v>10041</v>
      </c>
      <c r="ES455">
        <v>280</v>
      </c>
      <c r="EU455">
        <v>280</v>
      </c>
      <c r="EV455">
        <v>146531</v>
      </c>
      <c r="EW455">
        <v>0</v>
      </c>
      <c r="EX455">
        <v>1</v>
      </c>
      <c r="FB455">
        <v>12484933</v>
      </c>
      <c r="FP455">
        <v>209334.2</v>
      </c>
      <c r="FQ455">
        <v>427434.63</v>
      </c>
      <c r="FW455">
        <v>636768.81000000006</v>
      </c>
      <c r="FX455">
        <v>721856.13</v>
      </c>
      <c r="FZ455">
        <v>4300.3379000000004</v>
      </c>
      <c r="GB455">
        <v>4300.3379000000004</v>
      </c>
      <c r="GG455">
        <v>227422.8</v>
      </c>
      <c r="GL455">
        <v>0</v>
      </c>
      <c r="GQ455">
        <v>1590348.1</v>
      </c>
      <c r="GR455">
        <v>-1063970.3999999999</v>
      </c>
      <c r="GS455">
        <v>-935677.81</v>
      </c>
      <c r="GT455">
        <v>-36828.758000000002</v>
      </c>
      <c r="GW455">
        <v>-57542.913999999997</v>
      </c>
      <c r="GY455">
        <v>-33920.913999999997</v>
      </c>
      <c r="HA455">
        <v>-14105.300999999999</v>
      </c>
      <c r="HB455">
        <v>-8311.2685999999994</v>
      </c>
      <c r="HE455">
        <v>-1086387</v>
      </c>
      <c r="HG455">
        <v>10494148</v>
      </c>
    </row>
    <row r="456" spans="1:215" x14ac:dyDescent="0.25">
      <c r="A456">
        <v>33</v>
      </c>
      <c r="B456" t="s">
        <v>845</v>
      </c>
      <c r="C456">
        <v>2006</v>
      </c>
      <c r="E456" t="s">
        <v>846</v>
      </c>
      <c r="F456">
        <v>1944</v>
      </c>
      <c r="G456">
        <v>0</v>
      </c>
      <c r="I456">
        <v>0</v>
      </c>
      <c r="J456" t="s">
        <v>699</v>
      </c>
      <c r="K456" t="s">
        <v>700</v>
      </c>
      <c r="L456" t="s">
        <v>700</v>
      </c>
      <c r="M456">
        <v>1</v>
      </c>
      <c r="N456" t="s">
        <v>615</v>
      </c>
      <c r="O456">
        <v>1</v>
      </c>
      <c r="P456" t="s">
        <v>616</v>
      </c>
      <c r="Q456" t="s">
        <v>713</v>
      </c>
      <c r="R456">
        <v>1</v>
      </c>
      <c r="T456" s="60">
        <v>38898</v>
      </c>
      <c r="U456" s="60">
        <v>38898</v>
      </c>
      <c r="V456" s="60">
        <v>38898</v>
      </c>
      <c r="W456" t="s">
        <v>324</v>
      </c>
      <c r="X456" t="s">
        <v>847</v>
      </c>
      <c r="Y456" t="s">
        <v>619</v>
      </c>
      <c r="Z456">
        <v>2.9999998999999999E-2</v>
      </c>
      <c r="AA456">
        <v>8.5000001000000006E-2</v>
      </c>
      <c r="AB456">
        <v>2</v>
      </c>
      <c r="AC456">
        <v>1</v>
      </c>
      <c r="AD456">
        <v>0</v>
      </c>
      <c r="AE456">
        <v>1</v>
      </c>
      <c r="AF456">
        <v>1</v>
      </c>
      <c r="AG456">
        <v>40</v>
      </c>
      <c r="BP456" s="60">
        <v>38898</v>
      </c>
      <c r="BQ456">
        <v>10899853</v>
      </c>
      <c r="BR456">
        <v>20874542</v>
      </c>
      <c r="BS456">
        <v>0.52200000999999996</v>
      </c>
      <c r="BT456">
        <v>9974689</v>
      </c>
      <c r="BV456">
        <v>3572541</v>
      </c>
      <c r="BW456">
        <v>672556</v>
      </c>
      <c r="BX456">
        <v>0.31299999000000001</v>
      </c>
      <c r="BY456">
        <v>0</v>
      </c>
      <c r="BZ456">
        <v>0</v>
      </c>
      <c r="CA456">
        <v>0</v>
      </c>
      <c r="CC456">
        <v>0.11</v>
      </c>
      <c r="CE456">
        <v>0.124</v>
      </c>
      <c r="CG456">
        <v>5.8000002000000002E-2</v>
      </c>
      <c r="CS456">
        <v>0</v>
      </c>
      <c r="CT456">
        <v>0</v>
      </c>
      <c r="CU456">
        <v>0</v>
      </c>
      <c r="CV456">
        <v>0.56999999000000001</v>
      </c>
      <c r="CW456">
        <v>0.47</v>
      </c>
      <c r="CX456">
        <v>0.1</v>
      </c>
      <c r="CY456">
        <v>0.23</v>
      </c>
      <c r="CZ456">
        <v>0</v>
      </c>
      <c r="DA456">
        <v>0</v>
      </c>
      <c r="DB456">
        <v>0.1</v>
      </c>
      <c r="DC456">
        <v>0.02</v>
      </c>
      <c r="DD456">
        <v>7.9999998000000003E-2</v>
      </c>
      <c r="DE456">
        <v>0</v>
      </c>
      <c r="DF456">
        <v>2007</v>
      </c>
      <c r="DG456">
        <v>0.14876996000000001</v>
      </c>
      <c r="DH456">
        <v>5.7078086E-2</v>
      </c>
      <c r="DI456">
        <v>9.1691874000000007E-2</v>
      </c>
      <c r="DJ456">
        <v>0.21898001</v>
      </c>
      <c r="DK456">
        <v>0.27605807999999998</v>
      </c>
      <c r="DL456">
        <v>533531.88</v>
      </c>
      <c r="DM456">
        <v>204698.44</v>
      </c>
      <c r="DN456">
        <v>328833.40999999997</v>
      </c>
      <c r="DO456">
        <v>785325.25</v>
      </c>
      <c r="DR456">
        <v>0</v>
      </c>
      <c r="DS456">
        <v>0</v>
      </c>
      <c r="DT456">
        <v>0</v>
      </c>
      <c r="DU456">
        <v>0</v>
      </c>
      <c r="DV456">
        <v>68075</v>
      </c>
      <c r="DW456">
        <v>3572541</v>
      </c>
      <c r="DZ456">
        <v>52.478999999999999</v>
      </c>
      <c r="EA456">
        <v>4605</v>
      </c>
      <c r="EB456">
        <v>16767</v>
      </c>
      <c r="EC456">
        <v>55156</v>
      </c>
      <c r="EF456">
        <v>20.135361</v>
      </c>
      <c r="EG456">
        <v>42676</v>
      </c>
      <c r="EH456">
        <v>1002270.4</v>
      </c>
      <c r="EI456">
        <v>68.940002000000007</v>
      </c>
      <c r="EJ456">
        <v>23.687999999999999</v>
      </c>
      <c r="EL456">
        <v>25.01</v>
      </c>
      <c r="EN456">
        <v>2156</v>
      </c>
      <c r="EO456">
        <v>34380.891000000003</v>
      </c>
      <c r="EP456">
        <v>10036</v>
      </c>
      <c r="ES456">
        <v>288</v>
      </c>
      <c r="EU456">
        <v>288</v>
      </c>
      <c r="EV456">
        <v>144603</v>
      </c>
      <c r="EW456">
        <v>0</v>
      </c>
      <c r="EX456">
        <v>1</v>
      </c>
      <c r="FB456">
        <v>12621711</v>
      </c>
      <c r="FP456">
        <v>214108.89</v>
      </c>
      <c r="FQ456">
        <v>210499.8</v>
      </c>
      <c r="FW456">
        <v>424608.69</v>
      </c>
      <c r="FX456">
        <v>840493.5</v>
      </c>
      <c r="FZ456">
        <v>8724.7842000000001</v>
      </c>
      <c r="GB456">
        <v>8724.7842000000001</v>
      </c>
      <c r="GG456">
        <v>264013.40999999997</v>
      </c>
      <c r="GL456">
        <v>0</v>
      </c>
      <c r="GQ456">
        <v>1537840.4</v>
      </c>
      <c r="GR456">
        <v>-1110586</v>
      </c>
      <c r="GS456">
        <v>-985503</v>
      </c>
      <c r="GT456">
        <v>-40271.559000000001</v>
      </c>
      <c r="GW456">
        <v>-61100.648000000001</v>
      </c>
      <c r="GY456">
        <v>-23710.732</v>
      </c>
      <c r="HA456">
        <v>-13410.048000000001</v>
      </c>
      <c r="HB456">
        <v>-8139.2777999999998</v>
      </c>
      <c r="HE456">
        <v>-1132135.3</v>
      </c>
      <c r="HG456">
        <v>10899853</v>
      </c>
    </row>
    <row r="457" spans="1:215" x14ac:dyDescent="0.25">
      <c r="A457">
        <v>33</v>
      </c>
      <c r="B457" t="s">
        <v>845</v>
      </c>
      <c r="C457">
        <v>2007</v>
      </c>
      <c r="E457" t="s">
        <v>846</v>
      </c>
      <c r="F457">
        <v>1944</v>
      </c>
      <c r="G457">
        <v>0</v>
      </c>
      <c r="I457">
        <v>0</v>
      </c>
      <c r="J457" t="s">
        <v>699</v>
      </c>
      <c r="K457" t="s">
        <v>700</v>
      </c>
      <c r="L457" t="s">
        <v>700</v>
      </c>
      <c r="M457">
        <v>1</v>
      </c>
      <c r="N457" t="s">
        <v>615</v>
      </c>
      <c r="O457">
        <v>1</v>
      </c>
      <c r="P457" t="s">
        <v>616</v>
      </c>
      <c r="Q457" t="s">
        <v>713</v>
      </c>
      <c r="R457">
        <v>1</v>
      </c>
      <c r="T457" s="60">
        <v>39263</v>
      </c>
      <c r="U457" s="60">
        <v>39263</v>
      </c>
      <c r="V457" s="60">
        <v>39263</v>
      </c>
      <c r="W457" t="s">
        <v>324</v>
      </c>
      <c r="X457" t="s">
        <v>847</v>
      </c>
      <c r="Y457" t="s">
        <v>619</v>
      </c>
      <c r="Z457">
        <v>2.9999998999999999E-2</v>
      </c>
      <c r="AA457">
        <v>8.5000001000000006E-2</v>
      </c>
      <c r="AB457">
        <v>2</v>
      </c>
      <c r="AC457">
        <v>1</v>
      </c>
      <c r="AD457">
        <v>0</v>
      </c>
      <c r="AE457">
        <v>1</v>
      </c>
      <c r="AF457">
        <v>1</v>
      </c>
      <c r="AG457">
        <v>30</v>
      </c>
      <c r="BP457" s="60">
        <v>39263</v>
      </c>
      <c r="BQ457">
        <v>12078909</v>
      </c>
      <c r="BR457">
        <v>22280916</v>
      </c>
      <c r="BS457">
        <v>0.54210000999999997</v>
      </c>
      <c r="BT457">
        <v>10202008</v>
      </c>
      <c r="BV457">
        <v>3762000</v>
      </c>
      <c r="BW457">
        <v>823802.75</v>
      </c>
      <c r="BX457">
        <v>0.4355</v>
      </c>
      <c r="BY457">
        <v>0</v>
      </c>
      <c r="BZ457">
        <v>0</v>
      </c>
      <c r="CA457">
        <v>0</v>
      </c>
      <c r="CC457">
        <v>0.17100000000000001</v>
      </c>
      <c r="CE457">
        <v>0.126</v>
      </c>
      <c r="CG457">
        <v>0.108</v>
      </c>
      <c r="CS457">
        <v>0</v>
      </c>
      <c r="CT457">
        <v>0</v>
      </c>
      <c r="CU457">
        <v>0</v>
      </c>
      <c r="CV457">
        <v>0.58999997000000004</v>
      </c>
      <c r="CW457">
        <v>0.47999998999999999</v>
      </c>
      <c r="CX457">
        <v>0.11</v>
      </c>
      <c r="CY457">
        <v>0.2</v>
      </c>
      <c r="CZ457">
        <v>0</v>
      </c>
      <c r="DA457">
        <v>0</v>
      </c>
      <c r="DB457">
        <v>0.1</v>
      </c>
      <c r="DC457">
        <v>0.02</v>
      </c>
      <c r="DD457">
        <v>9.0000003999999995E-2</v>
      </c>
      <c r="DE457">
        <v>0</v>
      </c>
      <c r="DF457">
        <v>2008</v>
      </c>
      <c r="DG457">
        <v>0.15101883999999999</v>
      </c>
      <c r="DH457">
        <v>5.8755960000000003E-2</v>
      </c>
      <c r="DI457">
        <v>9.2262886000000002E-2</v>
      </c>
      <c r="DJ457">
        <v>0.24861</v>
      </c>
      <c r="DK457">
        <v>0.30736595</v>
      </c>
      <c r="DL457">
        <v>566848.88</v>
      </c>
      <c r="DM457">
        <v>220540.36</v>
      </c>
      <c r="DN457">
        <v>346308.56</v>
      </c>
      <c r="DO457">
        <v>933157.06</v>
      </c>
      <c r="DR457">
        <v>0</v>
      </c>
      <c r="DS457">
        <v>0</v>
      </c>
      <c r="DT457">
        <v>0</v>
      </c>
      <c r="DU457">
        <v>0</v>
      </c>
      <c r="DV457">
        <v>67699</v>
      </c>
      <c r="DW457">
        <v>3762777</v>
      </c>
      <c r="DZ457">
        <v>55.581001000000001</v>
      </c>
      <c r="EA457">
        <v>4606</v>
      </c>
      <c r="EB457">
        <v>17016</v>
      </c>
      <c r="EC457">
        <v>55542</v>
      </c>
      <c r="EF457">
        <v>20.908339999999999</v>
      </c>
      <c r="EG457">
        <v>42979</v>
      </c>
      <c r="EH457">
        <v>1051144.8</v>
      </c>
      <c r="EI457">
        <v>69.160004000000001</v>
      </c>
      <c r="EJ457">
        <v>26.195999</v>
      </c>
      <c r="EL457">
        <v>24.719999000000001</v>
      </c>
      <c r="EN457">
        <v>2212</v>
      </c>
      <c r="EO457">
        <v>36274.663999999997</v>
      </c>
      <c r="EP457">
        <v>10074</v>
      </c>
      <c r="ES457">
        <v>277</v>
      </c>
      <c r="EU457">
        <v>277</v>
      </c>
      <c r="EV457">
        <v>144863</v>
      </c>
      <c r="EW457">
        <v>0</v>
      </c>
      <c r="EX457">
        <v>1</v>
      </c>
      <c r="FB457">
        <v>13225507</v>
      </c>
      <c r="FI457">
        <v>12078909</v>
      </c>
      <c r="FP457">
        <v>224722.59</v>
      </c>
      <c r="FQ457">
        <v>358786.66</v>
      </c>
      <c r="FW457">
        <v>583509.25</v>
      </c>
      <c r="FX457">
        <v>1500507.1</v>
      </c>
      <c r="FZ457">
        <v>12633.405000000001</v>
      </c>
      <c r="GB457">
        <v>12633.405000000001</v>
      </c>
      <c r="GG457">
        <v>266766.63</v>
      </c>
      <c r="GL457">
        <v>0</v>
      </c>
      <c r="GQ457">
        <v>2363416.5</v>
      </c>
      <c r="GR457">
        <v>-1161291</v>
      </c>
      <c r="GS457">
        <v>-1030284.9</v>
      </c>
      <c r="GT457">
        <v>-43053.148000000001</v>
      </c>
      <c r="GW457">
        <v>-65215.133000000002</v>
      </c>
      <c r="GY457">
        <v>-22737.813999999998</v>
      </c>
      <c r="HA457">
        <v>-14261.871999999999</v>
      </c>
      <c r="HB457">
        <v>-8807.6270000000004</v>
      </c>
      <c r="HE457">
        <v>-1184360.5</v>
      </c>
      <c r="HG457">
        <v>12078909</v>
      </c>
    </row>
    <row r="458" spans="1:215" x14ac:dyDescent="0.25">
      <c r="A458">
        <v>33</v>
      </c>
      <c r="B458" t="s">
        <v>845</v>
      </c>
      <c r="C458">
        <v>2008</v>
      </c>
      <c r="E458" t="s">
        <v>846</v>
      </c>
      <c r="F458">
        <v>1944</v>
      </c>
      <c r="G458">
        <v>0</v>
      </c>
      <c r="I458">
        <v>0</v>
      </c>
      <c r="J458" t="s">
        <v>699</v>
      </c>
      <c r="K458" t="s">
        <v>700</v>
      </c>
      <c r="L458" t="s">
        <v>700</v>
      </c>
      <c r="M458">
        <v>1</v>
      </c>
      <c r="N458" t="s">
        <v>615</v>
      </c>
      <c r="O458">
        <v>1</v>
      </c>
      <c r="P458" t="s">
        <v>616</v>
      </c>
      <c r="Q458" t="s">
        <v>713</v>
      </c>
      <c r="R458">
        <v>1</v>
      </c>
      <c r="T458" s="60">
        <v>39629</v>
      </c>
      <c r="U458" s="60">
        <v>39629</v>
      </c>
      <c r="V458" s="60">
        <v>39629</v>
      </c>
      <c r="W458" t="s">
        <v>324</v>
      </c>
      <c r="X458" t="s">
        <v>847</v>
      </c>
      <c r="Y458" t="s">
        <v>619</v>
      </c>
      <c r="Z458">
        <v>2.9999998999999999E-2</v>
      </c>
      <c r="AA458">
        <v>8.5000001000000006E-2</v>
      </c>
      <c r="AB458">
        <v>2</v>
      </c>
      <c r="AC458">
        <v>1</v>
      </c>
      <c r="AD458">
        <v>0</v>
      </c>
      <c r="AE458">
        <v>1</v>
      </c>
      <c r="AF458">
        <v>1</v>
      </c>
      <c r="AG458">
        <v>30</v>
      </c>
      <c r="BP458" s="60">
        <v>39629</v>
      </c>
      <c r="BQ458">
        <v>10995366</v>
      </c>
      <c r="BR458">
        <v>23841280</v>
      </c>
      <c r="BS458">
        <v>0.4612</v>
      </c>
      <c r="BT458">
        <v>12845914</v>
      </c>
      <c r="BV458">
        <v>3967704</v>
      </c>
      <c r="BW458">
        <v>986410.88</v>
      </c>
      <c r="BX458">
        <v>0.59580003999999998</v>
      </c>
      <c r="BY458">
        <v>0</v>
      </c>
      <c r="BZ458">
        <v>0</v>
      </c>
      <c r="CA458">
        <v>0</v>
      </c>
      <c r="CC458">
        <v>-6.1999999E-2</v>
      </c>
      <c r="CE458">
        <v>6.8000004000000003E-2</v>
      </c>
      <c r="CG458">
        <v>0.19299999000000001</v>
      </c>
      <c r="CS458">
        <v>0</v>
      </c>
      <c r="CT458">
        <v>0</v>
      </c>
      <c r="CU458">
        <v>0</v>
      </c>
      <c r="CV458">
        <v>0.54000002000000003</v>
      </c>
      <c r="CW458">
        <v>0.37</v>
      </c>
      <c r="CX458">
        <v>0.17</v>
      </c>
      <c r="CY458">
        <v>0.18000000999999999</v>
      </c>
      <c r="CZ458">
        <v>0</v>
      </c>
      <c r="DA458">
        <v>0</v>
      </c>
      <c r="DB458">
        <v>0.12</v>
      </c>
      <c r="DC458">
        <v>0.02</v>
      </c>
      <c r="DD458">
        <v>0.12</v>
      </c>
      <c r="DE458">
        <v>0.02</v>
      </c>
      <c r="DF458">
        <v>2009</v>
      </c>
      <c r="DG458">
        <v>0.15200027999999999</v>
      </c>
      <c r="DH458">
        <v>5.9656397E-2</v>
      </c>
      <c r="DI458">
        <v>9.2343882000000002E-2</v>
      </c>
      <c r="DJ458">
        <v>0.24916000999999999</v>
      </c>
      <c r="DK458">
        <v>0.30881639999999999</v>
      </c>
      <c r="DL458">
        <v>597362.5</v>
      </c>
      <c r="DM458">
        <v>234450.19</v>
      </c>
      <c r="DN458">
        <v>362912.31</v>
      </c>
      <c r="DO458">
        <v>979201.13</v>
      </c>
      <c r="DR458">
        <v>0</v>
      </c>
      <c r="DS458">
        <v>0</v>
      </c>
      <c r="DT458">
        <v>0</v>
      </c>
      <c r="DU458">
        <v>0</v>
      </c>
      <c r="DV458">
        <v>66237</v>
      </c>
      <c r="DW458">
        <v>3967704</v>
      </c>
      <c r="DZ458">
        <v>59.902000000000001</v>
      </c>
      <c r="EA458">
        <v>4702</v>
      </c>
      <c r="EB458">
        <v>16686</v>
      </c>
      <c r="EC458">
        <v>56402</v>
      </c>
      <c r="EF458">
        <v>21.526109999999999</v>
      </c>
      <c r="EG458">
        <v>43781</v>
      </c>
      <c r="EH458">
        <v>1121532.8999999999</v>
      </c>
      <c r="EI458">
        <v>69.209998999999996</v>
      </c>
      <c r="EJ458">
        <v>29.207999999999998</v>
      </c>
      <c r="EL458">
        <v>25.440000999999999</v>
      </c>
      <c r="EN458">
        <v>2226</v>
      </c>
      <c r="EO458">
        <v>36274.663999999997</v>
      </c>
      <c r="EP458">
        <v>10104</v>
      </c>
      <c r="ES458">
        <v>291</v>
      </c>
      <c r="EU458">
        <v>291</v>
      </c>
      <c r="EV458">
        <v>144027</v>
      </c>
      <c r="EW458">
        <v>0</v>
      </c>
      <c r="EX458">
        <v>1</v>
      </c>
      <c r="FB458">
        <v>14047703</v>
      </c>
      <c r="FI458">
        <v>10995366</v>
      </c>
      <c r="FP458">
        <v>249955.20000000001</v>
      </c>
      <c r="FQ458">
        <v>587732.43999999994</v>
      </c>
      <c r="FW458">
        <v>837687.63</v>
      </c>
      <c r="FX458">
        <v>-968688.19</v>
      </c>
      <c r="FZ458">
        <v>13404.254999999999</v>
      </c>
      <c r="GB458">
        <v>13404.254999999999</v>
      </c>
      <c r="GG458">
        <v>274524.21999999997</v>
      </c>
      <c r="GL458">
        <v>0</v>
      </c>
      <c r="GQ458">
        <v>156927.89000000001</v>
      </c>
      <c r="GR458">
        <v>-1214115.6000000001</v>
      </c>
      <c r="GS458">
        <v>-1089743.6000000001</v>
      </c>
      <c r="GT458">
        <v>-43086.065999999999</v>
      </c>
      <c r="GW458">
        <v>-68770.554999999993</v>
      </c>
      <c r="GY458">
        <v>-12515.378000000001</v>
      </c>
      <c r="HA458">
        <v>-16817.434000000001</v>
      </c>
      <c r="HB458">
        <v>-9537.3047000000006</v>
      </c>
      <c r="HE458">
        <v>-1240470.3999999999</v>
      </c>
      <c r="HG458">
        <v>10995366</v>
      </c>
    </row>
    <row r="459" spans="1:215" x14ac:dyDescent="0.25">
      <c r="A459">
        <v>33</v>
      </c>
      <c r="B459" t="s">
        <v>845</v>
      </c>
      <c r="C459">
        <v>2009</v>
      </c>
      <c r="E459" t="s">
        <v>846</v>
      </c>
      <c r="F459">
        <v>1944</v>
      </c>
      <c r="G459">
        <v>0</v>
      </c>
      <c r="I459">
        <v>0</v>
      </c>
      <c r="J459" t="s">
        <v>699</v>
      </c>
      <c r="K459" t="s">
        <v>700</v>
      </c>
      <c r="L459" t="s">
        <v>700</v>
      </c>
      <c r="M459">
        <v>1</v>
      </c>
      <c r="N459" t="s">
        <v>615</v>
      </c>
      <c r="O459">
        <v>1</v>
      </c>
      <c r="P459" t="s">
        <v>616</v>
      </c>
      <c r="Q459" t="s">
        <v>713</v>
      </c>
      <c r="R459">
        <v>1</v>
      </c>
      <c r="T459" s="60">
        <v>39994</v>
      </c>
      <c r="U459" s="60">
        <v>39994</v>
      </c>
      <c r="V459" s="60">
        <v>39994</v>
      </c>
      <c r="W459" t="s">
        <v>324</v>
      </c>
      <c r="X459" t="s">
        <v>848</v>
      </c>
      <c r="Y459" t="s">
        <v>619</v>
      </c>
      <c r="Z459">
        <v>2.9999998999999999E-2</v>
      </c>
      <c r="AA459">
        <v>8.5000001000000006E-2</v>
      </c>
      <c r="AB459">
        <v>2</v>
      </c>
      <c r="AC459">
        <v>0</v>
      </c>
      <c r="AD459">
        <v>5</v>
      </c>
      <c r="AE459">
        <v>1</v>
      </c>
      <c r="AF459">
        <v>1</v>
      </c>
      <c r="AG459">
        <v>30</v>
      </c>
      <c r="BP459" s="60">
        <v>39994</v>
      </c>
      <c r="BQ459">
        <v>10999954</v>
      </c>
      <c r="BR459">
        <v>25298346</v>
      </c>
      <c r="BS459">
        <v>0.43480000000000002</v>
      </c>
      <c r="BT459">
        <v>14298393</v>
      </c>
      <c r="BV459">
        <v>4027263</v>
      </c>
      <c r="BW459">
        <v>1003432.9</v>
      </c>
      <c r="BX459">
        <v>0.77229999999999999</v>
      </c>
      <c r="BY459">
        <v>0</v>
      </c>
      <c r="BZ459">
        <v>0</v>
      </c>
      <c r="CA459">
        <v>0</v>
      </c>
      <c r="CC459">
        <v>-0.20100001000000001</v>
      </c>
      <c r="CE459">
        <v>-4.3000001000000003E-2</v>
      </c>
      <c r="CG459">
        <v>1.4E-2</v>
      </c>
      <c r="CS459">
        <v>0</v>
      </c>
      <c r="CT459">
        <v>0</v>
      </c>
      <c r="CU459">
        <v>0</v>
      </c>
      <c r="CV459">
        <v>0.50999998999999996</v>
      </c>
      <c r="CW459">
        <v>0.30000000999999998</v>
      </c>
      <c r="CX459">
        <v>0.17</v>
      </c>
      <c r="CY459">
        <v>0.16</v>
      </c>
      <c r="CZ459">
        <v>0</v>
      </c>
      <c r="DA459">
        <v>0</v>
      </c>
      <c r="DB459">
        <v>0.1</v>
      </c>
      <c r="DC459">
        <v>2.9999998999999999E-2</v>
      </c>
      <c r="DD459">
        <v>0.18000000999999999</v>
      </c>
      <c r="DE459">
        <v>0.02</v>
      </c>
      <c r="DF459">
        <v>2010</v>
      </c>
      <c r="DG459">
        <v>0.13026615999999999</v>
      </c>
      <c r="DH459">
        <v>4.9726430000000002E-2</v>
      </c>
      <c r="DI459">
        <v>8.0539733000000002E-2</v>
      </c>
      <c r="DJ459">
        <v>0.24916000999999999</v>
      </c>
      <c r="DK459">
        <v>0.29888641999999999</v>
      </c>
      <c r="DL459">
        <v>614630.25</v>
      </c>
      <c r="DM459">
        <v>234622.48</v>
      </c>
      <c r="DN459">
        <v>380007.81</v>
      </c>
      <c r="DO459">
        <v>1175603</v>
      </c>
      <c r="DR459">
        <v>0</v>
      </c>
      <c r="DS459">
        <v>0</v>
      </c>
      <c r="DT459">
        <v>0</v>
      </c>
      <c r="DU459">
        <v>0</v>
      </c>
      <c r="DV459">
        <v>65599</v>
      </c>
      <c r="DW459">
        <v>4027263</v>
      </c>
      <c r="DZ459">
        <v>61.391998000000001</v>
      </c>
      <c r="EA459">
        <v>4672</v>
      </c>
      <c r="EB459">
        <v>16185</v>
      </c>
      <c r="EC459">
        <v>57381</v>
      </c>
      <c r="ED459">
        <v>1318356</v>
      </c>
      <c r="EF459">
        <v>22.975479</v>
      </c>
      <c r="EG459">
        <v>44566</v>
      </c>
      <c r="EH459">
        <v>1188282.6000000001</v>
      </c>
      <c r="EI459">
        <v>69.339995999999999</v>
      </c>
      <c r="EJ459">
        <v>30.888000000000002</v>
      </c>
      <c r="EL459">
        <v>25.450001</v>
      </c>
      <c r="EN459">
        <v>2297</v>
      </c>
      <c r="EO459">
        <v>40951.016000000003</v>
      </c>
      <c r="EP459">
        <v>10236</v>
      </c>
      <c r="ES459">
        <v>282</v>
      </c>
      <c r="EU459">
        <v>282</v>
      </c>
      <c r="EV459">
        <v>143837</v>
      </c>
      <c r="EW459">
        <v>0</v>
      </c>
      <c r="EX459">
        <v>1</v>
      </c>
      <c r="FB459">
        <v>14908642</v>
      </c>
      <c r="FI459">
        <v>8565739</v>
      </c>
      <c r="FP459">
        <v>242227.44</v>
      </c>
      <c r="FQ459">
        <v>774910.38</v>
      </c>
      <c r="FW459">
        <v>1017137.8</v>
      </c>
      <c r="FX459">
        <v>-2441041</v>
      </c>
      <c r="FZ459">
        <v>7319.9678000000004</v>
      </c>
      <c r="GB459">
        <v>7319.9678000000004</v>
      </c>
      <c r="GG459">
        <v>224823.31</v>
      </c>
      <c r="GL459">
        <v>0</v>
      </c>
      <c r="GQ459">
        <v>-1191759.8999999999</v>
      </c>
      <c r="GR459">
        <v>-1300213.6000000001</v>
      </c>
      <c r="GS459">
        <v>-1164454.5</v>
      </c>
      <c r="GT459">
        <v>-46513.406000000003</v>
      </c>
      <c r="GW459">
        <v>-73697.452999999994</v>
      </c>
      <c r="GY459">
        <v>-15548.262000000001</v>
      </c>
      <c r="HA459">
        <v>-14859.486999999999</v>
      </c>
      <c r="HB459">
        <v>-10681.376</v>
      </c>
      <c r="HE459">
        <v>-1325754.5</v>
      </c>
      <c r="HG459">
        <v>8477852</v>
      </c>
    </row>
    <row r="460" spans="1:215" x14ac:dyDescent="0.25">
      <c r="A460">
        <v>33</v>
      </c>
      <c r="B460" t="s">
        <v>845</v>
      </c>
      <c r="C460">
        <v>2010</v>
      </c>
      <c r="E460" t="s">
        <v>846</v>
      </c>
      <c r="F460">
        <v>1944</v>
      </c>
      <c r="G460">
        <v>0</v>
      </c>
      <c r="I460">
        <v>0</v>
      </c>
      <c r="J460" t="s">
        <v>699</v>
      </c>
      <c r="K460" t="s">
        <v>700</v>
      </c>
      <c r="L460" t="s">
        <v>700</v>
      </c>
      <c r="M460">
        <v>1</v>
      </c>
      <c r="N460" t="s">
        <v>615</v>
      </c>
      <c r="O460">
        <v>1</v>
      </c>
      <c r="P460" t="s">
        <v>616</v>
      </c>
      <c r="Q460" t="s">
        <v>713</v>
      </c>
      <c r="R460">
        <v>1</v>
      </c>
      <c r="T460" s="60">
        <v>40359</v>
      </c>
      <c r="U460" s="60">
        <v>40359</v>
      </c>
      <c r="V460" s="60">
        <v>40359</v>
      </c>
      <c r="W460" t="s">
        <v>324</v>
      </c>
      <c r="X460" t="s">
        <v>848</v>
      </c>
      <c r="Y460" t="s">
        <v>619</v>
      </c>
      <c r="Z460">
        <v>2.9999998999999999E-2</v>
      </c>
      <c r="AA460">
        <v>7.7500000999999999E-2</v>
      </c>
      <c r="AB460">
        <v>2</v>
      </c>
      <c r="AC460">
        <v>0</v>
      </c>
      <c r="AD460">
        <v>5</v>
      </c>
      <c r="AE460">
        <v>1</v>
      </c>
      <c r="AF460">
        <v>1</v>
      </c>
      <c r="AG460">
        <v>30</v>
      </c>
      <c r="BP460" s="60">
        <v>40359</v>
      </c>
      <c r="BQ460">
        <v>10961540</v>
      </c>
      <c r="BR460">
        <v>29309464</v>
      </c>
      <c r="BS460">
        <v>0.37400000999999999</v>
      </c>
      <c r="BT460">
        <v>18347924</v>
      </c>
      <c r="BV460">
        <v>4119361</v>
      </c>
      <c r="BW460">
        <v>1177313.3999999999</v>
      </c>
      <c r="BX460">
        <v>0.93050003000000003</v>
      </c>
      <c r="BY460">
        <v>0</v>
      </c>
      <c r="BZ460">
        <v>0</v>
      </c>
      <c r="CA460">
        <v>0</v>
      </c>
      <c r="CC460">
        <v>9.1000005999999994E-2</v>
      </c>
      <c r="CE460">
        <v>-6.4999998000000003E-2</v>
      </c>
      <c r="CG460">
        <v>1.2E-2</v>
      </c>
      <c r="CJ460">
        <v>1.6824710999999999E-2</v>
      </c>
      <c r="CS460">
        <v>0</v>
      </c>
      <c r="CT460">
        <v>0</v>
      </c>
      <c r="CU460">
        <v>1</v>
      </c>
      <c r="CV460">
        <v>0.50999998999999996</v>
      </c>
      <c r="CW460">
        <v>0.30000000999999998</v>
      </c>
      <c r="CX460">
        <v>0.17</v>
      </c>
      <c r="CY460">
        <v>0.16</v>
      </c>
      <c r="CZ460">
        <v>0</v>
      </c>
      <c r="DA460">
        <v>0</v>
      </c>
      <c r="DB460">
        <v>0.1</v>
      </c>
      <c r="DC460">
        <v>2.9999998999999999E-2</v>
      </c>
      <c r="DD460">
        <v>0.18000000999999999</v>
      </c>
      <c r="DE460">
        <v>0.02</v>
      </c>
      <c r="DF460">
        <v>2011</v>
      </c>
      <c r="DG460">
        <v>0.17453489</v>
      </c>
      <c r="DH460">
        <v>5.7898141E-2</v>
      </c>
      <c r="DI460">
        <v>0.10696269999999999</v>
      </c>
      <c r="DJ460">
        <v>0.28580000999999999</v>
      </c>
      <c r="DK460">
        <v>0.34369813999999999</v>
      </c>
      <c r="DL460">
        <v>718972.19</v>
      </c>
      <c r="DM460">
        <v>238503.34</v>
      </c>
      <c r="DN460">
        <v>480468.88</v>
      </c>
      <c r="DO460">
        <v>1283793.3999999999</v>
      </c>
      <c r="DR460">
        <v>0</v>
      </c>
      <c r="DS460">
        <v>0</v>
      </c>
      <c r="DT460">
        <v>0</v>
      </c>
      <c r="DU460">
        <v>0</v>
      </c>
      <c r="DV460">
        <v>64143</v>
      </c>
      <c r="DW460">
        <v>4119361</v>
      </c>
      <c r="DZ460">
        <v>64.221999999999994</v>
      </c>
      <c r="EA460">
        <v>4646</v>
      </c>
      <c r="EB460">
        <v>15866</v>
      </c>
      <c r="EC460">
        <v>58664</v>
      </c>
      <c r="ED460">
        <v>1407980.8</v>
      </c>
      <c r="EF460">
        <v>24</v>
      </c>
      <c r="EG460">
        <v>45659</v>
      </c>
      <c r="EH460">
        <v>1268957.6000000001</v>
      </c>
      <c r="EI460">
        <v>69.430000000000007</v>
      </c>
      <c r="EJ460">
        <v>27.792000000000002</v>
      </c>
      <c r="EL460">
        <v>25.219999000000001</v>
      </c>
      <c r="EN460">
        <v>2408</v>
      </c>
      <c r="EO460">
        <v>43341.991999999998</v>
      </c>
      <c r="EP460">
        <v>10325</v>
      </c>
      <c r="ES460">
        <v>272</v>
      </c>
      <c r="EU460">
        <v>272</v>
      </c>
      <c r="EV460">
        <v>143319</v>
      </c>
      <c r="EW460">
        <v>0</v>
      </c>
      <c r="EX460">
        <v>0</v>
      </c>
      <c r="FB460">
        <v>16962554</v>
      </c>
      <c r="FI460">
        <v>9201831</v>
      </c>
      <c r="FP460">
        <v>246172.97</v>
      </c>
      <c r="FQ460">
        <v>1095545.8999999999</v>
      </c>
      <c r="FW460">
        <v>1341718.8999999999</v>
      </c>
      <c r="FX460">
        <v>598899.5</v>
      </c>
      <c r="FZ460">
        <v>795.37298999999996</v>
      </c>
      <c r="GB460">
        <v>795.37298999999996</v>
      </c>
      <c r="GG460">
        <v>200201</v>
      </c>
      <c r="GL460">
        <v>0</v>
      </c>
      <c r="GQ460">
        <v>2141614.7999999998</v>
      </c>
      <c r="GR460">
        <v>-1390641.3</v>
      </c>
      <c r="GS460">
        <v>-1237118</v>
      </c>
      <c r="GT460">
        <v>-48312.629000000001</v>
      </c>
      <c r="GW460">
        <v>-89516.976999999999</v>
      </c>
      <c r="GY460">
        <v>-15693.575000000001</v>
      </c>
      <c r="HA460">
        <v>-15274.174000000001</v>
      </c>
      <c r="HB460">
        <v>-11720.754999999999</v>
      </c>
      <c r="HE460">
        <v>-1417636.1</v>
      </c>
      <c r="HG460">
        <v>9201831</v>
      </c>
    </row>
    <row r="461" spans="1:215" x14ac:dyDescent="0.25">
      <c r="A461">
        <v>33</v>
      </c>
      <c r="B461" t="s">
        <v>845</v>
      </c>
      <c r="C461">
        <v>2011</v>
      </c>
      <c r="E461" t="s">
        <v>846</v>
      </c>
      <c r="F461">
        <v>1944</v>
      </c>
      <c r="G461">
        <v>0</v>
      </c>
      <c r="I461">
        <v>0</v>
      </c>
      <c r="J461" t="s">
        <v>699</v>
      </c>
      <c r="K461" t="s">
        <v>700</v>
      </c>
      <c r="L461" t="s">
        <v>700</v>
      </c>
      <c r="M461">
        <v>1</v>
      </c>
      <c r="N461" t="s">
        <v>615</v>
      </c>
      <c r="O461">
        <v>1</v>
      </c>
      <c r="P461" t="s">
        <v>616</v>
      </c>
      <c r="Q461" t="s">
        <v>713</v>
      </c>
      <c r="R461">
        <v>1</v>
      </c>
      <c r="T461" s="60">
        <v>40724</v>
      </c>
      <c r="U461" s="60">
        <v>40724</v>
      </c>
      <c r="V461" s="60">
        <v>40724</v>
      </c>
      <c r="W461" t="s">
        <v>324</v>
      </c>
      <c r="X461" t="s">
        <v>848</v>
      </c>
      <c r="Y461" t="s">
        <v>619</v>
      </c>
      <c r="Z461">
        <v>2.9999998999999999E-2</v>
      </c>
      <c r="AA461">
        <v>7.7500000999999999E-2</v>
      </c>
      <c r="AB461">
        <v>2</v>
      </c>
      <c r="AC461">
        <v>0</v>
      </c>
      <c r="AD461">
        <v>5</v>
      </c>
      <c r="AE461">
        <v>1</v>
      </c>
      <c r="AF461">
        <v>1</v>
      </c>
      <c r="AG461">
        <v>30</v>
      </c>
      <c r="BP461" s="60">
        <v>40724</v>
      </c>
      <c r="BQ461">
        <v>11159837</v>
      </c>
      <c r="BR461">
        <v>31395008</v>
      </c>
      <c r="BS461">
        <v>0.35549997999999999</v>
      </c>
      <c r="BT461">
        <v>20235172</v>
      </c>
      <c r="BV461">
        <v>4211186.5</v>
      </c>
      <c r="BW461">
        <v>1289002</v>
      </c>
      <c r="BX461">
        <v>0.875</v>
      </c>
      <c r="BY461">
        <v>0</v>
      </c>
      <c r="BZ461">
        <v>0</v>
      </c>
      <c r="CA461">
        <v>0</v>
      </c>
      <c r="CC461">
        <v>0.21700000999999999</v>
      </c>
      <c r="CE461">
        <v>0.02</v>
      </c>
      <c r="CG461">
        <v>3.0999999E-2</v>
      </c>
      <c r="CJ461">
        <v>4.4656657000000002E-2</v>
      </c>
      <c r="CS461">
        <v>0</v>
      </c>
      <c r="CT461">
        <v>0</v>
      </c>
      <c r="CU461">
        <v>1</v>
      </c>
      <c r="CV461">
        <v>0.50999998999999996</v>
      </c>
      <c r="CW461">
        <v>0.30000000999999998</v>
      </c>
      <c r="CX461">
        <v>0.17</v>
      </c>
      <c r="CY461">
        <v>0.16</v>
      </c>
      <c r="CZ461">
        <v>0</v>
      </c>
      <c r="DA461">
        <v>0</v>
      </c>
      <c r="DB461">
        <v>0.1</v>
      </c>
      <c r="DC461">
        <v>2.9999998999999999E-2</v>
      </c>
      <c r="DD461">
        <v>0.18000000999999999</v>
      </c>
      <c r="DE461">
        <v>0.02</v>
      </c>
      <c r="DF461">
        <v>2012</v>
      </c>
      <c r="DG461">
        <v>0.19243808000000001</v>
      </c>
      <c r="DH461">
        <v>5.7133712000000003E-2</v>
      </c>
      <c r="DI461">
        <v>0.11018364</v>
      </c>
      <c r="DJ461">
        <v>0.30608999999999997</v>
      </c>
      <c r="DK461">
        <v>0.36322373000000002</v>
      </c>
      <c r="DL461">
        <v>810392.63</v>
      </c>
      <c r="DM461">
        <v>240600.7</v>
      </c>
      <c r="DN461">
        <v>569791.93999999994</v>
      </c>
      <c r="DO461">
        <v>1582881.3</v>
      </c>
      <c r="DR461">
        <v>0</v>
      </c>
      <c r="DS461">
        <v>0</v>
      </c>
      <c r="DT461">
        <v>0</v>
      </c>
      <c r="DU461">
        <v>0</v>
      </c>
      <c r="DV461">
        <v>66363</v>
      </c>
      <c r="DW461">
        <v>4211186.5</v>
      </c>
      <c r="DZ461">
        <v>63.457000999999998</v>
      </c>
      <c r="EA461">
        <v>4489</v>
      </c>
      <c r="EB461">
        <v>16809</v>
      </c>
      <c r="EC461">
        <v>60055</v>
      </c>
      <c r="ED461">
        <v>1512859.1</v>
      </c>
      <c r="EF461">
        <v>25.190999999999999</v>
      </c>
      <c r="EG461">
        <v>47002</v>
      </c>
      <c r="EH461">
        <v>1366040.5</v>
      </c>
      <c r="EI461">
        <v>69.459998999999996</v>
      </c>
      <c r="EJ461">
        <v>29.062999999999999</v>
      </c>
      <c r="EL461">
        <v>25.809999000000001</v>
      </c>
      <c r="EN461">
        <v>2356</v>
      </c>
      <c r="EO461">
        <v>44856.266000000003</v>
      </c>
      <c r="EP461">
        <v>10428</v>
      </c>
      <c r="ES461">
        <v>269</v>
      </c>
      <c r="EU461">
        <v>269</v>
      </c>
      <c r="EV461">
        <v>147716</v>
      </c>
      <c r="EW461">
        <v>0</v>
      </c>
      <c r="EX461">
        <v>0</v>
      </c>
      <c r="FB461">
        <v>18247534</v>
      </c>
      <c r="FI461">
        <v>10970753</v>
      </c>
      <c r="FP461">
        <v>254201.38</v>
      </c>
      <c r="FQ461">
        <v>1127886.8</v>
      </c>
      <c r="FW461">
        <v>1382088.1</v>
      </c>
      <c r="FX461">
        <v>1708271</v>
      </c>
      <c r="FZ461">
        <v>448.28399999999999</v>
      </c>
      <c r="GB461">
        <v>448.28399999999999</v>
      </c>
      <c r="GG461">
        <v>221489.11</v>
      </c>
      <c r="GL461">
        <v>0</v>
      </c>
      <c r="GQ461">
        <v>3312296.5</v>
      </c>
      <c r="GR461">
        <v>-1492063.6</v>
      </c>
      <c r="GS461">
        <v>-1329156</v>
      </c>
      <c r="GT461">
        <v>-53056.324000000001</v>
      </c>
      <c r="GW461">
        <v>-95118.039000000004</v>
      </c>
      <c r="GY461">
        <v>-14733.29</v>
      </c>
      <c r="HA461">
        <v>-37575.93</v>
      </c>
      <c r="HB461">
        <v>-13734.960999999999</v>
      </c>
      <c r="HE461">
        <v>-1543374.5</v>
      </c>
      <c r="HG461">
        <v>10970753</v>
      </c>
    </row>
    <row r="462" spans="1:215" x14ac:dyDescent="0.25">
      <c r="A462">
        <v>33</v>
      </c>
      <c r="B462" t="s">
        <v>845</v>
      </c>
      <c r="C462">
        <v>2012</v>
      </c>
      <c r="E462" t="s">
        <v>846</v>
      </c>
      <c r="F462">
        <v>1944</v>
      </c>
      <c r="G462">
        <v>0</v>
      </c>
      <c r="I462">
        <v>0</v>
      </c>
      <c r="J462" t="s">
        <v>699</v>
      </c>
      <c r="K462" t="s">
        <v>700</v>
      </c>
      <c r="L462" t="s">
        <v>700</v>
      </c>
      <c r="M462">
        <v>1</v>
      </c>
      <c r="N462" t="s">
        <v>615</v>
      </c>
      <c r="O462">
        <v>1</v>
      </c>
      <c r="P462" t="s">
        <v>616</v>
      </c>
      <c r="Q462" t="s">
        <v>713</v>
      </c>
      <c r="R462">
        <v>1</v>
      </c>
      <c r="T462" s="60">
        <v>41090</v>
      </c>
      <c r="U462" s="60">
        <v>41090</v>
      </c>
      <c r="V462" s="60">
        <v>41090</v>
      </c>
      <c r="W462" t="s">
        <v>324</v>
      </c>
      <c r="X462" t="s">
        <v>848</v>
      </c>
      <c r="Y462" t="s">
        <v>619</v>
      </c>
      <c r="Z462">
        <v>2.9999998999999999E-2</v>
      </c>
      <c r="AA462">
        <v>7.7500000999999999E-2</v>
      </c>
      <c r="AB462">
        <v>2</v>
      </c>
      <c r="AC462">
        <v>0</v>
      </c>
      <c r="AD462">
        <v>5</v>
      </c>
      <c r="AE462">
        <v>1</v>
      </c>
      <c r="AF462">
        <v>1</v>
      </c>
      <c r="AG462">
        <v>30</v>
      </c>
      <c r="BK462">
        <v>1.4999999999999999E-2</v>
      </c>
      <c r="BO462">
        <v>2.9999998999999999E-2</v>
      </c>
      <c r="BP462" s="60">
        <v>41090</v>
      </c>
      <c r="BQ462">
        <v>11477264</v>
      </c>
      <c r="BR462">
        <v>33091186</v>
      </c>
      <c r="BS462">
        <v>0.3468</v>
      </c>
      <c r="BT462">
        <v>21613922</v>
      </c>
      <c r="BV462">
        <v>4329083.5</v>
      </c>
      <c r="BW462">
        <v>1614834.8</v>
      </c>
      <c r="BX462">
        <v>0.86160004000000001</v>
      </c>
      <c r="BY462">
        <v>0</v>
      </c>
      <c r="BZ462">
        <v>0</v>
      </c>
      <c r="CA462">
        <v>0</v>
      </c>
      <c r="CC462">
        <v>1E-3</v>
      </c>
      <c r="CE462">
        <v>0.1</v>
      </c>
      <c r="CG462">
        <v>-1E-3</v>
      </c>
      <c r="CJ462">
        <v>5.2257459999999999E-2</v>
      </c>
      <c r="CS462">
        <v>0</v>
      </c>
      <c r="CT462">
        <v>0</v>
      </c>
      <c r="CU462">
        <v>1</v>
      </c>
      <c r="CV462">
        <v>0.49000000999999999</v>
      </c>
      <c r="CW462">
        <v>0.28999998999999999</v>
      </c>
      <c r="CX462">
        <v>0.18000000999999999</v>
      </c>
      <c r="CY462">
        <v>0.18000000999999999</v>
      </c>
      <c r="CZ462">
        <v>0</v>
      </c>
      <c r="DA462">
        <v>0</v>
      </c>
      <c r="DB462">
        <v>9.0000003999999995E-2</v>
      </c>
      <c r="DC462">
        <v>0.02</v>
      </c>
      <c r="DD462">
        <v>0.19</v>
      </c>
      <c r="DE462">
        <v>2.9999998999999999E-2</v>
      </c>
      <c r="DF462">
        <v>2013</v>
      </c>
      <c r="DG462">
        <v>0.18468216000000001</v>
      </c>
      <c r="DH462">
        <v>5.6616232000000002E-2</v>
      </c>
      <c r="DI462">
        <v>0.12438167999999999</v>
      </c>
      <c r="DJ462">
        <v>0.37301999000000002</v>
      </c>
      <c r="DK462">
        <v>0.42963624</v>
      </c>
      <c r="DL462">
        <v>799504.5</v>
      </c>
      <c r="DM462">
        <v>245096.39</v>
      </c>
      <c r="DN462">
        <v>554408.06000000006</v>
      </c>
      <c r="DO462">
        <v>1662667</v>
      </c>
      <c r="DR462">
        <v>0</v>
      </c>
      <c r="DS462">
        <v>0</v>
      </c>
      <c r="DT462">
        <v>0</v>
      </c>
      <c r="DU462">
        <v>0</v>
      </c>
      <c r="DV462">
        <v>62729</v>
      </c>
      <c r="DW462">
        <v>4329083.5</v>
      </c>
      <c r="DZ462">
        <v>69.009003000000007</v>
      </c>
      <c r="EA462">
        <v>4299</v>
      </c>
      <c r="EB462">
        <v>18250</v>
      </c>
      <c r="EC462">
        <v>63053</v>
      </c>
      <c r="ED462">
        <v>1687717.4</v>
      </c>
      <c r="EF462">
        <v>26.766000999999999</v>
      </c>
      <c r="EG462">
        <v>50000</v>
      </c>
      <c r="EH462">
        <v>1531407</v>
      </c>
      <c r="EI462">
        <v>69.169998000000007</v>
      </c>
      <c r="EJ462">
        <v>30.628</v>
      </c>
      <c r="EL462">
        <v>26.73</v>
      </c>
      <c r="EN462">
        <v>2286</v>
      </c>
      <c r="EO462">
        <v>47394.504000000001</v>
      </c>
      <c r="EP462">
        <v>10502</v>
      </c>
      <c r="ES462">
        <v>265</v>
      </c>
      <c r="EU462">
        <v>265</v>
      </c>
      <c r="EV462">
        <v>148331</v>
      </c>
      <c r="EW462">
        <v>0</v>
      </c>
      <c r="EX462">
        <v>0</v>
      </c>
      <c r="FA462">
        <v>479415.91</v>
      </c>
      <c r="FB462">
        <v>20424898</v>
      </c>
      <c r="FI462">
        <v>10960688</v>
      </c>
      <c r="FP462">
        <v>259122.88</v>
      </c>
      <c r="FQ462">
        <v>1391416.4</v>
      </c>
      <c r="FW462">
        <v>1650539.3</v>
      </c>
      <c r="FX462">
        <v>-248618.39</v>
      </c>
      <c r="FZ462">
        <v>687.11199999999997</v>
      </c>
      <c r="GB462">
        <v>687.11199999999997</v>
      </c>
      <c r="GG462">
        <v>253906.64</v>
      </c>
      <c r="GL462">
        <v>0</v>
      </c>
      <c r="GQ462">
        <v>1656514.6</v>
      </c>
      <c r="GR462">
        <v>-1627373.6</v>
      </c>
      <c r="GS462">
        <v>-1454910.1</v>
      </c>
      <c r="GT462">
        <v>-56098.866999999998</v>
      </c>
      <c r="GW462">
        <v>-101136.33</v>
      </c>
      <c r="GY462">
        <v>-15228.249</v>
      </c>
      <c r="HA462">
        <v>-23500.324000000001</v>
      </c>
      <c r="HB462">
        <v>-15705.561</v>
      </c>
      <c r="HE462">
        <v>-1666579.5</v>
      </c>
      <c r="HG462">
        <v>10960688</v>
      </c>
    </row>
    <row r="463" spans="1:215" x14ac:dyDescent="0.25">
      <c r="A463">
        <v>33</v>
      </c>
      <c r="B463" t="s">
        <v>845</v>
      </c>
      <c r="C463">
        <v>2013</v>
      </c>
      <c r="E463" t="s">
        <v>846</v>
      </c>
      <c r="F463">
        <v>1944</v>
      </c>
      <c r="G463">
        <v>0</v>
      </c>
      <c r="I463">
        <v>0</v>
      </c>
      <c r="J463" t="s">
        <v>699</v>
      </c>
      <c r="K463" t="s">
        <v>700</v>
      </c>
      <c r="L463" t="s">
        <v>700</v>
      </c>
      <c r="M463">
        <v>1</v>
      </c>
      <c r="N463" t="s">
        <v>615</v>
      </c>
      <c r="O463">
        <v>1</v>
      </c>
      <c r="P463" t="s">
        <v>616</v>
      </c>
      <c r="Q463" t="s">
        <v>713</v>
      </c>
      <c r="R463">
        <v>1</v>
      </c>
      <c r="T463" s="60">
        <v>41455</v>
      </c>
      <c r="U463" s="60">
        <v>41455</v>
      </c>
      <c r="V463" s="60">
        <v>41455</v>
      </c>
      <c r="W463" t="s">
        <v>324</v>
      </c>
      <c r="X463" t="s">
        <v>848</v>
      </c>
      <c r="Y463" t="s">
        <v>619</v>
      </c>
      <c r="Z463">
        <v>2.9999998999999999E-2</v>
      </c>
      <c r="AA463">
        <v>7.7500000999999999E-2</v>
      </c>
      <c r="AB463">
        <v>2</v>
      </c>
      <c r="AC463">
        <v>0</v>
      </c>
      <c r="AD463">
        <v>5</v>
      </c>
      <c r="AE463">
        <v>1</v>
      </c>
      <c r="AF463">
        <v>1</v>
      </c>
      <c r="AG463">
        <v>30</v>
      </c>
      <c r="AI463" t="s">
        <v>849</v>
      </c>
      <c r="AO463">
        <v>12400300</v>
      </c>
      <c r="AP463">
        <v>11877419</v>
      </c>
      <c r="AQ463">
        <v>-61625.538999999997</v>
      </c>
      <c r="AR463">
        <v>0</v>
      </c>
      <c r="AS463">
        <v>0</v>
      </c>
      <c r="AT463">
        <v>0</v>
      </c>
      <c r="AU463">
        <v>1</v>
      </c>
      <c r="AV463">
        <v>2</v>
      </c>
      <c r="AX463">
        <v>0</v>
      </c>
      <c r="AY463">
        <v>0.2</v>
      </c>
      <c r="AZ463">
        <v>5</v>
      </c>
      <c r="BA463">
        <v>0</v>
      </c>
      <c r="BB463">
        <v>0</v>
      </c>
      <c r="BC463">
        <v>4</v>
      </c>
      <c r="BD463">
        <v>1</v>
      </c>
      <c r="BE463">
        <v>1</v>
      </c>
      <c r="BK463">
        <v>1.4999999999999999E-2</v>
      </c>
      <c r="BO463">
        <v>2.9999998999999999E-2</v>
      </c>
      <c r="BP463" s="60">
        <v>41455</v>
      </c>
      <c r="BQ463">
        <v>11877419</v>
      </c>
      <c r="BR463">
        <v>34720764</v>
      </c>
      <c r="BS463">
        <v>0.34209999000000002</v>
      </c>
      <c r="BT463">
        <v>22843346</v>
      </c>
      <c r="BV463">
        <v>4236191.5</v>
      </c>
      <c r="BW463">
        <v>1741286.3999999999</v>
      </c>
      <c r="BX463">
        <v>0.87980002000000002</v>
      </c>
      <c r="BY463">
        <v>0</v>
      </c>
      <c r="BZ463">
        <v>0</v>
      </c>
      <c r="CA463">
        <v>0</v>
      </c>
      <c r="CC463">
        <v>0.14099999999999999</v>
      </c>
      <c r="CE463">
        <v>0.11600000000000001</v>
      </c>
      <c r="CG463">
        <v>3.9000000999999999E-2</v>
      </c>
      <c r="CJ463">
        <v>6.5909899999999993E-2</v>
      </c>
      <c r="CS463">
        <v>0</v>
      </c>
      <c r="CT463">
        <v>0</v>
      </c>
      <c r="CU463">
        <v>1</v>
      </c>
      <c r="CV463">
        <v>0.50999998999999996</v>
      </c>
      <c r="CW463">
        <v>0.30000000999999998</v>
      </c>
      <c r="CX463">
        <v>0.18000000999999999</v>
      </c>
      <c r="CY463">
        <v>0.16</v>
      </c>
      <c r="CZ463">
        <v>0</v>
      </c>
      <c r="DA463">
        <v>0</v>
      </c>
      <c r="DB463">
        <v>0.1</v>
      </c>
      <c r="DC463">
        <v>0.02</v>
      </c>
      <c r="DD463">
        <v>0.18000000999999999</v>
      </c>
      <c r="DE463">
        <v>2.9999998999999999E-2</v>
      </c>
      <c r="DF463">
        <v>2015</v>
      </c>
      <c r="DG463">
        <v>0.18702418000000001</v>
      </c>
      <c r="DH463">
        <v>5.4621837999999999E-2</v>
      </c>
      <c r="DI463">
        <v>0.14472583</v>
      </c>
      <c r="DJ463">
        <v>0.45919999</v>
      </c>
      <c r="DK463">
        <v>0.51382183999999997</v>
      </c>
      <c r="DL463">
        <v>792270.19</v>
      </c>
      <c r="DM463">
        <v>241218.38</v>
      </c>
      <c r="DN463">
        <v>551051.81000000006</v>
      </c>
      <c r="DO463">
        <v>1748430</v>
      </c>
      <c r="DP463">
        <v>1983989</v>
      </c>
      <c r="DQ463">
        <v>4236191.5</v>
      </c>
      <c r="DR463">
        <v>0</v>
      </c>
      <c r="DS463">
        <v>0</v>
      </c>
      <c r="DT463">
        <v>0</v>
      </c>
      <c r="DU463">
        <v>0</v>
      </c>
      <c r="DV463">
        <v>61545</v>
      </c>
      <c r="DW463">
        <v>4236191.5</v>
      </c>
      <c r="DZ463">
        <v>68.831001000000001</v>
      </c>
      <c r="EA463">
        <v>4376</v>
      </c>
      <c r="EB463">
        <v>19608</v>
      </c>
      <c r="EC463">
        <v>65297</v>
      </c>
      <c r="ED463">
        <v>1824694.6</v>
      </c>
      <c r="EF463">
        <v>27.943999999999999</v>
      </c>
      <c r="EG463">
        <v>51994</v>
      </c>
      <c r="EN463">
        <v>2387</v>
      </c>
      <c r="EP463">
        <v>10669</v>
      </c>
      <c r="ES463">
        <v>247</v>
      </c>
      <c r="EU463">
        <v>247</v>
      </c>
      <c r="EV463">
        <v>150826</v>
      </c>
      <c r="EW463">
        <v>0</v>
      </c>
      <c r="EX463">
        <v>0</v>
      </c>
      <c r="FB463">
        <v>22102838</v>
      </c>
      <c r="FI463">
        <v>12400300</v>
      </c>
      <c r="FP463">
        <v>248169.7</v>
      </c>
      <c r="FQ463">
        <v>1531932.1</v>
      </c>
      <c r="FW463">
        <v>1780101.9</v>
      </c>
      <c r="FX463">
        <v>1185000.6000000001</v>
      </c>
      <c r="FZ463">
        <v>551.26098999999999</v>
      </c>
      <c r="GB463">
        <v>551.26098999999999</v>
      </c>
      <c r="GG463">
        <v>315685.28000000003</v>
      </c>
      <c r="GQ463">
        <v>3281340</v>
      </c>
      <c r="GR463">
        <v>-1799985.6</v>
      </c>
      <c r="GS463">
        <v>-1614596.8</v>
      </c>
      <c r="GT463">
        <v>-59882.476999999999</v>
      </c>
      <c r="GW463">
        <v>-107553.84</v>
      </c>
      <c r="GY463">
        <v>-17952.572</v>
      </c>
      <c r="HA463">
        <v>-24290.401999999998</v>
      </c>
      <c r="HB463">
        <v>-17471.326000000001</v>
      </c>
      <c r="HE463">
        <v>-1841727.4</v>
      </c>
      <c r="HG463">
        <v>12400300</v>
      </c>
    </row>
    <row r="464" spans="1:215" x14ac:dyDescent="0.25">
      <c r="A464">
        <v>33</v>
      </c>
      <c r="B464" t="s">
        <v>845</v>
      </c>
      <c r="C464">
        <v>2014</v>
      </c>
      <c r="E464" t="s">
        <v>846</v>
      </c>
      <c r="F464">
        <v>1944</v>
      </c>
      <c r="G464">
        <v>0</v>
      </c>
      <c r="I464">
        <v>0</v>
      </c>
      <c r="J464" t="s">
        <v>699</v>
      </c>
      <c r="K464" t="s">
        <v>700</v>
      </c>
      <c r="L464" t="s">
        <v>700</v>
      </c>
      <c r="M464">
        <v>1</v>
      </c>
      <c r="N464" t="s">
        <v>615</v>
      </c>
      <c r="O464">
        <v>1</v>
      </c>
      <c r="P464" t="s">
        <v>616</v>
      </c>
      <c r="Q464" t="s">
        <v>713</v>
      </c>
      <c r="R464">
        <v>1</v>
      </c>
      <c r="T464" s="60">
        <v>41820</v>
      </c>
      <c r="U464" s="60">
        <v>41820</v>
      </c>
      <c r="V464" s="60">
        <v>41820</v>
      </c>
      <c r="W464" t="s">
        <v>324</v>
      </c>
      <c r="X464" t="s">
        <v>848</v>
      </c>
      <c r="Y464" t="s">
        <v>619</v>
      </c>
      <c r="Z464">
        <v>2.9999998999999999E-2</v>
      </c>
      <c r="AA464">
        <v>7.2499997999999996E-2</v>
      </c>
      <c r="AB464">
        <v>2</v>
      </c>
      <c r="AC464">
        <v>0</v>
      </c>
      <c r="AD464">
        <v>5</v>
      </c>
      <c r="AE464">
        <v>1</v>
      </c>
      <c r="AF464">
        <v>1</v>
      </c>
      <c r="AG464">
        <v>30</v>
      </c>
      <c r="AI464" t="s">
        <v>850</v>
      </c>
      <c r="AO464">
        <v>14581566</v>
      </c>
      <c r="AP464">
        <v>13315613</v>
      </c>
      <c r="AQ464">
        <v>11919.509</v>
      </c>
      <c r="AR464">
        <v>0</v>
      </c>
      <c r="AS464">
        <v>0</v>
      </c>
      <c r="AT464">
        <v>0</v>
      </c>
      <c r="AU464">
        <v>1</v>
      </c>
      <c r="AV464">
        <v>2</v>
      </c>
      <c r="AX464">
        <v>0</v>
      </c>
      <c r="AY464">
        <v>0.2</v>
      </c>
      <c r="AZ464">
        <v>5</v>
      </c>
      <c r="BA464">
        <v>0</v>
      </c>
      <c r="BB464">
        <v>0</v>
      </c>
      <c r="BC464">
        <v>4</v>
      </c>
      <c r="BD464">
        <v>1</v>
      </c>
      <c r="BE464">
        <v>1</v>
      </c>
      <c r="BP464" s="60">
        <v>41820</v>
      </c>
      <c r="BQ464">
        <v>13315613</v>
      </c>
      <c r="BR464">
        <v>39526844</v>
      </c>
      <c r="BS464">
        <v>0.33960000000000001</v>
      </c>
      <c r="BT464">
        <v>26211232</v>
      </c>
      <c r="BV464">
        <v>4416152.5</v>
      </c>
      <c r="BW464">
        <v>1956841.4</v>
      </c>
      <c r="BX464">
        <v>0.86849999</v>
      </c>
      <c r="BY464">
        <v>0</v>
      </c>
      <c r="BZ464">
        <v>0</v>
      </c>
      <c r="CA464">
        <v>0</v>
      </c>
      <c r="CC464">
        <v>0.17899999</v>
      </c>
      <c r="CE464">
        <v>0.10399999</v>
      </c>
      <c r="CG464">
        <v>0.123</v>
      </c>
      <c r="CJ464">
        <v>6.7275576000000004E-2</v>
      </c>
      <c r="CS464">
        <v>0</v>
      </c>
      <c r="CT464">
        <v>0</v>
      </c>
      <c r="CU464">
        <v>1</v>
      </c>
      <c r="CV464">
        <v>0.50999998999999996</v>
      </c>
      <c r="CW464">
        <v>0.30000000999999998</v>
      </c>
      <c r="CX464">
        <v>0.16</v>
      </c>
      <c r="CY464">
        <v>0.16</v>
      </c>
      <c r="CZ464">
        <v>0</v>
      </c>
      <c r="DA464">
        <v>0</v>
      </c>
      <c r="DB464">
        <v>0.1</v>
      </c>
      <c r="DC464">
        <v>0.01</v>
      </c>
      <c r="DD464">
        <v>0.17</v>
      </c>
      <c r="DE464">
        <v>5.0000001000000002E-2</v>
      </c>
      <c r="DF464">
        <v>2016</v>
      </c>
      <c r="DG464">
        <v>0.20937898999999999</v>
      </c>
      <c r="DH464">
        <v>0.16198694999999999</v>
      </c>
      <c r="DI464">
        <v>0.15539998999999999</v>
      </c>
      <c r="DJ464">
        <v>0.47139998999999999</v>
      </c>
      <c r="DK464">
        <v>0.63338691000000003</v>
      </c>
      <c r="DL464">
        <v>924649.63</v>
      </c>
      <c r="DM464">
        <v>686207.63</v>
      </c>
      <c r="DN464">
        <v>686207.63</v>
      </c>
      <c r="DO464">
        <v>2044877</v>
      </c>
      <c r="DP464">
        <v>2196833.7999999998</v>
      </c>
      <c r="DQ464">
        <v>4416152.5</v>
      </c>
      <c r="DR464">
        <v>0</v>
      </c>
      <c r="DS464">
        <v>0</v>
      </c>
      <c r="DT464">
        <v>0</v>
      </c>
      <c r="DU464">
        <v>0</v>
      </c>
      <c r="DV464">
        <v>62844</v>
      </c>
      <c r="DW464">
        <v>4416152.5</v>
      </c>
      <c r="DZ464">
        <v>70.271666999999994</v>
      </c>
      <c r="EA464">
        <v>4178</v>
      </c>
      <c r="EB464">
        <v>20001</v>
      </c>
      <c r="EC464">
        <v>66834</v>
      </c>
      <c r="ED464">
        <v>1948949.4</v>
      </c>
      <c r="EF464">
        <v>29.160999</v>
      </c>
      <c r="EG464">
        <v>53478</v>
      </c>
      <c r="EN464">
        <v>2312</v>
      </c>
      <c r="EP464">
        <v>10819</v>
      </c>
      <c r="ES464">
        <v>225</v>
      </c>
      <c r="EU464">
        <v>225</v>
      </c>
      <c r="EV464">
        <v>153857</v>
      </c>
      <c r="EW464">
        <v>1</v>
      </c>
      <c r="EX464">
        <v>0</v>
      </c>
      <c r="FP464">
        <v>269232.25</v>
      </c>
      <c r="FQ464">
        <v>1699447.9</v>
      </c>
      <c r="FW464">
        <v>1968680.1</v>
      </c>
      <c r="FX464">
        <v>1809958.6</v>
      </c>
      <c r="FZ464">
        <v>396793.75</v>
      </c>
      <c r="GB464">
        <v>396793.75</v>
      </c>
      <c r="GL464">
        <v>-40473.086000000003</v>
      </c>
      <c r="GM464">
        <v>3066.998</v>
      </c>
      <c r="GQ464">
        <v>4138026.3</v>
      </c>
      <c r="GR464">
        <v>-1917062.6</v>
      </c>
      <c r="GS464">
        <v>-1720825.1</v>
      </c>
      <c r="GT464">
        <v>-64782.233999999997</v>
      </c>
      <c r="GW464">
        <v>-114177.23</v>
      </c>
      <c r="GY464">
        <v>-17278.072</v>
      </c>
      <c r="HA464">
        <v>-23082.813999999998</v>
      </c>
      <c r="HB464">
        <v>-16615.105</v>
      </c>
      <c r="HE464">
        <v>-1956760.5</v>
      </c>
      <c r="HG464">
        <v>14581566</v>
      </c>
    </row>
    <row r="465" spans="1:215" x14ac:dyDescent="0.25">
      <c r="A465">
        <v>34</v>
      </c>
      <c r="B465" t="s">
        <v>851</v>
      </c>
      <c r="C465">
        <v>2001</v>
      </c>
      <c r="E465" t="s">
        <v>852</v>
      </c>
      <c r="F465">
        <v>1939</v>
      </c>
      <c r="G465">
        <v>0</v>
      </c>
      <c r="I465">
        <v>0</v>
      </c>
      <c r="J465" t="s">
        <v>699</v>
      </c>
      <c r="K465" t="s">
        <v>700</v>
      </c>
      <c r="L465" t="s">
        <v>700</v>
      </c>
      <c r="M465">
        <v>2</v>
      </c>
      <c r="N465" t="s">
        <v>625</v>
      </c>
      <c r="O465">
        <v>0</v>
      </c>
      <c r="P465" t="s">
        <v>633</v>
      </c>
      <c r="Q465" t="s">
        <v>626</v>
      </c>
      <c r="R465">
        <v>2</v>
      </c>
      <c r="S465">
        <v>1</v>
      </c>
      <c r="T465" s="60">
        <v>37072</v>
      </c>
      <c r="U465" s="60">
        <v>37072</v>
      </c>
      <c r="V465" s="60">
        <v>37072</v>
      </c>
      <c r="W465" t="s">
        <v>324</v>
      </c>
      <c r="X465" t="s">
        <v>847</v>
      </c>
      <c r="Y465" t="s">
        <v>619</v>
      </c>
      <c r="Z465">
        <v>3.9999999000000001E-2</v>
      </c>
      <c r="AA465">
        <v>8.5000001000000006E-2</v>
      </c>
      <c r="AB465">
        <v>2</v>
      </c>
      <c r="AC465">
        <v>1</v>
      </c>
      <c r="AD465">
        <v>0</v>
      </c>
      <c r="AE465">
        <v>1</v>
      </c>
      <c r="AF465">
        <v>1</v>
      </c>
      <c r="AG465">
        <v>40</v>
      </c>
      <c r="BP465" s="60">
        <v>37072</v>
      </c>
      <c r="BQ465">
        <v>23315646</v>
      </c>
      <c r="BR465">
        <v>39166696</v>
      </c>
      <c r="BS465">
        <v>0.59500003000000001</v>
      </c>
      <c r="BT465">
        <v>15851051</v>
      </c>
      <c r="BV465">
        <v>6430612</v>
      </c>
      <c r="BW465">
        <v>1102441</v>
      </c>
      <c r="BX465">
        <v>0.70599997000000003</v>
      </c>
      <c r="BY465">
        <v>0</v>
      </c>
      <c r="BZ465">
        <v>0</v>
      </c>
      <c r="CA465">
        <v>0</v>
      </c>
      <c r="CC465">
        <v>-4.1999999000000003E-2</v>
      </c>
      <c r="CE465">
        <v>5.5E-2</v>
      </c>
      <c r="CG465">
        <v>0.10100000000000001</v>
      </c>
      <c r="CJ465">
        <v>0.10600001000000001</v>
      </c>
      <c r="CS465">
        <v>0</v>
      </c>
      <c r="CT465">
        <v>0</v>
      </c>
      <c r="CU465">
        <v>0</v>
      </c>
      <c r="CV465">
        <v>0.45500001000000001</v>
      </c>
      <c r="CW465">
        <v>0.26299998000000002</v>
      </c>
      <c r="CX465">
        <v>0.192</v>
      </c>
      <c r="CY465">
        <v>0.36400001999999998</v>
      </c>
      <c r="CZ465">
        <v>0.28999998999999999</v>
      </c>
      <c r="DA465">
        <v>7.4000000999999996E-2</v>
      </c>
      <c r="DB465">
        <v>0.1</v>
      </c>
      <c r="DC465">
        <v>5.3000002999999997E-2</v>
      </c>
      <c r="DD465">
        <v>0</v>
      </c>
      <c r="DE465">
        <v>2.7999999000000001E-2</v>
      </c>
      <c r="DF465">
        <v>2003</v>
      </c>
      <c r="DG465">
        <v>0.18049999</v>
      </c>
      <c r="DH465">
        <v>9.3999997000000002E-2</v>
      </c>
      <c r="DI465">
        <v>8.6499995999999996E-2</v>
      </c>
      <c r="DJ465">
        <v>3.7100002E-2</v>
      </c>
      <c r="DK465">
        <v>0.13109999999999999</v>
      </c>
      <c r="DL465">
        <v>1186357.8</v>
      </c>
      <c r="DM465">
        <v>643563</v>
      </c>
      <c r="DN465">
        <v>542794.81000000006</v>
      </c>
      <c r="DO465">
        <v>232937.53</v>
      </c>
      <c r="DP465">
        <v>876500.56</v>
      </c>
      <c r="DQ465">
        <v>6271637.5</v>
      </c>
      <c r="DR465">
        <v>0</v>
      </c>
      <c r="DS465">
        <v>0</v>
      </c>
      <c r="DT465">
        <v>0</v>
      </c>
      <c r="DU465">
        <v>0</v>
      </c>
      <c r="DV465">
        <v>146833</v>
      </c>
      <c r="DZ465">
        <v>43.795414000000001</v>
      </c>
      <c r="EA465">
        <v>64909</v>
      </c>
      <c r="EC465">
        <v>64874</v>
      </c>
      <c r="EF465">
        <v>24.151326999999998</v>
      </c>
      <c r="EG465">
        <v>56561</v>
      </c>
      <c r="EN465">
        <v>1026</v>
      </c>
      <c r="EP465">
        <v>7287</v>
      </c>
      <c r="ES465">
        <v>0</v>
      </c>
      <c r="EV465">
        <v>276616</v>
      </c>
      <c r="EW465">
        <v>1</v>
      </c>
      <c r="EX465">
        <v>1</v>
      </c>
      <c r="FP465">
        <v>643563.31000000006</v>
      </c>
      <c r="FQ465">
        <v>97617.608999999997</v>
      </c>
      <c r="FR465">
        <v>724007.81</v>
      </c>
      <c r="FW465">
        <v>1465188.8</v>
      </c>
      <c r="FX465">
        <v>-1860498.9</v>
      </c>
      <c r="FZ465">
        <v>565646.68999999994</v>
      </c>
      <c r="GA465">
        <v>137819.51999999999</v>
      </c>
      <c r="GB465">
        <v>703466.19</v>
      </c>
      <c r="GC465">
        <v>190286.92</v>
      </c>
      <c r="GD465">
        <v>18741.785</v>
      </c>
      <c r="GG465">
        <v>3193.4398999999999</v>
      </c>
      <c r="GL465">
        <v>-83102.241999999998</v>
      </c>
      <c r="GM465">
        <v>145941.60999999999</v>
      </c>
      <c r="GN465">
        <v>-133283.97</v>
      </c>
      <c r="GQ465">
        <v>449933.47</v>
      </c>
      <c r="GR465">
        <v>-1566793.3</v>
      </c>
      <c r="GS465">
        <v>-1475489.6</v>
      </c>
      <c r="GT465">
        <v>-16672.793000000001</v>
      </c>
      <c r="GW465">
        <v>-74630.875</v>
      </c>
      <c r="HA465">
        <v>-35849.078000000001</v>
      </c>
      <c r="HB465">
        <v>-12640.594999999999</v>
      </c>
      <c r="HD465">
        <v>-417.09100000000001</v>
      </c>
      <c r="HE465">
        <v>-1615700</v>
      </c>
      <c r="HG465">
        <v>23315646</v>
      </c>
    </row>
    <row r="466" spans="1:215" x14ac:dyDescent="0.25">
      <c r="A466">
        <v>34</v>
      </c>
      <c r="B466" t="s">
        <v>851</v>
      </c>
      <c r="C466">
        <v>2002</v>
      </c>
      <c r="E466" t="s">
        <v>852</v>
      </c>
      <c r="F466">
        <v>1939</v>
      </c>
      <c r="G466">
        <v>0</v>
      </c>
      <c r="I466">
        <v>0</v>
      </c>
      <c r="J466" t="s">
        <v>699</v>
      </c>
      <c r="K466" t="s">
        <v>700</v>
      </c>
      <c r="L466" t="s">
        <v>700</v>
      </c>
      <c r="M466">
        <v>2</v>
      </c>
      <c r="N466" t="s">
        <v>625</v>
      </c>
      <c r="O466">
        <v>0</v>
      </c>
      <c r="P466" t="s">
        <v>633</v>
      </c>
      <c r="Q466" t="s">
        <v>626</v>
      </c>
      <c r="R466">
        <v>2</v>
      </c>
      <c r="S466">
        <v>1</v>
      </c>
      <c r="T466" s="60">
        <v>37437</v>
      </c>
      <c r="U466" s="60">
        <v>37437</v>
      </c>
      <c r="V466" s="60">
        <v>37437</v>
      </c>
      <c r="W466" t="s">
        <v>324</v>
      </c>
      <c r="X466" t="s">
        <v>847</v>
      </c>
      <c r="Y466" t="s">
        <v>619</v>
      </c>
      <c r="Z466">
        <v>3.5000000000000003E-2</v>
      </c>
      <c r="AA466">
        <v>8.5000001000000006E-2</v>
      </c>
      <c r="AB466">
        <v>2</v>
      </c>
      <c r="AC466">
        <v>1</v>
      </c>
      <c r="AD466">
        <v>0</v>
      </c>
      <c r="AE466">
        <v>1</v>
      </c>
      <c r="AF466">
        <v>1</v>
      </c>
      <c r="AG466">
        <v>40</v>
      </c>
      <c r="BP466" s="60">
        <v>37437</v>
      </c>
      <c r="BQ466">
        <v>22366284</v>
      </c>
      <c r="BR466">
        <v>43047672</v>
      </c>
      <c r="BS466">
        <v>0.51999998000000003</v>
      </c>
      <c r="BT466">
        <v>20681388</v>
      </c>
      <c r="BV466">
        <v>6785236</v>
      </c>
      <c r="BW466">
        <v>1163262</v>
      </c>
      <c r="BX466">
        <v>0.74099999999999999</v>
      </c>
      <c r="BY466">
        <v>0</v>
      </c>
      <c r="BZ466">
        <v>0</v>
      </c>
      <c r="CA466">
        <v>0</v>
      </c>
      <c r="CC466">
        <v>-3.2000002E-2</v>
      </c>
      <c r="CE466">
        <v>8.9999999999999993E-3</v>
      </c>
      <c r="CG466">
        <v>5.8000002000000002E-2</v>
      </c>
      <c r="CJ466">
        <v>9.1000005999999994E-2</v>
      </c>
      <c r="CS466">
        <v>0</v>
      </c>
      <c r="CT466">
        <v>0</v>
      </c>
      <c r="CU466">
        <v>0</v>
      </c>
      <c r="CV466">
        <v>0.43700000999999999</v>
      </c>
      <c r="CW466">
        <v>0.29299997999999999</v>
      </c>
      <c r="CX466">
        <v>0.14399998999999999</v>
      </c>
      <c r="CY466">
        <v>0.37900001</v>
      </c>
      <c r="CZ466">
        <v>0.29199999999999998</v>
      </c>
      <c r="DA466">
        <v>8.6999996999999996E-2</v>
      </c>
      <c r="DB466">
        <v>9.4999999000000002E-2</v>
      </c>
      <c r="DC466">
        <v>2.5999998999999999E-2</v>
      </c>
      <c r="DD466">
        <v>0</v>
      </c>
      <c r="DE466">
        <v>6.3000001E-2</v>
      </c>
      <c r="DF466">
        <v>2004</v>
      </c>
      <c r="DG466">
        <v>0.18240000000000001</v>
      </c>
      <c r="DH466">
        <v>9.3999997000000002E-2</v>
      </c>
      <c r="DI466">
        <v>8.8399999000000007E-2</v>
      </c>
      <c r="DJ466">
        <v>4.2500000000000003E-2</v>
      </c>
      <c r="DK466">
        <v>0.13650000000000001</v>
      </c>
      <c r="DL466">
        <v>1270123.8</v>
      </c>
      <c r="DM466">
        <v>681151.75</v>
      </c>
      <c r="DN466">
        <v>588971.93999999994</v>
      </c>
      <c r="DO466">
        <v>283311.15999999997</v>
      </c>
      <c r="DP466">
        <v>964462.94</v>
      </c>
      <c r="DQ466">
        <v>6666272.5</v>
      </c>
      <c r="DR466">
        <v>0</v>
      </c>
      <c r="DS466">
        <v>0</v>
      </c>
      <c r="DT466">
        <v>0</v>
      </c>
      <c r="DU466">
        <v>0</v>
      </c>
      <c r="DV466">
        <v>149822</v>
      </c>
      <c r="DZ466">
        <v>45.288651000000002</v>
      </c>
      <c r="EA466">
        <v>70505</v>
      </c>
      <c r="EC466">
        <v>69472</v>
      </c>
      <c r="EF466">
        <v>25.33033</v>
      </c>
      <c r="EG466">
        <v>60820</v>
      </c>
      <c r="EN466">
        <v>1050</v>
      </c>
      <c r="EP466">
        <v>7602</v>
      </c>
      <c r="ES466">
        <v>0</v>
      </c>
      <c r="EV466">
        <v>289799</v>
      </c>
      <c r="EW466">
        <v>1</v>
      </c>
      <c r="EX466">
        <v>1</v>
      </c>
      <c r="FP466">
        <v>681151.75</v>
      </c>
      <c r="FQ466">
        <v>92618.148000000001</v>
      </c>
      <c r="FR466">
        <v>814739.75</v>
      </c>
      <c r="FW466">
        <v>1588509.6</v>
      </c>
      <c r="FX466">
        <v>-1461163.5</v>
      </c>
      <c r="FZ466">
        <v>463758.72</v>
      </c>
      <c r="GA466">
        <v>132356.29999999999</v>
      </c>
      <c r="GB466">
        <v>596115</v>
      </c>
      <c r="GC466">
        <v>174430.88</v>
      </c>
      <c r="GD466">
        <v>28036.960999999999</v>
      </c>
      <c r="GG466">
        <v>13640.07</v>
      </c>
      <c r="GL466">
        <v>-86308.187999999995</v>
      </c>
      <c r="GM466">
        <v>56498.684000000001</v>
      </c>
      <c r="GN466">
        <v>-45237.012000000002</v>
      </c>
      <c r="GQ466">
        <v>864522.63</v>
      </c>
      <c r="GR466">
        <v>-1759748.6</v>
      </c>
      <c r="GS466">
        <v>-1660997.8</v>
      </c>
      <c r="GT466">
        <v>-18289.548999999999</v>
      </c>
      <c r="GW466">
        <v>-80461.343999999997</v>
      </c>
      <c r="HA466">
        <v>-38755.605000000003</v>
      </c>
      <c r="HB466">
        <v>-13487.393</v>
      </c>
      <c r="HD466">
        <v>-1892.3430000000001</v>
      </c>
      <c r="HE466">
        <v>-1813884</v>
      </c>
      <c r="HG466">
        <v>22366284</v>
      </c>
    </row>
    <row r="467" spans="1:215" x14ac:dyDescent="0.25">
      <c r="A467">
        <v>34</v>
      </c>
      <c r="B467" t="s">
        <v>851</v>
      </c>
      <c r="C467">
        <v>2003</v>
      </c>
      <c r="E467" t="s">
        <v>852</v>
      </c>
      <c r="F467">
        <v>1939</v>
      </c>
      <c r="G467">
        <v>0</v>
      </c>
      <c r="I467">
        <v>0</v>
      </c>
      <c r="J467" t="s">
        <v>699</v>
      </c>
      <c r="K467" t="s">
        <v>700</v>
      </c>
      <c r="L467" t="s">
        <v>700</v>
      </c>
      <c r="M467">
        <v>2</v>
      </c>
      <c r="N467" t="s">
        <v>625</v>
      </c>
      <c r="O467">
        <v>0</v>
      </c>
      <c r="P467" t="s">
        <v>633</v>
      </c>
      <c r="Q467" t="s">
        <v>626</v>
      </c>
      <c r="R467">
        <v>2</v>
      </c>
      <c r="S467">
        <v>1</v>
      </c>
      <c r="T467" s="60">
        <v>37802</v>
      </c>
      <c r="U467" s="60">
        <v>37802</v>
      </c>
      <c r="V467" s="60">
        <v>37802</v>
      </c>
      <c r="W467" t="s">
        <v>324</v>
      </c>
      <c r="X467" t="s">
        <v>847</v>
      </c>
      <c r="Y467" t="s">
        <v>619</v>
      </c>
      <c r="Z467">
        <v>3.5000000000000003E-2</v>
      </c>
      <c r="AA467">
        <v>8.5000001000000006E-2</v>
      </c>
      <c r="AB467">
        <v>2</v>
      </c>
      <c r="AC467">
        <v>1</v>
      </c>
      <c r="AD467">
        <v>0</v>
      </c>
      <c r="AE467">
        <v>1</v>
      </c>
      <c r="AF467">
        <v>1</v>
      </c>
      <c r="AG467">
        <v>40</v>
      </c>
      <c r="BP467" s="60">
        <v>37802</v>
      </c>
      <c r="BQ467">
        <v>23124824</v>
      </c>
      <c r="BR467">
        <v>46933432</v>
      </c>
      <c r="BS467">
        <v>0.49299999999999999</v>
      </c>
      <c r="BT467">
        <v>23808608</v>
      </c>
      <c r="BV467">
        <v>7059032</v>
      </c>
      <c r="BW467">
        <v>1427519</v>
      </c>
      <c r="BX467">
        <v>0.68000000999999999</v>
      </c>
      <c r="BY467">
        <v>0</v>
      </c>
      <c r="BZ467">
        <v>0</v>
      </c>
      <c r="CA467">
        <v>0</v>
      </c>
      <c r="CC467">
        <v>4.9000002000000001E-2</v>
      </c>
      <c r="CS467">
        <v>0</v>
      </c>
      <c r="CT467">
        <v>0</v>
      </c>
      <c r="CU467">
        <v>0</v>
      </c>
      <c r="CV467">
        <v>0.60000001999999997</v>
      </c>
      <c r="CW467">
        <v>0.46200001000000002</v>
      </c>
      <c r="CX467">
        <v>0.13800000000000001</v>
      </c>
      <c r="CY467">
        <v>0.25900000000000001</v>
      </c>
      <c r="CZ467">
        <v>0</v>
      </c>
      <c r="DA467">
        <v>0</v>
      </c>
      <c r="DB467">
        <v>0.105</v>
      </c>
      <c r="DC467">
        <v>7.0000000000000001E-3</v>
      </c>
      <c r="DD467">
        <v>0</v>
      </c>
      <c r="DE467">
        <v>2.9000001000000001E-2</v>
      </c>
      <c r="DF467">
        <v>2005</v>
      </c>
      <c r="DG467">
        <v>0.18229999999999999</v>
      </c>
      <c r="DH467">
        <v>9.3999997000000002E-2</v>
      </c>
      <c r="DI467">
        <v>8.8299997000000005E-2</v>
      </c>
      <c r="DJ467">
        <v>4.7100000000000003E-2</v>
      </c>
      <c r="DK467">
        <v>0.14109999000000001</v>
      </c>
      <c r="DL467">
        <v>1360557.3</v>
      </c>
      <c r="DM467">
        <v>732020.44</v>
      </c>
      <c r="DN467">
        <v>628536.81000000006</v>
      </c>
      <c r="DO467">
        <v>335321.5</v>
      </c>
      <c r="DP467">
        <v>1067342</v>
      </c>
      <c r="DQ467">
        <v>7115762.5</v>
      </c>
      <c r="DR467">
        <v>0</v>
      </c>
      <c r="DS467">
        <v>0</v>
      </c>
      <c r="DT467">
        <v>0</v>
      </c>
      <c r="DU467">
        <v>0</v>
      </c>
      <c r="DV467">
        <v>154690</v>
      </c>
      <c r="DZ467">
        <v>45.633408000000003</v>
      </c>
      <c r="EA467">
        <v>75983</v>
      </c>
      <c r="EC467">
        <v>73336</v>
      </c>
      <c r="EF467">
        <v>27.252949000000001</v>
      </c>
      <c r="EG467">
        <v>64586</v>
      </c>
      <c r="EN467">
        <v>1004</v>
      </c>
      <c r="EP467">
        <v>7746</v>
      </c>
      <c r="ES467">
        <v>0</v>
      </c>
      <c r="EV467">
        <v>304009</v>
      </c>
      <c r="EW467">
        <v>1</v>
      </c>
      <c r="EX467">
        <v>1</v>
      </c>
      <c r="FN467">
        <v>-1420.317</v>
      </c>
      <c r="FP467">
        <v>732020.44</v>
      </c>
      <c r="FQ467">
        <v>91552.460999999996</v>
      </c>
      <c r="FR467">
        <v>929709.75</v>
      </c>
      <c r="FW467">
        <v>1753282.6</v>
      </c>
      <c r="FX467">
        <v>467463.34</v>
      </c>
      <c r="FZ467">
        <v>343076</v>
      </c>
      <c r="GA467">
        <v>139831</v>
      </c>
      <c r="GB467">
        <v>482907</v>
      </c>
      <c r="GC467">
        <v>184785.56</v>
      </c>
      <c r="GD467">
        <v>8887.6815999999999</v>
      </c>
      <c r="GG467">
        <v>3560.1889999999999</v>
      </c>
      <c r="GL467">
        <v>-92431.726999999999</v>
      </c>
      <c r="GM467">
        <v>28660.315999999999</v>
      </c>
      <c r="GN467">
        <v>-22980.241999999998</v>
      </c>
      <c r="GO467">
        <v>-21559.925999999999</v>
      </c>
      <c r="GQ467">
        <v>2814134.8</v>
      </c>
      <c r="GR467">
        <v>-1998622.3</v>
      </c>
      <c r="GS467">
        <v>-1890511.5</v>
      </c>
      <c r="GT467">
        <v>-19113.893</v>
      </c>
      <c r="GW467">
        <v>-88996.827999999994</v>
      </c>
      <c r="HA467">
        <v>-43114.741999999998</v>
      </c>
      <c r="HB467">
        <v>-13859.402</v>
      </c>
      <c r="HE467">
        <v>-2055596.4</v>
      </c>
      <c r="HG467">
        <v>23124824</v>
      </c>
    </row>
    <row r="468" spans="1:215" x14ac:dyDescent="0.25">
      <c r="A468">
        <v>34</v>
      </c>
      <c r="B468" t="s">
        <v>851</v>
      </c>
      <c r="C468">
        <v>2004</v>
      </c>
      <c r="E468" t="s">
        <v>852</v>
      </c>
      <c r="F468">
        <v>1939</v>
      </c>
      <c r="G468">
        <v>0</v>
      </c>
      <c r="I468">
        <v>0</v>
      </c>
      <c r="J468" t="s">
        <v>699</v>
      </c>
      <c r="K468" t="s">
        <v>700</v>
      </c>
      <c r="L468" t="s">
        <v>700</v>
      </c>
      <c r="M468">
        <v>2</v>
      </c>
      <c r="N468" t="s">
        <v>625</v>
      </c>
      <c r="O468">
        <v>0</v>
      </c>
      <c r="P468" t="s">
        <v>633</v>
      </c>
      <c r="Q468" t="s">
        <v>626</v>
      </c>
      <c r="R468">
        <v>2</v>
      </c>
      <c r="S468">
        <v>1</v>
      </c>
      <c r="T468" s="60">
        <v>38168</v>
      </c>
      <c r="U468" s="60">
        <v>38168</v>
      </c>
      <c r="V468" s="60">
        <v>38168</v>
      </c>
      <c r="W468" t="s">
        <v>324</v>
      </c>
      <c r="X468" t="s">
        <v>847</v>
      </c>
      <c r="Y468" t="s">
        <v>619</v>
      </c>
      <c r="Z468">
        <v>3.5000000000000003E-2</v>
      </c>
      <c r="AA468">
        <v>8.5000001000000006E-2</v>
      </c>
      <c r="AB468">
        <v>2</v>
      </c>
      <c r="AC468">
        <v>1</v>
      </c>
      <c r="AD468">
        <v>0</v>
      </c>
      <c r="AE468">
        <v>1</v>
      </c>
      <c r="AF468">
        <v>1</v>
      </c>
      <c r="AG468">
        <v>40</v>
      </c>
      <c r="BP468" s="60">
        <v>38168</v>
      </c>
      <c r="BQ468">
        <v>31544728</v>
      </c>
      <c r="BR468">
        <v>50947452</v>
      </c>
      <c r="BS468">
        <v>0.61900001999999998</v>
      </c>
      <c r="BT468">
        <v>19402722</v>
      </c>
      <c r="BV468">
        <v>7280795</v>
      </c>
      <c r="BW468">
        <v>1716977</v>
      </c>
      <c r="BX468">
        <v>0.64300000999999996</v>
      </c>
      <c r="BY468">
        <v>0</v>
      </c>
      <c r="BZ468">
        <v>0</v>
      </c>
      <c r="CA468">
        <v>0</v>
      </c>
      <c r="CC468">
        <v>0.16500001</v>
      </c>
      <c r="CE468">
        <v>5.8000002000000002E-2</v>
      </c>
      <c r="CG468">
        <v>4.5999999999999999E-2</v>
      </c>
      <c r="CJ468">
        <v>9.6000001000000001E-2</v>
      </c>
      <c r="CS468">
        <v>0</v>
      </c>
      <c r="CT468">
        <v>0</v>
      </c>
      <c r="CU468">
        <v>0</v>
      </c>
      <c r="CV468">
        <v>0.64599996999999998</v>
      </c>
      <c r="CW468">
        <v>0.48099997999999999</v>
      </c>
      <c r="CX468">
        <v>0.16500001</v>
      </c>
      <c r="CY468">
        <v>0.23899999</v>
      </c>
      <c r="CZ468">
        <v>0</v>
      </c>
      <c r="DA468">
        <v>0</v>
      </c>
      <c r="DB468">
        <v>8.5000001000000006E-2</v>
      </c>
      <c r="DC468">
        <v>3.0000000000000001E-3</v>
      </c>
      <c r="DD468">
        <v>0</v>
      </c>
      <c r="DE468">
        <v>2.7000000999999999E-2</v>
      </c>
      <c r="DF468">
        <v>2006</v>
      </c>
      <c r="DG468">
        <v>0.17549998999999999</v>
      </c>
      <c r="DH468">
        <v>9.3999997000000002E-2</v>
      </c>
      <c r="DI468">
        <v>8.1499994000000006E-2</v>
      </c>
      <c r="DJ468">
        <v>6.8199999999999997E-2</v>
      </c>
      <c r="DK468">
        <v>0.16219998999999999</v>
      </c>
      <c r="DL468">
        <v>1367124.3</v>
      </c>
      <c r="DM468">
        <v>768661.31</v>
      </c>
      <c r="DN468">
        <v>598462.93999999994</v>
      </c>
      <c r="DO468">
        <v>500800.97</v>
      </c>
      <c r="DP468">
        <v>1269462.3</v>
      </c>
      <c r="DQ468">
        <v>7345674.5</v>
      </c>
      <c r="DR468">
        <v>0</v>
      </c>
      <c r="DS468">
        <v>0</v>
      </c>
      <c r="DT468">
        <v>0</v>
      </c>
      <c r="DU468">
        <v>0</v>
      </c>
      <c r="DV468">
        <v>157785</v>
      </c>
      <c r="DZ468">
        <v>46.143771999999998</v>
      </c>
      <c r="EA468">
        <v>81425</v>
      </c>
      <c r="EC468">
        <v>77165</v>
      </c>
      <c r="EF468">
        <v>29.318079000000001</v>
      </c>
      <c r="EG468">
        <v>68149</v>
      </c>
      <c r="EN468">
        <v>1022</v>
      </c>
      <c r="EP468">
        <v>7994</v>
      </c>
      <c r="ES468">
        <v>0</v>
      </c>
      <c r="EV468">
        <v>316375</v>
      </c>
      <c r="EW468">
        <v>1</v>
      </c>
      <c r="EX468">
        <v>1</v>
      </c>
      <c r="FN468">
        <v>-2348.5650000000001</v>
      </c>
      <c r="FP468">
        <v>768661.31</v>
      </c>
      <c r="FQ468">
        <v>127573.47</v>
      </c>
      <c r="FR468">
        <v>1031477.8</v>
      </c>
      <c r="FV468">
        <v>4330374</v>
      </c>
      <c r="FW468">
        <v>6258086.5</v>
      </c>
      <c r="FX468">
        <v>3873564.8</v>
      </c>
      <c r="FZ468">
        <v>278058.53000000003</v>
      </c>
      <c r="GA468">
        <v>206236.79999999999</v>
      </c>
      <c r="GB468">
        <v>484295.31</v>
      </c>
      <c r="GC468">
        <v>194324.84</v>
      </c>
      <c r="GD468">
        <v>27033.133000000002</v>
      </c>
      <c r="GG468">
        <v>3531.886</v>
      </c>
      <c r="GL468">
        <v>-106418.28</v>
      </c>
      <c r="GM468">
        <v>31637.925999999999</v>
      </c>
      <c r="GN468">
        <v>-22240.285</v>
      </c>
      <c r="GO468">
        <v>-19891.721000000001</v>
      </c>
      <c r="GQ468">
        <v>10743816</v>
      </c>
      <c r="GR468">
        <v>-2262329.5</v>
      </c>
      <c r="GS468">
        <v>-2145187.2999999998</v>
      </c>
      <c r="GT468">
        <v>-19987.021000000001</v>
      </c>
      <c r="GW468">
        <v>-97155.093999999997</v>
      </c>
      <c r="HA468">
        <v>-48019.644999999997</v>
      </c>
      <c r="HB468">
        <v>-13560.546</v>
      </c>
      <c r="HE468">
        <v>-2323909.7999999998</v>
      </c>
      <c r="HG468">
        <v>31544730</v>
      </c>
    </row>
    <row r="469" spans="1:215" x14ac:dyDescent="0.25">
      <c r="A469">
        <v>34</v>
      </c>
      <c r="B469" t="s">
        <v>851</v>
      </c>
      <c r="C469">
        <v>2005</v>
      </c>
      <c r="E469" t="s">
        <v>852</v>
      </c>
      <c r="F469">
        <v>1939</v>
      </c>
      <c r="G469">
        <v>0</v>
      </c>
      <c r="I469">
        <v>0</v>
      </c>
      <c r="J469" t="s">
        <v>699</v>
      </c>
      <c r="K469" t="s">
        <v>700</v>
      </c>
      <c r="L469" t="s">
        <v>700</v>
      </c>
      <c r="M469">
        <v>2</v>
      </c>
      <c r="N469" t="s">
        <v>625</v>
      </c>
      <c r="O469">
        <v>0</v>
      </c>
      <c r="P469" t="s">
        <v>633</v>
      </c>
      <c r="Q469" t="s">
        <v>626</v>
      </c>
      <c r="R469">
        <v>2</v>
      </c>
      <c r="S469">
        <v>1</v>
      </c>
      <c r="T469" s="60">
        <v>38533</v>
      </c>
      <c r="U469" s="60">
        <v>38533</v>
      </c>
      <c r="V469" s="60">
        <v>38533</v>
      </c>
      <c r="W469" t="s">
        <v>324</v>
      </c>
      <c r="X469" t="s">
        <v>847</v>
      </c>
      <c r="Y469" t="s">
        <v>619</v>
      </c>
      <c r="Z469">
        <v>3.5000000000000003E-2</v>
      </c>
      <c r="AA469">
        <v>8.5000001000000006E-2</v>
      </c>
      <c r="AB469">
        <v>2</v>
      </c>
      <c r="AC469">
        <v>1</v>
      </c>
      <c r="AD469">
        <v>0</v>
      </c>
      <c r="AE469">
        <v>1</v>
      </c>
      <c r="AF469">
        <v>1</v>
      </c>
      <c r="AG469">
        <v>40</v>
      </c>
      <c r="BP469" s="60">
        <v>38533</v>
      </c>
      <c r="BQ469">
        <v>34085216</v>
      </c>
      <c r="BR469">
        <v>56075028</v>
      </c>
      <c r="BS469">
        <v>0.60799998</v>
      </c>
      <c r="BT469">
        <v>21989812</v>
      </c>
      <c r="BV469">
        <v>7550510</v>
      </c>
      <c r="BW469">
        <v>1683212</v>
      </c>
      <c r="BX469">
        <v>0.58700001000000002</v>
      </c>
      <c r="BY469">
        <v>0</v>
      </c>
      <c r="BZ469">
        <v>0</v>
      </c>
      <c r="CA469">
        <v>0</v>
      </c>
      <c r="CC469">
        <v>0.108</v>
      </c>
      <c r="CE469">
        <v>0.10600001000000001</v>
      </c>
      <c r="CG469">
        <v>4.6999998000000001E-2</v>
      </c>
      <c r="CJ469">
        <v>9.4999999000000002E-2</v>
      </c>
      <c r="CR469">
        <v>1</v>
      </c>
      <c r="CS469">
        <v>0</v>
      </c>
      <c r="CT469">
        <v>0</v>
      </c>
      <c r="CU469">
        <v>0</v>
      </c>
      <c r="CV469">
        <v>0.61900001999999998</v>
      </c>
      <c r="CW469">
        <v>0.44400001</v>
      </c>
      <c r="CX469">
        <v>0.17499999999999999</v>
      </c>
      <c r="CY469">
        <v>0.24099999999999999</v>
      </c>
      <c r="CZ469">
        <v>0</v>
      </c>
      <c r="DA469">
        <v>0</v>
      </c>
      <c r="DB469">
        <v>0.105</v>
      </c>
      <c r="DC469">
        <v>3.0000000000000001E-3</v>
      </c>
      <c r="DD469">
        <v>3.2000002E-2</v>
      </c>
      <c r="DE469">
        <v>0</v>
      </c>
      <c r="DF469">
        <v>2007</v>
      </c>
      <c r="DG469">
        <v>0.17719999</v>
      </c>
      <c r="DH469">
        <v>9.3999997000000002E-2</v>
      </c>
      <c r="DI469">
        <v>8.3199999999999996E-2</v>
      </c>
      <c r="DJ469">
        <v>4.5200000999999997E-2</v>
      </c>
      <c r="DK469">
        <v>0.13919999999999999</v>
      </c>
      <c r="DL469">
        <v>1399761.3</v>
      </c>
      <c r="DM469">
        <v>761790</v>
      </c>
      <c r="DN469">
        <v>637971.25</v>
      </c>
      <c r="DO469">
        <v>346613.34</v>
      </c>
      <c r="DP469">
        <v>1108403.3999999999</v>
      </c>
      <c r="DQ469">
        <v>7669150.5</v>
      </c>
      <c r="DR469">
        <v>0</v>
      </c>
      <c r="DS469">
        <v>0</v>
      </c>
      <c r="DT469">
        <v>0</v>
      </c>
      <c r="DU469">
        <v>0</v>
      </c>
      <c r="DV469">
        <v>157643</v>
      </c>
      <c r="DW469">
        <v>7375554</v>
      </c>
      <c r="DX469">
        <v>42</v>
      </c>
      <c r="DY469">
        <v>10.3</v>
      </c>
      <c r="DZ469">
        <v>46.786434</v>
      </c>
      <c r="EA469">
        <v>88282</v>
      </c>
      <c r="EC469">
        <v>82491</v>
      </c>
      <c r="ED469">
        <v>2796716.8</v>
      </c>
      <c r="EF469">
        <v>33.902999999999999</v>
      </c>
      <c r="EG469">
        <v>73341</v>
      </c>
      <c r="EN469">
        <v>1048</v>
      </c>
      <c r="EP469">
        <v>8102</v>
      </c>
      <c r="ES469">
        <v>0</v>
      </c>
      <c r="EV469">
        <v>328416</v>
      </c>
      <c r="EW469">
        <v>1</v>
      </c>
      <c r="EX469">
        <v>0</v>
      </c>
      <c r="FN469">
        <v>-1931.3330000000001</v>
      </c>
      <c r="FP469">
        <v>761790</v>
      </c>
      <c r="FQ469">
        <v>148813.03</v>
      </c>
      <c r="FR469">
        <v>906749.31</v>
      </c>
      <c r="FW469">
        <v>1817352.4</v>
      </c>
      <c r="FX469">
        <v>2569878.2999999998</v>
      </c>
      <c r="FZ469">
        <v>352219.84</v>
      </c>
      <c r="GA469">
        <v>268364.40999999997</v>
      </c>
      <c r="GB469">
        <v>620584.25</v>
      </c>
      <c r="GC469">
        <v>222603.17</v>
      </c>
      <c r="GD469">
        <v>20389.300999999999</v>
      </c>
      <c r="GG469">
        <v>1931.1610000000001</v>
      </c>
      <c r="GL469">
        <v>-114896.88</v>
      </c>
      <c r="GM469">
        <v>88385.077999999994</v>
      </c>
      <c r="GN469">
        <v>-78835.718999999997</v>
      </c>
      <c r="GO469">
        <v>-76904.391000000003</v>
      </c>
      <c r="GQ469">
        <v>5147319.5</v>
      </c>
      <c r="GR469">
        <v>-2533102.7999999998</v>
      </c>
      <c r="GS469">
        <v>-2407652</v>
      </c>
      <c r="GT469">
        <v>-21460.059000000001</v>
      </c>
      <c r="GW469">
        <v>-103990.67</v>
      </c>
      <c r="HA469">
        <v>-59395.758000000002</v>
      </c>
      <c r="HB469">
        <v>-14403.715</v>
      </c>
      <c r="HE469">
        <v>-2606902.2999999998</v>
      </c>
      <c r="HG469">
        <v>34085220</v>
      </c>
    </row>
    <row r="470" spans="1:215" x14ac:dyDescent="0.25">
      <c r="A470">
        <v>34</v>
      </c>
      <c r="B470" t="s">
        <v>851</v>
      </c>
      <c r="C470">
        <v>2006</v>
      </c>
      <c r="E470" t="s">
        <v>852</v>
      </c>
      <c r="F470">
        <v>1939</v>
      </c>
      <c r="G470">
        <v>0</v>
      </c>
      <c r="I470">
        <v>0</v>
      </c>
      <c r="J470" t="s">
        <v>699</v>
      </c>
      <c r="K470" t="s">
        <v>700</v>
      </c>
      <c r="L470" t="s">
        <v>700</v>
      </c>
      <c r="M470">
        <v>2</v>
      </c>
      <c r="N470" t="s">
        <v>625</v>
      </c>
      <c r="O470">
        <v>0</v>
      </c>
      <c r="P470" t="s">
        <v>633</v>
      </c>
      <c r="Q470" t="s">
        <v>626</v>
      </c>
      <c r="R470">
        <v>2</v>
      </c>
      <c r="S470">
        <v>1</v>
      </c>
      <c r="T470" s="60">
        <v>38898</v>
      </c>
      <c r="U470" s="60">
        <v>38898</v>
      </c>
      <c r="V470" s="60">
        <v>38898</v>
      </c>
      <c r="W470" t="s">
        <v>324</v>
      </c>
      <c r="X470" t="s">
        <v>847</v>
      </c>
      <c r="Y470" t="s">
        <v>619</v>
      </c>
      <c r="Z470">
        <v>3.5000000000000003E-2</v>
      </c>
      <c r="AA470">
        <v>8.5000001000000006E-2</v>
      </c>
      <c r="AB470">
        <v>2</v>
      </c>
      <c r="AC470">
        <v>1</v>
      </c>
      <c r="AD470">
        <v>0</v>
      </c>
      <c r="AE470">
        <v>1</v>
      </c>
      <c r="AF470">
        <v>1</v>
      </c>
      <c r="AG470">
        <v>40</v>
      </c>
      <c r="BP470" s="60">
        <v>38898</v>
      </c>
      <c r="BQ470">
        <v>36584888</v>
      </c>
      <c r="BR470">
        <v>58996912</v>
      </c>
      <c r="BS470">
        <v>0.62</v>
      </c>
      <c r="BT470">
        <v>22412024</v>
      </c>
      <c r="BV470">
        <v>7765752</v>
      </c>
      <c r="BW470">
        <v>1679524</v>
      </c>
      <c r="BX470">
        <v>0.35799998</v>
      </c>
      <c r="BY470">
        <v>0</v>
      </c>
      <c r="BZ470">
        <v>0</v>
      </c>
      <c r="CA470">
        <v>0</v>
      </c>
      <c r="CC470">
        <v>0.11799999999999999</v>
      </c>
      <c r="CE470">
        <v>0.13</v>
      </c>
      <c r="CG470">
        <v>7.9000003999999999E-2</v>
      </c>
      <c r="CJ470">
        <v>9.0000003999999995E-2</v>
      </c>
      <c r="CR470">
        <v>1</v>
      </c>
      <c r="CS470">
        <v>0</v>
      </c>
      <c r="CT470">
        <v>0</v>
      </c>
      <c r="CU470">
        <v>0</v>
      </c>
      <c r="CV470">
        <v>0.61199999000000005</v>
      </c>
      <c r="CW470">
        <v>0.41799997999999999</v>
      </c>
      <c r="CX470">
        <v>0.19399999000000001</v>
      </c>
      <c r="CY470">
        <v>0.23300000000000001</v>
      </c>
      <c r="CZ470">
        <v>0</v>
      </c>
      <c r="DA470">
        <v>0</v>
      </c>
      <c r="DB470">
        <v>0.108</v>
      </c>
      <c r="DC470">
        <v>5.0000000000000001E-3</v>
      </c>
      <c r="DD470">
        <v>4.1999999000000003E-2</v>
      </c>
      <c r="DE470">
        <v>0</v>
      </c>
      <c r="DF470">
        <v>2008</v>
      </c>
      <c r="DG470">
        <v>0.17599999999999999</v>
      </c>
      <c r="DH470">
        <v>9.3999997000000002E-2</v>
      </c>
      <c r="DI470">
        <v>8.1999995000000006E-2</v>
      </c>
      <c r="DJ470">
        <v>-5.5999999999999999E-3</v>
      </c>
      <c r="DK470">
        <v>8.8399999000000007E-2</v>
      </c>
      <c r="DL470">
        <v>1444740</v>
      </c>
      <c r="DM470">
        <v>799034.31</v>
      </c>
      <c r="DN470">
        <v>645705.68999999994</v>
      </c>
      <c r="DO470">
        <v>-44150.964999999997</v>
      </c>
      <c r="DP470">
        <v>754883.38</v>
      </c>
      <c r="DQ470">
        <v>7871836</v>
      </c>
      <c r="DR470">
        <v>0</v>
      </c>
      <c r="DS470">
        <v>0</v>
      </c>
      <c r="DT470">
        <v>0</v>
      </c>
      <c r="DU470">
        <v>0</v>
      </c>
      <c r="DV470">
        <v>155946</v>
      </c>
      <c r="DW470">
        <v>7580080</v>
      </c>
      <c r="DX470">
        <v>42</v>
      </c>
      <c r="DY470">
        <v>10.4</v>
      </c>
      <c r="DZ470">
        <v>48.606997999999997</v>
      </c>
      <c r="EA470">
        <v>94594</v>
      </c>
      <c r="EC470">
        <v>85153</v>
      </c>
      <c r="ED470">
        <v>3016863.3</v>
      </c>
      <c r="EF470">
        <v>35.429001</v>
      </c>
      <c r="EG470">
        <v>75747</v>
      </c>
      <c r="EH470">
        <v>2880862.5</v>
      </c>
      <c r="EN470">
        <v>1089</v>
      </c>
      <c r="EO470">
        <v>23526.203000000001</v>
      </c>
      <c r="EP470">
        <v>8317</v>
      </c>
      <c r="ES470">
        <v>0</v>
      </c>
      <c r="EV470">
        <v>335693</v>
      </c>
      <c r="EW470">
        <v>0</v>
      </c>
      <c r="EX470">
        <v>0</v>
      </c>
      <c r="FN470">
        <v>-2162.259</v>
      </c>
      <c r="FP470">
        <v>799034.31</v>
      </c>
      <c r="FQ470">
        <v>123542.61</v>
      </c>
      <c r="FR470">
        <v>534305.25</v>
      </c>
      <c r="FW470">
        <v>1456882.3</v>
      </c>
      <c r="FX470">
        <v>2971529.8</v>
      </c>
      <c r="FZ470">
        <v>489976.25</v>
      </c>
      <c r="GA470">
        <v>353259.84</v>
      </c>
      <c r="GB470">
        <v>843236.13</v>
      </c>
      <c r="GC470">
        <v>270388.38</v>
      </c>
      <c r="GD470">
        <v>26197.197</v>
      </c>
      <c r="GG470">
        <v>1870.7439999999999</v>
      </c>
      <c r="GL470">
        <v>-132196.28</v>
      </c>
      <c r="GM470">
        <v>199749.53</v>
      </c>
      <c r="GN470">
        <v>-187485.47</v>
      </c>
      <c r="GO470">
        <v>-185323.2</v>
      </c>
      <c r="GQ470">
        <v>5450172</v>
      </c>
      <c r="GR470">
        <v>-2877230.8</v>
      </c>
      <c r="GS470">
        <v>-2741164</v>
      </c>
      <c r="GT470">
        <v>-23165.062999999998</v>
      </c>
      <c r="GW470">
        <v>-112901.63</v>
      </c>
      <c r="HA470">
        <v>-57967.063000000002</v>
      </c>
      <c r="HB470">
        <v>-15303.37</v>
      </c>
      <c r="HE470">
        <v>-2950501.3</v>
      </c>
      <c r="HG470">
        <v>36584888</v>
      </c>
    </row>
    <row r="471" spans="1:215" x14ac:dyDescent="0.25">
      <c r="A471">
        <v>34</v>
      </c>
      <c r="B471" t="s">
        <v>851</v>
      </c>
      <c r="C471">
        <v>2007</v>
      </c>
      <c r="E471" t="s">
        <v>852</v>
      </c>
      <c r="F471">
        <v>1939</v>
      </c>
      <c r="G471">
        <v>0</v>
      </c>
      <c r="I471">
        <v>0</v>
      </c>
      <c r="J471" t="s">
        <v>699</v>
      </c>
      <c r="K471" t="s">
        <v>700</v>
      </c>
      <c r="L471" t="s">
        <v>700</v>
      </c>
      <c r="M471">
        <v>2</v>
      </c>
      <c r="N471" t="s">
        <v>625</v>
      </c>
      <c r="O471">
        <v>0</v>
      </c>
      <c r="P471" t="s">
        <v>633</v>
      </c>
      <c r="Q471" t="s">
        <v>626</v>
      </c>
      <c r="R471">
        <v>2</v>
      </c>
      <c r="S471">
        <v>1</v>
      </c>
      <c r="T471" s="60">
        <v>39263</v>
      </c>
      <c r="U471" s="60">
        <v>39263</v>
      </c>
      <c r="V471" s="60">
        <v>39263</v>
      </c>
      <c r="W471" t="s">
        <v>324</v>
      </c>
      <c r="X471" t="s">
        <v>847</v>
      </c>
      <c r="Y471" t="s">
        <v>619</v>
      </c>
      <c r="Z471">
        <v>3.5000000000000003E-2</v>
      </c>
      <c r="AA471">
        <v>8.5000001000000006E-2</v>
      </c>
      <c r="AB471">
        <v>2</v>
      </c>
      <c r="AC471">
        <v>1</v>
      </c>
      <c r="AD471">
        <v>0</v>
      </c>
      <c r="AE471">
        <v>1</v>
      </c>
      <c r="AF471">
        <v>1</v>
      </c>
      <c r="AG471">
        <v>30</v>
      </c>
      <c r="BP471" s="60">
        <v>39263</v>
      </c>
      <c r="BQ471">
        <v>41909320</v>
      </c>
      <c r="BR471">
        <v>65648396</v>
      </c>
      <c r="BS471">
        <v>0.63800000999999995</v>
      </c>
      <c r="BT471">
        <v>23739076</v>
      </c>
      <c r="BV471">
        <v>8149849</v>
      </c>
      <c r="BW471">
        <v>2052396</v>
      </c>
      <c r="BX471">
        <v>0.39800000000000002</v>
      </c>
      <c r="BY471">
        <v>0</v>
      </c>
      <c r="BZ471">
        <v>0</v>
      </c>
      <c r="CA471">
        <v>0</v>
      </c>
      <c r="CC471">
        <v>0.192</v>
      </c>
      <c r="CE471">
        <v>0.13900000000000001</v>
      </c>
      <c r="CG471">
        <v>0.125</v>
      </c>
      <c r="CJ471">
        <v>9.1000005999999994E-2</v>
      </c>
      <c r="CR471">
        <v>1</v>
      </c>
      <c r="CS471">
        <v>0</v>
      </c>
      <c r="CT471">
        <v>0</v>
      </c>
      <c r="CU471">
        <v>0</v>
      </c>
      <c r="CV471">
        <v>0.62099998999999995</v>
      </c>
      <c r="CW471">
        <v>0.40099998999999997</v>
      </c>
      <c r="CX471">
        <v>0.22</v>
      </c>
      <c r="CY471">
        <v>0.20599999999999999</v>
      </c>
      <c r="CZ471">
        <v>0</v>
      </c>
      <c r="DA471">
        <v>0</v>
      </c>
      <c r="DB471">
        <v>0.11300001</v>
      </c>
      <c r="DC471">
        <v>2E-3</v>
      </c>
      <c r="DD471">
        <v>5.8000002000000002E-2</v>
      </c>
      <c r="DE471">
        <v>0</v>
      </c>
      <c r="DF471">
        <v>2009</v>
      </c>
      <c r="DG471">
        <v>0.17599999999999999</v>
      </c>
      <c r="DH471">
        <v>9.3999997000000002E-2</v>
      </c>
      <c r="DI471">
        <v>8.1999995000000006E-2</v>
      </c>
      <c r="DJ471">
        <v>2.1700000000000001E-2</v>
      </c>
      <c r="DK471">
        <v>0.1157</v>
      </c>
      <c r="DL471">
        <v>1477084.1</v>
      </c>
      <c r="DM471">
        <v>826249</v>
      </c>
      <c r="DN471">
        <v>650835.06000000006</v>
      </c>
      <c r="DO471">
        <v>172055.17</v>
      </c>
      <c r="DP471">
        <v>998304.19</v>
      </c>
      <c r="DQ471">
        <v>7939262</v>
      </c>
      <c r="DR471">
        <v>0</v>
      </c>
      <c r="DS471">
        <v>0</v>
      </c>
      <c r="DT471">
        <v>0</v>
      </c>
      <c r="DU471">
        <v>0</v>
      </c>
      <c r="DV471">
        <v>159222</v>
      </c>
      <c r="DW471">
        <v>7980872.5</v>
      </c>
      <c r="DX471">
        <v>41.700001</v>
      </c>
      <c r="DY471">
        <v>10</v>
      </c>
      <c r="DZ471">
        <v>50.124001</v>
      </c>
      <c r="EA471">
        <v>99309</v>
      </c>
      <c r="EC471">
        <v>89269</v>
      </c>
      <c r="ED471">
        <v>3342349.5</v>
      </c>
      <c r="EF471">
        <v>37.441001999999997</v>
      </c>
      <c r="EG471">
        <v>79723</v>
      </c>
      <c r="EH471">
        <v>3196629.3</v>
      </c>
      <c r="EN471">
        <v>1097</v>
      </c>
      <c r="EO471">
        <v>24489.18</v>
      </c>
      <c r="EP471">
        <v>8449</v>
      </c>
      <c r="ES471">
        <v>0</v>
      </c>
      <c r="EV471">
        <v>347800</v>
      </c>
      <c r="EW471">
        <v>0</v>
      </c>
      <c r="EX471">
        <v>0</v>
      </c>
      <c r="FI471">
        <v>41909320</v>
      </c>
      <c r="FN471">
        <v>-2437.4580000000001</v>
      </c>
      <c r="FP471">
        <v>826249</v>
      </c>
      <c r="FQ471">
        <v>115915.04</v>
      </c>
      <c r="FR471">
        <v>737670.63</v>
      </c>
      <c r="FW471">
        <v>1679834.6</v>
      </c>
      <c r="FX471">
        <v>5597334</v>
      </c>
      <c r="FZ471">
        <v>582700.56000000006</v>
      </c>
      <c r="GA471">
        <v>424294.34</v>
      </c>
      <c r="GB471">
        <v>1006994.9</v>
      </c>
      <c r="GC471">
        <v>270234.06</v>
      </c>
      <c r="GD471">
        <v>92106.866999999998</v>
      </c>
      <c r="GG471">
        <v>1755.249</v>
      </c>
      <c r="GL471">
        <v>-150925.92000000001</v>
      </c>
      <c r="GM471">
        <v>192912.27</v>
      </c>
      <c r="GN471">
        <v>-179087.13</v>
      </c>
      <c r="GO471">
        <v>-176649.67</v>
      </c>
      <c r="GQ471">
        <v>8511159</v>
      </c>
      <c r="GR471">
        <v>-3111752.8</v>
      </c>
      <c r="GS471">
        <v>-2965355.5</v>
      </c>
      <c r="GT471">
        <v>-24574.785</v>
      </c>
      <c r="GW471">
        <v>-121822.27</v>
      </c>
      <c r="HA471">
        <v>-59731.91</v>
      </c>
      <c r="HB471">
        <v>-15246.203</v>
      </c>
      <c r="HE471">
        <v>-3186730.8</v>
      </c>
      <c r="HG471">
        <v>41909316</v>
      </c>
    </row>
    <row r="472" spans="1:215" x14ac:dyDescent="0.25">
      <c r="A472">
        <v>34</v>
      </c>
      <c r="B472" t="s">
        <v>851</v>
      </c>
      <c r="C472">
        <v>2008</v>
      </c>
      <c r="E472" t="s">
        <v>852</v>
      </c>
      <c r="F472">
        <v>1939</v>
      </c>
      <c r="G472">
        <v>0</v>
      </c>
      <c r="I472">
        <v>0</v>
      </c>
      <c r="J472" t="s">
        <v>699</v>
      </c>
      <c r="K472" t="s">
        <v>700</v>
      </c>
      <c r="L472" t="s">
        <v>700</v>
      </c>
      <c r="M472">
        <v>2</v>
      </c>
      <c r="N472" t="s">
        <v>625</v>
      </c>
      <c r="O472">
        <v>0</v>
      </c>
      <c r="P472" t="s">
        <v>633</v>
      </c>
      <c r="Q472" t="s">
        <v>626</v>
      </c>
      <c r="R472">
        <v>2</v>
      </c>
      <c r="S472">
        <v>1</v>
      </c>
      <c r="T472" s="60">
        <v>39629</v>
      </c>
      <c r="U472" s="60">
        <v>39629</v>
      </c>
      <c r="V472" s="60">
        <v>39629</v>
      </c>
      <c r="W472" t="s">
        <v>324</v>
      </c>
      <c r="X472" t="s">
        <v>847</v>
      </c>
      <c r="Y472" t="s">
        <v>619</v>
      </c>
      <c r="Z472">
        <v>3.5000000000000003E-2</v>
      </c>
      <c r="AA472">
        <v>8.5000001000000006E-2</v>
      </c>
      <c r="AB472">
        <v>2</v>
      </c>
      <c r="AC472">
        <v>1</v>
      </c>
      <c r="AD472">
        <v>0</v>
      </c>
      <c r="AE472">
        <v>1</v>
      </c>
      <c r="AF472">
        <v>1</v>
      </c>
      <c r="AG472">
        <v>30</v>
      </c>
      <c r="BP472" s="60">
        <v>39629</v>
      </c>
      <c r="BQ472">
        <v>38430724</v>
      </c>
      <c r="BR472">
        <v>68632368</v>
      </c>
      <c r="BS472">
        <v>0.56000000000000005</v>
      </c>
      <c r="BT472">
        <v>30201644</v>
      </c>
      <c r="BV472">
        <v>8521717</v>
      </c>
      <c r="BW472">
        <v>1949463</v>
      </c>
      <c r="BX472">
        <v>0.60000001999999997</v>
      </c>
      <c r="BY472">
        <v>0</v>
      </c>
      <c r="BZ472">
        <v>0</v>
      </c>
      <c r="CA472">
        <v>0</v>
      </c>
      <c r="CC472">
        <v>-5.0000001000000002E-2</v>
      </c>
      <c r="CE472">
        <v>8.1999995000000006E-2</v>
      </c>
      <c r="CG472">
        <v>0.10299999999999999</v>
      </c>
      <c r="CJ472">
        <v>6.8999998000000007E-2</v>
      </c>
      <c r="CR472">
        <v>1</v>
      </c>
      <c r="CS472">
        <v>0</v>
      </c>
      <c r="CT472">
        <v>0</v>
      </c>
      <c r="CU472">
        <v>0</v>
      </c>
      <c r="CV472">
        <v>0.54600000000000004</v>
      </c>
      <c r="CW472">
        <v>0.33200002000000001</v>
      </c>
      <c r="CX472">
        <v>0.214</v>
      </c>
      <c r="CY472">
        <v>0.252</v>
      </c>
      <c r="CZ472">
        <v>0</v>
      </c>
      <c r="DA472">
        <v>0</v>
      </c>
      <c r="DB472">
        <v>0.125</v>
      </c>
      <c r="DC472">
        <v>1E-3</v>
      </c>
      <c r="DD472">
        <v>7.6000004999999995E-2</v>
      </c>
      <c r="DE472">
        <v>0</v>
      </c>
      <c r="DF472">
        <v>2010</v>
      </c>
      <c r="DG472">
        <v>0.1762</v>
      </c>
      <c r="DH472">
        <v>9.3999997000000002E-2</v>
      </c>
      <c r="DI472">
        <v>8.2200006000000006E-2</v>
      </c>
      <c r="DJ472">
        <v>5.4699998E-2</v>
      </c>
      <c r="DK472">
        <v>0.1487</v>
      </c>
      <c r="DL472">
        <v>1547051.6</v>
      </c>
      <c r="DM472">
        <v>865400.19</v>
      </c>
      <c r="DN472">
        <v>681651.5</v>
      </c>
      <c r="DO472">
        <v>453474.94</v>
      </c>
      <c r="DP472">
        <v>1318875.1000000001</v>
      </c>
      <c r="DQ472">
        <v>8293518</v>
      </c>
      <c r="DR472">
        <v>0</v>
      </c>
      <c r="DS472">
        <v>0</v>
      </c>
      <c r="DT472">
        <v>0</v>
      </c>
      <c r="DU472">
        <v>0</v>
      </c>
      <c r="DV472">
        <v>160801</v>
      </c>
      <c r="DW472">
        <v>8303280</v>
      </c>
      <c r="DX472">
        <v>41.799999</v>
      </c>
      <c r="DY472">
        <v>10.1</v>
      </c>
      <c r="DZ472">
        <v>51.637000999999998</v>
      </c>
      <c r="EA472">
        <v>104934</v>
      </c>
      <c r="EC472">
        <v>91497</v>
      </c>
      <c r="ED472">
        <v>3549172.8</v>
      </c>
      <c r="EF472">
        <v>38.790000999999997</v>
      </c>
      <c r="EG472">
        <v>81772</v>
      </c>
      <c r="EH472">
        <v>3393067.5</v>
      </c>
      <c r="EN472">
        <v>1077</v>
      </c>
      <c r="EO472">
        <v>24760.025000000001</v>
      </c>
      <c r="EP472">
        <v>8648</v>
      </c>
      <c r="ES472">
        <v>0</v>
      </c>
      <c r="EV472">
        <v>357232</v>
      </c>
      <c r="EW472">
        <v>0</v>
      </c>
      <c r="EX472">
        <v>0</v>
      </c>
      <c r="FI472">
        <v>38430724</v>
      </c>
      <c r="FN472">
        <v>-6073.4250000000002</v>
      </c>
      <c r="FP472">
        <v>865400.19</v>
      </c>
      <c r="FQ472">
        <v>130673.63</v>
      </c>
      <c r="FR472">
        <v>1041114.8</v>
      </c>
      <c r="FW472">
        <v>2037188.6</v>
      </c>
      <c r="FX472">
        <v>-3235738.8</v>
      </c>
      <c r="FZ472">
        <v>488432.31</v>
      </c>
      <c r="GA472">
        <v>451129.22</v>
      </c>
      <c r="GB472">
        <v>939561.56</v>
      </c>
      <c r="GC472">
        <v>387493.41</v>
      </c>
      <c r="GD472">
        <v>40935.894999999997</v>
      </c>
      <c r="GG472">
        <v>7322.8198000000002</v>
      </c>
      <c r="GL472">
        <v>-188915.02</v>
      </c>
      <c r="GM472">
        <v>200288.42</v>
      </c>
      <c r="GN472">
        <v>-165850.72</v>
      </c>
      <c r="GO472">
        <v>-159777.29999999999</v>
      </c>
      <c r="GQ472">
        <v>22286.256000000001</v>
      </c>
      <c r="GR472">
        <v>-3423982.3</v>
      </c>
      <c r="GS472">
        <v>-3268108.5</v>
      </c>
      <c r="GT472">
        <v>-25505.050999999999</v>
      </c>
      <c r="GW472">
        <v>-130368.6</v>
      </c>
      <c r="HA472">
        <v>-60285.625</v>
      </c>
      <c r="HB472">
        <v>-16613.363000000001</v>
      </c>
      <c r="HE472">
        <v>-3500880.8</v>
      </c>
      <c r="HG472">
        <v>38430724</v>
      </c>
    </row>
    <row r="473" spans="1:215" x14ac:dyDescent="0.25">
      <c r="A473">
        <v>34</v>
      </c>
      <c r="B473" t="s">
        <v>851</v>
      </c>
      <c r="C473">
        <v>2009</v>
      </c>
      <c r="E473" t="s">
        <v>852</v>
      </c>
      <c r="F473">
        <v>1939</v>
      </c>
      <c r="G473">
        <v>0</v>
      </c>
      <c r="I473">
        <v>0</v>
      </c>
      <c r="J473" t="s">
        <v>699</v>
      </c>
      <c r="K473" t="s">
        <v>700</v>
      </c>
      <c r="L473" t="s">
        <v>700</v>
      </c>
      <c r="M473">
        <v>2</v>
      </c>
      <c r="N473" t="s">
        <v>625</v>
      </c>
      <c r="O473">
        <v>0</v>
      </c>
      <c r="P473" t="s">
        <v>633</v>
      </c>
      <c r="Q473" t="s">
        <v>626</v>
      </c>
      <c r="R473">
        <v>2</v>
      </c>
      <c r="S473">
        <v>1</v>
      </c>
      <c r="T473" s="60">
        <v>39994</v>
      </c>
      <c r="U473" s="60">
        <v>39994</v>
      </c>
      <c r="V473" s="60">
        <v>39994</v>
      </c>
      <c r="W473" t="s">
        <v>324</v>
      </c>
      <c r="X473" t="s">
        <v>848</v>
      </c>
      <c r="Y473" t="s">
        <v>619</v>
      </c>
      <c r="Z473">
        <v>3.5000000000000003E-2</v>
      </c>
      <c r="AA473">
        <v>8.5000001000000006E-2</v>
      </c>
      <c r="AB473">
        <v>2</v>
      </c>
      <c r="AC473">
        <v>0</v>
      </c>
      <c r="AD473">
        <v>5</v>
      </c>
      <c r="AE473">
        <v>1</v>
      </c>
      <c r="AF473">
        <v>1</v>
      </c>
      <c r="AG473">
        <v>30</v>
      </c>
      <c r="BP473" s="60">
        <v>39994</v>
      </c>
      <c r="BQ473">
        <v>38026044</v>
      </c>
      <c r="BR473">
        <v>73027200</v>
      </c>
      <c r="BS473">
        <v>0.52099996999999998</v>
      </c>
      <c r="BT473">
        <v>35001152</v>
      </c>
      <c r="BV473">
        <v>8945021</v>
      </c>
      <c r="BW473">
        <v>2109480</v>
      </c>
      <c r="BX473">
        <v>0.75900000000000001</v>
      </c>
      <c r="BY473">
        <v>0</v>
      </c>
      <c r="BZ473">
        <v>0</v>
      </c>
      <c r="CA473">
        <v>0</v>
      </c>
      <c r="CC473">
        <v>-0.22700001</v>
      </c>
      <c r="CE473">
        <v>-4.3000001000000003E-2</v>
      </c>
      <c r="CG473">
        <v>1.7000001000000001E-2</v>
      </c>
      <c r="CJ473">
        <v>3.0999999E-2</v>
      </c>
      <c r="CR473">
        <v>1</v>
      </c>
      <c r="CS473">
        <v>0</v>
      </c>
      <c r="CT473">
        <v>0</v>
      </c>
      <c r="CU473">
        <v>0</v>
      </c>
      <c r="CV473">
        <v>0.50300001999999999</v>
      </c>
      <c r="CW473">
        <v>0.31200000999999999</v>
      </c>
      <c r="CX473">
        <v>0.191</v>
      </c>
      <c r="CY473">
        <v>0.25600001</v>
      </c>
      <c r="CZ473">
        <v>0</v>
      </c>
      <c r="DA473">
        <v>0</v>
      </c>
      <c r="DB473">
        <v>0.11899999999999999</v>
      </c>
      <c r="DC473">
        <v>1.4999999999999999E-2</v>
      </c>
      <c r="DD473">
        <v>0.107</v>
      </c>
      <c r="DE473">
        <v>0</v>
      </c>
      <c r="DF473">
        <v>2011</v>
      </c>
      <c r="DG473">
        <v>0.19206182999999999</v>
      </c>
      <c r="DH473">
        <v>9.9368699000000005E-2</v>
      </c>
      <c r="DI473">
        <v>9.2700005000000002E-2</v>
      </c>
      <c r="DJ473">
        <v>8.3900005E-2</v>
      </c>
      <c r="DK473">
        <v>0.18322669999999999</v>
      </c>
      <c r="DL473">
        <v>1693502.5</v>
      </c>
      <c r="DM473">
        <v>876182.13</v>
      </c>
      <c r="DN473">
        <v>817320.38</v>
      </c>
      <c r="DO473">
        <v>739416.88</v>
      </c>
      <c r="DP473">
        <v>1615599</v>
      </c>
      <c r="DQ473">
        <v>8817487</v>
      </c>
      <c r="DR473">
        <v>0</v>
      </c>
      <c r="DS473">
        <v>0</v>
      </c>
      <c r="DT473">
        <v>0</v>
      </c>
      <c r="DU473">
        <v>0</v>
      </c>
      <c r="DV473">
        <v>165474</v>
      </c>
      <c r="DW473">
        <v>8872551</v>
      </c>
      <c r="DX473">
        <v>41.799999</v>
      </c>
      <c r="DY473">
        <v>10.1</v>
      </c>
      <c r="DZ473">
        <v>53.618999000000002</v>
      </c>
      <c r="EA473">
        <v>108416</v>
      </c>
      <c r="EC473">
        <v>94419</v>
      </c>
      <c r="ED473">
        <v>3812546</v>
      </c>
      <c r="EF473">
        <v>40.379002</v>
      </c>
      <c r="EG473">
        <v>84510</v>
      </c>
      <c r="EH473">
        <v>3645125.5</v>
      </c>
      <c r="EN473">
        <v>1093</v>
      </c>
      <c r="EO473">
        <v>25999.205000000002</v>
      </c>
      <c r="EP473">
        <v>8816</v>
      </c>
      <c r="ES473">
        <v>0</v>
      </c>
      <c r="EV473">
        <v>368309</v>
      </c>
      <c r="EW473">
        <v>0</v>
      </c>
      <c r="EX473">
        <v>0</v>
      </c>
      <c r="FI473">
        <v>28531312</v>
      </c>
      <c r="FN473">
        <v>-3498.3</v>
      </c>
      <c r="FP473">
        <v>876182.13</v>
      </c>
      <c r="FQ473">
        <v>152328.85999999999</v>
      </c>
      <c r="FR473">
        <v>1451591.8</v>
      </c>
      <c r="FW473">
        <v>2480102.7999999998</v>
      </c>
      <c r="FX473">
        <v>-9453113</v>
      </c>
      <c r="FZ473">
        <v>367244.81</v>
      </c>
      <c r="GA473">
        <v>349559.44</v>
      </c>
      <c r="GB473">
        <v>716804.25</v>
      </c>
      <c r="GC473">
        <v>191035.23</v>
      </c>
      <c r="GD473">
        <v>11225.007</v>
      </c>
      <c r="GG473">
        <v>10634.455</v>
      </c>
      <c r="GL473">
        <v>-192814.45</v>
      </c>
      <c r="GM473">
        <v>47582.362999999998</v>
      </c>
      <c r="GN473">
        <v>-19639.02</v>
      </c>
      <c r="GO473">
        <v>-16140.718999999999</v>
      </c>
      <c r="GQ473">
        <v>-6208183</v>
      </c>
      <c r="GR473">
        <v>-3653714</v>
      </c>
      <c r="GS473">
        <v>-3486697.3</v>
      </c>
      <c r="GT473">
        <v>-26321.768</v>
      </c>
      <c r="GW473">
        <v>-140694.97</v>
      </c>
      <c r="HA473">
        <v>-53709.137000000002</v>
      </c>
      <c r="HB473">
        <v>-17387.936000000002</v>
      </c>
      <c r="HE473">
        <v>-3724811</v>
      </c>
      <c r="HG473">
        <v>28497730</v>
      </c>
    </row>
    <row r="474" spans="1:215" x14ac:dyDescent="0.25">
      <c r="A474">
        <v>34</v>
      </c>
      <c r="B474" t="s">
        <v>851</v>
      </c>
      <c r="C474">
        <v>2010</v>
      </c>
      <c r="E474" t="s">
        <v>852</v>
      </c>
      <c r="F474">
        <v>1939</v>
      </c>
      <c r="G474">
        <v>0</v>
      </c>
      <c r="I474">
        <v>0</v>
      </c>
      <c r="J474" t="s">
        <v>699</v>
      </c>
      <c r="K474" t="s">
        <v>700</v>
      </c>
      <c r="L474" t="s">
        <v>700</v>
      </c>
      <c r="M474">
        <v>2</v>
      </c>
      <c r="N474" t="s">
        <v>625</v>
      </c>
      <c r="O474">
        <v>0</v>
      </c>
      <c r="P474" t="s">
        <v>633</v>
      </c>
      <c r="Q474" t="s">
        <v>626</v>
      </c>
      <c r="R474">
        <v>2</v>
      </c>
      <c r="S474">
        <v>1</v>
      </c>
      <c r="T474" s="60">
        <v>40359</v>
      </c>
      <c r="U474" s="60">
        <v>40359</v>
      </c>
      <c r="V474" s="60">
        <v>40359</v>
      </c>
      <c r="W474" t="s">
        <v>324</v>
      </c>
      <c r="X474" t="s">
        <v>848</v>
      </c>
      <c r="Y474" t="s">
        <v>619</v>
      </c>
      <c r="Z474">
        <v>3.5000000000000003E-2</v>
      </c>
      <c r="AA474">
        <v>8.5000001000000006E-2</v>
      </c>
      <c r="AB474">
        <v>2</v>
      </c>
      <c r="AC474">
        <v>0</v>
      </c>
      <c r="AD474">
        <v>5</v>
      </c>
      <c r="AE474">
        <v>1</v>
      </c>
      <c r="AF474">
        <v>1</v>
      </c>
      <c r="AG474">
        <v>30</v>
      </c>
      <c r="BP474" s="60">
        <v>40359</v>
      </c>
      <c r="BQ474">
        <v>37439092</v>
      </c>
      <c r="BR474">
        <v>77293200</v>
      </c>
      <c r="BS474">
        <v>0.48400003000000003</v>
      </c>
      <c r="BT474">
        <v>39854104</v>
      </c>
      <c r="BV474">
        <v>9251139</v>
      </c>
      <c r="BW474">
        <v>2481914</v>
      </c>
      <c r="BX474">
        <v>0.90599996000000005</v>
      </c>
      <c r="BY474">
        <v>0</v>
      </c>
      <c r="BZ474">
        <v>0</v>
      </c>
      <c r="CA474">
        <v>0</v>
      </c>
      <c r="CC474">
        <v>0.12899999000000001</v>
      </c>
      <c r="CE474">
        <v>-5.9999998999999998E-2</v>
      </c>
      <c r="CG474">
        <v>0.02</v>
      </c>
      <c r="CJ474">
        <v>3.3000000000000002E-2</v>
      </c>
      <c r="CR474">
        <v>1</v>
      </c>
      <c r="CS474">
        <v>0</v>
      </c>
      <c r="CT474">
        <v>0</v>
      </c>
      <c r="CU474">
        <v>0</v>
      </c>
      <c r="CV474">
        <v>0.47899999999999998</v>
      </c>
      <c r="CW474">
        <v>0.28600001000000003</v>
      </c>
      <c r="CX474">
        <v>0.19299999000000001</v>
      </c>
      <c r="CY474">
        <v>0.27599998999999997</v>
      </c>
      <c r="CZ474">
        <v>0</v>
      </c>
      <c r="DA474">
        <v>0</v>
      </c>
      <c r="DB474">
        <v>0.10399999</v>
      </c>
      <c r="DC474">
        <v>7.0000000000000001E-3</v>
      </c>
      <c r="DD474">
        <v>0.13400000000000001</v>
      </c>
      <c r="DE474">
        <v>0</v>
      </c>
      <c r="DF474">
        <v>2012</v>
      </c>
      <c r="DG474">
        <v>0.18980995000000001</v>
      </c>
      <c r="DH474">
        <v>9.8309948999999994E-2</v>
      </c>
      <c r="DI474">
        <v>9.1499998999999999E-2</v>
      </c>
      <c r="DJ474">
        <v>0.14810000000000001</v>
      </c>
      <c r="DK474">
        <v>0.24640994999999999</v>
      </c>
      <c r="DL474">
        <v>1756579.6</v>
      </c>
      <c r="DM474">
        <v>909642.75</v>
      </c>
      <c r="DN474">
        <v>846936.88</v>
      </c>
      <c r="DO474">
        <v>1370116.4</v>
      </c>
      <c r="DP474">
        <v>2279759.2999999998</v>
      </c>
      <c r="DQ474">
        <v>9252805</v>
      </c>
      <c r="DR474">
        <v>0</v>
      </c>
      <c r="DS474">
        <v>0</v>
      </c>
      <c r="DT474">
        <v>0</v>
      </c>
      <c r="DU474">
        <v>0</v>
      </c>
      <c r="DV474">
        <v>169173</v>
      </c>
      <c r="DW474">
        <v>9301554</v>
      </c>
      <c r="DX474">
        <v>41.700001</v>
      </c>
      <c r="DY474">
        <v>10</v>
      </c>
      <c r="DZ474">
        <v>54.981997999999997</v>
      </c>
      <c r="EA474">
        <v>111858</v>
      </c>
      <c r="EC474">
        <v>97796</v>
      </c>
      <c r="ED474">
        <v>4107592.3</v>
      </c>
      <c r="EF474">
        <v>42.001998999999998</v>
      </c>
      <c r="EG474">
        <v>87654</v>
      </c>
      <c r="EH474">
        <v>3927831.8</v>
      </c>
      <c r="EN474">
        <v>1091</v>
      </c>
      <c r="EO474">
        <v>26753.971000000001</v>
      </c>
      <c r="EP474">
        <v>9051</v>
      </c>
      <c r="ES474">
        <v>0</v>
      </c>
      <c r="EV474">
        <v>378827</v>
      </c>
      <c r="EW474">
        <v>0</v>
      </c>
      <c r="EX474">
        <v>0</v>
      </c>
      <c r="FI474">
        <v>31323784</v>
      </c>
      <c r="FN474">
        <v>-2347.0929999999998</v>
      </c>
      <c r="FP474">
        <v>899401</v>
      </c>
      <c r="FQ474">
        <v>171420.55</v>
      </c>
      <c r="FR474">
        <v>2080729</v>
      </c>
      <c r="FW474">
        <v>3151550.8</v>
      </c>
      <c r="FX474">
        <v>2999370.3</v>
      </c>
      <c r="FZ474">
        <v>291830.75</v>
      </c>
      <c r="GA474">
        <v>344648.91</v>
      </c>
      <c r="GB474">
        <v>636479.63</v>
      </c>
      <c r="GC474">
        <v>174189.55</v>
      </c>
      <c r="GD474">
        <v>32412.43</v>
      </c>
      <c r="GG474">
        <v>16846.618999999999</v>
      </c>
      <c r="GL474">
        <v>-200766.94</v>
      </c>
      <c r="GM474">
        <v>19544.789000000001</v>
      </c>
      <c r="GN474">
        <v>1566.64</v>
      </c>
      <c r="GO474">
        <v>3913.7329</v>
      </c>
      <c r="GQ474">
        <v>6831193.5</v>
      </c>
      <c r="GR474">
        <v>-3927838.3</v>
      </c>
      <c r="GS474">
        <v>-3749665.5</v>
      </c>
      <c r="GT474">
        <v>-27098.859</v>
      </c>
      <c r="GW474">
        <v>-151073.88</v>
      </c>
      <c r="HA474">
        <v>-60349.777000000002</v>
      </c>
      <c r="HB474">
        <v>-16950.68</v>
      </c>
      <c r="HE474">
        <v>-4005138.8</v>
      </c>
      <c r="HG474">
        <v>31323784</v>
      </c>
    </row>
    <row r="475" spans="1:215" x14ac:dyDescent="0.25">
      <c r="A475">
        <v>34</v>
      </c>
      <c r="B475" t="s">
        <v>851</v>
      </c>
      <c r="C475">
        <v>2011</v>
      </c>
      <c r="E475" t="s">
        <v>852</v>
      </c>
      <c r="F475">
        <v>1939</v>
      </c>
      <c r="G475">
        <v>0</v>
      </c>
      <c r="I475">
        <v>0</v>
      </c>
      <c r="J475" t="s">
        <v>699</v>
      </c>
      <c r="K475" t="s">
        <v>700</v>
      </c>
      <c r="L475" t="s">
        <v>700</v>
      </c>
      <c r="M475">
        <v>2</v>
      </c>
      <c r="N475" t="s">
        <v>625</v>
      </c>
      <c r="O475">
        <v>0</v>
      </c>
      <c r="P475" t="s">
        <v>633</v>
      </c>
      <c r="Q475" t="s">
        <v>626</v>
      </c>
      <c r="R475">
        <v>2</v>
      </c>
      <c r="S475">
        <v>1</v>
      </c>
      <c r="T475" s="60">
        <v>40724</v>
      </c>
      <c r="U475" s="60">
        <v>40724</v>
      </c>
      <c r="V475" s="60">
        <v>40724</v>
      </c>
      <c r="W475" t="s">
        <v>324</v>
      </c>
      <c r="X475" t="s">
        <v>848</v>
      </c>
      <c r="Y475" t="s">
        <v>619</v>
      </c>
      <c r="Z475">
        <v>3.5000000000000003E-2</v>
      </c>
      <c r="AA475">
        <v>8.5000001000000006E-2</v>
      </c>
      <c r="AB475">
        <v>2</v>
      </c>
      <c r="AC475">
        <v>0</v>
      </c>
      <c r="AD475">
        <v>5</v>
      </c>
      <c r="AE475">
        <v>1</v>
      </c>
      <c r="AF475">
        <v>1</v>
      </c>
      <c r="AG475">
        <v>30</v>
      </c>
      <c r="BP475" s="60">
        <v>40724</v>
      </c>
      <c r="BQ475">
        <v>37769752</v>
      </c>
      <c r="BR475">
        <v>81299744</v>
      </c>
      <c r="BS475">
        <v>0.46500000000000002</v>
      </c>
      <c r="BT475">
        <v>43529992</v>
      </c>
      <c r="BV475">
        <v>9205603</v>
      </c>
      <c r="BW475">
        <v>2743221</v>
      </c>
      <c r="BX475">
        <v>0.84699994000000001</v>
      </c>
      <c r="BY475">
        <v>0</v>
      </c>
      <c r="BZ475">
        <v>0</v>
      </c>
      <c r="CA475">
        <v>0</v>
      </c>
      <c r="CC475">
        <v>0.23599999999999999</v>
      </c>
      <c r="CE475">
        <v>2.5999998999999999E-2</v>
      </c>
      <c r="CG475">
        <v>4.0999997000000003E-2</v>
      </c>
      <c r="CJ475">
        <v>5.9999998999999998E-2</v>
      </c>
      <c r="CR475">
        <v>1</v>
      </c>
      <c r="CS475">
        <v>0</v>
      </c>
      <c r="CT475">
        <v>0</v>
      </c>
      <c r="CU475">
        <v>0</v>
      </c>
      <c r="CV475">
        <v>0.47199999999999998</v>
      </c>
      <c r="CW475">
        <v>0.27500001000000002</v>
      </c>
      <c r="CX475">
        <v>0.19700001</v>
      </c>
      <c r="CY475">
        <v>0.26499999000000002</v>
      </c>
      <c r="CZ475">
        <v>0</v>
      </c>
      <c r="DA475">
        <v>0</v>
      </c>
      <c r="DB475">
        <v>0.108</v>
      </c>
      <c r="DC475">
        <v>1.7999998999999999E-2</v>
      </c>
      <c r="DD475">
        <v>0.13699998999999999</v>
      </c>
      <c r="DE475">
        <v>0</v>
      </c>
      <c r="DF475">
        <v>2013</v>
      </c>
      <c r="DG475">
        <v>0.18561609000000001</v>
      </c>
      <c r="DH475">
        <v>9.7916088999999998E-2</v>
      </c>
      <c r="DI475">
        <v>8.7700001999999999E-2</v>
      </c>
      <c r="DJ475">
        <v>0.16919999999999999</v>
      </c>
      <c r="DK475">
        <v>0.26711610000000002</v>
      </c>
      <c r="DL475">
        <v>1798002.8</v>
      </c>
      <c r="DM475">
        <v>948286.56</v>
      </c>
      <c r="DN475">
        <v>849716.13</v>
      </c>
      <c r="DO475">
        <v>1638901.5</v>
      </c>
      <c r="DP475">
        <v>2587188</v>
      </c>
      <c r="DQ475">
        <v>9684686</v>
      </c>
      <c r="DR475">
        <v>0</v>
      </c>
      <c r="DS475">
        <v>0</v>
      </c>
      <c r="DT475">
        <v>0</v>
      </c>
      <c r="DU475">
        <v>0</v>
      </c>
      <c r="DV475">
        <v>170190</v>
      </c>
      <c r="DW475">
        <v>9574334</v>
      </c>
      <c r="DX475">
        <v>41.700001</v>
      </c>
      <c r="DY475">
        <v>10.1</v>
      </c>
      <c r="DZ475">
        <v>56.256999999999998</v>
      </c>
      <c r="EA475">
        <v>115295</v>
      </c>
      <c r="EC475">
        <v>101352</v>
      </c>
      <c r="ED475">
        <v>4418017</v>
      </c>
      <c r="EF475">
        <v>43.591000000000001</v>
      </c>
      <c r="EG475">
        <v>90968</v>
      </c>
      <c r="EH475">
        <v>4223831</v>
      </c>
      <c r="EN475">
        <v>1111</v>
      </c>
      <c r="EO475">
        <v>27927.601999999999</v>
      </c>
      <c r="EP475">
        <v>9273</v>
      </c>
      <c r="ES475">
        <v>0</v>
      </c>
      <c r="EV475">
        <v>386837</v>
      </c>
      <c r="EW475">
        <v>0</v>
      </c>
      <c r="EX475">
        <v>0</v>
      </c>
      <c r="FI475">
        <v>37471268</v>
      </c>
      <c r="FN475">
        <v>-1982.9259999999999</v>
      </c>
      <c r="FP475">
        <v>909577.13</v>
      </c>
      <c r="FQ475">
        <v>155110.14000000001</v>
      </c>
      <c r="FR475">
        <v>2170918.5</v>
      </c>
      <c r="FW475">
        <v>3235605.8</v>
      </c>
      <c r="FX475">
        <v>6493315.5</v>
      </c>
      <c r="FZ475">
        <v>263477.71999999997</v>
      </c>
      <c r="GA475">
        <v>418407.72</v>
      </c>
      <c r="GB475">
        <v>681885.44</v>
      </c>
      <c r="GC475">
        <v>167163.51999999999</v>
      </c>
      <c r="GD475">
        <v>77727.702999999994</v>
      </c>
      <c r="GG475">
        <v>14903.813</v>
      </c>
      <c r="GL475">
        <v>-218249.61</v>
      </c>
      <c r="GM475">
        <v>15664.263000000001</v>
      </c>
      <c r="GN475">
        <v>2129.0681</v>
      </c>
      <c r="GO475">
        <v>4111.9940999999999</v>
      </c>
      <c r="GQ475">
        <v>10470145</v>
      </c>
      <c r="GR475">
        <v>-4228283</v>
      </c>
      <c r="GS475">
        <v>-4036147.3</v>
      </c>
      <c r="GT475">
        <v>-28226.151999999998</v>
      </c>
      <c r="GW475">
        <v>-163909.66</v>
      </c>
      <c r="HA475">
        <v>-76587.195000000007</v>
      </c>
      <c r="HB475">
        <v>-17792.07</v>
      </c>
      <c r="HE475">
        <v>-4322662</v>
      </c>
      <c r="HG475">
        <v>37471268</v>
      </c>
    </row>
    <row r="476" spans="1:215" x14ac:dyDescent="0.25">
      <c r="A476">
        <v>34</v>
      </c>
      <c r="B476" t="s">
        <v>851</v>
      </c>
      <c r="C476">
        <v>2012</v>
      </c>
      <c r="E476" t="s">
        <v>852</v>
      </c>
      <c r="F476">
        <v>1939</v>
      </c>
      <c r="G476">
        <v>0</v>
      </c>
      <c r="I476">
        <v>0</v>
      </c>
      <c r="J476" t="s">
        <v>699</v>
      </c>
      <c r="K476" t="s">
        <v>700</v>
      </c>
      <c r="L476" t="s">
        <v>700</v>
      </c>
      <c r="M476">
        <v>2</v>
      </c>
      <c r="N476" t="s">
        <v>625</v>
      </c>
      <c r="O476">
        <v>0</v>
      </c>
      <c r="P476" t="s">
        <v>633</v>
      </c>
      <c r="Q476" t="s">
        <v>626</v>
      </c>
      <c r="R476">
        <v>2</v>
      </c>
      <c r="S476">
        <v>1</v>
      </c>
      <c r="T476" s="60">
        <v>41090</v>
      </c>
      <c r="U476" s="60">
        <v>41090</v>
      </c>
      <c r="V476" s="60">
        <v>41090</v>
      </c>
      <c r="W476" t="s">
        <v>324</v>
      </c>
      <c r="X476" t="s">
        <v>848</v>
      </c>
      <c r="Y476" t="s">
        <v>619</v>
      </c>
      <c r="Z476">
        <v>3.2499999000000002E-2</v>
      </c>
      <c r="AA476">
        <v>7.9999998000000003E-2</v>
      </c>
      <c r="AB476">
        <v>2</v>
      </c>
      <c r="AC476">
        <v>0</v>
      </c>
      <c r="AD476">
        <v>5</v>
      </c>
      <c r="AE476">
        <v>1</v>
      </c>
      <c r="AF476">
        <v>1</v>
      </c>
      <c r="AG476">
        <v>30</v>
      </c>
      <c r="BK476">
        <v>3.9999999000000001E-2</v>
      </c>
      <c r="BO476">
        <v>3.9999999000000001E-2</v>
      </c>
      <c r="BP476" s="60">
        <v>41090</v>
      </c>
      <c r="BQ476">
        <v>37945396</v>
      </c>
      <c r="BR476">
        <v>90024944</v>
      </c>
      <c r="BS476">
        <v>0.42099997</v>
      </c>
      <c r="BT476">
        <v>52079548</v>
      </c>
      <c r="BV476">
        <v>9321098</v>
      </c>
      <c r="BW476">
        <v>3429945</v>
      </c>
      <c r="BX476">
        <v>0.74599998999999995</v>
      </c>
      <c r="BY476">
        <v>0</v>
      </c>
      <c r="BZ476">
        <v>0</v>
      </c>
      <c r="CA476">
        <v>0</v>
      </c>
      <c r="CC476">
        <v>8.0000000000000002E-3</v>
      </c>
      <c r="CE476">
        <v>0.12</v>
      </c>
      <c r="CG476">
        <v>7.0000000000000001E-3</v>
      </c>
      <c r="CJ476">
        <v>6.4000003E-2</v>
      </c>
      <c r="CR476">
        <v>1</v>
      </c>
      <c r="CS476">
        <v>0</v>
      </c>
      <c r="CT476">
        <v>0</v>
      </c>
      <c r="CU476">
        <v>0</v>
      </c>
      <c r="CV476">
        <v>0.43900001</v>
      </c>
      <c r="CW476">
        <v>0.23699999999999999</v>
      </c>
      <c r="CX476">
        <v>0.20200001000000001</v>
      </c>
      <c r="CY476">
        <v>0.25799999000000001</v>
      </c>
      <c r="CZ476">
        <v>0</v>
      </c>
      <c r="DA476">
        <v>0</v>
      </c>
      <c r="DB476">
        <v>0.125</v>
      </c>
      <c r="DC476">
        <v>8.0000000000000002E-3</v>
      </c>
      <c r="DD476">
        <v>0.17</v>
      </c>
      <c r="DE476">
        <v>0</v>
      </c>
      <c r="DF476">
        <v>2014</v>
      </c>
      <c r="DG476">
        <v>0.18197616999999999</v>
      </c>
      <c r="DH476">
        <v>9.7676164999999995E-2</v>
      </c>
      <c r="DI476">
        <v>8.4300003999999998E-2</v>
      </c>
      <c r="DJ476">
        <v>0.1706</v>
      </c>
      <c r="DK476">
        <v>0.26827614999999999</v>
      </c>
      <c r="DL476">
        <v>1818897.1</v>
      </c>
      <c r="DM476">
        <v>976364.88</v>
      </c>
      <c r="DN476">
        <v>842532.25</v>
      </c>
      <c r="DO476">
        <v>1705270.5</v>
      </c>
      <c r="DP476">
        <v>2681635.2999999998</v>
      </c>
      <c r="DQ476">
        <v>9995938</v>
      </c>
      <c r="DR476">
        <v>0</v>
      </c>
      <c r="DS476">
        <v>0</v>
      </c>
      <c r="DT476">
        <v>0</v>
      </c>
      <c r="DU476">
        <v>0</v>
      </c>
      <c r="DV476">
        <v>165872</v>
      </c>
      <c r="DW476">
        <v>9511731</v>
      </c>
      <c r="DX476">
        <v>41.700001</v>
      </c>
      <c r="DY476">
        <v>10.4</v>
      </c>
      <c r="DZ476">
        <v>57.344002000000003</v>
      </c>
      <c r="EA476">
        <v>121781</v>
      </c>
      <c r="EC476">
        <v>105499</v>
      </c>
      <c r="ED476">
        <v>4780743</v>
      </c>
      <c r="EF476">
        <v>45.316001999999997</v>
      </c>
      <c r="EG476">
        <v>94868</v>
      </c>
      <c r="EH476">
        <v>4571659.5</v>
      </c>
      <c r="EN476">
        <v>1113</v>
      </c>
      <c r="EO476">
        <v>28836.491999999998</v>
      </c>
      <c r="EP476">
        <v>9518</v>
      </c>
      <c r="ES476">
        <v>0</v>
      </c>
      <c r="EV476">
        <v>393152</v>
      </c>
      <c r="EW476">
        <v>0</v>
      </c>
      <c r="EX476">
        <v>0</v>
      </c>
      <c r="FI476">
        <v>36516824</v>
      </c>
      <c r="FN476">
        <v>-2181.3510000000001</v>
      </c>
      <c r="FP476">
        <v>917661.31</v>
      </c>
      <c r="FQ476">
        <v>154894.95000000001</v>
      </c>
      <c r="FR476">
        <v>2406364.2999999998</v>
      </c>
      <c r="FW476">
        <v>3478920.5</v>
      </c>
      <c r="FX476">
        <v>-569789.56000000006</v>
      </c>
      <c r="FZ476">
        <v>252487.14</v>
      </c>
      <c r="GA476">
        <v>471331.69</v>
      </c>
      <c r="GB476">
        <v>723818.81</v>
      </c>
      <c r="GC476">
        <v>217106.14</v>
      </c>
      <c r="GD476">
        <v>59494.313000000002</v>
      </c>
      <c r="GG476">
        <v>8667.0391</v>
      </c>
      <c r="GL476">
        <v>-234807.33</v>
      </c>
      <c r="GM476">
        <v>13285.65</v>
      </c>
      <c r="GN476">
        <v>6331.6527999999998</v>
      </c>
      <c r="GO476">
        <v>8513.0038999999997</v>
      </c>
      <c r="GQ476">
        <v>3703027.3</v>
      </c>
      <c r="GR476">
        <v>-4553822</v>
      </c>
      <c r="GS476">
        <v>-4347172.5</v>
      </c>
      <c r="GT476">
        <v>-29227.724999999999</v>
      </c>
      <c r="GW476">
        <v>-177421.69</v>
      </c>
      <c r="HA476">
        <v>-84635.031000000003</v>
      </c>
      <c r="HB476">
        <v>-19011.898000000001</v>
      </c>
      <c r="HE476">
        <v>-4657469</v>
      </c>
      <c r="HG476">
        <v>36516824</v>
      </c>
    </row>
    <row r="477" spans="1:215" x14ac:dyDescent="0.25">
      <c r="A477">
        <v>34</v>
      </c>
      <c r="B477" t="s">
        <v>851</v>
      </c>
      <c r="C477">
        <v>2013</v>
      </c>
      <c r="E477" t="s">
        <v>852</v>
      </c>
      <c r="F477">
        <v>1939</v>
      </c>
      <c r="G477">
        <v>0</v>
      </c>
      <c r="I477">
        <v>0</v>
      </c>
      <c r="J477" t="s">
        <v>699</v>
      </c>
      <c r="K477" t="s">
        <v>700</v>
      </c>
      <c r="L477" t="s">
        <v>700</v>
      </c>
      <c r="M477">
        <v>2</v>
      </c>
      <c r="N477" t="s">
        <v>625</v>
      </c>
      <c r="O477">
        <v>0</v>
      </c>
      <c r="P477" t="s">
        <v>633</v>
      </c>
      <c r="Q477" t="s">
        <v>626</v>
      </c>
      <c r="R477">
        <v>2</v>
      </c>
      <c r="S477">
        <v>1</v>
      </c>
      <c r="T477" s="60">
        <v>41455</v>
      </c>
      <c r="U477" s="60">
        <v>41455</v>
      </c>
      <c r="V477" s="60">
        <v>41455</v>
      </c>
      <c r="W477" t="s">
        <v>324</v>
      </c>
      <c r="X477" t="s">
        <v>848</v>
      </c>
      <c r="Y477" t="s">
        <v>619</v>
      </c>
      <c r="Z477">
        <v>3.2499999000000002E-2</v>
      </c>
      <c r="AA477">
        <v>7.9999998000000003E-2</v>
      </c>
      <c r="AB477">
        <v>2</v>
      </c>
      <c r="AC477">
        <v>0</v>
      </c>
      <c r="AD477">
        <v>5</v>
      </c>
      <c r="AE477">
        <v>1</v>
      </c>
      <c r="AF477">
        <v>1</v>
      </c>
      <c r="AG477">
        <v>30</v>
      </c>
      <c r="AI477" t="s">
        <v>853</v>
      </c>
      <c r="AO477">
        <v>39858768</v>
      </c>
      <c r="AP477">
        <v>38155192</v>
      </c>
      <c r="AQ477">
        <v>-1219825.3</v>
      </c>
      <c r="AR477">
        <v>0</v>
      </c>
      <c r="AS477">
        <v>0</v>
      </c>
      <c r="AT477">
        <v>0</v>
      </c>
      <c r="AU477">
        <v>1</v>
      </c>
      <c r="AV477">
        <v>2</v>
      </c>
      <c r="AX477">
        <v>0</v>
      </c>
      <c r="AY477">
        <v>0.80000000999999998</v>
      </c>
      <c r="AZ477">
        <v>5</v>
      </c>
      <c r="BA477">
        <v>1</v>
      </c>
      <c r="BB477">
        <v>1</v>
      </c>
      <c r="BC477">
        <v>1</v>
      </c>
      <c r="BE477">
        <v>0</v>
      </c>
      <c r="BK477">
        <v>3.9999999000000001E-2</v>
      </c>
      <c r="BO477">
        <v>3.9999999000000001E-2</v>
      </c>
      <c r="BP477" s="60">
        <v>41455</v>
      </c>
      <c r="BQ477">
        <v>38155192</v>
      </c>
      <c r="BR477">
        <v>93886992</v>
      </c>
      <c r="BS477">
        <v>0.40599998999999998</v>
      </c>
      <c r="BT477">
        <v>55731796</v>
      </c>
      <c r="BV477">
        <v>9394741</v>
      </c>
      <c r="BW477">
        <v>3582033</v>
      </c>
      <c r="BX477">
        <v>0.79800004000000002</v>
      </c>
      <c r="BY477">
        <v>0</v>
      </c>
      <c r="BZ477">
        <v>0</v>
      </c>
      <c r="CA477">
        <v>0</v>
      </c>
      <c r="CC477">
        <v>0.12800001</v>
      </c>
      <c r="CE477">
        <v>0.12</v>
      </c>
      <c r="CG477">
        <v>4.1999999000000003E-2</v>
      </c>
      <c r="CJ477">
        <v>7.1999996999999996E-2</v>
      </c>
      <c r="CR477">
        <v>1</v>
      </c>
      <c r="CS477">
        <v>0</v>
      </c>
      <c r="CT477">
        <v>0</v>
      </c>
      <c r="CU477">
        <v>0</v>
      </c>
      <c r="CV477">
        <v>0.43900001</v>
      </c>
      <c r="CW477">
        <v>0.22799999000000001</v>
      </c>
      <c r="CX477">
        <v>0.21100000999999999</v>
      </c>
      <c r="CY477">
        <v>0.248</v>
      </c>
      <c r="CZ477">
        <v>0</v>
      </c>
      <c r="DA477">
        <v>0</v>
      </c>
      <c r="DB477">
        <v>0.12</v>
      </c>
      <c r="DC477">
        <v>2.1000000000000001E-2</v>
      </c>
      <c r="DD477">
        <v>0.17200001000000001</v>
      </c>
      <c r="DE477">
        <v>0</v>
      </c>
      <c r="DF477">
        <v>2015</v>
      </c>
      <c r="DG477">
        <v>0.17974623000000001</v>
      </c>
      <c r="DH477">
        <v>9.7446232999999993E-2</v>
      </c>
      <c r="DI477">
        <v>8.2299992000000002E-2</v>
      </c>
      <c r="DJ477">
        <v>0.20399999999999999</v>
      </c>
      <c r="DK477">
        <v>0.30144622999999998</v>
      </c>
      <c r="DL477">
        <v>1785343.4</v>
      </c>
      <c r="DM477">
        <v>967910.38</v>
      </c>
      <c r="DN477">
        <v>817433</v>
      </c>
      <c r="DO477">
        <v>2026030.4</v>
      </c>
      <c r="DP477">
        <v>2993940.8</v>
      </c>
      <c r="DQ477">
        <v>9932764</v>
      </c>
      <c r="DR477">
        <v>0</v>
      </c>
      <c r="DS477">
        <v>0</v>
      </c>
      <c r="DT477">
        <v>0</v>
      </c>
      <c r="DU477">
        <v>0</v>
      </c>
      <c r="DV477">
        <v>162029</v>
      </c>
      <c r="DW477">
        <v>9756025</v>
      </c>
      <c r="DX477">
        <v>41.799999</v>
      </c>
      <c r="DY477">
        <v>10.6</v>
      </c>
      <c r="DZ477">
        <v>55.645000000000003</v>
      </c>
      <c r="EA477">
        <v>125526</v>
      </c>
      <c r="EC477">
        <v>106102</v>
      </c>
      <c r="ED477">
        <v>4811370</v>
      </c>
      <c r="EF477">
        <v>45.347000000000001</v>
      </c>
      <c r="EG477">
        <v>95464</v>
      </c>
      <c r="EH477">
        <v>4601119.5</v>
      </c>
      <c r="EN477">
        <v>1112</v>
      </c>
      <c r="EO477">
        <v>28936.907999999999</v>
      </c>
      <c r="EP477">
        <v>9526</v>
      </c>
      <c r="ES477">
        <v>0</v>
      </c>
      <c r="EV477">
        <v>393657</v>
      </c>
      <c r="EW477">
        <v>0</v>
      </c>
      <c r="EX477">
        <v>0</v>
      </c>
      <c r="FI477">
        <v>39858768</v>
      </c>
      <c r="FN477">
        <v>-1254.991</v>
      </c>
      <c r="FP477">
        <v>921422.69</v>
      </c>
      <c r="FQ477">
        <v>157179.25</v>
      </c>
      <c r="FR477">
        <v>2703312.3</v>
      </c>
      <c r="FW477">
        <v>3781914</v>
      </c>
      <c r="FX477">
        <v>3801020.8</v>
      </c>
      <c r="FZ477">
        <v>237105.5</v>
      </c>
      <c r="GA477">
        <v>466665.28</v>
      </c>
      <c r="GB477">
        <v>703770.75</v>
      </c>
      <c r="GC477">
        <v>224838.67</v>
      </c>
      <c r="GD477">
        <v>85549.726999999999</v>
      </c>
      <c r="GG477">
        <v>13064.572</v>
      </c>
      <c r="GL477">
        <v>-280372.71999999997</v>
      </c>
      <c r="GM477">
        <v>7506.8388999999997</v>
      </c>
      <c r="GN477">
        <v>6389.7250999999997</v>
      </c>
      <c r="GO477">
        <v>7644.7157999999999</v>
      </c>
      <c r="GQ477">
        <v>8343682.5</v>
      </c>
      <c r="GR477">
        <v>-4893084</v>
      </c>
      <c r="GS477">
        <v>-4670384.5</v>
      </c>
      <c r="GT477">
        <v>-30309.287</v>
      </c>
      <c r="GW477">
        <v>-192390.23</v>
      </c>
      <c r="HA477">
        <v>-88397.547000000006</v>
      </c>
      <c r="HB477">
        <v>-20257.553</v>
      </c>
      <c r="HE477">
        <v>-5001739.5</v>
      </c>
      <c r="HG477">
        <v>39858768</v>
      </c>
    </row>
    <row r="478" spans="1:215" x14ac:dyDescent="0.25">
      <c r="A478">
        <v>34</v>
      </c>
      <c r="B478" t="s">
        <v>851</v>
      </c>
      <c r="C478">
        <v>2014</v>
      </c>
      <c r="E478" t="s">
        <v>852</v>
      </c>
      <c r="F478">
        <v>1939</v>
      </c>
      <c r="G478">
        <v>0</v>
      </c>
      <c r="I478">
        <v>0</v>
      </c>
      <c r="J478" t="s">
        <v>699</v>
      </c>
      <c r="K478" t="s">
        <v>700</v>
      </c>
      <c r="L478" t="s">
        <v>700</v>
      </c>
      <c r="M478">
        <v>2</v>
      </c>
      <c r="N478" t="s">
        <v>625</v>
      </c>
      <c r="O478">
        <v>0</v>
      </c>
      <c r="P478" t="s">
        <v>633</v>
      </c>
      <c r="Q478" t="s">
        <v>626</v>
      </c>
      <c r="R478">
        <v>2</v>
      </c>
      <c r="S478">
        <v>1</v>
      </c>
      <c r="T478" s="60">
        <v>41820</v>
      </c>
      <c r="U478" s="60">
        <v>41820</v>
      </c>
      <c r="V478" s="60">
        <v>41820</v>
      </c>
      <c r="W478" t="s">
        <v>324</v>
      </c>
      <c r="X478" t="s">
        <v>848</v>
      </c>
      <c r="Y478" t="s">
        <v>619</v>
      </c>
      <c r="Z478">
        <v>2.9999998999999999E-2</v>
      </c>
      <c r="AA478">
        <v>7.5000002999999996E-2</v>
      </c>
      <c r="AB478">
        <v>2</v>
      </c>
      <c r="AC478">
        <v>0</v>
      </c>
      <c r="AD478">
        <v>5</v>
      </c>
      <c r="AE478">
        <v>1</v>
      </c>
      <c r="AF478">
        <v>1</v>
      </c>
      <c r="AG478">
        <v>30</v>
      </c>
      <c r="AO478">
        <v>45824384</v>
      </c>
      <c r="AP478">
        <v>42150764</v>
      </c>
      <c r="BP478" s="60">
        <v>41820</v>
      </c>
      <c r="BQ478">
        <v>42150764</v>
      </c>
      <c r="BR478">
        <v>103740376</v>
      </c>
      <c r="BS478">
        <v>0.40599998999999998</v>
      </c>
      <c r="BT478">
        <v>61589612</v>
      </c>
      <c r="BV478">
        <v>9512810</v>
      </c>
      <c r="BW478">
        <v>4091978</v>
      </c>
      <c r="BX478">
        <v>0.87800001999999999</v>
      </c>
      <c r="BY478">
        <v>0</v>
      </c>
      <c r="BZ478">
        <v>0</v>
      </c>
      <c r="CA478">
        <v>0</v>
      </c>
      <c r="CC478">
        <v>0.17399998999999999</v>
      </c>
      <c r="CE478">
        <v>0.10100000000000001</v>
      </c>
      <c r="CG478">
        <v>0.13200000000000001</v>
      </c>
      <c r="CJ478">
        <v>7.2999998999999996E-2</v>
      </c>
      <c r="CS478">
        <v>0</v>
      </c>
      <c r="CT478">
        <v>0</v>
      </c>
      <c r="CU478">
        <v>0</v>
      </c>
      <c r="CV478">
        <v>0.42799999999999999</v>
      </c>
      <c r="CW478">
        <v>0.20799999</v>
      </c>
      <c r="CX478">
        <v>0.22</v>
      </c>
      <c r="CY478">
        <v>0.26100001</v>
      </c>
      <c r="CZ478">
        <v>0</v>
      </c>
      <c r="DA478">
        <v>0</v>
      </c>
      <c r="DB478">
        <v>0.124</v>
      </c>
      <c r="DC478">
        <v>1.7999998999999999E-2</v>
      </c>
      <c r="DD478">
        <v>0.16900001000000001</v>
      </c>
      <c r="DE478">
        <v>0</v>
      </c>
      <c r="DF478">
        <v>2016</v>
      </c>
      <c r="DG478">
        <v>0.17951687999999999</v>
      </c>
      <c r="DH478">
        <v>0.10061689</v>
      </c>
      <c r="DI478">
        <v>7.8900001999999997E-2</v>
      </c>
      <c r="DJ478">
        <v>0.28100002000000002</v>
      </c>
      <c r="DK478">
        <v>0.38161688999999999</v>
      </c>
      <c r="DL478">
        <v>1791598.5</v>
      </c>
      <c r="DM478">
        <v>1004368.1</v>
      </c>
      <c r="DN478">
        <v>787230.5</v>
      </c>
      <c r="DO478">
        <v>2805347.8</v>
      </c>
      <c r="DP478">
        <v>3809715.8</v>
      </c>
      <c r="DQ478">
        <v>9982102</v>
      </c>
      <c r="DR478">
        <v>0</v>
      </c>
      <c r="DS478">
        <v>0</v>
      </c>
      <c r="DT478">
        <v>0</v>
      </c>
      <c r="DU478">
        <v>0</v>
      </c>
      <c r="DV478">
        <v>160990</v>
      </c>
      <c r="DW478">
        <v>9335909</v>
      </c>
      <c r="DZ478">
        <v>57.990616000000003</v>
      </c>
      <c r="EA478">
        <v>127653</v>
      </c>
      <c r="EC478">
        <v>109448</v>
      </c>
      <c r="ED478">
        <v>5204460.5</v>
      </c>
      <c r="EF478">
        <v>47.551903000000003</v>
      </c>
      <c r="EG478">
        <v>98547</v>
      </c>
      <c r="EH478">
        <v>4976008</v>
      </c>
      <c r="EN478">
        <v>1134</v>
      </c>
      <c r="EO478">
        <v>29383.123</v>
      </c>
      <c r="EP478">
        <v>9767</v>
      </c>
      <c r="EV478">
        <v>398091</v>
      </c>
      <c r="EW478">
        <v>1</v>
      </c>
      <c r="EX478">
        <v>1</v>
      </c>
      <c r="FN478">
        <v>-863.80700000000002</v>
      </c>
      <c r="FP478">
        <v>928745.88</v>
      </c>
      <c r="FQ478">
        <v>158874.59</v>
      </c>
      <c r="FR478">
        <v>3438383</v>
      </c>
      <c r="FW478">
        <v>4525463.5</v>
      </c>
      <c r="FX478">
        <v>5804678</v>
      </c>
      <c r="FZ478">
        <v>236947.92</v>
      </c>
      <c r="GA478">
        <v>515858.88</v>
      </c>
      <c r="GB478">
        <v>752806.81</v>
      </c>
      <c r="GC478">
        <v>311383.71999999997</v>
      </c>
      <c r="GD478">
        <v>117978.67</v>
      </c>
      <c r="GG478">
        <v>81912.281000000003</v>
      </c>
      <c r="GL478">
        <v>-300257.28000000003</v>
      </c>
      <c r="GM478">
        <v>7541.9481999999998</v>
      </c>
      <c r="GN478">
        <v>5987.3397999999997</v>
      </c>
      <c r="GO478">
        <v>6851.1469999999999</v>
      </c>
      <c r="GQ478">
        <v>11307495</v>
      </c>
      <c r="GR478">
        <v>-5225207</v>
      </c>
      <c r="GS478">
        <v>-4986156</v>
      </c>
      <c r="GT478">
        <v>-30626.903999999999</v>
      </c>
      <c r="GW478">
        <v>-208424.08</v>
      </c>
      <c r="HA478">
        <v>-95456.148000000001</v>
      </c>
      <c r="HB478">
        <v>-21218.067999999999</v>
      </c>
      <c r="HE478">
        <v>-5341881</v>
      </c>
      <c r="HG478">
        <v>45824384</v>
      </c>
    </row>
    <row r="479" spans="1:215" x14ac:dyDescent="0.25">
      <c r="A479">
        <v>35</v>
      </c>
      <c r="B479" t="s">
        <v>854</v>
      </c>
      <c r="C479">
        <v>2001</v>
      </c>
      <c r="E479" t="s">
        <v>855</v>
      </c>
      <c r="F479">
        <v>1941</v>
      </c>
      <c r="G479">
        <v>0</v>
      </c>
      <c r="I479">
        <v>0</v>
      </c>
      <c r="J479" t="s">
        <v>699</v>
      </c>
      <c r="K479" t="s">
        <v>700</v>
      </c>
      <c r="L479" t="s">
        <v>700</v>
      </c>
      <c r="M479">
        <v>2</v>
      </c>
      <c r="N479" t="s">
        <v>625</v>
      </c>
      <c r="O479">
        <v>0</v>
      </c>
      <c r="P479" t="s">
        <v>633</v>
      </c>
      <c r="Q479" t="s">
        <v>626</v>
      </c>
      <c r="R479">
        <v>2</v>
      </c>
      <c r="S479">
        <v>1</v>
      </c>
      <c r="T479" s="60">
        <v>37072</v>
      </c>
      <c r="U479" s="60">
        <v>37072</v>
      </c>
      <c r="V479" s="60">
        <v>37072</v>
      </c>
      <c r="W479" t="s">
        <v>324</v>
      </c>
      <c r="X479" t="s">
        <v>856</v>
      </c>
      <c r="Y479" t="s">
        <v>619</v>
      </c>
      <c r="Z479">
        <v>1.4999999999999999E-2</v>
      </c>
      <c r="AA479">
        <v>8.5000001000000006E-2</v>
      </c>
      <c r="AB479">
        <v>2</v>
      </c>
      <c r="AC479">
        <v>1</v>
      </c>
      <c r="AD479">
        <v>0</v>
      </c>
      <c r="AE479">
        <v>1</v>
      </c>
      <c r="AF479">
        <v>1</v>
      </c>
      <c r="AG479">
        <v>34</v>
      </c>
      <c r="BP479" s="60">
        <v>37072</v>
      </c>
      <c r="BQ479">
        <v>10753297</v>
      </c>
      <c r="BR479">
        <v>14915317</v>
      </c>
      <c r="BS479">
        <v>0.72099996</v>
      </c>
      <c r="BT479">
        <v>4162020</v>
      </c>
      <c r="BV479">
        <v>2474631</v>
      </c>
      <c r="BW479">
        <v>326500</v>
      </c>
      <c r="BX479">
        <v>0.75699996999999997</v>
      </c>
      <c r="BY479">
        <v>0</v>
      </c>
      <c r="BZ479">
        <v>0</v>
      </c>
      <c r="CA479">
        <v>0</v>
      </c>
      <c r="CC479">
        <v>-8.7999999999999995E-2</v>
      </c>
      <c r="CE479">
        <v>5.0000001000000002E-2</v>
      </c>
      <c r="CG479">
        <v>0.10600001000000001</v>
      </c>
      <c r="CJ479">
        <v>0.109</v>
      </c>
      <c r="CS479">
        <v>0</v>
      </c>
      <c r="CT479">
        <v>0</v>
      </c>
      <c r="CU479">
        <v>0</v>
      </c>
      <c r="CV479">
        <v>0.62</v>
      </c>
      <c r="CW479">
        <v>0.44</v>
      </c>
      <c r="CX479">
        <v>0.18000000999999999</v>
      </c>
      <c r="CY479">
        <v>0.30000000999999998</v>
      </c>
      <c r="CZ479">
        <v>0</v>
      </c>
      <c r="DA479">
        <v>0</v>
      </c>
      <c r="DB479">
        <v>2.9999998999999999E-2</v>
      </c>
      <c r="DC479">
        <v>0</v>
      </c>
      <c r="DD479">
        <v>0</v>
      </c>
      <c r="DE479">
        <v>5.0000001000000002E-2</v>
      </c>
      <c r="DF479">
        <v>2002</v>
      </c>
      <c r="DG479">
        <v>0.18463268999999999</v>
      </c>
      <c r="DH479">
        <v>9.6503660000000005E-2</v>
      </c>
      <c r="DI479">
        <v>8.8129014000000006E-2</v>
      </c>
      <c r="DJ479">
        <v>0.16695555000000001</v>
      </c>
      <c r="DK479">
        <v>0.26345921</v>
      </c>
      <c r="DL479">
        <v>481366</v>
      </c>
      <c r="DM479">
        <v>251600</v>
      </c>
      <c r="DN479">
        <v>229766</v>
      </c>
      <c r="DO479">
        <v>435279</v>
      </c>
      <c r="DP479">
        <v>686879</v>
      </c>
      <c r="DQ479">
        <v>2607155</v>
      </c>
      <c r="DR479">
        <v>0</v>
      </c>
      <c r="DS479">
        <v>0</v>
      </c>
      <c r="DT479">
        <v>0</v>
      </c>
      <c r="DU479">
        <v>0</v>
      </c>
      <c r="DV479">
        <v>77781</v>
      </c>
      <c r="DZ479">
        <v>31.815366999999998</v>
      </c>
      <c r="EA479">
        <v>51634</v>
      </c>
      <c r="EC479">
        <v>32625</v>
      </c>
      <c r="EF479">
        <v>20.376788999999999</v>
      </c>
      <c r="EG479">
        <v>25749</v>
      </c>
      <c r="EN479">
        <v>1176</v>
      </c>
      <c r="EP479">
        <v>5700</v>
      </c>
      <c r="ES479">
        <v>0</v>
      </c>
      <c r="EV479">
        <v>162040</v>
      </c>
      <c r="EW479">
        <v>1</v>
      </c>
      <c r="EX479">
        <v>1</v>
      </c>
      <c r="FB479">
        <v>7084300</v>
      </c>
      <c r="FP479">
        <v>221581.52</v>
      </c>
      <c r="FQ479">
        <v>247146.84</v>
      </c>
      <c r="FW479">
        <v>468728.38</v>
      </c>
      <c r="FX479">
        <v>-1302962.8999999999</v>
      </c>
      <c r="FZ479">
        <v>199324.78</v>
      </c>
      <c r="GA479">
        <v>62707.137000000002</v>
      </c>
      <c r="GB479">
        <v>262031.92</v>
      </c>
      <c r="GL479">
        <v>-15704.71</v>
      </c>
      <c r="GM479">
        <v>4181.5331999999999</v>
      </c>
      <c r="GN479">
        <v>-1172.8920000000001</v>
      </c>
      <c r="GQ479">
        <v>-584898.68999999994</v>
      </c>
      <c r="GR479">
        <v>-664792.75</v>
      </c>
      <c r="GS479">
        <v>-664792.75</v>
      </c>
      <c r="HA479">
        <v>-45747.093999999997</v>
      </c>
      <c r="HB479">
        <v>-11185.153</v>
      </c>
      <c r="HD479">
        <v>-1502.4590000000001</v>
      </c>
      <c r="HE479">
        <v>-723227.5</v>
      </c>
      <c r="HG479">
        <v>10753297</v>
      </c>
    </row>
    <row r="480" spans="1:215" x14ac:dyDescent="0.25">
      <c r="A480">
        <v>35</v>
      </c>
      <c r="B480" t="s">
        <v>854</v>
      </c>
      <c r="C480">
        <v>2002</v>
      </c>
      <c r="E480" t="s">
        <v>855</v>
      </c>
      <c r="F480">
        <v>1941</v>
      </c>
      <c r="G480">
        <v>0</v>
      </c>
      <c r="I480">
        <v>0</v>
      </c>
      <c r="J480" t="s">
        <v>699</v>
      </c>
      <c r="K480" t="s">
        <v>700</v>
      </c>
      <c r="L480" t="s">
        <v>700</v>
      </c>
      <c r="M480">
        <v>2</v>
      </c>
      <c r="N480" t="s">
        <v>625</v>
      </c>
      <c r="O480">
        <v>0</v>
      </c>
      <c r="P480" t="s">
        <v>633</v>
      </c>
      <c r="Q480" t="s">
        <v>626</v>
      </c>
      <c r="R480">
        <v>2</v>
      </c>
      <c r="S480">
        <v>1</v>
      </c>
      <c r="T480" s="60">
        <v>37437</v>
      </c>
      <c r="U480" s="60">
        <v>37437</v>
      </c>
      <c r="V480" s="60">
        <v>37437</v>
      </c>
      <c r="W480" t="s">
        <v>324</v>
      </c>
      <c r="X480" t="s">
        <v>856</v>
      </c>
      <c r="Y480" t="s">
        <v>619</v>
      </c>
      <c r="Z480">
        <v>1.4999999999999999E-2</v>
      </c>
      <c r="AA480">
        <v>8.5000001000000006E-2</v>
      </c>
      <c r="AB480">
        <v>2</v>
      </c>
      <c r="AC480">
        <v>1</v>
      </c>
      <c r="AD480">
        <v>0</v>
      </c>
      <c r="AE480">
        <v>1</v>
      </c>
      <c r="AF480">
        <v>1</v>
      </c>
      <c r="AG480">
        <v>34</v>
      </c>
      <c r="BP480" s="60">
        <v>37437</v>
      </c>
      <c r="BQ480">
        <v>9814677</v>
      </c>
      <c r="BR480">
        <v>16654041</v>
      </c>
      <c r="BS480">
        <v>0.58929997999999995</v>
      </c>
      <c r="BT480">
        <v>6839364</v>
      </c>
      <c r="BV480">
        <v>2607155</v>
      </c>
      <c r="BW480">
        <v>436900</v>
      </c>
      <c r="BX480">
        <v>0.58599997000000004</v>
      </c>
      <c r="BY480">
        <v>0</v>
      </c>
      <c r="BZ480">
        <v>0</v>
      </c>
      <c r="CA480">
        <v>0</v>
      </c>
      <c r="CC480">
        <v>-6.1000000999999998E-2</v>
      </c>
      <c r="CE480">
        <v>-8.0000000000000002E-3</v>
      </c>
      <c r="CG480">
        <v>5.0999998999999997E-2</v>
      </c>
      <c r="CJ480">
        <v>9.1999999999999998E-2</v>
      </c>
      <c r="CS480">
        <v>0</v>
      </c>
      <c r="CT480">
        <v>0</v>
      </c>
      <c r="CU480">
        <v>0</v>
      </c>
      <c r="CV480">
        <v>0.57999997999999997</v>
      </c>
      <c r="CW480">
        <v>0.38999999000000002</v>
      </c>
      <c r="CX480">
        <v>0.19</v>
      </c>
      <c r="CY480">
        <v>0.31</v>
      </c>
      <c r="CZ480">
        <v>0</v>
      </c>
      <c r="DA480">
        <v>0</v>
      </c>
      <c r="DB480">
        <v>2.9999998999999999E-2</v>
      </c>
      <c r="DC480">
        <v>0</v>
      </c>
      <c r="DD480">
        <v>0</v>
      </c>
      <c r="DE480">
        <v>7.9999998000000003E-2</v>
      </c>
      <c r="DF480">
        <v>2003</v>
      </c>
      <c r="DG480">
        <v>0.18122382000000001</v>
      </c>
      <c r="DH480">
        <v>8.9128426999999996E-2</v>
      </c>
      <c r="DI480">
        <v>9.2095396999999996E-2</v>
      </c>
      <c r="DJ480">
        <v>0.21622818999999999</v>
      </c>
      <c r="DK480">
        <v>0.30535662000000002</v>
      </c>
      <c r="DL480">
        <v>500799</v>
      </c>
      <c r="DM480">
        <v>246300</v>
      </c>
      <c r="DN480">
        <v>254499</v>
      </c>
      <c r="DO480">
        <v>597531</v>
      </c>
      <c r="DP480">
        <v>843831</v>
      </c>
      <c r="DQ480">
        <v>2763428</v>
      </c>
      <c r="DR480">
        <v>0</v>
      </c>
      <c r="DS480">
        <v>0</v>
      </c>
      <c r="DT480">
        <v>0</v>
      </c>
      <c r="DU480">
        <v>0</v>
      </c>
      <c r="DV480">
        <v>79133</v>
      </c>
      <c r="DZ480">
        <v>32.946494999999999</v>
      </c>
      <c r="EA480">
        <v>52458</v>
      </c>
      <c r="EC480">
        <v>34258</v>
      </c>
      <c r="EF480">
        <v>21.696161</v>
      </c>
      <c r="EG480">
        <v>27202</v>
      </c>
      <c r="EN480">
        <v>1151</v>
      </c>
      <c r="EP480">
        <v>5905</v>
      </c>
      <c r="ES480">
        <v>0</v>
      </c>
      <c r="EV480">
        <v>165849</v>
      </c>
      <c r="EW480">
        <v>1</v>
      </c>
      <c r="EX480">
        <v>1</v>
      </c>
      <c r="FB480">
        <v>8115400</v>
      </c>
      <c r="FP480">
        <v>250023.8</v>
      </c>
      <c r="FQ480">
        <v>256124.31</v>
      </c>
      <c r="FW480">
        <v>506148.13</v>
      </c>
      <c r="FX480">
        <v>-895504.13</v>
      </c>
      <c r="FZ480">
        <v>190025.27</v>
      </c>
      <c r="GA480">
        <v>68858.858999999997</v>
      </c>
      <c r="GB480">
        <v>258884.13</v>
      </c>
      <c r="GL480">
        <v>-17440.451000000001</v>
      </c>
      <c r="GM480">
        <v>3836.7948999999999</v>
      </c>
      <c r="GN480">
        <v>-1074.797</v>
      </c>
      <c r="GQ480">
        <v>-145150.34</v>
      </c>
      <c r="GR480">
        <v>-743267.13</v>
      </c>
      <c r="GS480">
        <v>-743267.13</v>
      </c>
      <c r="HA480">
        <v>-37040.370999999999</v>
      </c>
      <c r="HB480">
        <v>-11868.007</v>
      </c>
      <c r="HD480">
        <v>-1294.4749999999999</v>
      </c>
      <c r="HE480">
        <v>-793470</v>
      </c>
      <c r="HG480">
        <v>9814677</v>
      </c>
    </row>
    <row r="481" spans="1:215" x14ac:dyDescent="0.25">
      <c r="A481">
        <v>35</v>
      </c>
      <c r="B481" t="s">
        <v>854</v>
      </c>
      <c r="C481">
        <v>2003</v>
      </c>
      <c r="E481" t="s">
        <v>855</v>
      </c>
      <c r="F481">
        <v>1941</v>
      </c>
      <c r="G481">
        <v>0</v>
      </c>
      <c r="I481">
        <v>0</v>
      </c>
      <c r="J481" t="s">
        <v>699</v>
      </c>
      <c r="K481" t="s">
        <v>700</v>
      </c>
      <c r="L481" t="s">
        <v>700</v>
      </c>
      <c r="M481">
        <v>2</v>
      </c>
      <c r="N481" t="s">
        <v>625</v>
      </c>
      <c r="O481">
        <v>0</v>
      </c>
      <c r="P481" t="s">
        <v>633</v>
      </c>
      <c r="Q481" t="s">
        <v>626</v>
      </c>
      <c r="R481">
        <v>2</v>
      </c>
      <c r="S481">
        <v>1</v>
      </c>
      <c r="T481" s="60">
        <v>37802</v>
      </c>
      <c r="U481" s="60">
        <v>37802</v>
      </c>
      <c r="V481" s="60">
        <v>37802</v>
      </c>
      <c r="W481" t="s">
        <v>324</v>
      </c>
      <c r="X481" t="s">
        <v>856</v>
      </c>
      <c r="Y481" t="s">
        <v>619</v>
      </c>
      <c r="Z481">
        <v>1.4999999999999999E-2</v>
      </c>
      <c r="AA481">
        <v>8.5000001000000006E-2</v>
      </c>
      <c r="AB481">
        <v>2</v>
      </c>
      <c r="AC481">
        <v>1</v>
      </c>
      <c r="AD481">
        <v>0</v>
      </c>
      <c r="AE481">
        <v>1</v>
      </c>
      <c r="AF481">
        <v>1</v>
      </c>
      <c r="AG481">
        <v>33</v>
      </c>
      <c r="BP481" s="60">
        <v>37802</v>
      </c>
      <c r="BQ481">
        <v>9714547</v>
      </c>
      <c r="BR481">
        <v>18025032</v>
      </c>
      <c r="BS481">
        <v>0.53890002000000004</v>
      </c>
      <c r="BT481">
        <v>8310485</v>
      </c>
      <c r="BV481">
        <v>2763428</v>
      </c>
      <c r="BW481">
        <v>597500</v>
      </c>
      <c r="BX481">
        <v>0.47699999999999998</v>
      </c>
      <c r="BY481">
        <v>0</v>
      </c>
      <c r="BZ481">
        <v>0</v>
      </c>
      <c r="CA481">
        <v>0</v>
      </c>
      <c r="CC481">
        <v>2.9000001000000001E-2</v>
      </c>
      <c r="CE481">
        <v>-4.0999997000000003E-2</v>
      </c>
      <c r="CG481">
        <v>2.3E-2</v>
      </c>
      <c r="CJ481">
        <v>8.3000004000000002E-2</v>
      </c>
      <c r="CS481">
        <v>0</v>
      </c>
      <c r="CT481">
        <v>0</v>
      </c>
      <c r="CU481">
        <v>0</v>
      </c>
      <c r="CV481">
        <v>0.57999997999999997</v>
      </c>
      <c r="CW481">
        <v>0.40000001000000002</v>
      </c>
      <c r="CX481">
        <v>0.18000000999999999</v>
      </c>
      <c r="CY481">
        <v>0.30000000999999998</v>
      </c>
      <c r="CZ481">
        <v>0</v>
      </c>
      <c r="DA481">
        <v>0</v>
      </c>
      <c r="DB481">
        <v>0.02</v>
      </c>
      <c r="DC481">
        <v>0</v>
      </c>
      <c r="DD481">
        <v>0</v>
      </c>
      <c r="DE481">
        <v>9.0000003999999995E-2</v>
      </c>
      <c r="DF481">
        <v>2004</v>
      </c>
      <c r="DG481">
        <v>0.18161874</v>
      </c>
      <c r="DH481">
        <v>8.6636043999999995E-2</v>
      </c>
      <c r="DI481">
        <v>9.4982683999999998E-2</v>
      </c>
      <c r="DJ481">
        <v>0.24555067999999999</v>
      </c>
      <c r="DK481">
        <v>0.3321867</v>
      </c>
      <c r="DL481">
        <v>511088</v>
      </c>
      <c r="DM481">
        <v>243800</v>
      </c>
      <c r="DN481">
        <v>267288</v>
      </c>
      <c r="DO481">
        <v>690997</v>
      </c>
      <c r="DP481">
        <v>934797</v>
      </c>
      <c r="DQ481">
        <v>2814071</v>
      </c>
      <c r="DR481">
        <v>0</v>
      </c>
      <c r="DS481">
        <v>0</v>
      </c>
      <c r="DT481">
        <v>0</v>
      </c>
      <c r="DU481">
        <v>0</v>
      </c>
      <c r="DV481">
        <v>78686</v>
      </c>
      <c r="DZ481">
        <v>35.119689999999999</v>
      </c>
      <c r="EA481">
        <v>61447</v>
      </c>
      <c r="EC481">
        <v>36390</v>
      </c>
      <c r="EF481">
        <v>22.991527999999999</v>
      </c>
      <c r="EG481">
        <v>29020</v>
      </c>
      <c r="EN481">
        <v>1232</v>
      </c>
      <c r="EP481">
        <v>6138</v>
      </c>
      <c r="ES481">
        <v>0</v>
      </c>
      <c r="EV481">
        <v>176523</v>
      </c>
      <c r="EW481">
        <v>1</v>
      </c>
      <c r="EX481">
        <v>1</v>
      </c>
      <c r="FB481">
        <v>9215500</v>
      </c>
      <c r="FP481">
        <v>246284.77</v>
      </c>
      <c r="FQ481">
        <v>285263.56</v>
      </c>
      <c r="FW481">
        <v>531548.31000000006</v>
      </c>
      <c r="FX481">
        <v>32992.824000000001</v>
      </c>
      <c r="FZ481">
        <v>159186.17000000001</v>
      </c>
      <c r="GA481">
        <v>72861.164000000004</v>
      </c>
      <c r="GB481">
        <v>232047.34</v>
      </c>
      <c r="GL481">
        <v>-16815.881000000001</v>
      </c>
      <c r="GM481">
        <v>2954.8921</v>
      </c>
      <c r="GN481">
        <v>-780.84698000000003</v>
      </c>
      <c r="GQ481">
        <v>781946.69</v>
      </c>
      <c r="GR481">
        <v>-836661.69</v>
      </c>
      <c r="GS481">
        <v>-836661.69</v>
      </c>
      <c r="HA481">
        <v>-32218.803</v>
      </c>
      <c r="HB481">
        <v>-11913.004999999999</v>
      </c>
      <c r="HD481">
        <v>-1282.49</v>
      </c>
      <c r="HE481">
        <v>-882076</v>
      </c>
      <c r="HG481">
        <v>9714547</v>
      </c>
    </row>
    <row r="482" spans="1:215" x14ac:dyDescent="0.25">
      <c r="A482">
        <v>35</v>
      </c>
      <c r="B482" t="s">
        <v>854</v>
      </c>
      <c r="C482">
        <v>2004</v>
      </c>
      <c r="E482" t="s">
        <v>855</v>
      </c>
      <c r="F482">
        <v>1941</v>
      </c>
      <c r="G482">
        <v>0</v>
      </c>
      <c r="I482">
        <v>0</v>
      </c>
      <c r="J482" t="s">
        <v>699</v>
      </c>
      <c r="K482" t="s">
        <v>700</v>
      </c>
      <c r="L482" t="s">
        <v>700</v>
      </c>
      <c r="M482">
        <v>2</v>
      </c>
      <c r="N482" t="s">
        <v>625</v>
      </c>
      <c r="O482">
        <v>0</v>
      </c>
      <c r="P482" t="s">
        <v>633</v>
      </c>
      <c r="Q482" t="s">
        <v>626</v>
      </c>
      <c r="R482">
        <v>2</v>
      </c>
      <c r="S482">
        <v>1</v>
      </c>
      <c r="T482" s="60">
        <v>38168</v>
      </c>
      <c r="U482" s="60">
        <v>38168</v>
      </c>
      <c r="V482" s="60">
        <v>38168</v>
      </c>
      <c r="W482" t="s">
        <v>324</v>
      </c>
      <c r="X482" t="s">
        <v>856</v>
      </c>
      <c r="Y482" t="s">
        <v>619</v>
      </c>
      <c r="Z482">
        <v>1.4999999999999999E-2</v>
      </c>
      <c r="AA482">
        <v>8.5000001000000006E-2</v>
      </c>
      <c r="AB482">
        <v>2</v>
      </c>
      <c r="AC482">
        <v>1</v>
      </c>
      <c r="AD482">
        <v>0</v>
      </c>
      <c r="AE482">
        <v>1</v>
      </c>
      <c r="AF482">
        <v>1</v>
      </c>
      <c r="AG482">
        <v>40</v>
      </c>
      <c r="BP482" s="60">
        <v>38168</v>
      </c>
      <c r="BQ482">
        <v>12586305</v>
      </c>
      <c r="BR482">
        <v>19078584</v>
      </c>
      <c r="BS482">
        <v>0.65970004000000004</v>
      </c>
      <c r="BT482">
        <v>6492278</v>
      </c>
      <c r="BV482">
        <v>2814071</v>
      </c>
      <c r="BW482">
        <v>691000</v>
      </c>
      <c r="BX482">
        <v>2.5439999000000002</v>
      </c>
      <c r="BY482">
        <v>0</v>
      </c>
      <c r="BZ482">
        <v>0</v>
      </c>
      <c r="CA482">
        <v>0</v>
      </c>
      <c r="CC482">
        <v>0.17</v>
      </c>
      <c r="CE482">
        <v>4.1999999000000003E-2</v>
      </c>
      <c r="CG482">
        <v>3.3000000000000002E-2</v>
      </c>
      <c r="CJ482">
        <v>0.1</v>
      </c>
      <c r="CS482">
        <v>0</v>
      </c>
      <c r="CT482">
        <v>0</v>
      </c>
      <c r="CU482">
        <v>0</v>
      </c>
      <c r="CV482">
        <v>0.64999998000000003</v>
      </c>
      <c r="CW482">
        <v>0.41999998999999999</v>
      </c>
      <c r="CX482">
        <v>0.23</v>
      </c>
      <c r="CY482">
        <v>0.28000000000000003</v>
      </c>
      <c r="CZ482">
        <v>0</v>
      </c>
      <c r="DA482">
        <v>0</v>
      </c>
      <c r="DB482">
        <v>0.02</v>
      </c>
      <c r="DC482">
        <v>0</v>
      </c>
      <c r="DD482">
        <v>0.02</v>
      </c>
      <c r="DE482">
        <v>2.9999998999999999E-2</v>
      </c>
      <c r="DF482">
        <v>2005</v>
      </c>
      <c r="DG482">
        <v>0.17792073999999999</v>
      </c>
      <c r="DH482">
        <v>8.5704029000000001E-2</v>
      </c>
      <c r="DI482">
        <v>9.2216723E-2</v>
      </c>
      <c r="DJ482">
        <v>0.20679338</v>
      </c>
      <c r="DK482">
        <v>0.29249740000000002</v>
      </c>
      <c r="DL482">
        <v>522942</v>
      </c>
      <c r="DM482">
        <v>251900</v>
      </c>
      <c r="DN482">
        <v>271042</v>
      </c>
      <c r="DO482">
        <v>607804</v>
      </c>
      <c r="DP482">
        <v>859704</v>
      </c>
      <c r="DQ482">
        <v>2939185</v>
      </c>
      <c r="DR482">
        <v>0</v>
      </c>
      <c r="DS482">
        <v>0</v>
      </c>
      <c r="DT482">
        <v>0</v>
      </c>
      <c r="DU482">
        <v>0</v>
      </c>
      <c r="DV482">
        <v>81242</v>
      </c>
      <c r="DZ482">
        <v>34.638129999999997</v>
      </c>
      <c r="EA482">
        <v>66727</v>
      </c>
      <c r="EC482">
        <v>38487</v>
      </c>
      <c r="ED482">
        <v>899587.81</v>
      </c>
      <c r="EF482">
        <v>23.374001</v>
      </c>
      <c r="EG482">
        <v>30795</v>
      </c>
      <c r="EN482">
        <v>1265</v>
      </c>
      <c r="EP482">
        <v>6427</v>
      </c>
      <c r="ES482">
        <v>0</v>
      </c>
      <c r="EV482">
        <v>186456</v>
      </c>
      <c r="EW482">
        <v>1</v>
      </c>
      <c r="EX482">
        <v>0</v>
      </c>
      <c r="FB482">
        <v>10145800</v>
      </c>
      <c r="FP482">
        <v>243823.97</v>
      </c>
      <c r="FQ482">
        <v>1757546.9</v>
      </c>
      <c r="FW482">
        <v>2001370.9</v>
      </c>
      <c r="FX482">
        <v>1636731.1</v>
      </c>
      <c r="FZ482">
        <v>132573.22</v>
      </c>
      <c r="GA482">
        <v>83433.976999999999</v>
      </c>
      <c r="GB482">
        <v>216007.19</v>
      </c>
      <c r="GL482">
        <v>-23067.221000000001</v>
      </c>
      <c r="GM482">
        <v>3532.875</v>
      </c>
      <c r="GN482">
        <v>-804.06200999999999</v>
      </c>
      <c r="GQ482">
        <v>3833770.8</v>
      </c>
      <c r="GR482">
        <v>-915222.5</v>
      </c>
      <c r="GS482">
        <v>-915222.5</v>
      </c>
      <c r="HA482">
        <v>-34453.383000000002</v>
      </c>
      <c r="HB482">
        <v>-11516.494000000001</v>
      </c>
      <c r="HD482">
        <v>-821.10999000000004</v>
      </c>
      <c r="HE482">
        <v>-962013.5</v>
      </c>
      <c r="HG482">
        <v>12586305</v>
      </c>
    </row>
    <row r="483" spans="1:215" x14ac:dyDescent="0.25">
      <c r="A483">
        <v>35</v>
      </c>
      <c r="B483" t="s">
        <v>854</v>
      </c>
      <c r="C483">
        <v>2005</v>
      </c>
      <c r="E483" t="s">
        <v>855</v>
      </c>
      <c r="F483">
        <v>1941</v>
      </c>
      <c r="G483">
        <v>0</v>
      </c>
      <c r="I483">
        <v>0</v>
      </c>
      <c r="J483" t="s">
        <v>699</v>
      </c>
      <c r="K483" t="s">
        <v>700</v>
      </c>
      <c r="L483" t="s">
        <v>700</v>
      </c>
      <c r="M483">
        <v>2</v>
      </c>
      <c r="N483" t="s">
        <v>625</v>
      </c>
      <c r="O483">
        <v>0</v>
      </c>
      <c r="P483" t="s">
        <v>633</v>
      </c>
      <c r="Q483" t="s">
        <v>626</v>
      </c>
      <c r="R483">
        <v>2</v>
      </c>
      <c r="S483">
        <v>1</v>
      </c>
      <c r="T483" s="60">
        <v>38533</v>
      </c>
      <c r="U483" s="60">
        <v>38533</v>
      </c>
      <c r="V483" s="60">
        <v>38533</v>
      </c>
      <c r="W483" t="s">
        <v>324</v>
      </c>
      <c r="X483" t="s">
        <v>856</v>
      </c>
      <c r="Y483" t="s">
        <v>619</v>
      </c>
      <c r="Z483">
        <v>1.4999999999999999E-2</v>
      </c>
      <c r="AA483">
        <v>8.5000001000000006E-2</v>
      </c>
      <c r="AB483">
        <v>2</v>
      </c>
      <c r="AC483">
        <v>1</v>
      </c>
      <c r="AD483">
        <v>0</v>
      </c>
      <c r="AE483">
        <v>1</v>
      </c>
      <c r="AF483">
        <v>1</v>
      </c>
      <c r="AG483">
        <v>40</v>
      </c>
      <c r="BP483" s="60">
        <v>38533</v>
      </c>
      <c r="BQ483">
        <v>13350278</v>
      </c>
      <c r="BR483">
        <v>20349922</v>
      </c>
      <c r="BS483">
        <v>0.65599996000000005</v>
      </c>
      <c r="BT483">
        <v>6999644</v>
      </c>
      <c r="BV483">
        <v>2939185</v>
      </c>
      <c r="BW483">
        <v>607800</v>
      </c>
      <c r="BX483">
        <v>0.47</v>
      </c>
      <c r="BY483">
        <v>0</v>
      </c>
      <c r="BZ483">
        <v>0</v>
      </c>
      <c r="CA483">
        <v>0</v>
      </c>
      <c r="CC483">
        <v>0.10399999</v>
      </c>
      <c r="CE483">
        <v>9.8999999000000005E-2</v>
      </c>
      <c r="CG483">
        <v>2.5999998999999999E-2</v>
      </c>
      <c r="CJ483">
        <v>9.3999997000000002E-2</v>
      </c>
      <c r="CS483">
        <v>0</v>
      </c>
      <c r="CT483">
        <v>0</v>
      </c>
      <c r="CU483">
        <v>0</v>
      </c>
      <c r="CV483">
        <v>0.63</v>
      </c>
      <c r="CW483">
        <v>0.38999999000000002</v>
      </c>
      <c r="CX483">
        <v>0.23999999</v>
      </c>
      <c r="CY483">
        <v>0.28000000000000003</v>
      </c>
      <c r="CZ483">
        <v>0</v>
      </c>
      <c r="DA483">
        <v>0</v>
      </c>
      <c r="DB483">
        <v>5.0000001000000002E-2</v>
      </c>
      <c r="DC483">
        <v>0</v>
      </c>
      <c r="DD483">
        <v>2.9999998999999999E-2</v>
      </c>
      <c r="DE483">
        <v>0.02</v>
      </c>
      <c r="DF483">
        <v>2006</v>
      </c>
      <c r="DG483">
        <v>0.17852755000000001</v>
      </c>
      <c r="DH483">
        <v>8.2806721E-2</v>
      </c>
      <c r="DI483">
        <v>9.5720835000000004E-2</v>
      </c>
      <c r="DJ483">
        <v>0.21677842999999999</v>
      </c>
      <c r="DK483">
        <v>0.29958516000000002</v>
      </c>
      <c r="DL483">
        <v>545241</v>
      </c>
      <c r="DM483">
        <v>252900</v>
      </c>
      <c r="DN483">
        <v>292341</v>
      </c>
      <c r="DO483">
        <v>662063</v>
      </c>
      <c r="DP483">
        <v>914963</v>
      </c>
      <c r="DQ483">
        <v>3054100</v>
      </c>
      <c r="DR483">
        <v>0</v>
      </c>
      <c r="DS483">
        <v>0</v>
      </c>
      <c r="DT483">
        <v>0</v>
      </c>
      <c r="DU483">
        <v>0</v>
      </c>
      <c r="DV483">
        <v>80102</v>
      </c>
      <c r="DW483">
        <v>3186400</v>
      </c>
      <c r="DZ483">
        <v>39.779282000000002</v>
      </c>
      <c r="EA483">
        <v>69849</v>
      </c>
      <c r="EC483">
        <v>39800</v>
      </c>
      <c r="ED483">
        <v>983321.88</v>
      </c>
      <c r="EF483">
        <v>24.707001000000002</v>
      </c>
      <c r="EG483">
        <v>32002</v>
      </c>
      <c r="EH483">
        <v>930300</v>
      </c>
      <c r="EN483">
        <v>1248</v>
      </c>
      <c r="EO483">
        <v>21100</v>
      </c>
      <c r="EP483">
        <v>6550</v>
      </c>
      <c r="ES483">
        <v>0</v>
      </c>
      <c r="EV483">
        <v>189751</v>
      </c>
      <c r="EW483">
        <v>1</v>
      </c>
      <c r="EX483">
        <v>0</v>
      </c>
      <c r="FP483">
        <v>251939.56</v>
      </c>
      <c r="FQ483">
        <v>285423.31</v>
      </c>
      <c r="FW483">
        <v>537362.88</v>
      </c>
      <c r="FX483">
        <v>1051379.8999999999</v>
      </c>
      <c r="FZ483">
        <v>137186.10999999999</v>
      </c>
      <c r="GA483">
        <v>113089.2</v>
      </c>
      <c r="GB483">
        <v>250275.3</v>
      </c>
      <c r="GL483">
        <v>-25473.351999999999</v>
      </c>
      <c r="GM483">
        <v>4493.2051000000001</v>
      </c>
      <c r="GN483">
        <v>-1056.9010000000001</v>
      </c>
      <c r="GQ483">
        <v>1816981</v>
      </c>
      <c r="GR483">
        <v>-1004452.3</v>
      </c>
      <c r="GS483">
        <v>-1004452.3</v>
      </c>
      <c r="HA483">
        <v>-35775.983999999997</v>
      </c>
      <c r="HB483">
        <v>-12087.116</v>
      </c>
      <c r="HD483">
        <v>-692.75</v>
      </c>
      <c r="HE483">
        <v>-1053008</v>
      </c>
      <c r="HG483">
        <v>13350278</v>
      </c>
    </row>
    <row r="484" spans="1:215" x14ac:dyDescent="0.25">
      <c r="A484">
        <v>35</v>
      </c>
      <c r="B484" t="s">
        <v>854</v>
      </c>
      <c r="C484">
        <v>2006</v>
      </c>
      <c r="E484" t="s">
        <v>855</v>
      </c>
      <c r="F484">
        <v>1941</v>
      </c>
      <c r="G484">
        <v>0</v>
      </c>
      <c r="I484">
        <v>0</v>
      </c>
      <c r="J484" t="s">
        <v>699</v>
      </c>
      <c r="K484" t="s">
        <v>700</v>
      </c>
      <c r="L484" t="s">
        <v>700</v>
      </c>
      <c r="M484">
        <v>2</v>
      </c>
      <c r="N484" t="s">
        <v>625</v>
      </c>
      <c r="O484">
        <v>0</v>
      </c>
      <c r="P484" t="s">
        <v>633</v>
      </c>
      <c r="Q484" t="s">
        <v>626</v>
      </c>
      <c r="R484">
        <v>2</v>
      </c>
      <c r="S484">
        <v>1</v>
      </c>
      <c r="T484" s="60">
        <v>38898</v>
      </c>
      <c r="U484" s="60">
        <v>38898</v>
      </c>
      <c r="V484" s="60">
        <v>38898</v>
      </c>
      <c r="W484" t="s">
        <v>324</v>
      </c>
      <c r="X484" t="s">
        <v>856</v>
      </c>
      <c r="Y484" t="s">
        <v>619</v>
      </c>
      <c r="Z484">
        <v>1.4999999999999999E-2</v>
      </c>
      <c r="AA484">
        <v>8.5000001000000006E-2</v>
      </c>
      <c r="AB484">
        <v>2</v>
      </c>
      <c r="AC484">
        <v>1</v>
      </c>
      <c r="AD484">
        <v>0</v>
      </c>
      <c r="AE484">
        <v>1</v>
      </c>
      <c r="AF484">
        <v>1</v>
      </c>
      <c r="AG484">
        <v>40</v>
      </c>
      <c r="BP484" s="60">
        <v>38898</v>
      </c>
      <c r="BQ484">
        <v>14175147</v>
      </c>
      <c r="BR484">
        <v>21688936</v>
      </c>
      <c r="BS484">
        <v>0.65359997999999997</v>
      </c>
      <c r="BT484">
        <v>7513788</v>
      </c>
      <c r="BV484">
        <v>3054100</v>
      </c>
      <c r="BW484">
        <v>662000</v>
      </c>
      <c r="BX484">
        <v>0.27200001000000001</v>
      </c>
      <c r="BY484">
        <v>0</v>
      </c>
      <c r="BZ484">
        <v>0</v>
      </c>
      <c r="CA484">
        <v>0</v>
      </c>
      <c r="CC484">
        <v>0.11700000000000001</v>
      </c>
      <c r="CE484">
        <v>0.13</v>
      </c>
      <c r="CG484">
        <v>6.8999998000000007E-2</v>
      </c>
      <c r="CJ484">
        <v>8.6999996999999996E-2</v>
      </c>
      <c r="CR484">
        <v>1</v>
      </c>
      <c r="CS484">
        <v>0</v>
      </c>
      <c r="CT484">
        <v>0</v>
      </c>
      <c r="CU484">
        <v>0</v>
      </c>
      <c r="CV484">
        <v>0.62</v>
      </c>
      <c r="CW484">
        <v>0.37</v>
      </c>
      <c r="CX484">
        <v>0.25</v>
      </c>
      <c r="CY484">
        <v>0.22</v>
      </c>
      <c r="CZ484">
        <v>0</v>
      </c>
      <c r="DA484">
        <v>0</v>
      </c>
      <c r="DB484">
        <v>7.0000000000000007E-2</v>
      </c>
      <c r="DC484">
        <v>0</v>
      </c>
      <c r="DD484">
        <v>3.9999999000000001E-2</v>
      </c>
      <c r="DE484">
        <v>0.02</v>
      </c>
      <c r="DF484">
        <v>2007</v>
      </c>
      <c r="DG484">
        <v>0.17724384000000001</v>
      </c>
      <c r="DH484">
        <v>8.2490169000000002E-2</v>
      </c>
      <c r="DI484">
        <v>9.4753667999999999E-2</v>
      </c>
      <c r="DJ484">
        <v>0.22192339999999999</v>
      </c>
      <c r="DK484">
        <v>0.30441356000000003</v>
      </c>
      <c r="DL484">
        <v>563810</v>
      </c>
      <c r="DM484">
        <v>262400</v>
      </c>
      <c r="DN484">
        <v>301410</v>
      </c>
      <c r="DO484">
        <v>705935</v>
      </c>
      <c r="DP484">
        <v>968335</v>
      </c>
      <c r="DQ484">
        <v>3180985</v>
      </c>
      <c r="DR484">
        <v>0</v>
      </c>
      <c r="DS484">
        <v>0</v>
      </c>
      <c r="DT484">
        <v>0</v>
      </c>
      <c r="DU484">
        <v>0</v>
      </c>
      <c r="DV484">
        <v>80869</v>
      </c>
      <c r="DW484">
        <v>3339500</v>
      </c>
      <c r="DZ484">
        <v>41.295180999999999</v>
      </c>
      <c r="EA484">
        <v>72606</v>
      </c>
      <c r="EC484">
        <v>41638</v>
      </c>
      <c r="ED484">
        <v>1067075.3</v>
      </c>
      <c r="EF484">
        <v>25.627001</v>
      </c>
      <c r="EG484">
        <v>33574</v>
      </c>
      <c r="EH484">
        <v>3357400</v>
      </c>
      <c r="EN484">
        <v>1257</v>
      </c>
      <c r="EO484">
        <v>22000</v>
      </c>
      <c r="EP484">
        <v>6807</v>
      </c>
      <c r="ES484">
        <v>0</v>
      </c>
      <c r="EV484">
        <v>195113</v>
      </c>
      <c r="EW484">
        <v>1</v>
      </c>
      <c r="EX484">
        <v>0</v>
      </c>
      <c r="FB484">
        <v>11701300</v>
      </c>
      <c r="FP484">
        <v>252921.8</v>
      </c>
      <c r="FQ484">
        <v>180018.08</v>
      </c>
      <c r="FW484">
        <v>432939.88</v>
      </c>
      <c r="FX484">
        <v>1247218.3</v>
      </c>
      <c r="FZ484">
        <v>183792.03</v>
      </c>
      <c r="GA484">
        <v>126245.75999999999</v>
      </c>
      <c r="GB484">
        <v>310037.78000000003</v>
      </c>
      <c r="GL484">
        <v>-28813.143</v>
      </c>
      <c r="GM484">
        <v>4525.4858000000004</v>
      </c>
      <c r="GN484">
        <v>-872.70001000000002</v>
      </c>
      <c r="GQ484">
        <v>1965035.5</v>
      </c>
      <c r="GR484">
        <v>-1085383.8</v>
      </c>
      <c r="GS484">
        <v>-1085383.8</v>
      </c>
      <c r="HA484">
        <v>-42620.199000000001</v>
      </c>
      <c r="HB484">
        <v>-11982.284</v>
      </c>
      <c r="HD484">
        <v>-179.64</v>
      </c>
      <c r="HE484">
        <v>-1140165.8999999999</v>
      </c>
      <c r="HG484">
        <v>14175147</v>
      </c>
    </row>
    <row r="485" spans="1:215" x14ac:dyDescent="0.25">
      <c r="A485">
        <v>35</v>
      </c>
      <c r="B485" t="s">
        <v>854</v>
      </c>
      <c r="C485">
        <v>2007</v>
      </c>
      <c r="E485" t="s">
        <v>855</v>
      </c>
      <c r="F485">
        <v>1941</v>
      </c>
      <c r="G485">
        <v>0</v>
      </c>
      <c r="I485">
        <v>0</v>
      </c>
      <c r="J485" t="s">
        <v>699</v>
      </c>
      <c r="K485" t="s">
        <v>700</v>
      </c>
      <c r="L485" t="s">
        <v>700</v>
      </c>
      <c r="M485">
        <v>2</v>
      </c>
      <c r="N485" t="s">
        <v>625</v>
      </c>
      <c r="O485">
        <v>0</v>
      </c>
      <c r="P485" t="s">
        <v>633</v>
      </c>
      <c r="Q485" t="s">
        <v>626</v>
      </c>
      <c r="R485">
        <v>2</v>
      </c>
      <c r="S485">
        <v>1</v>
      </c>
      <c r="T485" s="60">
        <v>39263</v>
      </c>
      <c r="U485" s="60">
        <v>39263</v>
      </c>
      <c r="V485" s="60">
        <v>39263</v>
      </c>
      <c r="W485" t="s">
        <v>324</v>
      </c>
      <c r="X485" t="s">
        <v>856</v>
      </c>
      <c r="Y485" t="s">
        <v>619</v>
      </c>
      <c r="Z485">
        <v>1.2500000000000001E-2</v>
      </c>
      <c r="AA485">
        <v>8.5000001000000006E-2</v>
      </c>
      <c r="AB485">
        <v>2</v>
      </c>
      <c r="AC485">
        <v>1</v>
      </c>
      <c r="AD485">
        <v>0</v>
      </c>
      <c r="AE485">
        <v>1</v>
      </c>
      <c r="AF485">
        <v>1</v>
      </c>
      <c r="AG485">
        <v>30</v>
      </c>
      <c r="BP485" s="60">
        <v>39263</v>
      </c>
      <c r="BQ485">
        <v>15985730</v>
      </c>
      <c r="BR485">
        <v>23362080</v>
      </c>
      <c r="BS485">
        <v>0.68430000999999996</v>
      </c>
      <c r="BT485">
        <v>7376349</v>
      </c>
      <c r="BV485">
        <v>3180985</v>
      </c>
      <c r="BW485">
        <v>705900</v>
      </c>
      <c r="BX485">
        <v>0.36990002</v>
      </c>
      <c r="BY485">
        <v>0</v>
      </c>
      <c r="BZ485">
        <v>0</v>
      </c>
      <c r="CA485">
        <v>0</v>
      </c>
      <c r="CC485">
        <v>0.183</v>
      </c>
      <c r="CE485">
        <v>0.13400000000000001</v>
      </c>
      <c r="CG485">
        <v>0.11899999999999999</v>
      </c>
      <c r="CJ485">
        <v>8.5000001000000006E-2</v>
      </c>
      <c r="CR485">
        <v>1</v>
      </c>
      <c r="CS485">
        <v>0</v>
      </c>
      <c r="CT485">
        <v>0</v>
      </c>
      <c r="CU485">
        <v>0</v>
      </c>
      <c r="CV485">
        <v>0.63</v>
      </c>
      <c r="CW485">
        <v>0.37</v>
      </c>
      <c r="CX485">
        <v>0.25999999000000001</v>
      </c>
      <c r="CY485">
        <v>0.23999999</v>
      </c>
      <c r="CZ485">
        <v>0</v>
      </c>
      <c r="DA485">
        <v>0</v>
      </c>
      <c r="DB485">
        <v>5.9999998999999998E-2</v>
      </c>
      <c r="DC485">
        <v>0</v>
      </c>
      <c r="DD485">
        <v>5.9999998999999998E-2</v>
      </c>
      <c r="DE485">
        <v>0.02</v>
      </c>
      <c r="DF485">
        <v>2008</v>
      </c>
      <c r="DG485">
        <v>0.17939846000000001</v>
      </c>
      <c r="DH485">
        <v>8.2468621000000006E-2</v>
      </c>
      <c r="DI485">
        <v>9.6929825999999997E-2</v>
      </c>
      <c r="DJ485">
        <v>0.22093753999999999</v>
      </c>
      <c r="DK485">
        <v>0.30340614999999999</v>
      </c>
      <c r="DL485">
        <v>574511</v>
      </c>
      <c r="DM485">
        <v>264100</v>
      </c>
      <c r="DN485">
        <v>310411</v>
      </c>
      <c r="DO485">
        <v>707537</v>
      </c>
      <c r="DP485">
        <v>971637</v>
      </c>
      <c r="DQ485">
        <v>3202430</v>
      </c>
      <c r="DR485">
        <v>0</v>
      </c>
      <c r="DS485">
        <v>0</v>
      </c>
      <c r="DT485">
        <v>0</v>
      </c>
      <c r="DU485">
        <v>0</v>
      </c>
      <c r="DV485">
        <v>81691</v>
      </c>
      <c r="DW485">
        <v>3523800</v>
      </c>
      <c r="DZ485">
        <v>43.135719000000002</v>
      </c>
      <c r="EA485">
        <v>75261</v>
      </c>
      <c r="EC485">
        <v>43395</v>
      </c>
      <c r="ED485">
        <v>1155125</v>
      </c>
      <c r="EF485">
        <v>26.618998999999999</v>
      </c>
      <c r="EG485">
        <v>35200</v>
      </c>
      <c r="EH485">
        <v>1093800</v>
      </c>
      <c r="EN485">
        <v>1237</v>
      </c>
      <c r="EO485">
        <v>22300</v>
      </c>
      <c r="EP485">
        <v>6958</v>
      </c>
      <c r="ES485">
        <v>0</v>
      </c>
      <c r="EV485">
        <v>200347</v>
      </c>
      <c r="EW485">
        <v>1</v>
      </c>
      <c r="EX485">
        <v>0</v>
      </c>
      <c r="FB485">
        <v>12838100</v>
      </c>
      <c r="FI485">
        <v>15985730</v>
      </c>
      <c r="FP485">
        <v>262350.84000000003</v>
      </c>
      <c r="FQ485">
        <v>261142.64</v>
      </c>
      <c r="FW485">
        <v>523493.47</v>
      </c>
      <c r="FX485">
        <v>2169592.5</v>
      </c>
      <c r="FZ485">
        <v>225548.77</v>
      </c>
      <c r="GA485">
        <v>155508.29999999999</v>
      </c>
      <c r="GB485">
        <v>381057.06</v>
      </c>
      <c r="GL485">
        <v>-37104.487999999998</v>
      </c>
      <c r="GM485">
        <v>4958.0361000000003</v>
      </c>
      <c r="GN485">
        <v>-1007.138</v>
      </c>
      <c r="GQ485">
        <v>3040989.5</v>
      </c>
      <c r="GR485">
        <v>-1177348.1000000001</v>
      </c>
      <c r="GS485">
        <v>-1177348.1000000001</v>
      </c>
      <c r="HA485">
        <v>-41353.883000000002</v>
      </c>
      <c r="HB485">
        <v>-11704.566999999999</v>
      </c>
      <c r="HE485">
        <v>-1230406.5</v>
      </c>
      <c r="HG485">
        <v>15985730</v>
      </c>
    </row>
    <row r="486" spans="1:215" x14ac:dyDescent="0.25">
      <c r="A486">
        <v>35</v>
      </c>
      <c r="B486" t="s">
        <v>854</v>
      </c>
      <c r="C486">
        <v>2008</v>
      </c>
      <c r="E486" t="s">
        <v>855</v>
      </c>
      <c r="F486">
        <v>1941</v>
      </c>
      <c r="G486">
        <v>0</v>
      </c>
      <c r="I486">
        <v>0</v>
      </c>
      <c r="J486" t="s">
        <v>699</v>
      </c>
      <c r="K486" t="s">
        <v>700</v>
      </c>
      <c r="L486" t="s">
        <v>700</v>
      </c>
      <c r="M486">
        <v>2</v>
      </c>
      <c r="N486" t="s">
        <v>625</v>
      </c>
      <c r="O486">
        <v>0</v>
      </c>
      <c r="P486" t="s">
        <v>633</v>
      </c>
      <c r="Q486" t="s">
        <v>626</v>
      </c>
      <c r="R486">
        <v>2</v>
      </c>
      <c r="S486">
        <v>1</v>
      </c>
      <c r="T486" s="60">
        <v>39629</v>
      </c>
      <c r="U486" s="60">
        <v>39629</v>
      </c>
      <c r="V486" s="60">
        <v>39629</v>
      </c>
      <c r="W486" t="s">
        <v>324</v>
      </c>
      <c r="X486" t="s">
        <v>856</v>
      </c>
      <c r="Y486" t="s">
        <v>619</v>
      </c>
      <c r="Z486">
        <v>1.2500000000000001E-2</v>
      </c>
      <c r="AA486">
        <v>8.5000001000000006E-2</v>
      </c>
      <c r="AB486">
        <v>2</v>
      </c>
      <c r="AC486">
        <v>1</v>
      </c>
      <c r="AD486">
        <v>0</v>
      </c>
      <c r="AE486">
        <v>1</v>
      </c>
      <c r="AF486">
        <v>1</v>
      </c>
      <c r="AG486">
        <v>30</v>
      </c>
      <c r="BP486" s="60">
        <v>39629</v>
      </c>
      <c r="BQ486">
        <v>14586325</v>
      </c>
      <c r="BR486">
        <v>24917678</v>
      </c>
      <c r="BS486">
        <v>0.58539998999999998</v>
      </c>
      <c r="BT486">
        <v>10331353</v>
      </c>
      <c r="BV486">
        <v>3303220</v>
      </c>
      <c r="BW486">
        <v>707500</v>
      </c>
      <c r="BX486">
        <v>0.48750000999999998</v>
      </c>
      <c r="BY486">
        <v>0</v>
      </c>
      <c r="BZ486">
        <v>0</v>
      </c>
      <c r="CA486">
        <v>0</v>
      </c>
      <c r="CC486">
        <v>-4.5000001999999997E-2</v>
      </c>
      <c r="CE486">
        <v>8.1000000000000003E-2</v>
      </c>
      <c r="CG486">
        <v>0.10299999999999999</v>
      </c>
      <c r="CJ486">
        <v>6.1999999E-2</v>
      </c>
      <c r="CR486">
        <v>1</v>
      </c>
      <c r="CS486">
        <v>0</v>
      </c>
      <c r="CT486">
        <v>0</v>
      </c>
      <c r="CU486">
        <v>0</v>
      </c>
      <c r="CV486">
        <v>0.58999997000000004</v>
      </c>
      <c r="CW486">
        <v>0.36000000999999998</v>
      </c>
      <c r="CX486">
        <v>0.23</v>
      </c>
      <c r="CY486">
        <v>0.27000001000000001</v>
      </c>
      <c r="CZ486">
        <v>0</v>
      </c>
      <c r="DA486">
        <v>0</v>
      </c>
      <c r="DB486">
        <v>5.9999998999999998E-2</v>
      </c>
      <c r="DC486">
        <v>0</v>
      </c>
      <c r="DD486">
        <v>7.9999998000000003E-2</v>
      </c>
      <c r="DE486">
        <v>0</v>
      </c>
      <c r="DF486">
        <v>2009</v>
      </c>
      <c r="DG486">
        <v>0.17064932999999999</v>
      </c>
      <c r="DH486">
        <v>7.8899003999999995E-2</v>
      </c>
      <c r="DI486">
        <v>9.1750339E-2</v>
      </c>
      <c r="DJ486">
        <v>0.2523244</v>
      </c>
      <c r="DK486">
        <v>0.3312234</v>
      </c>
      <c r="DL486">
        <v>591116</v>
      </c>
      <c r="DM486">
        <v>273300</v>
      </c>
      <c r="DN486">
        <v>317816</v>
      </c>
      <c r="DO486">
        <v>874032</v>
      </c>
      <c r="DP486">
        <v>1147332</v>
      </c>
      <c r="DQ486">
        <v>3463922</v>
      </c>
      <c r="DR486">
        <v>0</v>
      </c>
      <c r="DS486">
        <v>0</v>
      </c>
      <c r="DT486">
        <v>0</v>
      </c>
      <c r="DU486">
        <v>0</v>
      </c>
      <c r="DV486">
        <v>83074</v>
      </c>
      <c r="DW486">
        <v>3691200</v>
      </c>
      <c r="DZ486">
        <v>44.432673999999999</v>
      </c>
      <c r="EA486">
        <v>76721</v>
      </c>
      <c r="EC486">
        <v>45346</v>
      </c>
      <c r="ED486">
        <v>1254030.8</v>
      </c>
      <c r="EF486">
        <v>27.655000999999999</v>
      </c>
      <c r="EG486">
        <v>37055</v>
      </c>
      <c r="EH486">
        <v>1189800</v>
      </c>
      <c r="EN486">
        <v>1169</v>
      </c>
      <c r="EO486">
        <v>2100</v>
      </c>
      <c r="EP486">
        <v>7122</v>
      </c>
      <c r="ES486">
        <v>0</v>
      </c>
      <c r="EV486">
        <v>205141</v>
      </c>
      <c r="EW486">
        <v>1</v>
      </c>
      <c r="EX486">
        <v>0</v>
      </c>
      <c r="FB486">
        <v>13978100</v>
      </c>
      <c r="FI486">
        <v>14586325</v>
      </c>
      <c r="FP486">
        <v>264149.34000000003</v>
      </c>
      <c r="FQ486">
        <v>344945.25</v>
      </c>
      <c r="FW486">
        <v>609094.56000000006</v>
      </c>
      <c r="FX486">
        <v>-899179.81</v>
      </c>
      <c r="FZ486">
        <v>60706.695</v>
      </c>
      <c r="GA486">
        <v>187602.64</v>
      </c>
      <c r="GB486">
        <v>248309.33</v>
      </c>
      <c r="GL486">
        <v>-37659.805</v>
      </c>
      <c r="GM486">
        <v>14161.232</v>
      </c>
      <c r="GN486">
        <v>-1353.0619999999999</v>
      </c>
      <c r="GQ486">
        <v>-66627.531000000003</v>
      </c>
      <c r="GR486">
        <v>-1275713.8</v>
      </c>
      <c r="GS486">
        <v>-1275713.8</v>
      </c>
      <c r="HA486">
        <v>-44984.288999999997</v>
      </c>
      <c r="HB486">
        <v>-12079.244000000001</v>
      </c>
      <c r="HE486">
        <v>-1332777.3</v>
      </c>
      <c r="HG486">
        <v>14586325</v>
      </c>
    </row>
    <row r="487" spans="1:215" x14ac:dyDescent="0.25">
      <c r="A487">
        <v>35</v>
      </c>
      <c r="B487" t="s">
        <v>854</v>
      </c>
      <c r="C487">
        <v>2009</v>
      </c>
      <c r="E487" t="s">
        <v>855</v>
      </c>
      <c r="F487">
        <v>1941</v>
      </c>
      <c r="G487">
        <v>0</v>
      </c>
      <c r="I487">
        <v>0</v>
      </c>
      <c r="J487" t="s">
        <v>699</v>
      </c>
      <c r="K487" t="s">
        <v>700</v>
      </c>
      <c r="L487" t="s">
        <v>700</v>
      </c>
      <c r="M487">
        <v>2</v>
      </c>
      <c r="N487" t="s">
        <v>625</v>
      </c>
      <c r="O487">
        <v>0</v>
      </c>
      <c r="P487" t="s">
        <v>633</v>
      </c>
      <c r="Q487" t="s">
        <v>626</v>
      </c>
      <c r="R487">
        <v>2</v>
      </c>
      <c r="S487">
        <v>1</v>
      </c>
      <c r="T487" s="60">
        <v>39994</v>
      </c>
      <c r="U487" s="60">
        <v>39994</v>
      </c>
      <c r="V487" s="60">
        <v>39994</v>
      </c>
      <c r="W487" t="s">
        <v>324</v>
      </c>
      <c r="X487" t="s">
        <v>848</v>
      </c>
      <c r="Y487" t="s">
        <v>619</v>
      </c>
      <c r="Z487">
        <v>1.2500000000000001E-2</v>
      </c>
      <c r="AA487">
        <v>8.5000001000000006E-2</v>
      </c>
      <c r="AB487">
        <v>2</v>
      </c>
      <c r="AC487">
        <v>0</v>
      </c>
      <c r="AD487">
        <v>5</v>
      </c>
      <c r="AE487">
        <v>1</v>
      </c>
      <c r="AF487">
        <v>1</v>
      </c>
      <c r="AG487">
        <v>30</v>
      </c>
      <c r="BP487" s="60">
        <v>39994</v>
      </c>
      <c r="BQ487">
        <v>14281998</v>
      </c>
      <c r="BR487">
        <v>26316232</v>
      </c>
      <c r="BS487">
        <v>0.54269999000000002</v>
      </c>
      <c r="BT487">
        <v>12034233</v>
      </c>
      <c r="BV487">
        <v>3463922</v>
      </c>
      <c r="BW487">
        <v>874000</v>
      </c>
      <c r="BX487">
        <v>0.51669997000000001</v>
      </c>
      <c r="BY487">
        <v>0</v>
      </c>
      <c r="BZ487">
        <v>0</v>
      </c>
      <c r="CA487">
        <v>0</v>
      </c>
      <c r="CC487">
        <v>-0.19700001</v>
      </c>
      <c r="CE487">
        <v>-3.2000002E-2</v>
      </c>
      <c r="CG487">
        <v>2.3E-2</v>
      </c>
      <c r="CJ487">
        <v>2.7999999000000001E-2</v>
      </c>
      <c r="CR487">
        <v>1</v>
      </c>
      <c r="CS487">
        <v>0</v>
      </c>
      <c r="CT487">
        <v>0</v>
      </c>
      <c r="CU487">
        <v>0</v>
      </c>
      <c r="CV487">
        <v>0.61000001000000004</v>
      </c>
      <c r="CW487">
        <v>0.34999998999999998</v>
      </c>
      <c r="CX487">
        <v>0.25999999000000001</v>
      </c>
      <c r="CY487">
        <v>0.25999999000000001</v>
      </c>
      <c r="CZ487">
        <v>0</v>
      </c>
      <c r="DA487">
        <v>0</v>
      </c>
      <c r="DB487">
        <v>5.0000001000000002E-2</v>
      </c>
      <c r="DC487">
        <v>0</v>
      </c>
      <c r="DD487">
        <v>9.0000003999999995E-2</v>
      </c>
      <c r="DE487">
        <v>0</v>
      </c>
      <c r="DF487">
        <v>2010</v>
      </c>
      <c r="DG487">
        <v>0.18058526999999999</v>
      </c>
      <c r="DH487">
        <v>7.8772387999999999E-2</v>
      </c>
      <c r="DI487">
        <v>0.10181287999999999</v>
      </c>
      <c r="DJ487">
        <v>0.28739920000000002</v>
      </c>
      <c r="DK487">
        <v>0.36617157</v>
      </c>
      <c r="DL487">
        <v>630436</v>
      </c>
      <c r="DM487">
        <v>275000</v>
      </c>
      <c r="DN487">
        <v>355436</v>
      </c>
      <c r="DO487">
        <v>1003331</v>
      </c>
      <c r="DP487">
        <v>1278331</v>
      </c>
      <c r="DQ487">
        <v>3491071</v>
      </c>
      <c r="DR487">
        <v>0</v>
      </c>
      <c r="DS487">
        <v>0</v>
      </c>
      <c r="DT487">
        <v>0</v>
      </c>
      <c r="DU487">
        <v>0</v>
      </c>
      <c r="DV487">
        <v>83545</v>
      </c>
      <c r="DW487">
        <v>3872600</v>
      </c>
      <c r="DZ487">
        <v>46.353462</v>
      </c>
      <c r="EA487">
        <v>77780</v>
      </c>
      <c r="EC487">
        <v>46810</v>
      </c>
      <c r="ED487">
        <v>1351537.6</v>
      </c>
      <c r="EF487">
        <v>28.872999</v>
      </c>
      <c r="EG487">
        <v>38400</v>
      </c>
      <c r="EH487">
        <v>1271900</v>
      </c>
      <c r="EN487">
        <v>1141</v>
      </c>
      <c r="EO487">
        <v>20600</v>
      </c>
      <c r="EP487">
        <v>7269</v>
      </c>
      <c r="ES487">
        <v>0</v>
      </c>
      <c r="EV487">
        <v>208135</v>
      </c>
      <c r="EW487">
        <v>1</v>
      </c>
      <c r="EX487">
        <v>0</v>
      </c>
      <c r="FB487">
        <v>14802600</v>
      </c>
      <c r="FI487">
        <v>11032973</v>
      </c>
      <c r="FP487">
        <v>273292.06</v>
      </c>
      <c r="FQ487">
        <v>451617.06</v>
      </c>
      <c r="FW487">
        <v>724909.13</v>
      </c>
      <c r="FX487">
        <v>-3173708.5</v>
      </c>
      <c r="FZ487">
        <v>183668.53</v>
      </c>
      <c r="GA487">
        <v>153789.64000000001</v>
      </c>
      <c r="GB487">
        <v>337458.16</v>
      </c>
      <c r="GL487">
        <v>-31095.736000000001</v>
      </c>
      <c r="GM487">
        <v>18313.879000000001</v>
      </c>
      <c r="GN487">
        <v>-1664.78</v>
      </c>
      <c r="GQ487">
        <v>-2125788</v>
      </c>
      <c r="GR487">
        <v>-1371990.4</v>
      </c>
      <c r="GS487">
        <v>-1371990.4</v>
      </c>
      <c r="HA487">
        <v>-42651.637000000002</v>
      </c>
      <c r="HB487">
        <v>-12922.07</v>
      </c>
      <c r="HE487">
        <v>-1427564.1</v>
      </c>
      <c r="HG487">
        <v>11032973</v>
      </c>
    </row>
    <row r="488" spans="1:215" x14ac:dyDescent="0.25">
      <c r="A488">
        <v>35</v>
      </c>
      <c r="B488" t="s">
        <v>854</v>
      </c>
      <c r="C488">
        <v>2010</v>
      </c>
      <c r="E488" t="s">
        <v>855</v>
      </c>
      <c r="F488">
        <v>1941</v>
      </c>
      <c r="G488">
        <v>0</v>
      </c>
      <c r="I488">
        <v>0</v>
      </c>
      <c r="J488" t="s">
        <v>699</v>
      </c>
      <c r="K488" t="s">
        <v>700</v>
      </c>
      <c r="L488" t="s">
        <v>700</v>
      </c>
      <c r="M488">
        <v>2</v>
      </c>
      <c r="N488" t="s">
        <v>625</v>
      </c>
      <c r="O488">
        <v>0</v>
      </c>
      <c r="P488" t="s">
        <v>633</v>
      </c>
      <c r="Q488" t="s">
        <v>626</v>
      </c>
      <c r="R488">
        <v>2</v>
      </c>
      <c r="S488">
        <v>1</v>
      </c>
      <c r="T488" s="60">
        <v>40359</v>
      </c>
      <c r="U488" s="60">
        <v>40359</v>
      </c>
      <c r="V488" s="60">
        <v>40359</v>
      </c>
      <c r="W488" t="s">
        <v>324</v>
      </c>
      <c r="X488" t="s">
        <v>848</v>
      </c>
      <c r="Y488" t="s">
        <v>619</v>
      </c>
      <c r="Z488">
        <v>1.2500000000000001E-2</v>
      </c>
      <c r="AA488">
        <v>7.7500000999999999E-2</v>
      </c>
      <c r="AB488">
        <v>2</v>
      </c>
      <c r="AC488">
        <v>0</v>
      </c>
      <c r="AD488">
        <v>5</v>
      </c>
      <c r="AE488">
        <v>1</v>
      </c>
      <c r="AF488">
        <v>1</v>
      </c>
      <c r="AG488">
        <v>30</v>
      </c>
      <c r="BP488" s="60">
        <v>40359</v>
      </c>
      <c r="BQ488">
        <v>13966643</v>
      </c>
      <c r="BR488">
        <v>30120428</v>
      </c>
      <c r="BS488">
        <v>0.4637</v>
      </c>
      <c r="BT488">
        <v>16153784</v>
      </c>
      <c r="BV488">
        <v>3491071</v>
      </c>
      <c r="BW488">
        <v>1003300</v>
      </c>
      <c r="BX488">
        <v>0.69430000000000003</v>
      </c>
      <c r="BY488">
        <v>0</v>
      </c>
      <c r="BZ488">
        <v>0</v>
      </c>
      <c r="CA488">
        <v>0</v>
      </c>
      <c r="CC488">
        <v>0.15000000999999999</v>
      </c>
      <c r="CE488">
        <v>-4.0999997000000003E-2</v>
      </c>
      <c r="CG488">
        <v>3.0999999E-2</v>
      </c>
      <c r="CJ488">
        <v>2.9000001000000001E-2</v>
      </c>
      <c r="CR488">
        <v>1</v>
      </c>
      <c r="CS488">
        <v>0</v>
      </c>
      <c r="CT488">
        <v>0</v>
      </c>
      <c r="CU488">
        <v>0</v>
      </c>
      <c r="CV488">
        <v>0.56999999000000001</v>
      </c>
      <c r="CW488">
        <v>0.31</v>
      </c>
      <c r="CX488">
        <v>0.25999999000000001</v>
      </c>
      <c r="CY488">
        <v>0.27000001000000001</v>
      </c>
      <c r="CZ488">
        <v>0</v>
      </c>
      <c r="DA488">
        <v>0</v>
      </c>
      <c r="DB488">
        <v>5.9999998999999998E-2</v>
      </c>
      <c r="DC488">
        <v>0</v>
      </c>
      <c r="DD488">
        <v>9.0000003999999995E-2</v>
      </c>
      <c r="DE488">
        <v>0.01</v>
      </c>
      <c r="DF488">
        <v>2011</v>
      </c>
      <c r="DG488">
        <v>0.20913952999999999</v>
      </c>
      <c r="DH488">
        <v>7.5177453000000005E-2</v>
      </c>
      <c r="DI488">
        <v>0.13396205999999999</v>
      </c>
      <c r="DJ488">
        <v>0.36379858999999998</v>
      </c>
      <c r="DK488">
        <v>0.43897605000000001</v>
      </c>
      <c r="DL488">
        <v>723798</v>
      </c>
      <c r="DM488">
        <v>260177</v>
      </c>
      <c r="DN488">
        <v>463621</v>
      </c>
      <c r="DO488">
        <v>1259048</v>
      </c>
      <c r="DP488">
        <v>1519225</v>
      </c>
      <c r="DQ488">
        <v>3460838</v>
      </c>
      <c r="DR488">
        <v>0</v>
      </c>
      <c r="DS488">
        <v>0</v>
      </c>
      <c r="DT488">
        <v>0</v>
      </c>
      <c r="DU488">
        <v>0</v>
      </c>
      <c r="DV488">
        <v>82742</v>
      </c>
      <c r="DW488">
        <v>3904600</v>
      </c>
      <c r="DZ488">
        <v>47.190060000000003</v>
      </c>
      <c r="EA488">
        <v>80438</v>
      </c>
      <c r="EC488">
        <v>48903</v>
      </c>
      <c r="ED488">
        <v>1454470.3</v>
      </c>
      <c r="EF488">
        <v>29.742000999999998</v>
      </c>
      <c r="EG488">
        <v>40364</v>
      </c>
      <c r="EH488">
        <v>1370600</v>
      </c>
      <c r="EN488">
        <v>1137</v>
      </c>
      <c r="EO488">
        <v>21100</v>
      </c>
      <c r="EP488">
        <v>7402</v>
      </c>
      <c r="ES488">
        <v>0</v>
      </c>
      <c r="EV488">
        <v>212083</v>
      </c>
      <c r="EW488">
        <v>1</v>
      </c>
      <c r="EX488">
        <v>0</v>
      </c>
      <c r="FB488">
        <v>16834400</v>
      </c>
      <c r="FI488">
        <v>12121542</v>
      </c>
      <c r="FP488">
        <v>274999.56</v>
      </c>
      <c r="FQ488">
        <v>696595.31</v>
      </c>
      <c r="FW488">
        <v>971594.88</v>
      </c>
      <c r="FX488">
        <v>1222989.6000000001</v>
      </c>
      <c r="FZ488">
        <v>324588.46999999997</v>
      </c>
      <c r="GA488">
        <v>153916.88</v>
      </c>
      <c r="GB488">
        <v>478505.34</v>
      </c>
      <c r="GL488">
        <v>-53524.480000000003</v>
      </c>
      <c r="GM488">
        <v>6534.9291999999996</v>
      </c>
      <c r="GN488">
        <v>-652.53601000000003</v>
      </c>
      <c r="GQ488">
        <v>2625447.7999999998</v>
      </c>
      <c r="GR488">
        <v>-1477486.4</v>
      </c>
      <c r="GS488">
        <v>-1477486.4</v>
      </c>
      <c r="HA488">
        <v>-47284.472999999998</v>
      </c>
      <c r="HB488">
        <v>-12108.181</v>
      </c>
      <c r="HE488">
        <v>-1536879</v>
      </c>
      <c r="HG488">
        <v>12121542</v>
      </c>
    </row>
    <row r="489" spans="1:215" x14ac:dyDescent="0.25">
      <c r="A489">
        <v>35</v>
      </c>
      <c r="B489" t="s">
        <v>854</v>
      </c>
      <c r="C489">
        <v>2011</v>
      </c>
      <c r="E489" t="s">
        <v>855</v>
      </c>
      <c r="F489">
        <v>1941</v>
      </c>
      <c r="G489">
        <v>0</v>
      </c>
      <c r="I489">
        <v>0</v>
      </c>
      <c r="J489" t="s">
        <v>699</v>
      </c>
      <c r="K489" t="s">
        <v>700</v>
      </c>
      <c r="L489" t="s">
        <v>700</v>
      </c>
      <c r="M489">
        <v>2</v>
      </c>
      <c r="N489" t="s">
        <v>625</v>
      </c>
      <c r="O489">
        <v>0</v>
      </c>
      <c r="P489" t="s">
        <v>633</v>
      </c>
      <c r="Q489" t="s">
        <v>626</v>
      </c>
      <c r="R489">
        <v>2</v>
      </c>
      <c r="S489">
        <v>1</v>
      </c>
      <c r="T489" s="60">
        <v>40724</v>
      </c>
      <c r="U489" s="60">
        <v>40724</v>
      </c>
      <c r="V489" s="60">
        <v>40724</v>
      </c>
      <c r="W489" t="s">
        <v>324</v>
      </c>
      <c r="X489" t="s">
        <v>848</v>
      </c>
      <c r="Y489" t="s">
        <v>619</v>
      </c>
      <c r="Z489">
        <v>2.75E-2</v>
      </c>
      <c r="AA489">
        <v>7.7500000999999999E-2</v>
      </c>
      <c r="AB489">
        <v>2</v>
      </c>
      <c r="AC489">
        <v>0</v>
      </c>
      <c r="AD489">
        <v>5</v>
      </c>
      <c r="AE489">
        <v>1</v>
      </c>
      <c r="AF489">
        <v>1</v>
      </c>
      <c r="AG489">
        <v>30</v>
      </c>
      <c r="BP489" s="60">
        <v>40724</v>
      </c>
      <c r="BQ489">
        <v>13945680</v>
      </c>
      <c r="BR489">
        <v>31514336</v>
      </c>
      <c r="BS489">
        <v>0.4425</v>
      </c>
      <c r="BT489">
        <v>17568656</v>
      </c>
      <c r="BV489">
        <v>3460838</v>
      </c>
      <c r="BW489">
        <v>1259048</v>
      </c>
      <c r="BX489">
        <v>0.61439997000000002</v>
      </c>
      <c r="BY489">
        <v>0</v>
      </c>
      <c r="BZ489">
        <v>0</v>
      </c>
      <c r="CA489">
        <v>0</v>
      </c>
      <c r="CC489">
        <v>0.23799998999999999</v>
      </c>
      <c r="CE489">
        <v>4.5999999999999999E-2</v>
      </c>
      <c r="CG489">
        <v>5.3000002999999997E-2</v>
      </c>
      <c r="CJ489">
        <v>6.1000000999999998E-2</v>
      </c>
      <c r="CM489">
        <v>8.5000001000000006E-2</v>
      </c>
      <c r="CR489">
        <v>1</v>
      </c>
      <c r="CS489">
        <v>0</v>
      </c>
      <c r="CT489">
        <v>0</v>
      </c>
      <c r="CU489">
        <v>0</v>
      </c>
      <c r="CV489">
        <v>0.60000001999999997</v>
      </c>
      <c r="CW489">
        <v>0.31999999000000001</v>
      </c>
      <c r="CX489">
        <v>0.28000000000000003</v>
      </c>
      <c r="CY489">
        <v>0.23999999</v>
      </c>
      <c r="CZ489">
        <v>0</v>
      </c>
      <c r="DA489">
        <v>0</v>
      </c>
      <c r="DB489">
        <v>7.9999998000000003E-2</v>
      </c>
      <c r="DC489">
        <v>0</v>
      </c>
      <c r="DD489">
        <v>7.9999998000000003E-2</v>
      </c>
      <c r="DE489">
        <v>0.01</v>
      </c>
      <c r="DF489">
        <v>2012</v>
      </c>
      <c r="DG489">
        <v>0.2004137</v>
      </c>
      <c r="DH489">
        <v>7.3831819000000007E-2</v>
      </c>
      <c r="DI489">
        <v>0.12658189</v>
      </c>
      <c r="DJ489">
        <v>0.41266519000000002</v>
      </c>
      <c r="DK489">
        <v>0.48649695999999998</v>
      </c>
      <c r="DL489">
        <v>700972</v>
      </c>
      <c r="DM489">
        <v>258236</v>
      </c>
      <c r="DN489">
        <v>442736</v>
      </c>
      <c r="DO489">
        <v>1443348</v>
      </c>
      <c r="DP489">
        <v>1701584</v>
      </c>
      <c r="DQ489">
        <v>3497625</v>
      </c>
      <c r="DR489">
        <v>0</v>
      </c>
      <c r="DS489">
        <v>0</v>
      </c>
      <c r="DT489">
        <v>0</v>
      </c>
      <c r="DU489">
        <v>0</v>
      </c>
      <c r="DV489">
        <v>81611</v>
      </c>
      <c r="DW489">
        <v>3893400</v>
      </c>
      <c r="DZ489">
        <v>47.706802000000003</v>
      </c>
      <c r="EA489">
        <v>79922</v>
      </c>
      <c r="EC489">
        <v>51370</v>
      </c>
      <c r="ED489">
        <v>1619615.8</v>
      </c>
      <c r="EF489">
        <v>31.527999999999999</v>
      </c>
      <c r="EG489">
        <v>42682</v>
      </c>
      <c r="EH489">
        <v>1492100</v>
      </c>
      <c r="EN489">
        <v>1110</v>
      </c>
      <c r="EO489">
        <v>20700</v>
      </c>
      <c r="EP489">
        <v>7578</v>
      </c>
      <c r="ES489">
        <v>0</v>
      </c>
      <c r="EV489">
        <v>212903</v>
      </c>
      <c r="EW489">
        <v>1</v>
      </c>
      <c r="EX489">
        <v>0</v>
      </c>
      <c r="FB489">
        <v>18918100</v>
      </c>
      <c r="FI489">
        <v>14274003</v>
      </c>
      <c r="FP489">
        <v>260177.44</v>
      </c>
      <c r="FQ489">
        <v>773594.69</v>
      </c>
      <c r="FW489">
        <v>1033772.1</v>
      </c>
      <c r="FX489">
        <v>2474259</v>
      </c>
      <c r="FZ489">
        <v>192587.17</v>
      </c>
      <c r="GA489">
        <v>181007.66</v>
      </c>
      <c r="GB489">
        <v>373594.84</v>
      </c>
      <c r="GL489">
        <v>-51574.57</v>
      </c>
      <c r="GM489">
        <v>5347.7690000000002</v>
      </c>
      <c r="GN489">
        <v>-518.09997999999996</v>
      </c>
      <c r="GQ489">
        <v>3834881</v>
      </c>
      <c r="GR489">
        <v>-1611228.4</v>
      </c>
      <c r="GS489">
        <v>-1611228.4</v>
      </c>
      <c r="HA489">
        <v>-58917.601999999999</v>
      </c>
      <c r="HB489">
        <v>-12273.786</v>
      </c>
      <c r="HE489">
        <v>-1682419.8</v>
      </c>
      <c r="HG489">
        <v>14274003</v>
      </c>
    </row>
    <row r="490" spans="1:215" x14ac:dyDescent="0.25">
      <c r="A490">
        <v>35</v>
      </c>
      <c r="B490" t="s">
        <v>854</v>
      </c>
      <c r="C490">
        <v>2012</v>
      </c>
      <c r="E490" t="s">
        <v>855</v>
      </c>
      <c r="F490">
        <v>1941</v>
      </c>
      <c r="G490">
        <v>0</v>
      </c>
      <c r="I490">
        <v>0</v>
      </c>
      <c r="J490" t="s">
        <v>699</v>
      </c>
      <c r="K490" t="s">
        <v>700</v>
      </c>
      <c r="L490" t="s">
        <v>700</v>
      </c>
      <c r="M490">
        <v>2</v>
      </c>
      <c r="N490" t="s">
        <v>625</v>
      </c>
      <c r="O490">
        <v>0</v>
      </c>
      <c r="P490" t="s">
        <v>633</v>
      </c>
      <c r="Q490" t="s">
        <v>626</v>
      </c>
      <c r="R490">
        <v>2</v>
      </c>
      <c r="S490">
        <v>1</v>
      </c>
      <c r="T490" s="60">
        <v>41090</v>
      </c>
      <c r="U490" s="60">
        <v>41090</v>
      </c>
      <c r="V490" s="60">
        <v>41090</v>
      </c>
      <c r="W490" t="s">
        <v>324</v>
      </c>
      <c r="X490" t="s">
        <v>848</v>
      </c>
      <c r="Y490" t="s">
        <v>619</v>
      </c>
      <c r="Z490">
        <v>2.75E-2</v>
      </c>
      <c r="AA490">
        <v>7.7500000999999999E-2</v>
      </c>
      <c r="AB490">
        <v>2</v>
      </c>
      <c r="AC490">
        <v>0</v>
      </c>
      <c r="AD490">
        <v>5</v>
      </c>
      <c r="AE490">
        <v>1</v>
      </c>
      <c r="AF490">
        <v>1</v>
      </c>
      <c r="AG490">
        <v>30</v>
      </c>
      <c r="BK490">
        <v>3.7500000999999998E-2</v>
      </c>
      <c r="BO490">
        <v>3.7500000999999998E-2</v>
      </c>
      <c r="BP490" s="60">
        <v>41090</v>
      </c>
      <c r="BQ490">
        <v>13949905</v>
      </c>
      <c r="BR490">
        <v>33170216</v>
      </c>
      <c r="BS490">
        <v>0.42060003000000001</v>
      </c>
      <c r="BT490">
        <v>19220312</v>
      </c>
      <c r="BV490">
        <v>3477166</v>
      </c>
      <c r="BW490">
        <v>1443348</v>
      </c>
      <c r="BX490">
        <v>0.68300002999999998</v>
      </c>
      <c r="BY490">
        <v>0</v>
      </c>
      <c r="BZ490">
        <v>0</v>
      </c>
      <c r="CA490">
        <v>0</v>
      </c>
      <c r="CC490">
        <v>5.0000000000000001E-3</v>
      </c>
      <c r="CE490">
        <v>0.127</v>
      </c>
      <c r="CG490">
        <v>1.8999999E-2</v>
      </c>
      <c r="CJ490">
        <v>6.8000004000000003E-2</v>
      </c>
      <c r="CM490">
        <v>7.9999998000000003E-2</v>
      </c>
      <c r="CR490">
        <v>1</v>
      </c>
      <c r="CS490">
        <v>0</v>
      </c>
      <c r="CT490">
        <v>0</v>
      </c>
      <c r="CU490">
        <v>0</v>
      </c>
      <c r="CV490">
        <v>0.58999997000000004</v>
      </c>
      <c r="CW490">
        <v>0.31</v>
      </c>
      <c r="CX490">
        <v>0.28000000000000003</v>
      </c>
      <c r="CY490">
        <v>0.23999999</v>
      </c>
      <c r="CZ490">
        <v>0</v>
      </c>
      <c r="DA490">
        <v>0</v>
      </c>
      <c r="DB490">
        <v>7.9999998000000003E-2</v>
      </c>
      <c r="DC490">
        <v>0</v>
      </c>
      <c r="DD490">
        <v>7.9999998000000003E-2</v>
      </c>
      <c r="DE490">
        <v>0</v>
      </c>
      <c r="DF490">
        <v>2013</v>
      </c>
      <c r="DG490">
        <v>0.19296524000000001</v>
      </c>
      <c r="DH490">
        <v>8.0100036999999999E-2</v>
      </c>
      <c r="DI490">
        <v>0.11286520999999999</v>
      </c>
      <c r="DJ490">
        <v>0.43263151999999999</v>
      </c>
      <c r="DK490">
        <v>0.51273155000000004</v>
      </c>
      <c r="DL490">
        <v>683776</v>
      </c>
      <c r="DM490">
        <v>283836</v>
      </c>
      <c r="DN490">
        <v>399940</v>
      </c>
      <c r="DO490">
        <v>1533038</v>
      </c>
      <c r="DP490">
        <v>1816874</v>
      </c>
      <c r="DQ490">
        <v>3543519</v>
      </c>
      <c r="DR490">
        <v>0</v>
      </c>
      <c r="DS490">
        <v>0</v>
      </c>
      <c r="DT490">
        <v>0</v>
      </c>
      <c r="DU490">
        <v>0</v>
      </c>
      <c r="DV490">
        <v>81156</v>
      </c>
      <c r="DW490">
        <v>3956600</v>
      </c>
      <c r="DZ490">
        <v>48.753017</v>
      </c>
      <c r="EA490">
        <v>81341</v>
      </c>
      <c r="EC490">
        <v>54532</v>
      </c>
      <c r="ED490">
        <v>1771439.4</v>
      </c>
      <c r="EF490">
        <v>32.484000999999999</v>
      </c>
      <c r="EG490">
        <v>45548</v>
      </c>
      <c r="EH490">
        <v>1634300</v>
      </c>
      <c r="EN490">
        <v>1114</v>
      </c>
      <c r="EO490">
        <v>21000</v>
      </c>
      <c r="EP490">
        <v>7870</v>
      </c>
      <c r="ES490">
        <v>0</v>
      </c>
      <c r="EV490">
        <v>217029</v>
      </c>
      <c r="EW490">
        <v>1</v>
      </c>
      <c r="EX490">
        <v>0</v>
      </c>
      <c r="EZ490">
        <v>15783500</v>
      </c>
      <c r="FA490">
        <v>2380000</v>
      </c>
      <c r="FB490">
        <v>20651400</v>
      </c>
      <c r="FI490">
        <v>13705143</v>
      </c>
      <c r="FP490">
        <v>258236.02</v>
      </c>
      <c r="FQ490">
        <v>985814.63</v>
      </c>
      <c r="FW490">
        <v>1244050.6000000001</v>
      </c>
      <c r="FX490">
        <v>-235505.44</v>
      </c>
      <c r="FZ490">
        <v>81396.516000000003</v>
      </c>
      <c r="GA490">
        <v>200831.73</v>
      </c>
      <c r="GB490">
        <v>282228.25</v>
      </c>
      <c r="GL490">
        <v>-42734.711000000003</v>
      </c>
      <c r="GM490">
        <v>5641.4331000000002</v>
      </c>
      <c r="GN490">
        <v>-562.13202000000001</v>
      </c>
      <c r="GQ490">
        <v>1253118</v>
      </c>
      <c r="GR490">
        <v>-1743746</v>
      </c>
      <c r="GS490">
        <v>-1743746</v>
      </c>
      <c r="HA490">
        <v>-65065.25</v>
      </c>
      <c r="HB490">
        <v>-13166.856</v>
      </c>
      <c r="HE490">
        <v>-1821978.1</v>
      </c>
      <c r="HG490">
        <v>13705143</v>
      </c>
    </row>
    <row r="491" spans="1:215" x14ac:dyDescent="0.25">
      <c r="A491">
        <v>35</v>
      </c>
      <c r="B491" t="s">
        <v>854</v>
      </c>
      <c r="C491">
        <v>2013</v>
      </c>
      <c r="E491" t="s">
        <v>855</v>
      </c>
      <c r="F491">
        <v>1941</v>
      </c>
      <c r="G491">
        <v>0</v>
      </c>
      <c r="I491">
        <v>0</v>
      </c>
      <c r="J491" t="s">
        <v>699</v>
      </c>
      <c r="K491" t="s">
        <v>700</v>
      </c>
      <c r="L491" t="s">
        <v>700</v>
      </c>
      <c r="M491">
        <v>2</v>
      </c>
      <c r="N491" t="s">
        <v>625</v>
      </c>
      <c r="O491">
        <v>0</v>
      </c>
      <c r="P491" t="s">
        <v>633</v>
      </c>
      <c r="Q491" t="s">
        <v>626</v>
      </c>
      <c r="R491">
        <v>2</v>
      </c>
      <c r="S491">
        <v>1</v>
      </c>
      <c r="T491" s="60">
        <v>41455</v>
      </c>
      <c r="U491" s="60">
        <v>41455</v>
      </c>
      <c r="V491" s="60">
        <v>41455</v>
      </c>
      <c r="W491" t="s">
        <v>324</v>
      </c>
      <c r="X491" t="s">
        <v>848</v>
      </c>
      <c r="Y491" t="s">
        <v>619</v>
      </c>
      <c r="Z491">
        <v>2.75E-2</v>
      </c>
      <c r="AA491">
        <v>7.7500000999999999E-2</v>
      </c>
      <c r="AB491">
        <v>2</v>
      </c>
      <c r="AC491">
        <v>0</v>
      </c>
      <c r="AD491">
        <v>5</v>
      </c>
      <c r="AE491">
        <v>1</v>
      </c>
      <c r="AF491">
        <v>1</v>
      </c>
      <c r="AG491">
        <v>30</v>
      </c>
      <c r="AI491" t="s">
        <v>857</v>
      </c>
      <c r="AO491">
        <v>15037102</v>
      </c>
      <c r="AP491">
        <v>14262621</v>
      </c>
      <c r="AQ491">
        <v>-362813.53</v>
      </c>
      <c r="AR491">
        <v>0</v>
      </c>
      <c r="AS491">
        <v>0</v>
      </c>
      <c r="AT491">
        <v>0</v>
      </c>
      <c r="AU491">
        <v>1</v>
      </c>
      <c r="AV491">
        <v>2</v>
      </c>
      <c r="AX491">
        <v>0</v>
      </c>
      <c r="AY491">
        <v>0.2</v>
      </c>
      <c r="AZ491">
        <v>5</v>
      </c>
      <c r="BA491">
        <v>0</v>
      </c>
      <c r="BB491">
        <v>0</v>
      </c>
      <c r="BC491">
        <v>4</v>
      </c>
      <c r="BD491">
        <v>1</v>
      </c>
      <c r="BE491">
        <v>1</v>
      </c>
      <c r="BK491">
        <v>3.7500000999999998E-2</v>
      </c>
      <c r="BO491">
        <v>3.7500000999999998E-2</v>
      </c>
      <c r="BP491" s="60">
        <v>41455</v>
      </c>
      <c r="BQ491">
        <v>14262621</v>
      </c>
      <c r="BR491">
        <v>34373104</v>
      </c>
      <c r="BS491">
        <v>0.41489999999999999</v>
      </c>
      <c r="BT491">
        <v>20110484</v>
      </c>
      <c r="BV491">
        <v>3533858</v>
      </c>
      <c r="BW491">
        <v>1549287</v>
      </c>
      <c r="BX491">
        <v>0.90459995999999998</v>
      </c>
      <c r="BY491">
        <v>0</v>
      </c>
      <c r="BZ491">
        <v>0</v>
      </c>
      <c r="CA491">
        <v>0</v>
      </c>
      <c r="CC491">
        <v>0.125</v>
      </c>
      <c r="CE491">
        <v>0.11799999999999999</v>
      </c>
      <c r="CG491">
        <v>5.3000002999999997E-2</v>
      </c>
      <c r="CJ491">
        <v>7.6999999999999999E-2</v>
      </c>
      <c r="CM491">
        <v>7.9999998000000003E-2</v>
      </c>
      <c r="CR491">
        <v>1</v>
      </c>
      <c r="CS491">
        <v>0</v>
      </c>
      <c r="CT491">
        <v>0</v>
      </c>
      <c r="CU491">
        <v>0</v>
      </c>
      <c r="CV491">
        <v>0.62</v>
      </c>
      <c r="CW491">
        <v>0.33000001000000001</v>
      </c>
      <c r="CX491">
        <v>0.28999998999999999</v>
      </c>
      <c r="CY491">
        <v>0.23999999</v>
      </c>
      <c r="CZ491">
        <v>0</v>
      </c>
      <c r="DA491">
        <v>0</v>
      </c>
      <c r="DB491">
        <v>7.0000000000000007E-2</v>
      </c>
      <c r="DC491">
        <v>0</v>
      </c>
      <c r="DD491">
        <v>7.0000000000000007E-2</v>
      </c>
      <c r="DE491">
        <v>0</v>
      </c>
      <c r="DF491">
        <v>2014</v>
      </c>
      <c r="DG491">
        <v>0.18809625999999999</v>
      </c>
      <c r="DH491">
        <v>8.0099962999999996E-2</v>
      </c>
      <c r="DI491">
        <v>0.1079963</v>
      </c>
      <c r="DJ491">
        <v>0.4503839</v>
      </c>
      <c r="DK491">
        <v>0.53048384000000004</v>
      </c>
      <c r="DL491">
        <v>681099</v>
      </c>
      <c r="DM491">
        <v>290043</v>
      </c>
      <c r="DN491">
        <v>391056</v>
      </c>
      <c r="DO491">
        <v>1630846</v>
      </c>
      <c r="DP491">
        <v>1920889</v>
      </c>
      <c r="DQ491">
        <v>3621013</v>
      </c>
      <c r="DR491">
        <v>0</v>
      </c>
      <c r="DS491">
        <v>0</v>
      </c>
      <c r="DT491">
        <v>0</v>
      </c>
      <c r="DU491">
        <v>0</v>
      </c>
      <c r="DV491">
        <v>81302</v>
      </c>
      <c r="DW491">
        <v>4078100</v>
      </c>
      <c r="DZ491">
        <v>50.159897000000001</v>
      </c>
      <c r="EA491">
        <v>82196</v>
      </c>
      <c r="EC491">
        <v>57229</v>
      </c>
      <c r="ED491">
        <v>1909495.1</v>
      </c>
      <c r="EF491">
        <v>33.366000999999997</v>
      </c>
      <c r="EG491">
        <v>48142</v>
      </c>
      <c r="EH491">
        <v>1764300</v>
      </c>
      <c r="EN491">
        <v>1086</v>
      </c>
      <c r="EO491">
        <v>20800</v>
      </c>
      <c r="EP491">
        <v>8001</v>
      </c>
      <c r="ES491">
        <v>0</v>
      </c>
      <c r="EV491">
        <v>220727</v>
      </c>
      <c r="EW491">
        <v>1</v>
      </c>
      <c r="EX491">
        <v>0</v>
      </c>
      <c r="FB491">
        <v>22099900</v>
      </c>
      <c r="FI491">
        <v>15037102</v>
      </c>
      <c r="FP491">
        <v>245141.33</v>
      </c>
      <c r="FQ491">
        <v>1401481.1</v>
      </c>
      <c r="FW491">
        <v>1646622.5</v>
      </c>
      <c r="FX491">
        <v>1402340.9</v>
      </c>
      <c r="FZ491">
        <v>100489.3</v>
      </c>
      <c r="GA491">
        <v>237085.59</v>
      </c>
      <c r="GB491">
        <v>337574.88</v>
      </c>
      <c r="GL491">
        <v>-49174.214999999997</v>
      </c>
      <c r="GM491">
        <v>4404.5380999999998</v>
      </c>
      <c r="GN491">
        <v>-373.983</v>
      </c>
      <c r="GQ491">
        <v>3341394.5</v>
      </c>
      <c r="GR491">
        <v>-1914554.6</v>
      </c>
      <c r="GS491">
        <v>-1914554.6</v>
      </c>
      <c r="HA491">
        <v>-81454.898000000001</v>
      </c>
      <c r="HB491">
        <v>-13426.494000000001</v>
      </c>
      <c r="HE491">
        <v>-2009436</v>
      </c>
      <c r="HG491">
        <v>15037102</v>
      </c>
    </row>
    <row r="492" spans="1:215" x14ac:dyDescent="0.25">
      <c r="A492">
        <v>35</v>
      </c>
      <c r="B492" t="s">
        <v>854</v>
      </c>
      <c r="C492">
        <v>2014</v>
      </c>
      <c r="E492" t="s">
        <v>855</v>
      </c>
      <c r="F492">
        <v>1941</v>
      </c>
      <c r="G492">
        <v>0</v>
      </c>
      <c r="I492">
        <v>0</v>
      </c>
      <c r="J492" t="s">
        <v>699</v>
      </c>
      <c r="K492" t="s">
        <v>700</v>
      </c>
      <c r="L492" t="s">
        <v>700</v>
      </c>
      <c r="M492">
        <v>2</v>
      </c>
      <c r="N492" t="s">
        <v>625</v>
      </c>
      <c r="O492">
        <v>0</v>
      </c>
      <c r="P492" t="s">
        <v>633</v>
      </c>
      <c r="Q492" t="s">
        <v>626</v>
      </c>
      <c r="R492">
        <v>2</v>
      </c>
      <c r="S492">
        <v>1</v>
      </c>
      <c r="T492" s="60">
        <v>41820</v>
      </c>
      <c r="U492" s="60">
        <v>41820</v>
      </c>
      <c r="V492" s="60">
        <v>41820</v>
      </c>
      <c r="W492" t="s">
        <v>324</v>
      </c>
      <c r="X492" t="s">
        <v>848</v>
      </c>
      <c r="Y492" t="s">
        <v>619</v>
      </c>
      <c r="Z492">
        <v>2.75E-2</v>
      </c>
      <c r="AA492">
        <v>7.2499997999999996E-2</v>
      </c>
      <c r="AB492">
        <v>2</v>
      </c>
      <c r="AC492">
        <v>0</v>
      </c>
      <c r="AD492">
        <v>5</v>
      </c>
      <c r="AE492">
        <v>1</v>
      </c>
      <c r="AF492">
        <v>1</v>
      </c>
      <c r="AG492">
        <v>30</v>
      </c>
      <c r="AI492" t="s">
        <v>858</v>
      </c>
      <c r="AO492">
        <v>17391324</v>
      </c>
      <c r="AP492">
        <v>15844714</v>
      </c>
      <c r="AQ492">
        <v>-313679.09000000003</v>
      </c>
      <c r="AR492">
        <v>0</v>
      </c>
      <c r="AS492">
        <v>0</v>
      </c>
      <c r="AT492">
        <v>0</v>
      </c>
      <c r="AU492">
        <v>1</v>
      </c>
      <c r="AV492">
        <v>2</v>
      </c>
      <c r="AX492">
        <v>0</v>
      </c>
      <c r="AY492">
        <v>0.2</v>
      </c>
      <c r="AZ492">
        <v>5</v>
      </c>
      <c r="BA492">
        <v>0</v>
      </c>
      <c r="BB492">
        <v>0</v>
      </c>
      <c r="BC492">
        <v>4</v>
      </c>
      <c r="BD492">
        <v>1</v>
      </c>
      <c r="BE492">
        <v>1</v>
      </c>
      <c r="BP492" s="60">
        <v>41820</v>
      </c>
      <c r="BQ492">
        <v>15844714</v>
      </c>
      <c r="BR492">
        <v>37429516</v>
      </c>
      <c r="BS492">
        <v>0.42330002999999999</v>
      </c>
      <c r="BT492">
        <v>21584800</v>
      </c>
      <c r="BV492">
        <v>3522246</v>
      </c>
      <c r="BW492">
        <v>1560524</v>
      </c>
      <c r="BX492">
        <v>0.96309995999999998</v>
      </c>
      <c r="BY492">
        <v>0</v>
      </c>
      <c r="BZ492">
        <v>0</v>
      </c>
      <c r="CA492">
        <v>0</v>
      </c>
      <c r="CC492">
        <v>0.18200000999999999</v>
      </c>
      <c r="CE492">
        <v>0.10100000000000001</v>
      </c>
      <c r="CG492">
        <v>0.13699998999999999</v>
      </c>
      <c r="CJ492">
        <v>7.8000001999999999E-2</v>
      </c>
      <c r="CM492">
        <v>8.8999993999999999E-2</v>
      </c>
      <c r="CS492">
        <v>0</v>
      </c>
      <c r="CT492">
        <v>0</v>
      </c>
      <c r="CU492">
        <v>0</v>
      </c>
      <c r="CV492">
        <v>0.63</v>
      </c>
      <c r="CW492">
        <v>0.31999999000000001</v>
      </c>
      <c r="CX492">
        <v>0.31</v>
      </c>
      <c r="CY492">
        <v>0.23999999</v>
      </c>
      <c r="CZ492">
        <v>0</v>
      </c>
      <c r="DA492">
        <v>0</v>
      </c>
      <c r="DB492">
        <v>7.9999998000000003E-2</v>
      </c>
      <c r="DC492">
        <v>0</v>
      </c>
      <c r="DD492">
        <v>5.9999998999999998E-2</v>
      </c>
      <c r="DE492">
        <v>-0.01</v>
      </c>
      <c r="DF492">
        <v>2015</v>
      </c>
      <c r="DG492">
        <v>0.16902254999999999</v>
      </c>
      <c r="DH492">
        <v>6.8526721999999998E-2</v>
      </c>
      <c r="DI492">
        <v>0.10049582</v>
      </c>
      <c r="DJ492">
        <v>0.3638052</v>
      </c>
      <c r="DK492">
        <v>0.44628993</v>
      </c>
      <c r="DL492">
        <v>698225</v>
      </c>
      <c r="DM492">
        <v>283081</v>
      </c>
      <c r="DN492">
        <v>415144</v>
      </c>
      <c r="DO492">
        <v>1502864</v>
      </c>
      <c r="DP492">
        <v>1843605</v>
      </c>
      <c r="DQ492">
        <v>4130958</v>
      </c>
      <c r="DR492">
        <v>0</v>
      </c>
      <c r="DS492">
        <v>0</v>
      </c>
      <c r="DT492">
        <v>0</v>
      </c>
      <c r="DU492">
        <v>0</v>
      </c>
      <c r="DV492">
        <v>80845</v>
      </c>
      <c r="DW492">
        <v>4131000</v>
      </c>
      <c r="DZ492">
        <v>51.097777999999998</v>
      </c>
      <c r="EA492">
        <v>83484</v>
      </c>
      <c r="EC492">
        <v>59406</v>
      </c>
      <c r="EF492">
        <v>33.714934999999997</v>
      </c>
      <c r="EG492">
        <v>50237</v>
      </c>
      <c r="EH492">
        <v>1871500</v>
      </c>
      <c r="EN492">
        <v>1025</v>
      </c>
      <c r="EO492">
        <v>20000</v>
      </c>
      <c r="EP492">
        <v>8144</v>
      </c>
      <c r="EV492">
        <v>223735</v>
      </c>
      <c r="EW492">
        <v>1</v>
      </c>
      <c r="EX492">
        <v>1</v>
      </c>
      <c r="FB492">
        <v>24388600</v>
      </c>
      <c r="FP492">
        <v>283081.31</v>
      </c>
      <c r="FQ492">
        <v>43898.605000000003</v>
      </c>
      <c r="FV492">
        <v>1458965</v>
      </c>
      <c r="FW492">
        <v>1785945</v>
      </c>
      <c r="FX492">
        <v>2403715</v>
      </c>
      <c r="FZ492">
        <v>97719.523000000001</v>
      </c>
      <c r="GA492">
        <v>214220.39</v>
      </c>
      <c r="GB492">
        <v>311939.90999999997</v>
      </c>
      <c r="GL492">
        <v>-51526.391000000003</v>
      </c>
      <c r="GM492">
        <v>4147.2440999999999</v>
      </c>
      <c r="GN492">
        <v>-375.24200000000002</v>
      </c>
      <c r="GQ492">
        <v>4453845.5</v>
      </c>
      <c r="GR492">
        <v>-2002869.4</v>
      </c>
      <c r="GS492">
        <v>-2002869.4</v>
      </c>
      <c r="HA492">
        <v>-82897.093999999997</v>
      </c>
      <c r="HB492">
        <v>-13857.522000000001</v>
      </c>
      <c r="HE492">
        <v>-2099624</v>
      </c>
      <c r="HG492">
        <v>17391324</v>
      </c>
    </row>
    <row r="493" spans="1:215" x14ac:dyDescent="0.25">
      <c r="A493">
        <v>36</v>
      </c>
      <c r="B493" t="s">
        <v>859</v>
      </c>
      <c r="C493">
        <v>2001</v>
      </c>
      <c r="E493" t="s">
        <v>860</v>
      </c>
      <c r="F493">
        <v>1945</v>
      </c>
      <c r="G493">
        <v>0</v>
      </c>
      <c r="I493">
        <v>0</v>
      </c>
      <c r="J493" t="s">
        <v>861</v>
      </c>
      <c r="K493" t="s">
        <v>862</v>
      </c>
      <c r="L493" t="s">
        <v>862</v>
      </c>
      <c r="M493">
        <v>1</v>
      </c>
      <c r="N493" t="s">
        <v>615</v>
      </c>
      <c r="O493">
        <v>1</v>
      </c>
      <c r="P493" t="s">
        <v>616</v>
      </c>
      <c r="Q493" t="s">
        <v>617</v>
      </c>
      <c r="R493">
        <v>2</v>
      </c>
      <c r="S493">
        <v>0</v>
      </c>
      <c r="T493" s="60">
        <v>37072</v>
      </c>
      <c r="U493" s="60">
        <v>37073</v>
      </c>
      <c r="V493" s="60">
        <v>37073</v>
      </c>
      <c r="W493" t="s">
        <v>201</v>
      </c>
      <c r="X493" t="s">
        <v>863</v>
      </c>
      <c r="Y493" t="s">
        <v>639</v>
      </c>
      <c r="Z493">
        <v>0.02</v>
      </c>
      <c r="AA493">
        <v>7.2499997999999996E-2</v>
      </c>
      <c r="AB493">
        <v>1</v>
      </c>
      <c r="AC493">
        <v>0</v>
      </c>
      <c r="AD493">
        <v>1</v>
      </c>
      <c r="AE493">
        <v>0</v>
      </c>
      <c r="AF493">
        <v>3</v>
      </c>
      <c r="AG493">
        <v>36</v>
      </c>
      <c r="BP493" s="60">
        <v>37073</v>
      </c>
      <c r="BQ493">
        <v>8723304</v>
      </c>
      <c r="BR493">
        <v>8305672</v>
      </c>
      <c r="BS493">
        <v>1.05</v>
      </c>
      <c r="BT493">
        <v>-417632</v>
      </c>
      <c r="BV493">
        <v>3587080</v>
      </c>
      <c r="BW493">
        <v>169374</v>
      </c>
      <c r="BX493">
        <v>1.17</v>
      </c>
      <c r="BY493">
        <v>0</v>
      </c>
      <c r="BZ493">
        <v>0</v>
      </c>
      <c r="CA493">
        <v>0</v>
      </c>
      <c r="CC493">
        <v>-2.5100000000000001E-2</v>
      </c>
      <c r="CE493">
        <v>5.0000001000000002E-2</v>
      </c>
      <c r="CG493">
        <v>7.2899996999999994E-2</v>
      </c>
      <c r="CS493">
        <v>0</v>
      </c>
      <c r="CT493">
        <v>0</v>
      </c>
      <c r="CU493">
        <v>0</v>
      </c>
      <c r="CV493">
        <v>0.56870001999999997</v>
      </c>
      <c r="CW493">
        <v>0.52139997000000005</v>
      </c>
      <c r="CX493">
        <v>4.7300000000000002E-2</v>
      </c>
      <c r="CY493">
        <v>0.43130001000000001</v>
      </c>
      <c r="CZ493">
        <v>0</v>
      </c>
      <c r="DA493">
        <v>0</v>
      </c>
      <c r="DB493">
        <v>0</v>
      </c>
      <c r="DC493">
        <v>0</v>
      </c>
      <c r="DD493">
        <v>0</v>
      </c>
      <c r="DE493">
        <v>0</v>
      </c>
      <c r="DF493">
        <v>2002</v>
      </c>
      <c r="DG493">
        <v>9.2609896999999997E-2</v>
      </c>
      <c r="DH493">
        <v>3.4834463000000003E-2</v>
      </c>
      <c r="DI493">
        <v>5.7775434000000001E-2</v>
      </c>
      <c r="DJ493">
        <v>5.0000001000000002E-2</v>
      </c>
      <c r="DK493">
        <v>8.4834463999999998E-2</v>
      </c>
      <c r="DN493">
        <v>201200.27</v>
      </c>
      <c r="DO493">
        <v>169373.86</v>
      </c>
      <c r="DQ493">
        <v>3482453.5</v>
      </c>
      <c r="DR493">
        <v>1</v>
      </c>
      <c r="DS493">
        <v>1</v>
      </c>
      <c r="DT493">
        <v>0</v>
      </c>
      <c r="DU493">
        <v>0</v>
      </c>
      <c r="DV493">
        <v>145019</v>
      </c>
      <c r="DW493">
        <v>3587079.8</v>
      </c>
      <c r="DZ493">
        <v>24.735001</v>
      </c>
      <c r="EA493">
        <v>10323</v>
      </c>
      <c r="EC493">
        <v>50769</v>
      </c>
      <c r="EF493">
        <v>5.5753512000000001</v>
      </c>
      <c r="EG493">
        <v>47203</v>
      </c>
      <c r="EH493">
        <v>230791.09</v>
      </c>
      <c r="EJ493">
        <v>4.8889999</v>
      </c>
      <c r="EN493">
        <v>3566</v>
      </c>
      <c r="EO493">
        <v>13529.137000000001</v>
      </c>
      <c r="ES493">
        <v>0</v>
      </c>
      <c r="EV493">
        <v>206111</v>
      </c>
      <c r="EW493">
        <v>0</v>
      </c>
      <c r="EX493">
        <v>1</v>
      </c>
      <c r="FB493">
        <v>4155034</v>
      </c>
      <c r="FP493">
        <v>124954</v>
      </c>
      <c r="FQ493">
        <v>187759</v>
      </c>
      <c r="FW493">
        <v>312713</v>
      </c>
      <c r="FX493">
        <v>-252968</v>
      </c>
      <c r="GL493">
        <v>-10334</v>
      </c>
      <c r="GM493">
        <v>56121</v>
      </c>
      <c r="GN493">
        <v>-53607</v>
      </c>
      <c r="GP493">
        <v>2405</v>
      </c>
      <c r="GQ493">
        <v>54330</v>
      </c>
      <c r="GR493">
        <v>-283055</v>
      </c>
      <c r="GS493">
        <v>-269415</v>
      </c>
      <c r="GT493">
        <v>-13640</v>
      </c>
      <c r="HA493">
        <v>-28885</v>
      </c>
      <c r="HB493">
        <v>-8454</v>
      </c>
      <c r="HD493">
        <v>-2415</v>
      </c>
      <c r="HE493">
        <v>-322809</v>
      </c>
      <c r="HG493">
        <v>8355485</v>
      </c>
    </row>
    <row r="494" spans="1:215" x14ac:dyDescent="0.25">
      <c r="A494">
        <v>36</v>
      </c>
      <c r="B494" t="s">
        <v>859</v>
      </c>
      <c r="C494">
        <v>2002</v>
      </c>
      <c r="E494" t="s">
        <v>860</v>
      </c>
      <c r="F494">
        <v>1945</v>
      </c>
      <c r="G494">
        <v>0</v>
      </c>
      <c r="I494">
        <v>0</v>
      </c>
      <c r="J494" t="s">
        <v>861</v>
      </c>
      <c r="K494" t="s">
        <v>862</v>
      </c>
      <c r="L494" t="s">
        <v>862</v>
      </c>
      <c r="M494">
        <v>1</v>
      </c>
      <c r="N494" t="s">
        <v>615</v>
      </c>
      <c r="O494">
        <v>1</v>
      </c>
      <c r="P494" t="s">
        <v>616</v>
      </c>
      <c r="Q494" t="s">
        <v>617</v>
      </c>
      <c r="R494">
        <v>2</v>
      </c>
      <c r="S494">
        <v>0</v>
      </c>
      <c r="T494" s="60">
        <v>37437</v>
      </c>
      <c r="U494" s="60">
        <v>37438</v>
      </c>
      <c r="V494" s="60">
        <v>37438</v>
      </c>
      <c r="W494" t="s">
        <v>201</v>
      </c>
      <c r="X494" t="s">
        <v>863</v>
      </c>
      <c r="Y494" t="s">
        <v>639</v>
      </c>
      <c r="Z494">
        <v>0.02</v>
      </c>
      <c r="AA494">
        <v>7.2499997999999996E-2</v>
      </c>
      <c r="AB494">
        <v>1</v>
      </c>
      <c r="AC494">
        <v>0</v>
      </c>
      <c r="AD494">
        <v>1</v>
      </c>
      <c r="AE494">
        <v>0</v>
      </c>
      <c r="AF494">
        <v>3</v>
      </c>
      <c r="AG494">
        <v>30</v>
      </c>
      <c r="BP494" s="60">
        <v>37438</v>
      </c>
      <c r="BQ494">
        <v>8994854</v>
      </c>
      <c r="BR494">
        <v>9066132</v>
      </c>
      <c r="BS494">
        <v>0.99199998</v>
      </c>
      <c r="BT494">
        <v>71278</v>
      </c>
      <c r="BV494">
        <v>3785242</v>
      </c>
      <c r="BW494">
        <v>175820</v>
      </c>
      <c r="BX494">
        <v>1.1799999000000001</v>
      </c>
      <c r="BY494">
        <v>0</v>
      </c>
      <c r="BZ494">
        <v>0</v>
      </c>
      <c r="CA494">
        <v>0</v>
      </c>
      <c r="CC494">
        <v>-4.5100003E-2</v>
      </c>
      <c r="CE494">
        <v>-2.0999999999999999E-3</v>
      </c>
      <c r="CG494">
        <v>4.6300001E-2</v>
      </c>
      <c r="CS494">
        <v>0</v>
      </c>
      <c r="CT494">
        <v>0</v>
      </c>
      <c r="CU494">
        <v>0</v>
      </c>
      <c r="CV494">
        <v>0.57850003000000005</v>
      </c>
      <c r="CW494">
        <v>0.46970001</v>
      </c>
      <c r="CX494">
        <v>0.10879999</v>
      </c>
      <c r="CY494">
        <v>0.42150003000000003</v>
      </c>
      <c r="CZ494">
        <v>0</v>
      </c>
      <c r="DA494">
        <v>0</v>
      </c>
      <c r="DB494">
        <v>0</v>
      </c>
      <c r="DC494">
        <v>0</v>
      </c>
      <c r="DD494">
        <v>0</v>
      </c>
      <c r="DE494">
        <v>0</v>
      </c>
      <c r="DF494">
        <v>2003</v>
      </c>
      <c r="DG494">
        <v>8.7435088999999994E-2</v>
      </c>
      <c r="DH494">
        <v>3.1537480999999999E-2</v>
      </c>
      <c r="DI494">
        <v>5.5897608000000001E-2</v>
      </c>
      <c r="DJ494">
        <v>5.8999999999999997E-2</v>
      </c>
      <c r="DK494">
        <v>9.0537481000000003E-2</v>
      </c>
      <c r="DN494">
        <v>211585.97</v>
      </c>
      <c r="DO494">
        <v>217076.84</v>
      </c>
      <c r="DQ494">
        <v>3785241.8</v>
      </c>
      <c r="DR494">
        <v>1</v>
      </c>
      <c r="DS494">
        <v>1</v>
      </c>
      <c r="DT494">
        <v>0</v>
      </c>
      <c r="DU494">
        <v>0</v>
      </c>
      <c r="DV494">
        <v>143234</v>
      </c>
      <c r="DW494">
        <v>3851761</v>
      </c>
      <c r="DZ494">
        <v>26.891000999999999</v>
      </c>
      <c r="EA494">
        <v>11572</v>
      </c>
      <c r="EC494">
        <v>51092</v>
      </c>
      <c r="EF494">
        <v>5.818778</v>
      </c>
      <c r="EG494">
        <v>47507</v>
      </c>
      <c r="EH494">
        <v>248797.56</v>
      </c>
      <c r="EJ494">
        <v>5.2370000000000001</v>
      </c>
      <c r="EN494">
        <v>3585</v>
      </c>
      <c r="EO494">
        <v>14212.424000000001</v>
      </c>
      <c r="ES494">
        <v>0</v>
      </c>
      <c r="EV494">
        <v>205898</v>
      </c>
      <c r="EW494">
        <v>0</v>
      </c>
      <c r="EX494">
        <v>1</v>
      </c>
      <c r="FB494">
        <v>4468273</v>
      </c>
      <c r="FP494">
        <v>119377</v>
      </c>
      <c r="FQ494">
        <v>208020</v>
      </c>
      <c r="FW494">
        <v>327397</v>
      </c>
      <c r="FX494">
        <v>-379975</v>
      </c>
      <c r="GL494">
        <v>-11902</v>
      </c>
      <c r="GM494">
        <v>27184</v>
      </c>
      <c r="GN494">
        <v>-24593</v>
      </c>
      <c r="GP494">
        <v>1697</v>
      </c>
      <c r="GQ494">
        <v>-60192</v>
      </c>
      <c r="GR494">
        <v>-297293</v>
      </c>
      <c r="GS494">
        <v>-282294</v>
      </c>
      <c r="GT494">
        <v>-14999</v>
      </c>
      <c r="HA494">
        <v>-29104</v>
      </c>
      <c r="HB494">
        <v>-14567</v>
      </c>
      <c r="HD494">
        <v>-1254</v>
      </c>
      <c r="HE494">
        <v>-342218</v>
      </c>
      <c r="HF494">
        <v>-45</v>
      </c>
      <c r="HG494">
        <v>7953030</v>
      </c>
    </row>
    <row r="495" spans="1:215" x14ac:dyDescent="0.25">
      <c r="A495">
        <v>36</v>
      </c>
      <c r="B495" t="s">
        <v>859</v>
      </c>
      <c r="C495">
        <v>2003</v>
      </c>
      <c r="E495" t="s">
        <v>860</v>
      </c>
      <c r="F495">
        <v>1945</v>
      </c>
      <c r="G495">
        <v>0</v>
      </c>
      <c r="I495">
        <v>0</v>
      </c>
      <c r="J495" t="s">
        <v>861</v>
      </c>
      <c r="K495" t="s">
        <v>862</v>
      </c>
      <c r="L495" t="s">
        <v>862</v>
      </c>
      <c r="M495">
        <v>1</v>
      </c>
      <c r="N495" t="s">
        <v>615</v>
      </c>
      <c r="O495">
        <v>1</v>
      </c>
      <c r="P495" t="s">
        <v>616</v>
      </c>
      <c r="Q495" t="s">
        <v>617</v>
      </c>
      <c r="R495">
        <v>2</v>
      </c>
      <c r="S495">
        <v>0</v>
      </c>
      <c r="T495" s="60">
        <v>37802</v>
      </c>
      <c r="U495" s="60">
        <v>37803</v>
      </c>
      <c r="V495" s="60">
        <v>37803</v>
      </c>
      <c r="W495" t="s">
        <v>201</v>
      </c>
      <c r="X495" t="s">
        <v>863</v>
      </c>
      <c r="Y495" t="s">
        <v>639</v>
      </c>
      <c r="Z495">
        <v>0.02</v>
      </c>
      <c r="AA495">
        <v>7.2499997999999996E-2</v>
      </c>
      <c r="AB495">
        <v>1</v>
      </c>
      <c r="AC495">
        <v>0</v>
      </c>
      <c r="AD495">
        <v>1</v>
      </c>
      <c r="AE495">
        <v>0</v>
      </c>
      <c r="AF495">
        <v>3</v>
      </c>
      <c r="AG495">
        <v>29</v>
      </c>
      <c r="BP495" s="60">
        <v>37803</v>
      </c>
      <c r="BQ495">
        <v>9293952</v>
      </c>
      <c r="BR495">
        <v>9034573</v>
      </c>
      <c r="BS495">
        <v>1.0289999999999999</v>
      </c>
      <c r="BT495">
        <v>-259379</v>
      </c>
      <c r="BV495">
        <v>3952230</v>
      </c>
      <c r="BW495">
        <v>217077</v>
      </c>
      <c r="BX495">
        <v>0.98300003999999996</v>
      </c>
      <c r="BY495">
        <v>0</v>
      </c>
      <c r="BZ495">
        <v>0</v>
      </c>
      <c r="CA495">
        <v>0</v>
      </c>
      <c r="CC495">
        <v>4.6999998000000001E-2</v>
      </c>
      <c r="CE495">
        <v>-8.0000000000000002E-3</v>
      </c>
      <c r="CG495">
        <v>2.9999998999999999E-2</v>
      </c>
      <c r="CS495">
        <v>0</v>
      </c>
      <c r="CT495">
        <v>0</v>
      </c>
      <c r="CU495">
        <v>0</v>
      </c>
      <c r="CV495">
        <v>0.61040002000000004</v>
      </c>
      <c r="CW495">
        <v>0.47119999000000001</v>
      </c>
      <c r="CX495">
        <v>0.13919999999999999</v>
      </c>
      <c r="CY495">
        <v>0.38950002</v>
      </c>
      <c r="CZ495">
        <v>0</v>
      </c>
      <c r="DA495">
        <v>0</v>
      </c>
      <c r="DB495">
        <v>0</v>
      </c>
      <c r="DC495">
        <v>0</v>
      </c>
      <c r="DD495">
        <v>0</v>
      </c>
      <c r="DE495">
        <v>0</v>
      </c>
      <c r="DF495">
        <v>2004</v>
      </c>
      <c r="DG495">
        <v>7.9784914999999998E-2</v>
      </c>
      <c r="DH495">
        <v>3.2596282999999997E-2</v>
      </c>
      <c r="DI495">
        <v>4.7188628000000003E-2</v>
      </c>
      <c r="DJ495">
        <v>4.3670001999999999E-2</v>
      </c>
      <c r="DK495">
        <v>7.6266289000000001E-2</v>
      </c>
      <c r="DN495">
        <v>186500.3</v>
      </c>
      <c r="DO495">
        <v>166574.72</v>
      </c>
      <c r="DQ495">
        <v>3952229.5</v>
      </c>
      <c r="DR495">
        <v>1</v>
      </c>
      <c r="DS495">
        <v>1</v>
      </c>
      <c r="DT495">
        <v>0</v>
      </c>
      <c r="DU495">
        <v>0</v>
      </c>
      <c r="DV495">
        <v>143082</v>
      </c>
      <c r="DW495">
        <v>4038679.8</v>
      </c>
      <c r="DZ495">
        <v>28.225999999999999</v>
      </c>
      <c r="EA495">
        <v>11897</v>
      </c>
      <c r="EC495">
        <v>55184</v>
      </c>
      <c r="EF495">
        <v>5.8486338</v>
      </c>
      <c r="EG495">
        <v>49181</v>
      </c>
      <c r="EH495">
        <v>273821.96999999997</v>
      </c>
      <c r="EJ495">
        <v>5.5679997999999999</v>
      </c>
      <c r="EN495">
        <v>6003</v>
      </c>
      <c r="EO495">
        <v>15845.234</v>
      </c>
      <c r="ES495">
        <v>0</v>
      </c>
      <c r="EV495">
        <v>210163</v>
      </c>
      <c r="EW495">
        <v>0</v>
      </c>
      <c r="EX495">
        <v>1</v>
      </c>
      <c r="FB495">
        <v>4736838</v>
      </c>
      <c r="FP495">
        <v>128828</v>
      </c>
      <c r="FQ495">
        <v>213370</v>
      </c>
      <c r="FW495">
        <v>342198</v>
      </c>
      <c r="FX495">
        <v>355023</v>
      </c>
      <c r="GL495">
        <v>-15765</v>
      </c>
      <c r="GM495">
        <v>2411</v>
      </c>
      <c r="GN495">
        <v>-699</v>
      </c>
      <c r="GP495">
        <v>2272</v>
      </c>
      <c r="GQ495">
        <v>685440</v>
      </c>
      <c r="GR495">
        <v>-322751</v>
      </c>
      <c r="GS495">
        <v>-322751</v>
      </c>
      <c r="HA495">
        <v>-29637</v>
      </c>
      <c r="HB495">
        <v>-9247</v>
      </c>
      <c r="HD495">
        <v>-3847</v>
      </c>
      <c r="HE495">
        <v>-365482</v>
      </c>
      <c r="HG495">
        <v>8272988</v>
      </c>
    </row>
    <row r="496" spans="1:215" x14ac:dyDescent="0.25">
      <c r="A496">
        <v>36</v>
      </c>
      <c r="B496" t="s">
        <v>859</v>
      </c>
      <c r="C496">
        <v>2004</v>
      </c>
      <c r="E496" t="s">
        <v>860</v>
      </c>
      <c r="F496">
        <v>1945</v>
      </c>
      <c r="G496">
        <v>0</v>
      </c>
      <c r="I496">
        <v>0</v>
      </c>
      <c r="J496" t="s">
        <v>861</v>
      </c>
      <c r="K496" t="s">
        <v>862</v>
      </c>
      <c r="L496" t="s">
        <v>862</v>
      </c>
      <c r="M496">
        <v>1</v>
      </c>
      <c r="N496" t="s">
        <v>615</v>
      </c>
      <c r="O496">
        <v>1</v>
      </c>
      <c r="P496" t="s">
        <v>616</v>
      </c>
      <c r="Q496" t="s">
        <v>617</v>
      </c>
      <c r="R496">
        <v>2</v>
      </c>
      <c r="S496">
        <v>0</v>
      </c>
      <c r="T496" s="60">
        <v>38168</v>
      </c>
      <c r="U496" s="60">
        <v>38169</v>
      </c>
      <c r="V496" s="60">
        <v>38169</v>
      </c>
      <c r="W496" t="s">
        <v>201</v>
      </c>
      <c r="X496" t="s">
        <v>863</v>
      </c>
      <c r="Y496" t="s">
        <v>639</v>
      </c>
      <c r="Z496">
        <v>0.02</v>
      </c>
      <c r="AA496">
        <v>7.2499997999999996E-2</v>
      </c>
      <c r="AB496">
        <v>1</v>
      </c>
      <c r="AC496">
        <v>0</v>
      </c>
      <c r="AD496">
        <v>1</v>
      </c>
      <c r="AE496">
        <v>0</v>
      </c>
      <c r="AF496">
        <v>3</v>
      </c>
      <c r="AG496">
        <v>30</v>
      </c>
      <c r="BP496" s="60">
        <v>38169</v>
      </c>
      <c r="BQ496">
        <v>9853976</v>
      </c>
      <c r="BR496">
        <v>9844353</v>
      </c>
      <c r="BS496">
        <v>1.0009999000000001</v>
      </c>
      <c r="BT496">
        <v>-9623</v>
      </c>
      <c r="BV496">
        <v>4198942</v>
      </c>
      <c r="BW496">
        <v>166574</v>
      </c>
      <c r="BX496">
        <v>1.41</v>
      </c>
      <c r="BY496">
        <v>0</v>
      </c>
      <c r="BZ496">
        <v>0</v>
      </c>
      <c r="CA496">
        <v>0</v>
      </c>
      <c r="CC496">
        <v>0.16299999000000001</v>
      </c>
      <c r="CE496">
        <v>5.1999996999999999E-2</v>
      </c>
      <c r="CG496">
        <v>3.9000000999999999E-2</v>
      </c>
      <c r="CS496">
        <v>0</v>
      </c>
      <c r="CT496">
        <v>0</v>
      </c>
      <c r="CU496">
        <v>0</v>
      </c>
      <c r="CV496">
        <v>0.70520002000000004</v>
      </c>
      <c r="CW496">
        <v>0.49970000999999997</v>
      </c>
      <c r="CX496">
        <v>0.20549998999999999</v>
      </c>
      <c r="CY496">
        <v>0.29350000999999998</v>
      </c>
      <c r="CZ496">
        <v>0</v>
      </c>
      <c r="DA496">
        <v>0</v>
      </c>
      <c r="DB496">
        <v>0</v>
      </c>
      <c r="DC496">
        <v>0</v>
      </c>
      <c r="DD496">
        <v>1.4E-3</v>
      </c>
      <c r="DE496">
        <v>0</v>
      </c>
      <c r="DF496">
        <v>2005</v>
      </c>
      <c r="DG496">
        <v>8.0848217E-2</v>
      </c>
      <c r="DH496">
        <v>3.2380298000000002E-2</v>
      </c>
      <c r="DI496">
        <v>4.8467918999999998E-2</v>
      </c>
      <c r="DJ496">
        <v>5.0009998999999999E-2</v>
      </c>
      <c r="DK496">
        <v>8.2390293000000003E-2</v>
      </c>
      <c r="DN496">
        <v>203513.97</v>
      </c>
      <c r="DO496">
        <v>202630.61</v>
      </c>
      <c r="DQ496">
        <v>4198942</v>
      </c>
      <c r="DR496">
        <v>1</v>
      </c>
      <c r="DS496">
        <v>1</v>
      </c>
      <c r="DT496">
        <v>0</v>
      </c>
      <c r="DU496">
        <v>0</v>
      </c>
      <c r="DV496">
        <v>142913</v>
      </c>
      <c r="DW496">
        <v>4214390.5</v>
      </c>
      <c r="DZ496">
        <v>29.489000000000001</v>
      </c>
      <c r="EA496">
        <v>9884</v>
      </c>
      <c r="EC496">
        <v>54354</v>
      </c>
      <c r="ED496">
        <v>325711</v>
      </c>
      <c r="EF496">
        <v>5.9920001000000003</v>
      </c>
      <c r="EG496">
        <v>50436</v>
      </c>
      <c r="EH496">
        <v>308061.65999999997</v>
      </c>
      <c r="EJ496">
        <v>6.1079998</v>
      </c>
      <c r="EN496">
        <v>3918</v>
      </c>
      <c r="EO496">
        <v>17649.671999999999</v>
      </c>
      <c r="ES496">
        <v>0</v>
      </c>
      <c r="EV496">
        <v>207151</v>
      </c>
      <c r="EW496">
        <v>0</v>
      </c>
      <c r="EX496">
        <v>0</v>
      </c>
      <c r="FB496">
        <v>5139210</v>
      </c>
      <c r="FP496">
        <v>135963</v>
      </c>
      <c r="FQ496">
        <v>234918</v>
      </c>
      <c r="FW496">
        <v>370881</v>
      </c>
      <c r="FX496">
        <v>1375799</v>
      </c>
      <c r="GL496">
        <v>-26779</v>
      </c>
      <c r="GM496">
        <v>9505</v>
      </c>
      <c r="GN496">
        <v>-7315</v>
      </c>
      <c r="GP496">
        <v>2382</v>
      </c>
      <c r="GQ496">
        <v>1724473</v>
      </c>
      <c r="GR496">
        <v>-361454</v>
      </c>
      <c r="GS496">
        <v>-361454</v>
      </c>
      <c r="HA496">
        <v>-32906</v>
      </c>
      <c r="HB496">
        <v>-13418</v>
      </c>
      <c r="HD496">
        <v>-2781</v>
      </c>
      <c r="HE496">
        <v>-410559</v>
      </c>
      <c r="HG496">
        <v>9586902</v>
      </c>
    </row>
    <row r="497" spans="1:215" x14ac:dyDescent="0.25">
      <c r="A497">
        <v>36</v>
      </c>
      <c r="B497" t="s">
        <v>859</v>
      </c>
      <c r="C497">
        <v>2005</v>
      </c>
      <c r="E497" t="s">
        <v>860</v>
      </c>
      <c r="F497">
        <v>1945</v>
      </c>
      <c r="G497">
        <v>0</v>
      </c>
      <c r="I497">
        <v>0</v>
      </c>
      <c r="J497" t="s">
        <v>861</v>
      </c>
      <c r="K497" t="s">
        <v>862</v>
      </c>
      <c r="L497" t="s">
        <v>862</v>
      </c>
      <c r="M497">
        <v>1</v>
      </c>
      <c r="N497" t="s">
        <v>615</v>
      </c>
      <c r="O497">
        <v>1</v>
      </c>
      <c r="P497" t="s">
        <v>616</v>
      </c>
      <c r="Q497" t="s">
        <v>617</v>
      </c>
      <c r="R497">
        <v>2</v>
      </c>
      <c r="S497">
        <v>0</v>
      </c>
      <c r="T497" s="60">
        <v>38533</v>
      </c>
      <c r="U497" s="60">
        <v>38534</v>
      </c>
      <c r="V497" s="60">
        <v>38534</v>
      </c>
      <c r="W497" t="s">
        <v>201</v>
      </c>
      <c r="X497" t="s">
        <v>863</v>
      </c>
      <c r="Y497" t="s">
        <v>639</v>
      </c>
      <c r="Z497">
        <v>0.01</v>
      </c>
      <c r="AA497">
        <v>7.2499997999999996E-2</v>
      </c>
      <c r="AB497">
        <v>1</v>
      </c>
      <c r="AC497">
        <v>0</v>
      </c>
      <c r="AD497">
        <v>1</v>
      </c>
      <c r="AE497">
        <v>0</v>
      </c>
      <c r="AF497">
        <v>3</v>
      </c>
      <c r="AG497">
        <v>30</v>
      </c>
      <c r="BP497" s="60">
        <v>38534</v>
      </c>
      <c r="BQ497">
        <v>10471937</v>
      </c>
      <c r="BR497">
        <v>10858322</v>
      </c>
      <c r="BS497">
        <v>0.96399999000000003</v>
      </c>
      <c r="BT497">
        <v>386385</v>
      </c>
      <c r="BV497">
        <v>4318450</v>
      </c>
      <c r="BW497">
        <v>202631</v>
      </c>
      <c r="BX497">
        <v>1.018</v>
      </c>
      <c r="BY497">
        <v>0</v>
      </c>
      <c r="BZ497">
        <v>0</v>
      </c>
      <c r="CA497">
        <v>0</v>
      </c>
      <c r="CC497">
        <v>9.8000005000000001E-2</v>
      </c>
      <c r="CE497">
        <v>0.10199999999999999</v>
      </c>
      <c r="CG497">
        <v>4.5000001999999997E-2</v>
      </c>
      <c r="CS497">
        <v>0</v>
      </c>
      <c r="CT497">
        <v>0</v>
      </c>
      <c r="CU497">
        <v>0</v>
      </c>
      <c r="CV497">
        <v>0.71259998999999996</v>
      </c>
      <c r="CW497">
        <v>0.49509998999999999</v>
      </c>
      <c r="CX497">
        <v>0.2175</v>
      </c>
      <c r="CY497">
        <v>0.28449999999999998</v>
      </c>
      <c r="CZ497">
        <v>0</v>
      </c>
      <c r="DA497">
        <v>0</v>
      </c>
      <c r="DB497">
        <v>0</v>
      </c>
      <c r="DC497">
        <v>0</v>
      </c>
      <c r="DD497">
        <v>2.8999999999999998E-3</v>
      </c>
      <c r="DE497">
        <v>0</v>
      </c>
      <c r="DF497">
        <v>2006</v>
      </c>
      <c r="DG497">
        <v>8.2454205000000003E-2</v>
      </c>
      <c r="DH497">
        <v>3.1494862999999998E-2</v>
      </c>
      <c r="DI497">
        <v>5.0959338E-2</v>
      </c>
      <c r="DJ497">
        <v>5.9910003000000003E-2</v>
      </c>
      <c r="DK497">
        <v>9.1404869999999999E-2</v>
      </c>
      <c r="DN497">
        <v>220065.38</v>
      </c>
      <c r="DO497">
        <v>249669.11</v>
      </c>
      <c r="DQ497">
        <v>4318450.5</v>
      </c>
      <c r="DR497">
        <v>1</v>
      </c>
      <c r="DS497">
        <v>1</v>
      </c>
      <c r="DT497">
        <v>0</v>
      </c>
      <c r="DU497">
        <v>0</v>
      </c>
      <c r="DV497">
        <v>141428</v>
      </c>
      <c r="DW497">
        <v>4318450.5</v>
      </c>
      <c r="DZ497">
        <v>30.535</v>
      </c>
      <c r="EA497">
        <v>10531</v>
      </c>
      <c r="EC497">
        <v>57121</v>
      </c>
      <c r="ED497">
        <v>354285</v>
      </c>
      <c r="EF497">
        <v>6.2020001000000002</v>
      </c>
      <c r="EG497">
        <v>52936</v>
      </c>
      <c r="EH497">
        <v>334909.81</v>
      </c>
      <c r="EJ497">
        <v>6.3270001000000002</v>
      </c>
      <c r="EN497">
        <v>4185</v>
      </c>
      <c r="EO497">
        <v>19375.528999999999</v>
      </c>
      <c r="ES497">
        <v>0</v>
      </c>
      <c r="EV497">
        <v>209080</v>
      </c>
      <c r="EW497">
        <v>0</v>
      </c>
      <c r="EX497">
        <v>0</v>
      </c>
      <c r="FB497">
        <v>5683545</v>
      </c>
      <c r="FP497">
        <v>136009</v>
      </c>
      <c r="FQ497">
        <v>206323</v>
      </c>
      <c r="FW497">
        <v>342332</v>
      </c>
      <c r="FX497">
        <v>919278</v>
      </c>
      <c r="GL497">
        <v>-26651</v>
      </c>
      <c r="GM497">
        <v>35218</v>
      </c>
      <c r="GN497">
        <v>-31437</v>
      </c>
      <c r="GP497">
        <v>3542</v>
      </c>
      <c r="GQ497">
        <v>1242282</v>
      </c>
      <c r="GR497">
        <v>-375842</v>
      </c>
      <c r="GS497">
        <v>-375842</v>
      </c>
      <c r="HA497">
        <v>-35009</v>
      </c>
      <c r="HB497">
        <v>-15688</v>
      </c>
      <c r="HD497">
        <v>-3973</v>
      </c>
      <c r="HE497">
        <v>-430513</v>
      </c>
      <c r="HG497">
        <v>10398671</v>
      </c>
    </row>
    <row r="498" spans="1:215" x14ac:dyDescent="0.25">
      <c r="A498">
        <v>36</v>
      </c>
      <c r="B498" t="s">
        <v>859</v>
      </c>
      <c r="C498">
        <v>2006</v>
      </c>
      <c r="E498" t="s">
        <v>860</v>
      </c>
      <c r="F498">
        <v>1945</v>
      </c>
      <c r="G498">
        <v>0</v>
      </c>
      <c r="I498">
        <v>0</v>
      </c>
      <c r="J498" t="s">
        <v>861</v>
      </c>
      <c r="K498" t="s">
        <v>862</v>
      </c>
      <c r="L498" t="s">
        <v>862</v>
      </c>
      <c r="M498">
        <v>1</v>
      </c>
      <c r="N498" t="s">
        <v>615</v>
      </c>
      <c r="O498">
        <v>1</v>
      </c>
      <c r="P498" t="s">
        <v>616</v>
      </c>
      <c r="Q498" t="s">
        <v>617</v>
      </c>
      <c r="R498">
        <v>2</v>
      </c>
      <c r="S498">
        <v>0</v>
      </c>
      <c r="T498" s="60">
        <v>38898</v>
      </c>
      <c r="U498" s="60">
        <v>38899</v>
      </c>
      <c r="V498" s="60">
        <v>38899</v>
      </c>
      <c r="W498" t="s">
        <v>201</v>
      </c>
      <c r="X498" t="s">
        <v>863</v>
      </c>
      <c r="Y498" t="s">
        <v>639</v>
      </c>
      <c r="Z498">
        <v>0.01</v>
      </c>
      <c r="AA498">
        <v>7.2499997999999996E-2</v>
      </c>
      <c r="AB498">
        <v>1</v>
      </c>
      <c r="AC498">
        <v>0</v>
      </c>
      <c r="AD498">
        <v>1</v>
      </c>
      <c r="AE498">
        <v>0</v>
      </c>
      <c r="AF498">
        <v>3</v>
      </c>
      <c r="AG498">
        <v>30</v>
      </c>
      <c r="BP498" s="60">
        <v>38899</v>
      </c>
      <c r="BQ498">
        <v>11177971</v>
      </c>
      <c r="BR498">
        <v>11450928</v>
      </c>
      <c r="BS498">
        <v>0.97600001000000003</v>
      </c>
      <c r="BT498">
        <v>272957</v>
      </c>
      <c r="BV498">
        <v>4322180</v>
      </c>
      <c r="BW498">
        <v>249669</v>
      </c>
      <c r="BX498">
        <v>0.92300004000000002</v>
      </c>
      <c r="BY498">
        <v>0</v>
      </c>
      <c r="BZ498">
        <v>0</v>
      </c>
      <c r="CA498">
        <v>0</v>
      </c>
      <c r="CC498">
        <v>0.107</v>
      </c>
      <c r="CE498">
        <v>0.122</v>
      </c>
      <c r="CG498">
        <v>7.1999996999999996E-2</v>
      </c>
      <c r="CR498">
        <v>0</v>
      </c>
      <c r="CS498">
        <v>0</v>
      </c>
      <c r="CT498">
        <v>0</v>
      </c>
      <c r="CU498">
        <v>0</v>
      </c>
      <c r="CV498">
        <v>0.74000001000000004</v>
      </c>
      <c r="CW498">
        <v>0.49200000999999999</v>
      </c>
      <c r="CX498">
        <v>0.248</v>
      </c>
      <c r="CY498">
        <v>0.25400001</v>
      </c>
      <c r="CZ498">
        <v>0</v>
      </c>
      <c r="DA498">
        <v>0</v>
      </c>
      <c r="DB498">
        <v>0</v>
      </c>
      <c r="DC498">
        <v>0</v>
      </c>
      <c r="DD498">
        <v>6.0000000000000001E-3</v>
      </c>
      <c r="DE498">
        <v>0</v>
      </c>
      <c r="DF498">
        <v>2007</v>
      </c>
      <c r="DG498">
        <v>9.3220471999999999E-2</v>
      </c>
      <c r="DH498">
        <v>3.3722103000000003E-2</v>
      </c>
      <c r="DI498">
        <v>5.9498373E-2</v>
      </c>
      <c r="DJ498">
        <v>6.6700003999999993E-2</v>
      </c>
      <c r="DK498">
        <v>0.10042210999999999</v>
      </c>
      <c r="DN498">
        <v>257162.67</v>
      </c>
      <c r="DO498">
        <v>278189.81</v>
      </c>
      <c r="DQ498">
        <v>4322180</v>
      </c>
      <c r="DR498">
        <v>1</v>
      </c>
      <c r="DS498">
        <v>1</v>
      </c>
      <c r="DT498">
        <v>0</v>
      </c>
      <c r="DU498">
        <v>0</v>
      </c>
      <c r="DV498">
        <v>140563</v>
      </c>
      <c r="DW498">
        <v>4322180</v>
      </c>
      <c r="DZ498">
        <v>30.749001</v>
      </c>
      <c r="EA498">
        <v>11552</v>
      </c>
      <c r="EC498">
        <v>58283</v>
      </c>
      <c r="ED498">
        <v>377611</v>
      </c>
      <c r="EF498">
        <v>6.4790001000000004</v>
      </c>
      <c r="EG498">
        <v>54040</v>
      </c>
      <c r="EH498">
        <v>355485.13</v>
      </c>
      <c r="EJ498">
        <v>6.5780000999999997</v>
      </c>
      <c r="EN498">
        <v>4243</v>
      </c>
      <c r="EO498">
        <v>22125.495999999999</v>
      </c>
      <c r="ES498">
        <v>0</v>
      </c>
      <c r="EV498">
        <v>210398</v>
      </c>
      <c r="EW498">
        <v>0</v>
      </c>
      <c r="EX498">
        <v>0</v>
      </c>
      <c r="FB498">
        <v>6164748</v>
      </c>
      <c r="FP498">
        <v>145753</v>
      </c>
      <c r="FQ498">
        <v>230357</v>
      </c>
      <c r="FW498">
        <v>376110</v>
      </c>
      <c r="FX498">
        <v>1118624</v>
      </c>
      <c r="GL498">
        <v>-31057</v>
      </c>
      <c r="GM498">
        <v>87666</v>
      </c>
      <c r="GN498">
        <v>-81575</v>
      </c>
      <c r="GP498">
        <v>1541</v>
      </c>
      <c r="GQ498">
        <v>1471309</v>
      </c>
      <c r="GR498">
        <v>-418567</v>
      </c>
      <c r="GS498">
        <v>-418567</v>
      </c>
      <c r="HA498">
        <v>-65804</v>
      </c>
      <c r="HB498">
        <v>-14273</v>
      </c>
      <c r="HD498">
        <v>-5110</v>
      </c>
      <c r="HE498">
        <v>-503754</v>
      </c>
      <c r="HG498">
        <v>11366226</v>
      </c>
    </row>
    <row r="499" spans="1:215" x14ac:dyDescent="0.25">
      <c r="A499">
        <v>36</v>
      </c>
      <c r="B499" t="s">
        <v>859</v>
      </c>
      <c r="C499">
        <v>2007</v>
      </c>
      <c r="E499" t="s">
        <v>860</v>
      </c>
      <c r="F499">
        <v>1945</v>
      </c>
      <c r="G499">
        <v>0</v>
      </c>
      <c r="I499">
        <v>0</v>
      </c>
      <c r="J499" t="s">
        <v>861</v>
      </c>
      <c r="K499" t="s">
        <v>862</v>
      </c>
      <c r="L499" t="s">
        <v>862</v>
      </c>
      <c r="M499">
        <v>1</v>
      </c>
      <c r="N499" t="s">
        <v>615</v>
      </c>
      <c r="O499">
        <v>1</v>
      </c>
      <c r="P499" t="s">
        <v>616</v>
      </c>
      <c r="Q499" t="s">
        <v>617</v>
      </c>
      <c r="R499">
        <v>2</v>
      </c>
      <c r="S499">
        <v>0</v>
      </c>
      <c r="T499" s="60">
        <v>39263</v>
      </c>
      <c r="U499" s="60">
        <v>39264</v>
      </c>
      <c r="V499" s="60">
        <v>39264</v>
      </c>
      <c r="W499" t="s">
        <v>201</v>
      </c>
      <c r="X499" t="s">
        <v>863</v>
      </c>
      <c r="Y499" t="s">
        <v>639</v>
      </c>
      <c r="Z499">
        <v>1.4999999999999999E-2</v>
      </c>
      <c r="AA499">
        <v>7.2499997999999996E-2</v>
      </c>
      <c r="AB499">
        <v>1</v>
      </c>
      <c r="AC499">
        <v>0</v>
      </c>
      <c r="AD499">
        <v>1</v>
      </c>
      <c r="AE499">
        <v>0</v>
      </c>
      <c r="AF499">
        <v>3</v>
      </c>
      <c r="AG499">
        <v>30</v>
      </c>
      <c r="BP499" s="60">
        <v>39264</v>
      </c>
      <c r="BQ499">
        <v>12220934</v>
      </c>
      <c r="BR499">
        <v>12439798</v>
      </c>
      <c r="BS499">
        <v>0.98199999000000004</v>
      </c>
      <c r="BT499">
        <v>218864</v>
      </c>
      <c r="BV499">
        <v>4385676</v>
      </c>
      <c r="BW499">
        <v>278190</v>
      </c>
      <c r="BX499">
        <v>0.93500000000000005</v>
      </c>
      <c r="BY499">
        <v>0</v>
      </c>
      <c r="BZ499">
        <v>0</v>
      </c>
      <c r="CA499">
        <v>0</v>
      </c>
      <c r="CC499">
        <v>0.18200000999999999</v>
      </c>
      <c r="CE499">
        <v>0.12800001</v>
      </c>
      <c r="CG499">
        <v>0.11799999999999999</v>
      </c>
      <c r="CR499">
        <v>0</v>
      </c>
      <c r="CS499">
        <v>0</v>
      </c>
      <c r="CT499">
        <v>0</v>
      </c>
      <c r="CU499">
        <v>0</v>
      </c>
      <c r="CV499">
        <v>0.76199996000000003</v>
      </c>
      <c r="CW499">
        <v>0.47999998999999999</v>
      </c>
      <c r="CX499">
        <v>0.28200001000000002</v>
      </c>
      <c r="CY499">
        <v>0.222</v>
      </c>
      <c r="CZ499">
        <v>0</v>
      </c>
      <c r="DA499">
        <v>0</v>
      </c>
      <c r="DB499">
        <v>0</v>
      </c>
      <c r="DC499">
        <v>0</v>
      </c>
      <c r="DD499">
        <v>1.6000001E-2</v>
      </c>
      <c r="DE499">
        <v>0</v>
      </c>
      <c r="DF499">
        <v>2008</v>
      </c>
      <c r="DG499">
        <v>9.6137516000000006E-2</v>
      </c>
      <c r="DH499">
        <v>3.3686939999999999E-2</v>
      </c>
      <c r="DI499">
        <v>6.2450577E-2</v>
      </c>
      <c r="DJ499">
        <v>6.7270002999999995E-2</v>
      </c>
      <c r="DK499">
        <v>0.10095695</v>
      </c>
      <c r="DN499">
        <v>267642.94</v>
      </c>
      <c r="DO499">
        <v>284684.03000000003</v>
      </c>
      <c r="DQ499">
        <v>4285676</v>
      </c>
      <c r="DR499">
        <v>1</v>
      </c>
      <c r="DS499">
        <v>1</v>
      </c>
      <c r="DT499">
        <v>0</v>
      </c>
      <c r="DU499">
        <v>0</v>
      </c>
      <c r="DV499">
        <v>138863</v>
      </c>
      <c r="DW499">
        <v>4385676</v>
      </c>
      <c r="DZ499">
        <v>31.582999999999998</v>
      </c>
      <c r="EA499">
        <v>14789</v>
      </c>
      <c r="EC499">
        <v>60332</v>
      </c>
      <c r="ED499">
        <v>412744.84</v>
      </c>
      <c r="EF499">
        <v>6.8410000999999996</v>
      </c>
      <c r="EG499">
        <v>55960</v>
      </c>
      <c r="EH499">
        <v>390434.25</v>
      </c>
      <c r="EJ499">
        <v>6.9770002</v>
      </c>
      <c r="EN499">
        <v>4372</v>
      </c>
      <c r="EO499">
        <v>22310.588</v>
      </c>
      <c r="ES499">
        <v>0</v>
      </c>
      <c r="EV499">
        <v>213984</v>
      </c>
      <c r="EW499">
        <v>0</v>
      </c>
      <c r="EX499">
        <v>0</v>
      </c>
      <c r="FB499">
        <v>6714565</v>
      </c>
      <c r="FI499">
        <v>13262413</v>
      </c>
      <c r="FP499">
        <v>147740</v>
      </c>
      <c r="FQ499">
        <v>260150</v>
      </c>
      <c r="FW499">
        <v>407890</v>
      </c>
      <c r="FX499">
        <v>2059334</v>
      </c>
      <c r="GL499">
        <v>-42263</v>
      </c>
      <c r="GM499">
        <v>111443</v>
      </c>
      <c r="GN499">
        <v>-103975</v>
      </c>
      <c r="GP499">
        <v>2840</v>
      </c>
      <c r="GQ499">
        <v>2435269</v>
      </c>
      <c r="GR499">
        <v>-466009</v>
      </c>
      <c r="GS499">
        <v>-466009</v>
      </c>
      <c r="HA499">
        <v>-48334</v>
      </c>
      <c r="HB499">
        <v>-17943</v>
      </c>
      <c r="HD499">
        <v>-6795</v>
      </c>
      <c r="HE499">
        <v>-539081</v>
      </c>
      <c r="HG499">
        <v>13262414</v>
      </c>
    </row>
    <row r="500" spans="1:215" x14ac:dyDescent="0.25">
      <c r="A500">
        <v>36</v>
      </c>
      <c r="B500" t="s">
        <v>859</v>
      </c>
      <c r="C500">
        <v>2008</v>
      </c>
      <c r="E500" t="s">
        <v>860</v>
      </c>
      <c r="F500">
        <v>1945</v>
      </c>
      <c r="G500">
        <v>0</v>
      </c>
      <c r="I500">
        <v>0</v>
      </c>
      <c r="J500" t="s">
        <v>861</v>
      </c>
      <c r="K500" t="s">
        <v>862</v>
      </c>
      <c r="L500" t="s">
        <v>862</v>
      </c>
      <c r="M500">
        <v>1</v>
      </c>
      <c r="N500" t="s">
        <v>615</v>
      </c>
      <c r="O500">
        <v>1</v>
      </c>
      <c r="P500" t="s">
        <v>616</v>
      </c>
      <c r="Q500" t="s">
        <v>617</v>
      </c>
      <c r="R500">
        <v>2</v>
      </c>
      <c r="S500">
        <v>0</v>
      </c>
      <c r="T500" s="60">
        <v>39629</v>
      </c>
      <c r="U500" s="60">
        <v>39630</v>
      </c>
      <c r="V500" s="60">
        <v>39630</v>
      </c>
      <c r="W500" t="s">
        <v>201</v>
      </c>
      <c r="X500" t="s">
        <v>863</v>
      </c>
      <c r="Y500" t="s">
        <v>639</v>
      </c>
      <c r="Z500">
        <v>1.4999999999999999E-2</v>
      </c>
      <c r="AA500">
        <v>7.2499997999999996E-2</v>
      </c>
      <c r="AB500">
        <v>1</v>
      </c>
      <c r="AC500">
        <v>0</v>
      </c>
      <c r="AD500">
        <v>1</v>
      </c>
      <c r="AE500">
        <v>0</v>
      </c>
      <c r="AF500">
        <v>3</v>
      </c>
      <c r="AG500">
        <v>30</v>
      </c>
      <c r="BP500" s="60">
        <v>39630</v>
      </c>
      <c r="BQ500">
        <v>12780116</v>
      </c>
      <c r="BR500">
        <v>13103221</v>
      </c>
      <c r="BS500">
        <v>0.97500001999999997</v>
      </c>
      <c r="BT500">
        <v>323105.13</v>
      </c>
      <c r="BV500">
        <v>4600354</v>
      </c>
      <c r="BW500">
        <v>291397.09000000003</v>
      </c>
      <c r="BX500">
        <v>1.046</v>
      </c>
      <c r="BY500">
        <v>0</v>
      </c>
      <c r="BZ500">
        <v>0</v>
      </c>
      <c r="CA500">
        <v>0</v>
      </c>
      <c r="CC500">
        <v>-7.5999997999999999E-2</v>
      </c>
      <c r="CE500">
        <v>6.4999998000000003E-2</v>
      </c>
      <c r="CG500">
        <v>9.1000005999999994E-2</v>
      </c>
      <c r="CR500">
        <v>0</v>
      </c>
      <c r="CS500">
        <v>0</v>
      </c>
      <c r="CT500">
        <v>0</v>
      </c>
      <c r="CU500">
        <v>0</v>
      </c>
      <c r="CV500">
        <v>0.67300004000000002</v>
      </c>
      <c r="CW500">
        <v>0.39300001000000001</v>
      </c>
      <c r="CX500">
        <v>0.28000000000000003</v>
      </c>
      <c r="CY500">
        <v>0.25400001</v>
      </c>
      <c r="CZ500">
        <v>0</v>
      </c>
      <c r="DA500">
        <v>0</v>
      </c>
      <c r="DB500">
        <v>0</v>
      </c>
      <c r="DC500">
        <v>0</v>
      </c>
      <c r="DD500">
        <v>7.2999998999999996E-2</v>
      </c>
      <c r="DE500">
        <v>0</v>
      </c>
      <c r="DF500">
        <v>2009</v>
      </c>
      <c r="DG500">
        <v>9.4641216E-2</v>
      </c>
      <c r="DH500">
        <v>3.3851306999999997E-2</v>
      </c>
      <c r="DI500">
        <v>6.0789909000000003E-2</v>
      </c>
      <c r="DJ500">
        <v>6.8999998000000007E-2</v>
      </c>
      <c r="DK500">
        <v>0.10285130000000001</v>
      </c>
      <c r="DN500">
        <v>279655.09000000003</v>
      </c>
      <c r="DO500">
        <v>304924.09000000003</v>
      </c>
      <c r="DQ500">
        <v>4600354</v>
      </c>
      <c r="DR500">
        <v>1</v>
      </c>
      <c r="DS500">
        <v>1</v>
      </c>
      <c r="DT500">
        <v>0</v>
      </c>
      <c r="DU500">
        <v>0</v>
      </c>
      <c r="DV500">
        <v>140146</v>
      </c>
      <c r="DW500">
        <v>4600354</v>
      </c>
      <c r="DZ500">
        <v>32.825001</v>
      </c>
      <c r="EA500">
        <v>15450</v>
      </c>
      <c r="EC500">
        <v>62424</v>
      </c>
      <c r="ED500">
        <v>436749</v>
      </c>
      <c r="EF500">
        <v>6.9959997999999999</v>
      </c>
      <c r="EG500">
        <v>57971</v>
      </c>
      <c r="EH500">
        <v>413098.69</v>
      </c>
      <c r="EJ500">
        <v>7.1259999000000001</v>
      </c>
      <c r="EN500">
        <v>4453</v>
      </c>
      <c r="EO500">
        <v>23650.315999999999</v>
      </c>
      <c r="ES500">
        <v>0</v>
      </c>
      <c r="EV500">
        <v>218020</v>
      </c>
      <c r="EW500">
        <v>0</v>
      </c>
      <c r="EX500">
        <v>0</v>
      </c>
      <c r="FB500">
        <v>6921697</v>
      </c>
      <c r="FI500">
        <v>12073470</v>
      </c>
      <c r="FP500">
        <v>155728</v>
      </c>
      <c r="FQ500">
        <v>303877</v>
      </c>
      <c r="FW500">
        <v>459605</v>
      </c>
      <c r="FX500">
        <v>-1043068</v>
      </c>
      <c r="GL500">
        <v>-51718</v>
      </c>
      <c r="GM500">
        <v>95519</v>
      </c>
      <c r="GN500">
        <v>-80651</v>
      </c>
      <c r="GP500">
        <v>6643</v>
      </c>
      <c r="GQ500">
        <v>-613670</v>
      </c>
      <c r="GR500">
        <v>-501637</v>
      </c>
      <c r="GS500">
        <v>-501637</v>
      </c>
      <c r="HA500">
        <v>-45610</v>
      </c>
      <c r="HB500">
        <v>-21183</v>
      </c>
      <c r="HD500">
        <v>-6844</v>
      </c>
      <c r="HE500">
        <v>-575274</v>
      </c>
      <c r="HG500">
        <v>12073470</v>
      </c>
    </row>
    <row r="501" spans="1:215" x14ac:dyDescent="0.25">
      <c r="A501">
        <v>36</v>
      </c>
      <c r="B501" t="s">
        <v>859</v>
      </c>
      <c r="C501">
        <v>2009</v>
      </c>
      <c r="E501" t="s">
        <v>860</v>
      </c>
      <c r="F501">
        <v>1945</v>
      </c>
      <c r="G501">
        <v>0</v>
      </c>
      <c r="I501">
        <v>0</v>
      </c>
      <c r="J501" t="s">
        <v>861</v>
      </c>
      <c r="K501" t="s">
        <v>862</v>
      </c>
      <c r="L501" t="s">
        <v>862</v>
      </c>
      <c r="M501">
        <v>1</v>
      </c>
      <c r="N501" t="s">
        <v>615</v>
      </c>
      <c r="O501">
        <v>1</v>
      </c>
      <c r="P501" t="s">
        <v>616</v>
      </c>
      <c r="Q501" t="s">
        <v>617</v>
      </c>
      <c r="R501">
        <v>2</v>
      </c>
      <c r="S501">
        <v>0</v>
      </c>
      <c r="T501" s="60">
        <v>39994</v>
      </c>
      <c r="U501" s="60">
        <v>39995</v>
      </c>
      <c r="V501" s="60">
        <v>39995</v>
      </c>
      <c r="W501" t="s">
        <v>201</v>
      </c>
      <c r="X501" t="s">
        <v>863</v>
      </c>
      <c r="Y501" t="s">
        <v>639</v>
      </c>
      <c r="Z501">
        <v>2.9999998999999999E-2</v>
      </c>
      <c r="AA501">
        <v>7.2499997999999996E-2</v>
      </c>
      <c r="AB501">
        <v>1</v>
      </c>
      <c r="AC501">
        <v>0</v>
      </c>
      <c r="AD501">
        <v>1</v>
      </c>
      <c r="AE501">
        <v>0</v>
      </c>
      <c r="AF501">
        <v>3</v>
      </c>
      <c r="AG501">
        <v>30</v>
      </c>
      <c r="BP501" s="60">
        <v>39995</v>
      </c>
      <c r="BQ501">
        <v>12569336</v>
      </c>
      <c r="BR501">
        <v>13506280</v>
      </c>
      <c r="BS501">
        <v>0.93099999</v>
      </c>
      <c r="BT501">
        <v>936944.44</v>
      </c>
      <c r="BV501">
        <v>4931423</v>
      </c>
      <c r="BW501">
        <v>316059.09000000003</v>
      </c>
      <c r="BX501">
        <v>1.022</v>
      </c>
      <c r="BY501">
        <v>0</v>
      </c>
      <c r="BZ501">
        <v>0</v>
      </c>
      <c r="CA501">
        <v>0</v>
      </c>
      <c r="CC501">
        <v>-0.20599999999999999</v>
      </c>
      <c r="CE501">
        <v>-4.5999999999999999E-2</v>
      </c>
      <c r="CG501">
        <v>1.0999999999999999E-2</v>
      </c>
      <c r="CR501">
        <v>0</v>
      </c>
      <c r="CS501">
        <v>0</v>
      </c>
      <c r="CT501">
        <v>0</v>
      </c>
      <c r="CU501">
        <v>0</v>
      </c>
      <c r="CV501">
        <v>0.505</v>
      </c>
      <c r="CW501">
        <v>0.27000001000000001</v>
      </c>
      <c r="CX501">
        <v>0.23499999999999999</v>
      </c>
      <c r="CY501">
        <v>0.33000001000000001</v>
      </c>
      <c r="CZ501">
        <v>0</v>
      </c>
      <c r="DA501">
        <v>0</v>
      </c>
      <c r="DB501">
        <v>0</v>
      </c>
      <c r="DC501">
        <v>0</v>
      </c>
      <c r="DD501">
        <v>0.16500001</v>
      </c>
      <c r="DE501">
        <v>0</v>
      </c>
      <c r="DF501">
        <v>2010</v>
      </c>
      <c r="DG501">
        <v>9.2913121000000001E-2</v>
      </c>
      <c r="DH501">
        <v>3.2451889999999997E-2</v>
      </c>
      <c r="DI501">
        <v>6.0461226999999999E-2</v>
      </c>
      <c r="DJ501">
        <v>7.8000001999999999E-2</v>
      </c>
      <c r="DK501">
        <v>0.11045189</v>
      </c>
      <c r="DN501">
        <v>298159.88</v>
      </c>
      <c r="DO501">
        <v>370998.91</v>
      </c>
      <c r="DQ501">
        <v>4931423</v>
      </c>
      <c r="DR501">
        <v>1</v>
      </c>
      <c r="DS501">
        <v>1</v>
      </c>
      <c r="DT501">
        <v>0</v>
      </c>
      <c r="DU501">
        <v>0</v>
      </c>
      <c r="DV501">
        <v>147792</v>
      </c>
      <c r="DW501">
        <v>4931423</v>
      </c>
      <c r="DX501">
        <v>47.299999</v>
      </c>
      <c r="DY501">
        <v>10.9</v>
      </c>
      <c r="DZ501">
        <v>33.367001000000002</v>
      </c>
      <c r="EA501">
        <v>10670</v>
      </c>
      <c r="EC501">
        <v>65099</v>
      </c>
      <c r="ED501">
        <v>477552.5</v>
      </c>
      <c r="EF501">
        <v>7.3360000000000003</v>
      </c>
      <c r="EG501">
        <v>52669</v>
      </c>
      <c r="EH501">
        <v>453741.63</v>
      </c>
      <c r="EJ501">
        <v>7.4699998000000001</v>
      </c>
      <c r="EN501">
        <v>4359</v>
      </c>
      <c r="EO501">
        <v>23810.873</v>
      </c>
      <c r="EP501">
        <v>8071</v>
      </c>
      <c r="ES501">
        <v>0</v>
      </c>
      <c r="EV501">
        <v>223561</v>
      </c>
      <c r="EW501">
        <v>0</v>
      </c>
      <c r="EX501">
        <v>0</v>
      </c>
      <c r="FB501">
        <v>7280575</v>
      </c>
      <c r="FI501">
        <v>9442336</v>
      </c>
      <c r="FP501">
        <v>160034</v>
      </c>
      <c r="FQ501">
        <v>323151</v>
      </c>
      <c r="FW501">
        <v>483185</v>
      </c>
      <c r="FX501">
        <v>-2483844</v>
      </c>
      <c r="GL501">
        <v>-48415</v>
      </c>
      <c r="GM501">
        <v>27094</v>
      </c>
      <c r="GN501">
        <v>-12790</v>
      </c>
      <c r="GP501">
        <v>3147</v>
      </c>
      <c r="GQ501">
        <v>-2031623</v>
      </c>
      <c r="GR501">
        <v>-536783</v>
      </c>
      <c r="GS501">
        <v>-536783</v>
      </c>
      <c r="HA501">
        <v>-36099</v>
      </c>
      <c r="HB501">
        <v>-21497</v>
      </c>
      <c r="HD501">
        <v>-5132</v>
      </c>
      <c r="HE501">
        <v>-599511</v>
      </c>
      <c r="HG501">
        <v>9442336</v>
      </c>
    </row>
    <row r="502" spans="1:215" x14ac:dyDescent="0.25">
      <c r="A502">
        <v>36</v>
      </c>
      <c r="B502" t="s">
        <v>859</v>
      </c>
      <c r="C502">
        <v>2010</v>
      </c>
      <c r="E502" t="s">
        <v>860</v>
      </c>
      <c r="F502">
        <v>1945</v>
      </c>
      <c r="G502">
        <v>0</v>
      </c>
      <c r="I502">
        <v>0</v>
      </c>
      <c r="J502" t="s">
        <v>861</v>
      </c>
      <c r="K502" t="s">
        <v>862</v>
      </c>
      <c r="L502" t="s">
        <v>862</v>
      </c>
      <c r="M502">
        <v>1</v>
      </c>
      <c r="N502" t="s">
        <v>615</v>
      </c>
      <c r="O502">
        <v>1</v>
      </c>
      <c r="P502" t="s">
        <v>616</v>
      </c>
      <c r="Q502" t="s">
        <v>617</v>
      </c>
      <c r="R502">
        <v>2</v>
      </c>
      <c r="S502">
        <v>0</v>
      </c>
      <c r="T502" s="60">
        <v>40359</v>
      </c>
      <c r="U502" s="60">
        <v>40360</v>
      </c>
      <c r="V502" s="60">
        <v>40360</v>
      </c>
      <c r="W502" t="s">
        <v>201</v>
      </c>
      <c r="X502" t="s">
        <v>864</v>
      </c>
      <c r="Y502" t="s">
        <v>639</v>
      </c>
      <c r="Z502">
        <v>2.9999998999999999E-2</v>
      </c>
      <c r="AA502">
        <v>7.0000000000000007E-2</v>
      </c>
      <c r="AB502">
        <v>1</v>
      </c>
      <c r="AC502">
        <v>0</v>
      </c>
      <c r="AD502">
        <v>4</v>
      </c>
      <c r="AE502">
        <v>0</v>
      </c>
      <c r="AF502">
        <v>3</v>
      </c>
      <c r="AG502">
        <v>30</v>
      </c>
      <c r="BP502" s="60">
        <v>40360</v>
      </c>
      <c r="BQ502">
        <v>12357199</v>
      </c>
      <c r="BR502">
        <v>14506052</v>
      </c>
      <c r="BS502">
        <v>0.85199999999999998</v>
      </c>
      <c r="BT502">
        <v>2148853.2999999998</v>
      </c>
      <c r="BV502">
        <v>4896012.5</v>
      </c>
      <c r="BW502">
        <v>360183.31</v>
      </c>
      <c r="BX502">
        <v>0.91900002999999997</v>
      </c>
      <c r="BY502">
        <v>0</v>
      </c>
      <c r="BZ502">
        <v>0</v>
      </c>
      <c r="CA502">
        <v>0</v>
      </c>
      <c r="CC502">
        <v>0.13900000000000001</v>
      </c>
      <c r="CE502">
        <v>-5.8000002000000002E-2</v>
      </c>
      <c r="CG502">
        <v>1.7999998999999999E-2</v>
      </c>
      <c r="CJ502">
        <v>3.1294747999999997E-2</v>
      </c>
      <c r="CR502">
        <v>0</v>
      </c>
      <c r="CS502">
        <v>0</v>
      </c>
      <c r="CT502">
        <v>0</v>
      </c>
      <c r="CU502">
        <v>1</v>
      </c>
      <c r="CV502">
        <v>0.39700001000000001</v>
      </c>
      <c r="CW502">
        <v>0.17200001000000001</v>
      </c>
      <c r="CX502">
        <v>0.22499999000000001</v>
      </c>
      <c r="CY502">
        <v>0.35799998</v>
      </c>
      <c r="CZ502">
        <v>0</v>
      </c>
      <c r="DA502">
        <v>0</v>
      </c>
      <c r="DB502">
        <v>0</v>
      </c>
      <c r="DC502">
        <v>0</v>
      </c>
      <c r="DD502">
        <v>0.245</v>
      </c>
      <c r="DE502">
        <v>0</v>
      </c>
      <c r="DF502">
        <v>2011</v>
      </c>
      <c r="DG502">
        <v>9.7755715000000007E-2</v>
      </c>
      <c r="DH502">
        <v>3.2289337000000001E-2</v>
      </c>
      <c r="DI502">
        <v>6.5466373999999994E-2</v>
      </c>
      <c r="DJ502">
        <v>8.6000003000000005E-2</v>
      </c>
      <c r="DK502">
        <v>0.11828934000000001</v>
      </c>
      <c r="DN502">
        <v>320524.19</v>
      </c>
      <c r="DO502">
        <v>483842.47</v>
      </c>
      <c r="DQ502">
        <v>4896012.5</v>
      </c>
      <c r="DR502">
        <v>1</v>
      </c>
      <c r="DS502">
        <v>1</v>
      </c>
      <c r="DT502">
        <v>0</v>
      </c>
      <c r="DU502">
        <v>0</v>
      </c>
      <c r="DV502">
        <v>149877</v>
      </c>
      <c r="DW502">
        <v>4896012.5</v>
      </c>
      <c r="DX502">
        <v>47.5</v>
      </c>
      <c r="DY502">
        <v>11.2</v>
      </c>
      <c r="DZ502">
        <v>32.667000000000002</v>
      </c>
      <c r="EA502">
        <v>14759</v>
      </c>
      <c r="EB502">
        <v>88234</v>
      </c>
      <c r="EC502">
        <v>67166</v>
      </c>
      <c r="ED502">
        <v>498199.31</v>
      </c>
      <c r="EE502">
        <v>72.599997999999999</v>
      </c>
      <c r="EF502">
        <v>7.4169998000000001</v>
      </c>
      <c r="EG502">
        <v>54317</v>
      </c>
      <c r="EN502">
        <v>4481</v>
      </c>
      <c r="EP502">
        <v>8368</v>
      </c>
      <c r="ES502">
        <v>0</v>
      </c>
      <c r="EV502">
        <v>320036</v>
      </c>
      <c r="EW502">
        <v>0</v>
      </c>
      <c r="EX502">
        <v>0</v>
      </c>
      <c r="FB502">
        <v>7712162.5</v>
      </c>
      <c r="FI502">
        <v>10581319</v>
      </c>
      <c r="FP502">
        <v>158089</v>
      </c>
      <c r="FQ502">
        <v>331090</v>
      </c>
      <c r="FW502">
        <v>489179</v>
      </c>
      <c r="FX502">
        <v>1344183</v>
      </c>
      <c r="GL502">
        <v>-53342</v>
      </c>
      <c r="GM502">
        <v>9601</v>
      </c>
      <c r="GN502">
        <v>-2899</v>
      </c>
      <c r="GP502">
        <v>2400</v>
      </c>
      <c r="GQ502">
        <v>1789122</v>
      </c>
      <c r="GR502">
        <v>-579711</v>
      </c>
      <c r="GS502">
        <v>-579711</v>
      </c>
      <c r="HA502">
        <v>-39632</v>
      </c>
      <c r="HB502">
        <v>-24959</v>
      </c>
      <c r="HD502">
        <v>-5837</v>
      </c>
      <c r="HE502">
        <v>-650139</v>
      </c>
      <c r="HG502">
        <v>10581319</v>
      </c>
    </row>
    <row r="503" spans="1:215" x14ac:dyDescent="0.25">
      <c r="A503">
        <v>36</v>
      </c>
      <c r="B503" t="s">
        <v>859</v>
      </c>
      <c r="C503">
        <v>2011</v>
      </c>
      <c r="E503" t="s">
        <v>860</v>
      </c>
      <c r="F503">
        <v>1945</v>
      </c>
      <c r="G503">
        <v>0</v>
      </c>
      <c r="I503">
        <v>0</v>
      </c>
      <c r="J503" t="s">
        <v>861</v>
      </c>
      <c r="K503" t="s">
        <v>862</v>
      </c>
      <c r="L503" t="s">
        <v>862</v>
      </c>
      <c r="M503">
        <v>1</v>
      </c>
      <c r="N503" t="s">
        <v>615</v>
      </c>
      <c r="O503">
        <v>1</v>
      </c>
      <c r="P503" t="s">
        <v>616</v>
      </c>
      <c r="Q503" t="s">
        <v>617</v>
      </c>
      <c r="R503">
        <v>2</v>
      </c>
      <c r="S503">
        <v>0</v>
      </c>
      <c r="T503" s="60">
        <v>40724</v>
      </c>
      <c r="U503" s="60">
        <v>40725</v>
      </c>
      <c r="V503" s="60">
        <v>40725</v>
      </c>
      <c r="W503" t="s">
        <v>201</v>
      </c>
      <c r="X503" t="s">
        <v>864</v>
      </c>
      <c r="Y503" t="s">
        <v>639</v>
      </c>
      <c r="Z503">
        <v>2.9999998999999999E-2</v>
      </c>
      <c r="AA503">
        <v>7.0000000000000007E-2</v>
      </c>
      <c r="AB503">
        <v>1</v>
      </c>
      <c r="AC503">
        <v>0</v>
      </c>
      <c r="AD503">
        <v>4</v>
      </c>
      <c r="AE503">
        <v>0</v>
      </c>
      <c r="AF503">
        <v>3</v>
      </c>
      <c r="AG503">
        <v>30</v>
      </c>
      <c r="BP503" s="60">
        <v>40725</v>
      </c>
      <c r="BQ503">
        <v>12000586</v>
      </c>
      <c r="BR503">
        <v>14913147</v>
      </c>
      <c r="BS503">
        <v>0.80500000999999999</v>
      </c>
      <c r="BT503">
        <v>2912561</v>
      </c>
      <c r="BV503">
        <v>4818773.5</v>
      </c>
      <c r="BW503">
        <v>483842.47</v>
      </c>
      <c r="BX503">
        <v>0.70799999999999996</v>
      </c>
      <c r="BY503">
        <v>0</v>
      </c>
      <c r="BZ503">
        <v>0</v>
      </c>
      <c r="CA503">
        <v>0</v>
      </c>
      <c r="CC503">
        <v>0.19900000000000001</v>
      </c>
      <c r="CE503">
        <v>2.5000000000000001E-2</v>
      </c>
      <c r="CG503">
        <v>3.2000002E-2</v>
      </c>
      <c r="CJ503">
        <v>5.2855360999999997E-2</v>
      </c>
      <c r="CR503">
        <v>1</v>
      </c>
      <c r="CS503">
        <v>0</v>
      </c>
      <c r="CT503">
        <v>0</v>
      </c>
      <c r="CU503">
        <v>1</v>
      </c>
      <c r="CV503">
        <v>0.42599999999999999</v>
      </c>
      <c r="CW503">
        <v>0.186</v>
      </c>
      <c r="CX503">
        <v>0.23999999</v>
      </c>
      <c r="CY503">
        <v>0.315</v>
      </c>
      <c r="CZ503">
        <v>0</v>
      </c>
      <c r="DA503">
        <v>0</v>
      </c>
      <c r="DB503">
        <v>0</v>
      </c>
      <c r="DC503">
        <v>0</v>
      </c>
      <c r="DD503">
        <v>0.25900000000000001</v>
      </c>
      <c r="DE503">
        <v>0</v>
      </c>
      <c r="DF503">
        <v>2012</v>
      </c>
      <c r="DG503">
        <v>8.4883571000000005E-2</v>
      </c>
      <c r="DH503">
        <v>3.2379195E-2</v>
      </c>
      <c r="DI503">
        <v>5.2504375999999998E-2</v>
      </c>
      <c r="DJ503">
        <v>9.6999995000000006E-2</v>
      </c>
      <c r="DK503">
        <v>0.12937918000000001</v>
      </c>
      <c r="DN503">
        <v>253006.7</v>
      </c>
      <c r="DO503">
        <v>475675.66</v>
      </c>
      <c r="DQ503">
        <v>4818773.5</v>
      </c>
      <c r="DR503">
        <v>1</v>
      </c>
      <c r="DS503">
        <v>1</v>
      </c>
      <c r="DT503">
        <v>0</v>
      </c>
      <c r="DU503">
        <v>0</v>
      </c>
      <c r="DV503">
        <v>147933</v>
      </c>
      <c r="DW503">
        <v>4818773.5</v>
      </c>
      <c r="DX503">
        <v>47.599997999999999</v>
      </c>
      <c r="DY503">
        <v>11.4</v>
      </c>
      <c r="DZ503">
        <v>32.574001000000003</v>
      </c>
      <c r="EA503">
        <v>20933</v>
      </c>
      <c r="EB503">
        <v>71806</v>
      </c>
      <c r="EC503">
        <v>70380</v>
      </c>
      <c r="ED503">
        <v>539747.13</v>
      </c>
      <c r="EE503">
        <v>72.5</v>
      </c>
      <c r="EF503">
        <v>7.6690000999999999</v>
      </c>
      <c r="EG503">
        <v>57155</v>
      </c>
      <c r="EN503">
        <v>4655</v>
      </c>
      <c r="EP503">
        <v>8570</v>
      </c>
      <c r="ES503">
        <v>0</v>
      </c>
      <c r="EV503">
        <v>311052</v>
      </c>
      <c r="EW503">
        <v>0</v>
      </c>
      <c r="EX503">
        <v>0</v>
      </c>
      <c r="FB503">
        <v>8175809.5</v>
      </c>
      <c r="FI503">
        <v>12461356</v>
      </c>
      <c r="FP503">
        <v>156028</v>
      </c>
      <c r="FQ503">
        <v>342779</v>
      </c>
      <c r="FW503">
        <v>498807</v>
      </c>
      <c r="FX503">
        <v>2179614</v>
      </c>
      <c r="GL503">
        <v>-73941</v>
      </c>
      <c r="GM503">
        <v>8584</v>
      </c>
      <c r="GN503">
        <v>-2167</v>
      </c>
      <c r="GP503">
        <v>5317</v>
      </c>
      <c r="GQ503">
        <v>2616214</v>
      </c>
      <c r="GR503">
        <v>-638460</v>
      </c>
      <c r="GS503">
        <v>-638460</v>
      </c>
      <c r="HA503">
        <v>-65178</v>
      </c>
      <c r="HB503">
        <v>-22461</v>
      </c>
      <c r="HD503">
        <v>-10078</v>
      </c>
      <c r="HE503">
        <v>-736177</v>
      </c>
      <c r="HG503">
        <v>12461356</v>
      </c>
    </row>
    <row r="504" spans="1:215" x14ac:dyDescent="0.25">
      <c r="A504">
        <v>36</v>
      </c>
      <c r="B504" t="s">
        <v>859</v>
      </c>
      <c r="C504">
        <v>2012</v>
      </c>
      <c r="E504" t="s">
        <v>860</v>
      </c>
      <c r="F504">
        <v>1945</v>
      </c>
      <c r="G504">
        <v>0</v>
      </c>
      <c r="I504">
        <v>0</v>
      </c>
      <c r="J504" t="s">
        <v>861</v>
      </c>
      <c r="K504" t="s">
        <v>862</v>
      </c>
      <c r="L504" t="s">
        <v>862</v>
      </c>
      <c r="M504">
        <v>1</v>
      </c>
      <c r="N504" t="s">
        <v>615</v>
      </c>
      <c r="O504">
        <v>1</v>
      </c>
      <c r="P504" t="s">
        <v>616</v>
      </c>
      <c r="Q504" t="s">
        <v>617</v>
      </c>
      <c r="R504">
        <v>2</v>
      </c>
      <c r="S504">
        <v>0</v>
      </c>
      <c r="T504" s="60">
        <v>41090</v>
      </c>
      <c r="U504" s="60">
        <v>41091</v>
      </c>
      <c r="V504" s="60">
        <v>41091</v>
      </c>
      <c r="W504" t="s">
        <v>201</v>
      </c>
      <c r="X504" t="s">
        <v>864</v>
      </c>
      <c r="Y504" t="s">
        <v>639</v>
      </c>
      <c r="Z504">
        <v>2.9999998999999999E-2</v>
      </c>
      <c r="AA504">
        <v>6.7500003000000003E-2</v>
      </c>
      <c r="AB504">
        <v>1</v>
      </c>
      <c r="AC504">
        <v>0</v>
      </c>
      <c r="AD504">
        <v>4</v>
      </c>
      <c r="AE504">
        <v>0</v>
      </c>
      <c r="AF504">
        <v>3</v>
      </c>
      <c r="AG504">
        <v>30</v>
      </c>
      <c r="BO504">
        <v>2.9999998999999999E-2</v>
      </c>
      <c r="BP504" s="60">
        <v>41091</v>
      </c>
      <c r="BQ504">
        <v>12088225</v>
      </c>
      <c r="BR504">
        <v>15784240</v>
      </c>
      <c r="BS504">
        <v>0.76599996999999997</v>
      </c>
      <c r="BT504">
        <v>3696015.3</v>
      </c>
      <c r="BV504">
        <v>4904052.5</v>
      </c>
      <c r="BW504">
        <v>509723.91</v>
      </c>
      <c r="BX504">
        <v>0.78099996000000005</v>
      </c>
      <c r="BY504">
        <v>0</v>
      </c>
      <c r="BZ504">
        <v>0</v>
      </c>
      <c r="CA504">
        <v>0</v>
      </c>
      <c r="CC504">
        <v>7.0000000000000001E-3</v>
      </c>
      <c r="CE504">
        <v>0.11</v>
      </c>
      <c r="CG504">
        <v>2E-3</v>
      </c>
      <c r="CJ504">
        <v>5.6999995999999997E-2</v>
      </c>
      <c r="CR504">
        <v>1</v>
      </c>
      <c r="CS504">
        <v>0</v>
      </c>
      <c r="CT504">
        <v>0</v>
      </c>
      <c r="CU504">
        <v>0</v>
      </c>
      <c r="CV504">
        <v>0.252</v>
      </c>
      <c r="CW504">
        <v>0</v>
      </c>
      <c r="CX504">
        <v>0</v>
      </c>
      <c r="CY504">
        <v>0.35599997999999999</v>
      </c>
      <c r="CZ504">
        <v>0</v>
      </c>
      <c r="DA504">
        <v>0</v>
      </c>
      <c r="DB504">
        <v>4.6999998000000001E-2</v>
      </c>
      <c r="DC504">
        <v>0</v>
      </c>
      <c r="DD504">
        <v>0.34499999999999997</v>
      </c>
      <c r="DE504">
        <v>0</v>
      </c>
      <c r="DF504">
        <v>2013</v>
      </c>
      <c r="DG504">
        <v>8.7615295999999995E-2</v>
      </c>
      <c r="DH504">
        <v>3.2360173999999998E-2</v>
      </c>
      <c r="DI504">
        <v>5.5255118999999998E-2</v>
      </c>
      <c r="DJ504">
        <v>0.112</v>
      </c>
      <c r="DK504">
        <v>0.14436017000000001</v>
      </c>
      <c r="DN504">
        <v>270973.96999999997</v>
      </c>
      <c r="DO504">
        <v>549039.56000000006</v>
      </c>
      <c r="DQ504">
        <v>4904052.5</v>
      </c>
      <c r="DR504">
        <v>1</v>
      </c>
      <c r="DS504">
        <v>1</v>
      </c>
      <c r="DT504">
        <v>0</v>
      </c>
      <c r="DU504">
        <v>0</v>
      </c>
      <c r="DV504">
        <v>145519</v>
      </c>
      <c r="DW504">
        <v>4904052.5</v>
      </c>
      <c r="DX504">
        <v>47.599997999999999</v>
      </c>
      <c r="DY504">
        <v>11.5</v>
      </c>
      <c r="DZ504">
        <v>33.700001</v>
      </c>
      <c r="EA504">
        <v>21423</v>
      </c>
      <c r="EB504">
        <v>47651</v>
      </c>
      <c r="EC504">
        <v>72992</v>
      </c>
      <c r="ED504">
        <v>576677.5</v>
      </c>
      <c r="EE504">
        <v>72.5</v>
      </c>
      <c r="EF504">
        <v>7.9009999999999998</v>
      </c>
      <c r="EG504">
        <v>59394</v>
      </c>
      <c r="EN504">
        <v>4786</v>
      </c>
      <c r="EP504">
        <v>8812</v>
      </c>
      <c r="ES504">
        <v>0</v>
      </c>
      <c r="EV504">
        <v>287585</v>
      </c>
      <c r="EW504">
        <v>0</v>
      </c>
      <c r="EX504">
        <v>0</v>
      </c>
      <c r="FB504">
        <v>8645268</v>
      </c>
      <c r="FI504">
        <v>12243753</v>
      </c>
      <c r="FP504">
        <v>158696</v>
      </c>
      <c r="FQ504">
        <v>397843</v>
      </c>
      <c r="FW504">
        <v>556539</v>
      </c>
      <c r="FX504">
        <v>-187668</v>
      </c>
      <c r="GB504">
        <v>218757</v>
      </c>
      <c r="GG504">
        <v>12090</v>
      </c>
      <c r="GL504">
        <v>-50612</v>
      </c>
      <c r="GM504">
        <v>3665</v>
      </c>
      <c r="GN504">
        <v>-184</v>
      </c>
      <c r="GP504">
        <v>3349</v>
      </c>
      <c r="GQ504">
        <v>555936</v>
      </c>
      <c r="GR504">
        <v>-669181</v>
      </c>
      <c r="GS504">
        <v>-669181</v>
      </c>
      <c r="HA504">
        <v>-69879</v>
      </c>
      <c r="HB504">
        <v>-18821</v>
      </c>
      <c r="HD504">
        <v>-15656</v>
      </c>
      <c r="HE504">
        <v>-773537</v>
      </c>
      <c r="HG504">
        <v>12243755</v>
      </c>
    </row>
    <row r="505" spans="1:215" x14ac:dyDescent="0.25">
      <c r="A505">
        <v>36</v>
      </c>
      <c r="B505" t="s">
        <v>859</v>
      </c>
      <c r="C505">
        <v>2013</v>
      </c>
      <c r="E505" t="s">
        <v>860</v>
      </c>
      <c r="F505">
        <v>1945</v>
      </c>
      <c r="G505">
        <v>0</v>
      </c>
      <c r="I505">
        <v>0</v>
      </c>
      <c r="J505" t="s">
        <v>861</v>
      </c>
      <c r="K505" t="s">
        <v>862</v>
      </c>
      <c r="L505" t="s">
        <v>862</v>
      </c>
      <c r="M505">
        <v>1</v>
      </c>
      <c r="N505" t="s">
        <v>615</v>
      </c>
      <c r="O505">
        <v>1</v>
      </c>
      <c r="P505" t="s">
        <v>616</v>
      </c>
      <c r="Q505" t="s">
        <v>617</v>
      </c>
      <c r="R505">
        <v>2</v>
      </c>
      <c r="S505">
        <v>0</v>
      </c>
      <c r="T505" s="60">
        <v>41455</v>
      </c>
      <c r="U505" s="60">
        <v>41456</v>
      </c>
      <c r="V505" s="60">
        <v>41456</v>
      </c>
      <c r="W505" t="s">
        <v>201</v>
      </c>
      <c r="X505" t="s">
        <v>864</v>
      </c>
      <c r="Y505" t="s">
        <v>639</v>
      </c>
      <c r="Z505">
        <v>2.9999998999999999E-2</v>
      </c>
      <c r="AA505">
        <v>6.7500003000000003E-2</v>
      </c>
      <c r="AB505">
        <v>1</v>
      </c>
      <c r="AC505">
        <v>0</v>
      </c>
      <c r="AD505">
        <v>4</v>
      </c>
      <c r="AE505">
        <v>0</v>
      </c>
      <c r="AF505">
        <v>3</v>
      </c>
      <c r="AG505">
        <v>30</v>
      </c>
      <c r="AI505" t="s">
        <v>865</v>
      </c>
      <c r="AO505">
        <v>12720602</v>
      </c>
      <c r="AP505">
        <v>12947283</v>
      </c>
      <c r="AQ505">
        <v>-185304.41</v>
      </c>
      <c r="AR505">
        <v>0</v>
      </c>
      <c r="AS505">
        <v>0</v>
      </c>
      <c r="AT505">
        <v>0</v>
      </c>
      <c r="AU505">
        <v>1</v>
      </c>
      <c r="AV505">
        <v>2</v>
      </c>
      <c r="AX505">
        <v>0</v>
      </c>
      <c r="AY505">
        <v>0.75</v>
      </c>
      <c r="AZ505">
        <v>4</v>
      </c>
      <c r="BA505">
        <v>1</v>
      </c>
      <c r="BB505">
        <v>1</v>
      </c>
      <c r="BC505">
        <v>1</v>
      </c>
      <c r="BE505">
        <v>0</v>
      </c>
      <c r="BF505">
        <v>1.2</v>
      </c>
      <c r="BG505">
        <v>0.80000000999999998</v>
      </c>
      <c r="BO505">
        <v>2.9999998999999999E-2</v>
      </c>
      <c r="BP505" s="60">
        <v>41456</v>
      </c>
      <c r="BQ505">
        <v>12947283</v>
      </c>
      <c r="BR505">
        <v>16145681</v>
      </c>
      <c r="BS505">
        <v>0.80199999</v>
      </c>
      <c r="BT505">
        <v>3198397.5</v>
      </c>
      <c r="BV505">
        <v>4766910</v>
      </c>
      <c r="BW505">
        <v>477342.13</v>
      </c>
      <c r="BX505">
        <v>0.95499997999999997</v>
      </c>
      <c r="BY505">
        <v>0</v>
      </c>
      <c r="BZ505">
        <v>0</v>
      </c>
      <c r="CA505">
        <v>0</v>
      </c>
      <c r="CC505">
        <v>5.9999998999999998E-2</v>
      </c>
      <c r="CE505">
        <v>8.3999999000000006E-2</v>
      </c>
      <c r="CG505">
        <v>2.9999998999999999E-2</v>
      </c>
      <c r="CJ505">
        <v>5.8999999999999997E-2</v>
      </c>
      <c r="CR505">
        <v>1</v>
      </c>
      <c r="CS505">
        <v>0</v>
      </c>
      <c r="CT505">
        <v>0</v>
      </c>
      <c r="CU505">
        <v>0</v>
      </c>
      <c r="CV505">
        <v>0.24200000999999999</v>
      </c>
      <c r="CW505">
        <v>0</v>
      </c>
      <c r="CX505">
        <v>0</v>
      </c>
      <c r="CY505">
        <v>0.31999999000000001</v>
      </c>
      <c r="CZ505">
        <v>0</v>
      </c>
      <c r="DA505">
        <v>0</v>
      </c>
      <c r="DB505">
        <v>5.3000002999999997E-2</v>
      </c>
      <c r="DC505">
        <v>0</v>
      </c>
      <c r="DD505">
        <v>0.38499999000000001</v>
      </c>
      <c r="DE505">
        <v>0</v>
      </c>
      <c r="DF505">
        <v>2014</v>
      </c>
      <c r="DG505">
        <v>8.6948916000000001E-2</v>
      </c>
      <c r="DH505">
        <v>3.2811191000000003E-2</v>
      </c>
      <c r="DI505">
        <v>5.4137724999999998E-2</v>
      </c>
      <c r="DJ505">
        <v>0.10550001000000001</v>
      </c>
      <c r="DK505">
        <v>0.13831119</v>
      </c>
      <c r="DN505">
        <v>258069.66</v>
      </c>
      <c r="DO505">
        <v>502994.03</v>
      </c>
      <c r="DQ505">
        <v>4766910</v>
      </c>
      <c r="DR505">
        <v>1</v>
      </c>
      <c r="DS505">
        <v>1</v>
      </c>
      <c r="DT505">
        <v>0</v>
      </c>
      <c r="DU505">
        <v>0</v>
      </c>
      <c r="DV505">
        <v>137937</v>
      </c>
      <c r="DW505">
        <v>4766910</v>
      </c>
      <c r="DX505">
        <v>47.799999</v>
      </c>
      <c r="DY505">
        <v>11.6</v>
      </c>
      <c r="DZ505">
        <v>34.558998000000003</v>
      </c>
      <c r="EA505">
        <v>23496</v>
      </c>
      <c r="EB505">
        <v>51065</v>
      </c>
      <c r="EC505">
        <v>75950</v>
      </c>
      <c r="ED505">
        <v>617977.31000000006</v>
      </c>
      <c r="EE505">
        <v>72.5</v>
      </c>
      <c r="EF505">
        <v>8.1370000999999998</v>
      </c>
      <c r="EG505">
        <v>61960</v>
      </c>
      <c r="EN505">
        <v>4907</v>
      </c>
      <c r="EP505">
        <v>9083</v>
      </c>
      <c r="ES505">
        <v>0</v>
      </c>
      <c r="EV505">
        <v>288448</v>
      </c>
      <c r="EW505">
        <v>0</v>
      </c>
      <c r="EX505">
        <v>0</v>
      </c>
      <c r="FB505">
        <v>9163922</v>
      </c>
      <c r="FI505">
        <v>12720602</v>
      </c>
      <c r="FP505">
        <v>156408</v>
      </c>
      <c r="FQ505">
        <v>455658</v>
      </c>
      <c r="FW505">
        <v>612066</v>
      </c>
      <c r="FX505">
        <v>487490</v>
      </c>
      <c r="GB505">
        <v>199248</v>
      </c>
      <c r="GG505">
        <v>68274</v>
      </c>
      <c r="GL505">
        <v>-65992</v>
      </c>
      <c r="GM505">
        <v>2720</v>
      </c>
      <c r="GN505">
        <v>-408</v>
      </c>
      <c r="GP505">
        <v>4394</v>
      </c>
      <c r="GQ505">
        <v>1307792</v>
      </c>
      <c r="GR505">
        <v>-722585</v>
      </c>
      <c r="GS505">
        <v>-722585</v>
      </c>
      <c r="HA505">
        <v>-68775</v>
      </c>
      <c r="HB505">
        <v>-20346</v>
      </c>
      <c r="HD505">
        <v>-19240</v>
      </c>
      <c r="HE505">
        <v>-830946</v>
      </c>
      <c r="HG505">
        <v>12720601</v>
      </c>
    </row>
    <row r="506" spans="1:215" x14ac:dyDescent="0.25">
      <c r="A506">
        <v>36</v>
      </c>
      <c r="B506" t="s">
        <v>859</v>
      </c>
      <c r="C506">
        <v>2014</v>
      </c>
      <c r="E506" t="s">
        <v>860</v>
      </c>
      <c r="F506">
        <v>1945</v>
      </c>
      <c r="G506">
        <v>0</v>
      </c>
      <c r="I506">
        <v>0</v>
      </c>
      <c r="J506" t="s">
        <v>861</v>
      </c>
      <c r="K506" t="s">
        <v>862</v>
      </c>
      <c r="L506" t="s">
        <v>862</v>
      </c>
      <c r="M506">
        <v>1</v>
      </c>
      <c r="N506" t="s">
        <v>615</v>
      </c>
      <c r="O506">
        <v>1</v>
      </c>
      <c r="P506" t="s">
        <v>616</v>
      </c>
      <c r="Q506" t="s">
        <v>617</v>
      </c>
      <c r="R506">
        <v>2</v>
      </c>
      <c r="S506">
        <v>0</v>
      </c>
      <c r="T506" s="60">
        <v>41820</v>
      </c>
      <c r="U506" s="60">
        <v>41821</v>
      </c>
      <c r="V506" s="60">
        <v>41821</v>
      </c>
      <c r="W506" t="s">
        <v>201</v>
      </c>
      <c r="X506" t="s">
        <v>864</v>
      </c>
      <c r="Y506" t="s">
        <v>639</v>
      </c>
      <c r="Z506">
        <v>2.9999998999999999E-2</v>
      </c>
      <c r="AA506">
        <v>6.7500003000000003E-2</v>
      </c>
      <c r="AB506">
        <v>1</v>
      </c>
      <c r="AC506">
        <v>0</v>
      </c>
      <c r="AD506">
        <v>4</v>
      </c>
      <c r="AE506">
        <v>0</v>
      </c>
      <c r="AF506">
        <v>3</v>
      </c>
      <c r="AG506">
        <v>30</v>
      </c>
      <c r="AI506" t="s">
        <v>866</v>
      </c>
      <c r="AO506">
        <v>14104288</v>
      </c>
      <c r="AP506">
        <v>13791261</v>
      </c>
      <c r="AQ506">
        <v>0</v>
      </c>
      <c r="AR506">
        <v>0</v>
      </c>
      <c r="AS506">
        <v>0</v>
      </c>
      <c r="AT506">
        <v>0</v>
      </c>
      <c r="AU506">
        <v>1</v>
      </c>
      <c r="AV506">
        <v>2</v>
      </c>
      <c r="AX506">
        <v>0</v>
      </c>
      <c r="AY506">
        <v>0.75</v>
      </c>
      <c r="AZ506">
        <v>4</v>
      </c>
      <c r="BA506">
        <v>1</v>
      </c>
      <c r="BB506">
        <v>1</v>
      </c>
      <c r="BC506">
        <v>1</v>
      </c>
      <c r="BE506">
        <v>0</v>
      </c>
      <c r="BF506">
        <v>1.2</v>
      </c>
      <c r="BG506">
        <v>0.80000000999999998</v>
      </c>
      <c r="BP506" s="60">
        <v>41821</v>
      </c>
      <c r="BQ506">
        <v>13791261</v>
      </c>
      <c r="BR506">
        <v>16732223</v>
      </c>
      <c r="BS506">
        <v>0.82399999999999995</v>
      </c>
      <c r="BT506">
        <v>2940961.8</v>
      </c>
      <c r="BV506">
        <v>5080092.5</v>
      </c>
      <c r="BY506">
        <v>0</v>
      </c>
      <c r="BZ506">
        <v>0</v>
      </c>
      <c r="CA506">
        <v>0</v>
      </c>
      <c r="CC506">
        <v>0.13730000000000001</v>
      </c>
      <c r="CE506">
        <v>6.6599994999999995E-2</v>
      </c>
      <c r="CG506">
        <v>0.10510000999999999</v>
      </c>
      <c r="CJ506">
        <v>5.6799996999999998E-2</v>
      </c>
      <c r="CR506">
        <v>1</v>
      </c>
      <c r="CS506">
        <v>0</v>
      </c>
      <c r="CT506">
        <v>0</v>
      </c>
      <c r="CU506">
        <v>0</v>
      </c>
      <c r="CV506">
        <v>0.23599999999999999</v>
      </c>
      <c r="CW506">
        <v>0</v>
      </c>
      <c r="CX506">
        <v>0</v>
      </c>
      <c r="CY506">
        <v>0.31600001</v>
      </c>
      <c r="CZ506">
        <v>0</v>
      </c>
      <c r="DA506">
        <v>0</v>
      </c>
      <c r="DB506">
        <v>5.4000000999999999E-2</v>
      </c>
      <c r="DC506">
        <v>0</v>
      </c>
      <c r="DD506">
        <v>0.39399995999999998</v>
      </c>
      <c r="DE506">
        <v>0</v>
      </c>
      <c r="DF506">
        <v>2015</v>
      </c>
      <c r="DG506">
        <v>8.6217150000000006E-2</v>
      </c>
      <c r="DH506">
        <v>3.2320082E-2</v>
      </c>
      <c r="DI506">
        <v>5.3897067999999999E-2</v>
      </c>
      <c r="DJ506">
        <v>9.8999999000000005E-2</v>
      </c>
      <c r="DK506">
        <v>0.13132009</v>
      </c>
      <c r="DN506">
        <v>273909.88</v>
      </c>
      <c r="DQ506">
        <v>5082092.5</v>
      </c>
      <c r="DR506">
        <v>1</v>
      </c>
      <c r="DS506">
        <v>1</v>
      </c>
      <c r="DT506">
        <v>0</v>
      </c>
      <c r="DU506">
        <v>0</v>
      </c>
      <c r="DV506">
        <v>137567</v>
      </c>
      <c r="DW506">
        <v>5080092</v>
      </c>
      <c r="DZ506">
        <v>36.928001000000002</v>
      </c>
      <c r="EA506">
        <v>24013</v>
      </c>
      <c r="EB506">
        <v>50997</v>
      </c>
      <c r="EC506">
        <v>75950</v>
      </c>
      <c r="ED506">
        <v>515868832</v>
      </c>
      <c r="EF506">
        <v>8.1370000999999998</v>
      </c>
      <c r="EV506">
        <v>288527</v>
      </c>
      <c r="EW506">
        <v>0</v>
      </c>
      <c r="EX506">
        <v>0</v>
      </c>
      <c r="FB506">
        <v>9102402</v>
      </c>
      <c r="FP506">
        <v>164189</v>
      </c>
      <c r="FQ506">
        <v>526090</v>
      </c>
      <c r="FW506">
        <v>690279</v>
      </c>
      <c r="FX506">
        <v>1436345</v>
      </c>
      <c r="GB506">
        <v>200751</v>
      </c>
      <c r="GG506">
        <v>2216</v>
      </c>
      <c r="GL506">
        <v>-87517</v>
      </c>
      <c r="GM506">
        <v>1854</v>
      </c>
      <c r="GN506">
        <v>-256</v>
      </c>
      <c r="GP506">
        <v>3496</v>
      </c>
      <c r="GQ506">
        <v>2247168</v>
      </c>
      <c r="GR506">
        <v>-765327</v>
      </c>
      <c r="GS506">
        <v>-765327</v>
      </c>
      <c r="HA506">
        <v>-63031</v>
      </c>
      <c r="HB506">
        <v>-21756</v>
      </c>
      <c r="HD506">
        <v>-13367</v>
      </c>
      <c r="HE506">
        <v>-863481</v>
      </c>
      <c r="HG506">
        <v>14104288</v>
      </c>
    </row>
    <row r="507" spans="1:215" x14ac:dyDescent="0.25">
      <c r="A507">
        <v>37</v>
      </c>
      <c r="B507" t="s">
        <v>867</v>
      </c>
      <c r="C507">
        <v>2001</v>
      </c>
      <c r="E507" t="s">
        <v>868</v>
      </c>
      <c r="F507">
        <v>1921</v>
      </c>
      <c r="G507">
        <v>0</v>
      </c>
      <c r="I507">
        <v>0</v>
      </c>
      <c r="J507" t="s">
        <v>861</v>
      </c>
      <c r="K507" t="s">
        <v>862</v>
      </c>
      <c r="L507" t="s">
        <v>862</v>
      </c>
      <c r="M507">
        <v>2</v>
      </c>
      <c r="N507" t="s">
        <v>625</v>
      </c>
      <c r="O507">
        <v>1</v>
      </c>
      <c r="P507" t="s">
        <v>616</v>
      </c>
      <c r="Q507" t="s">
        <v>626</v>
      </c>
      <c r="R507">
        <v>2</v>
      </c>
      <c r="S507">
        <v>1</v>
      </c>
      <c r="T507" s="60">
        <v>37072</v>
      </c>
      <c r="U507" s="60">
        <v>37072</v>
      </c>
      <c r="V507" s="60">
        <v>37072</v>
      </c>
      <c r="W507" t="s">
        <v>201</v>
      </c>
      <c r="X507" t="s">
        <v>839</v>
      </c>
      <c r="Y507" t="s">
        <v>627</v>
      </c>
      <c r="Z507">
        <v>5.5E-2</v>
      </c>
      <c r="AA507">
        <v>7.5000002999999996E-2</v>
      </c>
      <c r="AB507">
        <v>1</v>
      </c>
      <c r="AC507">
        <v>1</v>
      </c>
      <c r="AD507">
        <v>0</v>
      </c>
      <c r="AE507">
        <v>1</v>
      </c>
      <c r="AF507">
        <v>3</v>
      </c>
      <c r="AG507">
        <v>38</v>
      </c>
      <c r="BP507" s="60">
        <v>37072</v>
      </c>
      <c r="BQ507">
        <v>5810759.5</v>
      </c>
      <c r="BR507">
        <v>13523826</v>
      </c>
      <c r="BS507">
        <v>0.43000000999999999</v>
      </c>
      <c r="BT507">
        <v>7713066.5</v>
      </c>
      <c r="BV507">
        <v>3318877</v>
      </c>
      <c r="BW507">
        <v>547532.68999999994</v>
      </c>
      <c r="BX507">
        <v>1.2590001</v>
      </c>
      <c r="BY507">
        <v>0</v>
      </c>
      <c r="BZ507">
        <v>0</v>
      </c>
      <c r="CA507">
        <v>0</v>
      </c>
      <c r="CC507">
        <v>8.3000000000000001E-3</v>
      </c>
      <c r="CD507">
        <v>5.3300001E-2</v>
      </c>
      <c r="CE507">
        <v>7.5500003999999996E-2</v>
      </c>
      <c r="CF507">
        <v>8.3500005000000002E-2</v>
      </c>
      <c r="CG507">
        <v>8.2900003E-2</v>
      </c>
      <c r="CS507">
        <v>0</v>
      </c>
      <c r="CT507">
        <v>0</v>
      </c>
      <c r="CU507">
        <v>0</v>
      </c>
      <c r="CV507">
        <v>0.40790000999999998</v>
      </c>
      <c r="CW507">
        <v>0.34919998000000002</v>
      </c>
      <c r="CX507">
        <v>5.8699999000000003E-2</v>
      </c>
      <c r="CY507">
        <v>0.57410002000000004</v>
      </c>
      <c r="CZ507">
        <v>0.57410002000000004</v>
      </c>
      <c r="DA507">
        <v>0</v>
      </c>
      <c r="DB507">
        <v>0</v>
      </c>
      <c r="DC507">
        <v>1.7999998999999999E-2</v>
      </c>
      <c r="DD507">
        <v>0</v>
      </c>
      <c r="DE507">
        <v>0</v>
      </c>
      <c r="DF507">
        <v>2003</v>
      </c>
      <c r="DG507">
        <v>0.1046</v>
      </c>
      <c r="DH507">
        <v>2.9999998999999999E-2</v>
      </c>
      <c r="DI507">
        <v>7.4600003999999998E-2</v>
      </c>
      <c r="DJ507">
        <v>9.3199998000000006E-2</v>
      </c>
      <c r="DK507">
        <v>0.1232</v>
      </c>
      <c r="DR507">
        <v>0</v>
      </c>
      <c r="DS507">
        <v>0</v>
      </c>
      <c r="DT507">
        <v>0</v>
      </c>
      <c r="DU507">
        <v>0</v>
      </c>
      <c r="DV507">
        <v>75648</v>
      </c>
      <c r="DW507">
        <v>3318877</v>
      </c>
      <c r="DZ507">
        <v>43.872635000000002</v>
      </c>
      <c r="EA507">
        <v>4595</v>
      </c>
      <c r="EB507">
        <v>0</v>
      </c>
      <c r="EC507">
        <v>33783</v>
      </c>
      <c r="ED507">
        <v>454492.41</v>
      </c>
      <c r="EF507">
        <v>13.453287</v>
      </c>
      <c r="EG507">
        <v>33783</v>
      </c>
      <c r="ES507">
        <v>0</v>
      </c>
      <c r="EV507">
        <v>114026</v>
      </c>
      <c r="EW507">
        <v>1</v>
      </c>
      <c r="EX507">
        <v>1</v>
      </c>
      <c r="FP507">
        <v>104522.7</v>
      </c>
      <c r="FQ507">
        <v>692892.06</v>
      </c>
      <c r="FW507">
        <v>797414.75</v>
      </c>
      <c r="FX507">
        <v>-219426.52</v>
      </c>
      <c r="FZ507">
        <v>215475.72</v>
      </c>
      <c r="GA507">
        <v>38876.964999999997</v>
      </c>
      <c r="GB507">
        <v>254352.69</v>
      </c>
      <c r="GL507">
        <v>-10123.214</v>
      </c>
      <c r="GM507">
        <v>24936.559000000001</v>
      </c>
      <c r="GN507">
        <v>-24006.717000000001</v>
      </c>
      <c r="GP507">
        <v>7812.2709999999997</v>
      </c>
      <c r="GQ507">
        <v>830959.81</v>
      </c>
      <c r="GR507">
        <v>-580170.31000000006</v>
      </c>
      <c r="GS507">
        <v>-580170.31000000006</v>
      </c>
      <c r="HA507">
        <v>-8753.9766</v>
      </c>
      <c r="HB507">
        <v>-4766.2147999999997</v>
      </c>
      <c r="HC507">
        <v>-9.5609999000000006</v>
      </c>
      <c r="HD507">
        <v>-4085.2948999999999</v>
      </c>
      <c r="HE507">
        <v>-597785.38</v>
      </c>
      <c r="HG507">
        <v>5810759.5</v>
      </c>
    </row>
    <row r="508" spans="1:215" x14ac:dyDescent="0.25">
      <c r="A508">
        <v>37</v>
      </c>
      <c r="B508" t="s">
        <v>867</v>
      </c>
      <c r="C508">
        <v>2002</v>
      </c>
      <c r="E508" t="s">
        <v>868</v>
      </c>
      <c r="F508">
        <v>1921</v>
      </c>
      <c r="G508">
        <v>0</v>
      </c>
      <c r="I508">
        <v>0</v>
      </c>
      <c r="J508" t="s">
        <v>861</v>
      </c>
      <c r="K508" t="s">
        <v>862</v>
      </c>
      <c r="L508" t="s">
        <v>862</v>
      </c>
      <c r="M508">
        <v>2</v>
      </c>
      <c r="N508" t="s">
        <v>625</v>
      </c>
      <c r="O508">
        <v>1</v>
      </c>
      <c r="P508" t="s">
        <v>616</v>
      </c>
      <c r="Q508" t="s">
        <v>626</v>
      </c>
      <c r="R508">
        <v>2</v>
      </c>
      <c r="S508">
        <v>1</v>
      </c>
      <c r="T508" s="60">
        <v>37437</v>
      </c>
      <c r="U508" s="60">
        <v>37437</v>
      </c>
      <c r="V508" s="60">
        <v>37437</v>
      </c>
      <c r="W508" t="s">
        <v>201</v>
      </c>
      <c r="X508" t="s">
        <v>744</v>
      </c>
      <c r="Y508" t="s">
        <v>627</v>
      </c>
      <c r="Z508">
        <v>5.5E-2</v>
      </c>
      <c r="AA508">
        <v>7.5000002999999996E-2</v>
      </c>
      <c r="AB508">
        <v>1</v>
      </c>
      <c r="AC508">
        <v>0</v>
      </c>
      <c r="AD508">
        <v>4</v>
      </c>
      <c r="AE508">
        <v>1</v>
      </c>
      <c r="AF508">
        <v>3</v>
      </c>
      <c r="AG508">
        <v>37</v>
      </c>
      <c r="BP508" s="60">
        <v>37437</v>
      </c>
      <c r="BQ508">
        <v>6176574.5</v>
      </c>
      <c r="BR508">
        <v>14664661</v>
      </c>
      <c r="BS508">
        <v>0.42099997</v>
      </c>
      <c r="BT508">
        <v>8488087</v>
      </c>
      <c r="BV508">
        <v>3609470.5</v>
      </c>
      <c r="BW508">
        <v>537789.68999999994</v>
      </c>
      <c r="BX508">
        <v>1.0529999999999999</v>
      </c>
      <c r="BY508">
        <v>0</v>
      </c>
      <c r="BZ508">
        <v>0</v>
      </c>
      <c r="CA508">
        <v>0</v>
      </c>
      <c r="CC508">
        <v>-3.7999999E-2</v>
      </c>
      <c r="CD508">
        <v>-2.0199999E-2</v>
      </c>
      <c r="CE508">
        <v>1.8200001E-2</v>
      </c>
      <c r="CS508">
        <v>0</v>
      </c>
      <c r="CT508">
        <v>0</v>
      </c>
      <c r="CU508">
        <v>0</v>
      </c>
      <c r="CV508">
        <v>0.44879999999999998</v>
      </c>
      <c r="CW508">
        <v>0.34709999000000002</v>
      </c>
      <c r="CX508">
        <v>0.1017</v>
      </c>
      <c r="CY508">
        <v>0.55059999000000004</v>
      </c>
      <c r="CZ508">
        <v>0.55059999000000004</v>
      </c>
      <c r="DA508">
        <v>0</v>
      </c>
      <c r="DB508">
        <v>0</v>
      </c>
      <c r="DC508">
        <v>0</v>
      </c>
      <c r="DD508">
        <v>6.9999999999999999E-4</v>
      </c>
      <c r="DE508">
        <v>0</v>
      </c>
      <c r="DF508">
        <v>2004</v>
      </c>
      <c r="DG508">
        <v>0.10529999</v>
      </c>
      <c r="DH508">
        <v>2.9999998999999999E-2</v>
      </c>
      <c r="DI508">
        <v>7.5300001000000005E-2</v>
      </c>
      <c r="DJ508">
        <v>9.4999999000000002E-2</v>
      </c>
      <c r="DK508">
        <v>0.125</v>
      </c>
      <c r="DR508">
        <v>0</v>
      </c>
      <c r="DS508">
        <v>0</v>
      </c>
      <c r="DT508">
        <v>0</v>
      </c>
      <c r="DU508">
        <v>0</v>
      </c>
      <c r="DV508">
        <v>75648</v>
      </c>
      <c r="DW508">
        <v>3318877</v>
      </c>
      <c r="DZ508">
        <v>43.872635000000002</v>
      </c>
      <c r="EA508">
        <v>4595</v>
      </c>
      <c r="EB508">
        <v>34597</v>
      </c>
      <c r="EC508">
        <v>33783</v>
      </c>
      <c r="ED508">
        <v>454492.41</v>
      </c>
      <c r="EF508">
        <v>13.453287</v>
      </c>
      <c r="EG508">
        <v>33783</v>
      </c>
      <c r="ES508">
        <v>0</v>
      </c>
      <c r="EV508">
        <v>148623</v>
      </c>
      <c r="EW508">
        <v>1</v>
      </c>
      <c r="EX508">
        <v>1</v>
      </c>
      <c r="FP508">
        <v>107051.95</v>
      </c>
      <c r="FQ508">
        <v>571082.63</v>
      </c>
      <c r="FW508">
        <v>678134.56</v>
      </c>
      <c r="FX508">
        <v>-383396.78</v>
      </c>
      <c r="FZ508">
        <v>215666.17</v>
      </c>
      <c r="GA508">
        <v>19924.599999999999</v>
      </c>
      <c r="GB508">
        <v>235590.78</v>
      </c>
      <c r="GL508">
        <v>-12090.707</v>
      </c>
      <c r="GM508">
        <v>13817.498</v>
      </c>
      <c r="GN508">
        <v>-12240.478999999999</v>
      </c>
      <c r="GP508">
        <v>3407.261</v>
      </c>
      <c r="GQ508">
        <v>523222.13</v>
      </c>
      <c r="GR508">
        <v>-594717.56000000006</v>
      </c>
      <c r="GS508">
        <v>-594717.56000000006</v>
      </c>
      <c r="HA508">
        <v>-6449.8739999999998</v>
      </c>
      <c r="HB508">
        <v>-6780.9188999999997</v>
      </c>
      <c r="HC508">
        <v>-12.744999999999999</v>
      </c>
      <c r="HD508">
        <v>-3267.4259999999999</v>
      </c>
      <c r="HE508">
        <v>-611228.5</v>
      </c>
      <c r="HG508">
        <v>5722753</v>
      </c>
    </row>
    <row r="509" spans="1:215" x14ac:dyDescent="0.25">
      <c r="A509">
        <v>37</v>
      </c>
      <c r="B509" t="s">
        <v>867</v>
      </c>
      <c r="C509">
        <v>2003</v>
      </c>
      <c r="E509" t="s">
        <v>868</v>
      </c>
      <c r="F509">
        <v>1921</v>
      </c>
      <c r="G509">
        <v>0</v>
      </c>
      <c r="I509">
        <v>0</v>
      </c>
      <c r="J509" t="s">
        <v>861</v>
      </c>
      <c r="K509" t="s">
        <v>862</v>
      </c>
      <c r="L509" t="s">
        <v>862</v>
      </c>
      <c r="M509">
        <v>2</v>
      </c>
      <c r="N509" t="s">
        <v>625</v>
      </c>
      <c r="O509">
        <v>1</v>
      </c>
      <c r="P509" t="s">
        <v>616</v>
      </c>
      <c r="Q509" t="s">
        <v>626</v>
      </c>
      <c r="R509">
        <v>2</v>
      </c>
      <c r="S509">
        <v>1</v>
      </c>
      <c r="T509" s="60">
        <v>37802</v>
      </c>
      <c r="U509" s="60">
        <v>37802</v>
      </c>
      <c r="V509" s="60">
        <v>37802</v>
      </c>
      <c r="W509" t="s">
        <v>201</v>
      </c>
      <c r="X509" t="s">
        <v>744</v>
      </c>
      <c r="Y509" t="s">
        <v>627</v>
      </c>
      <c r="Z509">
        <v>4.5000001999999997E-2</v>
      </c>
      <c r="AA509">
        <v>7.5000002999999996E-2</v>
      </c>
      <c r="AB509">
        <v>1</v>
      </c>
      <c r="AC509">
        <v>0</v>
      </c>
      <c r="AD509">
        <v>4</v>
      </c>
      <c r="AE509">
        <v>1</v>
      </c>
      <c r="AF509">
        <v>3</v>
      </c>
      <c r="AG509">
        <v>36</v>
      </c>
      <c r="BP509" s="60">
        <v>37802</v>
      </c>
      <c r="BQ509">
        <v>6554365</v>
      </c>
      <c r="BR509">
        <v>14747339</v>
      </c>
      <c r="BS509">
        <v>0.44400001</v>
      </c>
      <c r="BT509">
        <v>8192974</v>
      </c>
      <c r="BV509">
        <v>3585135</v>
      </c>
      <c r="BW509">
        <v>572226.18999999994</v>
      </c>
      <c r="BX509">
        <v>1.0519999</v>
      </c>
      <c r="BY509">
        <v>0</v>
      </c>
      <c r="BZ509">
        <v>0</v>
      </c>
      <c r="CA509">
        <v>0</v>
      </c>
      <c r="CC509">
        <v>4.7800001000000002E-2</v>
      </c>
      <c r="CD509">
        <v>3.8999999999999998E-3</v>
      </c>
      <c r="CE509">
        <v>1.9E-3</v>
      </c>
      <c r="CS509">
        <v>0</v>
      </c>
      <c r="CT509">
        <v>0</v>
      </c>
      <c r="CU509">
        <v>0</v>
      </c>
      <c r="CV509">
        <v>0.45119998</v>
      </c>
      <c r="CW509">
        <v>0.3644</v>
      </c>
      <c r="CX509">
        <v>8.6800002000000001E-2</v>
      </c>
      <c r="CY509">
        <v>0.54589999</v>
      </c>
      <c r="CZ509">
        <v>0.54589999</v>
      </c>
      <c r="DA509">
        <v>0</v>
      </c>
      <c r="DB509">
        <v>0</v>
      </c>
      <c r="DC509">
        <v>0</v>
      </c>
      <c r="DD509">
        <v>2.8999999999999998E-3</v>
      </c>
      <c r="DE509">
        <v>0</v>
      </c>
      <c r="DF509">
        <v>2005</v>
      </c>
      <c r="DG509">
        <v>9.0600005999999997E-2</v>
      </c>
      <c r="DH509">
        <v>2.9999998999999999E-2</v>
      </c>
      <c r="DI509">
        <v>6.0599998000000002E-2</v>
      </c>
      <c r="DJ509">
        <v>0.15959999999999999</v>
      </c>
      <c r="DK509">
        <v>0.18959999</v>
      </c>
      <c r="DR509">
        <v>0</v>
      </c>
      <c r="DS509">
        <v>0</v>
      </c>
      <c r="DT509">
        <v>0</v>
      </c>
      <c r="DU509">
        <v>0</v>
      </c>
      <c r="DV509">
        <v>73641</v>
      </c>
      <c r="DW509">
        <v>3585135</v>
      </c>
      <c r="DZ509">
        <v>48.683951999999998</v>
      </c>
      <c r="EA509">
        <v>5283</v>
      </c>
      <c r="EB509">
        <v>30403</v>
      </c>
      <c r="EC509">
        <v>36235</v>
      </c>
      <c r="ED509">
        <v>527064.38</v>
      </c>
      <c r="EF509">
        <v>14.545726</v>
      </c>
      <c r="EG509">
        <v>36235</v>
      </c>
      <c r="ES509">
        <v>0</v>
      </c>
      <c r="EV509">
        <v>145562</v>
      </c>
      <c r="EW509">
        <v>1</v>
      </c>
      <c r="EX509">
        <v>1</v>
      </c>
      <c r="FP509">
        <v>109500.3</v>
      </c>
      <c r="FQ509">
        <v>605065.75</v>
      </c>
      <c r="FW509">
        <v>714566</v>
      </c>
      <c r="FX509">
        <v>142330.85999999999</v>
      </c>
      <c r="FZ509">
        <v>174585.19</v>
      </c>
      <c r="GA509">
        <v>38389.660000000003</v>
      </c>
      <c r="GB509">
        <v>212974.86</v>
      </c>
      <c r="GL509">
        <v>-11782.712</v>
      </c>
      <c r="GM509">
        <v>6504.2157999999999</v>
      </c>
      <c r="GN509">
        <v>-5249.8770000000004</v>
      </c>
      <c r="GP509">
        <v>5200.3989000000001</v>
      </c>
      <c r="GQ509">
        <v>1064543.8</v>
      </c>
      <c r="GR509">
        <v>-615973.06000000006</v>
      </c>
      <c r="GS509">
        <v>-615973.06000000006</v>
      </c>
      <c r="HA509">
        <v>-7396.6410999999998</v>
      </c>
      <c r="HB509">
        <v>-3363.335</v>
      </c>
      <c r="HC509">
        <v>-16.813998999999999</v>
      </c>
      <c r="HD509">
        <v>-5020.1040000000003</v>
      </c>
      <c r="HE509">
        <v>-631769.93999999994</v>
      </c>
      <c r="HF509">
        <v>-7500</v>
      </c>
      <c r="HG509">
        <v>6148027</v>
      </c>
    </row>
    <row r="510" spans="1:215" x14ac:dyDescent="0.25">
      <c r="A510">
        <v>37</v>
      </c>
      <c r="B510" t="s">
        <v>867</v>
      </c>
      <c r="C510">
        <v>2004</v>
      </c>
      <c r="E510" t="s">
        <v>868</v>
      </c>
      <c r="F510">
        <v>1921</v>
      </c>
      <c r="G510">
        <v>0</v>
      </c>
      <c r="I510">
        <v>0</v>
      </c>
      <c r="J510" t="s">
        <v>861</v>
      </c>
      <c r="K510" t="s">
        <v>862</v>
      </c>
      <c r="L510" t="s">
        <v>862</v>
      </c>
      <c r="M510">
        <v>2</v>
      </c>
      <c r="N510" t="s">
        <v>625</v>
      </c>
      <c r="O510">
        <v>1</v>
      </c>
      <c r="P510" t="s">
        <v>616</v>
      </c>
      <c r="Q510" t="s">
        <v>626</v>
      </c>
      <c r="R510">
        <v>2</v>
      </c>
      <c r="S510">
        <v>1</v>
      </c>
      <c r="T510" s="60">
        <v>38168</v>
      </c>
      <c r="U510" s="60">
        <v>38168</v>
      </c>
      <c r="V510" s="60">
        <v>38168</v>
      </c>
      <c r="W510" t="s">
        <v>201</v>
      </c>
      <c r="X510" t="s">
        <v>744</v>
      </c>
      <c r="Y510" t="s">
        <v>627</v>
      </c>
      <c r="Z510">
        <v>4.5000001999999997E-2</v>
      </c>
      <c r="AA510">
        <v>7.5000002999999996E-2</v>
      </c>
      <c r="AB510">
        <v>1</v>
      </c>
      <c r="AC510">
        <v>0</v>
      </c>
      <c r="AD510">
        <v>4</v>
      </c>
      <c r="AE510">
        <v>1</v>
      </c>
      <c r="AF510">
        <v>3</v>
      </c>
      <c r="AG510">
        <v>30</v>
      </c>
      <c r="BP510" s="60">
        <v>38168</v>
      </c>
      <c r="BQ510">
        <v>6804394.5</v>
      </c>
      <c r="BR510">
        <v>15197926</v>
      </c>
      <c r="BS510">
        <v>0.44799998000000002</v>
      </c>
      <c r="BT510">
        <v>8393531</v>
      </c>
      <c r="BV510">
        <v>3651653</v>
      </c>
      <c r="BW510">
        <v>638541.06000000006</v>
      </c>
      <c r="BX510">
        <v>0.68599999</v>
      </c>
      <c r="BY510">
        <v>0</v>
      </c>
      <c r="BZ510">
        <v>0</v>
      </c>
      <c r="CA510">
        <v>0</v>
      </c>
      <c r="CC510">
        <v>0.1507</v>
      </c>
      <c r="CD510">
        <v>9.8000005000000001E-2</v>
      </c>
      <c r="CE510">
        <v>5.0700001000000001E-2</v>
      </c>
      <c r="CG510">
        <v>4.9400001999999998E-2</v>
      </c>
      <c r="CS510">
        <v>0</v>
      </c>
      <c r="CT510">
        <v>0</v>
      </c>
      <c r="CU510">
        <v>0</v>
      </c>
      <c r="CV510">
        <v>0.52900004</v>
      </c>
      <c r="CW510">
        <v>0.41150001000000003</v>
      </c>
      <c r="CX510">
        <v>0.11749999999999999</v>
      </c>
      <c r="CY510">
        <v>0.39450002000000001</v>
      </c>
      <c r="CZ510">
        <v>0.39450002000000001</v>
      </c>
      <c r="DA510">
        <v>0</v>
      </c>
      <c r="DB510">
        <v>0</v>
      </c>
      <c r="DC510">
        <v>0</v>
      </c>
      <c r="DD510">
        <v>4.8999999999999998E-3</v>
      </c>
      <c r="DE510">
        <v>0</v>
      </c>
      <c r="DF510">
        <v>2006</v>
      </c>
      <c r="DG510">
        <v>9.0000003999999995E-2</v>
      </c>
      <c r="DH510">
        <v>2.9999998999999999E-2</v>
      </c>
      <c r="DI510">
        <v>5.9999998999999998E-2</v>
      </c>
      <c r="DJ510">
        <v>0.17120001000000001</v>
      </c>
      <c r="DK510">
        <v>0.20120001000000001</v>
      </c>
      <c r="DR510">
        <v>0</v>
      </c>
      <c r="DS510">
        <v>0</v>
      </c>
      <c r="DT510">
        <v>0</v>
      </c>
      <c r="DU510">
        <v>0</v>
      </c>
      <c r="DV510">
        <v>73510</v>
      </c>
      <c r="DW510">
        <v>3734329</v>
      </c>
      <c r="DZ510">
        <v>50.800285000000002</v>
      </c>
      <c r="EA510">
        <v>5260</v>
      </c>
      <c r="EB510">
        <v>31472</v>
      </c>
      <c r="EC510">
        <v>37068</v>
      </c>
      <c r="ED510">
        <v>561440.38</v>
      </c>
      <c r="EF510">
        <v>15.146228000000001</v>
      </c>
      <c r="EG510">
        <v>37068</v>
      </c>
      <c r="ES510">
        <v>0</v>
      </c>
      <c r="EV510">
        <v>147310</v>
      </c>
      <c r="EW510">
        <v>1</v>
      </c>
      <c r="EX510">
        <v>1</v>
      </c>
      <c r="FP510">
        <v>115832.93</v>
      </c>
      <c r="FQ510">
        <v>438180.34</v>
      </c>
      <c r="FW510">
        <v>554013.25</v>
      </c>
      <c r="FX510">
        <v>547774.88</v>
      </c>
      <c r="FZ510">
        <v>135319.5</v>
      </c>
      <c r="GA510">
        <v>49988.440999999999</v>
      </c>
      <c r="GB510">
        <v>185307.94</v>
      </c>
      <c r="GL510">
        <v>-12538.434999999999</v>
      </c>
      <c r="GM510">
        <v>12566.565000000001</v>
      </c>
      <c r="GN510">
        <v>-10016.828</v>
      </c>
      <c r="GP510">
        <v>4204.6190999999999</v>
      </c>
      <c r="GQ510">
        <v>1281312</v>
      </c>
      <c r="GR510">
        <v>-655329.93999999994</v>
      </c>
      <c r="GS510">
        <v>-655329.93999999994</v>
      </c>
      <c r="HA510">
        <v>-9703.8642999999993</v>
      </c>
      <c r="HB510">
        <v>-5001.915</v>
      </c>
      <c r="HC510">
        <v>-25.622</v>
      </c>
      <c r="HD510">
        <v>-4986.1270000000004</v>
      </c>
      <c r="HE510">
        <v>-675047.44</v>
      </c>
      <c r="HG510">
        <v>6754291.5</v>
      </c>
    </row>
    <row r="511" spans="1:215" x14ac:dyDescent="0.25">
      <c r="A511">
        <v>37</v>
      </c>
      <c r="B511" t="s">
        <v>867</v>
      </c>
      <c r="C511">
        <v>2005</v>
      </c>
      <c r="E511" t="s">
        <v>868</v>
      </c>
      <c r="F511">
        <v>1921</v>
      </c>
      <c r="G511">
        <v>0</v>
      </c>
      <c r="I511">
        <v>0</v>
      </c>
      <c r="J511" t="s">
        <v>861</v>
      </c>
      <c r="K511" t="s">
        <v>862</v>
      </c>
      <c r="L511" t="s">
        <v>862</v>
      </c>
      <c r="M511">
        <v>2</v>
      </c>
      <c r="N511" t="s">
        <v>625</v>
      </c>
      <c r="O511">
        <v>1</v>
      </c>
      <c r="P511" t="s">
        <v>616</v>
      </c>
      <c r="Q511" t="s">
        <v>626</v>
      </c>
      <c r="R511">
        <v>2</v>
      </c>
      <c r="S511">
        <v>1</v>
      </c>
      <c r="T511" s="60">
        <v>38533</v>
      </c>
      <c r="U511" s="60">
        <v>38533</v>
      </c>
      <c r="V511" s="60">
        <v>38533</v>
      </c>
      <c r="W511" t="s">
        <v>201</v>
      </c>
      <c r="X511" t="s">
        <v>744</v>
      </c>
      <c r="Y511" t="s">
        <v>627</v>
      </c>
      <c r="Z511">
        <v>4.5000001999999997E-2</v>
      </c>
      <c r="AA511">
        <v>7.5000002999999996E-2</v>
      </c>
      <c r="AB511">
        <v>1</v>
      </c>
      <c r="AC511">
        <v>0</v>
      </c>
      <c r="AD511">
        <v>4</v>
      </c>
      <c r="AE511">
        <v>1</v>
      </c>
      <c r="AF511">
        <v>3</v>
      </c>
      <c r="AG511">
        <v>29</v>
      </c>
      <c r="BP511" s="60">
        <v>38533</v>
      </c>
      <c r="BQ511">
        <v>7065299.5</v>
      </c>
      <c r="BR511">
        <v>16264893</v>
      </c>
      <c r="BS511">
        <v>0.43400001999999999</v>
      </c>
      <c r="BT511">
        <v>9199594</v>
      </c>
      <c r="BV511">
        <v>3734329</v>
      </c>
      <c r="BW511">
        <v>619186</v>
      </c>
      <c r="BX511">
        <v>0.78300004999999995</v>
      </c>
      <c r="BY511">
        <v>0</v>
      </c>
      <c r="BZ511">
        <v>0</v>
      </c>
      <c r="CA511">
        <v>0</v>
      </c>
      <c r="CC511">
        <v>9.2600003E-2</v>
      </c>
      <c r="CD511">
        <v>0.12130000000000001</v>
      </c>
      <c r="CE511">
        <v>9.6199996999999995E-2</v>
      </c>
      <c r="CG511">
        <v>4.8099997999999998E-2</v>
      </c>
      <c r="CS511">
        <v>0</v>
      </c>
      <c r="CT511">
        <v>0</v>
      </c>
      <c r="CU511">
        <v>0</v>
      </c>
      <c r="CV511">
        <v>0.58410001</v>
      </c>
      <c r="CW511">
        <v>0.45810002</v>
      </c>
      <c r="CX511">
        <v>0.126</v>
      </c>
      <c r="CY511">
        <v>0.40599998999999998</v>
      </c>
      <c r="CZ511">
        <v>0.40599998999999998</v>
      </c>
      <c r="DA511">
        <v>0</v>
      </c>
      <c r="DB511">
        <v>0</v>
      </c>
      <c r="DC511">
        <v>0</v>
      </c>
      <c r="DD511">
        <v>9.9000000000000008E-3</v>
      </c>
      <c r="DE511">
        <v>0</v>
      </c>
      <c r="DF511">
        <v>2007</v>
      </c>
      <c r="DG511">
        <v>9.2500000999999998E-2</v>
      </c>
      <c r="DH511">
        <v>2.9999998999999999E-2</v>
      </c>
      <c r="DI511">
        <v>6.25E-2</v>
      </c>
      <c r="DJ511">
        <v>0.18210000000000001</v>
      </c>
      <c r="DK511">
        <v>0.21209997999999999</v>
      </c>
      <c r="DR511">
        <v>0</v>
      </c>
      <c r="DS511">
        <v>0</v>
      </c>
      <c r="DT511">
        <v>0</v>
      </c>
      <c r="DU511">
        <v>0</v>
      </c>
      <c r="DV511">
        <v>73923</v>
      </c>
      <c r="DW511">
        <v>3734329</v>
      </c>
      <c r="DZ511">
        <v>50.516468000000003</v>
      </c>
      <c r="EA511">
        <v>5243</v>
      </c>
      <c r="EB511">
        <v>32059</v>
      </c>
      <c r="EC511">
        <v>38512</v>
      </c>
      <c r="ED511">
        <v>607181</v>
      </c>
      <c r="EF511">
        <v>15.766021</v>
      </c>
      <c r="EG511">
        <v>38512</v>
      </c>
      <c r="ES511">
        <v>0</v>
      </c>
      <c r="EV511">
        <v>149737</v>
      </c>
      <c r="EW511">
        <v>1</v>
      </c>
      <c r="EX511">
        <v>1</v>
      </c>
      <c r="FP511">
        <v>117897.34</v>
      </c>
      <c r="FQ511">
        <v>484778.88</v>
      </c>
      <c r="FW511">
        <v>602676.25</v>
      </c>
      <c r="FX511">
        <v>371383.97</v>
      </c>
      <c r="FZ511">
        <v>134000.79999999999</v>
      </c>
      <c r="GA511">
        <v>64303.940999999999</v>
      </c>
      <c r="GB511">
        <v>198304.73</v>
      </c>
      <c r="GL511">
        <v>-11964.072</v>
      </c>
      <c r="GM511">
        <v>28592.383000000002</v>
      </c>
      <c r="GN511">
        <v>-25427.300999999999</v>
      </c>
      <c r="GP511">
        <v>4836.9877999999999</v>
      </c>
      <c r="GQ511">
        <v>1168403</v>
      </c>
      <c r="GR511">
        <v>-723643.19</v>
      </c>
      <c r="GS511">
        <v>-723643.19</v>
      </c>
      <c r="HA511">
        <v>-9237.2675999999992</v>
      </c>
      <c r="HB511">
        <v>-6407.3779000000004</v>
      </c>
      <c r="HC511">
        <v>-24.211099999999998</v>
      </c>
      <c r="HD511">
        <v>-3666.5859</v>
      </c>
      <c r="HE511">
        <v>-742978.63</v>
      </c>
      <c r="HG511">
        <v>7179716</v>
      </c>
    </row>
    <row r="512" spans="1:215" x14ac:dyDescent="0.25">
      <c r="A512">
        <v>37</v>
      </c>
      <c r="B512" t="s">
        <v>867</v>
      </c>
      <c r="C512">
        <v>2006</v>
      </c>
      <c r="E512" t="s">
        <v>868</v>
      </c>
      <c r="F512">
        <v>1921</v>
      </c>
      <c r="G512">
        <v>0</v>
      </c>
      <c r="I512">
        <v>0</v>
      </c>
      <c r="J512" t="s">
        <v>861</v>
      </c>
      <c r="K512" t="s">
        <v>862</v>
      </c>
      <c r="L512" t="s">
        <v>862</v>
      </c>
      <c r="M512">
        <v>2</v>
      </c>
      <c r="N512" t="s">
        <v>625</v>
      </c>
      <c r="O512">
        <v>1</v>
      </c>
      <c r="P512" t="s">
        <v>616</v>
      </c>
      <c r="Q512" t="s">
        <v>626</v>
      </c>
      <c r="R512">
        <v>2</v>
      </c>
      <c r="S512">
        <v>1</v>
      </c>
      <c r="T512" s="60">
        <v>38898</v>
      </c>
      <c r="U512" s="60">
        <v>38898</v>
      </c>
      <c r="V512" s="60">
        <v>38898</v>
      </c>
      <c r="W512" t="s">
        <v>201</v>
      </c>
      <c r="X512" t="s">
        <v>744</v>
      </c>
      <c r="Y512" t="s">
        <v>627</v>
      </c>
      <c r="Z512">
        <v>4.5000001999999997E-2</v>
      </c>
      <c r="AA512">
        <v>7.5000002999999996E-2</v>
      </c>
      <c r="AB512">
        <v>1</v>
      </c>
      <c r="AC512">
        <v>0</v>
      </c>
      <c r="AD512">
        <v>4</v>
      </c>
      <c r="AE512">
        <v>1</v>
      </c>
      <c r="AF512">
        <v>3</v>
      </c>
      <c r="AG512">
        <v>28</v>
      </c>
      <c r="BP512" s="60">
        <v>38898</v>
      </c>
      <c r="BQ512">
        <v>7686689</v>
      </c>
      <c r="BR512">
        <v>17365572</v>
      </c>
      <c r="BS512">
        <v>0.44299999000000001</v>
      </c>
      <c r="BT512">
        <v>9678883</v>
      </c>
      <c r="BV512">
        <v>3802721.3</v>
      </c>
      <c r="BW512">
        <v>672555.56</v>
      </c>
      <c r="BX512">
        <v>1.0429999999999999</v>
      </c>
      <c r="BY512">
        <v>0</v>
      </c>
      <c r="BZ512">
        <v>0</v>
      </c>
      <c r="CA512">
        <v>0</v>
      </c>
      <c r="CC512">
        <v>0.11430000999999999</v>
      </c>
      <c r="CD512">
        <v>0.10340000000000001</v>
      </c>
      <c r="CE512">
        <v>0.11890000000000001</v>
      </c>
      <c r="CG512">
        <v>7.1400002000000004E-2</v>
      </c>
      <c r="CS512">
        <v>0</v>
      </c>
      <c r="CT512">
        <v>0</v>
      </c>
      <c r="CU512">
        <v>0</v>
      </c>
      <c r="CV512">
        <v>0.53250003000000001</v>
      </c>
      <c r="CW512">
        <v>0.39439999999999997</v>
      </c>
      <c r="CX512">
        <v>0.1381</v>
      </c>
      <c r="CY512">
        <v>0.40389999999999998</v>
      </c>
      <c r="CZ512">
        <v>0.40389999999999998</v>
      </c>
      <c r="DA512">
        <v>0</v>
      </c>
      <c r="DB512">
        <v>1.9699999999999999E-2</v>
      </c>
      <c r="DC512">
        <v>0</v>
      </c>
      <c r="DD512">
        <v>4.3799999999999999E-2</v>
      </c>
      <c r="DE512">
        <v>0</v>
      </c>
      <c r="DF512">
        <v>2008</v>
      </c>
      <c r="DG512">
        <v>9.5299995999999998E-2</v>
      </c>
      <c r="DH512">
        <v>2.9999998999999999E-2</v>
      </c>
      <c r="DI512">
        <v>6.5300002999999995E-2</v>
      </c>
      <c r="DJ512">
        <v>0.1925</v>
      </c>
      <c r="DK512">
        <v>0.2225</v>
      </c>
      <c r="DR512">
        <v>0</v>
      </c>
      <c r="DS512">
        <v>0</v>
      </c>
      <c r="DT512">
        <v>0</v>
      </c>
      <c r="DU512">
        <v>0</v>
      </c>
      <c r="DV512">
        <v>73350</v>
      </c>
      <c r="DW512">
        <v>3802721.3</v>
      </c>
      <c r="DZ512">
        <v>51.843505999999998</v>
      </c>
      <c r="EA512">
        <v>5303</v>
      </c>
      <c r="EB512">
        <v>32912</v>
      </c>
      <c r="EC512">
        <v>39849</v>
      </c>
      <c r="ED512">
        <v>650032.38</v>
      </c>
      <c r="EF512">
        <v>16.312389</v>
      </c>
      <c r="EG512">
        <v>39849</v>
      </c>
      <c r="ES512">
        <v>0</v>
      </c>
      <c r="EV512">
        <v>151414</v>
      </c>
      <c r="EW512">
        <v>1</v>
      </c>
      <c r="EX512">
        <v>1</v>
      </c>
      <c r="FP512">
        <v>130496</v>
      </c>
      <c r="FQ512">
        <v>701340.06</v>
      </c>
      <c r="FW512">
        <v>831836.06</v>
      </c>
      <c r="FX512">
        <v>357187.38</v>
      </c>
      <c r="FZ512">
        <v>165264.63</v>
      </c>
      <c r="GA512">
        <v>64373.703000000001</v>
      </c>
      <c r="GB512">
        <v>229638.33</v>
      </c>
      <c r="GL512">
        <v>-18609.224999999999</v>
      </c>
      <c r="GM512">
        <v>58937.32</v>
      </c>
      <c r="GN512">
        <v>-54864.086000000003</v>
      </c>
      <c r="GP512">
        <v>5091.8481000000002</v>
      </c>
      <c r="GQ512">
        <v>1409217.6</v>
      </c>
      <c r="GR512">
        <v>-779693.56</v>
      </c>
      <c r="GS512">
        <v>-779693.56</v>
      </c>
      <c r="HA512">
        <v>-9562.2206999999999</v>
      </c>
      <c r="HB512">
        <v>-6725.7597999999998</v>
      </c>
      <c r="HC512">
        <v>-24.210999999999999</v>
      </c>
      <c r="HD512">
        <v>-1503.9459999999999</v>
      </c>
      <c r="HE512">
        <v>-797509.69</v>
      </c>
      <c r="HG512">
        <v>7791424</v>
      </c>
    </row>
    <row r="513" spans="1:215" x14ac:dyDescent="0.25">
      <c r="A513">
        <v>37</v>
      </c>
      <c r="B513" t="s">
        <v>867</v>
      </c>
      <c r="C513">
        <v>2007</v>
      </c>
      <c r="E513" t="s">
        <v>868</v>
      </c>
      <c r="F513">
        <v>1921</v>
      </c>
      <c r="G513">
        <v>0</v>
      </c>
      <c r="I513">
        <v>0</v>
      </c>
      <c r="J513" t="s">
        <v>861</v>
      </c>
      <c r="K513" t="s">
        <v>862</v>
      </c>
      <c r="L513" t="s">
        <v>862</v>
      </c>
      <c r="M513">
        <v>2</v>
      </c>
      <c r="N513" t="s">
        <v>625</v>
      </c>
      <c r="O513">
        <v>1</v>
      </c>
      <c r="P513" t="s">
        <v>616</v>
      </c>
      <c r="Q513" t="s">
        <v>626</v>
      </c>
      <c r="R513">
        <v>2</v>
      </c>
      <c r="S513">
        <v>1</v>
      </c>
      <c r="T513" s="60">
        <v>39263</v>
      </c>
      <c r="U513" s="60">
        <v>39263</v>
      </c>
      <c r="V513" s="60">
        <v>39263</v>
      </c>
      <c r="W513" t="s">
        <v>201</v>
      </c>
      <c r="X513" t="s">
        <v>744</v>
      </c>
      <c r="Y513" t="s">
        <v>627</v>
      </c>
      <c r="Z513">
        <v>4.5000001999999997E-2</v>
      </c>
      <c r="AA513">
        <v>7.5000002999999996E-2</v>
      </c>
      <c r="AB513">
        <v>1</v>
      </c>
      <c r="AC513">
        <v>0</v>
      </c>
      <c r="AD513">
        <v>4</v>
      </c>
      <c r="AE513">
        <v>1</v>
      </c>
      <c r="AF513">
        <v>3</v>
      </c>
      <c r="AG513">
        <v>30</v>
      </c>
      <c r="BP513" s="60">
        <v>39263</v>
      </c>
      <c r="BQ513">
        <v>8476559</v>
      </c>
      <c r="BR513">
        <v>18815812</v>
      </c>
      <c r="BS513">
        <v>0.45099998000000002</v>
      </c>
      <c r="BT513">
        <v>10339254</v>
      </c>
      <c r="BV513">
        <v>4267995</v>
      </c>
      <c r="BW513">
        <v>742882</v>
      </c>
      <c r="BX513">
        <v>1.0140001000000001</v>
      </c>
      <c r="BY513">
        <v>0</v>
      </c>
      <c r="BZ513">
        <v>0</v>
      </c>
      <c r="CA513">
        <v>0</v>
      </c>
      <c r="CC513">
        <v>0.18170001</v>
      </c>
      <c r="CD513">
        <v>0.14749999</v>
      </c>
      <c r="CE513">
        <v>0.12890001000000001</v>
      </c>
      <c r="CG513">
        <v>0.1164</v>
      </c>
      <c r="CS513">
        <v>0</v>
      </c>
      <c r="CT513">
        <v>0</v>
      </c>
      <c r="CU513">
        <v>0</v>
      </c>
      <c r="CV513">
        <v>0.66900002999999997</v>
      </c>
      <c r="CW513">
        <v>0.45700002000000001</v>
      </c>
      <c r="CX513">
        <v>0.21200000999999999</v>
      </c>
      <c r="CY513">
        <v>0.20799999</v>
      </c>
      <c r="CZ513">
        <v>0.20799999</v>
      </c>
      <c r="DA513">
        <v>0</v>
      </c>
      <c r="DB513">
        <v>4.3999999999999997E-2</v>
      </c>
      <c r="DC513">
        <v>0</v>
      </c>
      <c r="DD513">
        <v>7.9000003999999999E-2</v>
      </c>
      <c r="DE513">
        <v>0</v>
      </c>
      <c r="DF513">
        <v>2009</v>
      </c>
      <c r="DG513">
        <v>8.7399996999999993E-2</v>
      </c>
      <c r="DH513">
        <v>2.9999998999999999E-2</v>
      </c>
      <c r="DI513">
        <v>5.7399999E-2</v>
      </c>
      <c r="DJ513">
        <v>6.0399998000000003E-2</v>
      </c>
      <c r="DK513">
        <v>9.0400003000000007E-2</v>
      </c>
      <c r="DR513">
        <v>0</v>
      </c>
      <c r="DS513">
        <v>0</v>
      </c>
      <c r="DT513">
        <v>0</v>
      </c>
      <c r="DU513">
        <v>0</v>
      </c>
      <c r="DV513">
        <v>75833</v>
      </c>
      <c r="DW513">
        <v>4267995</v>
      </c>
      <c r="DX513">
        <v>44.799999</v>
      </c>
      <c r="DY513">
        <v>15.5</v>
      </c>
      <c r="DZ513">
        <v>56.282001000000001</v>
      </c>
      <c r="EA513">
        <v>5021</v>
      </c>
      <c r="EB513">
        <v>38404</v>
      </c>
      <c r="EC513">
        <v>41253</v>
      </c>
      <c r="ED513">
        <v>695309.56</v>
      </c>
      <c r="EE513">
        <v>71.699996999999996</v>
      </c>
      <c r="EF513">
        <v>16.860001</v>
      </c>
      <c r="EG513">
        <v>41253</v>
      </c>
      <c r="ES513">
        <v>0</v>
      </c>
      <c r="EV513">
        <v>160511</v>
      </c>
      <c r="EW513">
        <v>0</v>
      </c>
      <c r="EX513">
        <v>0</v>
      </c>
      <c r="FI513">
        <v>8980794</v>
      </c>
      <c r="FP513">
        <v>126194.68</v>
      </c>
      <c r="FQ513">
        <v>753039.69</v>
      </c>
      <c r="FW513">
        <v>879234.31</v>
      </c>
      <c r="FX513">
        <v>945150.44</v>
      </c>
      <c r="FZ513">
        <v>200435.36</v>
      </c>
      <c r="GA513">
        <v>93943.883000000002</v>
      </c>
      <c r="GB513">
        <v>294379.25</v>
      </c>
      <c r="GL513">
        <v>-19593.645</v>
      </c>
      <c r="GM513">
        <v>77859.483999999997</v>
      </c>
      <c r="GN513">
        <v>-74364.141000000003</v>
      </c>
      <c r="GP513">
        <v>3840.6439999999998</v>
      </c>
      <c r="GQ513">
        <v>2106506.2999999998</v>
      </c>
      <c r="GR513">
        <v>-897676.25</v>
      </c>
      <c r="GS513">
        <v>-897676.25</v>
      </c>
      <c r="HA513">
        <v>-12901.454</v>
      </c>
      <c r="HB513">
        <v>-6500.5029000000004</v>
      </c>
      <c r="HC513">
        <v>-21.052</v>
      </c>
      <c r="HD513">
        <v>-36.946998999999998</v>
      </c>
      <c r="HE513">
        <v>-917136.19</v>
      </c>
      <c r="HG513">
        <v>8980794</v>
      </c>
    </row>
    <row r="514" spans="1:215" x14ac:dyDescent="0.25">
      <c r="A514">
        <v>37</v>
      </c>
      <c r="B514" t="s">
        <v>867</v>
      </c>
      <c r="C514">
        <v>2008</v>
      </c>
      <c r="E514" t="s">
        <v>868</v>
      </c>
      <c r="F514">
        <v>1921</v>
      </c>
      <c r="G514">
        <v>0</v>
      </c>
      <c r="I514">
        <v>0</v>
      </c>
      <c r="J514" t="s">
        <v>861</v>
      </c>
      <c r="K514" t="s">
        <v>862</v>
      </c>
      <c r="L514" t="s">
        <v>862</v>
      </c>
      <c r="M514">
        <v>2</v>
      </c>
      <c r="N514" t="s">
        <v>625</v>
      </c>
      <c r="O514">
        <v>1</v>
      </c>
      <c r="P514" t="s">
        <v>616</v>
      </c>
      <c r="Q514" t="s">
        <v>626</v>
      </c>
      <c r="R514">
        <v>2</v>
      </c>
      <c r="S514">
        <v>1</v>
      </c>
      <c r="T514" s="60">
        <v>39629</v>
      </c>
      <c r="U514" s="60">
        <v>39629</v>
      </c>
      <c r="V514" s="60">
        <v>39629</v>
      </c>
      <c r="W514" t="s">
        <v>201</v>
      </c>
      <c r="X514" t="s">
        <v>744</v>
      </c>
      <c r="Y514" t="s">
        <v>639</v>
      </c>
      <c r="Z514">
        <v>3.2499999000000002E-2</v>
      </c>
      <c r="AA514">
        <v>7.5000002999999996E-2</v>
      </c>
      <c r="AB514">
        <v>1</v>
      </c>
      <c r="AC514">
        <v>0</v>
      </c>
      <c r="AD514">
        <v>4</v>
      </c>
      <c r="AE514">
        <v>0</v>
      </c>
      <c r="AF514">
        <v>3</v>
      </c>
      <c r="AG514">
        <v>30</v>
      </c>
      <c r="BP514" s="60">
        <v>39629</v>
      </c>
      <c r="BQ514">
        <v>9034047</v>
      </c>
      <c r="BR514">
        <v>18750062</v>
      </c>
      <c r="BS514">
        <v>0.48199998999999999</v>
      </c>
      <c r="BT514">
        <v>9716015</v>
      </c>
      <c r="BV514">
        <v>4348536</v>
      </c>
      <c r="BW514">
        <v>800059.31</v>
      </c>
      <c r="BX514">
        <v>1.01</v>
      </c>
      <c r="BY514">
        <v>0</v>
      </c>
      <c r="BZ514">
        <v>0</v>
      </c>
      <c r="CA514">
        <v>0</v>
      </c>
      <c r="CC514">
        <v>-5.6999995999999997E-2</v>
      </c>
      <c r="CE514">
        <v>7.5000002999999996E-2</v>
      </c>
      <c r="CG514">
        <v>9.3000001999999998E-2</v>
      </c>
      <c r="CR514">
        <v>0</v>
      </c>
      <c r="CS514">
        <v>0</v>
      </c>
      <c r="CT514">
        <v>0</v>
      </c>
      <c r="CU514">
        <v>0</v>
      </c>
      <c r="CV514">
        <v>0.60299999000000004</v>
      </c>
      <c r="CW514">
        <v>0.37799999000000001</v>
      </c>
      <c r="CX514">
        <v>0.22499999000000001</v>
      </c>
      <c r="CY514">
        <v>0.23400000000000001</v>
      </c>
      <c r="CZ514">
        <v>0.23400000000000001</v>
      </c>
      <c r="DA514">
        <v>0</v>
      </c>
      <c r="DB514">
        <v>5.8999999999999997E-2</v>
      </c>
      <c r="DC514">
        <v>0</v>
      </c>
      <c r="DD514">
        <v>0.10399999</v>
      </c>
      <c r="DE514">
        <v>0</v>
      </c>
      <c r="DF514">
        <v>2010</v>
      </c>
      <c r="DG514">
        <v>7.9700001000000006E-2</v>
      </c>
      <c r="DH514">
        <v>2.9999998999999999E-2</v>
      </c>
      <c r="DI514">
        <v>4.9699999000000002E-2</v>
      </c>
      <c r="DJ514">
        <v>4.5000001999999997E-2</v>
      </c>
      <c r="DK514">
        <v>7.5000002999999996E-2</v>
      </c>
      <c r="DR514">
        <v>0</v>
      </c>
      <c r="DS514">
        <v>0</v>
      </c>
      <c r="DT514">
        <v>0</v>
      </c>
      <c r="DU514">
        <v>0</v>
      </c>
      <c r="DV514">
        <v>76256</v>
      </c>
      <c r="DW514">
        <v>4348536</v>
      </c>
      <c r="DX514">
        <v>44.599997999999999</v>
      </c>
      <c r="DY514">
        <v>15.6</v>
      </c>
      <c r="DZ514">
        <v>57.025002000000001</v>
      </c>
      <c r="EA514">
        <v>5187</v>
      </c>
      <c r="EB514">
        <v>38150</v>
      </c>
      <c r="EC514">
        <v>42817</v>
      </c>
      <c r="ED514">
        <v>744637.19</v>
      </c>
      <c r="EE514">
        <v>71.699996999999996</v>
      </c>
      <c r="EF514">
        <v>17.388000000000002</v>
      </c>
      <c r="EG514">
        <v>42817</v>
      </c>
      <c r="ES514">
        <v>0</v>
      </c>
      <c r="EV514">
        <v>162410</v>
      </c>
      <c r="EW514">
        <v>0</v>
      </c>
      <c r="EX514">
        <v>0</v>
      </c>
      <c r="FI514">
        <v>8563959</v>
      </c>
      <c r="FP514">
        <v>123928</v>
      </c>
      <c r="FQ514">
        <v>808128</v>
      </c>
      <c r="FW514">
        <v>932056</v>
      </c>
      <c r="FX514">
        <v>-661517</v>
      </c>
      <c r="FZ514">
        <v>204181</v>
      </c>
      <c r="GA514">
        <v>102698</v>
      </c>
      <c r="GB514">
        <v>306879</v>
      </c>
      <c r="GL514">
        <v>-33778</v>
      </c>
      <c r="GM514">
        <v>53553</v>
      </c>
      <c r="GN514">
        <v>-46217</v>
      </c>
      <c r="GP514">
        <v>3188</v>
      </c>
      <c r="GQ514">
        <v>554164</v>
      </c>
      <c r="GR514">
        <v>-950855</v>
      </c>
      <c r="GS514">
        <v>-950855</v>
      </c>
      <c r="HA514">
        <v>-10463</v>
      </c>
      <c r="HB514">
        <v>-6911</v>
      </c>
      <c r="HC514">
        <v>-9</v>
      </c>
      <c r="HD514">
        <v>-2761</v>
      </c>
      <c r="HE514">
        <v>-970999</v>
      </c>
      <c r="HG514">
        <v>8563959</v>
      </c>
    </row>
    <row r="515" spans="1:215" x14ac:dyDescent="0.25">
      <c r="A515">
        <v>37</v>
      </c>
      <c r="B515" t="s">
        <v>867</v>
      </c>
      <c r="C515">
        <v>2009</v>
      </c>
      <c r="E515" t="s">
        <v>868</v>
      </c>
      <c r="F515">
        <v>1921</v>
      </c>
      <c r="G515">
        <v>0</v>
      </c>
      <c r="I515">
        <v>0</v>
      </c>
      <c r="J515" t="s">
        <v>861</v>
      </c>
      <c r="K515" t="s">
        <v>862</v>
      </c>
      <c r="L515" t="s">
        <v>862</v>
      </c>
      <c r="M515">
        <v>2</v>
      </c>
      <c r="N515" t="s">
        <v>625</v>
      </c>
      <c r="O515">
        <v>1</v>
      </c>
      <c r="P515" t="s">
        <v>616</v>
      </c>
      <c r="Q515" t="s">
        <v>626</v>
      </c>
      <c r="R515">
        <v>2</v>
      </c>
      <c r="S515">
        <v>1</v>
      </c>
      <c r="T515" s="60">
        <v>39994</v>
      </c>
      <c r="U515" s="60">
        <v>39994</v>
      </c>
      <c r="V515" s="60">
        <v>39994</v>
      </c>
      <c r="W515" t="s">
        <v>201</v>
      </c>
      <c r="X515" t="s">
        <v>864</v>
      </c>
      <c r="Y515" t="s">
        <v>639</v>
      </c>
      <c r="Z515">
        <v>3.2499999000000002E-2</v>
      </c>
      <c r="AA515">
        <v>7.5000002999999996E-2</v>
      </c>
      <c r="AB515">
        <v>1</v>
      </c>
      <c r="AC515">
        <v>0</v>
      </c>
      <c r="AD515">
        <v>4</v>
      </c>
      <c r="AE515">
        <v>0</v>
      </c>
      <c r="AF515">
        <v>3</v>
      </c>
      <c r="AG515">
        <v>30</v>
      </c>
      <c r="BP515" s="60">
        <v>39994</v>
      </c>
      <c r="BQ515">
        <v>8029821</v>
      </c>
      <c r="BR515">
        <v>19162626</v>
      </c>
      <c r="BS515">
        <v>0.41900003000000002</v>
      </c>
      <c r="BT515">
        <v>11132805</v>
      </c>
      <c r="BV515">
        <v>4339032</v>
      </c>
      <c r="BW515">
        <v>819638.25</v>
      </c>
      <c r="BX515">
        <v>1.0419999</v>
      </c>
      <c r="BY515">
        <v>0</v>
      </c>
      <c r="BZ515">
        <v>0</v>
      </c>
      <c r="CA515">
        <v>0</v>
      </c>
      <c r="CC515">
        <v>-0.18000000999999999</v>
      </c>
      <c r="CE515">
        <v>-3.2000002E-2</v>
      </c>
      <c r="CG515">
        <v>0.02</v>
      </c>
      <c r="CR515">
        <v>0</v>
      </c>
      <c r="CS515">
        <v>0</v>
      </c>
      <c r="CT515">
        <v>0</v>
      </c>
      <c r="CU515">
        <v>0</v>
      </c>
      <c r="CV515">
        <v>0.52399998999999997</v>
      </c>
      <c r="CW515">
        <v>0.33099996999999998</v>
      </c>
      <c r="CX515">
        <v>0.19299999000000001</v>
      </c>
      <c r="CY515">
        <v>0.29799998</v>
      </c>
      <c r="CZ515">
        <v>0.255</v>
      </c>
      <c r="DA515">
        <v>4.3000001000000003E-2</v>
      </c>
      <c r="DB515">
        <v>5.5E-2</v>
      </c>
      <c r="DC515">
        <v>0</v>
      </c>
      <c r="DD515">
        <v>4.3999999999999997E-2</v>
      </c>
      <c r="DE515">
        <v>7.9000003999999999E-2</v>
      </c>
      <c r="DF515">
        <v>2011</v>
      </c>
      <c r="DG515">
        <v>8.3599999999999994E-2</v>
      </c>
      <c r="DH515">
        <v>2.9999998999999999E-2</v>
      </c>
      <c r="DI515">
        <v>5.3600002000000001E-2</v>
      </c>
      <c r="DJ515">
        <v>6.0700003000000002E-2</v>
      </c>
      <c r="DK515">
        <v>9.0700001000000002E-2</v>
      </c>
      <c r="DR515">
        <v>0</v>
      </c>
      <c r="DS515">
        <v>0</v>
      </c>
      <c r="DT515">
        <v>0</v>
      </c>
      <c r="DU515">
        <v>0</v>
      </c>
      <c r="DV515">
        <v>74343</v>
      </c>
      <c r="DW515">
        <v>4339032</v>
      </c>
      <c r="DX515">
        <v>44.400002000000001</v>
      </c>
      <c r="DY515">
        <v>15.3</v>
      </c>
      <c r="DZ515">
        <v>58.365001999999997</v>
      </c>
      <c r="EA515">
        <v>6858</v>
      </c>
      <c r="EB515">
        <v>38897</v>
      </c>
      <c r="EC515">
        <v>44492</v>
      </c>
      <c r="ED515">
        <v>798379</v>
      </c>
      <c r="EE515">
        <v>71.800003000000004</v>
      </c>
      <c r="EF515">
        <v>17.940000999999999</v>
      </c>
      <c r="EG515">
        <v>44492</v>
      </c>
      <c r="ES515">
        <v>0</v>
      </c>
      <c r="EV515">
        <v>164590</v>
      </c>
      <c r="EW515">
        <v>0</v>
      </c>
      <c r="EX515">
        <v>0</v>
      </c>
      <c r="FI515">
        <v>7199139</v>
      </c>
      <c r="FP515">
        <v>128568</v>
      </c>
      <c r="FQ515">
        <v>849187</v>
      </c>
      <c r="FW515">
        <v>977755</v>
      </c>
      <c r="FX515">
        <v>-1627148</v>
      </c>
      <c r="FZ515">
        <v>190702</v>
      </c>
      <c r="GA515">
        <v>76274</v>
      </c>
      <c r="GB515">
        <v>266976</v>
      </c>
      <c r="GL515">
        <v>-34956</v>
      </c>
      <c r="GM515">
        <v>11067</v>
      </c>
      <c r="GN515">
        <v>-6087</v>
      </c>
      <c r="GP515">
        <v>4260</v>
      </c>
      <c r="GQ515">
        <v>-408133</v>
      </c>
      <c r="GR515">
        <v>-934296</v>
      </c>
      <c r="GS515">
        <v>-934296</v>
      </c>
      <c r="HA515">
        <v>-9613</v>
      </c>
      <c r="HB515">
        <v>-8070</v>
      </c>
      <c r="HC515">
        <v>-1</v>
      </c>
      <c r="HD515">
        <v>-4708</v>
      </c>
      <c r="HE515">
        <v>-956688</v>
      </c>
      <c r="HG515">
        <v>7199138</v>
      </c>
    </row>
    <row r="516" spans="1:215" x14ac:dyDescent="0.25">
      <c r="A516">
        <v>37</v>
      </c>
      <c r="B516" t="s">
        <v>867</v>
      </c>
      <c r="C516">
        <v>2010</v>
      </c>
      <c r="E516" t="s">
        <v>868</v>
      </c>
      <c r="F516">
        <v>1921</v>
      </c>
      <c r="G516">
        <v>0</v>
      </c>
      <c r="I516">
        <v>0</v>
      </c>
      <c r="J516" t="s">
        <v>861</v>
      </c>
      <c r="K516" t="s">
        <v>862</v>
      </c>
      <c r="L516" t="s">
        <v>862</v>
      </c>
      <c r="M516">
        <v>2</v>
      </c>
      <c r="N516" t="s">
        <v>625</v>
      </c>
      <c r="O516">
        <v>1</v>
      </c>
      <c r="P516" t="s">
        <v>616</v>
      </c>
      <c r="Q516" t="s">
        <v>626</v>
      </c>
      <c r="R516">
        <v>2</v>
      </c>
      <c r="S516">
        <v>1</v>
      </c>
      <c r="T516" s="60">
        <v>40359</v>
      </c>
      <c r="U516" s="60">
        <v>40359</v>
      </c>
      <c r="V516" s="60">
        <v>40359</v>
      </c>
      <c r="W516" t="s">
        <v>201</v>
      </c>
      <c r="X516" t="s">
        <v>864</v>
      </c>
      <c r="Y516" t="s">
        <v>639</v>
      </c>
      <c r="Z516">
        <v>2.9999998999999999E-2</v>
      </c>
      <c r="AA516">
        <v>7.0000000000000007E-2</v>
      </c>
      <c r="AB516">
        <v>1</v>
      </c>
      <c r="AC516">
        <v>0</v>
      </c>
      <c r="AD516">
        <v>4</v>
      </c>
      <c r="AE516">
        <v>0</v>
      </c>
      <c r="AF516">
        <v>3</v>
      </c>
      <c r="AG516">
        <v>30</v>
      </c>
      <c r="BP516" s="60">
        <v>40359</v>
      </c>
      <c r="BQ516">
        <v>8804964</v>
      </c>
      <c r="BR516">
        <v>19896626</v>
      </c>
      <c r="BS516">
        <v>0.44299999000000001</v>
      </c>
      <c r="BT516">
        <v>11091661</v>
      </c>
      <c r="BV516">
        <v>4312610.5</v>
      </c>
      <c r="BW516">
        <v>952120.38</v>
      </c>
      <c r="BX516">
        <v>0.93000000999999999</v>
      </c>
      <c r="BY516">
        <v>0</v>
      </c>
      <c r="BZ516">
        <v>0</v>
      </c>
      <c r="CA516">
        <v>0</v>
      </c>
      <c r="CC516">
        <v>0.14300001000000001</v>
      </c>
      <c r="CE516">
        <v>-4.1999999000000003E-2</v>
      </c>
      <c r="CG516">
        <v>2.9000001000000001E-2</v>
      </c>
      <c r="CJ516">
        <v>4.0482465000000002E-2</v>
      </c>
      <c r="CR516">
        <v>1</v>
      </c>
      <c r="CS516">
        <v>0</v>
      </c>
      <c r="CT516">
        <v>0</v>
      </c>
      <c r="CU516">
        <v>1</v>
      </c>
      <c r="CV516">
        <v>0.435</v>
      </c>
      <c r="CW516">
        <v>0.28200001000000002</v>
      </c>
      <c r="CX516">
        <v>0.153</v>
      </c>
      <c r="CY516">
        <v>0.42800002999999998</v>
      </c>
      <c r="CZ516">
        <v>0.38400000000000001</v>
      </c>
      <c r="DA516">
        <v>4.3999999999999997E-2</v>
      </c>
      <c r="DB516">
        <v>3.9000000999999999E-2</v>
      </c>
      <c r="DC516">
        <v>0</v>
      </c>
      <c r="DD516">
        <v>4.0999997000000003E-2</v>
      </c>
      <c r="DE516">
        <v>5.6999995999999997E-2</v>
      </c>
      <c r="DF516">
        <v>2012</v>
      </c>
      <c r="DG516">
        <v>8.8500000999999995E-2</v>
      </c>
      <c r="DH516">
        <v>2.9999998999999999E-2</v>
      </c>
      <c r="DI516">
        <v>5.8499998999999997E-2</v>
      </c>
      <c r="DJ516">
        <v>6.4499997000000003E-2</v>
      </c>
      <c r="DK516">
        <v>9.4499998000000002E-2</v>
      </c>
      <c r="DR516">
        <v>0</v>
      </c>
      <c r="DS516">
        <v>0</v>
      </c>
      <c r="DT516">
        <v>0</v>
      </c>
      <c r="DU516">
        <v>0</v>
      </c>
      <c r="DV516">
        <v>72872</v>
      </c>
      <c r="DW516">
        <v>4312610.5</v>
      </c>
      <c r="DX516">
        <v>44.200001</v>
      </c>
      <c r="DY516">
        <v>15.2</v>
      </c>
      <c r="DZ516">
        <v>59.180999999999997</v>
      </c>
      <c r="EA516">
        <v>7670</v>
      </c>
      <c r="EB516">
        <v>35847</v>
      </c>
      <c r="EC516">
        <v>45659</v>
      </c>
      <c r="ED516">
        <v>831473.88</v>
      </c>
      <c r="EE516">
        <v>72</v>
      </c>
      <c r="EF516">
        <v>18.204000000000001</v>
      </c>
      <c r="EG516">
        <v>40502</v>
      </c>
      <c r="EN516">
        <v>692</v>
      </c>
      <c r="EP516">
        <v>4465</v>
      </c>
      <c r="ES516">
        <v>0</v>
      </c>
      <c r="EV516">
        <v>162048</v>
      </c>
      <c r="EW516">
        <v>0</v>
      </c>
      <c r="EX516">
        <v>0</v>
      </c>
      <c r="FI516">
        <v>8140768.5</v>
      </c>
      <c r="FP516">
        <v>131676</v>
      </c>
      <c r="FQ516">
        <v>879855</v>
      </c>
      <c r="FW516">
        <v>1011531</v>
      </c>
      <c r="FX516">
        <v>802261</v>
      </c>
      <c r="GB516">
        <v>204202</v>
      </c>
      <c r="GL516">
        <v>-42892</v>
      </c>
      <c r="GM516">
        <v>2460</v>
      </c>
      <c r="GN516">
        <v>-475</v>
      </c>
      <c r="GP516">
        <v>5510</v>
      </c>
      <c r="GQ516">
        <v>1982597</v>
      </c>
      <c r="GR516">
        <v>-1017104</v>
      </c>
      <c r="GS516">
        <v>-1017104</v>
      </c>
      <c r="HA516">
        <v>-10447</v>
      </c>
      <c r="HB516">
        <v>-7862</v>
      </c>
      <c r="HC516">
        <v>-330</v>
      </c>
      <c r="HD516">
        <v>-5223</v>
      </c>
      <c r="HE516">
        <v>-1040966</v>
      </c>
      <c r="HG516">
        <v>8140769</v>
      </c>
    </row>
    <row r="517" spans="1:215" x14ac:dyDescent="0.25">
      <c r="A517">
        <v>37</v>
      </c>
      <c r="B517" t="s">
        <v>867</v>
      </c>
      <c r="C517">
        <v>2011</v>
      </c>
      <c r="E517" t="s">
        <v>868</v>
      </c>
      <c r="F517">
        <v>1921</v>
      </c>
      <c r="G517">
        <v>0</v>
      </c>
      <c r="I517">
        <v>0</v>
      </c>
      <c r="J517" t="s">
        <v>861</v>
      </c>
      <c r="K517" t="s">
        <v>862</v>
      </c>
      <c r="L517" t="s">
        <v>862</v>
      </c>
      <c r="M517">
        <v>2</v>
      </c>
      <c r="N517" t="s">
        <v>625</v>
      </c>
      <c r="O517">
        <v>1</v>
      </c>
      <c r="P517" t="s">
        <v>616</v>
      </c>
      <c r="Q517" t="s">
        <v>626</v>
      </c>
      <c r="R517">
        <v>2</v>
      </c>
      <c r="S517">
        <v>1</v>
      </c>
      <c r="T517" s="60">
        <v>40724</v>
      </c>
      <c r="U517" s="60">
        <v>40724</v>
      </c>
      <c r="V517" s="60">
        <v>40724</v>
      </c>
      <c r="W517" t="s">
        <v>201</v>
      </c>
      <c r="X517" t="s">
        <v>864</v>
      </c>
      <c r="Y517" t="s">
        <v>639</v>
      </c>
      <c r="Z517">
        <v>2.9999998999999999E-2</v>
      </c>
      <c r="AA517">
        <v>7.0000000000000007E-2</v>
      </c>
      <c r="AB517">
        <v>1</v>
      </c>
      <c r="AC517">
        <v>0</v>
      </c>
      <c r="AD517">
        <v>4</v>
      </c>
      <c r="AE517">
        <v>0</v>
      </c>
      <c r="AF517">
        <v>3</v>
      </c>
      <c r="AG517">
        <v>30</v>
      </c>
      <c r="BP517" s="60">
        <v>40724</v>
      </c>
      <c r="BQ517">
        <v>8892059</v>
      </c>
      <c r="BR517">
        <v>20315242</v>
      </c>
      <c r="BS517">
        <v>0.43799999000000001</v>
      </c>
      <c r="BT517">
        <v>11423184</v>
      </c>
      <c r="BV517">
        <v>4269943.5</v>
      </c>
      <c r="BW517">
        <v>1048649.1000000001</v>
      </c>
      <c r="BX517">
        <v>0.87300003000000004</v>
      </c>
      <c r="BY517">
        <v>0</v>
      </c>
      <c r="BZ517">
        <v>0</v>
      </c>
      <c r="CA517">
        <v>0</v>
      </c>
      <c r="CC517">
        <v>0.18000000999999999</v>
      </c>
      <c r="CE517">
        <v>3.4000002000000001E-2</v>
      </c>
      <c r="CG517">
        <v>4.1999999000000003E-2</v>
      </c>
      <c r="CJ517">
        <v>5.6973256E-2</v>
      </c>
      <c r="CR517">
        <v>1</v>
      </c>
      <c r="CS517">
        <v>0</v>
      </c>
      <c r="CT517">
        <v>0</v>
      </c>
      <c r="CU517">
        <v>1</v>
      </c>
      <c r="CV517">
        <v>0.49000000999999999</v>
      </c>
      <c r="CW517">
        <v>0.33800000000000002</v>
      </c>
      <c r="CX517">
        <v>0.152</v>
      </c>
      <c r="CY517">
        <v>0.35900003000000003</v>
      </c>
      <c r="CZ517">
        <v>0.31900001</v>
      </c>
      <c r="DA517">
        <v>3.9999999000000001E-2</v>
      </c>
      <c r="DB517">
        <v>4.0999997000000003E-2</v>
      </c>
      <c r="DC517">
        <v>0</v>
      </c>
      <c r="DD517">
        <v>4.3000001000000003E-2</v>
      </c>
      <c r="DE517">
        <v>6.7000002000000003E-2</v>
      </c>
      <c r="DF517">
        <v>2013</v>
      </c>
      <c r="DG517">
        <v>9.8500006000000001E-2</v>
      </c>
      <c r="DH517">
        <v>2.9999998999999999E-2</v>
      </c>
      <c r="DI517">
        <v>6.8499997000000007E-2</v>
      </c>
      <c r="DJ517">
        <v>7.5000002999999996E-2</v>
      </c>
      <c r="DK517">
        <v>0.105</v>
      </c>
      <c r="DR517">
        <v>0</v>
      </c>
      <c r="DS517">
        <v>0</v>
      </c>
      <c r="DT517">
        <v>0</v>
      </c>
      <c r="DU517">
        <v>0</v>
      </c>
      <c r="DV517">
        <v>71343</v>
      </c>
      <c r="DW517">
        <v>4269943.5</v>
      </c>
      <c r="DX517">
        <v>44.5</v>
      </c>
      <c r="DY517">
        <v>15.5</v>
      </c>
      <c r="DZ517">
        <v>59.851002000000001</v>
      </c>
      <c r="EA517">
        <v>6636</v>
      </c>
      <c r="EB517">
        <v>27168</v>
      </c>
      <c r="EC517">
        <v>47975</v>
      </c>
      <c r="ED517">
        <v>898597.75</v>
      </c>
      <c r="EE517">
        <v>71.900002000000001</v>
      </c>
      <c r="EF517">
        <v>18.719999000000001</v>
      </c>
      <c r="EG517">
        <v>42660</v>
      </c>
      <c r="EN517">
        <v>709</v>
      </c>
      <c r="EP517">
        <v>4606</v>
      </c>
      <c r="ES517">
        <v>0</v>
      </c>
      <c r="EV517">
        <v>153122</v>
      </c>
      <c r="EW517">
        <v>0</v>
      </c>
      <c r="EX517">
        <v>0</v>
      </c>
      <c r="FI517">
        <v>9121737</v>
      </c>
      <c r="FP517">
        <v>126784</v>
      </c>
      <c r="FQ517">
        <v>915611</v>
      </c>
      <c r="FW517">
        <v>1042395</v>
      </c>
      <c r="FX517">
        <v>1012842</v>
      </c>
      <c r="GB517">
        <v>202562</v>
      </c>
      <c r="GL517">
        <v>-40233</v>
      </c>
      <c r="GM517">
        <v>2720</v>
      </c>
      <c r="GN517">
        <v>-502</v>
      </c>
      <c r="GP517">
        <v>8827</v>
      </c>
      <c r="GQ517">
        <v>2228611</v>
      </c>
      <c r="GR517">
        <v>-1210999</v>
      </c>
      <c r="GS517">
        <v>-1210999</v>
      </c>
      <c r="HA517">
        <v>-20565</v>
      </c>
      <c r="HB517">
        <v>-9020</v>
      </c>
      <c r="HC517">
        <v>-190</v>
      </c>
      <c r="HD517">
        <v>-6869</v>
      </c>
      <c r="HE517">
        <v>-1247643</v>
      </c>
      <c r="HG517">
        <v>9121737</v>
      </c>
    </row>
    <row r="518" spans="1:215" x14ac:dyDescent="0.25">
      <c r="A518">
        <v>37</v>
      </c>
      <c r="B518" t="s">
        <v>867</v>
      </c>
      <c r="C518">
        <v>2012</v>
      </c>
      <c r="E518" t="s">
        <v>868</v>
      </c>
      <c r="F518">
        <v>1921</v>
      </c>
      <c r="G518">
        <v>0</v>
      </c>
      <c r="I518">
        <v>0</v>
      </c>
      <c r="J518" t="s">
        <v>861</v>
      </c>
      <c r="K518" t="s">
        <v>862</v>
      </c>
      <c r="L518" t="s">
        <v>862</v>
      </c>
      <c r="M518">
        <v>2</v>
      </c>
      <c r="N518" t="s">
        <v>625</v>
      </c>
      <c r="O518">
        <v>1</v>
      </c>
      <c r="P518" t="s">
        <v>616</v>
      </c>
      <c r="Q518" t="s">
        <v>626</v>
      </c>
      <c r="R518">
        <v>2</v>
      </c>
      <c r="S518">
        <v>1</v>
      </c>
      <c r="T518" s="60">
        <v>41090</v>
      </c>
      <c r="U518" s="60">
        <v>41090</v>
      </c>
      <c r="V518" s="60">
        <v>41090</v>
      </c>
      <c r="W518" t="s">
        <v>201</v>
      </c>
      <c r="X518" t="s">
        <v>864</v>
      </c>
      <c r="Y518" t="s">
        <v>639</v>
      </c>
      <c r="Z518">
        <v>2.9999998999999999E-2</v>
      </c>
      <c r="AA518">
        <v>6.7500003000000003E-2</v>
      </c>
      <c r="AB518">
        <v>1</v>
      </c>
      <c r="AC518">
        <v>0</v>
      </c>
      <c r="AD518">
        <v>4</v>
      </c>
      <c r="AE518">
        <v>0</v>
      </c>
      <c r="AF518">
        <v>3</v>
      </c>
      <c r="AG518">
        <v>30</v>
      </c>
      <c r="BO518">
        <v>2.9999998999999999E-2</v>
      </c>
      <c r="BP518" s="60">
        <v>41090</v>
      </c>
      <c r="BQ518">
        <v>8914562</v>
      </c>
      <c r="BR518">
        <v>20860324</v>
      </c>
      <c r="BS518">
        <v>0.42700001999999998</v>
      </c>
      <c r="BT518">
        <v>11945762</v>
      </c>
      <c r="BV518">
        <v>4232018.5</v>
      </c>
      <c r="BW518">
        <v>1039857.9</v>
      </c>
      <c r="BX518">
        <v>0.90900004000000001</v>
      </c>
      <c r="BY518">
        <v>0</v>
      </c>
      <c r="BZ518">
        <v>0</v>
      </c>
      <c r="CA518">
        <v>0</v>
      </c>
      <c r="CC518">
        <v>7.0000000000000001E-3</v>
      </c>
      <c r="CE518">
        <v>0.11</v>
      </c>
      <c r="CG518">
        <v>2E-3</v>
      </c>
      <c r="CJ518">
        <v>5.6999995999999997E-2</v>
      </c>
      <c r="CR518">
        <v>1</v>
      </c>
      <c r="CS518">
        <v>0</v>
      </c>
      <c r="CT518">
        <v>0</v>
      </c>
      <c r="CU518">
        <v>0</v>
      </c>
      <c r="CV518">
        <v>0.252</v>
      </c>
      <c r="CW518">
        <v>0</v>
      </c>
      <c r="CX518">
        <v>0</v>
      </c>
      <c r="CY518">
        <v>0.35599997999999999</v>
      </c>
      <c r="CZ518">
        <v>0</v>
      </c>
      <c r="DA518">
        <v>0</v>
      </c>
      <c r="DB518">
        <v>4.6999998000000001E-2</v>
      </c>
      <c r="DC518">
        <v>0</v>
      </c>
      <c r="DD518">
        <v>0.34499999999999997</v>
      </c>
      <c r="DE518">
        <v>0</v>
      </c>
      <c r="DF518">
        <v>2014</v>
      </c>
      <c r="DG518">
        <v>9.8400003999999999E-2</v>
      </c>
      <c r="DH518">
        <v>2.9999998999999999E-2</v>
      </c>
      <c r="DI518">
        <v>6.8400003000000001E-2</v>
      </c>
      <c r="DJ518">
        <v>7.5000002999999996E-2</v>
      </c>
      <c r="DK518">
        <v>0.105</v>
      </c>
      <c r="DR518">
        <v>0</v>
      </c>
      <c r="DS518">
        <v>0</v>
      </c>
      <c r="DT518">
        <v>0</v>
      </c>
      <c r="DU518">
        <v>0</v>
      </c>
      <c r="DV518">
        <v>70573</v>
      </c>
      <c r="DW518">
        <v>4232018.5</v>
      </c>
      <c r="DX518">
        <v>44.400002000000001</v>
      </c>
      <c r="DY518">
        <v>15.4</v>
      </c>
      <c r="DZ518">
        <v>59.966999000000001</v>
      </c>
      <c r="EA518">
        <v>6367</v>
      </c>
      <c r="EB518">
        <v>13322</v>
      </c>
      <c r="EC518">
        <v>49971</v>
      </c>
      <c r="ED518">
        <v>953480.31</v>
      </c>
      <c r="EE518">
        <v>72</v>
      </c>
      <c r="EF518">
        <v>19.079999999999998</v>
      </c>
      <c r="EG518">
        <v>44501</v>
      </c>
      <c r="EN518">
        <v>725</v>
      </c>
      <c r="EP518">
        <v>4745</v>
      </c>
      <c r="ES518">
        <v>0</v>
      </c>
      <c r="EV518">
        <v>140233</v>
      </c>
      <c r="EW518">
        <v>0</v>
      </c>
      <c r="EX518">
        <v>0</v>
      </c>
      <c r="FI518">
        <v>9077059</v>
      </c>
      <c r="FP518">
        <v>915490</v>
      </c>
      <c r="FQ518">
        <v>129962</v>
      </c>
      <c r="FU518">
        <v>30000</v>
      </c>
      <c r="FW518">
        <v>1075452</v>
      </c>
      <c r="FX518">
        <v>-42860</v>
      </c>
      <c r="GB518">
        <v>176625</v>
      </c>
      <c r="GG518">
        <v>50842</v>
      </c>
      <c r="GL518">
        <v>-2636</v>
      </c>
      <c r="GM518">
        <v>2479</v>
      </c>
      <c r="GN518">
        <v>-18449</v>
      </c>
      <c r="GP518">
        <v>9304</v>
      </c>
      <c r="GQ518">
        <v>1250757</v>
      </c>
      <c r="GR518">
        <v>-1256938</v>
      </c>
      <c r="GS518">
        <v>-1256938</v>
      </c>
      <c r="HA518">
        <v>-21236</v>
      </c>
      <c r="HB518">
        <v>-10931</v>
      </c>
      <c r="HD518">
        <v>-6331</v>
      </c>
      <c r="HE518">
        <v>-1295436</v>
      </c>
      <c r="HG518">
        <v>9077059</v>
      </c>
    </row>
    <row r="519" spans="1:215" x14ac:dyDescent="0.25">
      <c r="A519">
        <v>37</v>
      </c>
      <c r="B519" t="s">
        <v>867</v>
      </c>
      <c r="C519">
        <v>2013</v>
      </c>
      <c r="E519" t="s">
        <v>868</v>
      </c>
      <c r="F519">
        <v>1921</v>
      </c>
      <c r="G519">
        <v>0</v>
      </c>
      <c r="I519">
        <v>0</v>
      </c>
      <c r="J519" t="s">
        <v>861</v>
      </c>
      <c r="K519" t="s">
        <v>862</v>
      </c>
      <c r="L519" t="s">
        <v>862</v>
      </c>
      <c r="M519">
        <v>2</v>
      </c>
      <c r="N519" t="s">
        <v>625</v>
      </c>
      <c r="O519">
        <v>1</v>
      </c>
      <c r="P519" t="s">
        <v>616</v>
      </c>
      <c r="Q519" t="s">
        <v>626</v>
      </c>
      <c r="R519">
        <v>2</v>
      </c>
      <c r="S519">
        <v>1</v>
      </c>
      <c r="T519" s="60">
        <v>41455</v>
      </c>
      <c r="U519" s="60">
        <v>41455</v>
      </c>
      <c r="V519" s="60">
        <v>41455</v>
      </c>
      <c r="W519" t="s">
        <v>201</v>
      </c>
      <c r="X519" t="s">
        <v>864</v>
      </c>
      <c r="Y519" t="s">
        <v>639</v>
      </c>
      <c r="Z519">
        <v>2.9999998999999999E-2</v>
      </c>
      <c r="AA519">
        <v>6.7500003000000003E-2</v>
      </c>
      <c r="AB519">
        <v>1</v>
      </c>
      <c r="AC519">
        <v>0</v>
      </c>
      <c r="AD519">
        <v>4</v>
      </c>
      <c r="AE519">
        <v>0</v>
      </c>
      <c r="AF519">
        <v>3</v>
      </c>
      <c r="AG519">
        <v>30</v>
      </c>
      <c r="AI519" t="s">
        <v>869</v>
      </c>
      <c r="AO519">
        <v>9648879</v>
      </c>
      <c r="AP519">
        <v>9688932</v>
      </c>
      <c r="AQ519">
        <v>6644.4771000000001</v>
      </c>
      <c r="AR519">
        <v>0</v>
      </c>
      <c r="AS519">
        <v>0</v>
      </c>
      <c r="AT519">
        <v>0</v>
      </c>
      <c r="AU519">
        <v>1</v>
      </c>
      <c r="AV519">
        <v>2</v>
      </c>
      <c r="AX519">
        <v>0</v>
      </c>
      <c r="AY519">
        <v>0.75</v>
      </c>
      <c r="AZ519">
        <v>4</v>
      </c>
      <c r="BA519">
        <v>1</v>
      </c>
      <c r="BB519">
        <v>1</v>
      </c>
      <c r="BC519">
        <v>1</v>
      </c>
      <c r="BE519">
        <v>0</v>
      </c>
      <c r="BF519">
        <v>1.2</v>
      </c>
      <c r="BG519">
        <v>0.80000000999999998</v>
      </c>
      <c r="BO519">
        <v>2.9999998999999999E-2</v>
      </c>
      <c r="BP519" s="60">
        <v>41455</v>
      </c>
      <c r="BQ519">
        <v>9688932</v>
      </c>
      <c r="BR519">
        <v>21211748</v>
      </c>
      <c r="BS519">
        <v>0.45700002000000001</v>
      </c>
      <c r="BT519">
        <v>11522815</v>
      </c>
      <c r="BV519">
        <v>4124368</v>
      </c>
      <c r="BW519">
        <v>1041062.1</v>
      </c>
      <c r="BX519">
        <v>1.147</v>
      </c>
      <c r="BY519">
        <v>0</v>
      </c>
      <c r="BZ519">
        <v>0</v>
      </c>
      <c r="CA519">
        <v>0</v>
      </c>
      <c r="CC519">
        <v>5.9999998999999998E-2</v>
      </c>
      <c r="CE519">
        <v>8.3999999000000006E-2</v>
      </c>
      <c r="CG519">
        <v>2.9999998999999999E-2</v>
      </c>
      <c r="CJ519">
        <v>5.8999999999999997E-2</v>
      </c>
      <c r="CR519">
        <v>1</v>
      </c>
      <c r="CS519">
        <v>0</v>
      </c>
      <c r="CT519">
        <v>0</v>
      </c>
      <c r="CU519">
        <v>0</v>
      </c>
      <c r="CV519">
        <v>0.24200000999999999</v>
      </c>
      <c r="CW519">
        <v>0</v>
      </c>
      <c r="CX519">
        <v>0</v>
      </c>
      <c r="CY519">
        <v>0.31999999000000001</v>
      </c>
      <c r="CZ519">
        <v>0</v>
      </c>
      <c r="DA519">
        <v>0</v>
      </c>
      <c r="DB519">
        <v>5.3000002999999997E-2</v>
      </c>
      <c r="DC519">
        <v>0</v>
      </c>
      <c r="DD519">
        <v>0.38499999000000001</v>
      </c>
      <c r="DE519">
        <v>0</v>
      </c>
      <c r="DF519">
        <v>2015</v>
      </c>
      <c r="DG519">
        <v>9.4999999000000002E-2</v>
      </c>
      <c r="DH519">
        <v>2.9999998999999999E-2</v>
      </c>
      <c r="DI519">
        <v>6.4999998000000003E-2</v>
      </c>
      <c r="DJ519">
        <v>7.5000002999999996E-2</v>
      </c>
      <c r="DK519">
        <v>0.105</v>
      </c>
      <c r="DR519">
        <v>0</v>
      </c>
      <c r="DS519">
        <v>0</v>
      </c>
      <c r="DT519">
        <v>0</v>
      </c>
      <c r="DU519">
        <v>0</v>
      </c>
      <c r="DV519">
        <v>70414</v>
      </c>
      <c r="DW519">
        <v>4124368</v>
      </c>
      <c r="DX519">
        <v>43.5</v>
      </c>
      <c r="DY519">
        <v>14.5</v>
      </c>
      <c r="DZ519">
        <v>58.573002000000002</v>
      </c>
      <c r="EA519">
        <v>6417</v>
      </c>
      <c r="EB519">
        <v>11693</v>
      </c>
      <c r="EC519">
        <v>53010</v>
      </c>
      <c r="ED519">
        <v>1040804.9</v>
      </c>
      <c r="EE519">
        <v>71.900002000000001</v>
      </c>
      <c r="EF519">
        <v>19.632000000000001</v>
      </c>
      <c r="EG519">
        <v>53010</v>
      </c>
      <c r="ES519">
        <v>0</v>
      </c>
      <c r="EV519">
        <v>141534</v>
      </c>
      <c r="EW519">
        <v>0</v>
      </c>
      <c r="EX519">
        <v>0</v>
      </c>
      <c r="FI519">
        <v>9648879</v>
      </c>
      <c r="FP519">
        <v>122953</v>
      </c>
      <c r="FQ519">
        <v>1163794</v>
      </c>
      <c r="FU519">
        <v>30000</v>
      </c>
      <c r="FW519">
        <v>1316747</v>
      </c>
      <c r="FX519">
        <v>418972</v>
      </c>
      <c r="GB519">
        <v>150797</v>
      </c>
      <c r="GG519">
        <v>47869</v>
      </c>
      <c r="GL519">
        <v>-45543</v>
      </c>
      <c r="GM519">
        <v>1898</v>
      </c>
      <c r="GN519">
        <v>-284</v>
      </c>
      <c r="GP519">
        <v>10214</v>
      </c>
      <c r="GQ519">
        <v>1900670</v>
      </c>
      <c r="GR519">
        <v>-1287439</v>
      </c>
      <c r="GS519">
        <v>-1287439</v>
      </c>
      <c r="HA519">
        <v>-22664</v>
      </c>
      <c r="HB519">
        <v>-10127</v>
      </c>
      <c r="HD519">
        <v>-8620</v>
      </c>
      <c r="HE519">
        <v>-1328850</v>
      </c>
      <c r="HG519">
        <v>9648879</v>
      </c>
    </row>
    <row r="520" spans="1:215" x14ac:dyDescent="0.25">
      <c r="A520">
        <v>37</v>
      </c>
      <c r="B520" t="s">
        <v>867</v>
      </c>
      <c r="C520">
        <v>2014</v>
      </c>
      <c r="E520" t="s">
        <v>868</v>
      </c>
      <c r="F520">
        <v>1921</v>
      </c>
      <c r="G520">
        <v>0</v>
      </c>
      <c r="I520">
        <v>0</v>
      </c>
      <c r="J520" t="s">
        <v>861</v>
      </c>
      <c r="K520" t="s">
        <v>862</v>
      </c>
      <c r="L520" t="s">
        <v>862</v>
      </c>
      <c r="M520">
        <v>2</v>
      </c>
      <c r="N520" t="s">
        <v>625</v>
      </c>
      <c r="O520">
        <v>1</v>
      </c>
      <c r="P520" t="s">
        <v>616</v>
      </c>
      <c r="Q520" t="s">
        <v>626</v>
      </c>
      <c r="R520">
        <v>2</v>
      </c>
      <c r="S520">
        <v>1</v>
      </c>
      <c r="T520" s="60">
        <v>41820</v>
      </c>
      <c r="U520" s="60">
        <v>41820</v>
      </c>
      <c r="V520" s="60">
        <v>41820</v>
      </c>
      <c r="W520" t="s">
        <v>201</v>
      </c>
      <c r="X520" t="s">
        <v>864</v>
      </c>
      <c r="Y520" t="s">
        <v>639</v>
      </c>
      <c r="Z520">
        <v>2.9999998999999999E-2</v>
      </c>
      <c r="AA520">
        <v>6.7500003000000003E-2</v>
      </c>
      <c r="AB520">
        <v>1</v>
      </c>
      <c r="AC520">
        <v>0</v>
      </c>
      <c r="AD520">
        <v>4</v>
      </c>
      <c r="AE520">
        <v>0</v>
      </c>
      <c r="AF520">
        <v>3</v>
      </c>
      <c r="AG520">
        <v>30</v>
      </c>
      <c r="AO520">
        <v>10691309</v>
      </c>
      <c r="AP520">
        <v>10393583</v>
      </c>
      <c r="AQ520">
        <v>-206163.5</v>
      </c>
      <c r="AR520">
        <v>0</v>
      </c>
      <c r="AS520">
        <v>0</v>
      </c>
      <c r="AT520">
        <v>0</v>
      </c>
      <c r="AU520">
        <v>1</v>
      </c>
      <c r="AV520">
        <v>2</v>
      </c>
      <c r="AX520">
        <v>0</v>
      </c>
      <c r="AY520">
        <v>0.75</v>
      </c>
      <c r="AZ520">
        <v>4</v>
      </c>
      <c r="BA520">
        <v>1</v>
      </c>
      <c r="BB520">
        <v>1</v>
      </c>
      <c r="BC520">
        <v>1</v>
      </c>
      <c r="BE520">
        <v>0</v>
      </c>
      <c r="BF520">
        <v>1.2</v>
      </c>
      <c r="BG520">
        <v>0.80000000999999998</v>
      </c>
      <c r="BP520" s="60">
        <v>41820</v>
      </c>
      <c r="BQ520">
        <v>10393583</v>
      </c>
      <c r="BR520">
        <v>21592210</v>
      </c>
      <c r="BS520">
        <v>0.48099997999999999</v>
      </c>
      <c r="BT520">
        <v>11198626</v>
      </c>
      <c r="BV520">
        <v>4262900</v>
      </c>
      <c r="BW520">
        <v>1056783.3</v>
      </c>
      <c r="BX520">
        <v>0.97199994000000001</v>
      </c>
      <c r="BY520">
        <v>0</v>
      </c>
      <c r="BZ520">
        <v>0</v>
      </c>
      <c r="CA520">
        <v>0</v>
      </c>
      <c r="CC520">
        <v>0.13730000000000001</v>
      </c>
      <c r="CE520">
        <v>6.6599994999999995E-2</v>
      </c>
      <c r="CG520">
        <v>0.10510000999999999</v>
      </c>
      <c r="CJ520">
        <v>5.6799996999999998E-2</v>
      </c>
      <c r="CR520">
        <v>1</v>
      </c>
      <c r="CS520">
        <v>0</v>
      </c>
      <c r="CT520">
        <v>0</v>
      </c>
      <c r="CU520">
        <v>0</v>
      </c>
      <c r="CV520">
        <v>0.23599999999999999</v>
      </c>
      <c r="CW520">
        <v>0</v>
      </c>
      <c r="CX520">
        <v>0</v>
      </c>
      <c r="CY520">
        <v>0.31600001</v>
      </c>
      <c r="CZ520">
        <v>0</v>
      </c>
      <c r="DA520">
        <v>0</v>
      </c>
      <c r="DB520">
        <v>5.4000000999999999E-2</v>
      </c>
      <c r="DC520">
        <v>0</v>
      </c>
      <c r="DD520">
        <v>0.39399995999999998</v>
      </c>
      <c r="DE520">
        <v>0</v>
      </c>
      <c r="DF520">
        <v>2016</v>
      </c>
      <c r="DG520">
        <v>9.2500000999999998E-2</v>
      </c>
      <c r="DH520">
        <v>2.9999998999999999E-2</v>
      </c>
      <c r="DI520">
        <v>6.25E-2</v>
      </c>
      <c r="DJ520">
        <v>7.5000002999999996E-2</v>
      </c>
      <c r="DK520">
        <v>0.105</v>
      </c>
      <c r="DR520">
        <v>0</v>
      </c>
      <c r="DS520">
        <v>0</v>
      </c>
      <c r="DT520">
        <v>0</v>
      </c>
      <c r="DU520">
        <v>0</v>
      </c>
      <c r="DV520">
        <v>70414</v>
      </c>
      <c r="DW520">
        <v>4124368</v>
      </c>
      <c r="DZ520">
        <v>58.573124</v>
      </c>
      <c r="EA520">
        <v>6417</v>
      </c>
      <c r="EB520">
        <v>11693</v>
      </c>
      <c r="EC520">
        <v>53010</v>
      </c>
      <c r="ED520">
        <v>1040804.9</v>
      </c>
      <c r="EF520">
        <v>19.634122999999999</v>
      </c>
      <c r="EG520">
        <v>53010</v>
      </c>
      <c r="EV520">
        <v>141534</v>
      </c>
      <c r="EW520">
        <v>1</v>
      </c>
      <c r="EX520">
        <v>1</v>
      </c>
      <c r="FP520">
        <v>81802</v>
      </c>
      <c r="FQ520">
        <v>194751</v>
      </c>
      <c r="FW520">
        <v>276553</v>
      </c>
      <c r="FX520">
        <v>546019</v>
      </c>
      <c r="GB520">
        <v>69918</v>
      </c>
      <c r="GG520">
        <v>776</v>
      </c>
      <c r="GL520">
        <v>-30505</v>
      </c>
      <c r="GM520">
        <v>666</v>
      </c>
      <c r="GN520">
        <v>-92</v>
      </c>
      <c r="GP520">
        <v>8905</v>
      </c>
      <c r="GQ520">
        <v>872240</v>
      </c>
      <c r="GR520">
        <v>-97986</v>
      </c>
      <c r="GS520">
        <v>-97986</v>
      </c>
      <c r="HA520">
        <v>-10734</v>
      </c>
      <c r="HB520">
        <v>-5347</v>
      </c>
      <c r="HD520">
        <v>-2408</v>
      </c>
      <c r="HE520">
        <v>-116475</v>
      </c>
      <c r="HG520">
        <v>5189442</v>
      </c>
    </row>
    <row r="521" spans="1:215" x14ac:dyDescent="0.25">
      <c r="A521">
        <v>38</v>
      </c>
      <c r="B521" t="s">
        <v>870</v>
      </c>
      <c r="C521">
        <v>2001</v>
      </c>
      <c r="E521" t="s">
        <v>871</v>
      </c>
      <c r="F521">
        <v>1953</v>
      </c>
      <c r="G521">
        <v>0</v>
      </c>
      <c r="I521">
        <v>0</v>
      </c>
      <c r="J521" t="s">
        <v>872</v>
      </c>
      <c r="K521" t="s">
        <v>873</v>
      </c>
      <c r="L521" t="s">
        <v>873</v>
      </c>
      <c r="M521">
        <v>1</v>
      </c>
      <c r="N521" t="s">
        <v>615</v>
      </c>
      <c r="O521">
        <v>1</v>
      </c>
      <c r="P521" t="s">
        <v>616</v>
      </c>
      <c r="Q521" t="s">
        <v>626</v>
      </c>
      <c r="R521">
        <v>2</v>
      </c>
      <c r="S521">
        <v>1</v>
      </c>
      <c r="T521" s="60">
        <v>37072</v>
      </c>
      <c r="U521" s="60">
        <v>37072</v>
      </c>
      <c r="V521" s="60">
        <v>37072</v>
      </c>
      <c r="W521" t="s">
        <v>201</v>
      </c>
      <c r="X521" t="s">
        <v>874</v>
      </c>
      <c r="Y521" t="s">
        <v>619</v>
      </c>
      <c r="Z521">
        <v>3.5000000000000003E-2</v>
      </c>
      <c r="AA521">
        <v>7.5000002999999996E-2</v>
      </c>
      <c r="AB521">
        <v>1</v>
      </c>
      <c r="AC521">
        <v>0</v>
      </c>
      <c r="AD521">
        <v>1</v>
      </c>
      <c r="AE521">
        <v>1</v>
      </c>
      <c r="AF521">
        <v>1</v>
      </c>
      <c r="AG521">
        <v>39</v>
      </c>
      <c r="BP521" s="60">
        <v>37072</v>
      </c>
      <c r="BQ521">
        <v>15112425</v>
      </c>
      <c r="BR521">
        <v>15553379</v>
      </c>
      <c r="BS521">
        <v>0.97160005999999999</v>
      </c>
      <c r="BT521">
        <v>440955</v>
      </c>
      <c r="BV521">
        <v>4550180</v>
      </c>
      <c r="BW521">
        <v>268315</v>
      </c>
      <c r="BX521">
        <v>1</v>
      </c>
      <c r="BY521">
        <v>0</v>
      </c>
      <c r="BZ521">
        <v>0</v>
      </c>
      <c r="CA521">
        <v>0</v>
      </c>
      <c r="CC521">
        <v>-4.7300000000000002E-2</v>
      </c>
      <c r="CE521">
        <v>6.8199999999999997E-2</v>
      </c>
      <c r="CG521">
        <v>0.11650000000000001</v>
      </c>
      <c r="CJ521">
        <v>0.112</v>
      </c>
      <c r="CR521">
        <v>1</v>
      </c>
      <c r="CS521">
        <v>0</v>
      </c>
      <c r="CT521">
        <v>0</v>
      </c>
      <c r="CU521">
        <v>0</v>
      </c>
      <c r="CV521">
        <v>0.43000000999999999</v>
      </c>
      <c r="CW521">
        <v>0.28999998999999999</v>
      </c>
      <c r="CX521">
        <v>0.14000000000000001</v>
      </c>
      <c r="CY521">
        <v>0.38</v>
      </c>
      <c r="CZ521">
        <v>0</v>
      </c>
      <c r="DA521">
        <v>0</v>
      </c>
      <c r="DB521">
        <v>5.9999998999999998E-2</v>
      </c>
      <c r="DC521">
        <v>0.01</v>
      </c>
      <c r="DD521">
        <v>0.12</v>
      </c>
      <c r="DE521">
        <v>0</v>
      </c>
      <c r="DF521">
        <v>2002</v>
      </c>
      <c r="DG521">
        <v>8.9300007000000001E-2</v>
      </c>
      <c r="DH521">
        <v>3.6999999999999998E-2</v>
      </c>
      <c r="DI521">
        <v>5.2299999E-2</v>
      </c>
      <c r="DJ521">
        <v>5.7500001000000002E-2</v>
      </c>
      <c r="DK521">
        <v>9.4499998000000002E-2</v>
      </c>
      <c r="DR521">
        <v>0</v>
      </c>
      <c r="DS521">
        <v>0</v>
      </c>
      <c r="DT521">
        <v>0</v>
      </c>
      <c r="DU521">
        <v>0</v>
      </c>
      <c r="DV521">
        <v>154610</v>
      </c>
      <c r="DX521">
        <v>45</v>
      </c>
      <c r="DY521">
        <v>11.5</v>
      </c>
      <c r="DZ521">
        <v>30.341000000000001</v>
      </c>
      <c r="EA521">
        <v>32650</v>
      </c>
      <c r="EC521">
        <v>68703</v>
      </c>
      <c r="EF521">
        <v>8.2209997000000001</v>
      </c>
      <c r="EG521">
        <v>68703</v>
      </c>
      <c r="ES521">
        <v>0</v>
      </c>
      <c r="EV521">
        <v>255963</v>
      </c>
      <c r="EW521">
        <v>0</v>
      </c>
      <c r="EX521">
        <v>0</v>
      </c>
      <c r="FB521">
        <v>5448405.5</v>
      </c>
      <c r="FP521">
        <v>178876.73</v>
      </c>
      <c r="FQ521">
        <v>268315.09000000003</v>
      </c>
      <c r="FV521">
        <v>3847.364</v>
      </c>
      <c r="FW521">
        <v>451039.19</v>
      </c>
      <c r="FX521">
        <v>-1602178</v>
      </c>
      <c r="FZ521">
        <v>471887.63</v>
      </c>
      <c r="GA521">
        <v>80717.281000000003</v>
      </c>
      <c r="GB521">
        <v>552604.88</v>
      </c>
      <c r="GC521">
        <v>75617.156000000003</v>
      </c>
      <c r="GG521">
        <v>23519.798999999999</v>
      </c>
      <c r="GL521">
        <v>-42597.050999999999</v>
      </c>
      <c r="GM521">
        <v>37846.438000000002</v>
      </c>
      <c r="GN521">
        <v>-34003.531000000003</v>
      </c>
      <c r="GP521">
        <v>64.809997999999993</v>
      </c>
      <c r="GQ521">
        <v>-538086.31000000006</v>
      </c>
      <c r="GR521">
        <v>-624259.43999999994</v>
      </c>
      <c r="GS521">
        <v>-624259.43999999994</v>
      </c>
      <c r="HA521">
        <v>-42073.824000000001</v>
      </c>
      <c r="HB521">
        <v>-7264.4467999999997</v>
      </c>
      <c r="HE521">
        <v>-673597.75</v>
      </c>
      <c r="HG521">
        <v>15928547</v>
      </c>
    </row>
    <row r="522" spans="1:215" x14ac:dyDescent="0.25">
      <c r="A522">
        <v>38</v>
      </c>
      <c r="B522" t="s">
        <v>870</v>
      </c>
      <c r="C522">
        <v>2002</v>
      </c>
      <c r="E522" t="s">
        <v>871</v>
      </c>
      <c r="F522">
        <v>1953</v>
      </c>
      <c r="G522">
        <v>0</v>
      </c>
      <c r="I522">
        <v>0</v>
      </c>
      <c r="J522" t="s">
        <v>872</v>
      </c>
      <c r="K522" t="s">
        <v>873</v>
      </c>
      <c r="L522" t="s">
        <v>873</v>
      </c>
      <c r="M522">
        <v>1</v>
      </c>
      <c r="N522" t="s">
        <v>615</v>
      </c>
      <c r="O522">
        <v>1</v>
      </c>
      <c r="P522" t="s">
        <v>616</v>
      </c>
      <c r="Q522" t="s">
        <v>626</v>
      </c>
      <c r="R522">
        <v>2</v>
      </c>
      <c r="S522">
        <v>1</v>
      </c>
      <c r="T522" s="60">
        <v>37437</v>
      </c>
      <c r="U522" s="60">
        <v>37437</v>
      </c>
      <c r="V522" s="60">
        <v>37437</v>
      </c>
      <c r="W522" t="s">
        <v>201</v>
      </c>
      <c r="X522" t="s">
        <v>874</v>
      </c>
      <c r="Y522" t="s">
        <v>619</v>
      </c>
      <c r="Z522">
        <v>3.5000000000000003E-2</v>
      </c>
      <c r="AA522">
        <v>7.5000002999999996E-2</v>
      </c>
      <c r="AB522">
        <v>1</v>
      </c>
      <c r="AC522">
        <v>0</v>
      </c>
      <c r="AD522">
        <v>1</v>
      </c>
      <c r="AE522">
        <v>1</v>
      </c>
      <c r="AF522">
        <v>1</v>
      </c>
      <c r="AG522">
        <v>30</v>
      </c>
      <c r="BP522" s="60">
        <v>37437</v>
      </c>
      <c r="BQ522">
        <v>15613114</v>
      </c>
      <c r="BR522">
        <v>16868560</v>
      </c>
      <c r="BS522">
        <v>0.92559999000000004</v>
      </c>
      <c r="BT522">
        <v>1255445</v>
      </c>
      <c r="BV522">
        <v>4743576</v>
      </c>
      <c r="BW522">
        <v>278683</v>
      </c>
      <c r="BX522">
        <v>1</v>
      </c>
      <c r="BY522">
        <v>0</v>
      </c>
      <c r="BZ522">
        <v>0</v>
      </c>
      <c r="CA522">
        <v>0</v>
      </c>
      <c r="CC522">
        <v>-4.9400001999999998E-2</v>
      </c>
      <c r="CE522">
        <v>7.9000010000000002E-3</v>
      </c>
      <c r="CG522">
        <v>6.4800001999999995E-2</v>
      </c>
      <c r="CJ522">
        <v>9.64E-2</v>
      </c>
      <c r="CR522">
        <v>1</v>
      </c>
      <c r="CS522">
        <v>0</v>
      </c>
      <c r="CT522">
        <v>0</v>
      </c>
      <c r="CU522">
        <v>0</v>
      </c>
      <c r="CV522">
        <v>0.43000000999999999</v>
      </c>
      <c r="CW522">
        <v>0.27000001000000001</v>
      </c>
      <c r="CX522">
        <v>0.16</v>
      </c>
      <c r="CY522">
        <v>0.40000001000000002</v>
      </c>
      <c r="CZ522">
        <v>0</v>
      </c>
      <c r="DA522">
        <v>0</v>
      </c>
      <c r="DB522">
        <v>5.9999998999999998E-2</v>
      </c>
      <c r="DC522">
        <v>0</v>
      </c>
      <c r="DD522">
        <v>0.11</v>
      </c>
      <c r="DE522">
        <v>0</v>
      </c>
      <c r="DF522">
        <v>2003</v>
      </c>
      <c r="DG522">
        <v>9.0299993999999995E-2</v>
      </c>
      <c r="DH522">
        <v>3.6999999999999998E-2</v>
      </c>
      <c r="DI522">
        <v>5.3300001E-2</v>
      </c>
      <c r="DJ522">
        <v>6.7600004000000005E-2</v>
      </c>
      <c r="DK522">
        <v>0.1046</v>
      </c>
      <c r="DR522">
        <v>0</v>
      </c>
      <c r="DS522">
        <v>0</v>
      </c>
      <c r="DT522">
        <v>0</v>
      </c>
      <c r="DU522">
        <v>0</v>
      </c>
      <c r="DV522">
        <v>158467</v>
      </c>
      <c r="DX522">
        <v>45.099997999999999</v>
      </c>
      <c r="DY522">
        <v>11.3</v>
      </c>
      <c r="DZ522">
        <v>32.118999000000002</v>
      </c>
      <c r="EA522">
        <v>34792</v>
      </c>
      <c r="EC522">
        <v>71715</v>
      </c>
      <c r="EF522">
        <v>9.0909996</v>
      </c>
      <c r="EG522">
        <v>71715</v>
      </c>
      <c r="ES522">
        <v>0</v>
      </c>
      <c r="EV522">
        <v>264974</v>
      </c>
      <c r="EW522">
        <v>0</v>
      </c>
      <c r="EX522">
        <v>0</v>
      </c>
      <c r="FB522">
        <v>6207351.5</v>
      </c>
      <c r="FP522">
        <v>185788.5</v>
      </c>
      <c r="FQ522">
        <v>278682.75</v>
      </c>
      <c r="FV522">
        <v>4983.3339999999998</v>
      </c>
      <c r="FW522">
        <v>469454.56</v>
      </c>
      <c r="FX522">
        <v>-1222306</v>
      </c>
      <c r="FZ522">
        <v>309350.59000000003</v>
      </c>
      <c r="GA522">
        <v>83941.695000000007</v>
      </c>
      <c r="GB522">
        <v>393292.28</v>
      </c>
      <c r="GC522">
        <v>71497.843999999997</v>
      </c>
      <c r="GG522">
        <v>20006.103999999999</v>
      </c>
      <c r="GL522">
        <v>-37634.730000000003</v>
      </c>
      <c r="GM522">
        <v>18891.543000000001</v>
      </c>
      <c r="GN522">
        <v>-16133.361000000001</v>
      </c>
      <c r="GP522">
        <v>67.800003000000004</v>
      </c>
      <c r="GQ522">
        <v>-302863.96999999997</v>
      </c>
      <c r="GR522">
        <v>-705767.69</v>
      </c>
      <c r="GS522">
        <v>-705767.69</v>
      </c>
      <c r="HA522">
        <v>-37915.199000000001</v>
      </c>
      <c r="HB522">
        <v>-7581.1049999999996</v>
      </c>
      <c r="HE522">
        <v>-751264</v>
      </c>
      <c r="HG522">
        <v>14874419</v>
      </c>
    </row>
    <row r="523" spans="1:215" x14ac:dyDescent="0.25">
      <c r="A523">
        <v>38</v>
      </c>
      <c r="B523" t="s">
        <v>870</v>
      </c>
      <c r="C523">
        <v>2003</v>
      </c>
      <c r="E523" t="s">
        <v>871</v>
      </c>
      <c r="F523">
        <v>1953</v>
      </c>
      <c r="G523">
        <v>0</v>
      </c>
      <c r="I523">
        <v>0</v>
      </c>
      <c r="J523" t="s">
        <v>872</v>
      </c>
      <c r="K523" t="s">
        <v>873</v>
      </c>
      <c r="L523" t="s">
        <v>873</v>
      </c>
      <c r="M523">
        <v>1</v>
      </c>
      <c r="N523" t="s">
        <v>615</v>
      </c>
      <c r="O523">
        <v>1</v>
      </c>
      <c r="P523" t="s">
        <v>616</v>
      </c>
      <c r="Q523" t="s">
        <v>626</v>
      </c>
      <c r="R523">
        <v>2</v>
      </c>
      <c r="S523">
        <v>1</v>
      </c>
      <c r="T523" s="60">
        <v>37802</v>
      </c>
      <c r="U523" s="60">
        <v>37802</v>
      </c>
      <c r="V523" s="60">
        <v>37802</v>
      </c>
      <c r="W523" t="s">
        <v>201</v>
      </c>
      <c r="X523" t="s">
        <v>874</v>
      </c>
      <c r="Y523" t="s">
        <v>619</v>
      </c>
      <c r="Z523">
        <v>3.5000000000000003E-2</v>
      </c>
      <c r="AA523">
        <v>7.5000002999999996E-2</v>
      </c>
      <c r="AB523">
        <v>1</v>
      </c>
      <c r="AC523">
        <v>0</v>
      </c>
      <c r="AD523">
        <v>1</v>
      </c>
      <c r="AE523">
        <v>1</v>
      </c>
      <c r="AF523">
        <v>1</v>
      </c>
      <c r="AG523">
        <v>30</v>
      </c>
      <c r="BP523" s="60">
        <v>37802</v>
      </c>
      <c r="BQ523">
        <v>16120476</v>
      </c>
      <c r="BR523">
        <v>17987376</v>
      </c>
      <c r="BS523">
        <v>0.8962</v>
      </c>
      <c r="BT523">
        <v>1866899</v>
      </c>
      <c r="BV523">
        <v>4881100</v>
      </c>
      <c r="BW523">
        <v>289772</v>
      </c>
      <c r="BX523">
        <v>0.99199998</v>
      </c>
      <c r="BY523">
        <v>0</v>
      </c>
      <c r="BZ523">
        <v>0</v>
      </c>
      <c r="CA523">
        <v>0</v>
      </c>
      <c r="CC523">
        <v>5.5899999999999998E-2</v>
      </c>
      <c r="CE523">
        <v>-1.4800000000000001E-2</v>
      </c>
      <c r="CG523">
        <v>4.1199997000000002E-2</v>
      </c>
      <c r="CJ523">
        <v>9.1600001E-2</v>
      </c>
      <c r="CR523">
        <v>1</v>
      </c>
      <c r="CS523">
        <v>0</v>
      </c>
      <c r="CT523">
        <v>0</v>
      </c>
      <c r="CU523">
        <v>0</v>
      </c>
      <c r="CV523">
        <v>0.45099998000000002</v>
      </c>
      <c r="CW523">
        <v>0.29700001999999998</v>
      </c>
      <c r="CX523">
        <v>0.154</v>
      </c>
      <c r="CY523">
        <v>0.37200000999999999</v>
      </c>
      <c r="CZ523">
        <v>0</v>
      </c>
      <c r="DA523">
        <v>0</v>
      </c>
      <c r="DB523">
        <v>5.9999998999999998E-2</v>
      </c>
      <c r="DC523">
        <v>6.0000000000000001E-3</v>
      </c>
      <c r="DD523">
        <v>0.112</v>
      </c>
      <c r="DE523">
        <v>0</v>
      </c>
      <c r="DF523">
        <v>2004</v>
      </c>
      <c r="DG523">
        <v>9.0600005999999997E-2</v>
      </c>
      <c r="DH523">
        <v>3.6999999999999998E-2</v>
      </c>
      <c r="DI523">
        <v>5.3600002000000001E-2</v>
      </c>
      <c r="DJ523">
        <v>7.4600003999999998E-2</v>
      </c>
      <c r="DK523">
        <v>0.1116</v>
      </c>
      <c r="DR523">
        <v>0</v>
      </c>
      <c r="DS523">
        <v>0</v>
      </c>
      <c r="DT523">
        <v>0</v>
      </c>
      <c r="DU523">
        <v>0</v>
      </c>
      <c r="DV523">
        <v>159310</v>
      </c>
      <c r="DX523">
        <v>45.200001</v>
      </c>
      <c r="DY523">
        <v>11.4</v>
      </c>
      <c r="DZ523">
        <v>31.950001</v>
      </c>
      <c r="EA523">
        <v>35375</v>
      </c>
      <c r="EC523">
        <v>74128</v>
      </c>
      <c r="EF523">
        <v>9.3990001999999997</v>
      </c>
      <c r="EG523">
        <v>74128</v>
      </c>
      <c r="ES523">
        <v>0</v>
      </c>
      <c r="EV523">
        <v>268813</v>
      </c>
      <c r="EW523">
        <v>0</v>
      </c>
      <c r="EX523">
        <v>0</v>
      </c>
      <c r="FB523">
        <v>6713972</v>
      </c>
      <c r="FP523">
        <v>185430.58</v>
      </c>
      <c r="FQ523">
        <v>287523.56</v>
      </c>
      <c r="FV523">
        <v>12031.207</v>
      </c>
      <c r="FW523">
        <v>484985.34</v>
      </c>
      <c r="FX523">
        <v>408036.19</v>
      </c>
      <c r="FZ523">
        <v>268984.5</v>
      </c>
      <c r="GA523">
        <v>93319.07</v>
      </c>
      <c r="GB523">
        <v>362303.59</v>
      </c>
      <c r="GC523">
        <v>58218.027000000002</v>
      </c>
      <c r="GG523">
        <v>11872.884</v>
      </c>
      <c r="GL523">
        <v>-29908.131000000001</v>
      </c>
      <c r="GM523">
        <v>22283.963</v>
      </c>
      <c r="GN523">
        <v>-17998.778999999999</v>
      </c>
      <c r="GP523">
        <v>8951.9639000000006</v>
      </c>
      <c r="GQ523">
        <v>1308745</v>
      </c>
      <c r="GR523">
        <v>-736330.88</v>
      </c>
      <c r="GS523">
        <v>-736330.88</v>
      </c>
      <c r="HA523">
        <v>-35591.324000000001</v>
      </c>
      <c r="HB523">
        <v>-8041.1127999999999</v>
      </c>
      <c r="HE523">
        <v>-779963.31</v>
      </c>
      <c r="HG523">
        <v>15403201</v>
      </c>
    </row>
    <row r="524" spans="1:215" x14ac:dyDescent="0.25">
      <c r="A524">
        <v>38</v>
      </c>
      <c r="B524" t="s">
        <v>870</v>
      </c>
      <c r="C524">
        <v>2004</v>
      </c>
      <c r="E524" t="s">
        <v>871</v>
      </c>
      <c r="F524">
        <v>1953</v>
      </c>
      <c r="G524">
        <v>0</v>
      </c>
      <c r="I524">
        <v>0</v>
      </c>
      <c r="J524" t="s">
        <v>872</v>
      </c>
      <c r="K524" t="s">
        <v>873</v>
      </c>
      <c r="L524" t="s">
        <v>873</v>
      </c>
      <c r="M524">
        <v>1</v>
      </c>
      <c r="N524" t="s">
        <v>615</v>
      </c>
      <c r="O524">
        <v>1</v>
      </c>
      <c r="P524" t="s">
        <v>616</v>
      </c>
      <c r="Q524" t="s">
        <v>626</v>
      </c>
      <c r="R524">
        <v>2</v>
      </c>
      <c r="S524">
        <v>1</v>
      </c>
      <c r="T524" s="60">
        <v>38168</v>
      </c>
      <c r="U524" s="60">
        <v>38168</v>
      </c>
      <c r="V524" s="60">
        <v>38168</v>
      </c>
      <c r="W524" t="s">
        <v>201</v>
      </c>
      <c r="X524" t="s">
        <v>874</v>
      </c>
      <c r="Y524" t="s">
        <v>619</v>
      </c>
      <c r="Z524">
        <v>3.5000000000000003E-2</v>
      </c>
      <c r="AA524">
        <v>7.5000002999999996E-2</v>
      </c>
      <c r="AB524">
        <v>1</v>
      </c>
      <c r="AC524">
        <v>0</v>
      </c>
      <c r="AD524">
        <v>1</v>
      </c>
      <c r="AE524">
        <v>1</v>
      </c>
      <c r="AF524">
        <v>1</v>
      </c>
      <c r="AG524">
        <v>30</v>
      </c>
      <c r="BP524" s="60">
        <v>38168</v>
      </c>
      <c r="BQ524">
        <v>16951944</v>
      </c>
      <c r="BR524">
        <v>19128412</v>
      </c>
      <c r="BS524">
        <v>0.88620001000000004</v>
      </c>
      <c r="BT524">
        <v>2176468</v>
      </c>
      <c r="BV524">
        <v>5072028</v>
      </c>
      <c r="BW524">
        <v>328760</v>
      </c>
      <c r="BX524">
        <v>0.90900004000000001</v>
      </c>
      <c r="BY524">
        <v>0</v>
      </c>
      <c r="BZ524">
        <v>0</v>
      </c>
      <c r="CA524">
        <v>0</v>
      </c>
      <c r="CC524">
        <v>0.13779999000000001</v>
      </c>
      <c r="CE524">
        <v>4.5200000999999997E-2</v>
      </c>
      <c r="CG524">
        <v>4.2300000999999997E-2</v>
      </c>
      <c r="CJ524">
        <v>0.1027</v>
      </c>
      <c r="CR524">
        <v>1</v>
      </c>
      <c r="CS524">
        <v>0</v>
      </c>
      <c r="CT524">
        <v>0</v>
      </c>
      <c r="CU524">
        <v>0</v>
      </c>
      <c r="CV524">
        <v>0.49900000999999999</v>
      </c>
      <c r="CW524">
        <v>0.34200001000000002</v>
      </c>
      <c r="CX524">
        <v>0.15700001</v>
      </c>
      <c r="CY524">
        <v>0.375</v>
      </c>
      <c r="CZ524">
        <v>0</v>
      </c>
      <c r="DA524">
        <v>0</v>
      </c>
      <c r="DB524">
        <v>6.1000000999999998E-2</v>
      </c>
      <c r="DC524">
        <v>4.0000000000000001E-3</v>
      </c>
      <c r="DD524">
        <v>6.1000000999999998E-2</v>
      </c>
      <c r="DE524">
        <v>0</v>
      </c>
      <c r="DF524">
        <v>2005</v>
      </c>
      <c r="DG524">
        <v>9.0900004000000006E-2</v>
      </c>
      <c r="DH524">
        <v>3.6999999999999998E-2</v>
      </c>
      <c r="DI524">
        <v>5.3900000000000003E-2</v>
      </c>
      <c r="DJ524">
        <v>7.7199996000000007E-2</v>
      </c>
      <c r="DK524">
        <v>0.1142</v>
      </c>
      <c r="DR524">
        <v>0</v>
      </c>
      <c r="DS524">
        <v>0</v>
      </c>
      <c r="DT524">
        <v>0</v>
      </c>
      <c r="DU524">
        <v>0</v>
      </c>
      <c r="DV524">
        <v>160003</v>
      </c>
      <c r="DX524">
        <v>45.400002000000001</v>
      </c>
      <c r="DY524">
        <v>11.6</v>
      </c>
      <c r="DZ524">
        <v>33.082000999999998</v>
      </c>
      <c r="EA524">
        <v>35788</v>
      </c>
      <c r="EC524">
        <v>76782</v>
      </c>
      <c r="EF524">
        <v>9.7869997000000009</v>
      </c>
      <c r="EG524">
        <v>76782</v>
      </c>
      <c r="ES524">
        <v>0</v>
      </c>
      <c r="EV524">
        <v>272573</v>
      </c>
      <c r="EW524">
        <v>0</v>
      </c>
      <c r="EX524">
        <v>0</v>
      </c>
      <c r="FB524">
        <v>7255282.5</v>
      </c>
      <c r="FP524">
        <v>192807.98</v>
      </c>
      <c r="FQ524">
        <v>298923.65999999997</v>
      </c>
      <c r="FV524">
        <v>14903.466</v>
      </c>
      <c r="FW524">
        <v>506635.13</v>
      </c>
      <c r="FX524">
        <v>1780902.9</v>
      </c>
      <c r="FZ524">
        <v>249802.2</v>
      </c>
      <c r="GA524">
        <v>102894.53</v>
      </c>
      <c r="GB524">
        <v>352696.72</v>
      </c>
      <c r="GC524">
        <v>64158.620999999999</v>
      </c>
      <c r="GG524">
        <v>5969.3568999999998</v>
      </c>
      <c r="GL524">
        <v>-31224.355</v>
      </c>
      <c r="GM524">
        <v>19155.541000000001</v>
      </c>
      <c r="GN524">
        <v>-14393.51</v>
      </c>
      <c r="GP524">
        <v>72</v>
      </c>
      <c r="GQ524">
        <v>2683972.2999999998</v>
      </c>
      <c r="GR524">
        <v>-792866.75</v>
      </c>
      <c r="GS524">
        <v>-792866.75</v>
      </c>
      <c r="HA524">
        <v>-36430.012000000002</v>
      </c>
      <c r="HB524">
        <v>-7959.6010999999999</v>
      </c>
      <c r="HE524">
        <v>-837256.38</v>
      </c>
      <c r="HG524">
        <v>17249916</v>
      </c>
    </row>
    <row r="525" spans="1:215" x14ac:dyDescent="0.25">
      <c r="A525">
        <v>38</v>
      </c>
      <c r="B525" t="s">
        <v>870</v>
      </c>
      <c r="C525">
        <v>2005</v>
      </c>
      <c r="E525" t="s">
        <v>871</v>
      </c>
      <c r="F525">
        <v>1953</v>
      </c>
      <c r="G525">
        <v>0</v>
      </c>
      <c r="I525">
        <v>0</v>
      </c>
      <c r="J525" t="s">
        <v>872</v>
      </c>
      <c r="K525" t="s">
        <v>873</v>
      </c>
      <c r="L525" t="s">
        <v>873</v>
      </c>
      <c r="M525">
        <v>1</v>
      </c>
      <c r="N525" t="s">
        <v>615</v>
      </c>
      <c r="O525">
        <v>1</v>
      </c>
      <c r="P525" t="s">
        <v>616</v>
      </c>
      <c r="Q525" t="s">
        <v>626</v>
      </c>
      <c r="R525">
        <v>2</v>
      </c>
      <c r="S525">
        <v>1</v>
      </c>
      <c r="T525" s="60">
        <v>38533</v>
      </c>
      <c r="U525" s="60">
        <v>38533</v>
      </c>
      <c r="V525" s="60">
        <v>38168</v>
      </c>
      <c r="W525" t="s">
        <v>201</v>
      </c>
      <c r="X525" t="s">
        <v>874</v>
      </c>
      <c r="Y525" t="s">
        <v>619</v>
      </c>
      <c r="Z525">
        <v>3.5000000000000003E-2</v>
      </c>
      <c r="AA525">
        <v>7.5000002999999996E-2</v>
      </c>
      <c r="AB525">
        <v>1</v>
      </c>
      <c r="AC525">
        <v>0</v>
      </c>
      <c r="AD525">
        <v>1</v>
      </c>
      <c r="AE525">
        <v>1</v>
      </c>
      <c r="AF525">
        <v>1</v>
      </c>
      <c r="AG525">
        <v>30</v>
      </c>
      <c r="BP525" s="60">
        <v>38168</v>
      </c>
      <c r="BQ525">
        <v>17951490</v>
      </c>
      <c r="BR525">
        <v>20240100</v>
      </c>
      <c r="BS525">
        <v>0.88690000999999996</v>
      </c>
      <c r="BT525">
        <v>2288609</v>
      </c>
      <c r="BV525">
        <v>5236861</v>
      </c>
      <c r="BW525">
        <v>363181</v>
      </c>
      <c r="BX525">
        <v>0.85600001000000003</v>
      </c>
      <c r="BY525">
        <v>0</v>
      </c>
      <c r="BZ525">
        <v>0</v>
      </c>
      <c r="CA525">
        <v>0</v>
      </c>
      <c r="CC525">
        <v>0.1125</v>
      </c>
      <c r="CE525">
        <v>0.10150000000000001</v>
      </c>
      <c r="CG525">
        <v>3.8900003000000002E-2</v>
      </c>
      <c r="CJ525">
        <v>9.9300004999999997E-2</v>
      </c>
      <c r="CR525">
        <v>1</v>
      </c>
      <c r="CS525">
        <v>0</v>
      </c>
      <c r="CT525">
        <v>0</v>
      </c>
      <c r="CU525">
        <v>0</v>
      </c>
      <c r="CV525">
        <v>0.47899999999999998</v>
      </c>
      <c r="CW525">
        <v>0.33300000000000002</v>
      </c>
      <c r="CX525">
        <v>0.14599999999999999</v>
      </c>
      <c r="CY525">
        <v>0.38800003999999999</v>
      </c>
      <c r="CZ525">
        <v>0</v>
      </c>
      <c r="DA525">
        <v>0</v>
      </c>
      <c r="DB525">
        <v>6.4999998000000003E-2</v>
      </c>
      <c r="DC525">
        <v>5.0000000000000001E-3</v>
      </c>
      <c r="DD525">
        <v>6.3000001E-2</v>
      </c>
      <c r="DE525">
        <v>0</v>
      </c>
      <c r="DF525">
        <v>2006</v>
      </c>
      <c r="DG525">
        <v>9.1200002000000002E-2</v>
      </c>
      <c r="DH525">
        <v>3.6999999999999998E-2</v>
      </c>
      <c r="DI525">
        <v>5.4200000999999998E-2</v>
      </c>
      <c r="DJ525">
        <v>7.7899999999999997E-2</v>
      </c>
      <c r="DK525">
        <v>0.1149</v>
      </c>
      <c r="DR525">
        <v>0</v>
      </c>
      <c r="DS525">
        <v>0</v>
      </c>
      <c r="DT525">
        <v>0</v>
      </c>
      <c r="DU525">
        <v>0</v>
      </c>
      <c r="DV525">
        <v>160876</v>
      </c>
      <c r="DX525">
        <v>45.599997999999999</v>
      </c>
      <c r="DY525">
        <v>11.8</v>
      </c>
      <c r="DZ525">
        <v>34.066001999999997</v>
      </c>
      <c r="EA525">
        <v>26919</v>
      </c>
      <c r="EC525">
        <v>79419</v>
      </c>
      <c r="EF525">
        <v>10.215</v>
      </c>
      <c r="EG525">
        <v>79419</v>
      </c>
      <c r="ES525">
        <v>0</v>
      </c>
      <c r="EV525">
        <v>267214</v>
      </c>
      <c r="EW525">
        <v>0</v>
      </c>
      <c r="EX525">
        <v>0</v>
      </c>
      <c r="FB525">
        <v>7841276.5</v>
      </c>
      <c r="FP525">
        <v>202607.22</v>
      </c>
      <c r="FQ525">
        <v>310842.38</v>
      </c>
      <c r="FV525">
        <v>11217.245999999999</v>
      </c>
      <c r="FW525">
        <v>524666.88</v>
      </c>
      <c r="FX525">
        <v>1591053.3</v>
      </c>
      <c r="FZ525">
        <v>220332.22</v>
      </c>
      <c r="GA525">
        <v>67280.398000000001</v>
      </c>
      <c r="GB525">
        <v>287612.63</v>
      </c>
      <c r="GC525">
        <v>75054.804999999993</v>
      </c>
      <c r="GG525">
        <v>615.59198000000004</v>
      </c>
      <c r="GL525">
        <v>-48784.644999999997</v>
      </c>
      <c r="GM525">
        <v>47940.309000000001</v>
      </c>
      <c r="GN525">
        <v>-41002.910000000003</v>
      </c>
      <c r="GP525">
        <v>42</v>
      </c>
      <c r="GQ525">
        <v>2437198</v>
      </c>
      <c r="GR525">
        <v>-868557.63</v>
      </c>
      <c r="GS525">
        <v>-868557.63</v>
      </c>
      <c r="HA525">
        <v>-43113.457000000002</v>
      </c>
      <c r="HB525">
        <v>-8214.9032999999999</v>
      </c>
      <c r="HE525">
        <v>-919885.94</v>
      </c>
      <c r="HG525">
        <v>18767228</v>
      </c>
    </row>
    <row r="526" spans="1:215" x14ac:dyDescent="0.25">
      <c r="A526">
        <v>38</v>
      </c>
      <c r="B526" t="s">
        <v>870</v>
      </c>
      <c r="C526">
        <v>2006</v>
      </c>
      <c r="E526" t="s">
        <v>871</v>
      </c>
      <c r="F526">
        <v>1953</v>
      </c>
      <c r="G526">
        <v>0</v>
      </c>
      <c r="I526">
        <v>0</v>
      </c>
      <c r="J526" t="s">
        <v>872</v>
      </c>
      <c r="K526" t="s">
        <v>873</v>
      </c>
      <c r="L526" t="s">
        <v>873</v>
      </c>
      <c r="M526">
        <v>1</v>
      </c>
      <c r="N526" t="s">
        <v>615</v>
      </c>
      <c r="O526">
        <v>1</v>
      </c>
      <c r="P526" t="s">
        <v>616</v>
      </c>
      <c r="Q526" t="s">
        <v>626</v>
      </c>
      <c r="R526">
        <v>2</v>
      </c>
      <c r="S526">
        <v>1</v>
      </c>
      <c r="T526" s="60">
        <v>38898</v>
      </c>
      <c r="U526" s="60">
        <v>38898</v>
      </c>
      <c r="V526" s="60">
        <v>38898</v>
      </c>
      <c r="W526" t="s">
        <v>201</v>
      </c>
      <c r="X526" t="s">
        <v>874</v>
      </c>
      <c r="Y526" t="s">
        <v>619</v>
      </c>
      <c r="Z526">
        <v>3.2499999000000002E-2</v>
      </c>
      <c r="AA526">
        <v>7.5000002999999996E-2</v>
      </c>
      <c r="AB526">
        <v>1</v>
      </c>
      <c r="AC526">
        <v>0</v>
      </c>
      <c r="AD526">
        <v>1</v>
      </c>
      <c r="AE526">
        <v>1</v>
      </c>
      <c r="AF526">
        <v>1</v>
      </c>
      <c r="AG526">
        <v>30</v>
      </c>
      <c r="BP526" s="60">
        <v>38898</v>
      </c>
      <c r="BQ526">
        <v>19144036</v>
      </c>
      <c r="BR526">
        <v>21651122</v>
      </c>
      <c r="BS526">
        <v>0.88419998</v>
      </c>
      <c r="BT526">
        <v>2507086</v>
      </c>
      <c r="BV526">
        <v>5523863</v>
      </c>
      <c r="BW526">
        <v>387542</v>
      </c>
      <c r="BX526">
        <v>0.83800006000000005</v>
      </c>
      <c r="BY526">
        <v>0</v>
      </c>
      <c r="BZ526">
        <v>0</v>
      </c>
      <c r="CA526">
        <v>0</v>
      </c>
      <c r="CC526">
        <v>0.1111</v>
      </c>
      <c r="CE526">
        <v>0.12039999999999999</v>
      </c>
      <c r="CG526">
        <v>7.1400002000000004E-2</v>
      </c>
      <c r="CJ526">
        <v>9.3699999000000006E-2</v>
      </c>
      <c r="CR526">
        <v>1</v>
      </c>
      <c r="CS526">
        <v>0</v>
      </c>
      <c r="CT526">
        <v>0</v>
      </c>
      <c r="CU526">
        <v>0</v>
      </c>
      <c r="CV526">
        <v>0.46300003000000001</v>
      </c>
      <c r="CW526">
        <v>0.30700000999999999</v>
      </c>
      <c r="CX526">
        <v>0.156</v>
      </c>
      <c r="CY526">
        <v>0.37399998000000001</v>
      </c>
      <c r="CZ526">
        <v>0</v>
      </c>
      <c r="DA526">
        <v>0</v>
      </c>
      <c r="DB526">
        <v>8.3999999000000006E-2</v>
      </c>
      <c r="DC526">
        <v>3.0000000000000001E-3</v>
      </c>
      <c r="DD526">
        <v>7.5999997999999999E-2</v>
      </c>
      <c r="DE526">
        <v>0</v>
      </c>
      <c r="DF526">
        <v>2007</v>
      </c>
      <c r="DG526">
        <v>9.0500004999999994E-2</v>
      </c>
      <c r="DH526">
        <v>3.9000000999999999E-2</v>
      </c>
      <c r="DI526">
        <v>5.1499999999999997E-2</v>
      </c>
      <c r="DJ526">
        <v>7.6099999000000002E-2</v>
      </c>
      <c r="DK526">
        <v>0.11509999999999999</v>
      </c>
      <c r="DR526">
        <v>0</v>
      </c>
      <c r="DS526">
        <v>0</v>
      </c>
      <c r="DT526">
        <v>0</v>
      </c>
      <c r="DU526">
        <v>0</v>
      </c>
      <c r="DV526">
        <v>163052</v>
      </c>
      <c r="DX526">
        <v>45.700001</v>
      </c>
      <c r="DY526">
        <v>11.7</v>
      </c>
      <c r="DZ526">
        <v>35.474997999999999</v>
      </c>
      <c r="EA526">
        <v>25918</v>
      </c>
      <c r="EC526">
        <v>82037</v>
      </c>
      <c r="EF526">
        <v>10.818</v>
      </c>
      <c r="EG526">
        <v>82037</v>
      </c>
      <c r="ES526">
        <v>0</v>
      </c>
      <c r="EV526">
        <v>271007</v>
      </c>
      <c r="EW526">
        <v>0</v>
      </c>
      <c r="EX526">
        <v>0</v>
      </c>
      <c r="FB526">
        <v>8448947</v>
      </c>
      <c r="FP526">
        <v>211522.05</v>
      </c>
      <c r="FQ526">
        <v>324655.5</v>
      </c>
      <c r="FV526">
        <v>11275.428</v>
      </c>
      <c r="FW526">
        <v>547453</v>
      </c>
      <c r="FX526">
        <v>1657759</v>
      </c>
      <c r="FZ526">
        <v>291223.84000000003</v>
      </c>
      <c r="GA526">
        <v>72660.062999999995</v>
      </c>
      <c r="GB526">
        <v>363883.91</v>
      </c>
      <c r="GC526">
        <v>84631.616999999998</v>
      </c>
      <c r="GG526">
        <v>377.58600000000001</v>
      </c>
      <c r="GL526">
        <v>-46104.211000000003</v>
      </c>
      <c r="GM526">
        <v>70394.468999999997</v>
      </c>
      <c r="GN526">
        <v>-65422.453000000001</v>
      </c>
      <c r="GQ526">
        <v>2612973</v>
      </c>
      <c r="GR526">
        <v>-924361.38</v>
      </c>
      <c r="GS526">
        <v>-924361.38</v>
      </c>
      <c r="HA526">
        <v>-41667.601999999999</v>
      </c>
      <c r="HB526">
        <v>-9320.5586000000003</v>
      </c>
      <c r="HE526">
        <v>-975349.56</v>
      </c>
      <c r="HG526">
        <v>20404852</v>
      </c>
    </row>
    <row r="527" spans="1:215" x14ac:dyDescent="0.25">
      <c r="A527">
        <v>38</v>
      </c>
      <c r="B527" t="s">
        <v>870</v>
      </c>
      <c r="C527">
        <v>2007</v>
      </c>
      <c r="E527" t="s">
        <v>871</v>
      </c>
      <c r="F527">
        <v>1953</v>
      </c>
      <c r="G527">
        <v>0</v>
      </c>
      <c r="I527">
        <v>0</v>
      </c>
      <c r="J527" t="s">
        <v>872</v>
      </c>
      <c r="K527" t="s">
        <v>873</v>
      </c>
      <c r="L527" t="s">
        <v>873</v>
      </c>
      <c r="M527">
        <v>1</v>
      </c>
      <c r="N527" t="s">
        <v>615</v>
      </c>
      <c r="O527">
        <v>1</v>
      </c>
      <c r="P527" t="s">
        <v>616</v>
      </c>
      <c r="Q527" t="s">
        <v>626</v>
      </c>
      <c r="R527">
        <v>2</v>
      </c>
      <c r="S527">
        <v>1</v>
      </c>
      <c r="T527" s="60">
        <v>39263</v>
      </c>
      <c r="U527" s="60">
        <v>39263</v>
      </c>
      <c r="V527" s="60">
        <v>39263</v>
      </c>
      <c r="W527" t="s">
        <v>201</v>
      </c>
      <c r="X527" t="s">
        <v>874</v>
      </c>
      <c r="Y527" t="s">
        <v>619</v>
      </c>
      <c r="Z527">
        <v>3.2499999000000002E-2</v>
      </c>
      <c r="AA527">
        <v>7.5000002999999996E-2</v>
      </c>
      <c r="AB527">
        <v>1</v>
      </c>
      <c r="AC527">
        <v>0</v>
      </c>
      <c r="AD527">
        <v>1</v>
      </c>
      <c r="AE527">
        <v>1</v>
      </c>
      <c r="AF527">
        <v>1</v>
      </c>
      <c r="AG527">
        <v>30</v>
      </c>
      <c r="BP527" s="60">
        <v>39263</v>
      </c>
      <c r="BQ527">
        <v>20759628</v>
      </c>
      <c r="BR527">
        <v>23026114</v>
      </c>
      <c r="BS527">
        <v>0.90160006000000004</v>
      </c>
      <c r="BT527">
        <v>2266485.2999999998</v>
      </c>
      <c r="BV527">
        <v>5781706</v>
      </c>
      <c r="BW527">
        <v>411879.59</v>
      </c>
      <c r="BX527">
        <v>0.83299999999999996</v>
      </c>
      <c r="BY527">
        <v>0</v>
      </c>
      <c r="BZ527">
        <v>0</v>
      </c>
      <c r="CA527">
        <v>0</v>
      </c>
      <c r="CC527">
        <v>0.16290002000000001</v>
      </c>
      <c r="CE527">
        <v>0.12859999999999999</v>
      </c>
      <c r="CG527">
        <v>0.1164</v>
      </c>
      <c r="CJ527">
        <v>9.0299993999999995E-2</v>
      </c>
      <c r="CR527">
        <v>1</v>
      </c>
      <c r="CS527">
        <v>0</v>
      </c>
      <c r="CT527">
        <v>0</v>
      </c>
      <c r="CU527">
        <v>0</v>
      </c>
      <c r="CV527">
        <v>0.45360001999999999</v>
      </c>
      <c r="CW527">
        <v>0.29719999000000002</v>
      </c>
      <c r="CX527">
        <v>0.15640001000000001</v>
      </c>
      <c r="CY527">
        <v>0.36970001000000002</v>
      </c>
      <c r="CZ527">
        <v>0</v>
      </c>
      <c r="DA527">
        <v>0</v>
      </c>
      <c r="DB527">
        <v>8.7999999999999995E-2</v>
      </c>
      <c r="DC527">
        <v>4.7000000000000002E-3</v>
      </c>
      <c r="DD527">
        <v>8.3999999000000006E-2</v>
      </c>
      <c r="DE527">
        <v>0</v>
      </c>
      <c r="DF527">
        <v>2009</v>
      </c>
      <c r="DG527">
        <v>9.8000005000000001E-2</v>
      </c>
      <c r="DH527">
        <v>4.0999997000000003E-2</v>
      </c>
      <c r="DI527">
        <v>5.6999995999999997E-2</v>
      </c>
      <c r="DJ527">
        <v>7.9200000000000007E-2</v>
      </c>
      <c r="DK527">
        <v>0.12020001</v>
      </c>
      <c r="DR527">
        <v>0</v>
      </c>
      <c r="DS527">
        <v>0</v>
      </c>
      <c r="DT527">
        <v>0</v>
      </c>
      <c r="DU527">
        <v>0</v>
      </c>
      <c r="DV527">
        <v>165216</v>
      </c>
      <c r="DX527">
        <v>45.700001</v>
      </c>
      <c r="DY527">
        <v>11.7</v>
      </c>
      <c r="DZ527">
        <v>36.615001999999997</v>
      </c>
      <c r="EA527">
        <v>26435</v>
      </c>
      <c r="EC527">
        <v>84770</v>
      </c>
      <c r="EF527">
        <v>11.404</v>
      </c>
      <c r="EG527">
        <v>84770</v>
      </c>
      <c r="ES527">
        <v>0</v>
      </c>
      <c r="EV527">
        <v>276421</v>
      </c>
      <c r="EW527">
        <v>0</v>
      </c>
      <c r="EX527">
        <v>0</v>
      </c>
      <c r="FB527">
        <v>9217243</v>
      </c>
      <c r="FI527">
        <v>22624388</v>
      </c>
      <c r="FP527">
        <v>223515.25</v>
      </c>
      <c r="FQ527">
        <v>343063.34</v>
      </c>
      <c r="FV527">
        <v>8025.6391999999996</v>
      </c>
      <c r="FW527">
        <v>574604.25</v>
      </c>
      <c r="FX527">
        <v>2821867</v>
      </c>
      <c r="FZ527">
        <v>363482.84</v>
      </c>
      <c r="GA527">
        <v>80004.523000000001</v>
      </c>
      <c r="GB527">
        <v>443487.38</v>
      </c>
      <c r="GC527">
        <v>87133.07</v>
      </c>
      <c r="GG527">
        <v>190.26300000000001</v>
      </c>
      <c r="GL527">
        <v>-58315.190999999999</v>
      </c>
      <c r="GM527">
        <v>97688.054999999993</v>
      </c>
      <c r="GN527">
        <v>-93208.133000000002</v>
      </c>
      <c r="GQ527">
        <v>3873446.5</v>
      </c>
      <c r="GR527">
        <v>-1013955.9</v>
      </c>
      <c r="GS527">
        <v>-1013955.9</v>
      </c>
      <c r="HA527">
        <v>-38116.269999999997</v>
      </c>
      <c r="HB527">
        <v>-9059.8770000000004</v>
      </c>
      <c r="HE527">
        <v>-1061132</v>
      </c>
      <c r="HG527">
        <v>23217166</v>
      </c>
    </row>
    <row r="528" spans="1:215" x14ac:dyDescent="0.25">
      <c r="A528">
        <v>38</v>
      </c>
      <c r="B528" t="s">
        <v>870</v>
      </c>
      <c r="C528">
        <v>2008</v>
      </c>
      <c r="E528" t="s">
        <v>871</v>
      </c>
      <c r="F528">
        <v>1953</v>
      </c>
      <c r="G528">
        <v>0</v>
      </c>
      <c r="I528">
        <v>0</v>
      </c>
      <c r="J528" t="s">
        <v>872</v>
      </c>
      <c r="K528" t="s">
        <v>873</v>
      </c>
      <c r="L528" t="s">
        <v>873</v>
      </c>
      <c r="M528">
        <v>1</v>
      </c>
      <c r="N528" t="s">
        <v>615</v>
      </c>
      <c r="O528">
        <v>1</v>
      </c>
      <c r="P528" t="s">
        <v>616</v>
      </c>
      <c r="Q528" t="s">
        <v>626</v>
      </c>
      <c r="R528">
        <v>2</v>
      </c>
      <c r="S528">
        <v>1</v>
      </c>
      <c r="T528" s="60">
        <v>39629</v>
      </c>
      <c r="U528" s="60">
        <v>39629</v>
      </c>
      <c r="V528" s="60">
        <v>39629</v>
      </c>
      <c r="W528" t="s">
        <v>201</v>
      </c>
      <c r="X528" t="s">
        <v>874</v>
      </c>
      <c r="Y528" t="s">
        <v>619</v>
      </c>
      <c r="Z528">
        <v>3.2499999000000002E-2</v>
      </c>
      <c r="AA528">
        <v>7.5000002999999996E-2</v>
      </c>
      <c r="AB528">
        <v>1</v>
      </c>
      <c r="AC528">
        <v>0</v>
      </c>
      <c r="AD528">
        <v>1</v>
      </c>
      <c r="AE528">
        <v>1</v>
      </c>
      <c r="AF528">
        <v>1</v>
      </c>
      <c r="AG528">
        <v>30</v>
      </c>
      <c r="BP528" s="60">
        <v>39629</v>
      </c>
      <c r="BQ528">
        <v>21857424</v>
      </c>
      <c r="BR528">
        <v>24522216</v>
      </c>
      <c r="BS528">
        <v>0.89129996</v>
      </c>
      <c r="BT528">
        <v>2664793.5</v>
      </c>
      <c r="BV528">
        <v>6131445.5</v>
      </c>
      <c r="BW528">
        <v>432828.22</v>
      </c>
      <c r="BX528">
        <v>0.87199998000000001</v>
      </c>
      <c r="BY528">
        <v>0</v>
      </c>
      <c r="BZ528">
        <v>0</v>
      </c>
      <c r="CA528">
        <v>0</v>
      </c>
      <c r="CC528">
        <v>-1.3300001000000001E-2</v>
      </c>
      <c r="CE528">
        <v>8.4300003999999998E-2</v>
      </c>
      <c r="CG528">
        <v>0.1014</v>
      </c>
      <c r="CJ528">
        <v>7.0900001000000004E-2</v>
      </c>
      <c r="CR528">
        <v>1</v>
      </c>
      <c r="CS528">
        <v>0</v>
      </c>
      <c r="CT528">
        <v>0</v>
      </c>
      <c r="CU528">
        <v>0</v>
      </c>
      <c r="CV528">
        <v>0.39230000999999998</v>
      </c>
      <c r="CW528">
        <v>0.24829999999999999</v>
      </c>
      <c r="CX528">
        <v>0.14399998999999999</v>
      </c>
      <c r="CY528">
        <v>0.39570000999999999</v>
      </c>
      <c r="CZ528">
        <v>0</v>
      </c>
      <c r="DA528">
        <v>0</v>
      </c>
      <c r="DB528">
        <v>9.1999999999999998E-2</v>
      </c>
      <c r="DC528">
        <v>8.0000000000000002E-3</v>
      </c>
      <c r="DD528">
        <v>0.112</v>
      </c>
      <c r="DE528">
        <v>0</v>
      </c>
      <c r="DF528">
        <v>2010</v>
      </c>
      <c r="DG528">
        <v>9.8999999000000005E-2</v>
      </c>
      <c r="DH528">
        <v>4.3000001000000003E-2</v>
      </c>
      <c r="DI528">
        <v>5.5999998000000002E-2</v>
      </c>
      <c r="DJ528">
        <v>8.0399998E-2</v>
      </c>
      <c r="DK528">
        <v>0.1234</v>
      </c>
      <c r="DR528">
        <v>0</v>
      </c>
      <c r="DS528">
        <v>0</v>
      </c>
      <c r="DT528">
        <v>0</v>
      </c>
      <c r="DU528">
        <v>0</v>
      </c>
      <c r="DV528">
        <v>167823</v>
      </c>
      <c r="DX528">
        <v>45.700001</v>
      </c>
      <c r="DY528">
        <v>11.6</v>
      </c>
      <c r="DZ528">
        <v>38.514999000000003</v>
      </c>
      <c r="EA528">
        <v>27626</v>
      </c>
      <c r="EC528">
        <v>87309</v>
      </c>
      <c r="EF528">
        <v>11.927</v>
      </c>
      <c r="EG528">
        <v>87309</v>
      </c>
      <c r="ES528">
        <v>0</v>
      </c>
      <c r="EV528">
        <v>282758</v>
      </c>
      <c r="EW528">
        <v>0</v>
      </c>
      <c r="EX528">
        <v>0</v>
      </c>
      <c r="FB528">
        <v>9922758</v>
      </c>
      <c r="FI528">
        <v>21844112</v>
      </c>
      <c r="FP528">
        <v>245897.67</v>
      </c>
      <c r="FQ528">
        <v>377396.75</v>
      </c>
      <c r="FV528">
        <v>10875.125</v>
      </c>
      <c r="FW528">
        <v>634169.56000000006</v>
      </c>
      <c r="FX528">
        <v>-848779.81</v>
      </c>
      <c r="FZ528">
        <v>418236.88</v>
      </c>
      <c r="GA528">
        <v>87681.258000000002</v>
      </c>
      <c r="GB528">
        <v>505918.13</v>
      </c>
      <c r="GC528">
        <v>53758.152000000002</v>
      </c>
      <c r="GG528">
        <v>298.91100999999998</v>
      </c>
      <c r="GL528">
        <v>-39275.495999999999</v>
      </c>
      <c r="GM528">
        <v>50070.457000000002</v>
      </c>
      <c r="GN528">
        <v>-60565.262000000002</v>
      </c>
      <c r="GQ528">
        <v>295594.63</v>
      </c>
      <c r="GR528">
        <v>-1096078.3</v>
      </c>
      <c r="GS528">
        <v>-1096078.3</v>
      </c>
      <c r="HA528">
        <v>-36204.512000000002</v>
      </c>
      <c r="HB528">
        <v>-9884.8974999999991</v>
      </c>
      <c r="HE528">
        <v>-1142167.6000000001</v>
      </c>
      <c r="HG528">
        <v>22370594</v>
      </c>
    </row>
    <row r="529" spans="1:215" x14ac:dyDescent="0.25">
      <c r="A529">
        <v>38</v>
      </c>
      <c r="B529" t="s">
        <v>870</v>
      </c>
      <c r="C529">
        <v>2009</v>
      </c>
      <c r="E529" t="s">
        <v>871</v>
      </c>
      <c r="F529">
        <v>1953</v>
      </c>
      <c r="G529">
        <v>0</v>
      </c>
      <c r="I529">
        <v>0</v>
      </c>
      <c r="J529" t="s">
        <v>872</v>
      </c>
      <c r="K529" t="s">
        <v>873</v>
      </c>
      <c r="L529" t="s">
        <v>873</v>
      </c>
      <c r="M529">
        <v>1</v>
      </c>
      <c r="N529" t="s">
        <v>615</v>
      </c>
      <c r="O529">
        <v>1</v>
      </c>
      <c r="P529" t="s">
        <v>616</v>
      </c>
      <c r="Q529" t="s">
        <v>626</v>
      </c>
      <c r="R529">
        <v>2</v>
      </c>
      <c r="S529">
        <v>1</v>
      </c>
      <c r="T529" s="60">
        <v>39994</v>
      </c>
      <c r="U529" s="60">
        <v>39994</v>
      </c>
      <c r="V529" s="60">
        <v>39994</v>
      </c>
      <c r="W529" t="s">
        <v>201</v>
      </c>
      <c r="X529" t="s">
        <v>874</v>
      </c>
      <c r="Y529" t="s">
        <v>619</v>
      </c>
      <c r="Z529">
        <v>3.2499999000000002E-2</v>
      </c>
      <c r="AA529">
        <v>7.5000002999999996E-2</v>
      </c>
      <c r="AB529">
        <v>1</v>
      </c>
      <c r="AC529">
        <v>0</v>
      </c>
      <c r="AD529">
        <v>1</v>
      </c>
      <c r="AE529">
        <v>1</v>
      </c>
      <c r="AF529">
        <v>1</v>
      </c>
      <c r="AG529">
        <v>30</v>
      </c>
      <c r="BP529" s="60">
        <v>39994</v>
      </c>
      <c r="BQ529">
        <v>21123980</v>
      </c>
      <c r="BR529">
        <v>26018594</v>
      </c>
      <c r="BS529">
        <v>0.81190001999999994</v>
      </c>
      <c r="BT529">
        <v>4894614</v>
      </c>
      <c r="BV529">
        <v>6438643</v>
      </c>
      <c r="BW529">
        <v>473054.38</v>
      </c>
      <c r="BX529">
        <v>0.87800001999999999</v>
      </c>
      <c r="BY529">
        <v>0</v>
      </c>
      <c r="BZ529">
        <v>0</v>
      </c>
      <c r="CA529">
        <v>0</v>
      </c>
      <c r="CC529">
        <v>-0.16270000000000001</v>
      </c>
      <c r="CE529">
        <v>-1.3300001000000001E-2</v>
      </c>
      <c r="CG529">
        <v>3.5000000000000003E-2</v>
      </c>
      <c r="CJ529">
        <v>3.9100002000000002E-2</v>
      </c>
      <c r="CR529">
        <v>1</v>
      </c>
      <c r="CS529">
        <v>0</v>
      </c>
      <c r="CT529">
        <v>0</v>
      </c>
      <c r="CU529">
        <v>0</v>
      </c>
      <c r="CV529">
        <v>0.37769999999999998</v>
      </c>
      <c r="CW529">
        <v>0.21170000999999999</v>
      </c>
      <c r="CX529">
        <v>0.1336</v>
      </c>
      <c r="CY529">
        <v>0.40860000000000002</v>
      </c>
      <c r="CZ529">
        <v>0</v>
      </c>
      <c r="DA529">
        <v>0</v>
      </c>
      <c r="DB529">
        <v>8.3400004E-2</v>
      </c>
      <c r="DC529">
        <v>1.47E-2</v>
      </c>
      <c r="DD529">
        <v>0.11559999999999999</v>
      </c>
      <c r="DE529">
        <v>0</v>
      </c>
      <c r="DF529">
        <v>2011</v>
      </c>
      <c r="DG529">
        <v>9.9700003999999995E-2</v>
      </c>
      <c r="DH529">
        <v>4.5000001999999997E-2</v>
      </c>
      <c r="DI529">
        <v>5.4699998E-2</v>
      </c>
      <c r="DJ529">
        <v>9.6199996999999995E-2</v>
      </c>
      <c r="DK529">
        <v>0.14120000999999999</v>
      </c>
      <c r="DR529">
        <v>0</v>
      </c>
      <c r="DS529">
        <v>0</v>
      </c>
      <c r="DT529">
        <v>0</v>
      </c>
      <c r="DU529">
        <v>0</v>
      </c>
      <c r="DV529">
        <v>167691</v>
      </c>
      <c r="DX529">
        <v>46</v>
      </c>
      <c r="DY529">
        <v>11.8</v>
      </c>
      <c r="DZ529">
        <v>40.326000000000001</v>
      </c>
      <c r="EA529">
        <v>28240</v>
      </c>
      <c r="EC529">
        <v>89718</v>
      </c>
      <c r="EF529">
        <v>12.443</v>
      </c>
      <c r="EG529">
        <v>89718</v>
      </c>
      <c r="ES529">
        <v>0</v>
      </c>
      <c r="EV529">
        <v>285649</v>
      </c>
      <c r="EW529">
        <v>0</v>
      </c>
      <c r="EX529">
        <v>0</v>
      </c>
      <c r="FB529">
        <v>10623481</v>
      </c>
      <c r="FI529">
        <v>17603316</v>
      </c>
      <c r="FP529">
        <v>270934.59000000003</v>
      </c>
      <c r="FQ529">
        <v>415301.13</v>
      </c>
      <c r="FV529">
        <v>9300.6708999999992</v>
      </c>
      <c r="FW529">
        <v>695536.38</v>
      </c>
      <c r="FX529">
        <v>-4345603.5</v>
      </c>
      <c r="FZ529">
        <v>378304.78</v>
      </c>
      <c r="GA529">
        <v>64652.315999999999</v>
      </c>
      <c r="GB529">
        <v>442957.09</v>
      </c>
      <c r="GC529">
        <v>101713.96</v>
      </c>
      <c r="GG529">
        <v>66.744003000000006</v>
      </c>
      <c r="GL529">
        <v>-32538.794999999998</v>
      </c>
      <c r="GM529">
        <v>-21888.469000000001</v>
      </c>
      <c r="GN529">
        <v>-8467.5761999999995</v>
      </c>
      <c r="GQ529">
        <v>-3168224.3</v>
      </c>
      <c r="GR529">
        <v>-1183097.8999999999</v>
      </c>
      <c r="GS529">
        <v>-1183097.8999999999</v>
      </c>
      <c r="HA529">
        <v>-34337.453000000001</v>
      </c>
      <c r="HB529">
        <v>-10896.101000000001</v>
      </c>
      <c r="HE529">
        <v>-1228331.3999999999</v>
      </c>
      <c r="HG529">
        <v>17974038</v>
      </c>
    </row>
    <row r="530" spans="1:215" x14ac:dyDescent="0.25">
      <c r="A530">
        <v>38</v>
      </c>
      <c r="B530" t="s">
        <v>870</v>
      </c>
      <c r="C530">
        <v>2010</v>
      </c>
      <c r="E530" t="s">
        <v>871</v>
      </c>
      <c r="F530">
        <v>1953</v>
      </c>
      <c r="G530">
        <v>0</v>
      </c>
      <c r="I530">
        <v>0</v>
      </c>
      <c r="J530" t="s">
        <v>872</v>
      </c>
      <c r="K530" t="s">
        <v>873</v>
      </c>
      <c r="L530" t="s">
        <v>873</v>
      </c>
      <c r="M530">
        <v>1</v>
      </c>
      <c r="N530" t="s">
        <v>615</v>
      </c>
      <c r="O530">
        <v>1</v>
      </c>
      <c r="P530" t="s">
        <v>616</v>
      </c>
      <c r="Q530" t="s">
        <v>626</v>
      </c>
      <c r="R530">
        <v>2</v>
      </c>
      <c r="S530">
        <v>1</v>
      </c>
      <c r="T530" s="60">
        <v>40359</v>
      </c>
      <c r="U530" s="60">
        <v>40359</v>
      </c>
      <c r="V530" s="60">
        <v>40359</v>
      </c>
      <c r="W530" t="s">
        <v>201</v>
      </c>
      <c r="X530" t="s">
        <v>874</v>
      </c>
      <c r="Y530" t="s">
        <v>619</v>
      </c>
      <c r="Z530">
        <v>3.2499999000000002E-2</v>
      </c>
      <c r="AA530">
        <v>7.5000002999999996E-2</v>
      </c>
      <c r="AB530">
        <v>1</v>
      </c>
      <c r="AC530">
        <v>0</v>
      </c>
      <c r="AD530">
        <v>1</v>
      </c>
      <c r="AE530">
        <v>1</v>
      </c>
      <c r="AF530">
        <v>1</v>
      </c>
      <c r="AG530">
        <v>30</v>
      </c>
      <c r="BP530" s="60">
        <v>40359</v>
      </c>
      <c r="BQ530">
        <v>21537458</v>
      </c>
      <c r="BR530">
        <v>26468420</v>
      </c>
      <c r="BS530">
        <v>0.81370001999999997</v>
      </c>
      <c r="BT530">
        <v>4930961</v>
      </c>
      <c r="BV530">
        <v>6571182</v>
      </c>
      <c r="BW530">
        <v>501893.25</v>
      </c>
      <c r="BX530">
        <v>0.89499998000000003</v>
      </c>
      <c r="BY530">
        <v>0</v>
      </c>
      <c r="BZ530">
        <v>0</v>
      </c>
      <c r="CA530">
        <v>0</v>
      </c>
      <c r="CC530">
        <v>0.13819999999999999</v>
      </c>
      <c r="CE530">
        <v>-2.0299998999999999E-2</v>
      </c>
      <c r="CG530">
        <v>3.9700000999999999E-2</v>
      </c>
      <c r="CJ530">
        <v>3.9799999000000003E-2</v>
      </c>
      <c r="CR530">
        <v>1</v>
      </c>
      <c r="CS530">
        <v>0</v>
      </c>
      <c r="CT530">
        <v>0</v>
      </c>
      <c r="CU530">
        <v>0</v>
      </c>
      <c r="CV530">
        <v>0.40109998000000002</v>
      </c>
      <c r="CW530">
        <v>0.25180000000000002</v>
      </c>
      <c r="CX530">
        <v>0.13489999999999999</v>
      </c>
      <c r="CY530">
        <v>0.38400000000000001</v>
      </c>
      <c r="CZ530">
        <v>0</v>
      </c>
      <c r="DA530">
        <v>0</v>
      </c>
      <c r="DB530">
        <v>7.7800006000000005E-2</v>
      </c>
      <c r="DC530">
        <v>1.01E-2</v>
      </c>
      <c r="DD530">
        <v>0.127</v>
      </c>
      <c r="DE530">
        <v>0</v>
      </c>
      <c r="DF530">
        <v>2012</v>
      </c>
      <c r="DG530">
        <v>9.8700001999999995E-2</v>
      </c>
      <c r="DH530">
        <v>5.3800002E-2</v>
      </c>
      <c r="DI530">
        <v>4.4899995999999998E-2</v>
      </c>
      <c r="DJ530">
        <v>8.3300001999999998E-2</v>
      </c>
      <c r="DK530">
        <v>0.1371</v>
      </c>
      <c r="DR530">
        <v>0</v>
      </c>
      <c r="DS530">
        <v>0</v>
      </c>
      <c r="DT530">
        <v>0</v>
      </c>
      <c r="DU530">
        <v>0</v>
      </c>
      <c r="DV530">
        <v>165626</v>
      </c>
      <c r="DX530">
        <v>46</v>
      </c>
      <c r="DY530">
        <v>11.9</v>
      </c>
      <c r="DZ530">
        <v>40.634998000000003</v>
      </c>
      <c r="EA530">
        <v>28472</v>
      </c>
      <c r="EC530">
        <v>93513</v>
      </c>
      <c r="EF530">
        <v>13.138999999999999</v>
      </c>
      <c r="EG530">
        <v>93513</v>
      </c>
      <c r="ES530">
        <v>0</v>
      </c>
      <c r="EV530">
        <v>287611</v>
      </c>
      <c r="EW530">
        <v>0</v>
      </c>
      <c r="EX530">
        <v>0</v>
      </c>
      <c r="FB530">
        <v>11769870</v>
      </c>
      <c r="FI530">
        <v>19538972</v>
      </c>
      <c r="FP530">
        <v>293471.96999999997</v>
      </c>
      <c r="FQ530">
        <v>449119.41</v>
      </c>
      <c r="FS530">
        <v>12613.708000000001</v>
      </c>
      <c r="FW530">
        <v>755205.06</v>
      </c>
      <c r="FX530">
        <v>2049520.8</v>
      </c>
      <c r="FZ530">
        <v>287899.09000000003</v>
      </c>
      <c r="GA530">
        <v>58676.370999999999</v>
      </c>
      <c r="GB530">
        <v>346575.44</v>
      </c>
      <c r="GC530">
        <v>79926.922000000006</v>
      </c>
      <c r="GG530">
        <v>106.998</v>
      </c>
      <c r="GL530">
        <v>-32884.754000000001</v>
      </c>
      <c r="GM530">
        <v>34595.523000000001</v>
      </c>
      <c r="GN530">
        <v>-16.853000999999999</v>
      </c>
      <c r="GQ530">
        <v>3233029.3</v>
      </c>
      <c r="GR530">
        <v>-1278549.6000000001</v>
      </c>
      <c r="GS530">
        <v>-1278549.6000000001</v>
      </c>
      <c r="HA530">
        <v>-41470.129000000001</v>
      </c>
      <c r="HB530">
        <v>-8967.5097999999998</v>
      </c>
      <c r="HE530">
        <v>-1328987.3</v>
      </c>
      <c r="HG530">
        <v>19878080</v>
      </c>
    </row>
    <row r="531" spans="1:215" x14ac:dyDescent="0.25">
      <c r="A531">
        <v>38</v>
      </c>
      <c r="B531" t="s">
        <v>870</v>
      </c>
      <c r="C531">
        <v>2011</v>
      </c>
      <c r="E531" t="s">
        <v>871</v>
      </c>
      <c r="F531">
        <v>1953</v>
      </c>
      <c r="G531">
        <v>0</v>
      </c>
      <c r="I531">
        <v>0</v>
      </c>
      <c r="J531" t="s">
        <v>872</v>
      </c>
      <c r="K531" t="s">
        <v>873</v>
      </c>
      <c r="L531" t="s">
        <v>873</v>
      </c>
      <c r="M531">
        <v>1</v>
      </c>
      <c r="N531" t="s">
        <v>615</v>
      </c>
      <c r="O531">
        <v>1</v>
      </c>
      <c r="P531" t="s">
        <v>616</v>
      </c>
      <c r="Q531" t="s">
        <v>626</v>
      </c>
      <c r="R531">
        <v>2</v>
      </c>
      <c r="S531">
        <v>1</v>
      </c>
      <c r="T531" s="60">
        <v>40724</v>
      </c>
      <c r="U531" s="60">
        <v>40724</v>
      </c>
      <c r="V531" s="60">
        <v>40724</v>
      </c>
      <c r="W531" t="s">
        <v>201</v>
      </c>
      <c r="X531" t="s">
        <v>874</v>
      </c>
      <c r="Y531" t="s">
        <v>619</v>
      </c>
      <c r="Z531">
        <v>3.2499999000000002E-2</v>
      </c>
      <c r="AA531">
        <v>7.5000002999999996E-2</v>
      </c>
      <c r="AB531">
        <v>1</v>
      </c>
      <c r="AC531">
        <v>0</v>
      </c>
      <c r="AD531">
        <v>1</v>
      </c>
      <c r="AE531">
        <v>1</v>
      </c>
      <c r="AF531">
        <v>1</v>
      </c>
      <c r="AG531">
        <v>30</v>
      </c>
      <c r="BP531" s="60">
        <v>40724</v>
      </c>
      <c r="BQ531">
        <v>22575310</v>
      </c>
      <c r="BR531">
        <v>28257080</v>
      </c>
      <c r="BS531">
        <v>0.79890000999999999</v>
      </c>
      <c r="BT531">
        <v>5681771</v>
      </c>
      <c r="BV531">
        <v>6574872.5</v>
      </c>
      <c r="BW531">
        <v>568397.56000000006</v>
      </c>
      <c r="BX531">
        <v>0.82300001</v>
      </c>
      <c r="BY531">
        <v>0</v>
      </c>
      <c r="BZ531">
        <v>0</v>
      </c>
      <c r="CA531">
        <v>0</v>
      </c>
      <c r="CC531">
        <v>0.1991</v>
      </c>
      <c r="CE531">
        <v>4.5500002999999997E-2</v>
      </c>
      <c r="CG531">
        <v>5.57E-2</v>
      </c>
      <c r="CJ531">
        <v>6.4000003E-2</v>
      </c>
      <c r="CR531">
        <v>1</v>
      </c>
      <c r="CS531">
        <v>0</v>
      </c>
      <c r="CT531">
        <v>0</v>
      </c>
      <c r="CU531">
        <v>0</v>
      </c>
      <c r="CV531">
        <v>0.42480001000000001</v>
      </c>
      <c r="CW531">
        <v>0.27340001000000003</v>
      </c>
      <c r="CX531">
        <v>0.15140000000000001</v>
      </c>
      <c r="CY531">
        <v>0.36300000999999998</v>
      </c>
      <c r="CZ531">
        <v>0</v>
      </c>
      <c r="DA531">
        <v>0</v>
      </c>
      <c r="DB531">
        <v>7.6600000000000001E-2</v>
      </c>
      <c r="DC531">
        <v>1.24E-2</v>
      </c>
      <c r="DD531">
        <v>0.1232</v>
      </c>
      <c r="DE531">
        <v>0</v>
      </c>
      <c r="DF531">
        <v>2013</v>
      </c>
      <c r="DG531">
        <v>0.1016</v>
      </c>
      <c r="DH531">
        <v>5.7800002000000003E-2</v>
      </c>
      <c r="DI531">
        <v>4.3799999999999999E-2</v>
      </c>
      <c r="DJ531">
        <v>8.9899993999999997E-2</v>
      </c>
      <c r="DK531">
        <v>0.14770000999999999</v>
      </c>
      <c r="DR531">
        <v>0</v>
      </c>
      <c r="DS531">
        <v>0</v>
      </c>
      <c r="DT531">
        <v>0</v>
      </c>
      <c r="DU531">
        <v>0</v>
      </c>
      <c r="DV531">
        <v>164436</v>
      </c>
      <c r="DW531">
        <v>6706000</v>
      </c>
      <c r="DX531">
        <v>45.799999</v>
      </c>
      <c r="DY531">
        <v>11.7</v>
      </c>
      <c r="DZ531">
        <v>40.782001000000001</v>
      </c>
      <c r="EA531">
        <v>29077</v>
      </c>
      <c r="EB531">
        <v>36888</v>
      </c>
      <c r="EC531">
        <v>98312</v>
      </c>
      <c r="EF531">
        <v>13.939</v>
      </c>
      <c r="EG531">
        <v>98312</v>
      </c>
      <c r="ES531">
        <v>0</v>
      </c>
      <c r="EV531">
        <v>299636</v>
      </c>
      <c r="EW531">
        <v>0</v>
      </c>
      <c r="EX531">
        <v>0</v>
      </c>
      <c r="FB531">
        <v>13252277</v>
      </c>
      <c r="FI531">
        <v>22772344</v>
      </c>
      <c r="FP531">
        <v>306471.90999999997</v>
      </c>
      <c r="FQ531">
        <v>468035.19</v>
      </c>
      <c r="FS531">
        <v>14846.807000000001</v>
      </c>
      <c r="FW531">
        <v>789353.88</v>
      </c>
      <c r="FX531">
        <v>3489456.3</v>
      </c>
      <c r="FZ531">
        <v>255634.16</v>
      </c>
      <c r="GA531">
        <v>100933.75999999999</v>
      </c>
      <c r="GB531">
        <v>356567.91</v>
      </c>
      <c r="GC531">
        <v>110204.42</v>
      </c>
      <c r="GG531">
        <v>106.048</v>
      </c>
      <c r="GL531">
        <v>-41933.207000000002</v>
      </c>
      <c r="GM531">
        <v>7904.8081000000002</v>
      </c>
      <c r="GN531">
        <v>262.89499000000001</v>
      </c>
      <c r="GQ531">
        <v>4711923</v>
      </c>
      <c r="GR531">
        <v>-1457005.6</v>
      </c>
      <c r="GS531">
        <v>-1457005.6</v>
      </c>
      <c r="HA531">
        <v>-41214.718999999997</v>
      </c>
      <c r="HB531">
        <v>-9649.5293000000001</v>
      </c>
      <c r="HE531">
        <v>-1507870.6</v>
      </c>
      <c r="HG531">
        <v>23082132</v>
      </c>
    </row>
    <row r="532" spans="1:215" x14ac:dyDescent="0.25">
      <c r="A532">
        <v>38</v>
      </c>
      <c r="B532" t="s">
        <v>870</v>
      </c>
      <c r="C532">
        <v>2012</v>
      </c>
      <c r="E532" t="s">
        <v>871</v>
      </c>
      <c r="F532">
        <v>1953</v>
      </c>
      <c r="G532">
        <v>0</v>
      </c>
      <c r="I532">
        <v>0</v>
      </c>
      <c r="J532" t="s">
        <v>872</v>
      </c>
      <c r="K532" t="s">
        <v>873</v>
      </c>
      <c r="L532" t="s">
        <v>873</v>
      </c>
      <c r="M532">
        <v>1</v>
      </c>
      <c r="N532" t="s">
        <v>615</v>
      </c>
      <c r="O532">
        <v>1</v>
      </c>
      <c r="P532" t="s">
        <v>616</v>
      </c>
      <c r="Q532" t="s">
        <v>626</v>
      </c>
      <c r="R532">
        <v>2</v>
      </c>
      <c r="S532">
        <v>1</v>
      </c>
      <c r="T532" s="60">
        <v>41090</v>
      </c>
      <c r="U532" s="60">
        <v>41090</v>
      </c>
      <c r="V532" s="60">
        <v>41090</v>
      </c>
      <c r="W532" t="s">
        <v>201</v>
      </c>
      <c r="X532" t="s">
        <v>874</v>
      </c>
      <c r="Y532" t="s">
        <v>619</v>
      </c>
      <c r="Z532">
        <v>3.2499999000000002E-2</v>
      </c>
      <c r="AA532">
        <v>7.5000002999999996E-2</v>
      </c>
      <c r="AB532">
        <v>1</v>
      </c>
      <c r="AC532">
        <v>0</v>
      </c>
      <c r="AD532">
        <v>1</v>
      </c>
      <c r="AE532">
        <v>1</v>
      </c>
      <c r="AF532">
        <v>1</v>
      </c>
      <c r="AG532">
        <v>30</v>
      </c>
      <c r="BP532" s="60">
        <v>41090</v>
      </c>
      <c r="BQ532">
        <v>23530094</v>
      </c>
      <c r="BR532">
        <v>29446198</v>
      </c>
      <c r="BS532">
        <v>0.79910004000000001</v>
      </c>
      <c r="BT532">
        <v>5916103</v>
      </c>
      <c r="BV532">
        <v>6786158.5</v>
      </c>
      <c r="BW532">
        <v>568389.5</v>
      </c>
      <c r="BX532">
        <v>0.98199999000000004</v>
      </c>
      <c r="BY532">
        <v>0</v>
      </c>
      <c r="BZ532">
        <v>0</v>
      </c>
      <c r="CA532">
        <v>0</v>
      </c>
      <c r="CC532">
        <v>3.7300001999999999E-2</v>
      </c>
      <c r="CE532">
        <v>0.1229</v>
      </c>
      <c r="CG532">
        <v>3.1800002000000001E-2</v>
      </c>
      <c r="CJ532">
        <v>7.3299997000000006E-2</v>
      </c>
      <c r="CR532">
        <v>1</v>
      </c>
      <c r="CS532">
        <v>0</v>
      </c>
      <c r="CT532">
        <v>0</v>
      </c>
      <c r="CU532">
        <v>0</v>
      </c>
      <c r="CV532">
        <v>0.39950001000000002</v>
      </c>
      <c r="CW532">
        <v>0.26219999999999999</v>
      </c>
      <c r="CX532">
        <v>0.13730000000000001</v>
      </c>
      <c r="CY532">
        <v>0.37540001000000001</v>
      </c>
      <c r="CZ532">
        <v>0</v>
      </c>
      <c r="DA532">
        <v>0</v>
      </c>
      <c r="DB532">
        <v>8.8599995000000001E-2</v>
      </c>
      <c r="DC532">
        <v>1.26E-2</v>
      </c>
      <c r="DD532">
        <v>0.1239</v>
      </c>
      <c r="DE532">
        <v>0</v>
      </c>
      <c r="DF532">
        <v>2014</v>
      </c>
      <c r="DG532">
        <v>0.1017</v>
      </c>
      <c r="DH532">
        <v>5.9499997999999998E-2</v>
      </c>
      <c r="DI532">
        <v>4.2199999000000002E-2</v>
      </c>
      <c r="DJ532">
        <v>8.9300007000000001E-2</v>
      </c>
      <c r="DK532">
        <v>0.14879999999999999</v>
      </c>
      <c r="DR532">
        <v>0</v>
      </c>
      <c r="DS532">
        <v>0</v>
      </c>
      <c r="DT532">
        <v>0</v>
      </c>
      <c r="DU532">
        <v>0</v>
      </c>
      <c r="DV532">
        <v>164200</v>
      </c>
      <c r="DW532">
        <v>6933000</v>
      </c>
      <c r="DX532">
        <v>45.799999</v>
      </c>
      <c r="DY532">
        <v>11.6</v>
      </c>
      <c r="DZ532">
        <v>42.222999999999999</v>
      </c>
      <c r="EA532">
        <v>29119</v>
      </c>
      <c r="EB532">
        <v>40658</v>
      </c>
      <c r="EC532">
        <v>101677</v>
      </c>
      <c r="EF532">
        <v>14.441000000000001</v>
      </c>
      <c r="EG532">
        <v>101677</v>
      </c>
      <c r="ES532">
        <v>0</v>
      </c>
      <c r="EV532">
        <v>335654</v>
      </c>
      <c r="EW532">
        <v>0</v>
      </c>
      <c r="EX532">
        <v>0</v>
      </c>
      <c r="EY532">
        <v>40772.256000000001</v>
      </c>
      <c r="EZ532">
        <v>20855164</v>
      </c>
      <c r="FA532">
        <v>560543.38</v>
      </c>
      <c r="FB532">
        <v>14151968</v>
      </c>
      <c r="FI532">
        <v>23024774</v>
      </c>
      <c r="FP532">
        <v>366376.91</v>
      </c>
      <c r="FQ532">
        <v>558396.43999999994</v>
      </c>
      <c r="FS532">
        <v>17611.695</v>
      </c>
      <c r="FW532">
        <v>942385</v>
      </c>
      <c r="FX532">
        <v>388469.25</v>
      </c>
      <c r="FZ532">
        <v>261206.23</v>
      </c>
      <c r="GA532">
        <v>110059.34</v>
      </c>
      <c r="GB532">
        <v>371265.59</v>
      </c>
      <c r="GC532">
        <v>107061.03</v>
      </c>
      <c r="GG532">
        <v>105.267</v>
      </c>
      <c r="GL532">
        <v>-50174.762000000002</v>
      </c>
      <c r="GM532">
        <v>5233.8872000000001</v>
      </c>
      <c r="GN532">
        <v>2022.307</v>
      </c>
      <c r="GP532">
        <v>499.935</v>
      </c>
      <c r="GQ532">
        <v>1766867.5</v>
      </c>
      <c r="GR532">
        <v>-1549167.8</v>
      </c>
      <c r="GS532">
        <v>-1549167.8</v>
      </c>
      <c r="HA532">
        <v>-43328.125</v>
      </c>
      <c r="HB532">
        <v>-12963.849</v>
      </c>
      <c r="HE532">
        <v>-1605459.8</v>
      </c>
      <c r="HG532">
        <v>23243540</v>
      </c>
    </row>
    <row r="533" spans="1:215" x14ac:dyDescent="0.25">
      <c r="A533">
        <v>38</v>
      </c>
      <c r="B533" t="s">
        <v>870</v>
      </c>
      <c r="C533">
        <v>2013</v>
      </c>
      <c r="E533" t="s">
        <v>871</v>
      </c>
      <c r="F533">
        <v>1953</v>
      </c>
      <c r="G533">
        <v>0</v>
      </c>
      <c r="I533">
        <v>0</v>
      </c>
      <c r="J533" t="s">
        <v>872</v>
      </c>
      <c r="K533" t="s">
        <v>873</v>
      </c>
      <c r="L533" t="s">
        <v>873</v>
      </c>
      <c r="M533">
        <v>1</v>
      </c>
      <c r="N533" t="s">
        <v>615</v>
      </c>
      <c r="O533">
        <v>1</v>
      </c>
      <c r="P533" t="s">
        <v>616</v>
      </c>
      <c r="Q533" t="s">
        <v>626</v>
      </c>
      <c r="R533">
        <v>2</v>
      </c>
      <c r="S533">
        <v>1</v>
      </c>
      <c r="T533" s="60">
        <v>41455</v>
      </c>
      <c r="U533" s="60">
        <v>41455</v>
      </c>
      <c r="V533" s="60">
        <v>41455</v>
      </c>
      <c r="W533" t="s">
        <v>201</v>
      </c>
      <c r="X533" t="s">
        <v>874</v>
      </c>
      <c r="Y533" t="s">
        <v>619</v>
      </c>
      <c r="Z533">
        <v>3.2499999000000002E-2</v>
      </c>
      <c r="AA533">
        <v>7.5000002999999996E-2</v>
      </c>
      <c r="AB533">
        <v>1</v>
      </c>
      <c r="AC533">
        <v>0</v>
      </c>
      <c r="AD533">
        <v>1</v>
      </c>
      <c r="AE533">
        <v>1</v>
      </c>
      <c r="AF533">
        <v>1</v>
      </c>
      <c r="AG533">
        <v>30</v>
      </c>
      <c r="AO533">
        <v>24756664</v>
      </c>
      <c r="AP533">
        <v>24711096</v>
      </c>
      <c r="AQ533">
        <v>-577673.38</v>
      </c>
      <c r="AR533">
        <v>0</v>
      </c>
      <c r="AS533">
        <v>0</v>
      </c>
      <c r="AT533">
        <v>0</v>
      </c>
      <c r="AU533">
        <v>1</v>
      </c>
      <c r="AV533">
        <v>4</v>
      </c>
      <c r="AX533">
        <v>0</v>
      </c>
      <c r="AY533">
        <v>0.25</v>
      </c>
      <c r="AZ533">
        <v>1</v>
      </c>
      <c r="BC533">
        <v>4</v>
      </c>
      <c r="BD533">
        <v>2</v>
      </c>
      <c r="BE533">
        <v>1</v>
      </c>
      <c r="BF533">
        <v>1.2</v>
      </c>
      <c r="BG533">
        <v>0.80000000999999998</v>
      </c>
      <c r="BK533">
        <v>3.9999999000000001E-2</v>
      </c>
      <c r="BO533">
        <v>3.9999999000000001E-2</v>
      </c>
      <c r="BP533" s="60">
        <v>41455</v>
      </c>
      <c r="BQ533">
        <v>24711096</v>
      </c>
      <c r="BR533">
        <v>30498342</v>
      </c>
      <c r="BS533">
        <v>0.81019998000000004</v>
      </c>
      <c r="BT533">
        <v>5787246</v>
      </c>
      <c r="BV533">
        <v>6880131</v>
      </c>
      <c r="BW533">
        <v>614846.63</v>
      </c>
      <c r="BX533">
        <v>0.98000001999999997</v>
      </c>
      <c r="BY533">
        <v>0</v>
      </c>
      <c r="BZ533">
        <v>0</v>
      </c>
      <c r="CA533">
        <v>0</v>
      </c>
      <c r="CC533">
        <v>0.1012</v>
      </c>
      <c r="CE533">
        <v>0.1106</v>
      </c>
      <c r="CG533">
        <v>5.4800000000000001E-2</v>
      </c>
      <c r="CJ533">
        <v>7.7800006000000005E-2</v>
      </c>
      <c r="CR533">
        <v>1</v>
      </c>
      <c r="CS533">
        <v>0</v>
      </c>
      <c r="CT533">
        <v>0</v>
      </c>
      <c r="CU533">
        <v>0</v>
      </c>
      <c r="CV533">
        <v>0.42660000999999997</v>
      </c>
      <c r="CW533">
        <v>0.27739998999999999</v>
      </c>
      <c r="CX533">
        <v>0.14920000999999999</v>
      </c>
      <c r="CY533">
        <v>0.3039</v>
      </c>
      <c r="CZ533">
        <v>0</v>
      </c>
      <c r="DA533">
        <v>0</v>
      </c>
      <c r="DB533">
        <v>7.9000003999999999E-2</v>
      </c>
      <c r="DC533">
        <v>1.43E-2</v>
      </c>
      <c r="DD533">
        <v>0.12690000000000001</v>
      </c>
      <c r="DE533">
        <v>4.9299999999999997E-2</v>
      </c>
      <c r="DF533">
        <v>2015</v>
      </c>
      <c r="DG533">
        <v>0.1016</v>
      </c>
      <c r="DH533">
        <v>5.9499997999999998E-2</v>
      </c>
      <c r="DI533">
        <v>4.2100000999999998E-2</v>
      </c>
      <c r="DJ533">
        <v>8.9300007000000001E-2</v>
      </c>
      <c r="DK533">
        <v>0.14879999999999999</v>
      </c>
      <c r="DR533">
        <v>0</v>
      </c>
      <c r="DS533">
        <v>0</v>
      </c>
      <c r="DT533">
        <v>0</v>
      </c>
      <c r="DU533">
        <v>0</v>
      </c>
      <c r="DV533">
        <v>165095</v>
      </c>
      <c r="DW533">
        <v>7001000</v>
      </c>
      <c r="DX533">
        <v>45.700001</v>
      </c>
      <c r="DY533">
        <v>11.6</v>
      </c>
      <c r="DZ533">
        <v>42.403998999999999</v>
      </c>
      <c r="EA533">
        <v>28443</v>
      </c>
      <c r="EB533">
        <v>44474</v>
      </c>
      <c r="EC533">
        <v>104640</v>
      </c>
      <c r="EF533">
        <v>14.882999999999999</v>
      </c>
      <c r="ES533">
        <v>0</v>
      </c>
      <c r="EV533">
        <v>342652</v>
      </c>
      <c r="EW533">
        <v>0</v>
      </c>
      <c r="EX533">
        <v>0</v>
      </c>
      <c r="FB533">
        <v>15000576</v>
      </c>
      <c r="FI533">
        <v>24756664</v>
      </c>
      <c r="FP533">
        <v>404653.69</v>
      </c>
      <c r="FQ533">
        <v>602436.63</v>
      </c>
      <c r="FS533">
        <v>12011.145</v>
      </c>
      <c r="FW533">
        <v>1019101.4</v>
      </c>
      <c r="FX533">
        <v>1867467.8</v>
      </c>
      <c r="FZ533">
        <v>255345.61</v>
      </c>
      <c r="GA533">
        <v>121850.19</v>
      </c>
      <c r="GB533">
        <v>377195.78</v>
      </c>
      <c r="GC533">
        <v>138477.63</v>
      </c>
      <c r="GG533">
        <v>115.84399999999999</v>
      </c>
      <c r="GL533">
        <v>-53341.862999999998</v>
      </c>
      <c r="GM533">
        <v>5431.0420000000004</v>
      </c>
      <c r="GN533">
        <v>2854.875</v>
      </c>
      <c r="GQ533">
        <v>3357302.5</v>
      </c>
      <c r="GR533">
        <v>-1667461.9</v>
      </c>
      <c r="GS533">
        <v>-1667461.9</v>
      </c>
      <c r="HA533">
        <v>-42597.434000000001</v>
      </c>
      <c r="HB533">
        <v>-12077.752</v>
      </c>
      <c r="HE533">
        <v>-1722137</v>
      </c>
      <c r="HG533">
        <v>24878706</v>
      </c>
    </row>
    <row r="534" spans="1:215" x14ac:dyDescent="0.25">
      <c r="A534">
        <v>38</v>
      </c>
      <c r="B534" t="s">
        <v>870</v>
      </c>
      <c r="C534">
        <v>2014</v>
      </c>
      <c r="E534" t="s">
        <v>871</v>
      </c>
      <c r="F534">
        <v>1953</v>
      </c>
      <c r="G534">
        <v>0</v>
      </c>
      <c r="I534">
        <v>0</v>
      </c>
      <c r="J534" t="s">
        <v>872</v>
      </c>
      <c r="K534" t="s">
        <v>873</v>
      </c>
      <c r="L534" t="s">
        <v>873</v>
      </c>
      <c r="M534">
        <v>1</v>
      </c>
      <c r="N534" t="s">
        <v>615</v>
      </c>
      <c r="O534">
        <v>1</v>
      </c>
      <c r="P534" t="s">
        <v>616</v>
      </c>
      <c r="Q534" t="s">
        <v>626</v>
      </c>
      <c r="R534">
        <v>2</v>
      </c>
      <c r="S534">
        <v>1</v>
      </c>
      <c r="T534" s="60">
        <v>41820</v>
      </c>
      <c r="U534" s="60">
        <v>41820</v>
      </c>
      <c r="V534" s="60">
        <v>41820</v>
      </c>
      <c r="W534" t="s">
        <v>201</v>
      </c>
      <c r="X534" t="s">
        <v>874</v>
      </c>
      <c r="Y534" t="s">
        <v>619</v>
      </c>
      <c r="Z534">
        <v>2.9999998999999999E-2</v>
      </c>
      <c r="AA534">
        <v>7.5000002999999996E-2</v>
      </c>
      <c r="AB534">
        <v>1</v>
      </c>
      <c r="AC534">
        <v>0</v>
      </c>
      <c r="AD534">
        <v>1</v>
      </c>
      <c r="AE534">
        <v>1</v>
      </c>
      <c r="AF534">
        <v>1</v>
      </c>
      <c r="AG534">
        <v>30</v>
      </c>
      <c r="AO534">
        <v>26460428</v>
      </c>
      <c r="AP534">
        <v>28038550</v>
      </c>
      <c r="AQ534">
        <v>-608863.18999999994</v>
      </c>
      <c r="AR534">
        <v>0</v>
      </c>
      <c r="AS534">
        <v>0</v>
      </c>
      <c r="AT534">
        <v>0</v>
      </c>
      <c r="AU534">
        <v>1</v>
      </c>
      <c r="AV534">
        <v>4</v>
      </c>
      <c r="AX534">
        <v>0</v>
      </c>
      <c r="AY534">
        <v>0.25</v>
      </c>
      <c r="AZ534">
        <v>1</v>
      </c>
      <c r="BC534">
        <v>4</v>
      </c>
      <c r="BD534">
        <v>2</v>
      </c>
      <c r="BE534">
        <v>1</v>
      </c>
      <c r="BF534">
        <v>1.2</v>
      </c>
      <c r="BG534">
        <v>0.80000000999999998</v>
      </c>
      <c r="BP534" s="60">
        <v>41820</v>
      </c>
      <c r="BQ534">
        <v>26460428</v>
      </c>
      <c r="BR534">
        <v>32004456</v>
      </c>
      <c r="BS534">
        <v>0.82679999000000004</v>
      </c>
      <c r="BT534">
        <v>5544028</v>
      </c>
      <c r="BV534">
        <v>7099277.5</v>
      </c>
      <c r="BW534">
        <v>639001.56000000006</v>
      </c>
      <c r="BX534">
        <v>1</v>
      </c>
      <c r="BY534">
        <v>0</v>
      </c>
      <c r="BZ534">
        <v>0</v>
      </c>
      <c r="CA534">
        <v>0</v>
      </c>
      <c r="CC534">
        <v>0.15880000999999999</v>
      </c>
      <c r="CE534">
        <v>9.8000005000000001E-2</v>
      </c>
      <c r="CG534">
        <v>0.12560001000000001</v>
      </c>
      <c r="CJ534">
        <v>7.9300000999999995E-2</v>
      </c>
      <c r="CR534">
        <v>1</v>
      </c>
      <c r="CS534">
        <v>0</v>
      </c>
      <c r="CT534">
        <v>0</v>
      </c>
      <c r="CU534">
        <v>0</v>
      </c>
      <c r="CV534">
        <v>0.42169996999999998</v>
      </c>
      <c r="CW534">
        <v>0.26339998999999997</v>
      </c>
      <c r="CX534">
        <v>0.1583</v>
      </c>
      <c r="CY534">
        <v>0.31479998999999997</v>
      </c>
      <c r="CZ534">
        <v>0</v>
      </c>
      <c r="DA534">
        <v>0</v>
      </c>
      <c r="DB534">
        <v>7.8000001999999999E-2</v>
      </c>
      <c r="DC534">
        <v>7.6E-3</v>
      </c>
      <c r="DD534">
        <v>0.12670000000000001</v>
      </c>
      <c r="DE534">
        <v>5.1199999000000003E-2</v>
      </c>
      <c r="DF534">
        <v>2016</v>
      </c>
      <c r="DG534">
        <v>0.1023</v>
      </c>
      <c r="DH534">
        <v>5.9499997999999998E-2</v>
      </c>
      <c r="DI534">
        <v>4.2800001999999997E-2</v>
      </c>
      <c r="DJ534">
        <v>8.9300007000000001E-2</v>
      </c>
      <c r="DK534">
        <v>0.14879999999999999</v>
      </c>
      <c r="DR534">
        <v>0</v>
      </c>
      <c r="DS534">
        <v>0</v>
      </c>
      <c r="DT534">
        <v>0</v>
      </c>
      <c r="DU534">
        <v>0</v>
      </c>
      <c r="DV534">
        <v>165911</v>
      </c>
      <c r="DW534">
        <v>7337000</v>
      </c>
      <c r="DZ534">
        <v>44.224997999999999</v>
      </c>
      <c r="EA534">
        <v>28713</v>
      </c>
      <c r="EB534">
        <v>43501</v>
      </c>
      <c r="EC534">
        <v>107934</v>
      </c>
      <c r="EF534">
        <v>15.292999999999999</v>
      </c>
      <c r="EW534">
        <v>0</v>
      </c>
      <c r="EX534">
        <v>0</v>
      </c>
      <c r="FB534">
        <v>15974727</v>
      </c>
      <c r="FP534">
        <v>429195.53</v>
      </c>
      <c r="FQ534">
        <v>638996.38</v>
      </c>
      <c r="FS534">
        <v>14324.144</v>
      </c>
      <c r="FW534">
        <v>1082516</v>
      </c>
      <c r="FX534">
        <v>3403949.3</v>
      </c>
      <c r="FZ534">
        <v>306565.71999999997</v>
      </c>
      <c r="GA534">
        <v>114750.58</v>
      </c>
      <c r="GB534">
        <v>421316.31</v>
      </c>
      <c r="GC534">
        <v>128404.34</v>
      </c>
      <c r="GG534">
        <v>118.756</v>
      </c>
      <c r="GL534">
        <v>-62618.91</v>
      </c>
      <c r="GM534">
        <v>9931.2900000000009</v>
      </c>
      <c r="GN534">
        <v>3272.6370000000002</v>
      </c>
      <c r="GQ534">
        <v>4986889.5</v>
      </c>
      <c r="GR534">
        <v>-1764059.1</v>
      </c>
      <c r="GS534">
        <v>-1764059.1</v>
      </c>
      <c r="HA534">
        <v>-48120.597999999998</v>
      </c>
      <c r="HB534">
        <v>-14865.739</v>
      </c>
      <c r="HE534">
        <v>-1827045.5</v>
      </c>
      <c r="HG534">
        <v>28038550</v>
      </c>
    </row>
    <row r="535" spans="1:215" x14ac:dyDescent="0.25">
      <c r="A535">
        <v>39</v>
      </c>
      <c r="B535" t="s">
        <v>875</v>
      </c>
      <c r="C535">
        <v>2001</v>
      </c>
      <c r="E535" t="s">
        <v>876</v>
      </c>
      <c r="F535">
        <v>1962</v>
      </c>
      <c r="G535">
        <v>0</v>
      </c>
      <c r="I535">
        <v>0</v>
      </c>
      <c r="J535" t="s">
        <v>877</v>
      </c>
      <c r="K535" t="s">
        <v>878</v>
      </c>
      <c r="L535" t="s">
        <v>878</v>
      </c>
      <c r="M535">
        <v>1</v>
      </c>
      <c r="N535" t="s">
        <v>615</v>
      </c>
      <c r="O535">
        <v>1</v>
      </c>
      <c r="P535" t="s">
        <v>616</v>
      </c>
      <c r="Q535" t="s">
        <v>879</v>
      </c>
      <c r="R535">
        <v>3</v>
      </c>
      <c r="S535">
        <v>1</v>
      </c>
      <c r="T535" s="60">
        <v>37072</v>
      </c>
      <c r="U535" s="60">
        <v>36891</v>
      </c>
      <c r="V535" s="60">
        <v>36891</v>
      </c>
      <c r="W535" t="s">
        <v>324</v>
      </c>
      <c r="Z535">
        <v>3.5000000000000003E-2</v>
      </c>
      <c r="AA535">
        <v>7.9999998000000003E-2</v>
      </c>
      <c r="AB535">
        <v>2</v>
      </c>
      <c r="BP535" s="60">
        <v>36891</v>
      </c>
      <c r="BQ535">
        <v>9835182</v>
      </c>
      <c r="BR535">
        <v>11140014</v>
      </c>
      <c r="BS535">
        <v>0.88</v>
      </c>
      <c r="BT535">
        <v>1304832</v>
      </c>
      <c r="BV535">
        <v>4876555</v>
      </c>
      <c r="BW535">
        <v>249356.72</v>
      </c>
      <c r="BX535">
        <v>0.77599996000000004</v>
      </c>
      <c r="BY535">
        <v>0</v>
      </c>
      <c r="BZ535">
        <v>0</v>
      </c>
      <c r="CA535">
        <v>0</v>
      </c>
      <c r="CC535">
        <v>-7.2999998999999996E-2</v>
      </c>
      <c r="CE535">
        <v>5.5E-2</v>
      </c>
      <c r="CG535">
        <v>9.3999997000000002E-2</v>
      </c>
      <c r="CS535">
        <v>0</v>
      </c>
      <c r="CT535">
        <v>0</v>
      </c>
      <c r="CU535">
        <v>0</v>
      </c>
      <c r="CV535">
        <v>0.52079998999999999</v>
      </c>
      <c r="CW535">
        <v>0.39369999999999999</v>
      </c>
      <c r="CX535">
        <v>0.12710001000000001</v>
      </c>
      <c r="CY535">
        <v>0.33080003000000002</v>
      </c>
      <c r="CZ535">
        <v>0</v>
      </c>
      <c r="DA535">
        <v>0</v>
      </c>
      <c r="DB535">
        <v>6.8199999999999997E-2</v>
      </c>
      <c r="DC535">
        <v>3.1300001000000001E-2</v>
      </c>
      <c r="DD535">
        <v>4.8899997000000001E-2</v>
      </c>
      <c r="DE535">
        <v>0</v>
      </c>
      <c r="DF535">
        <v>2004</v>
      </c>
      <c r="DR535">
        <v>0</v>
      </c>
      <c r="DS535">
        <v>0</v>
      </c>
      <c r="DT535">
        <v>0</v>
      </c>
      <c r="DU535">
        <v>0</v>
      </c>
      <c r="DV535">
        <v>145910</v>
      </c>
      <c r="DW535">
        <v>5116384.5</v>
      </c>
      <c r="DX535">
        <v>44.169998</v>
      </c>
      <c r="DY535">
        <v>10.210000000000001</v>
      </c>
      <c r="DZ535">
        <v>32.040999999999997</v>
      </c>
      <c r="EA535">
        <v>38056</v>
      </c>
      <c r="EC535">
        <v>56115</v>
      </c>
      <c r="ED535">
        <v>558772.43999999994</v>
      </c>
      <c r="EE535">
        <v>72.970000999999996</v>
      </c>
      <c r="EF535">
        <v>9.9580002000000007</v>
      </c>
      <c r="EG535">
        <v>56115</v>
      </c>
      <c r="EH535">
        <v>558772.43999999994</v>
      </c>
      <c r="EI535">
        <v>72.970000999999996</v>
      </c>
      <c r="EJ535">
        <v>9.9580002000000007</v>
      </c>
      <c r="ES535">
        <v>0</v>
      </c>
      <c r="EV535">
        <v>240081</v>
      </c>
      <c r="EW535">
        <v>0</v>
      </c>
      <c r="EX535">
        <v>0</v>
      </c>
      <c r="FB535">
        <v>4319879</v>
      </c>
      <c r="FN535">
        <v>-2024.12</v>
      </c>
      <c r="FP535">
        <v>204142.81</v>
      </c>
      <c r="FQ535">
        <v>193384.28</v>
      </c>
      <c r="FW535">
        <v>397527.09</v>
      </c>
      <c r="FX535">
        <v>-1061275</v>
      </c>
      <c r="FZ535">
        <v>201483.09</v>
      </c>
      <c r="GA535">
        <v>37639.688000000002</v>
      </c>
      <c r="GB535">
        <v>239122.78</v>
      </c>
      <c r="GC535">
        <v>41997.152000000002</v>
      </c>
      <c r="GG535">
        <v>556.96898999999996</v>
      </c>
      <c r="GL535">
        <v>-23251.903999999999</v>
      </c>
      <c r="GM535">
        <v>62950.105000000003</v>
      </c>
      <c r="GN535">
        <v>-58226.883000000002</v>
      </c>
      <c r="GO535">
        <v>-56202.762000000002</v>
      </c>
      <c r="GP535">
        <v>175.815</v>
      </c>
      <c r="GQ535">
        <v>-400423.88</v>
      </c>
      <c r="GR535">
        <v>-605358.13</v>
      </c>
      <c r="GS535">
        <v>-550674.06000000006</v>
      </c>
      <c r="GT535">
        <v>-46456.601999999999</v>
      </c>
      <c r="GU535">
        <v>-8227.4883000000009</v>
      </c>
      <c r="HA535">
        <v>-43967.620999999999</v>
      </c>
      <c r="HB535">
        <v>-6843.4341000000004</v>
      </c>
      <c r="HE535">
        <v>-656169.18999999994</v>
      </c>
      <c r="HG535">
        <v>9664667</v>
      </c>
    </row>
    <row r="536" spans="1:215" x14ac:dyDescent="0.25">
      <c r="A536">
        <v>39</v>
      </c>
      <c r="B536" t="s">
        <v>875</v>
      </c>
      <c r="C536">
        <v>2002</v>
      </c>
      <c r="E536" t="s">
        <v>876</v>
      </c>
      <c r="F536">
        <v>1962</v>
      </c>
      <c r="G536">
        <v>0</v>
      </c>
      <c r="I536">
        <v>0</v>
      </c>
      <c r="J536" t="s">
        <v>877</v>
      </c>
      <c r="K536" t="s">
        <v>878</v>
      </c>
      <c r="L536" t="s">
        <v>878</v>
      </c>
      <c r="M536">
        <v>1</v>
      </c>
      <c r="N536" t="s">
        <v>615</v>
      </c>
      <c r="O536">
        <v>1</v>
      </c>
      <c r="P536" t="s">
        <v>616</v>
      </c>
      <c r="Q536" t="s">
        <v>879</v>
      </c>
      <c r="R536">
        <v>3</v>
      </c>
      <c r="S536">
        <v>1</v>
      </c>
      <c r="T536" s="60">
        <v>37437</v>
      </c>
      <c r="U536" s="60">
        <v>37256</v>
      </c>
      <c r="V536" s="60">
        <v>37256</v>
      </c>
      <c r="W536" t="s">
        <v>324</v>
      </c>
      <c r="X536" t="s">
        <v>880</v>
      </c>
      <c r="Y536" t="s">
        <v>627</v>
      </c>
      <c r="Z536">
        <v>3.5000000000000003E-2</v>
      </c>
      <c r="AA536">
        <v>7.9999998000000003E-2</v>
      </c>
      <c r="AB536">
        <v>2</v>
      </c>
      <c r="AC536">
        <v>0</v>
      </c>
      <c r="AD536">
        <v>1</v>
      </c>
      <c r="AE536">
        <v>1</v>
      </c>
      <c r="AF536">
        <v>3</v>
      </c>
      <c r="AG536">
        <v>31</v>
      </c>
      <c r="BP536" s="60">
        <v>37256</v>
      </c>
      <c r="BQ536">
        <v>9962918</v>
      </c>
      <c r="BR536">
        <v>11743052</v>
      </c>
      <c r="BS536">
        <v>0.85000001999999997</v>
      </c>
      <c r="BT536">
        <v>1780134</v>
      </c>
      <c r="BV536">
        <v>5116384</v>
      </c>
      <c r="BW536">
        <v>260483</v>
      </c>
      <c r="BX536">
        <v>0.79699998999999999</v>
      </c>
      <c r="BY536">
        <v>0</v>
      </c>
      <c r="BZ536">
        <v>0</v>
      </c>
      <c r="CA536">
        <v>0</v>
      </c>
      <c r="CC536">
        <v>-4.6999998000000001E-2</v>
      </c>
      <c r="CE536">
        <v>1E-3</v>
      </c>
      <c r="CG536">
        <v>5.4000000999999999E-2</v>
      </c>
      <c r="CS536">
        <v>0</v>
      </c>
      <c r="CT536">
        <v>0</v>
      </c>
      <c r="CU536">
        <v>0</v>
      </c>
      <c r="CV536">
        <v>0.46040002000000002</v>
      </c>
      <c r="CW536">
        <v>0.30450000999999999</v>
      </c>
      <c r="CX536">
        <v>0.15590000000000001</v>
      </c>
      <c r="CY536">
        <v>0.37590000000000001</v>
      </c>
      <c r="CZ536">
        <v>0</v>
      </c>
      <c r="DA536">
        <v>0</v>
      </c>
      <c r="DB536">
        <v>7.4200004E-2</v>
      </c>
      <c r="DC536">
        <v>3.7599999000000002E-2</v>
      </c>
      <c r="DD536">
        <v>5.1899999000000002E-2</v>
      </c>
      <c r="DE536">
        <v>0</v>
      </c>
      <c r="DF536">
        <v>2005</v>
      </c>
      <c r="DG536">
        <v>8.4699087000000006E-2</v>
      </c>
      <c r="DH536">
        <v>3.9999999000000001E-2</v>
      </c>
      <c r="DI536">
        <v>4.4699084E-2</v>
      </c>
      <c r="DJ536">
        <v>0.12755579</v>
      </c>
      <c r="DK536">
        <v>0.16755579000000001</v>
      </c>
      <c r="DQ536">
        <v>5511763</v>
      </c>
      <c r="DR536">
        <v>0</v>
      </c>
      <c r="DS536">
        <v>0</v>
      </c>
      <c r="DT536">
        <v>0</v>
      </c>
      <c r="DU536">
        <v>0</v>
      </c>
      <c r="DV536">
        <v>147294</v>
      </c>
      <c r="DW536">
        <v>4865903</v>
      </c>
      <c r="DX536">
        <v>44.389999000000003</v>
      </c>
      <c r="DY536">
        <v>10.37</v>
      </c>
      <c r="DZ536">
        <v>32.984000999999999</v>
      </c>
      <c r="EA536">
        <v>40404</v>
      </c>
      <c r="EC536">
        <v>57597</v>
      </c>
      <c r="ED536">
        <v>600463</v>
      </c>
      <c r="EE536">
        <v>72.370002999999997</v>
      </c>
      <c r="EF536">
        <v>10.425000000000001</v>
      </c>
      <c r="EG536">
        <v>57597</v>
      </c>
      <c r="EH536">
        <v>600463</v>
      </c>
      <c r="EI536">
        <v>72.370002999999997</v>
      </c>
      <c r="EJ536">
        <v>10.425000000000001</v>
      </c>
      <c r="ES536">
        <v>0</v>
      </c>
      <c r="EV536">
        <v>245295</v>
      </c>
      <c r="EW536">
        <v>0</v>
      </c>
      <c r="EX536">
        <v>0</v>
      </c>
      <c r="FB536">
        <v>4615163.5</v>
      </c>
      <c r="FN536">
        <v>-1422.527</v>
      </c>
      <c r="FP536">
        <v>209624.02</v>
      </c>
      <c r="FQ536">
        <v>221473.73</v>
      </c>
      <c r="FW536">
        <v>431097.75</v>
      </c>
      <c r="FX536">
        <v>-676384.75</v>
      </c>
      <c r="FZ536">
        <v>159209.19</v>
      </c>
      <c r="GA536">
        <v>24416.400000000001</v>
      </c>
      <c r="GB536">
        <v>183625.58</v>
      </c>
      <c r="GC536">
        <v>44792.324000000001</v>
      </c>
      <c r="GG536">
        <v>667.02899000000002</v>
      </c>
      <c r="GL536">
        <v>-19758.136999999999</v>
      </c>
      <c r="GM536">
        <v>33310.813000000002</v>
      </c>
      <c r="GN536">
        <v>-29999.828000000001</v>
      </c>
      <c r="GO536">
        <v>-28577.303</v>
      </c>
      <c r="GP536">
        <v>137.63300000000001</v>
      </c>
      <c r="GQ536">
        <v>-32511.583999999999</v>
      </c>
      <c r="GR536">
        <v>-684024.63</v>
      </c>
      <c r="GS536">
        <v>-627704.06000000006</v>
      </c>
      <c r="GT536">
        <v>-47625.766000000003</v>
      </c>
      <c r="GU536">
        <v>-8694.8086000000003</v>
      </c>
      <c r="HA536">
        <v>-39066.938000000002</v>
      </c>
      <c r="HB536">
        <v>-6776.0438999999997</v>
      </c>
      <c r="HE536">
        <v>-729867.06</v>
      </c>
      <c r="HG536">
        <v>8902288</v>
      </c>
    </row>
    <row r="537" spans="1:215" x14ac:dyDescent="0.25">
      <c r="A537">
        <v>39</v>
      </c>
      <c r="B537" t="s">
        <v>875</v>
      </c>
      <c r="C537">
        <v>2003</v>
      </c>
      <c r="E537" t="s">
        <v>876</v>
      </c>
      <c r="F537">
        <v>1962</v>
      </c>
      <c r="G537">
        <v>0</v>
      </c>
      <c r="I537">
        <v>0</v>
      </c>
      <c r="J537" t="s">
        <v>877</v>
      </c>
      <c r="K537" t="s">
        <v>878</v>
      </c>
      <c r="L537" t="s">
        <v>878</v>
      </c>
      <c r="M537">
        <v>1</v>
      </c>
      <c r="N537" t="s">
        <v>615</v>
      </c>
      <c r="O537">
        <v>1</v>
      </c>
      <c r="P537" t="s">
        <v>616</v>
      </c>
      <c r="Q537" t="s">
        <v>879</v>
      </c>
      <c r="R537">
        <v>3</v>
      </c>
      <c r="S537">
        <v>1</v>
      </c>
      <c r="T537" s="60">
        <v>37802</v>
      </c>
      <c r="U537" s="60">
        <v>37621</v>
      </c>
      <c r="V537" s="60">
        <v>37621</v>
      </c>
      <c r="W537" t="s">
        <v>324</v>
      </c>
      <c r="X537" t="s">
        <v>880</v>
      </c>
      <c r="Y537" t="s">
        <v>627</v>
      </c>
      <c r="Z537">
        <v>3.5000000000000003E-2</v>
      </c>
      <c r="AA537">
        <v>7.9999998000000003E-2</v>
      </c>
      <c r="AB537">
        <v>2</v>
      </c>
      <c r="AC537">
        <v>0</v>
      </c>
      <c r="AD537">
        <v>1</v>
      </c>
      <c r="AE537">
        <v>1</v>
      </c>
      <c r="AF537">
        <v>3</v>
      </c>
      <c r="AG537">
        <v>30</v>
      </c>
      <c r="BP537" s="60">
        <v>37621</v>
      </c>
      <c r="BQ537">
        <v>9784862</v>
      </c>
      <c r="BR537">
        <v>12613599</v>
      </c>
      <c r="BS537">
        <v>0.77999996999999999</v>
      </c>
      <c r="BT537">
        <v>2828736</v>
      </c>
      <c r="BV537">
        <v>4865903</v>
      </c>
      <c r="BW537">
        <v>282329.78000000003</v>
      </c>
      <c r="BX537">
        <v>0.78900002999999996</v>
      </c>
      <c r="BY537">
        <v>0</v>
      </c>
      <c r="BZ537">
        <v>0</v>
      </c>
      <c r="CA537">
        <v>0</v>
      </c>
      <c r="CC537">
        <v>3.9999999000000001E-2</v>
      </c>
      <c r="CE537">
        <v>-2.7999999000000001E-2</v>
      </c>
      <c r="CG537">
        <v>3.0999999E-2</v>
      </c>
      <c r="CS537">
        <v>0</v>
      </c>
      <c r="CT537">
        <v>0</v>
      </c>
      <c r="CU537">
        <v>0</v>
      </c>
      <c r="CV537">
        <v>0.49490002</v>
      </c>
      <c r="CW537">
        <v>0.32219999999999999</v>
      </c>
      <c r="CX537">
        <v>0.17269999999999999</v>
      </c>
      <c r="CY537">
        <v>0.3468</v>
      </c>
      <c r="CZ537">
        <v>0</v>
      </c>
      <c r="DA537">
        <v>0</v>
      </c>
      <c r="DB537">
        <v>6.6399999000000001E-2</v>
      </c>
      <c r="DC537">
        <v>4.0399997999999999E-2</v>
      </c>
      <c r="DD537">
        <v>5.1499999999999997E-2</v>
      </c>
      <c r="DE537">
        <v>0</v>
      </c>
      <c r="DF537">
        <v>2006</v>
      </c>
      <c r="DG537">
        <v>8.4677040999999995E-2</v>
      </c>
      <c r="DH537">
        <v>3.9999999000000001E-2</v>
      </c>
      <c r="DI537">
        <v>4.4677038000000002E-2</v>
      </c>
      <c r="DJ537">
        <v>0.12733423999999999</v>
      </c>
      <c r="DK537">
        <v>0.16733423</v>
      </c>
      <c r="DQ537">
        <v>5878683.5</v>
      </c>
      <c r="DR537">
        <v>0</v>
      </c>
      <c r="DS537">
        <v>0</v>
      </c>
      <c r="DT537">
        <v>0</v>
      </c>
      <c r="DU537">
        <v>0</v>
      </c>
      <c r="DV537">
        <v>148145</v>
      </c>
      <c r="DW537">
        <v>4978132</v>
      </c>
      <c r="DX537">
        <v>44.709999000000003</v>
      </c>
      <c r="DY537">
        <v>10.6</v>
      </c>
      <c r="DZ537">
        <v>32.944000000000003</v>
      </c>
      <c r="EA537">
        <v>41315</v>
      </c>
      <c r="EC537">
        <v>59124</v>
      </c>
      <c r="ED537">
        <v>635712.43999999994</v>
      </c>
      <c r="EE537">
        <v>72.230002999999996</v>
      </c>
      <c r="EF537">
        <v>10.752000000000001</v>
      </c>
      <c r="EG537">
        <v>59124</v>
      </c>
      <c r="EH537">
        <v>635712.43999999994</v>
      </c>
      <c r="EI537">
        <v>72.230002999999996</v>
      </c>
      <c r="EJ537">
        <v>10.752000000000001</v>
      </c>
      <c r="ES537">
        <v>0</v>
      </c>
      <c r="EV537">
        <v>248584</v>
      </c>
      <c r="EW537">
        <v>0</v>
      </c>
      <c r="EX537">
        <v>0</v>
      </c>
      <c r="FB537">
        <v>5056236.5</v>
      </c>
      <c r="FN537">
        <v>-1214.021</v>
      </c>
      <c r="FP537">
        <v>224746.45</v>
      </c>
      <c r="FQ537">
        <v>231464.33</v>
      </c>
      <c r="FW537">
        <v>456210.78</v>
      </c>
      <c r="FX537">
        <v>85223.476999999999</v>
      </c>
      <c r="FZ537">
        <v>145411.28</v>
      </c>
      <c r="GA537">
        <v>76508.358999999997</v>
      </c>
      <c r="GB537">
        <v>221919.64</v>
      </c>
      <c r="GC537">
        <v>31217.256000000001</v>
      </c>
      <c r="GG537">
        <v>557.61102000000005</v>
      </c>
      <c r="GL537">
        <v>-16675.173999999999</v>
      </c>
      <c r="GM537">
        <v>25878.942999999999</v>
      </c>
      <c r="GN537">
        <v>-22075.118999999999</v>
      </c>
      <c r="GO537">
        <v>-20861.098000000002</v>
      </c>
      <c r="GP537">
        <v>82.257003999999995</v>
      </c>
      <c r="GQ537">
        <v>782349.69</v>
      </c>
      <c r="GR537">
        <v>-707371.38</v>
      </c>
      <c r="GS537">
        <v>-645716.06000000006</v>
      </c>
      <c r="GT537">
        <v>-53829.233999999997</v>
      </c>
      <c r="GU537">
        <v>-7826.0640000000003</v>
      </c>
      <c r="HA537">
        <v>-39608.945</v>
      </c>
      <c r="HB537">
        <v>-7215.0239000000001</v>
      </c>
      <c r="HE537">
        <v>-754195.38</v>
      </c>
      <c r="HG537">
        <v>8930442</v>
      </c>
    </row>
    <row r="538" spans="1:215" x14ac:dyDescent="0.25">
      <c r="A538">
        <v>39</v>
      </c>
      <c r="B538" t="s">
        <v>875</v>
      </c>
      <c r="C538">
        <v>2004</v>
      </c>
      <c r="E538" t="s">
        <v>876</v>
      </c>
      <c r="F538">
        <v>1962</v>
      </c>
      <c r="G538">
        <v>0</v>
      </c>
      <c r="I538">
        <v>0</v>
      </c>
      <c r="J538" t="s">
        <v>877</v>
      </c>
      <c r="K538" t="s">
        <v>878</v>
      </c>
      <c r="L538" t="s">
        <v>878</v>
      </c>
      <c r="M538">
        <v>1</v>
      </c>
      <c r="N538" t="s">
        <v>615</v>
      </c>
      <c r="O538">
        <v>1</v>
      </c>
      <c r="P538" t="s">
        <v>616</v>
      </c>
      <c r="Q538" t="s">
        <v>879</v>
      </c>
      <c r="R538">
        <v>3</v>
      </c>
      <c r="S538">
        <v>1</v>
      </c>
      <c r="T538" s="60">
        <v>38168</v>
      </c>
      <c r="U538" s="60">
        <v>37986</v>
      </c>
      <c r="V538" s="60">
        <v>37986</v>
      </c>
      <c r="W538" t="s">
        <v>201</v>
      </c>
      <c r="X538" t="s">
        <v>881</v>
      </c>
      <c r="Y538" t="s">
        <v>627</v>
      </c>
      <c r="Z538">
        <v>3.5000000000000003E-2</v>
      </c>
      <c r="AA538">
        <v>7.9999998000000003E-2</v>
      </c>
      <c r="AB538">
        <v>1</v>
      </c>
      <c r="AC538">
        <v>0</v>
      </c>
      <c r="AD538">
        <v>5</v>
      </c>
      <c r="AE538">
        <v>1</v>
      </c>
      <c r="AF538">
        <v>3</v>
      </c>
      <c r="AG538">
        <v>29</v>
      </c>
      <c r="BP538" s="60">
        <v>37986</v>
      </c>
      <c r="BQ538">
        <v>10853462</v>
      </c>
      <c r="BR538">
        <v>14439546</v>
      </c>
      <c r="BS538">
        <v>0.75</v>
      </c>
      <c r="BT538">
        <v>3586084</v>
      </c>
      <c r="BV538">
        <v>4978132</v>
      </c>
      <c r="BW538">
        <v>338879.97</v>
      </c>
      <c r="BX538">
        <v>0.69400001</v>
      </c>
      <c r="BY538">
        <v>0</v>
      </c>
      <c r="BZ538">
        <v>0</v>
      </c>
      <c r="CA538">
        <v>0</v>
      </c>
      <c r="CC538">
        <v>0.154</v>
      </c>
      <c r="CE538">
        <v>4.5999999999999999E-2</v>
      </c>
      <c r="CG538">
        <v>3.7999999E-2</v>
      </c>
      <c r="CS538">
        <v>0</v>
      </c>
      <c r="CT538">
        <v>0</v>
      </c>
      <c r="CU538">
        <v>0</v>
      </c>
      <c r="CV538">
        <v>0.52509998999999996</v>
      </c>
      <c r="CW538">
        <v>0.32650003</v>
      </c>
      <c r="CX538">
        <v>0.19860000999999999</v>
      </c>
      <c r="CY538">
        <v>0.34220001</v>
      </c>
      <c r="CZ538">
        <v>0</v>
      </c>
      <c r="DA538">
        <v>0</v>
      </c>
      <c r="DB538">
        <v>6.5700001999999993E-2</v>
      </c>
      <c r="DC538">
        <v>1.7000001000000001E-2</v>
      </c>
      <c r="DD538">
        <v>5.0000001000000002E-2</v>
      </c>
      <c r="DE538">
        <v>0</v>
      </c>
      <c r="DF538">
        <v>2007</v>
      </c>
      <c r="DG538">
        <v>8.2374811000000006E-2</v>
      </c>
      <c r="DH538">
        <v>3.9999999000000001E-2</v>
      </c>
      <c r="DI538">
        <v>4.2374805000000001E-2</v>
      </c>
      <c r="DJ538">
        <v>0.10419682</v>
      </c>
      <c r="DK538">
        <v>0.14419681000000001</v>
      </c>
      <c r="DQ538">
        <v>3419148.8</v>
      </c>
      <c r="DR538">
        <v>0</v>
      </c>
      <c r="DS538">
        <v>0</v>
      </c>
      <c r="DT538">
        <v>0</v>
      </c>
      <c r="DU538">
        <v>0</v>
      </c>
      <c r="DV538">
        <v>147751</v>
      </c>
      <c r="DW538">
        <v>5102016</v>
      </c>
      <c r="DX538">
        <v>44.98</v>
      </c>
      <c r="DY538">
        <v>10.85</v>
      </c>
      <c r="DZ538">
        <v>33.853999999999999</v>
      </c>
      <c r="EA538">
        <v>41269</v>
      </c>
      <c r="EC538">
        <v>61125</v>
      </c>
      <c r="ED538">
        <v>678675.13</v>
      </c>
      <c r="EE538">
        <v>72.129997000000003</v>
      </c>
      <c r="EF538">
        <v>11.103</v>
      </c>
      <c r="EG538">
        <v>61125</v>
      </c>
      <c r="EH538">
        <v>678675.13</v>
      </c>
      <c r="EI538">
        <v>72.129997000000003</v>
      </c>
      <c r="EJ538">
        <v>11.103</v>
      </c>
      <c r="ES538">
        <v>0</v>
      </c>
      <c r="EV538">
        <v>250145</v>
      </c>
      <c r="EW538">
        <v>0</v>
      </c>
      <c r="EX538">
        <v>0</v>
      </c>
      <c r="FB538">
        <v>5497653.5</v>
      </c>
      <c r="FN538">
        <v>-1068.3720000000001</v>
      </c>
      <c r="FP538">
        <v>230349.95</v>
      </c>
      <c r="FQ538">
        <v>714353.25</v>
      </c>
      <c r="FW538">
        <v>944703.19</v>
      </c>
      <c r="FX538">
        <v>1087128.8999999999</v>
      </c>
      <c r="FZ538">
        <v>132004.01999999999</v>
      </c>
      <c r="GA538">
        <v>91477.148000000001</v>
      </c>
      <c r="GB538">
        <v>223481.17</v>
      </c>
      <c r="GC538">
        <v>39514.695</v>
      </c>
      <c r="GG538">
        <v>565.49199999999996</v>
      </c>
      <c r="GL538">
        <v>-18718.601999999999</v>
      </c>
      <c r="GM538">
        <v>23020.103999999999</v>
      </c>
      <c r="GN538">
        <v>-18765.817999999999</v>
      </c>
      <c r="GO538">
        <v>-17697.447</v>
      </c>
      <c r="GP538">
        <v>182.11301</v>
      </c>
      <c r="GQ538">
        <v>2281111.2999999998</v>
      </c>
      <c r="GR538">
        <v>-736000.19</v>
      </c>
      <c r="GS538">
        <v>-676918.63</v>
      </c>
      <c r="GT538">
        <v>-50396.391000000003</v>
      </c>
      <c r="GU538">
        <v>-8685.1815999999999</v>
      </c>
      <c r="HA538">
        <v>-41179.468999999997</v>
      </c>
      <c r="HB538">
        <v>-7231.2948999999999</v>
      </c>
      <c r="HE538">
        <v>-784410.94</v>
      </c>
      <c r="HG538">
        <v>10427143</v>
      </c>
    </row>
    <row r="539" spans="1:215" x14ac:dyDescent="0.25">
      <c r="A539">
        <v>39</v>
      </c>
      <c r="B539" t="s">
        <v>875</v>
      </c>
      <c r="C539">
        <v>2005</v>
      </c>
      <c r="E539" t="s">
        <v>876</v>
      </c>
      <c r="F539">
        <v>1962</v>
      </c>
      <c r="G539">
        <v>0</v>
      </c>
      <c r="I539">
        <v>0</v>
      </c>
      <c r="J539" t="s">
        <v>877</v>
      </c>
      <c r="K539" t="s">
        <v>878</v>
      </c>
      <c r="L539" t="s">
        <v>878</v>
      </c>
      <c r="M539">
        <v>1</v>
      </c>
      <c r="N539" t="s">
        <v>615</v>
      </c>
      <c r="O539">
        <v>1</v>
      </c>
      <c r="P539" t="s">
        <v>616</v>
      </c>
      <c r="Q539" t="s">
        <v>879</v>
      </c>
      <c r="R539">
        <v>3</v>
      </c>
      <c r="S539">
        <v>1</v>
      </c>
      <c r="T539" s="60">
        <v>38533</v>
      </c>
      <c r="U539" s="60">
        <v>38352</v>
      </c>
      <c r="V539" s="60">
        <v>38352</v>
      </c>
      <c r="W539" t="s">
        <v>201</v>
      </c>
      <c r="X539" t="s">
        <v>881</v>
      </c>
      <c r="Y539" t="s">
        <v>627</v>
      </c>
      <c r="Z539">
        <v>3.5000000000000003E-2</v>
      </c>
      <c r="AA539">
        <v>7.9999998000000003E-2</v>
      </c>
      <c r="AB539">
        <v>1</v>
      </c>
      <c r="AC539">
        <v>0</v>
      </c>
      <c r="AD539">
        <v>5</v>
      </c>
      <c r="AE539">
        <v>1</v>
      </c>
      <c r="AF539">
        <v>3</v>
      </c>
      <c r="AG539">
        <v>28</v>
      </c>
      <c r="BP539" s="60">
        <v>38352</v>
      </c>
      <c r="BQ539">
        <v>10971427</v>
      </c>
      <c r="BR539">
        <v>15714092</v>
      </c>
      <c r="BS539">
        <v>0.69999999000000002</v>
      </c>
      <c r="BT539">
        <v>4742666</v>
      </c>
      <c r="BV539">
        <v>5102016</v>
      </c>
      <c r="BW539">
        <v>381791.09</v>
      </c>
      <c r="BX539">
        <v>0.68599999</v>
      </c>
      <c r="BY539">
        <v>0</v>
      </c>
      <c r="BZ539">
        <v>0</v>
      </c>
      <c r="CA539">
        <v>0</v>
      </c>
      <c r="CC539">
        <v>0.12100001000000001</v>
      </c>
      <c r="CE539">
        <v>0.10100000000000001</v>
      </c>
      <c r="CG539">
        <v>3.9000000999999999E-2</v>
      </c>
      <c r="CS539">
        <v>0</v>
      </c>
      <c r="CT539">
        <v>0</v>
      </c>
      <c r="CU539">
        <v>0</v>
      </c>
      <c r="CV539">
        <v>0.53220003999999999</v>
      </c>
      <c r="CW539">
        <v>0.30599999</v>
      </c>
      <c r="CX539">
        <v>0.22620001000000001</v>
      </c>
      <c r="CY539">
        <v>0.30459999999999998</v>
      </c>
      <c r="CZ539">
        <v>0</v>
      </c>
      <c r="DA539">
        <v>0</v>
      </c>
      <c r="DB539">
        <v>7.2899996999999994E-2</v>
      </c>
      <c r="DC539">
        <v>4.5700002000000003E-2</v>
      </c>
      <c r="DD539">
        <v>4.4599999000000001E-2</v>
      </c>
      <c r="DE539">
        <v>0</v>
      </c>
      <c r="DF539">
        <v>2008</v>
      </c>
      <c r="DG539">
        <v>8.4354617000000007E-2</v>
      </c>
      <c r="DH539">
        <v>3.9999999000000001E-2</v>
      </c>
      <c r="DI539">
        <v>4.4354620999999997E-2</v>
      </c>
      <c r="DJ539">
        <v>0.12409391</v>
      </c>
      <c r="DK539">
        <v>0.16409391000000001</v>
      </c>
      <c r="DQ539">
        <v>4729568</v>
      </c>
      <c r="DR539">
        <v>0</v>
      </c>
      <c r="DS539">
        <v>0</v>
      </c>
      <c r="DT539">
        <v>0</v>
      </c>
      <c r="DU539">
        <v>0</v>
      </c>
      <c r="DV539">
        <v>149073</v>
      </c>
      <c r="DW539">
        <v>5270350.5</v>
      </c>
      <c r="DX539">
        <v>45.040000999999997</v>
      </c>
      <c r="DY539">
        <v>10.86</v>
      </c>
      <c r="DZ539">
        <v>34.660998999999997</v>
      </c>
      <c r="EA539">
        <v>41426</v>
      </c>
      <c r="EC539">
        <v>63348</v>
      </c>
      <c r="ED539">
        <v>724441.81</v>
      </c>
      <c r="EE539">
        <v>72.089995999999999</v>
      </c>
      <c r="EF539">
        <v>11.436</v>
      </c>
      <c r="EG539">
        <v>63348</v>
      </c>
      <c r="EH539">
        <v>724441.81</v>
      </c>
      <c r="EI539">
        <v>72.089995999999999</v>
      </c>
      <c r="EJ539">
        <v>11.436</v>
      </c>
      <c r="ES539">
        <v>0</v>
      </c>
      <c r="EV539">
        <v>253847</v>
      </c>
      <c r="EW539">
        <v>0</v>
      </c>
      <c r="EX539">
        <v>0</v>
      </c>
      <c r="FB539">
        <v>5886986.5</v>
      </c>
      <c r="FN539">
        <v>-1267.4749999999999</v>
      </c>
      <c r="FP539">
        <v>233226.03</v>
      </c>
      <c r="FQ539">
        <v>293952.40999999997</v>
      </c>
      <c r="FW539">
        <v>527178.43999999994</v>
      </c>
      <c r="FX539">
        <v>932881.69</v>
      </c>
      <c r="FZ539">
        <v>132806.07999999999</v>
      </c>
      <c r="GA539">
        <v>130167.48</v>
      </c>
      <c r="GB539">
        <v>262973.56</v>
      </c>
      <c r="GC539">
        <v>43821.313000000002</v>
      </c>
      <c r="GG539">
        <v>412.21100000000001</v>
      </c>
      <c r="GL539">
        <v>-22070.013999999999</v>
      </c>
      <c r="GM539">
        <v>53059.141000000003</v>
      </c>
      <c r="GN539">
        <v>-47981.805</v>
      </c>
      <c r="GO539">
        <v>-46714.332000000002</v>
      </c>
      <c r="GP539">
        <v>178.10499999999999</v>
      </c>
      <c r="GQ539">
        <v>1750452.6</v>
      </c>
      <c r="GR539">
        <v>-799116.25</v>
      </c>
      <c r="GS539">
        <v>-737563.25</v>
      </c>
      <c r="GT539">
        <v>-53703.108999999997</v>
      </c>
      <c r="GU539">
        <v>-7849.8837999999996</v>
      </c>
      <c r="HA539">
        <v>-46773.934000000001</v>
      </c>
      <c r="HB539">
        <v>-7340.1469999999999</v>
      </c>
      <c r="HE539">
        <v>-853230.38</v>
      </c>
      <c r="HG539">
        <v>11324365</v>
      </c>
    </row>
    <row r="540" spans="1:215" x14ac:dyDescent="0.25">
      <c r="A540">
        <v>39</v>
      </c>
      <c r="B540" t="s">
        <v>875</v>
      </c>
      <c r="C540">
        <v>2006</v>
      </c>
      <c r="E540" t="s">
        <v>876</v>
      </c>
      <c r="F540">
        <v>1962</v>
      </c>
      <c r="G540">
        <v>0</v>
      </c>
      <c r="I540">
        <v>0</v>
      </c>
      <c r="J540" t="s">
        <v>877</v>
      </c>
      <c r="K540" t="s">
        <v>878</v>
      </c>
      <c r="L540" t="s">
        <v>878</v>
      </c>
      <c r="M540">
        <v>1</v>
      </c>
      <c r="N540" t="s">
        <v>615</v>
      </c>
      <c r="O540">
        <v>1</v>
      </c>
      <c r="P540" t="s">
        <v>616</v>
      </c>
      <c r="Q540" t="s">
        <v>879</v>
      </c>
      <c r="R540">
        <v>3</v>
      </c>
      <c r="S540">
        <v>1</v>
      </c>
      <c r="T540" s="60">
        <v>38898</v>
      </c>
      <c r="U540" s="60">
        <v>38717</v>
      </c>
      <c r="V540" s="60">
        <v>38717</v>
      </c>
      <c r="W540" t="s">
        <v>201</v>
      </c>
      <c r="X540" t="s">
        <v>881</v>
      </c>
      <c r="Y540" t="s">
        <v>627</v>
      </c>
      <c r="Z540">
        <v>3.5000000000000003E-2</v>
      </c>
      <c r="AA540">
        <v>7.9999998000000003E-2</v>
      </c>
      <c r="AB540">
        <v>1</v>
      </c>
      <c r="AC540">
        <v>0</v>
      </c>
      <c r="AD540">
        <v>5</v>
      </c>
      <c r="AE540">
        <v>1</v>
      </c>
      <c r="AF540">
        <v>3</v>
      </c>
      <c r="AG540">
        <v>27</v>
      </c>
      <c r="BP540" s="60">
        <v>38717</v>
      </c>
      <c r="BQ540">
        <v>11339293</v>
      </c>
      <c r="BR540">
        <v>16491762</v>
      </c>
      <c r="BS540">
        <v>0.69</v>
      </c>
      <c r="BT540">
        <v>5152469</v>
      </c>
      <c r="BV540">
        <v>5270351</v>
      </c>
      <c r="BW540">
        <v>471424</v>
      </c>
      <c r="BX540">
        <v>0.63400000000000001</v>
      </c>
      <c r="BY540">
        <v>0</v>
      </c>
      <c r="BZ540">
        <v>0</v>
      </c>
      <c r="CA540">
        <v>0</v>
      </c>
      <c r="CC540">
        <v>0.123</v>
      </c>
      <c r="CE540">
        <v>0.13300000000000001</v>
      </c>
      <c r="CG540">
        <v>7.5999997999999999E-2</v>
      </c>
      <c r="CS540">
        <v>0</v>
      </c>
      <c r="CT540">
        <v>0</v>
      </c>
      <c r="CU540">
        <v>0</v>
      </c>
      <c r="CV540">
        <v>0.54949999000000005</v>
      </c>
      <c r="CW540">
        <v>0.30219998999999997</v>
      </c>
      <c r="CX540">
        <v>0.24729999999999999</v>
      </c>
      <c r="CY540">
        <v>0.29420000000000002</v>
      </c>
      <c r="CZ540">
        <v>0</v>
      </c>
      <c r="DA540">
        <v>0</v>
      </c>
      <c r="DB540">
        <v>7.2099998999999998E-2</v>
      </c>
      <c r="DC540">
        <v>4.1700002E-2</v>
      </c>
      <c r="DD540">
        <v>4.2500000000000003E-2</v>
      </c>
      <c r="DE540">
        <v>0</v>
      </c>
      <c r="DF540">
        <v>2009</v>
      </c>
      <c r="DG540">
        <v>8.4367744999999994E-2</v>
      </c>
      <c r="DH540">
        <v>3.9999999000000001E-2</v>
      </c>
      <c r="DI540">
        <v>4.4367737999999997E-2</v>
      </c>
      <c r="DJ540">
        <v>0.12422577</v>
      </c>
      <c r="DK540">
        <v>0.16422576999999999</v>
      </c>
      <c r="DQ540">
        <v>4886164</v>
      </c>
      <c r="DR540">
        <v>0</v>
      </c>
      <c r="DS540">
        <v>0</v>
      </c>
      <c r="DT540">
        <v>0</v>
      </c>
      <c r="DU540">
        <v>0</v>
      </c>
      <c r="DV540">
        <v>151449</v>
      </c>
      <c r="DW540">
        <v>5599193.5</v>
      </c>
      <c r="DX540">
        <v>45.139999000000003</v>
      </c>
      <c r="DY540">
        <v>10.84</v>
      </c>
      <c r="DZ540">
        <v>36.245998</v>
      </c>
      <c r="EA540">
        <v>40858</v>
      </c>
      <c r="EC540">
        <v>65765</v>
      </c>
      <c r="ED540">
        <v>774531.25</v>
      </c>
      <c r="EE540">
        <v>72.010002</v>
      </c>
      <c r="EF540">
        <v>11.776999999999999</v>
      </c>
      <c r="EG540">
        <v>65765</v>
      </c>
      <c r="EH540">
        <v>774531.25</v>
      </c>
      <c r="EI540">
        <v>72.010002</v>
      </c>
      <c r="EJ540">
        <v>11.776999999999999</v>
      </c>
      <c r="ES540">
        <v>0</v>
      </c>
      <c r="EV540">
        <v>258072</v>
      </c>
      <c r="EW540">
        <v>0</v>
      </c>
      <c r="EX540">
        <v>0</v>
      </c>
      <c r="FB540">
        <v>6294460</v>
      </c>
      <c r="FN540">
        <v>-1163.472</v>
      </c>
      <c r="FP540">
        <v>246203.38</v>
      </c>
      <c r="FQ540">
        <v>352031.56</v>
      </c>
      <c r="FW540">
        <v>598234.93999999994</v>
      </c>
      <c r="FX540">
        <v>1046279.1</v>
      </c>
      <c r="FZ540">
        <v>165466.51999999999</v>
      </c>
      <c r="GA540">
        <v>113162.34</v>
      </c>
      <c r="GB540">
        <v>278628.88</v>
      </c>
      <c r="GC540">
        <v>51835.809000000001</v>
      </c>
      <c r="GG540">
        <v>303.02802000000003</v>
      </c>
      <c r="GL540">
        <v>-27204.51</v>
      </c>
      <c r="GM540">
        <v>87911.156000000003</v>
      </c>
      <c r="GN540">
        <v>-83345.672000000006</v>
      </c>
      <c r="GO540">
        <v>-82182.195000000007</v>
      </c>
      <c r="GP540">
        <v>175.53899999999999</v>
      </c>
      <c r="GQ540">
        <v>1952818.3</v>
      </c>
      <c r="GR540">
        <v>-869747.63</v>
      </c>
      <c r="GS540">
        <v>-805978.75</v>
      </c>
      <c r="GT540">
        <v>-54957.957000000002</v>
      </c>
      <c r="GU540">
        <v>-8810.9228999999996</v>
      </c>
      <c r="HA540">
        <v>-46826.175999999999</v>
      </c>
      <c r="HB540">
        <v>-7718.8788999999997</v>
      </c>
      <c r="HE540">
        <v>-924292.69</v>
      </c>
      <c r="HG540">
        <v>12352890</v>
      </c>
    </row>
    <row r="541" spans="1:215" x14ac:dyDescent="0.25">
      <c r="A541">
        <v>39</v>
      </c>
      <c r="B541" t="s">
        <v>875</v>
      </c>
      <c r="C541">
        <v>2007</v>
      </c>
      <c r="E541" t="s">
        <v>876</v>
      </c>
      <c r="F541">
        <v>1962</v>
      </c>
      <c r="G541">
        <v>0</v>
      </c>
      <c r="I541">
        <v>0</v>
      </c>
      <c r="J541" t="s">
        <v>877</v>
      </c>
      <c r="K541" t="s">
        <v>878</v>
      </c>
      <c r="L541" t="s">
        <v>878</v>
      </c>
      <c r="M541">
        <v>1</v>
      </c>
      <c r="N541" t="s">
        <v>615</v>
      </c>
      <c r="O541">
        <v>1</v>
      </c>
      <c r="P541" t="s">
        <v>616</v>
      </c>
      <c r="Q541" t="s">
        <v>879</v>
      </c>
      <c r="R541">
        <v>3</v>
      </c>
      <c r="S541">
        <v>1</v>
      </c>
      <c r="T541" s="60">
        <v>39263</v>
      </c>
      <c r="U541" s="60">
        <v>39082</v>
      </c>
      <c r="V541" s="60">
        <v>39082</v>
      </c>
      <c r="W541" t="s">
        <v>201</v>
      </c>
      <c r="X541" t="s">
        <v>881</v>
      </c>
      <c r="Y541" t="s">
        <v>627</v>
      </c>
      <c r="Z541">
        <v>3.5000000000000003E-2</v>
      </c>
      <c r="AA541">
        <v>7.9999998000000003E-2</v>
      </c>
      <c r="AB541">
        <v>1</v>
      </c>
      <c r="AC541">
        <v>0</v>
      </c>
      <c r="AD541">
        <v>5</v>
      </c>
      <c r="AE541">
        <v>1</v>
      </c>
      <c r="AF541">
        <v>3</v>
      </c>
      <c r="AG541">
        <v>26</v>
      </c>
      <c r="BP541" s="60">
        <v>39082</v>
      </c>
      <c r="BQ541">
        <v>12189197</v>
      </c>
      <c r="BR541">
        <v>17552792</v>
      </c>
      <c r="BS541">
        <v>0.69</v>
      </c>
      <c r="BT541">
        <v>5363593</v>
      </c>
      <c r="BV541">
        <v>5599193</v>
      </c>
      <c r="BW541">
        <v>531292.13</v>
      </c>
      <c r="BX541">
        <v>0.63900000000000001</v>
      </c>
      <c r="BY541">
        <v>0</v>
      </c>
      <c r="BZ541">
        <v>0</v>
      </c>
      <c r="CA541">
        <v>0</v>
      </c>
      <c r="CC541">
        <v>0.18030001000000001</v>
      </c>
      <c r="CE541">
        <v>0.14130001</v>
      </c>
      <c r="CG541">
        <v>0.12280000000000001</v>
      </c>
      <c r="CJ541">
        <v>8.7899997999999993E-2</v>
      </c>
      <c r="CS541">
        <v>0</v>
      </c>
      <c r="CT541">
        <v>0</v>
      </c>
      <c r="CU541">
        <v>0</v>
      </c>
      <c r="CV541">
        <v>0.56069999999999998</v>
      </c>
      <c r="CW541">
        <v>0.31359999999999999</v>
      </c>
      <c r="CX541">
        <v>0.24709999999999999</v>
      </c>
      <c r="CY541">
        <v>0.30890000000000001</v>
      </c>
      <c r="CZ541">
        <v>0</v>
      </c>
      <c r="DA541">
        <v>0</v>
      </c>
      <c r="DB541">
        <v>6.9399998000000004E-2</v>
      </c>
      <c r="DC541">
        <v>3.0199999000000002E-2</v>
      </c>
      <c r="DD541">
        <v>3.0800000000000001E-2</v>
      </c>
      <c r="DE541">
        <v>0</v>
      </c>
      <c r="DF541">
        <v>2010</v>
      </c>
      <c r="DG541">
        <v>8.4384224999999993E-2</v>
      </c>
      <c r="DH541">
        <v>3.9999999000000001E-2</v>
      </c>
      <c r="DI541">
        <v>4.4384222000000001E-2</v>
      </c>
      <c r="DJ541">
        <v>0.12439144000000001</v>
      </c>
      <c r="DK541">
        <v>0.16439144</v>
      </c>
      <c r="DQ541">
        <v>5190633.5</v>
      </c>
      <c r="DR541">
        <v>0</v>
      </c>
      <c r="DS541">
        <v>0</v>
      </c>
      <c r="DT541">
        <v>0</v>
      </c>
      <c r="DU541">
        <v>0</v>
      </c>
      <c r="DV541">
        <v>153804</v>
      </c>
      <c r="DW541">
        <v>5949228</v>
      </c>
      <c r="DX541">
        <v>45.23</v>
      </c>
      <c r="DY541">
        <v>10.83</v>
      </c>
      <c r="DZ541">
        <v>37.922001000000002</v>
      </c>
      <c r="EA541">
        <v>41383</v>
      </c>
      <c r="EC541">
        <v>67102</v>
      </c>
      <c r="ED541">
        <v>819112.25</v>
      </c>
      <c r="EE541">
        <v>71.800003000000004</v>
      </c>
      <c r="EF541">
        <v>12.207000000000001</v>
      </c>
      <c r="EG541">
        <v>67102</v>
      </c>
      <c r="EH541">
        <v>819112.25</v>
      </c>
      <c r="EI541">
        <v>71.800003000000004</v>
      </c>
      <c r="EJ541">
        <v>12.207000000000001</v>
      </c>
      <c r="ES541">
        <v>0</v>
      </c>
      <c r="EV541">
        <v>262289</v>
      </c>
      <c r="EW541">
        <v>0</v>
      </c>
      <c r="EX541">
        <v>0</v>
      </c>
      <c r="FB541">
        <v>6774770.5</v>
      </c>
      <c r="FI541">
        <v>11624852</v>
      </c>
      <c r="FN541">
        <v>-1003.82</v>
      </c>
      <c r="FP541">
        <v>256995.28</v>
      </c>
      <c r="FQ541">
        <v>339509.03</v>
      </c>
      <c r="FW541">
        <v>596504.31000000006</v>
      </c>
      <c r="FX541">
        <v>1816702.6</v>
      </c>
      <c r="FZ541">
        <v>195092.16</v>
      </c>
      <c r="GA541">
        <v>136434.91</v>
      </c>
      <c r="GB541">
        <v>331527.06</v>
      </c>
      <c r="GC541">
        <v>39114.762000000002</v>
      </c>
      <c r="GG541">
        <v>261.73401000000001</v>
      </c>
      <c r="GL541">
        <v>-30243.129000000001</v>
      </c>
      <c r="GM541">
        <v>125998.39999999999</v>
      </c>
      <c r="GN541">
        <v>-121941.86</v>
      </c>
      <c r="GO541">
        <v>-120938.04</v>
      </c>
      <c r="GP541">
        <v>132.87398999999999</v>
      </c>
      <c r="GQ541">
        <v>2758056.8</v>
      </c>
      <c r="GR541">
        <v>-883715.56</v>
      </c>
      <c r="GS541">
        <v>-868179</v>
      </c>
      <c r="GT541">
        <v>-6382.9619000000002</v>
      </c>
      <c r="GU541">
        <v>-9153.5820000000003</v>
      </c>
      <c r="HA541">
        <v>-46129.211000000003</v>
      </c>
      <c r="HB541">
        <v>-8559.1641</v>
      </c>
      <c r="HE541">
        <v>-938403.94</v>
      </c>
      <c r="HF541">
        <v>-18723.960999999999</v>
      </c>
      <c r="HG541">
        <v>14153819</v>
      </c>
    </row>
    <row r="542" spans="1:215" x14ac:dyDescent="0.25">
      <c r="A542">
        <v>39</v>
      </c>
      <c r="B542" t="s">
        <v>875</v>
      </c>
      <c r="C542">
        <v>2008</v>
      </c>
      <c r="E542" t="s">
        <v>876</v>
      </c>
      <c r="F542">
        <v>1962</v>
      </c>
      <c r="G542">
        <v>0</v>
      </c>
      <c r="I542">
        <v>0</v>
      </c>
      <c r="J542" t="s">
        <v>877</v>
      </c>
      <c r="K542" t="s">
        <v>878</v>
      </c>
      <c r="L542" t="s">
        <v>878</v>
      </c>
      <c r="M542">
        <v>1</v>
      </c>
      <c r="N542" t="s">
        <v>615</v>
      </c>
      <c r="O542">
        <v>1</v>
      </c>
      <c r="P542" t="s">
        <v>616</v>
      </c>
      <c r="Q542" t="s">
        <v>879</v>
      </c>
      <c r="R542">
        <v>3</v>
      </c>
      <c r="S542">
        <v>1</v>
      </c>
      <c r="T542" s="60">
        <v>39629</v>
      </c>
      <c r="U542" s="60">
        <v>39447</v>
      </c>
      <c r="V542" s="60">
        <v>39447</v>
      </c>
      <c r="W542" t="s">
        <v>201</v>
      </c>
      <c r="X542" t="s">
        <v>881</v>
      </c>
      <c r="Y542" t="s">
        <v>627</v>
      </c>
      <c r="Z542">
        <v>3.2499999000000002E-2</v>
      </c>
      <c r="AA542">
        <v>7.9999998000000003E-2</v>
      </c>
      <c r="AB542">
        <v>1</v>
      </c>
      <c r="AC542">
        <v>0</v>
      </c>
      <c r="AD542">
        <v>5</v>
      </c>
      <c r="AE542">
        <v>1</v>
      </c>
      <c r="AF542">
        <v>3</v>
      </c>
      <c r="AG542">
        <v>25</v>
      </c>
      <c r="BP542" s="60">
        <v>39447</v>
      </c>
      <c r="BQ542">
        <v>13433115</v>
      </c>
      <c r="BR542">
        <v>18984916</v>
      </c>
      <c r="BS542">
        <v>0.70999997999999997</v>
      </c>
      <c r="BT542">
        <v>5551800</v>
      </c>
      <c r="BV542">
        <v>5949228</v>
      </c>
      <c r="BW542">
        <v>607662.31000000006</v>
      </c>
      <c r="BX542">
        <v>0.65099996000000004</v>
      </c>
      <c r="BY542">
        <v>0</v>
      </c>
      <c r="BZ542">
        <v>0</v>
      </c>
      <c r="CA542">
        <v>0</v>
      </c>
      <c r="CC542">
        <v>-4.4299997000000001E-2</v>
      </c>
      <c r="CE542">
        <v>8.2100004000000004E-2</v>
      </c>
      <c r="CG542">
        <v>0.10390000000000001</v>
      </c>
      <c r="CJ542">
        <v>6.6599994999999995E-2</v>
      </c>
      <c r="CS542">
        <v>0</v>
      </c>
      <c r="CT542">
        <v>0</v>
      </c>
      <c r="CU542">
        <v>0</v>
      </c>
      <c r="CV542">
        <v>0.51709998000000001</v>
      </c>
      <c r="CW542">
        <v>0.2913</v>
      </c>
      <c r="CX542">
        <v>0.22579999000000001</v>
      </c>
      <c r="CY542">
        <v>0.34630000999999999</v>
      </c>
      <c r="CZ542">
        <v>0</v>
      </c>
      <c r="DA542">
        <v>0</v>
      </c>
      <c r="DB542">
        <v>7.0600002999999995E-2</v>
      </c>
      <c r="DC542">
        <v>3.6199997999999997E-2</v>
      </c>
      <c r="DD542">
        <v>2.98E-2</v>
      </c>
      <c r="DE542">
        <v>0</v>
      </c>
      <c r="DF542">
        <v>2011</v>
      </c>
      <c r="DG542">
        <v>8.4393539000000004E-2</v>
      </c>
      <c r="DH542">
        <v>3.9999999000000001E-2</v>
      </c>
      <c r="DI542">
        <v>4.4393539000000003E-2</v>
      </c>
      <c r="DJ542">
        <v>0.12448508</v>
      </c>
      <c r="DK542">
        <v>0.16448507000000001</v>
      </c>
      <c r="DQ542">
        <v>5513983</v>
      </c>
      <c r="DR542">
        <v>0</v>
      </c>
      <c r="DS542">
        <v>0</v>
      </c>
      <c r="DT542">
        <v>0</v>
      </c>
      <c r="DU542">
        <v>0</v>
      </c>
      <c r="DV542">
        <v>156073</v>
      </c>
      <c r="DW542">
        <v>6226526</v>
      </c>
      <c r="DX542">
        <v>45.310001</v>
      </c>
      <c r="DY542">
        <v>10.87</v>
      </c>
      <c r="DZ542">
        <v>39.112999000000002</v>
      </c>
      <c r="EA542">
        <v>41749</v>
      </c>
      <c r="EC542">
        <v>70567</v>
      </c>
      <c r="ED542">
        <v>879238.69</v>
      </c>
      <c r="EE542">
        <v>71.919998000000007</v>
      </c>
      <c r="EF542">
        <v>12.46</v>
      </c>
      <c r="EG542">
        <v>70567</v>
      </c>
      <c r="EH542">
        <v>879238.69</v>
      </c>
      <c r="EI542">
        <v>71.919998000000007</v>
      </c>
      <c r="EJ542">
        <v>12.46</v>
      </c>
      <c r="ES542">
        <v>0</v>
      </c>
      <c r="EV542">
        <v>268389</v>
      </c>
      <c r="EW542">
        <v>0</v>
      </c>
      <c r="EX542">
        <v>0</v>
      </c>
      <c r="FB542">
        <v>7239157</v>
      </c>
      <c r="FI542">
        <v>12297305</v>
      </c>
      <c r="FN542">
        <v>-2870.76</v>
      </c>
      <c r="FP542">
        <v>269603.15999999997</v>
      </c>
      <c r="FQ542">
        <v>395752.22</v>
      </c>
      <c r="FW542">
        <v>665355.38</v>
      </c>
      <c r="FX542">
        <v>-1012601.6</v>
      </c>
      <c r="FZ542">
        <v>211727.78</v>
      </c>
      <c r="GA542">
        <v>137983.56</v>
      </c>
      <c r="GB542">
        <v>349711.34</v>
      </c>
      <c r="GC542">
        <v>40288.417999999998</v>
      </c>
      <c r="GG542">
        <v>264</v>
      </c>
      <c r="GL542">
        <v>-31029.9</v>
      </c>
      <c r="GM542">
        <v>95645.343999999997</v>
      </c>
      <c r="GN542">
        <v>-92342.304999999993</v>
      </c>
      <c r="GO542">
        <v>-89471.547000000006</v>
      </c>
      <c r="GP542">
        <v>136.95500000000001</v>
      </c>
      <c r="GQ542">
        <v>15427.669</v>
      </c>
      <c r="GR542">
        <v>-960917.94</v>
      </c>
      <c r="GS542">
        <v>-945704.69</v>
      </c>
      <c r="GT542">
        <v>-6824.3608000000004</v>
      </c>
      <c r="GU542">
        <v>-8388.9346000000005</v>
      </c>
      <c r="HA542">
        <v>-48472.690999999999</v>
      </c>
      <c r="HB542">
        <v>-9253.0498000000007</v>
      </c>
      <c r="HE542">
        <v>-1018643.7</v>
      </c>
      <c r="HG542">
        <v>13150603</v>
      </c>
    </row>
    <row r="543" spans="1:215" x14ac:dyDescent="0.25">
      <c r="A543">
        <v>39</v>
      </c>
      <c r="B543" t="s">
        <v>875</v>
      </c>
      <c r="C543">
        <v>2009</v>
      </c>
      <c r="E543" t="s">
        <v>876</v>
      </c>
      <c r="F543">
        <v>1962</v>
      </c>
      <c r="G543">
        <v>0</v>
      </c>
      <c r="I543">
        <v>0</v>
      </c>
      <c r="J543" t="s">
        <v>877</v>
      </c>
      <c r="K543" t="s">
        <v>878</v>
      </c>
      <c r="L543" t="s">
        <v>878</v>
      </c>
      <c r="M543">
        <v>1</v>
      </c>
      <c r="N543" t="s">
        <v>615</v>
      </c>
      <c r="O543">
        <v>1</v>
      </c>
      <c r="P543" t="s">
        <v>616</v>
      </c>
      <c r="Q543" t="s">
        <v>879</v>
      </c>
      <c r="R543">
        <v>3</v>
      </c>
      <c r="S543">
        <v>1</v>
      </c>
      <c r="T543" s="60">
        <v>39994</v>
      </c>
      <c r="U543" s="60">
        <v>39813</v>
      </c>
      <c r="V543" s="60">
        <v>39813</v>
      </c>
      <c r="W543" t="s">
        <v>201</v>
      </c>
      <c r="X543" t="s">
        <v>882</v>
      </c>
      <c r="Y543" t="s">
        <v>627</v>
      </c>
      <c r="Z543">
        <v>3.2499999000000002E-2</v>
      </c>
      <c r="AA543">
        <v>7.9999998000000003E-2</v>
      </c>
      <c r="AB543">
        <v>1</v>
      </c>
      <c r="AC543">
        <v>0</v>
      </c>
      <c r="AD543">
        <v>5</v>
      </c>
      <c r="AE543">
        <v>1</v>
      </c>
      <c r="AF543">
        <v>3</v>
      </c>
      <c r="AG543">
        <v>24</v>
      </c>
      <c r="BP543" s="60">
        <v>39813</v>
      </c>
      <c r="BQ543">
        <v>11827619</v>
      </c>
      <c r="BR543">
        <v>20106788</v>
      </c>
      <c r="BS543">
        <v>0.58999997000000004</v>
      </c>
      <c r="BT543">
        <v>8279168</v>
      </c>
      <c r="BV543">
        <v>6226526</v>
      </c>
      <c r="BW543">
        <v>660833.68999999994</v>
      </c>
      <c r="BX543">
        <v>0.68000000999999999</v>
      </c>
      <c r="BY543">
        <v>0</v>
      </c>
      <c r="BZ543">
        <v>0</v>
      </c>
      <c r="CA543">
        <v>0</v>
      </c>
      <c r="CC543">
        <v>-0.19639999</v>
      </c>
      <c r="CE543">
        <v>-3.2200000999999999E-2</v>
      </c>
      <c r="CG543">
        <v>2.6900001E-2</v>
      </c>
      <c r="CJ543">
        <v>3.2499999000000002E-2</v>
      </c>
      <c r="CS543">
        <v>0</v>
      </c>
      <c r="CT543">
        <v>0</v>
      </c>
      <c r="CU543">
        <v>0</v>
      </c>
      <c r="CV543">
        <v>0.49650001999999999</v>
      </c>
      <c r="CW543">
        <v>0.2198</v>
      </c>
      <c r="CX543">
        <v>0.27669999000000001</v>
      </c>
      <c r="CY543">
        <v>0.30809998999999999</v>
      </c>
      <c r="CZ543">
        <v>0</v>
      </c>
      <c r="DA543">
        <v>0</v>
      </c>
      <c r="DB543">
        <v>6.1600000000000002E-2</v>
      </c>
      <c r="DC543">
        <v>9.7700007000000005E-2</v>
      </c>
      <c r="DD543">
        <v>3.61E-2</v>
      </c>
      <c r="DE543">
        <v>0</v>
      </c>
      <c r="DF543">
        <v>2012</v>
      </c>
      <c r="DG543">
        <v>8.4392250000000002E-2</v>
      </c>
      <c r="DH543">
        <v>3.9999999000000001E-2</v>
      </c>
      <c r="DI543">
        <v>4.4392257999999997E-2</v>
      </c>
      <c r="DJ543">
        <v>0.12447216</v>
      </c>
      <c r="DK543">
        <v>0.16447216000000001</v>
      </c>
      <c r="DQ543">
        <v>5771735</v>
      </c>
      <c r="DR543">
        <v>0</v>
      </c>
      <c r="DS543">
        <v>0</v>
      </c>
      <c r="DT543">
        <v>0</v>
      </c>
      <c r="DU543">
        <v>0</v>
      </c>
      <c r="DV543">
        <v>160831</v>
      </c>
      <c r="DW543">
        <v>6532496.5</v>
      </c>
      <c r="DX543">
        <v>45.139999000000003</v>
      </c>
      <c r="DY543">
        <v>10.72</v>
      </c>
      <c r="DZ543">
        <v>39.820999</v>
      </c>
      <c r="EA543">
        <v>43324</v>
      </c>
      <c r="EC543">
        <v>73164</v>
      </c>
      <c r="ED543">
        <v>935925.06</v>
      </c>
      <c r="EE543">
        <v>71.940002000000007</v>
      </c>
      <c r="EF543">
        <v>12.792</v>
      </c>
      <c r="EG543">
        <v>73164</v>
      </c>
      <c r="EH543">
        <v>935925.06</v>
      </c>
      <c r="EI543">
        <v>71.940002000000007</v>
      </c>
      <c r="EJ543">
        <v>12.792</v>
      </c>
      <c r="ES543">
        <v>0</v>
      </c>
      <c r="EV543">
        <v>277319</v>
      </c>
      <c r="EW543">
        <v>0</v>
      </c>
      <c r="EX543">
        <v>0</v>
      </c>
      <c r="FB543">
        <v>7682884.5</v>
      </c>
      <c r="FI543">
        <v>8536335</v>
      </c>
      <c r="FN543">
        <v>-1309.509</v>
      </c>
      <c r="FP543">
        <v>278619.88</v>
      </c>
      <c r="FQ543">
        <v>449235.66</v>
      </c>
      <c r="FW543">
        <v>727855.5</v>
      </c>
      <c r="FX543">
        <v>-2824250</v>
      </c>
      <c r="FZ543">
        <v>152897.35999999999</v>
      </c>
      <c r="GA543">
        <v>91464.523000000001</v>
      </c>
      <c r="GB543">
        <v>244361.88</v>
      </c>
      <c r="GC543">
        <v>31062.437999999998</v>
      </c>
      <c r="GG543">
        <v>264</v>
      </c>
      <c r="GL543">
        <v>-23376.342000000001</v>
      </c>
      <c r="GM543">
        <v>-8838.2196999999996</v>
      </c>
      <c r="GN543">
        <v>-11779.147000000001</v>
      </c>
      <c r="GO543">
        <v>-10469.638000000001</v>
      </c>
      <c r="GP543">
        <v>110.178</v>
      </c>
      <c r="GQ543">
        <v>-1864589.6</v>
      </c>
      <c r="GR543">
        <v>-1016123.8</v>
      </c>
      <c r="GS543">
        <v>-999939.63</v>
      </c>
      <c r="GT543">
        <v>-6946.4609</v>
      </c>
      <c r="GU543">
        <v>-9237.7402000000002</v>
      </c>
      <c r="HA543">
        <v>-43929.421999999999</v>
      </c>
      <c r="HB543">
        <v>-11085.498</v>
      </c>
      <c r="HE543">
        <v>-1071138.8</v>
      </c>
      <c r="HG543">
        <v>10214875</v>
      </c>
    </row>
    <row r="544" spans="1:215" x14ac:dyDescent="0.25">
      <c r="A544">
        <v>39</v>
      </c>
      <c r="B544" t="s">
        <v>875</v>
      </c>
      <c r="C544">
        <v>2010</v>
      </c>
      <c r="E544" t="s">
        <v>876</v>
      </c>
      <c r="F544">
        <v>1962</v>
      </c>
      <c r="G544">
        <v>0</v>
      </c>
      <c r="I544">
        <v>0</v>
      </c>
      <c r="J544" t="s">
        <v>877</v>
      </c>
      <c r="K544" t="s">
        <v>878</v>
      </c>
      <c r="L544" t="s">
        <v>878</v>
      </c>
      <c r="M544">
        <v>1</v>
      </c>
      <c r="N544" t="s">
        <v>615</v>
      </c>
      <c r="O544">
        <v>1</v>
      </c>
      <c r="P544" t="s">
        <v>616</v>
      </c>
      <c r="Q544" t="s">
        <v>879</v>
      </c>
      <c r="R544">
        <v>3</v>
      </c>
      <c r="S544">
        <v>1</v>
      </c>
      <c r="T544" s="60">
        <v>40359</v>
      </c>
      <c r="U544" s="60">
        <v>40178</v>
      </c>
      <c r="V544" s="60">
        <v>40178</v>
      </c>
      <c r="W544" t="s">
        <v>201</v>
      </c>
      <c r="X544" t="s">
        <v>883</v>
      </c>
      <c r="Y544" t="s">
        <v>627</v>
      </c>
      <c r="Z544">
        <v>3.2499999000000002E-2</v>
      </c>
      <c r="AA544">
        <v>7.9999998000000003E-2</v>
      </c>
      <c r="AB544">
        <v>1</v>
      </c>
      <c r="AC544">
        <v>0</v>
      </c>
      <c r="AD544">
        <v>5</v>
      </c>
      <c r="AE544">
        <v>1</v>
      </c>
      <c r="AF544">
        <v>3</v>
      </c>
      <c r="AG544">
        <v>23</v>
      </c>
      <c r="BP544" s="60">
        <v>40178</v>
      </c>
      <c r="BQ544">
        <v>13461221</v>
      </c>
      <c r="BR544">
        <v>21138206</v>
      </c>
      <c r="BS544">
        <v>0.63999998999999996</v>
      </c>
      <c r="BT544">
        <v>7676985</v>
      </c>
      <c r="BV544">
        <v>6532496</v>
      </c>
      <c r="BW544">
        <v>682062.44</v>
      </c>
      <c r="BX544">
        <v>0.72099996</v>
      </c>
      <c r="BY544">
        <v>0</v>
      </c>
      <c r="BZ544">
        <v>0</v>
      </c>
      <c r="CA544">
        <v>0</v>
      </c>
      <c r="CC544">
        <v>0.14899999</v>
      </c>
      <c r="CE544">
        <v>-4.0999997000000003E-2</v>
      </c>
      <c r="CG544">
        <v>3.2000002E-2</v>
      </c>
      <c r="CJ544">
        <v>3.3000000000000002E-2</v>
      </c>
      <c r="CS544">
        <v>0</v>
      </c>
      <c r="CT544">
        <v>0</v>
      </c>
      <c r="CU544">
        <v>0</v>
      </c>
      <c r="CV544">
        <v>0.48970002000000001</v>
      </c>
      <c r="CW544">
        <v>0.23680000000000001</v>
      </c>
      <c r="CX544">
        <v>0.25290000000000001</v>
      </c>
      <c r="CY544">
        <v>0.34490000999999998</v>
      </c>
      <c r="CZ544">
        <v>0</v>
      </c>
      <c r="DA544">
        <v>0</v>
      </c>
      <c r="DB544">
        <v>7.8900001999999997E-2</v>
      </c>
      <c r="DC544">
        <v>5.2399996999999997E-2</v>
      </c>
      <c r="DD544">
        <v>3.4099999999999998E-2</v>
      </c>
      <c r="DE544">
        <v>0</v>
      </c>
      <c r="DF544">
        <v>2013</v>
      </c>
      <c r="DG544">
        <v>8.4303819000000002E-2</v>
      </c>
      <c r="DH544">
        <v>4.0700003999999998E-2</v>
      </c>
      <c r="DI544">
        <v>4.3603823E-2</v>
      </c>
      <c r="DJ544">
        <v>0.12358341</v>
      </c>
      <c r="DK544">
        <v>0.16428340999999999</v>
      </c>
      <c r="DQ544">
        <v>6062360.5</v>
      </c>
      <c r="DR544">
        <v>0</v>
      </c>
      <c r="DS544">
        <v>0</v>
      </c>
      <c r="DT544">
        <v>0</v>
      </c>
      <c r="DU544">
        <v>0</v>
      </c>
      <c r="DV544">
        <v>157919</v>
      </c>
      <c r="DW544">
        <v>6494048.5</v>
      </c>
      <c r="DX544">
        <v>45.32</v>
      </c>
      <c r="DY544">
        <v>11.21</v>
      </c>
      <c r="DZ544">
        <v>41.123001000000002</v>
      </c>
      <c r="EA544">
        <v>44231</v>
      </c>
      <c r="EC544">
        <v>76498</v>
      </c>
      <c r="ED544">
        <v>1005812.9</v>
      </c>
      <c r="EE544">
        <v>72.050003000000004</v>
      </c>
      <c r="EF544">
        <v>13.148</v>
      </c>
      <c r="EG544">
        <v>76498</v>
      </c>
      <c r="EH544">
        <v>1005812.9</v>
      </c>
      <c r="EI544">
        <v>72.050003000000004</v>
      </c>
      <c r="EJ544">
        <v>13.148</v>
      </c>
      <c r="ES544">
        <v>0</v>
      </c>
      <c r="EV544">
        <v>278648</v>
      </c>
      <c r="EW544">
        <v>0</v>
      </c>
      <c r="EX544">
        <v>0</v>
      </c>
      <c r="FB544">
        <v>8272078.5</v>
      </c>
      <c r="FI544">
        <v>11754503</v>
      </c>
      <c r="FN544">
        <v>-692.27300000000002</v>
      </c>
      <c r="FP544">
        <v>289616.03000000003</v>
      </c>
      <c r="FQ544">
        <v>492005.56</v>
      </c>
      <c r="FV544">
        <v>0</v>
      </c>
      <c r="FW544">
        <v>781621.56</v>
      </c>
      <c r="FX544">
        <v>1221425.6000000001</v>
      </c>
      <c r="FZ544">
        <v>160050.22</v>
      </c>
      <c r="GA544">
        <v>94666.108999999997</v>
      </c>
      <c r="GB544">
        <v>254716.33</v>
      </c>
      <c r="GC544">
        <v>37551.410000000003</v>
      </c>
      <c r="GG544">
        <v>216.49898999999999</v>
      </c>
      <c r="GL544">
        <v>-32606.201000000001</v>
      </c>
      <c r="GM544">
        <v>5372.5380999999998</v>
      </c>
      <c r="GN544">
        <v>-741.07703000000004</v>
      </c>
      <c r="GO544">
        <v>-48.804001</v>
      </c>
      <c r="GP544">
        <v>74.087997000000001</v>
      </c>
      <c r="GQ544">
        <v>2267630.7999999998</v>
      </c>
      <c r="GR544">
        <v>-1076200.3999999999</v>
      </c>
      <c r="GS544">
        <v>-1060205.8999999999</v>
      </c>
      <c r="GT544">
        <v>-7035.1850999999997</v>
      </c>
      <c r="GU544">
        <v>-8959.3876999999993</v>
      </c>
      <c r="HA544">
        <v>-43362.690999999999</v>
      </c>
      <c r="HB544">
        <v>-10158.397999999999</v>
      </c>
      <c r="HE544">
        <v>-1129721.5</v>
      </c>
      <c r="HG544">
        <v>11352784</v>
      </c>
    </row>
    <row r="545" spans="1:215" x14ac:dyDescent="0.25">
      <c r="A545">
        <v>39</v>
      </c>
      <c r="B545" t="s">
        <v>875</v>
      </c>
      <c r="C545">
        <v>2011</v>
      </c>
      <c r="E545" t="s">
        <v>876</v>
      </c>
      <c r="F545">
        <v>1962</v>
      </c>
      <c r="G545">
        <v>0</v>
      </c>
      <c r="I545">
        <v>0</v>
      </c>
      <c r="J545" t="s">
        <v>877</v>
      </c>
      <c r="K545" t="s">
        <v>878</v>
      </c>
      <c r="L545" t="s">
        <v>878</v>
      </c>
      <c r="M545">
        <v>1</v>
      </c>
      <c r="N545" t="s">
        <v>615</v>
      </c>
      <c r="O545">
        <v>1</v>
      </c>
      <c r="P545" t="s">
        <v>616</v>
      </c>
      <c r="Q545" t="s">
        <v>879</v>
      </c>
      <c r="R545">
        <v>3</v>
      </c>
      <c r="S545">
        <v>1</v>
      </c>
      <c r="T545" s="60">
        <v>40724</v>
      </c>
      <c r="U545" s="60">
        <v>40543</v>
      </c>
      <c r="V545" s="60">
        <v>40543</v>
      </c>
      <c r="W545" t="s">
        <v>201</v>
      </c>
      <c r="X545" t="s">
        <v>883</v>
      </c>
      <c r="Y545" t="s">
        <v>627</v>
      </c>
      <c r="Z545">
        <v>3.2499999000000002E-2</v>
      </c>
      <c r="AA545">
        <v>7.9999998000000003E-2</v>
      </c>
      <c r="AB545">
        <v>1</v>
      </c>
      <c r="AC545">
        <v>0</v>
      </c>
      <c r="AD545">
        <v>5</v>
      </c>
      <c r="AE545">
        <v>1</v>
      </c>
      <c r="AF545">
        <v>3</v>
      </c>
      <c r="AG545">
        <v>22</v>
      </c>
      <c r="BP545" s="60">
        <v>40543</v>
      </c>
      <c r="BQ545">
        <v>13589658</v>
      </c>
      <c r="BR545">
        <v>21853784</v>
      </c>
      <c r="BS545">
        <v>0.62</v>
      </c>
      <c r="BT545">
        <v>8264125</v>
      </c>
      <c r="BV545">
        <v>6494048</v>
      </c>
      <c r="BW545">
        <v>709964.31</v>
      </c>
      <c r="BX545">
        <v>0.74099999999999999</v>
      </c>
      <c r="BY545">
        <v>0</v>
      </c>
      <c r="BZ545">
        <v>0</v>
      </c>
      <c r="CA545">
        <v>0</v>
      </c>
      <c r="CC545">
        <v>0.22600001</v>
      </c>
      <c r="CE545">
        <v>4.3000001000000003E-2</v>
      </c>
      <c r="CG545">
        <v>5.0000001000000002E-2</v>
      </c>
      <c r="CJ545">
        <v>6.3000001E-2</v>
      </c>
      <c r="CN545">
        <v>8.5000001000000006E-2</v>
      </c>
      <c r="CS545">
        <v>0</v>
      </c>
      <c r="CT545">
        <v>0</v>
      </c>
      <c r="CU545">
        <v>0</v>
      </c>
      <c r="CV545">
        <v>0.57859998999999995</v>
      </c>
      <c r="CW545">
        <v>0.28610000000000002</v>
      </c>
      <c r="CX545">
        <v>0.29249998999999999</v>
      </c>
      <c r="CY545">
        <v>0.28720000000000001</v>
      </c>
      <c r="CZ545">
        <v>0</v>
      </c>
      <c r="DA545">
        <v>0</v>
      </c>
      <c r="DB545">
        <v>7.8699999000000007E-2</v>
      </c>
      <c r="DC545">
        <v>2.76E-2</v>
      </c>
      <c r="DD545">
        <v>2.7899999000000002E-2</v>
      </c>
      <c r="DE545">
        <v>0</v>
      </c>
      <c r="DF545">
        <v>2014</v>
      </c>
      <c r="DG545">
        <v>7.9347826999999996E-2</v>
      </c>
      <c r="DH545">
        <v>4.1781615000000001E-2</v>
      </c>
      <c r="DI545">
        <v>3.7566206999999997E-2</v>
      </c>
      <c r="DJ545">
        <v>0.12632979</v>
      </c>
      <c r="DK545">
        <v>0.16811140999999999</v>
      </c>
      <c r="DQ545">
        <v>6022915</v>
      </c>
      <c r="DR545">
        <v>0</v>
      </c>
      <c r="DS545">
        <v>0</v>
      </c>
      <c r="DT545">
        <v>0</v>
      </c>
      <c r="DU545">
        <v>0</v>
      </c>
      <c r="DV545">
        <v>155054</v>
      </c>
      <c r="DW545">
        <v>6401462</v>
      </c>
      <c r="DX545">
        <v>45.32</v>
      </c>
      <c r="DY545">
        <v>11.27</v>
      </c>
      <c r="DZ545">
        <v>41.284999999999997</v>
      </c>
      <c r="EA545">
        <v>45678</v>
      </c>
      <c r="EC545">
        <v>80527</v>
      </c>
      <c r="ED545">
        <v>1091909.8</v>
      </c>
      <c r="EE545">
        <v>71.889999000000003</v>
      </c>
      <c r="EF545">
        <v>13.56</v>
      </c>
      <c r="EG545">
        <v>80527</v>
      </c>
      <c r="EH545">
        <v>1091909.8</v>
      </c>
      <c r="EI545">
        <v>71.889999000000003</v>
      </c>
      <c r="EJ545">
        <v>13.56</v>
      </c>
      <c r="ES545">
        <v>0</v>
      </c>
      <c r="EV545">
        <v>281259</v>
      </c>
      <c r="EW545">
        <v>0</v>
      </c>
      <c r="EX545">
        <v>0</v>
      </c>
      <c r="FB545">
        <v>9006899</v>
      </c>
      <c r="FI545">
        <v>12917577</v>
      </c>
      <c r="FN545">
        <v>-1020.082</v>
      </c>
      <c r="FP545">
        <v>294314</v>
      </c>
      <c r="FQ545">
        <v>525726.75</v>
      </c>
      <c r="FV545">
        <v>0</v>
      </c>
      <c r="FW545">
        <v>820040.75</v>
      </c>
      <c r="FX545">
        <v>2211302.2999999998</v>
      </c>
      <c r="FZ545">
        <v>158120.73000000001</v>
      </c>
      <c r="GA545">
        <v>123098.6</v>
      </c>
      <c r="GB545">
        <v>281219.34000000003</v>
      </c>
      <c r="GC545">
        <v>48997.733999999997</v>
      </c>
      <c r="GG545">
        <v>388.17401000000001</v>
      </c>
      <c r="GL545">
        <v>-47586.288999999997</v>
      </c>
      <c r="GM545">
        <v>5431.1181999999999</v>
      </c>
      <c r="GN545">
        <v>-280.17000999999999</v>
      </c>
      <c r="GO545">
        <v>739.91198999999995</v>
      </c>
      <c r="GP545">
        <v>174.42999</v>
      </c>
      <c r="GQ545">
        <v>3319687.5</v>
      </c>
      <c r="GR545">
        <v>-1163576.1000000001</v>
      </c>
      <c r="GS545">
        <v>-1147209.3</v>
      </c>
      <c r="GT545">
        <v>-6752.1850999999997</v>
      </c>
      <c r="GU545">
        <v>-9614.6885000000002</v>
      </c>
      <c r="HA545">
        <v>-49564.016000000003</v>
      </c>
      <c r="HB545">
        <v>-9261.2597999999998</v>
      </c>
      <c r="HE545">
        <v>-1222401.3999999999</v>
      </c>
      <c r="HG545">
        <v>13450070</v>
      </c>
    </row>
    <row r="546" spans="1:215" x14ac:dyDescent="0.25">
      <c r="A546">
        <v>39</v>
      </c>
      <c r="B546" t="s">
        <v>875</v>
      </c>
      <c r="C546">
        <v>2012</v>
      </c>
      <c r="E546" t="s">
        <v>876</v>
      </c>
      <c r="F546">
        <v>1962</v>
      </c>
      <c r="G546">
        <v>0</v>
      </c>
      <c r="I546">
        <v>0</v>
      </c>
      <c r="J546" t="s">
        <v>877</v>
      </c>
      <c r="K546" t="s">
        <v>878</v>
      </c>
      <c r="L546" t="s">
        <v>878</v>
      </c>
      <c r="M546">
        <v>1</v>
      </c>
      <c r="N546" t="s">
        <v>615</v>
      </c>
      <c r="O546">
        <v>1</v>
      </c>
      <c r="P546" t="s">
        <v>616</v>
      </c>
      <c r="Q546" t="s">
        <v>879</v>
      </c>
      <c r="R546">
        <v>3</v>
      </c>
      <c r="S546">
        <v>1</v>
      </c>
      <c r="T546" s="60">
        <v>41090</v>
      </c>
      <c r="U546" s="60">
        <v>40908</v>
      </c>
      <c r="V546" s="60">
        <v>40908</v>
      </c>
      <c r="W546" t="s">
        <v>201</v>
      </c>
      <c r="X546" t="s">
        <v>884</v>
      </c>
      <c r="Y546" t="s">
        <v>627</v>
      </c>
      <c r="Z546">
        <v>2.9999998999999999E-2</v>
      </c>
      <c r="AA546">
        <v>7.9999998000000003E-2</v>
      </c>
      <c r="AB546">
        <v>1</v>
      </c>
      <c r="AC546">
        <v>0</v>
      </c>
      <c r="AD546">
        <v>5</v>
      </c>
      <c r="AE546">
        <v>1</v>
      </c>
      <c r="AF546">
        <v>3</v>
      </c>
      <c r="AG546">
        <v>21</v>
      </c>
      <c r="BP546" s="60">
        <v>40908</v>
      </c>
      <c r="BQ546">
        <v>13379020</v>
      </c>
      <c r="BR546">
        <v>22607170</v>
      </c>
      <c r="BS546">
        <v>0.58999997000000004</v>
      </c>
      <c r="BT546">
        <v>9228150</v>
      </c>
      <c r="BV546">
        <v>6401462</v>
      </c>
      <c r="BW546">
        <v>843361.81</v>
      </c>
      <c r="BX546">
        <v>0.67400002000000003</v>
      </c>
      <c r="BY546">
        <v>0</v>
      </c>
      <c r="BZ546">
        <v>0</v>
      </c>
      <c r="CA546">
        <v>0</v>
      </c>
      <c r="CC546">
        <v>0.01</v>
      </c>
      <c r="CE546">
        <v>0.125</v>
      </c>
      <c r="CG546">
        <v>1.7999998999999999E-2</v>
      </c>
      <c r="CJ546">
        <v>6.8999998000000007E-2</v>
      </c>
      <c r="CN546">
        <v>7.9999998000000003E-2</v>
      </c>
      <c r="CS546">
        <v>0</v>
      </c>
      <c r="CT546">
        <v>0</v>
      </c>
      <c r="CU546">
        <v>0</v>
      </c>
      <c r="CV546">
        <v>0.57859998999999995</v>
      </c>
      <c r="CW546">
        <v>0.33889999999999998</v>
      </c>
      <c r="CX546">
        <v>0.23969999</v>
      </c>
      <c r="CY546">
        <v>0.27910000000000001</v>
      </c>
      <c r="CZ546">
        <v>0</v>
      </c>
      <c r="DA546">
        <v>0</v>
      </c>
      <c r="DB546">
        <v>9.7600006000000003E-2</v>
      </c>
      <c r="DC546">
        <v>1.55E-2</v>
      </c>
      <c r="DD546">
        <v>2.9200001E-2</v>
      </c>
      <c r="DE546">
        <v>0</v>
      </c>
      <c r="DF546">
        <v>2015</v>
      </c>
      <c r="DG546">
        <v>8.3171226000000001E-2</v>
      </c>
      <c r="DH546">
        <v>5.4580007E-2</v>
      </c>
      <c r="DI546">
        <v>2.8591216999999999E-2</v>
      </c>
      <c r="DJ546">
        <v>0.13091616</v>
      </c>
      <c r="DK546">
        <v>0.18549615</v>
      </c>
      <c r="DQ546">
        <v>5930380.5</v>
      </c>
      <c r="DR546">
        <v>0</v>
      </c>
      <c r="DS546">
        <v>0</v>
      </c>
      <c r="DT546">
        <v>0</v>
      </c>
      <c r="DU546">
        <v>0</v>
      </c>
      <c r="DV546">
        <v>156053</v>
      </c>
      <c r="DW546">
        <v>6498961.5</v>
      </c>
      <c r="DX546">
        <v>45.259998000000003</v>
      </c>
      <c r="DY546">
        <v>11.27</v>
      </c>
      <c r="DZ546">
        <v>41.646000000000001</v>
      </c>
      <c r="EA546">
        <v>45969</v>
      </c>
      <c r="EC546">
        <v>84142</v>
      </c>
      <c r="ED546">
        <v>1164521.3999999999</v>
      </c>
      <c r="EE546">
        <v>71.860000999999997</v>
      </c>
      <c r="EF546">
        <v>13.84</v>
      </c>
      <c r="EG546">
        <v>84142</v>
      </c>
      <c r="EH546">
        <v>1164521.3999999999</v>
      </c>
      <c r="EI546">
        <v>71.860000999999997</v>
      </c>
      <c r="EJ546">
        <v>13.84</v>
      </c>
      <c r="ES546">
        <v>0</v>
      </c>
      <c r="EV546">
        <v>286164</v>
      </c>
      <c r="EW546">
        <v>0</v>
      </c>
      <c r="EX546">
        <v>0</v>
      </c>
      <c r="EY546">
        <v>53601.612000000001</v>
      </c>
      <c r="EZ546">
        <v>14364358</v>
      </c>
      <c r="FA546">
        <v>663699.43999999994</v>
      </c>
      <c r="FB546">
        <v>9563224</v>
      </c>
      <c r="FI546">
        <v>12476624</v>
      </c>
      <c r="FN546">
        <v>-1305.2080000000001</v>
      </c>
      <c r="FP546">
        <v>298105.06</v>
      </c>
      <c r="FQ546">
        <v>568015.38</v>
      </c>
      <c r="FW546">
        <v>866120.44</v>
      </c>
      <c r="FX546">
        <v>-132729.25</v>
      </c>
      <c r="FZ546">
        <v>103584.32000000001</v>
      </c>
      <c r="GA546">
        <v>110902.86</v>
      </c>
      <c r="GB546">
        <v>214487.17</v>
      </c>
      <c r="GC546">
        <v>44259.542999999998</v>
      </c>
      <c r="GG546">
        <v>436.31099999999998</v>
      </c>
      <c r="GL546">
        <v>-42225.663999999997</v>
      </c>
      <c r="GM546">
        <v>4353.1021000000001</v>
      </c>
      <c r="GN546">
        <v>464.565</v>
      </c>
      <c r="GO546">
        <v>1769.7728999999999</v>
      </c>
      <c r="GP546">
        <v>200.64400000000001</v>
      </c>
      <c r="GQ546">
        <v>955366.81</v>
      </c>
      <c r="GR546">
        <v>-1253103.1000000001</v>
      </c>
      <c r="GS546">
        <v>-1237559.8999999999</v>
      </c>
      <c r="GT546">
        <v>-6128.9839000000002</v>
      </c>
      <c r="GU546">
        <v>-9414.2343999999994</v>
      </c>
      <c r="HA546">
        <v>-55896.824000000001</v>
      </c>
      <c r="HB546">
        <v>-9693.8690999999999</v>
      </c>
      <c r="HE546">
        <v>-1318693.8</v>
      </c>
      <c r="HG546">
        <v>13086743</v>
      </c>
    </row>
    <row r="547" spans="1:215" x14ac:dyDescent="0.25">
      <c r="A547">
        <v>39</v>
      </c>
      <c r="B547" t="s">
        <v>875</v>
      </c>
      <c r="C547">
        <v>2013</v>
      </c>
      <c r="E547" t="s">
        <v>876</v>
      </c>
      <c r="F547">
        <v>1962</v>
      </c>
      <c r="G547">
        <v>0</v>
      </c>
      <c r="I547">
        <v>0</v>
      </c>
      <c r="J547" t="s">
        <v>877</v>
      </c>
      <c r="K547" t="s">
        <v>878</v>
      </c>
      <c r="L547" t="s">
        <v>878</v>
      </c>
      <c r="M547">
        <v>1</v>
      </c>
      <c r="N547" t="s">
        <v>615</v>
      </c>
      <c r="O547">
        <v>1</v>
      </c>
      <c r="P547" t="s">
        <v>616</v>
      </c>
      <c r="Q547" t="s">
        <v>879</v>
      </c>
      <c r="R547">
        <v>3</v>
      </c>
      <c r="S547">
        <v>1</v>
      </c>
      <c r="T547" s="60">
        <v>41455</v>
      </c>
      <c r="U547" s="60">
        <v>41274</v>
      </c>
      <c r="V547" s="60">
        <v>41274</v>
      </c>
      <c r="W547" t="s">
        <v>201</v>
      </c>
      <c r="X547" t="s">
        <v>884</v>
      </c>
      <c r="Y547" t="s">
        <v>627</v>
      </c>
      <c r="Z547">
        <v>2.9999998999999999E-2</v>
      </c>
      <c r="AA547">
        <v>7.9999998000000003E-2</v>
      </c>
      <c r="AB547">
        <v>1</v>
      </c>
      <c r="AC547">
        <v>0</v>
      </c>
      <c r="AD547">
        <v>5</v>
      </c>
      <c r="AE547">
        <v>1</v>
      </c>
      <c r="AF547">
        <v>3</v>
      </c>
      <c r="AG547">
        <v>20</v>
      </c>
      <c r="AI547" t="s">
        <v>885</v>
      </c>
      <c r="AO547">
        <v>13817321</v>
      </c>
      <c r="AP547">
        <v>13278490</v>
      </c>
      <c r="AQ547">
        <v>-422116.25</v>
      </c>
      <c r="AR547">
        <v>0</v>
      </c>
      <c r="AS547">
        <v>0</v>
      </c>
      <c r="AT547">
        <v>1</v>
      </c>
      <c r="AU547">
        <v>1</v>
      </c>
      <c r="AV547">
        <v>2</v>
      </c>
      <c r="AX547">
        <v>0</v>
      </c>
      <c r="AY547">
        <v>0.80000000999999998</v>
      </c>
      <c r="AZ547">
        <v>5</v>
      </c>
      <c r="BA547">
        <v>1</v>
      </c>
      <c r="BB547">
        <v>1</v>
      </c>
      <c r="BC547">
        <v>1</v>
      </c>
      <c r="BE547">
        <v>0</v>
      </c>
      <c r="BK547">
        <v>3.9999999000000001E-2</v>
      </c>
      <c r="BO547">
        <v>3.9999999000000001E-2</v>
      </c>
      <c r="BP547" s="60">
        <v>41639</v>
      </c>
      <c r="BQ547">
        <v>14562765</v>
      </c>
      <c r="BR547">
        <v>24328670</v>
      </c>
      <c r="BS547">
        <v>0.60000001999999997</v>
      </c>
      <c r="BT547">
        <v>9765906</v>
      </c>
      <c r="BV547">
        <v>6509809</v>
      </c>
      <c r="BW547">
        <v>825197</v>
      </c>
      <c r="BX547">
        <v>0.75</v>
      </c>
      <c r="BY547">
        <v>0</v>
      </c>
      <c r="BZ547">
        <v>0</v>
      </c>
      <c r="CA547">
        <v>0</v>
      </c>
      <c r="CC547">
        <v>0.14000000000000001</v>
      </c>
      <c r="CE547">
        <v>0.122</v>
      </c>
      <c r="CG547">
        <v>5.5E-2</v>
      </c>
      <c r="CJ547">
        <v>7.9000003999999999E-2</v>
      </c>
      <c r="CN547">
        <v>8.6000003000000005E-2</v>
      </c>
      <c r="CS547">
        <v>0</v>
      </c>
      <c r="CT547">
        <v>0</v>
      </c>
      <c r="CU547">
        <v>0</v>
      </c>
      <c r="CV547">
        <v>0.61199999000000005</v>
      </c>
      <c r="CW547">
        <v>0.32900003</v>
      </c>
      <c r="CX547">
        <v>0.28299998999999998</v>
      </c>
      <c r="CY547">
        <v>0.25900000000000001</v>
      </c>
      <c r="CZ547">
        <v>0</v>
      </c>
      <c r="DA547">
        <v>0</v>
      </c>
      <c r="DB547">
        <v>8.6999996999999996E-2</v>
      </c>
      <c r="DC547">
        <v>1.6000001E-2</v>
      </c>
      <c r="DD547">
        <v>2.5999998999999999E-2</v>
      </c>
      <c r="DE547">
        <v>0</v>
      </c>
      <c r="DF547">
        <v>2016</v>
      </c>
      <c r="DG547">
        <v>8.1756040000000002E-2</v>
      </c>
      <c r="DH547">
        <v>5.9999998999999998E-2</v>
      </c>
      <c r="DI547">
        <v>2.1756042E-2</v>
      </c>
      <c r="DJ547">
        <v>0.13460821000000001</v>
      </c>
      <c r="DK547">
        <v>0.19460820000000001</v>
      </c>
      <c r="DQ547">
        <v>6021776</v>
      </c>
      <c r="DR547">
        <v>0</v>
      </c>
      <c r="DS547">
        <v>0</v>
      </c>
      <c r="DT547">
        <v>0</v>
      </c>
      <c r="DU547">
        <v>0</v>
      </c>
      <c r="DV547">
        <v>155446</v>
      </c>
      <c r="DW547">
        <v>6509809</v>
      </c>
      <c r="DX547">
        <v>45.209999000000003</v>
      </c>
      <c r="DY547">
        <v>11.28</v>
      </c>
      <c r="DZ547">
        <v>41.877997999999998</v>
      </c>
      <c r="EA547">
        <v>47484</v>
      </c>
      <c r="EC547">
        <v>86843</v>
      </c>
      <c r="ED547">
        <v>1240149.3</v>
      </c>
      <c r="EE547">
        <v>71.720000999999996</v>
      </c>
      <c r="EF547">
        <v>14.28</v>
      </c>
      <c r="EG547">
        <v>86843</v>
      </c>
      <c r="EH547">
        <v>1240149.3</v>
      </c>
      <c r="EI547">
        <v>71.720000999999996</v>
      </c>
      <c r="EJ547">
        <v>14.28</v>
      </c>
      <c r="ES547">
        <v>0</v>
      </c>
      <c r="EV547">
        <v>289773</v>
      </c>
      <c r="EW547">
        <v>0</v>
      </c>
      <c r="EX547">
        <v>0</v>
      </c>
      <c r="FB547">
        <v>10171095</v>
      </c>
      <c r="FI547">
        <v>13817321</v>
      </c>
      <c r="FN547">
        <v>-1309.4390000000001</v>
      </c>
      <c r="FP547">
        <v>306631.63</v>
      </c>
      <c r="FQ547">
        <v>617925.38</v>
      </c>
      <c r="FW547">
        <v>924557</v>
      </c>
      <c r="FX547">
        <v>1490141.8</v>
      </c>
      <c r="FZ547">
        <v>100530.31</v>
      </c>
      <c r="GA547">
        <v>153201.14000000001</v>
      </c>
      <c r="GB547">
        <v>253731.45</v>
      </c>
      <c r="GC547">
        <v>39973.754000000001</v>
      </c>
      <c r="GL547">
        <v>-42584.785000000003</v>
      </c>
      <c r="GM547">
        <v>4827.0541999999996</v>
      </c>
      <c r="GN547">
        <v>1141.4549999999999</v>
      </c>
      <c r="GO547">
        <v>2450.8939999999998</v>
      </c>
      <c r="GP547">
        <v>534.26801</v>
      </c>
      <c r="GQ547">
        <v>2672322</v>
      </c>
      <c r="GR547">
        <v>-1304503.1000000001</v>
      </c>
      <c r="GS547">
        <v>-1288986.5</v>
      </c>
      <c r="GT547">
        <v>-6058.2529000000004</v>
      </c>
      <c r="GU547">
        <v>-9458.3212999999996</v>
      </c>
      <c r="HA547">
        <v>-53899.832000000002</v>
      </c>
      <c r="HB547">
        <v>-10426.813</v>
      </c>
      <c r="HE547">
        <v>-1368829.8</v>
      </c>
      <c r="HG547">
        <v>14390236</v>
      </c>
    </row>
    <row r="548" spans="1:215" x14ac:dyDescent="0.25">
      <c r="A548">
        <v>39</v>
      </c>
      <c r="B548" t="s">
        <v>875</v>
      </c>
      <c r="C548">
        <v>2014</v>
      </c>
      <c r="E548" t="s">
        <v>876</v>
      </c>
      <c r="F548">
        <v>1962</v>
      </c>
      <c r="G548">
        <v>0</v>
      </c>
      <c r="I548">
        <v>0</v>
      </c>
      <c r="J548" t="s">
        <v>877</v>
      </c>
      <c r="K548" t="s">
        <v>878</v>
      </c>
      <c r="L548" t="s">
        <v>878</v>
      </c>
      <c r="M548">
        <v>1</v>
      </c>
      <c r="N548" t="s">
        <v>615</v>
      </c>
      <c r="O548">
        <v>1</v>
      </c>
      <c r="P548" t="s">
        <v>616</v>
      </c>
      <c r="Q548" t="s">
        <v>879</v>
      </c>
      <c r="R548">
        <v>3</v>
      </c>
      <c r="S548">
        <v>1</v>
      </c>
      <c r="T548" s="60">
        <v>41820</v>
      </c>
      <c r="U548" s="60">
        <v>41639</v>
      </c>
      <c r="V548" s="60">
        <v>41639</v>
      </c>
      <c r="W548" t="s">
        <v>201</v>
      </c>
      <c r="X548" t="s">
        <v>884</v>
      </c>
      <c r="Y548" t="s">
        <v>627</v>
      </c>
      <c r="Z548">
        <v>2.9999998999999999E-2</v>
      </c>
      <c r="AA548">
        <v>7.9999998000000003E-2</v>
      </c>
      <c r="AB548">
        <v>1</v>
      </c>
      <c r="AC548">
        <v>0</v>
      </c>
      <c r="AD548">
        <v>5</v>
      </c>
      <c r="AE548">
        <v>1</v>
      </c>
      <c r="AF548">
        <v>3</v>
      </c>
      <c r="AG548">
        <v>19</v>
      </c>
      <c r="BY548">
        <v>0</v>
      </c>
      <c r="BZ548">
        <v>0</v>
      </c>
      <c r="CA548">
        <v>0</v>
      </c>
      <c r="CC548">
        <v>0.184</v>
      </c>
      <c r="CE548">
        <v>0.109</v>
      </c>
      <c r="CG548">
        <v>0.14000000000000001</v>
      </c>
      <c r="CJ548">
        <v>8.1999995000000006E-2</v>
      </c>
      <c r="CN548">
        <v>8.8999993999999999E-2</v>
      </c>
      <c r="CS548">
        <v>0</v>
      </c>
      <c r="CT548">
        <v>0</v>
      </c>
      <c r="CU548">
        <v>0</v>
      </c>
      <c r="CV548">
        <v>0.58399999000000002</v>
      </c>
      <c r="CW548">
        <v>0.30200001999999998</v>
      </c>
      <c r="CX548">
        <v>0.28200001000000002</v>
      </c>
      <c r="CY548">
        <v>0.28799998999999998</v>
      </c>
      <c r="CZ548">
        <v>0</v>
      </c>
      <c r="DA548">
        <v>0</v>
      </c>
      <c r="DB548">
        <v>7.9000003999999999E-2</v>
      </c>
      <c r="DC548">
        <v>0.02</v>
      </c>
      <c r="DD548">
        <v>2.9000001000000001E-2</v>
      </c>
      <c r="DE548">
        <v>0</v>
      </c>
      <c r="DF548">
        <v>2017</v>
      </c>
      <c r="DG548">
        <v>8.2363822000000003E-2</v>
      </c>
      <c r="DH548">
        <v>5.9999998999999998E-2</v>
      </c>
      <c r="DI548">
        <v>2.2363830000000001E-2</v>
      </c>
      <c r="DJ548">
        <v>0.1330182</v>
      </c>
      <c r="DK548">
        <v>0.19301818000000001</v>
      </c>
      <c r="DQ548">
        <v>6019543</v>
      </c>
      <c r="DR548">
        <v>0</v>
      </c>
      <c r="DS548">
        <v>0</v>
      </c>
      <c r="DT548">
        <v>0</v>
      </c>
      <c r="DU548">
        <v>0</v>
      </c>
      <c r="EW548">
        <v>0</v>
      </c>
      <c r="EX548">
        <v>0</v>
      </c>
      <c r="FP548">
        <v>338498.63</v>
      </c>
      <c r="FQ548">
        <v>701818.19</v>
      </c>
      <c r="FW548">
        <v>1040316.8</v>
      </c>
      <c r="FX548">
        <v>2267287.5</v>
      </c>
      <c r="FZ548">
        <v>104382.64</v>
      </c>
      <c r="GA548">
        <v>165226.16</v>
      </c>
      <c r="GB548">
        <v>269608.78000000003</v>
      </c>
      <c r="GC548">
        <v>62989.93</v>
      </c>
      <c r="GL548">
        <v>-51653.133000000002</v>
      </c>
      <c r="GM548">
        <v>5255.0708000000004</v>
      </c>
      <c r="GN548">
        <v>354.51001000000002</v>
      </c>
      <c r="GO548">
        <v>354.51001000000002</v>
      </c>
      <c r="GP548">
        <v>241.74299999999999</v>
      </c>
      <c r="GQ548">
        <v>3594401.3</v>
      </c>
      <c r="GR548">
        <v>-1382100.5</v>
      </c>
      <c r="GS548">
        <v>-1366173.8</v>
      </c>
      <c r="GT548">
        <v>-6224.2349000000004</v>
      </c>
      <c r="GU548">
        <v>-9702.4853999999996</v>
      </c>
      <c r="HA548">
        <v>-56970.77</v>
      </c>
      <c r="HB548">
        <v>-9703.8076000000001</v>
      </c>
      <c r="HE548">
        <v>-1448775.1</v>
      </c>
      <c r="HG548">
        <v>16535862</v>
      </c>
    </row>
    <row r="549" spans="1:215" x14ac:dyDescent="0.25">
      <c r="A549">
        <v>40</v>
      </c>
      <c r="B549" t="s">
        <v>886</v>
      </c>
      <c r="C549">
        <v>2001</v>
      </c>
      <c r="E549" t="s">
        <v>887</v>
      </c>
      <c r="F549">
        <v>1958</v>
      </c>
      <c r="G549">
        <v>0</v>
      </c>
      <c r="I549">
        <v>0</v>
      </c>
      <c r="J549" t="s">
        <v>888</v>
      </c>
      <c r="K549" t="s">
        <v>889</v>
      </c>
      <c r="L549" t="s">
        <v>889</v>
      </c>
      <c r="M549">
        <v>5</v>
      </c>
      <c r="N549" t="s">
        <v>721</v>
      </c>
      <c r="O549">
        <v>1</v>
      </c>
      <c r="P549" t="s">
        <v>616</v>
      </c>
      <c r="Q549" t="s">
        <v>626</v>
      </c>
      <c r="R549">
        <v>2</v>
      </c>
      <c r="S549">
        <v>1</v>
      </c>
      <c r="T549" s="60">
        <v>37072</v>
      </c>
      <c r="U549" s="60">
        <v>37072</v>
      </c>
      <c r="V549" s="60">
        <v>37072</v>
      </c>
      <c r="W549" t="s">
        <v>201</v>
      </c>
      <c r="X549" t="s">
        <v>848</v>
      </c>
      <c r="Y549" t="s">
        <v>637</v>
      </c>
      <c r="Z549">
        <v>3.5000000000000003E-2</v>
      </c>
      <c r="AA549">
        <v>8.2500003000000002E-2</v>
      </c>
      <c r="AB549">
        <v>1</v>
      </c>
      <c r="AC549">
        <v>0</v>
      </c>
      <c r="AD549">
        <v>5</v>
      </c>
      <c r="AE549">
        <v>1</v>
      </c>
      <c r="AF549">
        <v>2</v>
      </c>
      <c r="AG549">
        <v>30</v>
      </c>
      <c r="BP549" s="60">
        <v>37072</v>
      </c>
      <c r="BQ549">
        <v>6910501</v>
      </c>
      <c r="BR549">
        <v>4900143</v>
      </c>
      <c r="BS549">
        <v>1.41</v>
      </c>
      <c r="BT549">
        <v>-2010358</v>
      </c>
      <c r="BV549">
        <v>1861674</v>
      </c>
      <c r="BW549">
        <v>55068</v>
      </c>
      <c r="BX549">
        <v>1.2692927000000001</v>
      </c>
      <c r="BY549">
        <v>0</v>
      </c>
      <c r="BZ549">
        <v>0</v>
      </c>
      <c r="CA549">
        <v>0</v>
      </c>
      <c r="CC549">
        <v>-4.4199998999999997E-2</v>
      </c>
      <c r="CE549">
        <v>4.7699999E-2</v>
      </c>
      <c r="CG549">
        <v>0.11509999999999999</v>
      </c>
      <c r="CS549">
        <v>0</v>
      </c>
      <c r="CT549">
        <v>0</v>
      </c>
      <c r="CU549">
        <v>0</v>
      </c>
      <c r="CV549">
        <v>0.5</v>
      </c>
      <c r="CW549">
        <v>0.40000001000000002</v>
      </c>
      <c r="CX549">
        <v>0.1</v>
      </c>
      <c r="CY549">
        <v>0.38</v>
      </c>
      <c r="CZ549">
        <v>0</v>
      </c>
      <c r="DA549">
        <v>0</v>
      </c>
      <c r="DB549">
        <v>0</v>
      </c>
      <c r="DC549">
        <v>7.0000000000000007E-2</v>
      </c>
      <c r="DD549">
        <v>5.0000001000000002E-2</v>
      </c>
      <c r="DE549">
        <v>0</v>
      </c>
      <c r="DF549">
        <v>2002</v>
      </c>
      <c r="DG549">
        <v>6.3440605999999997E-2</v>
      </c>
      <c r="DH549">
        <v>1.0001650000000001E-2</v>
      </c>
      <c r="DI549">
        <v>5.3438958000000002E-2</v>
      </c>
      <c r="DJ549">
        <v>0.11180314</v>
      </c>
      <c r="DK549">
        <v>0.12180479</v>
      </c>
      <c r="DL549">
        <v>121815.84</v>
      </c>
      <c r="DM549">
        <v>1920472.4</v>
      </c>
      <c r="DN549">
        <v>-1798656.5</v>
      </c>
      <c r="DO549">
        <v>-1686588.3</v>
      </c>
      <c r="DP549">
        <v>233884.16</v>
      </c>
      <c r="DQ549">
        <v>1920155.6</v>
      </c>
      <c r="DR549">
        <v>0</v>
      </c>
      <c r="DS549">
        <v>0</v>
      </c>
      <c r="DT549">
        <v>0</v>
      </c>
      <c r="DU549">
        <v>0</v>
      </c>
      <c r="DV549">
        <v>87359</v>
      </c>
      <c r="DW549">
        <v>1920472.4</v>
      </c>
      <c r="DZ549">
        <v>21.983681000000001</v>
      </c>
      <c r="EA549">
        <v>4228</v>
      </c>
      <c r="EB549">
        <v>24738</v>
      </c>
      <c r="EC549">
        <v>27636</v>
      </c>
      <c r="EF549">
        <v>8.2058181999999995</v>
      </c>
      <c r="EG549">
        <v>27636</v>
      </c>
      <c r="ES549">
        <v>0</v>
      </c>
      <c r="EV549">
        <v>143961</v>
      </c>
      <c r="EW549">
        <v>1</v>
      </c>
      <c r="EX549">
        <v>1</v>
      </c>
      <c r="FN549">
        <v>-1482</v>
      </c>
      <c r="FP549">
        <v>128876</v>
      </c>
      <c r="FQ549">
        <v>69897</v>
      </c>
      <c r="FW549">
        <v>198774</v>
      </c>
      <c r="FX549">
        <v>-496579</v>
      </c>
      <c r="FZ549">
        <v>140950</v>
      </c>
      <c r="GA549">
        <v>51443</v>
      </c>
      <c r="GB549">
        <v>192393</v>
      </c>
      <c r="GC549">
        <v>1532</v>
      </c>
      <c r="GL549">
        <v>-2108</v>
      </c>
      <c r="GM549">
        <v>62390</v>
      </c>
      <c r="GN549">
        <v>-57623</v>
      </c>
      <c r="GO549">
        <v>-56141</v>
      </c>
      <c r="GQ549">
        <v>-101221</v>
      </c>
      <c r="GR549">
        <v>-226776</v>
      </c>
      <c r="GS549">
        <v>-226776</v>
      </c>
      <c r="HA549">
        <v>-10313</v>
      </c>
      <c r="HB549">
        <v>-6686</v>
      </c>
      <c r="HD549">
        <v>407</v>
      </c>
      <c r="HE549">
        <v>-243369</v>
      </c>
      <c r="HG549">
        <v>5608502</v>
      </c>
    </row>
    <row r="550" spans="1:215" x14ac:dyDescent="0.25">
      <c r="A550">
        <v>40</v>
      </c>
      <c r="B550" t="s">
        <v>886</v>
      </c>
      <c r="C550">
        <v>2002</v>
      </c>
      <c r="E550" t="s">
        <v>887</v>
      </c>
      <c r="F550">
        <v>1958</v>
      </c>
      <c r="G550">
        <v>0</v>
      </c>
      <c r="I550">
        <v>0</v>
      </c>
      <c r="J550" t="s">
        <v>888</v>
      </c>
      <c r="K550" t="s">
        <v>889</v>
      </c>
      <c r="L550" t="s">
        <v>889</v>
      </c>
      <c r="M550">
        <v>5</v>
      </c>
      <c r="N550" t="s">
        <v>721</v>
      </c>
      <c r="O550">
        <v>1</v>
      </c>
      <c r="P550" t="s">
        <v>616</v>
      </c>
      <c r="Q550" t="s">
        <v>626</v>
      </c>
      <c r="R550">
        <v>2</v>
      </c>
      <c r="S550">
        <v>1</v>
      </c>
      <c r="T550" s="60">
        <v>37437</v>
      </c>
      <c r="U550" s="60">
        <v>37437</v>
      </c>
      <c r="V550" s="60">
        <v>37437</v>
      </c>
      <c r="W550" t="s">
        <v>201</v>
      </c>
      <c r="X550" t="s">
        <v>848</v>
      </c>
      <c r="Y550" t="s">
        <v>637</v>
      </c>
      <c r="Z550">
        <v>3.5000000000000003E-2</v>
      </c>
      <c r="AA550">
        <v>8.2500003000000002E-2</v>
      </c>
      <c r="AB550">
        <v>1</v>
      </c>
      <c r="AC550">
        <v>0</v>
      </c>
      <c r="AD550">
        <v>5</v>
      </c>
      <c r="AE550">
        <v>1</v>
      </c>
      <c r="AF550">
        <v>2</v>
      </c>
      <c r="AG550">
        <v>30</v>
      </c>
      <c r="BP550" s="60">
        <v>37437</v>
      </c>
      <c r="BQ550">
        <v>6883299</v>
      </c>
      <c r="BR550">
        <v>5492646</v>
      </c>
      <c r="BS550">
        <v>1.2529999999999999</v>
      </c>
      <c r="BT550">
        <v>-1390653</v>
      </c>
      <c r="BV550">
        <v>2009033</v>
      </c>
      <c r="BW550">
        <v>13909</v>
      </c>
      <c r="BX550">
        <v>1.1922405</v>
      </c>
      <c r="BY550">
        <v>0</v>
      </c>
      <c r="BZ550">
        <v>0</v>
      </c>
      <c r="CA550">
        <v>0</v>
      </c>
      <c r="CC550">
        <v>-4.2800001999999997E-2</v>
      </c>
      <c r="CE550">
        <v>-1.24E-2</v>
      </c>
      <c r="CG550">
        <v>5.8800000999999998E-2</v>
      </c>
      <c r="CS550">
        <v>0</v>
      </c>
      <c r="CT550">
        <v>0</v>
      </c>
      <c r="CU550">
        <v>0</v>
      </c>
      <c r="CV550">
        <v>0.49000000999999999</v>
      </c>
      <c r="CW550">
        <v>0.36000000999999998</v>
      </c>
      <c r="CX550">
        <v>0.13</v>
      </c>
      <c r="CY550">
        <v>0.41</v>
      </c>
      <c r="CZ550">
        <v>0</v>
      </c>
      <c r="DA550">
        <v>0</v>
      </c>
      <c r="DB550">
        <v>0</v>
      </c>
      <c r="DC550">
        <v>3.9999999000000001E-2</v>
      </c>
      <c r="DD550">
        <v>5.9999998999999998E-2</v>
      </c>
      <c r="DE550">
        <v>0</v>
      </c>
      <c r="DF550">
        <v>2003</v>
      </c>
      <c r="DG550">
        <v>6.3949190000000003E-2</v>
      </c>
      <c r="DH550">
        <v>9.9978889999999994E-3</v>
      </c>
      <c r="DI550">
        <v>5.3951301E-2</v>
      </c>
      <c r="DJ550">
        <v>9.5664396999999998E-2</v>
      </c>
      <c r="DK550">
        <v>0.10566229000000001</v>
      </c>
      <c r="DL550">
        <v>130149.99</v>
      </c>
      <c r="DM550">
        <v>2034779.9</v>
      </c>
      <c r="DN550">
        <v>-1904630</v>
      </c>
      <c r="DO550">
        <v>-1819735</v>
      </c>
      <c r="DP550">
        <v>215044.89</v>
      </c>
      <c r="DQ550">
        <v>2035209.5</v>
      </c>
      <c r="DR550">
        <v>0</v>
      </c>
      <c r="DS550">
        <v>0</v>
      </c>
      <c r="DT550">
        <v>0</v>
      </c>
      <c r="DU550">
        <v>0</v>
      </c>
      <c r="DV550">
        <v>88799</v>
      </c>
      <c r="DW550">
        <v>2034779.9</v>
      </c>
      <c r="DZ550">
        <v>22.914446000000002</v>
      </c>
      <c r="EA550">
        <v>4618</v>
      </c>
      <c r="EB550">
        <v>27060</v>
      </c>
      <c r="EC550">
        <v>29630</v>
      </c>
      <c r="EF550">
        <v>8.7800540999999992</v>
      </c>
      <c r="EG550">
        <v>23530</v>
      </c>
      <c r="EN550">
        <v>3012</v>
      </c>
      <c r="EP550">
        <v>3088</v>
      </c>
      <c r="ES550">
        <v>0</v>
      </c>
      <c r="EV550">
        <v>150107</v>
      </c>
      <c r="EW550">
        <v>1</v>
      </c>
      <c r="EX550">
        <v>1</v>
      </c>
      <c r="FN550">
        <v>-1711</v>
      </c>
      <c r="FP550">
        <v>159524</v>
      </c>
      <c r="FQ550">
        <v>16583</v>
      </c>
      <c r="FW550">
        <v>176107</v>
      </c>
      <c r="FX550">
        <v>-416345</v>
      </c>
      <c r="FZ550">
        <v>115609</v>
      </c>
      <c r="GA550">
        <v>62865</v>
      </c>
      <c r="GB550">
        <v>178474</v>
      </c>
      <c r="GL550">
        <v>-3580</v>
      </c>
      <c r="GM550">
        <v>34697</v>
      </c>
      <c r="GN550">
        <v>-28679</v>
      </c>
      <c r="GO550">
        <v>-26968</v>
      </c>
      <c r="GQ550">
        <v>-59325</v>
      </c>
      <c r="GR550">
        <v>-260153</v>
      </c>
      <c r="GS550">
        <v>-260153</v>
      </c>
      <c r="HA550">
        <v>-10095</v>
      </c>
      <c r="HB550">
        <v>-7822</v>
      </c>
      <c r="HE550">
        <v>-278071</v>
      </c>
      <c r="HG550">
        <v>5271105</v>
      </c>
    </row>
    <row r="551" spans="1:215" x14ac:dyDescent="0.25">
      <c r="A551">
        <v>40</v>
      </c>
      <c r="B551" t="s">
        <v>886</v>
      </c>
      <c r="C551">
        <v>2003</v>
      </c>
      <c r="E551" t="s">
        <v>887</v>
      </c>
      <c r="F551">
        <v>1958</v>
      </c>
      <c r="G551">
        <v>0</v>
      </c>
      <c r="I551">
        <v>0</v>
      </c>
      <c r="J551" t="s">
        <v>888</v>
      </c>
      <c r="K551" t="s">
        <v>889</v>
      </c>
      <c r="L551" t="s">
        <v>889</v>
      </c>
      <c r="M551">
        <v>5</v>
      </c>
      <c r="N551" t="s">
        <v>721</v>
      </c>
      <c r="O551">
        <v>1</v>
      </c>
      <c r="P551" t="s">
        <v>616</v>
      </c>
      <c r="Q551" t="s">
        <v>626</v>
      </c>
      <c r="R551">
        <v>2</v>
      </c>
      <c r="S551">
        <v>1</v>
      </c>
      <c r="T551" s="60">
        <v>37802</v>
      </c>
      <c r="U551" s="60">
        <v>37802</v>
      </c>
      <c r="V551" s="60">
        <v>37802</v>
      </c>
      <c r="W551" t="s">
        <v>201</v>
      </c>
      <c r="X551" t="s">
        <v>848</v>
      </c>
      <c r="Y551" t="s">
        <v>637</v>
      </c>
      <c r="Z551">
        <v>3.5000000000000003E-2</v>
      </c>
      <c r="AA551">
        <v>8.2500003000000002E-2</v>
      </c>
      <c r="AB551">
        <v>1</v>
      </c>
      <c r="AC551">
        <v>0</v>
      </c>
      <c r="AD551">
        <v>5</v>
      </c>
      <c r="AE551">
        <v>1</v>
      </c>
      <c r="AF551">
        <v>2</v>
      </c>
      <c r="AG551">
        <v>30</v>
      </c>
      <c r="BP551" s="60">
        <v>37802</v>
      </c>
      <c r="BQ551">
        <v>6753585</v>
      </c>
      <c r="BR551">
        <v>5917227</v>
      </c>
      <c r="BS551">
        <v>1.141</v>
      </c>
      <c r="BT551">
        <v>-836358</v>
      </c>
      <c r="BV551">
        <v>2171152</v>
      </c>
      <c r="BW551">
        <v>28602</v>
      </c>
      <c r="BX551">
        <v>1.0055509</v>
      </c>
      <c r="BY551">
        <v>0</v>
      </c>
      <c r="BZ551">
        <v>0</v>
      </c>
      <c r="CA551">
        <v>0</v>
      </c>
      <c r="CC551">
        <v>4.2800001999999997E-2</v>
      </c>
      <c r="CE551">
        <v>-1.8999999E-2</v>
      </c>
      <c r="CG551">
        <v>2.7999999000000001E-2</v>
      </c>
      <c r="CS551">
        <v>0</v>
      </c>
      <c r="CT551">
        <v>0</v>
      </c>
      <c r="CU551">
        <v>0</v>
      </c>
      <c r="CV551">
        <v>0.50999998999999996</v>
      </c>
      <c r="CW551">
        <v>0.38</v>
      </c>
      <c r="CX551">
        <v>0.13</v>
      </c>
      <c r="CY551">
        <v>0.40000001000000002</v>
      </c>
      <c r="CZ551">
        <v>0</v>
      </c>
      <c r="DA551">
        <v>0</v>
      </c>
      <c r="DB551">
        <v>0</v>
      </c>
      <c r="DC551">
        <v>5.0000001000000002E-2</v>
      </c>
      <c r="DD551">
        <v>3.9999999000000001E-2</v>
      </c>
      <c r="DE551">
        <v>0</v>
      </c>
      <c r="DF551">
        <v>2005</v>
      </c>
      <c r="DG551">
        <v>0.11106296</v>
      </c>
      <c r="DH551">
        <v>5.4089770000000002E-2</v>
      </c>
      <c r="DI551">
        <v>5.6973185000000003E-2</v>
      </c>
      <c r="DJ551">
        <v>8.5869222999999995E-2</v>
      </c>
      <c r="DK551">
        <v>0.13995900999999999</v>
      </c>
      <c r="DL551">
        <v>241049.44</v>
      </c>
      <c r="DM551">
        <v>117395.66</v>
      </c>
      <c r="DN551">
        <v>123653.78</v>
      </c>
      <c r="DO551">
        <v>186369.34</v>
      </c>
      <c r="DP551">
        <v>303765</v>
      </c>
      <c r="DQ551">
        <v>2170385.5</v>
      </c>
      <c r="DR551">
        <v>0</v>
      </c>
      <c r="DS551">
        <v>0</v>
      </c>
      <c r="DT551">
        <v>0</v>
      </c>
      <c r="DU551">
        <v>0</v>
      </c>
      <c r="DV551">
        <v>91574</v>
      </c>
      <c r="DW551">
        <v>2171152</v>
      </c>
      <c r="DZ551">
        <v>23.709263</v>
      </c>
      <c r="EA551">
        <v>4857</v>
      </c>
      <c r="EB551">
        <v>28250</v>
      </c>
      <c r="EC551">
        <v>30829</v>
      </c>
      <c r="EF551">
        <v>9.8235101999999994</v>
      </c>
      <c r="EG551">
        <v>24365</v>
      </c>
      <c r="EN551">
        <v>2991</v>
      </c>
      <c r="EO551">
        <v>31890.043000000001</v>
      </c>
      <c r="EP551">
        <v>3473</v>
      </c>
      <c r="ES551">
        <v>0</v>
      </c>
      <c r="EV551">
        <v>155510</v>
      </c>
      <c r="EW551">
        <v>1</v>
      </c>
      <c r="EX551">
        <v>1</v>
      </c>
      <c r="FN551">
        <v>-856</v>
      </c>
      <c r="FP551">
        <v>161504</v>
      </c>
      <c r="FQ551">
        <v>28762</v>
      </c>
      <c r="FW551">
        <v>190266</v>
      </c>
      <c r="FX551">
        <v>50189</v>
      </c>
      <c r="FZ551">
        <v>111174</v>
      </c>
      <c r="GA551">
        <v>47258</v>
      </c>
      <c r="GB551">
        <v>158432</v>
      </c>
      <c r="GL551">
        <v>-5159</v>
      </c>
      <c r="GM551">
        <v>19799</v>
      </c>
      <c r="GN551">
        <v>-16939</v>
      </c>
      <c r="GO551">
        <v>-16083</v>
      </c>
      <c r="GQ551">
        <v>396588</v>
      </c>
      <c r="GR551">
        <v>-302849</v>
      </c>
      <c r="GS551">
        <v>-302849</v>
      </c>
      <c r="HA551">
        <v>-12007</v>
      </c>
      <c r="HB551">
        <v>-8981</v>
      </c>
      <c r="HE551">
        <v>-323837</v>
      </c>
      <c r="HF551">
        <v>745</v>
      </c>
      <c r="HG551">
        <v>5344601</v>
      </c>
    </row>
    <row r="552" spans="1:215" x14ac:dyDescent="0.25">
      <c r="A552">
        <v>40</v>
      </c>
      <c r="B552" t="s">
        <v>886</v>
      </c>
      <c r="C552">
        <v>2004</v>
      </c>
      <c r="E552" t="s">
        <v>887</v>
      </c>
      <c r="F552">
        <v>1958</v>
      </c>
      <c r="G552">
        <v>0</v>
      </c>
      <c r="I552">
        <v>0</v>
      </c>
      <c r="J552" t="s">
        <v>888</v>
      </c>
      <c r="K552" t="s">
        <v>889</v>
      </c>
      <c r="L552" t="s">
        <v>889</v>
      </c>
      <c r="M552">
        <v>5</v>
      </c>
      <c r="N552" t="s">
        <v>721</v>
      </c>
      <c r="O552">
        <v>1</v>
      </c>
      <c r="P552" t="s">
        <v>616</v>
      </c>
      <c r="Q552" t="s">
        <v>626</v>
      </c>
      <c r="R552">
        <v>2</v>
      </c>
      <c r="S552">
        <v>1</v>
      </c>
      <c r="T552" s="60">
        <v>38168</v>
      </c>
      <c r="U552" s="60">
        <v>38168</v>
      </c>
      <c r="V552" s="60">
        <v>38168</v>
      </c>
      <c r="W552" t="s">
        <v>201</v>
      </c>
      <c r="X552" t="s">
        <v>848</v>
      </c>
      <c r="Y552" t="s">
        <v>637</v>
      </c>
      <c r="Z552">
        <v>3.5000000000000003E-2</v>
      </c>
      <c r="AA552">
        <v>8.2500003000000002E-2</v>
      </c>
      <c r="AB552">
        <v>1</v>
      </c>
      <c r="AC552">
        <v>0</v>
      </c>
      <c r="AD552">
        <v>5</v>
      </c>
      <c r="AE552">
        <v>1</v>
      </c>
      <c r="AF552">
        <v>2</v>
      </c>
      <c r="AG552">
        <v>30</v>
      </c>
      <c r="BP552" s="60">
        <v>38168</v>
      </c>
      <c r="BQ552">
        <v>6645464</v>
      </c>
      <c r="BR552">
        <v>6577290</v>
      </c>
      <c r="BS552">
        <v>1.01</v>
      </c>
      <c r="BT552">
        <v>-68174</v>
      </c>
      <c r="BV552">
        <v>2219434</v>
      </c>
      <c r="BW552">
        <v>70162</v>
      </c>
      <c r="BX552">
        <v>1.0214839</v>
      </c>
      <c r="BY552">
        <v>0</v>
      </c>
      <c r="BZ552">
        <v>0</v>
      </c>
      <c r="CA552">
        <v>0</v>
      </c>
      <c r="CC552">
        <v>0.13590000999999999</v>
      </c>
      <c r="CE552">
        <v>4.2700000000000002E-2</v>
      </c>
      <c r="CG552">
        <v>2.6700001000000001E-2</v>
      </c>
      <c r="CS552">
        <v>0</v>
      </c>
      <c r="CT552">
        <v>0</v>
      </c>
      <c r="CU552">
        <v>0</v>
      </c>
      <c r="CV552">
        <v>0.56000000000000005</v>
      </c>
      <c r="CW552">
        <v>0.41999998999999999</v>
      </c>
      <c r="CX552">
        <v>0.14000000000000001</v>
      </c>
      <c r="CY552">
        <v>0.36000000999999998</v>
      </c>
      <c r="CZ552">
        <v>0</v>
      </c>
      <c r="DA552">
        <v>0</v>
      </c>
      <c r="DB552">
        <v>0</v>
      </c>
      <c r="DC552">
        <v>2.9999998999999999E-2</v>
      </c>
      <c r="DD552">
        <v>5.0000001000000002E-2</v>
      </c>
      <c r="DE552">
        <v>0</v>
      </c>
      <c r="DF552">
        <v>2006</v>
      </c>
      <c r="DG552">
        <v>0.11325563</v>
      </c>
      <c r="DH552">
        <v>5.4231255999999999E-2</v>
      </c>
      <c r="DI552">
        <v>5.9024370999999999E-2</v>
      </c>
      <c r="DJ552">
        <v>7.7865436999999996E-2</v>
      </c>
      <c r="DK552">
        <v>0.13209668999999999</v>
      </c>
      <c r="DL552">
        <v>251279.25</v>
      </c>
      <c r="DM552">
        <v>120322.4</v>
      </c>
      <c r="DN552">
        <v>130956.84</v>
      </c>
      <c r="DO552">
        <v>172759.36</v>
      </c>
      <c r="DP552">
        <v>293081.75</v>
      </c>
      <c r="DQ552">
        <v>2218691</v>
      </c>
      <c r="DR552">
        <v>0</v>
      </c>
      <c r="DS552">
        <v>0</v>
      </c>
      <c r="DT552">
        <v>0</v>
      </c>
      <c r="DU552">
        <v>0</v>
      </c>
      <c r="DV552">
        <v>90271</v>
      </c>
      <c r="DW552">
        <v>2219433.5</v>
      </c>
      <c r="DZ552">
        <v>24.585999999999999</v>
      </c>
      <c r="EA552">
        <v>7288</v>
      </c>
      <c r="EB552">
        <v>38779</v>
      </c>
      <c r="EC552">
        <v>33134</v>
      </c>
      <c r="EF552">
        <v>10.323686</v>
      </c>
      <c r="EG552">
        <v>26479</v>
      </c>
      <c r="EN552">
        <v>3110</v>
      </c>
      <c r="EO552">
        <v>33737.281000000003</v>
      </c>
      <c r="EP552">
        <v>3545</v>
      </c>
      <c r="ES552">
        <v>0</v>
      </c>
      <c r="EV552">
        <v>169472</v>
      </c>
      <c r="EW552">
        <v>0</v>
      </c>
      <c r="EX552">
        <v>1</v>
      </c>
      <c r="FN552">
        <v>-776</v>
      </c>
      <c r="FP552">
        <v>161152</v>
      </c>
      <c r="FQ552">
        <v>71669</v>
      </c>
      <c r="FW552">
        <v>232821</v>
      </c>
      <c r="FX552">
        <v>557392</v>
      </c>
      <c r="GB552">
        <v>152960</v>
      </c>
      <c r="GL552">
        <v>-6721</v>
      </c>
      <c r="GM552">
        <v>12337</v>
      </c>
      <c r="GN552">
        <v>-9672</v>
      </c>
      <c r="GO552">
        <v>-8896</v>
      </c>
      <c r="GQ552">
        <v>939118</v>
      </c>
      <c r="GR552">
        <v>-342065</v>
      </c>
      <c r="GS552">
        <v>-342065</v>
      </c>
      <c r="HA552">
        <v>-13854</v>
      </c>
      <c r="HB552">
        <v>-9453</v>
      </c>
      <c r="HE552">
        <v>-365372</v>
      </c>
      <c r="HG552">
        <v>5918347</v>
      </c>
    </row>
    <row r="553" spans="1:215" x14ac:dyDescent="0.25">
      <c r="A553">
        <v>40</v>
      </c>
      <c r="B553" t="s">
        <v>886</v>
      </c>
      <c r="C553">
        <v>2005</v>
      </c>
      <c r="E553" t="s">
        <v>887</v>
      </c>
      <c r="F553">
        <v>1958</v>
      </c>
      <c r="G553">
        <v>0</v>
      </c>
      <c r="I553">
        <v>0</v>
      </c>
      <c r="J553" t="s">
        <v>888</v>
      </c>
      <c r="K553" t="s">
        <v>889</v>
      </c>
      <c r="L553" t="s">
        <v>889</v>
      </c>
      <c r="M553">
        <v>5</v>
      </c>
      <c r="N553" t="s">
        <v>721</v>
      </c>
      <c r="O553">
        <v>1</v>
      </c>
      <c r="P553" t="s">
        <v>616</v>
      </c>
      <c r="Q553" t="s">
        <v>626</v>
      </c>
      <c r="R553">
        <v>2</v>
      </c>
      <c r="S553">
        <v>1</v>
      </c>
      <c r="T553" s="60">
        <v>38533</v>
      </c>
      <c r="U553" s="60">
        <v>38533</v>
      </c>
      <c r="V553" s="60">
        <v>38168</v>
      </c>
      <c r="W553" t="s">
        <v>201</v>
      </c>
      <c r="X553" t="s">
        <v>848</v>
      </c>
      <c r="Y553" t="s">
        <v>637</v>
      </c>
      <c r="Z553">
        <v>3.5000000000000003E-2</v>
      </c>
      <c r="AA553">
        <v>8.2500003000000002E-2</v>
      </c>
      <c r="AB553">
        <v>1</v>
      </c>
      <c r="AC553">
        <v>0</v>
      </c>
      <c r="AD553">
        <v>5</v>
      </c>
      <c r="AE553">
        <v>1</v>
      </c>
      <c r="AF553">
        <v>2</v>
      </c>
      <c r="AG553">
        <v>30</v>
      </c>
      <c r="BP553" s="60">
        <v>38168</v>
      </c>
      <c r="BQ553">
        <v>6511562</v>
      </c>
      <c r="BR553">
        <v>7180924</v>
      </c>
      <c r="BS553">
        <v>0.90699995</v>
      </c>
      <c r="BT553">
        <v>669362</v>
      </c>
      <c r="BV553">
        <v>2296397</v>
      </c>
      <c r="BW553">
        <v>92556</v>
      </c>
      <c r="BX553">
        <v>1.0217044</v>
      </c>
      <c r="BY553">
        <v>0</v>
      </c>
      <c r="BZ553">
        <v>0</v>
      </c>
      <c r="CA553">
        <v>0</v>
      </c>
      <c r="CC553">
        <v>9.3000001999999998E-2</v>
      </c>
      <c r="CE553">
        <v>9.0000003999999995E-2</v>
      </c>
      <c r="CG553">
        <v>3.2000002E-2</v>
      </c>
      <c r="CJ553">
        <v>9.6999995000000006E-2</v>
      </c>
      <c r="CP553">
        <v>0.109</v>
      </c>
      <c r="CQ553">
        <v>1984</v>
      </c>
      <c r="CS553">
        <v>0</v>
      </c>
      <c r="CT553">
        <v>0</v>
      </c>
      <c r="CU553">
        <v>0</v>
      </c>
      <c r="CV553">
        <v>0.75400001000000005</v>
      </c>
      <c r="CW553">
        <v>0.55000000999999998</v>
      </c>
      <c r="CX553">
        <v>0.20399999999999999</v>
      </c>
      <c r="CY553">
        <v>9.8999999000000005E-2</v>
      </c>
      <c r="CZ553">
        <v>0</v>
      </c>
      <c r="DA553">
        <v>0</v>
      </c>
      <c r="DB553">
        <v>0</v>
      </c>
      <c r="DC553">
        <v>0.1</v>
      </c>
      <c r="DD553">
        <v>4.6999998000000001E-2</v>
      </c>
      <c r="DE553">
        <v>0</v>
      </c>
      <c r="DF553">
        <v>2007</v>
      </c>
      <c r="DG553">
        <v>9.8722837999999993E-2</v>
      </c>
      <c r="DH553">
        <v>5.1609464000000001E-2</v>
      </c>
      <c r="DI553">
        <v>4.7113374E-2</v>
      </c>
      <c r="DJ553">
        <v>0.10573780000000001</v>
      </c>
      <c r="DK553">
        <v>0.15734725999999999</v>
      </c>
      <c r="DL553">
        <v>176455.38</v>
      </c>
      <c r="DM553">
        <v>92245.797000000006</v>
      </c>
      <c r="DN553">
        <v>84209.577999999994</v>
      </c>
      <c r="DO553">
        <v>188993.8</v>
      </c>
      <c r="DP553">
        <v>281239.59000000003</v>
      </c>
      <c r="DQ553">
        <v>1787381.5</v>
      </c>
      <c r="DR553">
        <v>0</v>
      </c>
      <c r="DS553">
        <v>0</v>
      </c>
      <c r="DT553">
        <v>0</v>
      </c>
      <c r="DU553">
        <v>0</v>
      </c>
      <c r="DV553">
        <v>90704</v>
      </c>
      <c r="DW553">
        <v>2296396.7999999998</v>
      </c>
      <c r="DZ553">
        <v>25.316998999999999</v>
      </c>
      <c r="EA553">
        <v>8253</v>
      </c>
      <c r="EB553">
        <v>42587</v>
      </c>
      <c r="EC553">
        <v>35708</v>
      </c>
      <c r="EF553">
        <v>10.773747999999999</v>
      </c>
      <c r="EG553">
        <v>28713</v>
      </c>
      <c r="EN553">
        <v>3186</v>
      </c>
      <c r="EO553">
        <v>35918.964999999997</v>
      </c>
      <c r="EP553">
        <v>3809</v>
      </c>
      <c r="ES553">
        <v>0</v>
      </c>
      <c r="EV553">
        <v>177252</v>
      </c>
      <c r="EW553">
        <v>0</v>
      </c>
      <c r="EX553">
        <v>1</v>
      </c>
      <c r="FB553">
        <v>3618239.5</v>
      </c>
      <c r="FN553">
        <v>-886</v>
      </c>
      <c r="FP553">
        <v>167152</v>
      </c>
      <c r="FQ553">
        <v>94565</v>
      </c>
      <c r="FW553">
        <v>261717</v>
      </c>
      <c r="FX553">
        <v>363002</v>
      </c>
      <c r="GB553">
        <v>175242</v>
      </c>
      <c r="GL553">
        <v>-8034</v>
      </c>
      <c r="GM553">
        <v>28534</v>
      </c>
      <c r="GN553">
        <v>-25171</v>
      </c>
      <c r="GO553">
        <v>-24285</v>
      </c>
      <c r="GQ553">
        <v>795290</v>
      </c>
      <c r="GR553">
        <v>-384709</v>
      </c>
      <c r="GS553">
        <v>-384709</v>
      </c>
      <c r="HA553">
        <v>-13181</v>
      </c>
      <c r="HB553">
        <v>-10901</v>
      </c>
      <c r="HE553">
        <v>-408791</v>
      </c>
      <c r="HG553">
        <v>6304846</v>
      </c>
    </row>
    <row r="554" spans="1:215" x14ac:dyDescent="0.25">
      <c r="A554">
        <v>40</v>
      </c>
      <c r="B554" t="s">
        <v>886</v>
      </c>
      <c r="C554">
        <v>2006</v>
      </c>
      <c r="E554" t="s">
        <v>887</v>
      </c>
      <c r="F554">
        <v>1958</v>
      </c>
      <c r="G554">
        <v>0</v>
      </c>
      <c r="I554">
        <v>0</v>
      </c>
      <c r="J554" t="s">
        <v>888</v>
      </c>
      <c r="K554" t="s">
        <v>889</v>
      </c>
      <c r="L554" t="s">
        <v>889</v>
      </c>
      <c r="M554">
        <v>5</v>
      </c>
      <c r="N554" t="s">
        <v>721</v>
      </c>
      <c r="O554">
        <v>1</v>
      </c>
      <c r="P554" t="s">
        <v>616</v>
      </c>
      <c r="Q554" t="s">
        <v>626</v>
      </c>
      <c r="R554">
        <v>2</v>
      </c>
      <c r="S554">
        <v>1</v>
      </c>
      <c r="T554" s="60">
        <v>38898</v>
      </c>
      <c r="U554" s="60">
        <v>38898</v>
      </c>
      <c r="V554" s="60">
        <v>38898</v>
      </c>
      <c r="W554" t="s">
        <v>201</v>
      </c>
      <c r="X554" t="s">
        <v>848</v>
      </c>
      <c r="Y554" t="s">
        <v>637</v>
      </c>
      <c r="Z554">
        <v>3.5000000000000003E-2</v>
      </c>
      <c r="AA554">
        <v>7.7500000999999999E-2</v>
      </c>
      <c r="AB554">
        <v>1</v>
      </c>
      <c r="AC554">
        <v>0</v>
      </c>
      <c r="AD554">
        <v>5</v>
      </c>
      <c r="AE554">
        <v>1</v>
      </c>
      <c r="AF554">
        <v>2</v>
      </c>
      <c r="AG554">
        <v>30</v>
      </c>
      <c r="BP554" s="60">
        <v>38898</v>
      </c>
      <c r="BQ554">
        <v>6677969</v>
      </c>
      <c r="BR554">
        <v>8199712</v>
      </c>
      <c r="BS554">
        <v>0.81400001</v>
      </c>
      <c r="BT554">
        <v>1521743</v>
      </c>
      <c r="BV554">
        <v>2409365</v>
      </c>
      <c r="BW554">
        <v>127183</v>
      </c>
      <c r="BX554">
        <v>1.1071484</v>
      </c>
      <c r="BY554">
        <v>0</v>
      </c>
      <c r="BZ554">
        <v>0</v>
      </c>
      <c r="CA554">
        <v>0</v>
      </c>
      <c r="CC554">
        <v>9.6999995000000006E-2</v>
      </c>
      <c r="CE554">
        <v>0.108</v>
      </c>
      <c r="CG554">
        <v>6.3000001E-2</v>
      </c>
      <c r="CJ554">
        <v>8.8999993999999999E-2</v>
      </c>
      <c r="CP554">
        <v>0.109</v>
      </c>
      <c r="CQ554">
        <v>1984</v>
      </c>
      <c r="CS554">
        <v>0</v>
      </c>
      <c r="CT554">
        <v>0</v>
      </c>
      <c r="CU554">
        <v>0</v>
      </c>
      <c r="CV554">
        <v>0.54600000000000004</v>
      </c>
      <c r="CW554">
        <v>0.38</v>
      </c>
      <c r="CX554">
        <v>0.16600001</v>
      </c>
      <c r="CY554">
        <v>0.38200000000000001</v>
      </c>
      <c r="CZ554">
        <v>0</v>
      </c>
      <c r="DA554">
        <v>0</v>
      </c>
      <c r="DB554">
        <v>0</v>
      </c>
      <c r="DC554">
        <v>1.4999999999999999E-2</v>
      </c>
      <c r="DD554">
        <v>5.6999995999999997E-2</v>
      </c>
      <c r="DE554">
        <v>0</v>
      </c>
      <c r="DF554">
        <v>2008</v>
      </c>
      <c r="DG554">
        <v>0.10293391</v>
      </c>
      <c r="DH554">
        <v>5.5309667999999999E-2</v>
      </c>
      <c r="DI554">
        <v>4.7624234000000001E-2</v>
      </c>
      <c r="DJ554">
        <v>8.3993435000000005E-2</v>
      </c>
      <c r="DK554">
        <v>0.13930310000000001</v>
      </c>
      <c r="DL554">
        <v>248033.06</v>
      </c>
      <c r="DM554">
        <v>133276.07999999999</v>
      </c>
      <c r="DN554">
        <v>114756.99</v>
      </c>
      <c r="DO554">
        <v>202393.47</v>
      </c>
      <c r="DP554">
        <v>335669.53</v>
      </c>
      <c r="DQ554">
        <v>2409634.5</v>
      </c>
      <c r="DR554">
        <v>0</v>
      </c>
      <c r="DS554">
        <v>0</v>
      </c>
      <c r="DT554">
        <v>0</v>
      </c>
      <c r="DU554">
        <v>0</v>
      </c>
      <c r="DV554">
        <v>93329</v>
      </c>
      <c r="DW554">
        <v>2409365</v>
      </c>
      <c r="DX554">
        <v>44.299999</v>
      </c>
      <c r="DY554">
        <v>8.1000004000000008</v>
      </c>
      <c r="DZ554">
        <v>25.815999999999999</v>
      </c>
      <c r="EA554">
        <v>7772</v>
      </c>
      <c r="EB554">
        <v>44229</v>
      </c>
      <c r="EC554">
        <v>37814</v>
      </c>
      <c r="ED554">
        <v>408559.69</v>
      </c>
      <c r="EF554">
        <v>10.804456</v>
      </c>
      <c r="EG554">
        <v>30719</v>
      </c>
      <c r="EH554">
        <v>350503</v>
      </c>
      <c r="EN554">
        <v>3261</v>
      </c>
      <c r="EO554">
        <v>30728.298999999999</v>
      </c>
      <c r="EP554">
        <v>3834</v>
      </c>
      <c r="ES554">
        <v>0</v>
      </c>
      <c r="EV554">
        <v>183144</v>
      </c>
      <c r="EW554">
        <v>0</v>
      </c>
      <c r="EX554">
        <v>1</v>
      </c>
      <c r="FB554">
        <v>4172113.3</v>
      </c>
      <c r="FN554">
        <v>-1492</v>
      </c>
      <c r="FP554">
        <v>151427</v>
      </c>
      <c r="FQ554">
        <v>140810</v>
      </c>
      <c r="FW554">
        <v>292237</v>
      </c>
      <c r="FX554">
        <v>388362</v>
      </c>
      <c r="GB554">
        <v>193992</v>
      </c>
      <c r="GL554">
        <v>-9771</v>
      </c>
      <c r="GM554">
        <v>81454</v>
      </c>
      <c r="GN554">
        <v>-77030</v>
      </c>
      <c r="GO554">
        <v>-75538</v>
      </c>
      <c r="GQ554">
        <v>869244</v>
      </c>
      <c r="GR554">
        <v>-426222</v>
      </c>
      <c r="GS554">
        <v>-426222</v>
      </c>
      <c r="HA554">
        <v>-13736</v>
      </c>
      <c r="HB554">
        <v>-13910</v>
      </c>
      <c r="HE554">
        <v>-453868</v>
      </c>
      <c r="HG554">
        <v>6720222</v>
      </c>
    </row>
    <row r="555" spans="1:215" x14ac:dyDescent="0.25">
      <c r="A555">
        <v>40</v>
      </c>
      <c r="B555" t="s">
        <v>886</v>
      </c>
      <c r="C555">
        <v>2007</v>
      </c>
      <c r="E555" t="s">
        <v>887</v>
      </c>
      <c r="F555">
        <v>1958</v>
      </c>
      <c r="G555">
        <v>0</v>
      </c>
      <c r="I555">
        <v>0</v>
      </c>
      <c r="J555" t="s">
        <v>888</v>
      </c>
      <c r="K555" t="s">
        <v>889</v>
      </c>
      <c r="L555" t="s">
        <v>889</v>
      </c>
      <c r="M555">
        <v>5</v>
      </c>
      <c r="N555" t="s">
        <v>721</v>
      </c>
      <c r="O555">
        <v>1</v>
      </c>
      <c r="P555" t="s">
        <v>616</v>
      </c>
      <c r="Q555" t="s">
        <v>626</v>
      </c>
      <c r="R555">
        <v>2</v>
      </c>
      <c r="S555">
        <v>1</v>
      </c>
      <c r="T555" s="60">
        <v>39263</v>
      </c>
      <c r="U555" s="60">
        <v>39263</v>
      </c>
      <c r="V555" s="60">
        <v>39263</v>
      </c>
      <c r="W555" t="s">
        <v>201</v>
      </c>
      <c r="X555" t="s">
        <v>848</v>
      </c>
      <c r="Y555" t="s">
        <v>637</v>
      </c>
      <c r="Z555">
        <v>3.5000000000000003E-2</v>
      </c>
      <c r="AA555">
        <v>7.7500000999999999E-2</v>
      </c>
      <c r="AB555">
        <v>1</v>
      </c>
      <c r="AC555">
        <v>0</v>
      </c>
      <c r="AD555">
        <v>5</v>
      </c>
      <c r="AE555">
        <v>1</v>
      </c>
      <c r="AF555">
        <v>2</v>
      </c>
      <c r="AG555">
        <v>30</v>
      </c>
      <c r="BP555" s="60">
        <v>39263</v>
      </c>
      <c r="BQ555">
        <v>7107113.5</v>
      </c>
      <c r="BR555">
        <v>8868182</v>
      </c>
      <c r="BS555">
        <v>0.80100000000000005</v>
      </c>
      <c r="BT555">
        <v>1761068.9</v>
      </c>
      <c r="BV555">
        <v>2535847.2999999998</v>
      </c>
      <c r="BW555">
        <v>166398.14000000001</v>
      </c>
      <c r="BX555">
        <v>1.117</v>
      </c>
      <c r="BY555">
        <v>0</v>
      </c>
      <c r="BZ555">
        <v>0</v>
      </c>
      <c r="CA555">
        <v>0</v>
      </c>
      <c r="CC555">
        <v>0.153</v>
      </c>
      <c r="CE555">
        <v>0.11399999</v>
      </c>
      <c r="CG555">
        <v>0.10399999</v>
      </c>
      <c r="CJ555">
        <v>8.1000000000000003E-2</v>
      </c>
      <c r="CP555">
        <v>0.111</v>
      </c>
      <c r="CQ555">
        <v>1984</v>
      </c>
      <c r="CS555">
        <v>0</v>
      </c>
      <c r="CT555">
        <v>0</v>
      </c>
      <c r="CU555">
        <v>0</v>
      </c>
      <c r="CV555">
        <v>0.56400001</v>
      </c>
      <c r="CW555">
        <v>0.38299999000000001</v>
      </c>
      <c r="CX555">
        <v>0.18100000999999999</v>
      </c>
      <c r="CY555">
        <v>0.35900003000000003</v>
      </c>
      <c r="CZ555">
        <v>0</v>
      </c>
      <c r="DA555">
        <v>0</v>
      </c>
      <c r="DB555">
        <v>0</v>
      </c>
      <c r="DC555">
        <v>1.2E-2</v>
      </c>
      <c r="DD555">
        <v>6.6000000000000003E-2</v>
      </c>
      <c r="DE555">
        <v>0</v>
      </c>
      <c r="DF555">
        <v>2009</v>
      </c>
      <c r="DG555">
        <v>0.10187119</v>
      </c>
      <c r="DH555">
        <v>5.5430124999999997E-2</v>
      </c>
      <c r="DI555">
        <v>4.6441062999999998E-2</v>
      </c>
      <c r="DJ555">
        <v>8.3048098000000001E-2</v>
      </c>
      <c r="DK555">
        <v>0.13847822000000001</v>
      </c>
      <c r="DL555">
        <v>258329.78</v>
      </c>
      <c r="DM555">
        <v>140562.32999999999</v>
      </c>
      <c r="DN555">
        <v>117767.45</v>
      </c>
      <c r="DO555">
        <v>210597.28</v>
      </c>
      <c r="DP555">
        <v>351159.63</v>
      </c>
      <c r="DQ555">
        <v>2535847.2999999998</v>
      </c>
      <c r="DR555">
        <v>0</v>
      </c>
      <c r="DS555">
        <v>0</v>
      </c>
      <c r="DT555">
        <v>0</v>
      </c>
      <c r="DU555">
        <v>0</v>
      </c>
      <c r="DV555">
        <v>94983</v>
      </c>
      <c r="DW555">
        <v>2535847.2999999998</v>
      </c>
      <c r="DX555">
        <v>45.099997999999999</v>
      </c>
      <c r="DY555">
        <v>8.1000004000000008</v>
      </c>
      <c r="DZ555">
        <v>26.698</v>
      </c>
      <c r="EA555">
        <v>8529</v>
      </c>
      <c r="EB555">
        <v>47569</v>
      </c>
      <c r="EC555">
        <v>40723</v>
      </c>
      <c r="ED555">
        <v>462447.88</v>
      </c>
      <c r="EF555">
        <v>11.355938</v>
      </c>
      <c r="EG555">
        <v>33442</v>
      </c>
      <c r="EH555">
        <v>400281.88</v>
      </c>
      <c r="EN555">
        <v>3294</v>
      </c>
      <c r="EO555">
        <v>32176.400000000001</v>
      </c>
      <c r="EP555">
        <v>3987</v>
      </c>
      <c r="ES555">
        <v>0</v>
      </c>
      <c r="EV555">
        <v>191804</v>
      </c>
      <c r="EW555">
        <v>0</v>
      </c>
      <c r="EX555">
        <v>1</v>
      </c>
      <c r="FB555">
        <v>4682885</v>
      </c>
      <c r="FI555">
        <v>7567870</v>
      </c>
      <c r="FN555">
        <v>-1092</v>
      </c>
      <c r="FP555">
        <v>165629</v>
      </c>
      <c r="FQ555">
        <v>185814</v>
      </c>
      <c r="FW555">
        <v>351443</v>
      </c>
      <c r="FX555">
        <v>784916</v>
      </c>
      <c r="GB555">
        <v>225068</v>
      </c>
      <c r="GK555">
        <v>-3769</v>
      </c>
      <c r="GL555">
        <v>-6385</v>
      </c>
      <c r="GM555">
        <v>103213</v>
      </c>
      <c r="GN555">
        <v>-99412</v>
      </c>
      <c r="GO555">
        <v>-98320</v>
      </c>
      <c r="GQ555">
        <v>1354974</v>
      </c>
      <c r="GR555">
        <v>-481252</v>
      </c>
      <c r="GS555">
        <v>-481252</v>
      </c>
      <c r="HA555">
        <v>-13959</v>
      </c>
      <c r="HB555">
        <v>-13270</v>
      </c>
      <c r="HD555">
        <v>-24</v>
      </c>
      <c r="HE555">
        <v>-508505</v>
      </c>
      <c r="HF555">
        <v>1180</v>
      </c>
      <c r="HG555">
        <v>7567871</v>
      </c>
    </row>
    <row r="556" spans="1:215" x14ac:dyDescent="0.25">
      <c r="A556">
        <v>40</v>
      </c>
      <c r="B556" t="s">
        <v>886</v>
      </c>
      <c r="C556">
        <v>2008</v>
      </c>
      <c r="E556" t="s">
        <v>887</v>
      </c>
      <c r="F556">
        <v>1958</v>
      </c>
      <c r="G556">
        <v>0</v>
      </c>
      <c r="I556">
        <v>0</v>
      </c>
      <c r="J556" t="s">
        <v>888</v>
      </c>
      <c r="K556" t="s">
        <v>889</v>
      </c>
      <c r="L556" t="s">
        <v>889</v>
      </c>
      <c r="M556">
        <v>5</v>
      </c>
      <c r="N556" t="s">
        <v>721</v>
      </c>
      <c r="O556">
        <v>1</v>
      </c>
      <c r="P556" t="s">
        <v>616</v>
      </c>
      <c r="Q556" t="s">
        <v>626</v>
      </c>
      <c r="R556">
        <v>2</v>
      </c>
      <c r="S556">
        <v>1</v>
      </c>
      <c r="T556" s="60">
        <v>39629</v>
      </c>
      <c r="U556" s="60">
        <v>39629</v>
      </c>
      <c r="V556" s="60">
        <v>39629</v>
      </c>
      <c r="W556" t="s">
        <v>201</v>
      </c>
      <c r="X556" t="s">
        <v>848</v>
      </c>
      <c r="Y556" t="s">
        <v>627</v>
      </c>
      <c r="Z556">
        <v>3.5000000000000003E-2</v>
      </c>
      <c r="AA556">
        <v>7.7500000999999999E-2</v>
      </c>
      <c r="AB556">
        <v>1</v>
      </c>
      <c r="AC556">
        <v>0</v>
      </c>
      <c r="AD556">
        <v>5</v>
      </c>
      <c r="AE556">
        <v>1</v>
      </c>
      <c r="AF556">
        <v>3</v>
      </c>
      <c r="AG556">
        <v>30</v>
      </c>
      <c r="BP556" s="60">
        <v>39629</v>
      </c>
      <c r="BQ556">
        <v>7482370</v>
      </c>
      <c r="BR556">
        <v>9707340</v>
      </c>
      <c r="BS556">
        <v>0.77099996999999998</v>
      </c>
      <c r="BT556">
        <v>2224970</v>
      </c>
      <c r="BV556">
        <v>2640854</v>
      </c>
      <c r="BW556">
        <v>202393.47</v>
      </c>
      <c r="BX556">
        <v>1.1020000000000001</v>
      </c>
      <c r="BY556">
        <v>0</v>
      </c>
      <c r="BZ556">
        <v>0</v>
      </c>
      <c r="CA556">
        <v>0</v>
      </c>
      <c r="CC556">
        <v>-4.2100000999999998E-2</v>
      </c>
      <c r="CG556">
        <v>8.5083798000000002E-2</v>
      </c>
      <c r="CJ556">
        <v>5.5999998000000002E-2</v>
      </c>
      <c r="CS556">
        <v>0</v>
      </c>
      <c r="CT556">
        <v>1</v>
      </c>
      <c r="CU556">
        <v>0</v>
      </c>
      <c r="CV556">
        <v>0.55000000999999998</v>
      </c>
      <c r="CW556">
        <v>0.35699998999999999</v>
      </c>
      <c r="CX556">
        <v>0.19299999000000001</v>
      </c>
      <c r="CY556">
        <v>0.36900001999999998</v>
      </c>
      <c r="CZ556">
        <v>0</v>
      </c>
      <c r="DA556">
        <v>0</v>
      </c>
      <c r="DB556">
        <v>0</v>
      </c>
      <c r="DC556">
        <v>1.2999999E-2</v>
      </c>
      <c r="DD556">
        <v>6.8000004000000003E-2</v>
      </c>
      <c r="DE556">
        <v>0</v>
      </c>
      <c r="DF556">
        <v>2010</v>
      </c>
      <c r="DG556">
        <v>0.10132193</v>
      </c>
      <c r="DH556">
        <v>5.5387363000000002E-2</v>
      </c>
      <c r="DI556">
        <v>4.5934561999999998E-2</v>
      </c>
      <c r="DJ556">
        <v>9.9632569000000004E-2</v>
      </c>
      <c r="DK556">
        <v>0.15501993999999999</v>
      </c>
      <c r="DL556">
        <v>267576.40999999997</v>
      </c>
      <c r="DM556">
        <v>146269.94</v>
      </c>
      <c r="DN556">
        <v>121306.47</v>
      </c>
      <c r="DO556">
        <v>263115.06</v>
      </c>
      <c r="DP556">
        <v>409385</v>
      </c>
      <c r="DQ556">
        <v>2640854</v>
      </c>
      <c r="DR556">
        <v>0</v>
      </c>
      <c r="DS556">
        <v>0</v>
      </c>
      <c r="DT556">
        <v>0</v>
      </c>
      <c r="DU556">
        <v>0</v>
      </c>
      <c r="DV556">
        <v>95394</v>
      </c>
      <c r="DW556">
        <v>2640854</v>
      </c>
      <c r="DX556">
        <v>45.099997999999999</v>
      </c>
      <c r="DY556">
        <v>8.3000001999999995</v>
      </c>
      <c r="DZ556">
        <v>27.684000000000001</v>
      </c>
      <c r="EA556">
        <v>9180</v>
      </c>
      <c r="EB556">
        <v>50951</v>
      </c>
      <c r="EC556">
        <v>43001</v>
      </c>
      <c r="ED556">
        <v>521234.63</v>
      </c>
      <c r="EF556">
        <v>12.121453000000001</v>
      </c>
      <c r="EG556">
        <v>35640</v>
      </c>
      <c r="EH556">
        <v>454074.56</v>
      </c>
      <c r="EN556">
        <v>3382</v>
      </c>
      <c r="EO556">
        <v>34553.43</v>
      </c>
      <c r="EP556">
        <v>3979</v>
      </c>
      <c r="ES556">
        <v>0</v>
      </c>
      <c r="EV556">
        <v>198526</v>
      </c>
      <c r="EW556">
        <v>0</v>
      </c>
      <c r="EX556">
        <v>1</v>
      </c>
      <c r="FB556">
        <v>5186569.5</v>
      </c>
      <c r="FI556">
        <v>7076719</v>
      </c>
      <c r="FN556">
        <v>-2702</v>
      </c>
      <c r="FP556">
        <v>169274</v>
      </c>
      <c r="FQ556">
        <v>223080</v>
      </c>
      <c r="FW556">
        <v>392354</v>
      </c>
      <c r="FX556">
        <v>-551746</v>
      </c>
      <c r="GB556">
        <v>226914</v>
      </c>
      <c r="GL556">
        <v>-10999</v>
      </c>
      <c r="GM556">
        <v>76399</v>
      </c>
      <c r="GN556">
        <v>-65981</v>
      </c>
      <c r="GO556">
        <v>-63279</v>
      </c>
      <c r="GQ556">
        <v>66941</v>
      </c>
      <c r="GR556">
        <v>-529149</v>
      </c>
      <c r="GS556">
        <v>-529149</v>
      </c>
      <c r="HA556">
        <v>-14565</v>
      </c>
      <c r="HB556">
        <v>-14381</v>
      </c>
      <c r="HE556">
        <v>-558095</v>
      </c>
      <c r="HG556">
        <v>7076717</v>
      </c>
    </row>
    <row r="557" spans="1:215" x14ac:dyDescent="0.25">
      <c r="A557">
        <v>40</v>
      </c>
      <c r="B557" t="s">
        <v>886</v>
      </c>
      <c r="C557">
        <v>2009</v>
      </c>
      <c r="E557" t="s">
        <v>887</v>
      </c>
      <c r="F557">
        <v>1958</v>
      </c>
      <c r="G557">
        <v>0</v>
      </c>
      <c r="I557">
        <v>0</v>
      </c>
      <c r="J557" t="s">
        <v>888</v>
      </c>
      <c r="K557" t="s">
        <v>889</v>
      </c>
      <c r="L557" t="s">
        <v>889</v>
      </c>
      <c r="M557">
        <v>5</v>
      </c>
      <c r="N557" t="s">
        <v>721</v>
      </c>
      <c r="O557">
        <v>1</v>
      </c>
      <c r="P557" t="s">
        <v>616</v>
      </c>
      <c r="Q557" t="s">
        <v>626</v>
      </c>
      <c r="R557">
        <v>2</v>
      </c>
      <c r="S557">
        <v>1</v>
      </c>
      <c r="T557" s="60">
        <v>39994</v>
      </c>
      <c r="U557" s="60">
        <v>39994</v>
      </c>
      <c r="V557" s="60">
        <v>39994</v>
      </c>
      <c r="W557" t="s">
        <v>201</v>
      </c>
      <c r="X557" t="s">
        <v>848</v>
      </c>
      <c r="Y557" t="s">
        <v>627</v>
      </c>
      <c r="Z557">
        <v>3.5000000000000003E-2</v>
      </c>
      <c r="AA557">
        <v>7.7500000999999999E-2</v>
      </c>
      <c r="AB557">
        <v>1</v>
      </c>
      <c r="AC557">
        <v>0</v>
      </c>
      <c r="AD557">
        <v>5</v>
      </c>
      <c r="AE557">
        <v>1</v>
      </c>
      <c r="AF557">
        <v>3</v>
      </c>
      <c r="AG557">
        <v>28</v>
      </c>
      <c r="BP557" s="60">
        <v>39994</v>
      </c>
      <c r="BQ557">
        <v>7402277.5</v>
      </c>
      <c r="BR557">
        <v>10491358</v>
      </c>
      <c r="BS557">
        <v>0.70599997000000003</v>
      </c>
      <c r="BT557">
        <v>3089080.5</v>
      </c>
      <c r="BV557">
        <v>2652927.2999999998</v>
      </c>
      <c r="BW557">
        <v>230153.52</v>
      </c>
      <c r="BX557">
        <v>1.119</v>
      </c>
      <c r="BY557">
        <v>0</v>
      </c>
      <c r="BZ557">
        <v>0</v>
      </c>
      <c r="CA557">
        <v>0</v>
      </c>
      <c r="CC557">
        <v>-0.17209999000000001</v>
      </c>
      <c r="CG557">
        <v>1.8569908999999999E-2</v>
      </c>
      <c r="CJ557">
        <v>2.2600001000000002E-2</v>
      </c>
      <c r="CS557">
        <v>0</v>
      </c>
      <c r="CT557">
        <v>1</v>
      </c>
      <c r="CU557">
        <v>0</v>
      </c>
      <c r="CV557">
        <v>0.46100000000000002</v>
      </c>
      <c r="CW557">
        <v>0.186</v>
      </c>
      <c r="CX557">
        <v>0.27500001000000002</v>
      </c>
      <c r="CY557">
        <v>0.33000001000000001</v>
      </c>
      <c r="CZ557">
        <v>0</v>
      </c>
      <c r="DA557">
        <v>0</v>
      </c>
      <c r="DB557">
        <v>0</v>
      </c>
      <c r="DC557">
        <v>0.111</v>
      </c>
      <c r="DD557">
        <v>9.8999999000000005E-2</v>
      </c>
      <c r="DE557">
        <v>0</v>
      </c>
      <c r="DF557">
        <v>2011</v>
      </c>
      <c r="DG557">
        <v>0.10089571</v>
      </c>
      <c r="DH557">
        <v>5.5298294999999997E-2</v>
      </c>
      <c r="DI557">
        <v>4.5597415000000002E-2</v>
      </c>
      <c r="DJ557">
        <v>0.11222795000000001</v>
      </c>
      <c r="DK557">
        <v>0.16752624999999999</v>
      </c>
      <c r="DL557">
        <v>267711.81</v>
      </c>
      <c r="DM557">
        <v>146725.82999999999</v>
      </c>
      <c r="DN557">
        <v>120985.98</v>
      </c>
      <c r="DO557">
        <v>297780.21999999997</v>
      </c>
      <c r="DP557">
        <v>444506.06</v>
      </c>
      <c r="DQ557">
        <v>2653351.7999999998</v>
      </c>
      <c r="DR557">
        <v>0</v>
      </c>
      <c r="DS557">
        <v>0</v>
      </c>
      <c r="DT557">
        <v>0</v>
      </c>
      <c r="DU557">
        <v>0</v>
      </c>
      <c r="DV557">
        <v>93481</v>
      </c>
      <c r="DW557">
        <v>2652927.2999999998</v>
      </c>
      <c r="DX557">
        <v>45.400002000000001</v>
      </c>
      <c r="DY557">
        <v>8.6000004000000008</v>
      </c>
      <c r="DZ557">
        <v>28.379000000000001</v>
      </c>
      <c r="EA557">
        <v>9731</v>
      </c>
      <c r="EB557">
        <v>53066</v>
      </c>
      <c r="EC557">
        <v>45564</v>
      </c>
      <c r="ED557">
        <v>579948.18999999994</v>
      </c>
      <c r="EF557">
        <v>12.728210000000001</v>
      </c>
      <c r="EG557">
        <v>37831</v>
      </c>
      <c r="EH557">
        <v>507325.16</v>
      </c>
      <c r="EN557">
        <v>3451</v>
      </c>
      <c r="EO557">
        <v>36539.898000000001</v>
      </c>
      <c r="EP557">
        <v>4282</v>
      </c>
      <c r="ES557">
        <v>0</v>
      </c>
      <c r="EV557">
        <v>201842</v>
      </c>
      <c r="EW557">
        <v>0</v>
      </c>
      <c r="EX557">
        <v>1</v>
      </c>
      <c r="FB557">
        <v>5779815</v>
      </c>
      <c r="FI557">
        <v>5651117</v>
      </c>
      <c r="FN557">
        <v>-2104</v>
      </c>
      <c r="FP557">
        <v>165100</v>
      </c>
      <c r="FQ557">
        <v>257437</v>
      </c>
      <c r="FV557">
        <v>452</v>
      </c>
      <c r="FW557">
        <v>422989</v>
      </c>
      <c r="FX557">
        <v>-1402243</v>
      </c>
      <c r="GB557">
        <v>174284</v>
      </c>
      <c r="GL557">
        <v>-11767</v>
      </c>
      <c r="GM557">
        <v>23128</v>
      </c>
      <c r="GN557">
        <v>-13240</v>
      </c>
      <c r="GO557">
        <v>-11136</v>
      </c>
      <c r="GQ557">
        <v>-806849</v>
      </c>
      <c r="GR557">
        <v>-590114</v>
      </c>
      <c r="GS557">
        <v>-590114</v>
      </c>
      <c r="HA557">
        <v>-13155</v>
      </c>
      <c r="HB557">
        <v>-15029</v>
      </c>
      <c r="HE557">
        <v>-618298</v>
      </c>
      <c r="HG557">
        <v>5651570</v>
      </c>
    </row>
    <row r="558" spans="1:215" x14ac:dyDescent="0.25">
      <c r="A558">
        <v>40</v>
      </c>
      <c r="B558" t="s">
        <v>886</v>
      </c>
      <c r="C558">
        <v>2010</v>
      </c>
      <c r="E558" t="s">
        <v>887</v>
      </c>
      <c r="F558">
        <v>1958</v>
      </c>
      <c r="G558">
        <v>0</v>
      </c>
      <c r="I558">
        <v>0</v>
      </c>
      <c r="J558" t="s">
        <v>888</v>
      </c>
      <c r="K558" t="s">
        <v>889</v>
      </c>
      <c r="L558" t="s">
        <v>889</v>
      </c>
      <c r="M558">
        <v>5</v>
      </c>
      <c r="N558" t="s">
        <v>721</v>
      </c>
      <c r="O558">
        <v>1</v>
      </c>
      <c r="P558" t="s">
        <v>616</v>
      </c>
      <c r="Q558" t="s">
        <v>626</v>
      </c>
      <c r="R558">
        <v>2</v>
      </c>
      <c r="S558">
        <v>1</v>
      </c>
      <c r="T558" s="60">
        <v>40359</v>
      </c>
      <c r="U558" s="60">
        <v>40359</v>
      </c>
      <c r="V558" s="60">
        <v>40359</v>
      </c>
      <c r="W558" t="s">
        <v>201</v>
      </c>
      <c r="X558" t="s">
        <v>848</v>
      </c>
      <c r="Y558" t="s">
        <v>627</v>
      </c>
      <c r="Z558">
        <v>3.5000000000000003E-2</v>
      </c>
      <c r="AA558">
        <v>7.7500000999999999E-2</v>
      </c>
      <c r="AB558">
        <v>1</v>
      </c>
      <c r="AC558">
        <v>0</v>
      </c>
      <c r="AD558">
        <v>5</v>
      </c>
      <c r="AE558">
        <v>1</v>
      </c>
      <c r="AF558">
        <v>3</v>
      </c>
      <c r="AG558">
        <v>27</v>
      </c>
      <c r="BP558" s="60">
        <v>40359</v>
      </c>
      <c r="BQ558">
        <v>7296321.5</v>
      </c>
      <c r="BR558">
        <v>11131174</v>
      </c>
      <c r="BS558">
        <v>0.65499996999999999</v>
      </c>
      <c r="BT558">
        <v>3834852.5</v>
      </c>
      <c r="BV558">
        <v>2703404</v>
      </c>
      <c r="BW558">
        <v>263115.06</v>
      </c>
      <c r="BX558">
        <v>1.1020000000000001</v>
      </c>
      <c r="BY558">
        <v>0</v>
      </c>
      <c r="BZ558">
        <v>0</v>
      </c>
      <c r="CA558">
        <v>0</v>
      </c>
      <c r="CC558">
        <v>0.15810001000000001</v>
      </c>
      <c r="CG558">
        <v>3.0424103000000001E-2</v>
      </c>
      <c r="CJ558">
        <v>3.1199998999999999E-2</v>
      </c>
      <c r="CS558">
        <v>0</v>
      </c>
      <c r="CT558">
        <v>1</v>
      </c>
      <c r="CU558">
        <v>0</v>
      </c>
      <c r="CV558">
        <v>0.47499998999999998</v>
      </c>
      <c r="CW558">
        <v>0.28699999999999998</v>
      </c>
      <c r="CX558">
        <v>0.18799999000000001</v>
      </c>
      <c r="CY558">
        <v>0.30500000999999999</v>
      </c>
      <c r="CZ558">
        <v>0</v>
      </c>
      <c r="DA558">
        <v>0</v>
      </c>
      <c r="DB558">
        <v>0</v>
      </c>
      <c r="DC558">
        <v>7.5000002999999996E-2</v>
      </c>
      <c r="DD558">
        <v>0.14399998999999999</v>
      </c>
      <c r="DE558">
        <v>0</v>
      </c>
      <c r="DF558">
        <v>2012</v>
      </c>
      <c r="DG558">
        <v>0.10110259000000001</v>
      </c>
      <c r="DH558">
        <v>5.5162121000000001E-2</v>
      </c>
      <c r="DI558">
        <v>4.5940465999999999E-2</v>
      </c>
      <c r="DJ558">
        <v>0.12771220999999999</v>
      </c>
      <c r="DK558">
        <v>0.18287432000000001</v>
      </c>
      <c r="DL558">
        <v>273396.59000000003</v>
      </c>
      <c r="DM558">
        <v>149166.66</v>
      </c>
      <c r="DN558">
        <v>124229.92</v>
      </c>
      <c r="DO558">
        <v>345352.97</v>
      </c>
      <c r="DP558">
        <v>494519.63</v>
      </c>
      <c r="DQ558">
        <v>2704150.3</v>
      </c>
      <c r="DR558">
        <v>0</v>
      </c>
      <c r="DS558">
        <v>0</v>
      </c>
      <c r="DT558">
        <v>0</v>
      </c>
      <c r="DU558">
        <v>0</v>
      </c>
      <c r="DV558">
        <v>94243</v>
      </c>
      <c r="DW558">
        <v>2703404</v>
      </c>
      <c r="DX558">
        <v>45.799999</v>
      </c>
      <c r="DY558">
        <v>8.8999995999999992</v>
      </c>
      <c r="DZ558">
        <v>28.684999000000001</v>
      </c>
      <c r="EA558">
        <v>9975</v>
      </c>
      <c r="EB558">
        <v>56660</v>
      </c>
      <c r="EC558">
        <v>47106</v>
      </c>
      <c r="ED558">
        <v>599530.38</v>
      </c>
      <c r="EF558">
        <v>12.727262</v>
      </c>
      <c r="EG558">
        <v>39276</v>
      </c>
      <c r="EH558">
        <v>523091.88</v>
      </c>
      <c r="EN558">
        <v>3461</v>
      </c>
      <c r="EO558">
        <v>38541.038999999997</v>
      </c>
      <c r="EP558">
        <v>4369</v>
      </c>
      <c r="ES558">
        <v>0</v>
      </c>
      <c r="EV558">
        <v>207984</v>
      </c>
      <c r="EW558">
        <v>0</v>
      </c>
      <c r="EX558">
        <v>1</v>
      </c>
      <c r="FB558">
        <v>6163032</v>
      </c>
      <c r="FI558">
        <v>6326721</v>
      </c>
      <c r="FN558">
        <v>-1053</v>
      </c>
      <c r="FP558">
        <v>143758</v>
      </c>
      <c r="FQ558">
        <v>289963</v>
      </c>
      <c r="FV558">
        <v>1519</v>
      </c>
      <c r="FW558">
        <v>435240</v>
      </c>
      <c r="FX558">
        <v>742437</v>
      </c>
      <c r="GB558">
        <v>153544</v>
      </c>
      <c r="GL558">
        <v>-24274</v>
      </c>
      <c r="GM558">
        <v>5358</v>
      </c>
      <c r="GN558">
        <v>-1920</v>
      </c>
      <c r="GO558">
        <v>-867</v>
      </c>
      <c r="GQ558">
        <v>1310385</v>
      </c>
      <c r="GR558">
        <v>-607059</v>
      </c>
      <c r="GS558">
        <v>-607059</v>
      </c>
      <c r="HA558">
        <v>-11957</v>
      </c>
      <c r="HB558">
        <v>-15557</v>
      </c>
      <c r="HE558">
        <v>-634571</v>
      </c>
      <c r="HG558">
        <v>6327382</v>
      </c>
    </row>
    <row r="559" spans="1:215" x14ac:dyDescent="0.25">
      <c r="A559">
        <v>40</v>
      </c>
      <c r="B559" t="s">
        <v>886</v>
      </c>
      <c r="C559">
        <v>2011</v>
      </c>
      <c r="E559" t="s">
        <v>887</v>
      </c>
      <c r="F559">
        <v>1958</v>
      </c>
      <c r="G559">
        <v>0</v>
      </c>
      <c r="I559">
        <v>0</v>
      </c>
      <c r="J559" t="s">
        <v>888</v>
      </c>
      <c r="K559" t="s">
        <v>889</v>
      </c>
      <c r="L559" t="s">
        <v>889</v>
      </c>
      <c r="M559">
        <v>5</v>
      </c>
      <c r="N559" t="s">
        <v>721</v>
      </c>
      <c r="O559">
        <v>1</v>
      </c>
      <c r="P559" t="s">
        <v>616</v>
      </c>
      <c r="Q559" t="s">
        <v>626</v>
      </c>
      <c r="R559">
        <v>2</v>
      </c>
      <c r="S559">
        <v>1</v>
      </c>
      <c r="T559" s="60">
        <v>40724</v>
      </c>
      <c r="U559" s="60">
        <v>40724</v>
      </c>
      <c r="V559" s="60">
        <v>40724</v>
      </c>
      <c r="W559" t="s">
        <v>201</v>
      </c>
      <c r="X559" t="s">
        <v>848</v>
      </c>
      <c r="Y559" t="s">
        <v>627</v>
      </c>
      <c r="Z559">
        <v>3.5000000000000003E-2</v>
      </c>
      <c r="AA559">
        <v>7.7500000999999999E-2</v>
      </c>
      <c r="AB559">
        <v>1</v>
      </c>
      <c r="AC559">
        <v>0</v>
      </c>
      <c r="AD559">
        <v>5</v>
      </c>
      <c r="AE559">
        <v>1</v>
      </c>
      <c r="AF559">
        <v>3</v>
      </c>
      <c r="AG559">
        <v>26</v>
      </c>
      <c r="BP559" s="60">
        <v>40724</v>
      </c>
      <c r="BQ559">
        <v>7409156.5</v>
      </c>
      <c r="BR559">
        <v>11777126</v>
      </c>
      <c r="BS559">
        <v>0.62900001000000005</v>
      </c>
      <c r="BT559">
        <v>4367969.5</v>
      </c>
      <c r="BV559">
        <v>2743559.8</v>
      </c>
      <c r="BW559">
        <v>297780.21999999997</v>
      </c>
      <c r="BX559">
        <v>1.1200000000000001</v>
      </c>
      <c r="BY559">
        <v>0</v>
      </c>
      <c r="BZ559">
        <v>0</v>
      </c>
      <c r="CA559">
        <v>0</v>
      </c>
      <c r="CC559">
        <v>0.18959999</v>
      </c>
      <c r="CE559">
        <v>4.4699996999999998E-2</v>
      </c>
      <c r="CG559">
        <v>4.7100000000000003E-2</v>
      </c>
      <c r="CJ559">
        <v>5.5100001000000003E-2</v>
      </c>
      <c r="CP559">
        <v>9.7200006000000005E-2</v>
      </c>
      <c r="CQ559">
        <v>1984</v>
      </c>
      <c r="CS559">
        <v>0</v>
      </c>
      <c r="CT559">
        <v>0</v>
      </c>
      <c r="CU559">
        <v>0</v>
      </c>
      <c r="CV559">
        <v>0.44400001</v>
      </c>
      <c r="CW559">
        <v>0.20599999999999999</v>
      </c>
      <c r="CX559">
        <v>0.23799998999999999</v>
      </c>
      <c r="CY559">
        <v>0.26899999000000002</v>
      </c>
      <c r="CZ559">
        <v>0</v>
      </c>
      <c r="DA559">
        <v>0</v>
      </c>
      <c r="DB559">
        <v>0</v>
      </c>
      <c r="DC559">
        <v>0.16399999000000001</v>
      </c>
      <c r="DD559">
        <v>0.123</v>
      </c>
      <c r="DE559">
        <v>0</v>
      </c>
      <c r="DF559">
        <v>2013</v>
      </c>
      <c r="DG559">
        <v>0.10041849</v>
      </c>
      <c r="DH559">
        <v>5.5103659999999999E-2</v>
      </c>
      <c r="DI559">
        <v>4.5314836999999997E-2</v>
      </c>
      <c r="DJ559">
        <v>0.13889945000000001</v>
      </c>
      <c r="DK559">
        <v>0.19400311000000001</v>
      </c>
      <c r="DL559">
        <v>275516.40999999997</v>
      </c>
      <c r="DM559">
        <v>151186.91</v>
      </c>
      <c r="DN559">
        <v>124329.48</v>
      </c>
      <c r="DO559">
        <v>381095.88</v>
      </c>
      <c r="DP559">
        <v>532282.75</v>
      </c>
      <c r="DQ559">
        <v>2743681.8</v>
      </c>
      <c r="DR559">
        <v>0</v>
      </c>
      <c r="DS559">
        <v>0</v>
      </c>
      <c r="DT559">
        <v>0</v>
      </c>
      <c r="DU559">
        <v>0</v>
      </c>
      <c r="DV559">
        <v>94692</v>
      </c>
      <c r="DW559">
        <v>2743559.8</v>
      </c>
      <c r="DX559">
        <v>46</v>
      </c>
      <c r="DY559">
        <v>9</v>
      </c>
      <c r="DZ559">
        <v>28.974001000000001</v>
      </c>
      <c r="EA559">
        <v>10482</v>
      </c>
      <c r="EB559">
        <v>58206</v>
      </c>
      <c r="EC559">
        <v>49679</v>
      </c>
      <c r="ED559">
        <v>643853.43999999994</v>
      </c>
      <c r="EF559">
        <v>12.960274</v>
      </c>
      <c r="EG559">
        <v>41455</v>
      </c>
      <c r="EH559">
        <v>559495.88</v>
      </c>
      <c r="EN559">
        <v>3596</v>
      </c>
      <c r="EO559">
        <v>41727.597999999998</v>
      </c>
      <c r="EP559">
        <v>4628</v>
      </c>
      <c r="ES559">
        <v>0</v>
      </c>
      <c r="EV559">
        <v>213059</v>
      </c>
      <c r="EW559">
        <v>0</v>
      </c>
      <c r="EX559">
        <v>1</v>
      </c>
      <c r="FB559">
        <v>6602002</v>
      </c>
      <c r="FI559">
        <v>7337855</v>
      </c>
      <c r="FN559">
        <v>-731</v>
      </c>
      <c r="FP559">
        <v>198779</v>
      </c>
      <c r="FQ559">
        <v>332563</v>
      </c>
      <c r="FV559">
        <v>4373</v>
      </c>
      <c r="FW559">
        <v>535715</v>
      </c>
      <c r="FX559">
        <v>1024415</v>
      </c>
      <c r="GB559">
        <v>177612</v>
      </c>
      <c r="GL559">
        <v>-30573</v>
      </c>
      <c r="GM559">
        <v>4911</v>
      </c>
      <c r="GN559">
        <v>-2163</v>
      </c>
      <c r="GO559">
        <v>-1432</v>
      </c>
      <c r="GQ559">
        <v>1709917</v>
      </c>
      <c r="GR559">
        <v>-661884</v>
      </c>
      <c r="GS559">
        <v>-661884</v>
      </c>
      <c r="HA559">
        <v>-14470</v>
      </c>
      <c r="HB559">
        <v>-15515</v>
      </c>
      <c r="HD559">
        <v>-121</v>
      </c>
      <c r="HE559">
        <v>-691990</v>
      </c>
      <c r="HG559">
        <v>7345309</v>
      </c>
    </row>
    <row r="560" spans="1:215" x14ac:dyDescent="0.25">
      <c r="A560">
        <v>40</v>
      </c>
      <c r="B560" t="s">
        <v>886</v>
      </c>
      <c r="C560">
        <v>2012</v>
      </c>
      <c r="E560" t="s">
        <v>887</v>
      </c>
      <c r="F560">
        <v>1958</v>
      </c>
      <c r="G560">
        <v>0</v>
      </c>
      <c r="I560">
        <v>0</v>
      </c>
      <c r="J560" t="s">
        <v>888</v>
      </c>
      <c r="K560" t="s">
        <v>889</v>
      </c>
      <c r="L560" t="s">
        <v>889</v>
      </c>
      <c r="M560">
        <v>5</v>
      </c>
      <c r="N560" t="s">
        <v>721</v>
      </c>
      <c r="O560">
        <v>1</v>
      </c>
      <c r="P560" t="s">
        <v>616</v>
      </c>
      <c r="Q560" t="s">
        <v>626</v>
      </c>
      <c r="R560">
        <v>2</v>
      </c>
      <c r="S560">
        <v>1</v>
      </c>
      <c r="T560" s="60">
        <v>41090</v>
      </c>
      <c r="U560" s="60">
        <v>41090</v>
      </c>
      <c r="V560" s="60">
        <v>41090</v>
      </c>
      <c r="W560" t="s">
        <v>201</v>
      </c>
      <c r="X560" t="s">
        <v>848</v>
      </c>
      <c r="Y560" t="s">
        <v>627</v>
      </c>
      <c r="Z560">
        <v>3.5000000000000003E-2</v>
      </c>
      <c r="AA560">
        <v>7.7500000999999999E-2</v>
      </c>
      <c r="AB560">
        <v>1</v>
      </c>
      <c r="AC560">
        <v>0</v>
      </c>
      <c r="AD560">
        <v>5</v>
      </c>
      <c r="AE560">
        <v>1</v>
      </c>
      <c r="AF560">
        <v>3</v>
      </c>
      <c r="AG560">
        <v>25</v>
      </c>
      <c r="BP560" s="60">
        <v>41090</v>
      </c>
      <c r="BQ560">
        <v>7294615</v>
      </c>
      <c r="BR560">
        <v>12149560</v>
      </c>
      <c r="BS560">
        <v>0.60000001999999997</v>
      </c>
      <c r="BT560">
        <v>4854945</v>
      </c>
      <c r="BV560">
        <v>2700775.3</v>
      </c>
      <c r="BW560">
        <v>345352.97</v>
      </c>
      <c r="BX560">
        <v>1.0569999000000001</v>
      </c>
      <c r="BY560">
        <v>0</v>
      </c>
      <c r="BZ560">
        <v>0</v>
      </c>
      <c r="CA560">
        <v>0</v>
      </c>
      <c r="CC560">
        <v>1.4E-3</v>
      </c>
      <c r="CE560">
        <v>0.11300001</v>
      </c>
      <c r="CG560">
        <v>1.7999998999999999E-2</v>
      </c>
      <c r="CJ560">
        <v>5.9899997000000003E-2</v>
      </c>
      <c r="CP560">
        <v>9.3599997000000004E-2</v>
      </c>
      <c r="CQ560">
        <v>1984</v>
      </c>
      <c r="CS560">
        <v>0</v>
      </c>
      <c r="CT560">
        <v>0</v>
      </c>
      <c r="CU560">
        <v>0</v>
      </c>
      <c r="CV560">
        <v>0.43200000999999999</v>
      </c>
      <c r="CW560">
        <v>0.20299998999999999</v>
      </c>
      <c r="CX560">
        <v>0.22900000000000001</v>
      </c>
      <c r="CY560">
        <v>0.29799998</v>
      </c>
      <c r="CZ560">
        <v>0</v>
      </c>
      <c r="DA560">
        <v>0</v>
      </c>
      <c r="DB560">
        <v>0</v>
      </c>
      <c r="DC560">
        <v>3.6999999999999998E-2</v>
      </c>
      <c r="DD560">
        <v>0.23300000000000001</v>
      </c>
      <c r="DE560">
        <v>0</v>
      </c>
      <c r="DF560">
        <v>2014</v>
      </c>
      <c r="DG560">
        <v>9.8190985999999994E-2</v>
      </c>
      <c r="DH560">
        <v>5.5150366999999999E-2</v>
      </c>
      <c r="DI560">
        <v>4.3040618000000003E-2</v>
      </c>
      <c r="DJ560">
        <v>0.15117138999999999</v>
      </c>
      <c r="DK560">
        <v>0.20632175999999999</v>
      </c>
      <c r="DL560">
        <v>265221.84000000003</v>
      </c>
      <c r="DM560">
        <v>148965.63</v>
      </c>
      <c r="DN560">
        <v>116256.22</v>
      </c>
      <c r="DO560">
        <v>408326.22</v>
      </c>
      <c r="DP560">
        <v>557291.81000000006</v>
      </c>
      <c r="DQ560">
        <v>2701081.3</v>
      </c>
      <c r="DR560">
        <v>0</v>
      </c>
      <c r="DS560">
        <v>0</v>
      </c>
      <c r="DT560">
        <v>0</v>
      </c>
      <c r="DU560">
        <v>0</v>
      </c>
      <c r="DV560">
        <v>92182</v>
      </c>
      <c r="DW560">
        <v>2700775.3</v>
      </c>
      <c r="DX560">
        <v>46.700001</v>
      </c>
      <c r="DY560">
        <v>9.1999998000000005</v>
      </c>
      <c r="DZ560">
        <v>29.297999999999998</v>
      </c>
      <c r="EA560">
        <v>12688</v>
      </c>
      <c r="EB560">
        <v>59439</v>
      </c>
      <c r="EC560">
        <v>52182</v>
      </c>
      <c r="ED560">
        <v>688229.88</v>
      </c>
      <c r="EF560">
        <v>13.189029</v>
      </c>
      <c r="EG560">
        <v>43608</v>
      </c>
      <c r="EH560">
        <v>595898.63</v>
      </c>
      <c r="EN560">
        <v>3736</v>
      </c>
      <c r="EO560">
        <v>45931.038999999997</v>
      </c>
      <c r="EP560">
        <v>4838</v>
      </c>
      <c r="ES560">
        <v>0</v>
      </c>
      <c r="EV560">
        <v>216491</v>
      </c>
      <c r="EW560">
        <v>0</v>
      </c>
      <c r="EX560">
        <v>1</v>
      </c>
      <c r="EZ560">
        <v>7002572</v>
      </c>
      <c r="FA560">
        <v>261385.27</v>
      </c>
      <c r="FB560">
        <v>7045432</v>
      </c>
      <c r="FI560">
        <v>7050710.5</v>
      </c>
      <c r="FN560">
        <v>-151</v>
      </c>
      <c r="FP560">
        <v>160920</v>
      </c>
      <c r="FQ560">
        <v>347975</v>
      </c>
      <c r="FV560">
        <v>5912</v>
      </c>
      <c r="FW560">
        <v>514807</v>
      </c>
      <c r="FX560">
        <v>-177876</v>
      </c>
      <c r="GB560">
        <v>171935</v>
      </c>
      <c r="GL560">
        <v>-22302</v>
      </c>
      <c r="GM560">
        <v>148</v>
      </c>
      <c r="GN560">
        <v>22</v>
      </c>
      <c r="GO560">
        <v>173</v>
      </c>
      <c r="GQ560">
        <v>486734</v>
      </c>
      <c r="GR560">
        <v>-693737</v>
      </c>
      <c r="GS560">
        <v>-693737</v>
      </c>
      <c r="HA560">
        <v>-16281</v>
      </c>
      <c r="HB560">
        <v>-18059</v>
      </c>
      <c r="HD560">
        <v>-9</v>
      </c>
      <c r="HE560">
        <v>-728086</v>
      </c>
      <c r="HF560">
        <v>-49385</v>
      </c>
      <c r="HG560">
        <v>7054572</v>
      </c>
    </row>
    <row r="561" spans="1:215" x14ac:dyDescent="0.25">
      <c r="A561">
        <v>40</v>
      </c>
      <c r="B561" t="s">
        <v>886</v>
      </c>
      <c r="C561">
        <v>2013</v>
      </c>
      <c r="E561" t="s">
        <v>887</v>
      </c>
      <c r="F561">
        <v>1958</v>
      </c>
      <c r="G561">
        <v>0</v>
      </c>
      <c r="I561">
        <v>0</v>
      </c>
      <c r="J561" t="s">
        <v>888</v>
      </c>
      <c r="K561" t="s">
        <v>889</v>
      </c>
      <c r="L561" t="s">
        <v>889</v>
      </c>
      <c r="M561">
        <v>5</v>
      </c>
      <c r="N561" t="s">
        <v>721</v>
      </c>
      <c r="O561">
        <v>1</v>
      </c>
      <c r="P561" t="s">
        <v>616</v>
      </c>
      <c r="Q561" t="s">
        <v>626</v>
      </c>
      <c r="R561">
        <v>2</v>
      </c>
      <c r="S561">
        <v>1</v>
      </c>
      <c r="T561" s="60">
        <v>41455</v>
      </c>
      <c r="U561" s="60">
        <v>41455</v>
      </c>
      <c r="V561" s="60">
        <v>41455</v>
      </c>
      <c r="W561" t="s">
        <v>201</v>
      </c>
      <c r="X561" t="s">
        <v>848</v>
      </c>
      <c r="Y561" t="s">
        <v>627</v>
      </c>
      <c r="Z561">
        <v>3.5000000000000003E-2</v>
      </c>
      <c r="AA561">
        <v>7.7500000999999999E-2</v>
      </c>
      <c r="AB561">
        <v>1</v>
      </c>
      <c r="AC561">
        <v>0</v>
      </c>
      <c r="AD561">
        <v>5</v>
      </c>
      <c r="AE561">
        <v>1</v>
      </c>
      <c r="AF561">
        <v>3</v>
      </c>
      <c r="AG561">
        <v>30</v>
      </c>
      <c r="AI561" t="s">
        <v>890</v>
      </c>
      <c r="AO561">
        <v>7611488.5</v>
      </c>
      <c r="AP561">
        <v>7438786</v>
      </c>
      <c r="AQ561">
        <v>-215602.22</v>
      </c>
      <c r="AR561">
        <v>0</v>
      </c>
      <c r="AS561">
        <v>0</v>
      </c>
      <c r="AT561">
        <v>0</v>
      </c>
      <c r="AU561">
        <v>1</v>
      </c>
      <c r="AV561">
        <v>4</v>
      </c>
      <c r="AX561">
        <v>0</v>
      </c>
      <c r="AY561">
        <v>0.2</v>
      </c>
      <c r="AZ561">
        <v>5</v>
      </c>
      <c r="BA561">
        <v>0</v>
      </c>
      <c r="BB561">
        <v>0</v>
      </c>
      <c r="BC561">
        <v>4</v>
      </c>
      <c r="BD561">
        <v>2</v>
      </c>
      <c r="BE561">
        <v>1</v>
      </c>
      <c r="BP561" s="60">
        <v>41455</v>
      </c>
      <c r="BQ561">
        <v>7438786</v>
      </c>
      <c r="BR561">
        <v>12503082</v>
      </c>
      <c r="BS561">
        <v>0.59500003000000001</v>
      </c>
      <c r="BT561">
        <v>5064296</v>
      </c>
      <c r="BV561">
        <v>2697950</v>
      </c>
      <c r="BW561">
        <v>415054.16</v>
      </c>
      <c r="BX561">
        <v>1</v>
      </c>
      <c r="BY561">
        <v>0</v>
      </c>
      <c r="BZ561">
        <v>0</v>
      </c>
      <c r="CA561">
        <v>0</v>
      </c>
      <c r="CC561">
        <v>0.1082</v>
      </c>
      <c r="CE561">
        <v>9.5899999E-2</v>
      </c>
      <c r="CG561">
        <v>4.7499999000000001E-2</v>
      </c>
      <c r="CJ561">
        <v>6.6000000000000003E-2</v>
      </c>
      <c r="CP561">
        <v>9.3999997000000002E-2</v>
      </c>
      <c r="CQ561">
        <v>1984</v>
      </c>
      <c r="CS561">
        <v>0</v>
      </c>
      <c r="CT561">
        <v>0</v>
      </c>
      <c r="CU561">
        <v>0</v>
      </c>
      <c r="CV561">
        <v>0.44647061999999998</v>
      </c>
      <c r="CW561">
        <v>0.22665493</v>
      </c>
      <c r="CX561">
        <v>0.21981566999999999</v>
      </c>
      <c r="CY561">
        <v>0.26620421</v>
      </c>
      <c r="CZ561">
        <v>0</v>
      </c>
      <c r="DA561">
        <v>0</v>
      </c>
      <c r="DB561">
        <v>0</v>
      </c>
      <c r="DC561">
        <v>4.0125943999999997E-2</v>
      </c>
      <c r="DD561">
        <v>0.24719923999999999</v>
      </c>
      <c r="DE561">
        <v>0</v>
      </c>
      <c r="DF561">
        <v>2015</v>
      </c>
      <c r="DG561">
        <v>9.5068857000000007E-2</v>
      </c>
      <c r="DH561">
        <v>5.5158339000000001E-2</v>
      </c>
      <c r="DI561">
        <v>3.9910517999999999E-2</v>
      </c>
      <c r="DJ561">
        <v>0.14115423999999999</v>
      </c>
      <c r="DK561">
        <v>0.19631261</v>
      </c>
      <c r="DL561">
        <v>256375.95</v>
      </c>
      <c r="DM561">
        <v>148747.67000000001</v>
      </c>
      <c r="DN561">
        <v>107628.27</v>
      </c>
      <c r="DO561">
        <v>380656.25</v>
      </c>
      <c r="DP561">
        <v>529403.93999999994</v>
      </c>
      <c r="DQ561">
        <v>2696739.5</v>
      </c>
      <c r="DR561">
        <v>0</v>
      </c>
      <c r="DS561">
        <v>0</v>
      </c>
      <c r="DT561">
        <v>0</v>
      </c>
      <c r="DU561">
        <v>0</v>
      </c>
      <c r="DV561">
        <v>90938</v>
      </c>
      <c r="DW561">
        <v>2697950</v>
      </c>
      <c r="DX561">
        <v>46.900002000000001</v>
      </c>
      <c r="DY561">
        <v>9.3999995999999992</v>
      </c>
      <c r="DZ561">
        <v>29.667998999999998</v>
      </c>
      <c r="EA561">
        <v>12513</v>
      </c>
      <c r="EB561">
        <v>62981</v>
      </c>
      <c r="EC561">
        <v>54969</v>
      </c>
      <c r="ED561">
        <v>740614.06</v>
      </c>
      <c r="EF561">
        <v>13.473304000000001</v>
      </c>
      <c r="EG561">
        <v>54969</v>
      </c>
      <c r="ES561">
        <v>0</v>
      </c>
      <c r="EV561">
        <v>221401</v>
      </c>
      <c r="EW561">
        <v>0</v>
      </c>
      <c r="EX561">
        <v>1</v>
      </c>
      <c r="FB561">
        <v>7324910.5</v>
      </c>
      <c r="FI561">
        <v>7611488.5</v>
      </c>
      <c r="FN561">
        <v>-598</v>
      </c>
      <c r="FP561">
        <v>163640</v>
      </c>
      <c r="FQ561">
        <v>415054</v>
      </c>
      <c r="FV561">
        <v>5393</v>
      </c>
      <c r="FW561">
        <v>584087</v>
      </c>
      <c r="FX561">
        <v>593201</v>
      </c>
      <c r="GB561">
        <v>189865</v>
      </c>
      <c r="GL561">
        <v>-25987</v>
      </c>
      <c r="GM561">
        <v>3670</v>
      </c>
      <c r="GN561">
        <v>-417</v>
      </c>
      <c r="GO561">
        <v>181</v>
      </c>
      <c r="GQ561">
        <v>1344419</v>
      </c>
      <c r="GR561">
        <v>-732900</v>
      </c>
      <c r="GS561">
        <v>-732900</v>
      </c>
      <c r="HA561">
        <v>-16464</v>
      </c>
      <c r="HB561">
        <v>-18945</v>
      </c>
      <c r="HE561">
        <v>-768309</v>
      </c>
      <c r="HF561">
        <v>-1543</v>
      </c>
      <c r="HG561">
        <v>7629139</v>
      </c>
    </row>
    <row r="562" spans="1:215" x14ac:dyDescent="0.25">
      <c r="A562">
        <v>40</v>
      </c>
      <c r="B562" t="s">
        <v>886</v>
      </c>
      <c r="C562">
        <v>2014</v>
      </c>
      <c r="E562" t="s">
        <v>887</v>
      </c>
      <c r="F562">
        <v>1958</v>
      </c>
      <c r="G562">
        <v>0</v>
      </c>
      <c r="I562">
        <v>0</v>
      </c>
      <c r="J562" t="s">
        <v>888</v>
      </c>
      <c r="K562" t="s">
        <v>889</v>
      </c>
      <c r="L562" t="s">
        <v>889</v>
      </c>
      <c r="M562">
        <v>5</v>
      </c>
      <c r="N562" t="s">
        <v>721</v>
      </c>
      <c r="O562">
        <v>1</v>
      </c>
      <c r="P562" t="s">
        <v>616</v>
      </c>
      <c r="Q562" t="s">
        <v>626</v>
      </c>
      <c r="R562">
        <v>2</v>
      </c>
      <c r="S562">
        <v>1</v>
      </c>
      <c r="T562" s="60">
        <v>41820</v>
      </c>
      <c r="U562" s="60">
        <v>41820</v>
      </c>
      <c r="V562" s="60">
        <v>41820</v>
      </c>
      <c r="W562" t="s">
        <v>201</v>
      </c>
      <c r="X562" t="s">
        <v>848</v>
      </c>
      <c r="Y562" t="s">
        <v>627</v>
      </c>
      <c r="Z562">
        <v>3.5000000000000003E-2</v>
      </c>
      <c r="AA562">
        <v>7.7500000999999999E-2</v>
      </c>
      <c r="AB562">
        <v>1</v>
      </c>
      <c r="AC562">
        <v>0</v>
      </c>
      <c r="AD562">
        <v>5</v>
      </c>
      <c r="AE562">
        <v>1</v>
      </c>
      <c r="AF562">
        <v>3</v>
      </c>
      <c r="AG562">
        <v>29</v>
      </c>
      <c r="AI562" t="s">
        <v>891</v>
      </c>
      <c r="AO562">
        <v>8590299</v>
      </c>
      <c r="AP562">
        <v>8084773.5</v>
      </c>
      <c r="AQ562">
        <v>-239125.78</v>
      </c>
      <c r="AR562">
        <v>0</v>
      </c>
      <c r="AS562">
        <v>0</v>
      </c>
      <c r="AT562">
        <v>0</v>
      </c>
      <c r="AU562">
        <v>1</v>
      </c>
      <c r="AV562">
        <v>4</v>
      </c>
      <c r="AX562">
        <v>0</v>
      </c>
      <c r="AY562">
        <v>0.2</v>
      </c>
      <c r="AZ562">
        <v>5</v>
      </c>
      <c r="BA562">
        <v>0</v>
      </c>
      <c r="BB562">
        <v>0</v>
      </c>
      <c r="BC562">
        <v>4</v>
      </c>
      <c r="BD562">
        <v>2</v>
      </c>
      <c r="BE562">
        <v>1</v>
      </c>
      <c r="BP562" s="60">
        <v>41820</v>
      </c>
      <c r="BQ562">
        <v>8084773.5</v>
      </c>
      <c r="BR562">
        <v>13061348</v>
      </c>
      <c r="BS562">
        <v>0.61900001999999998</v>
      </c>
      <c r="BT562">
        <v>4976574.5</v>
      </c>
      <c r="BV562">
        <v>2751434.3</v>
      </c>
      <c r="BW562">
        <v>438326.22</v>
      </c>
      <c r="BX562">
        <v>1</v>
      </c>
      <c r="BY562">
        <v>0</v>
      </c>
      <c r="BZ562">
        <v>0</v>
      </c>
      <c r="CA562">
        <v>0</v>
      </c>
      <c r="CC562">
        <v>0.15549999</v>
      </c>
      <c r="CE562">
        <v>8.5900001000000004E-2</v>
      </c>
      <c r="CG562">
        <v>0.1197</v>
      </c>
      <c r="CJ562">
        <v>6.7799999999999999E-2</v>
      </c>
      <c r="CP562">
        <v>9.6000001000000001E-2</v>
      </c>
      <c r="CQ562">
        <v>1984</v>
      </c>
      <c r="CS562">
        <v>0</v>
      </c>
      <c r="CT562">
        <v>0</v>
      </c>
      <c r="CU562">
        <v>0</v>
      </c>
      <c r="CV562">
        <v>0.47253609000000002</v>
      </c>
      <c r="CW562">
        <v>0.23209484999999999</v>
      </c>
      <c r="CX562">
        <v>0.24044125</v>
      </c>
      <c r="CY562">
        <v>0.28116997999999999</v>
      </c>
      <c r="CZ562">
        <v>0</v>
      </c>
      <c r="DA562">
        <v>0</v>
      </c>
      <c r="DB562">
        <v>3.9503629999999998E-2</v>
      </c>
      <c r="DC562">
        <v>2.1931045E-2</v>
      </c>
      <c r="DD562">
        <v>0.18518396000000001</v>
      </c>
      <c r="DE562">
        <v>3.6850899999999999E-4</v>
      </c>
      <c r="DG562">
        <v>8.7477706000000002E-2</v>
      </c>
      <c r="DH562">
        <v>5.1937169999999998E-2</v>
      </c>
      <c r="DI562">
        <v>3.5540525000000003E-2</v>
      </c>
      <c r="DJ562">
        <v>0.32346973000000001</v>
      </c>
      <c r="DK562">
        <v>0.37540691999999998</v>
      </c>
      <c r="DL562">
        <v>150240.95000000001</v>
      </c>
      <c r="DM562">
        <v>89200.906000000003</v>
      </c>
      <c r="DN562">
        <v>61040.042999999998</v>
      </c>
      <c r="DO562">
        <v>555551.88</v>
      </c>
      <c r="DP562">
        <v>644752.81000000006</v>
      </c>
      <c r="DQ562">
        <v>1717477.1</v>
      </c>
      <c r="DR562">
        <v>0</v>
      </c>
      <c r="DS562">
        <v>0</v>
      </c>
      <c r="DT562">
        <v>0</v>
      </c>
      <c r="DU562">
        <v>0</v>
      </c>
      <c r="DV562">
        <v>90309</v>
      </c>
      <c r="DW562">
        <v>2751434.3</v>
      </c>
      <c r="DX562">
        <v>47.200001</v>
      </c>
      <c r="DY562">
        <v>9.6999998000000005</v>
      </c>
      <c r="DZ562">
        <v>30.466999000000001</v>
      </c>
      <c r="EA562">
        <v>10917</v>
      </c>
      <c r="EB562">
        <v>68601</v>
      </c>
      <c r="EC562">
        <v>57581</v>
      </c>
      <c r="ED562">
        <v>752588.38</v>
      </c>
      <c r="EF562">
        <v>13.070081999999999</v>
      </c>
      <c r="EG562">
        <v>57581</v>
      </c>
      <c r="EW562">
        <v>0</v>
      </c>
      <c r="EX562">
        <v>1</v>
      </c>
      <c r="FB562">
        <v>7619971</v>
      </c>
      <c r="FN562">
        <v>-495</v>
      </c>
      <c r="FP562">
        <v>165090</v>
      </c>
      <c r="FQ562">
        <v>439471</v>
      </c>
      <c r="FV562">
        <v>7200</v>
      </c>
      <c r="FW562">
        <v>611761</v>
      </c>
      <c r="FX562">
        <v>999165</v>
      </c>
      <c r="GB562">
        <v>215951</v>
      </c>
      <c r="GL562">
        <v>-33916</v>
      </c>
      <c r="GM562">
        <v>2945</v>
      </c>
      <c r="GN562">
        <v>-127</v>
      </c>
      <c r="GO562">
        <v>368</v>
      </c>
      <c r="GQ562">
        <v>1795782</v>
      </c>
      <c r="GR562">
        <v>-772485</v>
      </c>
      <c r="GS562">
        <v>-772485</v>
      </c>
      <c r="HA562">
        <v>-16951</v>
      </c>
      <c r="HB562">
        <v>-20336</v>
      </c>
      <c r="HE562">
        <v>-809772</v>
      </c>
      <c r="HG562">
        <v>8615149</v>
      </c>
    </row>
    <row r="563" spans="1:215" x14ac:dyDescent="0.25">
      <c r="A563">
        <v>41</v>
      </c>
      <c r="B563" t="s">
        <v>892</v>
      </c>
      <c r="C563">
        <v>2001</v>
      </c>
      <c r="E563" t="s">
        <v>893</v>
      </c>
      <c r="F563">
        <v>1956</v>
      </c>
      <c r="G563">
        <v>0</v>
      </c>
      <c r="I563">
        <v>0</v>
      </c>
      <c r="J563" t="s">
        <v>888</v>
      </c>
      <c r="K563" t="s">
        <v>889</v>
      </c>
      <c r="L563" t="s">
        <v>889</v>
      </c>
      <c r="M563">
        <v>1</v>
      </c>
      <c r="N563" t="s">
        <v>615</v>
      </c>
      <c r="O563">
        <v>1</v>
      </c>
      <c r="P563" t="s">
        <v>616</v>
      </c>
      <c r="Q563" t="s">
        <v>626</v>
      </c>
      <c r="R563">
        <v>2</v>
      </c>
      <c r="S563">
        <v>1</v>
      </c>
      <c r="T563" s="60">
        <v>37072</v>
      </c>
      <c r="U563" s="60">
        <v>37072</v>
      </c>
      <c r="V563" s="60">
        <v>37072</v>
      </c>
      <c r="W563" t="s">
        <v>201</v>
      </c>
      <c r="X563" t="s">
        <v>848</v>
      </c>
      <c r="Y563" t="s">
        <v>637</v>
      </c>
      <c r="Z563">
        <v>3.5000000000000003E-2</v>
      </c>
      <c r="AA563">
        <v>8.2500003000000002E-2</v>
      </c>
      <c r="AB563">
        <v>1</v>
      </c>
      <c r="AC563">
        <v>0</v>
      </c>
      <c r="AD563">
        <v>5</v>
      </c>
      <c r="AE563">
        <v>1</v>
      </c>
      <c r="AF563">
        <v>2</v>
      </c>
      <c r="AG563">
        <v>30</v>
      </c>
    </row>
    <row r="564" spans="1:215" x14ac:dyDescent="0.25">
      <c r="AH564" s="60">
        <v>37072</v>
      </c>
      <c r="AJ564">
        <v>7206420</v>
      </c>
      <c r="AK564">
        <v>5729229</v>
      </c>
      <c r="AL564">
        <v>1.258</v>
      </c>
      <c r="AM564">
        <v>-1477191.1</v>
      </c>
      <c r="AO564">
        <v>1628157.3</v>
      </c>
      <c r="AP564">
        <v>31707.4</v>
      </c>
      <c r="AQ564">
        <v>1.0757344</v>
      </c>
      <c r="AR564">
        <v>0</v>
      </c>
      <c r="AS564">
        <v>0</v>
      </c>
      <c r="AT564">
        <v>0</v>
      </c>
      <c r="AV564">
        <v>-4.4199998999999997E-2</v>
      </c>
      <c r="AX564">
        <v>4.7699999E-2</v>
      </c>
      <c r="AZ564">
        <v>0.11509999999999999</v>
      </c>
      <c r="BL564">
        <v>0</v>
      </c>
      <c r="BM564">
        <v>0</v>
      </c>
      <c r="BN564">
        <v>0</v>
      </c>
      <c r="BO564">
        <v>0.49900000999999999</v>
      </c>
      <c r="BP564">
        <v>0.40099998999999997</v>
      </c>
      <c r="BQ564">
        <v>0.37799999000000001</v>
      </c>
      <c r="BR564">
        <v>0.29299997999999999</v>
      </c>
      <c r="BS564">
        <v>0</v>
      </c>
      <c r="BT564">
        <v>0</v>
      </c>
      <c r="BU564">
        <v>7.0000000000000007E-2</v>
      </c>
      <c r="BV564">
        <v>5.3000002999999997E-2</v>
      </c>
      <c r="BW564">
        <v>0</v>
      </c>
      <c r="BX564">
        <v>2002</v>
      </c>
      <c r="BY564">
        <v>5.0241709000000002E-2</v>
      </c>
      <c r="BZ564">
        <v>5.1668640000000002E-2</v>
      </c>
      <c r="CA564">
        <v>-1.4269280000000001E-3</v>
      </c>
      <c r="CB564">
        <v>4.7681168000000003E-2</v>
      </c>
      <c r="CC564">
        <v>9.9349811999999996E-2</v>
      </c>
      <c r="CD564">
        <v>82871.116999999998</v>
      </c>
      <c r="CE564">
        <v>85224.766000000003</v>
      </c>
      <c r="CF564">
        <v>-2353.6439999999998</v>
      </c>
      <c r="CG564">
        <v>78647.641000000003</v>
      </c>
      <c r="CH564">
        <v>163872.41</v>
      </c>
      <c r="CI564">
        <v>1649448.6</v>
      </c>
      <c r="CJ564">
        <v>0</v>
      </c>
      <c r="CK564">
        <v>0</v>
      </c>
      <c r="CL564">
        <v>0</v>
      </c>
      <c r="CM564">
        <v>0</v>
      </c>
      <c r="CN564">
        <v>52008</v>
      </c>
      <c r="CR564">
        <v>31.305900999999999</v>
      </c>
      <c r="CS564">
        <v>17663</v>
      </c>
      <c r="CU564">
        <v>26171</v>
      </c>
      <c r="CX564">
        <v>11.451606999999999</v>
      </c>
      <c r="CY564">
        <v>22373</v>
      </c>
      <c r="DH564">
        <v>3798</v>
      </c>
      <c r="DK564">
        <v>0</v>
      </c>
      <c r="DN564">
        <v>95842</v>
      </c>
      <c r="DO564">
        <v>1</v>
      </c>
      <c r="DP564">
        <v>1</v>
      </c>
      <c r="EF564">
        <v>-1021</v>
      </c>
      <c r="EH564">
        <v>117225</v>
      </c>
      <c r="EI564">
        <v>34109</v>
      </c>
      <c r="EO564">
        <v>151333</v>
      </c>
      <c r="EP564">
        <v>-568802</v>
      </c>
      <c r="ER564">
        <v>142864</v>
      </c>
      <c r="ES564">
        <v>56201</v>
      </c>
      <c r="ET564">
        <v>199065</v>
      </c>
      <c r="FD564">
        <v>-2250</v>
      </c>
      <c r="FE564">
        <v>42929</v>
      </c>
      <c r="FF564">
        <v>-39651</v>
      </c>
      <c r="FG564">
        <v>-38630</v>
      </c>
      <c r="FI564">
        <v>-217373</v>
      </c>
      <c r="FJ564">
        <v>-299700</v>
      </c>
      <c r="FK564">
        <v>-299700</v>
      </c>
      <c r="FS564">
        <v>-8221</v>
      </c>
      <c r="FT564">
        <v>-4128</v>
      </c>
      <c r="FV564">
        <v>154</v>
      </c>
      <c r="FW564">
        <v>-311896</v>
      </c>
      <c r="FY564">
        <v>5790108</v>
      </c>
    </row>
    <row r="565" spans="1:215" x14ac:dyDescent="0.25">
      <c r="A565">
        <v>41</v>
      </c>
      <c r="B565" t="s">
        <v>892</v>
      </c>
      <c r="C565">
        <v>2002</v>
      </c>
      <c r="E565" t="s">
        <v>893</v>
      </c>
      <c r="F565">
        <v>1956</v>
      </c>
      <c r="G565">
        <v>0</v>
      </c>
      <c r="I565">
        <v>0</v>
      </c>
      <c r="J565" t="s">
        <v>888</v>
      </c>
      <c r="K565" t="s">
        <v>889</v>
      </c>
      <c r="L565" t="s">
        <v>889</v>
      </c>
      <c r="M565">
        <v>1</v>
      </c>
      <c r="N565" t="s">
        <v>615</v>
      </c>
      <c r="O565">
        <v>1</v>
      </c>
      <c r="P565" t="s">
        <v>616</v>
      </c>
      <c r="Q565" t="s">
        <v>626</v>
      </c>
      <c r="R565">
        <v>2</v>
      </c>
      <c r="S565">
        <v>1</v>
      </c>
      <c r="T565" s="60">
        <v>37437</v>
      </c>
      <c r="U565" s="60">
        <v>37437</v>
      </c>
      <c r="V565" s="60">
        <v>37437</v>
      </c>
      <c r="W565" t="s">
        <v>201</v>
      </c>
      <c r="X565" t="s">
        <v>848</v>
      </c>
      <c r="Y565" t="s">
        <v>637</v>
      </c>
      <c r="Z565">
        <v>3.5000000000000003E-2</v>
      </c>
      <c r="AA565">
        <v>8.2500003000000002E-2</v>
      </c>
      <c r="AB565">
        <v>1</v>
      </c>
      <c r="AC565">
        <v>0</v>
      </c>
      <c r="AD565">
        <v>5</v>
      </c>
      <c r="AE565">
        <v>1</v>
      </c>
      <c r="AF565">
        <v>2</v>
      </c>
      <c r="AG565">
        <v>30</v>
      </c>
      <c r="BP565" s="60">
        <v>37437</v>
      </c>
      <c r="BQ565">
        <v>7030468.5</v>
      </c>
      <c r="BR565">
        <v>6348164</v>
      </c>
      <c r="BS565">
        <v>1.107</v>
      </c>
      <c r="BT565">
        <v>-682304.56</v>
      </c>
      <c r="BV565">
        <v>1721085.4</v>
      </c>
      <c r="BW565">
        <v>7742.0518000000002</v>
      </c>
      <c r="BX565">
        <v>1.2521416000000001</v>
      </c>
      <c r="BY565">
        <v>0</v>
      </c>
      <c r="BZ565">
        <v>0</v>
      </c>
      <c r="CA565">
        <v>0</v>
      </c>
      <c r="CC565">
        <v>-4.2800001999999997E-2</v>
      </c>
      <c r="CE565">
        <v>-1.24E-2</v>
      </c>
      <c r="CG565">
        <v>5.8800000999999998E-2</v>
      </c>
      <c r="CS565">
        <v>0</v>
      </c>
      <c r="CT565">
        <v>0</v>
      </c>
      <c r="CU565">
        <v>0</v>
      </c>
      <c r="CV565">
        <v>0.49000000999999999</v>
      </c>
      <c r="CW565">
        <v>0.36000000999999998</v>
      </c>
      <c r="CX565">
        <v>0.13</v>
      </c>
      <c r="CY565">
        <v>0.41</v>
      </c>
      <c r="CZ565">
        <v>0.31</v>
      </c>
      <c r="DA565">
        <v>0</v>
      </c>
      <c r="DB565">
        <v>0</v>
      </c>
      <c r="DC565">
        <v>3.9999999000000001E-2</v>
      </c>
      <c r="DD565">
        <v>5.9999998999999998E-2</v>
      </c>
      <c r="DE565">
        <v>0</v>
      </c>
      <c r="DF565">
        <v>2003</v>
      </c>
      <c r="DG565">
        <v>5.0173949000000002E-2</v>
      </c>
      <c r="DH565">
        <v>5.1613566E-2</v>
      </c>
      <c r="DI565">
        <v>-1.4396140000000001E-3</v>
      </c>
      <c r="DJ565">
        <v>2.3429438E-2</v>
      </c>
      <c r="DK565">
        <v>7.5043007999999994E-2</v>
      </c>
      <c r="DL565">
        <v>86370.741999999998</v>
      </c>
      <c r="DM565">
        <v>88848.937999999995</v>
      </c>
      <c r="DN565">
        <v>-2478.1889999999999</v>
      </c>
      <c r="DO565">
        <v>40332.046999999999</v>
      </c>
      <c r="DP565">
        <v>129180.98</v>
      </c>
      <c r="DQ565">
        <v>1721426</v>
      </c>
      <c r="DR565">
        <v>0</v>
      </c>
      <c r="DS565">
        <v>0</v>
      </c>
      <c r="DT565">
        <v>0</v>
      </c>
      <c r="DU565">
        <v>0</v>
      </c>
      <c r="DV565">
        <v>52766</v>
      </c>
      <c r="DW565">
        <v>1722716.1</v>
      </c>
      <c r="DZ565">
        <v>32.648223999999999</v>
      </c>
      <c r="EA565">
        <v>3542</v>
      </c>
      <c r="EB565">
        <v>18510</v>
      </c>
      <c r="EC565">
        <v>27911</v>
      </c>
      <c r="EF565">
        <v>12.750133999999999</v>
      </c>
      <c r="EG565">
        <v>21950</v>
      </c>
      <c r="EN565">
        <v>2067</v>
      </c>
      <c r="EP565">
        <v>3894</v>
      </c>
      <c r="ES565">
        <v>0</v>
      </c>
      <c r="EV565">
        <v>102729</v>
      </c>
      <c r="EW565">
        <v>1</v>
      </c>
      <c r="EX565">
        <v>1</v>
      </c>
      <c r="FN565">
        <v>-1173</v>
      </c>
      <c r="FP565">
        <v>122799</v>
      </c>
      <c r="FQ565">
        <v>9694</v>
      </c>
      <c r="FW565">
        <v>132493</v>
      </c>
      <c r="FX565">
        <v>-429517</v>
      </c>
      <c r="FZ565">
        <v>117699</v>
      </c>
      <c r="GA565">
        <v>64002</v>
      </c>
      <c r="GB565">
        <v>181701</v>
      </c>
      <c r="GL565">
        <v>-3498</v>
      </c>
      <c r="GM565">
        <v>23786</v>
      </c>
      <c r="GN565">
        <v>-19663</v>
      </c>
      <c r="GO565">
        <v>-18490</v>
      </c>
      <c r="GQ565">
        <v>-114699</v>
      </c>
      <c r="GR565">
        <v>-355869</v>
      </c>
      <c r="GS565">
        <v>-355869</v>
      </c>
      <c r="HA565">
        <v>-7798</v>
      </c>
      <c r="HB565">
        <v>-4753</v>
      </c>
      <c r="HD565">
        <v>-3</v>
      </c>
      <c r="HE565">
        <v>-368418</v>
      </c>
      <c r="HG565">
        <v>5306991</v>
      </c>
    </row>
    <row r="566" spans="1:215" x14ac:dyDescent="0.25">
      <c r="A566">
        <v>41</v>
      </c>
      <c r="B566" t="s">
        <v>892</v>
      </c>
      <c r="C566">
        <v>2003</v>
      </c>
      <c r="E566" t="s">
        <v>893</v>
      </c>
      <c r="F566">
        <v>1956</v>
      </c>
      <c r="G566">
        <v>0</v>
      </c>
      <c r="I566">
        <v>0</v>
      </c>
      <c r="J566" t="s">
        <v>888</v>
      </c>
      <c r="K566" t="s">
        <v>889</v>
      </c>
      <c r="L566" t="s">
        <v>889</v>
      </c>
      <c r="M566">
        <v>1</v>
      </c>
      <c r="N566" t="s">
        <v>615</v>
      </c>
      <c r="O566">
        <v>1</v>
      </c>
      <c r="P566" t="s">
        <v>616</v>
      </c>
      <c r="Q566" t="s">
        <v>626</v>
      </c>
      <c r="R566">
        <v>2</v>
      </c>
      <c r="S566">
        <v>1</v>
      </c>
      <c r="T566" s="60">
        <v>37802</v>
      </c>
      <c r="U566" s="60">
        <v>37802</v>
      </c>
      <c r="V566" s="60">
        <v>37802</v>
      </c>
      <c r="W566" t="s">
        <v>201</v>
      </c>
      <c r="X566" t="s">
        <v>848</v>
      </c>
      <c r="Y566" t="s">
        <v>637</v>
      </c>
      <c r="Z566">
        <v>3.5000000000000003E-2</v>
      </c>
      <c r="AA566">
        <v>8.2500003000000002E-2</v>
      </c>
      <c r="AB566">
        <v>1</v>
      </c>
      <c r="AC566">
        <v>0</v>
      </c>
      <c r="AD566">
        <v>5</v>
      </c>
      <c r="AE566">
        <v>1</v>
      </c>
      <c r="AF566">
        <v>2</v>
      </c>
      <c r="AG566">
        <v>30</v>
      </c>
      <c r="BP566" s="60">
        <v>37802</v>
      </c>
      <c r="BQ566">
        <v>6737244.5</v>
      </c>
      <c r="BR566">
        <v>6877342.5</v>
      </c>
      <c r="BS566">
        <v>0.98000001999999997</v>
      </c>
      <c r="BT566">
        <v>140097.76999999999</v>
      </c>
      <c r="BV566">
        <v>1787693.6</v>
      </c>
      <c r="BW566">
        <v>13416.800999999999</v>
      </c>
      <c r="BX566">
        <v>1.1120428</v>
      </c>
      <c r="BY566">
        <v>0</v>
      </c>
      <c r="BZ566">
        <v>0</v>
      </c>
      <c r="CA566">
        <v>0</v>
      </c>
      <c r="CC566">
        <v>4.2800001999999997E-2</v>
      </c>
      <c r="CE566">
        <v>-1.8999999E-2</v>
      </c>
      <c r="CG566">
        <v>2.7999999000000001E-2</v>
      </c>
      <c r="CS566">
        <v>0</v>
      </c>
      <c r="CT566">
        <v>0</v>
      </c>
      <c r="CU566">
        <v>0</v>
      </c>
      <c r="CV566">
        <v>0.50700003000000005</v>
      </c>
      <c r="CW566">
        <v>0.38200000000000001</v>
      </c>
      <c r="CX566">
        <v>0.125</v>
      </c>
      <c r="CY566">
        <v>0.39500001000000001</v>
      </c>
      <c r="CZ566">
        <v>0.28600001000000003</v>
      </c>
      <c r="DA566">
        <v>0</v>
      </c>
      <c r="DB566">
        <v>0</v>
      </c>
      <c r="DC566">
        <v>5.4000000999999999E-2</v>
      </c>
      <c r="DD566">
        <v>4.3999999999999997E-2</v>
      </c>
      <c r="DE566">
        <v>0</v>
      </c>
      <c r="DF566">
        <v>2005</v>
      </c>
      <c r="DG566">
        <v>9.9537617999999994E-2</v>
      </c>
      <c r="DH566">
        <v>5.1551769999999997E-2</v>
      </c>
      <c r="DI566">
        <v>4.7985855000000001E-2</v>
      </c>
      <c r="DJ566">
        <v>5.4716196000000002E-2</v>
      </c>
      <c r="DK566">
        <v>0.10626797</v>
      </c>
      <c r="DL566">
        <v>177904</v>
      </c>
      <c r="DM566">
        <v>92138.687999999995</v>
      </c>
      <c r="DN566">
        <v>85765.312999999995</v>
      </c>
      <c r="DO566">
        <v>97794.483999999997</v>
      </c>
      <c r="DP566">
        <v>189933.17</v>
      </c>
      <c r="DQ566">
        <v>1787304.1</v>
      </c>
      <c r="DR566">
        <v>0</v>
      </c>
      <c r="DS566">
        <v>0</v>
      </c>
      <c r="DT566">
        <v>0</v>
      </c>
      <c r="DU566">
        <v>0</v>
      </c>
      <c r="DV566">
        <v>53347</v>
      </c>
      <c r="DW566">
        <v>1787693.6</v>
      </c>
      <c r="DZ566">
        <v>33.510669999999998</v>
      </c>
      <c r="EA566">
        <v>3601</v>
      </c>
      <c r="EB566">
        <v>16118</v>
      </c>
      <c r="EC566">
        <v>28590</v>
      </c>
      <c r="EF566">
        <v>14.629906</v>
      </c>
      <c r="EG566">
        <v>22648</v>
      </c>
      <c r="EN566">
        <v>2013</v>
      </c>
      <c r="EO566">
        <v>15399.45</v>
      </c>
      <c r="EP566">
        <v>3929</v>
      </c>
      <c r="ES566">
        <v>0</v>
      </c>
      <c r="EV566">
        <v>101656</v>
      </c>
      <c r="EW566">
        <v>1</v>
      </c>
      <c r="EX566">
        <v>1</v>
      </c>
      <c r="FN566">
        <v>-658</v>
      </c>
      <c r="FP566">
        <v>148677</v>
      </c>
      <c r="FQ566">
        <v>14919</v>
      </c>
      <c r="FW566">
        <v>163596</v>
      </c>
      <c r="FX566">
        <v>55668</v>
      </c>
      <c r="FZ566">
        <v>110887</v>
      </c>
      <c r="GA566">
        <v>47134</v>
      </c>
      <c r="GB566">
        <v>158021</v>
      </c>
      <c r="GL566">
        <v>-5022</v>
      </c>
      <c r="GM566">
        <v>15198</v>
      </c>
      <c r="GN566">
        <v>-13017</v>
      </c>
      <c r="GO566">
        <v>-12359</v>
      </c>
      <c r="GQ566">
        <v>374444</v>
      </c>
      <c r="GR566">
        <v>-418269</v>
      </c>
      <c r="GS566">
        <v>-418269</v>
      </c>
      <c r="HA566">
        <v>-8418</v>
      </c>
      <c r="HB566">
        <v>-5363</v>
      </c>
      <c r="HE566">
        <v>-432050</v>
      </c>
      <c r="HF566">
        <v>447</v>
      </c>
      <c r="HG566">
        <v>5249832</v>
      </c>
    </row>
    <row r="567" spans="1:215" x14ac:dyDescent="0.25">
      <c r="A567">
        <v>41</v>
      </c>
      <c r="B567" t="s">
        <v>892</v>
      </c>
      <c r="C567">
        <v>2004</v>
      </c>
      <c r="E567" t="s">
        <v>893</v>
      </c>
      <c r="F567">
        <v>1956</v>
      </c>
      <c r="G567">
        <v>0</v>
      </c>
      <c r="I567">
        <v>0</v>
      </c>
      <c r="J567" t="s">
        <v>888</v>
      </c>
      <c r="K567" t="s">
        <v>889</v>
      </c>
      <c r="L567" t="s">
        <v>889</v>
      </c>
      <c r="M567">
        <v>1</v>
      </c>
      <c r="N567" t="s">
        <v>615</v>
      </c>
      <c r="O567">
        <v>1</v>
      </c>
      <c r="P567" t="s">
        <v>616</v>
      </c>
      <c r="Q567" t="s">
        <v>626</v>
      </c>
      <c r="R567">
        <v>2</v>
      </c>
      <c r="S567">
        <v>1</v>
      </c>
      <c r="T567" s="60">
        <v>38168</v>
      </c>
      <c r="U567" s="60">
        <v>38168</v>
      </c>
      <c r="V567" s="60">
        <v>38168</v>
      </c>
      <c r="W567" t="s">
        <v>201</v>
      </c>
      <c r="X567" t="s">
        <v>848</v>
      </c>
      <c r="Y567" t="s">
        <v>637</v>
      </c>
      <c r="Z567">
        <v>3.5000000000000003E-2</v>
      </c>
      <c r="AA567">
        <v>8.2500003000000002E-2</v>
      </c>
      <c r="AB567">
        <v>1</v>
      </c>
      <c r="AC567">
        <v>0</v>
      </c>
      <c r="AD567">
        <v>5</v>
      </c>
      <c r="AE567">
        <v>1</v>
      </c>
      <c r="AF567">
        <v>2</v>
      </c>
      <c r="AG567">
        <v>30</v>
      </c>
      <c r="BP567" s="60">
        <v>38168</v>
      </c>
      <c r="BQ567">
        <v>6397726.5</v>
      </c>
      <c r="BR567">
        <v>7453191</v>
      </c>
      <c r="BS567">
        <v>0.85800003999999996</v>
      </c>
      <c r="BT567">
        <v>1055464.8</v>
      </c>
      <c r="BV567">
        <v>1772077.3</v>
      </c>
      <c r="BW567">
        <v>57340.046999999999</v>
      </c>
      <c r="BX567">
        <v>0.54876351000000001</v>
      </c>
      <c r="BY567">
        <v>0</v>
      </c>
      <c r="BZ567">
        <v>0</v>
      </c>
      <c r="CA567">
        <v>0</v>
      </c>
      <c r="CC567">
        <v>0.13590000999999999</v>
      </c>
      <c r="CE567">
        <v>4.2700000000000002E-2</v>
      </c>
      <c r="CG567">
        <v>2.6700001000000001E-2</v>
      </c>
      <c r="CS567">
        <v>0</v>
      </c>
      <c r="CT567">
        <v>0</v>
      </c>
      <c r="CU567">
        <v>0</v>
      </c>
      <c r="CV567">
        <v>0.56599997999999996</v>
      </c>
      <c r="CW567">
        <v>0.42200001999999998</v>
      </c>
      <c r="CX567">
        <v>0.14399998999999999</v>
      </c>
      <c r="CY567">
        <v>0.34699999999999998</v>
      </c>
      <c r="CZ567">
        <v>0.245</v>
      </c>
      <c r="DA567">
        <v>0</v>
      </c>
      <c r="DB567">
        <v>0</v>
      </c>
      <c r="DC567">
        <v>3.3000000000000002E-2</v>
      </c>
      <c r="DD567">
        <v>5.4000000999999999E-2</v>
      </c>
      <c r="DE567">
        <v>0</v>
      </c>
      <c r="DF567">
        <v>2006</v>
      </c>
      <c r="DG567">
        <v>9.9818058000000001E-2</v>
      </c>
      <c r="DH567">
        <v>5.1474828E-2</v>
      </c>
      <c r="DI567">
        <v>4.8343230000000001E-2</v>
      </c>
      <c r="DJ567">
        <v>7.8965433000000002E-2</v>
      </c>
      <c r="DK567">
        <v>0.13044026</v>
      </c>
      <c r="DL567">
        <v>176860.56</v>
      </c>
      <c r="DM567">
        <v>91204.608999999997</v>
      </c>
      <c r="DN567">
        <v>85655.952999999994</v>
      </c>
      <c r="DO567">
        <v>139913.26999999999</v>
      </c>
      <c r="DP567">
        <v>231117.88</v>
      </c>
      <c r="DQ567">
        <v>1771829.3</v>
      </c>
      <c r="DR567">
        <v>0</v>
      </c>
      <c r="DS567">
        <v>0</v>
      </c>
      <c r="DT567">
        <v>0</v>
      </c>
      <c r="DU567">
        <v>0</v>
      </c>
      <c r="DV567">
        <v>51613</v>
      </c>
      <c r="DW567">
        <v>1772077.3</v>
      </c>
      <c r="DZ567">
        <v>34.334000000000003</v>
      </c>
      <c r="EA567">
        <v>5085</v>
      </c>
      <c r="EB567">
        <v>22722</v>
      </c>
      <c r="EC567">
        <v>30441</v>
      </c>
      <c r="EF567">
        <v>15.644361</v>
      </c>
      <c r="EG567">
        <v>24465</v>
      </c>
      <c r="EN567">
        <v>2031</v>
      </c>
      <c r="EO567">
        <v>16317.054</v>
      </c>
      <c r="EP567">
        <v>3945</v>
      </c>
      <c r="ES567">
        <v>0</v>
      </c>
      <c r="EV567">
        <v>109861</v>
      </c>
      <c r="EW567">
        <v>0</v>
      </c>
      <c r="EX567">
        <v>1</v>
      </c>
      <c r="FN567">
        <v>-739</v>
      </c>
      <c r="FP567">
        <v>140625</v>
      </c>
      <c r="FQ567">
        <v>31466</v>
      </c>
      <c r="FW567">
        <v>172091</v>
      </c>
      <c r="FX567">
        <v>554217</v>
      </c>
      <c r="GB567">
        <v>144522</v>
      </c>
      <c r="GL567">
        <v>-6332</v>
      </c>
      <c r="GM567">
        <v>11734</v>
      </c>
      <c r="GN567">
        <v>-9206</v>
      </c>
      <c r="GO567">
        <v>-8467</v>
      </c>
      <c r="GQ567">
        <v>867026</v>
      </c>
      <c r="GR567">
        <v>-476230</v>
      </c>
      <c r="GS567">
        <v>-476230</v>
      </c>
      <c r="HA567">
        <v>-9411</v>
      </c>
      <c r="HB567">
        <v>-5654</v>
      </c>
      <c r="HE567">
        <v>-491295</v>
      </c>
      <c r="HG567">
        <v>5625563</v>
      </c>
    </row>
    <row r="568" spans="1:215" x14ac:dyDescent="0.25">
      <c r="A568">
        <v>41</v>
      </c>
      <c r="B568" t="s">
        <v>892</v>
      </c>
      <c r="C568">
        <v>2005</v>
      </c>
      <c r="E568" t="s">
        <v>893</v>
      </c>
      <c r="F568">
        <v>1956</v>
      </c>
      <c r="G568">
        <v>0</v>
      </c>
      <c r="I568">
        <v>0</v>
      </c>
      <c r="J568" t="s">
        <v>888</v>
      </c>
      <c r="K568" t="s">
        <v>889</v>
      </c>
      <c r="L568" t="s">
        <v>889</v>
      </c>
      <c r="M568">
        <v>1</v>
      </c>
      <c r="N568" t="s">
        <v>615</v>
      </c>
      <c r="O568">
        <v>1</v>
      </c>
      <c r="P568" t="s">
        <v>616</v>
      </c>
      <c r="Q568" t="s">
        <v>626</v>
      </c>
      <c r="R568">
        <v>2</v>
      </c>
      <c r="S568">
        <v>1</v>
      </c>
      <c r="T568" s="60">
        <v>38533</v>
      </c>
      <c r="U568" s="60">
        <v>38533</v>
      </c>
      <c r="V568" s="60">
        <v>38168</v>
      </c>
      <c r="W568" t="s">
        <v>201</v>
      </c>
      <c r="X568" t="s">
        <v>848</v>
      </c>
      <c r="Y568" t="s">
        <v>637</v>
      </c>
      <c r="Z568">
        <v>5.0000001000000002E-2</v>
      </c>
      <c r="AA568">
        <v>8.2500003000000002E-2</v>
      </c>
      <c r="AB568">
        <v>1</v>
      </c>
      <c r="AC568">
        <v>0</v>
      </c>
      <c r="AD568">
        <v>5</v>
      </c>
      <c r="AE568">
        <v>1</v>
      </c>
      <c r="AF568">
        <v>2</v>
      </c>
      <c r="AG568">
        <v>30</v>
      </c>
      <c r="BP568" s="60">
        <v>38168</v>
      </c>
      <c r="BQ568">
        <v>5983974.5</v>
      </c>
      <c r="BR568">
        <v>8018088.5</v>
      </c>
      <c r="BS568">
        <v>0.74599998999999995</v>
      </c>
      <c r="BT568">
        <v>2034114.4</v>
      </c>
      <c r="BV568">
        <v>1787594.4</v>
      </c>
      <c r="BW568">
        <v>95248.82</v>
      </c>
      <c r="BX568">
        <v>0.63088756999999995</v>
      </c>
      <c r="BY568">
        <v>0</v>
      </c>
      <c r="BZ568">
        <v>0</v>
      </c>
      <c r="CA568">
        <v>0</v>
      </c>
      <c r="CC568">
        <v>9.3000001999999998E-2</v>
      </c>
      <c r="CE568">
        <v>9.0000003999999995E-2</v>
      </c>
      <c r="CG568">
        <v>3.2000002E-2</v>
      </c>
      <c r="CJ568">
        <v>9.6999995000000006E-2</v>
      </c>
      <c r="CP568">
        <v>0.109</v>
      </c>
      <c r="CQ568">
        <v>1984</v>
      </c>
      <c r="CS568">
        <v>0</v>
      </c>
      <c r="CT568">
        <v>0</v>
      </c>
      <c r="CU568">
        <v>0</v>
      </c>
      <c r="CV568">
        <v>0.54200000000000004</v>
      </c>
      <c r="CW568">
        <v>0.38099998000000002</v>
      </c>
      <c r="CX568">
        <v>0.161</v>
      </c>
      <c r="CY568">
        <v>0.35599997999999999</v>
      </c>
      <c r="CZ568">
        <v>0</v>
      </c>
      <c r="DA568">
        <v>0</v>
      </c>
      <c r="DB568">
        <v>0</v>
      </c>
      <c r="DC568">
        <v>3.6999999999999998E-2</v>
      </c>
      <c r="DD568">
        <v>6.4999998000000003E-2</v>
      </c>
      <c r="DE568">
        <v>0</v>
      </c>
      <c r="DF568">
        <v>2007</v>
      </c>
      <c r="DG568">
        <v>9.8722837999999993E-2</v>
      </c>
      <c r="DH568">
        <v>5.1609464000000001E-2</v>
      </c>
      <c r="DI568">
        <v>4.7113374E-2</v>
      </c>
      <c r="DJ568">
        <v>0.10573780000000001</v>
      </c>
      <c r="DK568">
        <v>0.15734725999999999</v>
      </c>
      <c r="DL568">
        <v>176455.38</v>
      </c>
      <c r="DM568">
        <v>92245.797000000006</v>
      </c>
      <c r="DN568">
        <v>84209.577999999994</v>
      </c>
      <c r="DO568">
        <v>188993.8</v>
      </c>
      <c r="DP568">
        <v>281239.59000000003</v>
      </c>
      <c r="DQ568">
        <v>1787381.5</v>
      </c>
      <c r="DR568">
        <v>0</v>
      </c>
      <c r="DS568">
        <v>0</v>
      </c>
      <c r="DT568">
        <v>0</v>
      </c>
      <c r="DU568">
        <v>0</v>
      </c>
      <c r="DV568">
        <v>51392</v>
      </c>
      <c r="DW568">
        <v>1787594.4</v>
      </c>
      <c r="DZ568">
        <v>34.783999999999999</v>
      </c>
      <c r="EA568">
        <v>5547</v>
      </c>
      <c r="EB568">
        <v>25102</v>
      </c>
      <c r="EC568">
        <v>32522</v>
      </c>
      <c r="EF568">
        <v>16.693038999999999</v>
      </c>
      <c r="EG568">
        <v>26413</v>
      </c>
      <c r="EN568">
        <v>2027</v>
      </c>
      <c r="EO568">
        <v>17245.717000000001</v>
      </c>
      <c r="EP568">
        <v>4082</v>
      </c>
      <c r="ES568">
        <v>0</v>
      </c>
      <c r="EV568">
        <v>114563</v>
      </c>
      <c r="EW568">
        <v>0</v>
      </c>
      <c r="EX568">
        <v>1</v>
      </c>
      <c r="FB568">
        <v>5141358.5</v>
      </c>
      <c r="FN568">
        <v>-811</v>
      </c>
      <c r="FP568">
        <v>139426</v>
      </c>
      <c r="FQ568">
        <v>60091</v>
      </c>
      <c r="FW568">
        <v>199517</v>
      </c>
      <c r="FX568">
        <v>340385</v>
      </c>
      <c r="GB568">
        <v>160144</v>
      </c>
      <c r="GL568">
        <v>-7537</v>
      </c>
      <c r="GM568">
        <v>25821</v>
      </c>
      <c r="GN568">
        <v>-23052</v>
      </c>
      <c r="GO568">
        <v>-22241</v>
      </c>
      <c r="GQ568">
        <v>695278</v>
      </c>
      <c r="GR568">
        <v>-542891</v>
      </c>
      <c r="GS568">
        <v>-542891</v>
      </c>
      <c r="HA568">
        <v>-10584</v>
      </c>
      <c r="HB568">
        <v>-6427</v>
      </c>
      <c r="HE568">
        <v>-559902</v>
      </c>
      <c r="HG568">
        <v>5760939</v>
      </c>
    </row>
    <row r="569" spans="1:215" x14ac:dyDescent="0.25">
      <c r="A569">
        <v>41</v>
      </c>
      <c r="B569" t="s">
        <v>892</v>
      </c>
      <c r="C569">
        <v>2006</v>
      </c>
      <c r="E569" t="s">
        <v>893</v>
      </c>
      <c r="F569">
        <v>1956</v>
      </c>
      <c r="G569">
        <v>0</v>
      </c>
      <c r="I569">
        <v>0</v>
      </c>
      <c r="J569" t="s">
        <v>888</v>
      </c>
      <c r="K569" t="s">
        <v>889</v>
      </c>
      <c r="L569" t="s">
        <v>889</v>
      </c>
      <c r="M569">
        <v>1</v>
      </c>
      <c r="N569" t="s">
        <v>615</v>
      </c>
      <c r="O569">
        <v>1</v>
      </c>
      <c r="P569" t="s">
        <v>616</v>
      </c>
      <c r="Q569" t="s">
        <v>626</v>
      </c>
      <c r="R569">
        <v>2</v>
      </c>
      <c r="S569">
        <v>1</v>
      </c>
      <c r="T569" s="60">
        <v>38898</v>
      </c>
      <c r="U569" s="60">
        <v>38898</v>
      </c>
      <c r="V569" s="60">
        <v>38898</v>
      </c>
      <c r="W569" t="s">
        <v>201</v>
      </c>
      <c r="X569" t="s">
        <v>848</v>
      </c>
      <c r="Y569" t="s">
        <v>637</v>
      </c>
      <c r="Z569">
        <v>3.5000000000000003E-2</v>
      </c>
      <c r="AA569">
        <v>7.7500000999999999E-2</v>
      </c>
      <c r="AB569">
        <v>1</v>
      </c>
      <c r="AC569">
        <v>0</v>
      </c>
      <c r="AD569">
        <v>5</v>
      </c>
      <c r="AE569">
        <v>1</v>
      </c>
      <c r="AF569">
        <v>2</v>
      </c>
      <c r="AG569">
        <v>30</v>
      </c>
      <c r="BP569" s="60">
        <v>38898</v>
      </c>
      <c r="BQ569">
        <v>5822070.5</v>
      </c>
      <c r="BR569">
        <v>9503482</v>
      </c>
      <c r="BS569">
        <v>0.61299998</v>
      </c>
      <c r="BT569">
        <v>3681411.8</v>
      </c>
      <c r="BV569">
        <v>1840978.1</v>
      </c>
      <c r="BW569">
        <v>139913.26999999999</v>
      </c>
      <c r="BX569">
        <v>0.51091516000000003</v>
      </c>
      <c r="BY569">
        <v>0</v>
      </c>
      <c r="BZ569">
        <v>0</v>
      </c>
      <c r="CA569">
        <v>0</v>
      </c>
      <c r="CC569">
        <v>9.6999995000000006E-2</v>
      </c>
      <c r="CE569">
        <v>0.108</v>
      </c>
      <c r="CG569">
        <v>6.3000001E-2</v>
      </c>
      <c r="CJ569">
        <v>8.8999993999999999E-2</v>
      </c>
      <c r="CP569">
        <v>0.109</v>
      </c>
      <c r="CQ569">
        <v>1984</v>
      </c>
      <c r="CS569">
        <v>0</v>
      </c>
      <c r="CT569">
        <v>0</v>
      </c>
      <c r="CU569">
        <v>0</v>
      </c>
      <c r="CV569">
        <v>0.56700002999999999</v>
      </c>
      <c r="CW569">
        <v>0.40099998999999997</v>
      </c>
      <c r="CX569">
        <v>0.16600001</v>
      </c>
      <c r="CY569">
        <v>0.35099997999999999</v>
      </c>
      <c r="CZ569">
        <v>0</v>
      </c>
      <c r="DA569">
        <v>0</v>
      </c>
      <c r="DB569">
        <v>0</v>
      </c>
      <c r="DC569">
        <v>2.4E-2</v>
      </c>
      <c r="DD569">
        <v>5.8000002000000002E-2</v>
      </c>
      <c r="DE569">
        <v>0</v>
      </c>
      <c r="DF569">
        <v>2008</v>
      </c>
      <c r="DG569">
        <v>8.7621405999999999E-2</v>
      </c>
      <c r="DH569">
        <v>5.2260984000000003E-2</v>
      </c>
      <c r="DI569">
        <v>3.5360422000000002E-2</v>
      </c>
      <c r="DJ569">
        <v>0.15149029999999999</v>
      </c>
      <c r="DK569">
        <v>0.20375128000000001</v>
      </c>
      <c r="DL569">
        <v>161309.09</v>
      </c>
      <c r="DM569">
        <v>96211.327999999994</v>
      </c>
      <c r="DN569">
        <v>65097.762000000002</v>
      </c>
      <c r="DO569">
        <v>278890.31</v>
      </c>
      <c r="DP569">
        <v>375101.66</v>
      </c>
      <c r="DQ569">
        <v>1840978.1</v>
      </c>
      <c r="DR569">
        <v>0</v>
      </c>
      <c r="DS569">
        <v>0</v>
      </c>
      <c r="DT569">
        <v>0</v>
      </c>
      <c r="DU569">
        <v>0</v>
      </c>
      <c r="DV569">
        <v>51027</v>
      </c>
      <c r="DW569">
        <v>1840978.1</v>
      </c>
      <c r="DX569">
        <v>42.900002000000001</v>
      </c>
      <c r="DY569">
        <v>9.5</v>
      </c>
      <c r="DZ569">
        <v>36.078999000000003</v>
      </c>
      <c r="EA569">
        <v>31644</v>
      </c>
      <c r="EC569">
        <v>34120</v>
      </c>
      <c r="ED569">
        <v>589548.56000000006</v>
      </c>
      <c r="EF569">
        <v>17.278680999999999</v>
      </c>
      <c r="EG569">
        <v>28145</v>
      </c>
      <c r="EH569">
        <v>531129.31000000006</v>
      </c>
      <c r="EN569">
        <v>1999</v>
      </c>
      <c r="EO569">
        <v>20637.669999999998</v>
      </c>
      <c r="EP569">
        <v>3976</v>
      </c>
      <c r="ES569">
        <v>0</v>
      </c>
      <c r="EV569">
        <v>116791</v>
      </c>
      <c r="EW569">
        <v>0</v>
      </c>
      <c r="EX569">
        <v>1</v>
      </c>
      <c r="FB569">
        <v>6011881</v>
      </c>
      <c r="FN569">
        <v>-894</v>
      </c>
      <c r="FP569">
        <v>119663</v>
      </c>
      <c r="FQ569">
        <v>71484</v>
      </c>
      <c r="FW569">
        <v>191147</v>
      </c>
      <c r="FX569">
        <v>385613</v>
      </c>
      <c r="GB569">
        <v>166041</v>
      </c>
      <c r="GL569">
        <v>-8546</v>
      </c>
      <c r="GM569">
        <v>49082</v>
      </c>
      <c r="GN569">
        <v>-46149</v>
      </c>
      <c r="GO569">
        <v>-45255</v>
      </c>
      <c r="GQ569">
        <v>737188</v>
      </c>
      <c r="GR569">
        <v>-601683</v>
      </c>
      <c r="GS569">
        <v>-601683</v>
      </c>
      <c r="HA569">
        <v>-11068</v>
      </c>
      <c r="HB569">
        <v>-8213</v>
      </c>
      <c r="HE569">
        <v>-620964</v>
      </c>
      <c r="HG569">
        <v>5877163</v>
      </c>
    </row>
    <row r="570" spans="1:215" x14ac:dyDescent="0.25">
      <c r="A570">
        <v>41</v>
      </c>
      <c r="B570" t="s">
        <v>892</v>
      </c>
      <c r="C570">
        <v>2007</v>
      </c>
      <c r="E570" t="s">
        <v>893</v>
      </c>
      <c r="F570">
        <v>1956</v>
      </c>
      <c r="G570">
        <v>0</v>
      </c>
      <c r="I570">
        <v>0</v>
      </c>
      <c r="J570" t="s">
        <v>888</v>
      </c>
      <c r="K570" t="s">
        <v>889</v>
      </c>
      <c r="L570" t="s">
        <v>889</v>
      </c>
      <c r="M570">
        <v>1</v>
      </c>
      <c r="N570" t="s">
        <v>615</v>
      </c>
      <c r="O570">
        <v>1</v>
      </c>
      <c r="P570" t="s">
        <v>616</v>
      </c>
      <c r="Q570" t="s">
        <v>626</v>
      </c>
      <c r="R570">
        <v>2</v>
      </c>
      <c r="S570">
        <v>1</v>
      </c>
      <c r="T570" s="60">
        <v>39263</v>
      </c>
      <c r="U570" s="60">
        <v>39263</v>
      </c>
      <c r="V570" s="60">
        <v>39263</v>
      </c>
      <c r="W570" t="s">
        <v>201</v>
      </c>
      <c r="X570" t="s">
        <v>848</v>
      </c>
      <c r="Y570" t="s">
        <v>637</v>
      </c>
      <c r="Z570">
        <v>3.5000000000000003E-2</v>
      </c>
      <c r="AA570">
        <v>7.7500000999999999E-2</v>
      </c>
      <c r="AB570">
        <v>1</v>
      </c>
      <c r="AC570">
        <v>0</v>
      </c>
      <c r="AD570">
        <v>5</v>
      </c>
      <c r="AE570">
        <v>1</v>
      </c>
      <c r="AF570">
        <v>2</v>
      </c>
      <c r="AG570">
        <v>30</v>
      </c>
      <c r="BP570" s="60">
        <v>39263</v>
      </c>
      <c r="BQ570">
        <v>5864070.5</v>
      </c>
      <c r="BR570">
        <v>10044932</v>
      </c>
      <c r="BS570">
        <v>0.58399999000000002</v>
      </c>
      <c r="BT570">
        <v>4180861.3</v>
      </c>
      <c r="BV570">
        <v>1925061.5</v>
      </c>
      <c r="BW570">
        <v>188993.8</v>
      </c>
      <c r="BX570">
        <v>0.53698056999999999</v>
      </c>
      <c r="BY570">
        <v>0</v>
      </c>
      <c r="BZ570">
        <v>0</v>
      </c>
      <c r="CA570">
        <v>0</v>
      </c>
      <c r="CC570">
        <v>0.153</v>
      </c>
      <c r="CE570">
        <v>0.11399999</v>
      </c>
      <c r="CG570">
        <v>0.10399999</v>
      </c>
      <c r="CJ570">
        <v>8.1000000000000003E-2</v>
      </c>
      <c r="CP570">
        <v>0.111</v>
      </c>
      <c r="CQ570">
        <v>1984</v>
      </c>
      <c r="CS570">
        <v>0</v>
      </c>
      <c r="CT570">
        <v>0</v>
      </c>
      <c r="CU570">
        <v>0</v>
      </c>
      <c r="CV570">
        <v>0.56800002000000005</v>
      </c>
      <c r="CW570">
        <v>0.38400000000000001</v>
      </c>
      <c r="CX570">
        <v>0.184</v>
      </c>
      <c r="CY570">
        <v>0.33300000000000002</v>
      </c>
      <c r="CZ570">
        <v>0</v>
      </c>
      <c r="DA570">
        <v>0</v>
      </c>
      <c r="DB570">
        <v>0</v>
      </c>
      <c r="DC570">
        <v>2.9999998999999999E-2</v>
      </c>
      <c r="DD570">
        <v>6.8999998000000007E-2</v>
      </c>
      <c r="DE570">
        <v>0</v>
      </c>
      <c r="DF570">
        <v>2009</v>
      </c>
      <c r="DG570">
        <v>8.7191387999999995E-2</v>
      </c>
      <c r="DH570">
        <v>5.1396824000000001E-2</v>
      </c>
      <c r="DI570">
        <v>3.5794566999999999E-2</v>
      </c>
      <c r="DJ570">
        <v>0.16198891000000001</v>
      </c>
      <c r="DK570">
        <v>0.21338573</v>
      </c>
      <c r="DL570">
        <v>167857.3</v>
      </c>
      <c r="DM570">
        <v>98947.062999999995</v>
      </c>
      <c r="DN570">
        <v>68910.233999999997</v>
      </c>
      <c r="DO570">
        <v>311854.40999999997</v>
      </c>
      <c r="DP570">
        <v>410801.47</v>
      </c>
      <c r="DQ570">
        <v>1925159</v>
      </c>
      <c r="DR570">
        <v>0</v>
      </c>
      <c r="DS570">
        <v>0</v>
      </c>
      <c r="DT570">
        <v>0</v>
      </c>
      <c r="DU570">
        <v>0</v>
      </c>
      <c r="DV570">
        <v>52262</v>
      </c>
      <c r="DW570">
        <v>1925061.5</v>
      </c>
      <c r="DX570">
        <v>43.200001</v>
      </c>
      <c r="DY570">
        <v>9.1000004000000008</v>
      </c>
      <c r="DZ570">
        <v>36.834999000000003</v>
      </c>
      <c r="EA570">
        <v>33642</v>
      </c>
      <c r="EC570">
        <v>36051</v>
      </c>
      <c r="ED570">
        <v>652964.18999999994</v>
      </c>
      <c r="EF570">
        <v>18.112235999999999</v>
      </c>
      <c r="EG570">
        <v>29997</v>
      </c>
      <c r="EH570">
        <v>591257.43999999994</v>
      </c>
      <c r="EN570">
        <v>1987</v>
      </c>
      <c r="EO570">
        <v>21142.48</v>
      </c>
      <c r="EP570">
        <v>4067</v>
      </c>
      <c r="ES570">
        <v>0</v>
      </c>
      <c r="EV570">
        <v>121955</v>
      </c>
      <c r="EW570">
        <v>0</v>
      </c>
      <c r="EX570">
        <v>1</v>
      </c>
      <c r="FB570">
        <v>6601446.5</v>
      </c>
      <c r="FI570">
        <v>6283932.5</v>
      </c>
      <c r="FN570">
        <v>-843</v>
      </c>
      <c r="FP570">
        <v>129499</v>
      </c>
      <c r="FQ570">
        <v>101486</v>
      </c>
      <c r="FW570">
        <v>230985</v>
      </c>
      <c r="FX570">
        <v>684443</v>
      </c>
      <c r="GB570">
        <v>184341</v>
      </c>
      <c r="GL570">
        <v>-8715</v>
      </c>
      <c r="GM570">
        <v>74519</v>
      </c>
      <c r="GN570">
        <v>-71940</v>
      </c>
      <c r="GO570">
        <v>-71097</v>
      </c>
      <c r="GQ570">
        <v>1093633</v>
      </c>
      <c r="GR570">
        <v>-668715</v>
      </c>
      <c r="GS570">
        <v>-668715</v>
      </c>
      <c r="HA570">
        <v>-11151</v>
      </c>
      <c r="HB570">
        <v>-7681</v>
      </c>
      <c r="HD570">
        <v>-14</v>
      </c>
      <c r="HE570">
        <v>-687561</v>
      </c>
      <c r="HF570">
        <v>697</v>
      </c>
      <c r="HG570">
        <v>6283932</v>
      </c>
    </row>
    <row r="571" spans="1:215" x14ac:dyDescent="0.25">
      <c r="A571">
        <v>41</v>
      </c>
      <c r="B571" t="s">
        <v>892</v>
      </c>
      <c r="C571">
        <v>2008</v>
      </c>
      <c r="E571" t="s">
        <v>893</v>
      </c>
      <c r="F571">
        <v>1956</v>
      </c>
      <c r="G571">
        <v>0</v>
      </c>
      <c r="I571">
        <v>0</v>
      </c>
      <c r="J571" t="s">
        <v>888</v>
      </c>
      <c r="K571" t="s">
        <v>889</v>
      </c>
      <c r="L571" t="s">
        <v>889</v>
      </c>
      <c r="M571">
        <v>1</v>
      </c>
      <c r="N571" t="s">
        <v>615</v>
      </c>
      <c r="O571">
        <v>1</v>
      </c>
      <c r="P571" t="s">
        <v>616</v>
      </c>
      <c r="Q571" t="s">
        <v>626</v>
      </c>
      <c r="R571">
        <v>2</v>
      </c>
      <c r="S571">
        <v>1</v>
      </c>
      <c r="T571" s="60">
        <v>39629</v>
      </c>
      <c r="U571" s="60">
        <v>39629</v>
      </c>
      <c r="V571" s="60">
        <v>39629</v>
      </c>
      <c r="W571" t="s">
        <v>201</v>
      </c>
      <c r="X571" t="s">
        <v>848</v>
      </c>
      <c r="Y571" t="s">
        <v>627</v>
      </c>
      <c r="Z571">
        <v>3.5000000000000003E-2</v>
      </c>
      <c r="AA571">
        <v>7.7500000999999999E-2</v>
      </c>
      <c r="AB571">
        <v>1</v>
      </c>
      <c r="AC571">
        <v>0</v>
      </c>
      <c r="AD571">
        <v>5</v>
      </c>
      <c r="AE571">
        <v>1</v>
      </c>
      <c r="AF571">
        <v>3</v>
      </c>
      <c r="AG571">
        <v>30</v>
      </c>
      <c r="BP571" s="60">
        <v>39629</v>
      </c>
      <c r="BQ571">
        <v>5820925</v>
      </c>
      <c r="BR571">
        <v>10747701</v>
      </c>
      <c r="BS571">
        <v>0.54200000000000004</v>
      </c>
      <c r="BT571">
        <v>4926775.5</v>
      </c>
      <c r="BV571">
        <v>1986583.5</v>
      </c>
      <c r="BW571">
        <v>278890.31</v>
      </c>
      <c r="BX571">
        <v>0.43000000999999999</v>
      </c>
      <c r="BY571">
        <v>0</v>
      </c>
      <c r="BZ571">
        <v>0</v>
      </c>
      <c r="CA571">
        <v>0</v>
      </c>
      <c r="CC571">
        <v>-4.2100000999999998E-2</v>
      </c>
      <c r="CG571">
        <v>8.5083798000000002E-2</v>
      </c>
      <c r="CJ571">
        <v>5.5999998000000002E-2</v>
      </c>
      <c r="CS571">
        <v>0</v>
      </c>
      <c r="CT571">
        <v>1</v>
      </c>
      <c r="CU571">
        <v>0</v>
      </c>
      <c r="CV571">
        <v>0.5</v>
      </c>
      <c r="CW571">
        <v>0.30000000999999998</v>
      </c>
      <c r="CX571">
        <v>0.2</v>
      </c>
      <c r="CY571">
        <v>0.34999998999999998</v>
      </c>
      <c r="CZ571">
        <v>0</v>
      </c>
      <c r="DA571">
        <v>0</v>
      </c>
      <c r="DB571">
        <v>0</v>
      </c>
      <c r="DC571">
        <v>2.9999998999999999E-2</v>
      </c>
      <c r="DD571">
        <v>0.12</v>
      </c>
      <c r="DE571">
        <v>0</v>
      </c>
      <c r="DF571">
        <v>2010</v>
      </c>
      <c r="DG571">
        <v>9.0380690999999999E-2</v>
      </c>
      <c r="DH571">
        <v>5.2245716999999997E-2</v>
      </c>
      <c r="DI571">
        <v>3.8134973000000003E-2</v>
      </c>
      <c r="DJ571">
        <v>0.18439158999999999</v>
      </c>
      <c r="DK571">
        <v>0.23663730999999999</v>
      </c>
      <c r="DL571">
        <v>179548.78</v>
      </c>
      <c r="DM571">
        <v>103790.48</v>
      </c>
      <c r="DN571">
        <v>75758.312999999995</v>
      </c>
      <c r="DO571">
        <v>366309.31</v>
      </c>
      <c r="DP571">
        <v>470099.78</v>
      </c>
      <c r="DQ571">
        <v>1986583.5</v>
      </c>
      <c r="DR571">
        <v>0</v>
      </c>
      <c r="DS571">
        <v>0</v>
      </c>
      <c r="DT571">
        <v>0</v>
      </c>
      <c r="DU571">
        <v>0</v>
      </c>
      <c r="DV571">
        <v>52478</v>
      </c>
      <c r="DW571">
        <v>1986583.5</v>
      </c>
      <c r="DX571">
        <v>43.099997999999999</v>
      </c>
      <c r="DY571">
        <v>8.8999995999999992</v>
      </c>
      <c r="DZ571">
        <v>37.855998999999997</v>
      </c>
      <c r="EA571">
        <v>36129</v>
      </c>
      <c r="EC571">
        <v>37711</v>
      </c>
      <c r="ED571">
        <v>744094.25</v>
      </c>
      <c r="EF571">
        <v>19.731490999999998</v>
      </c>
      <c r="EG571">
        <v>31700</v>
      </c>
      <c r="EH571">
        <v>678656.44</v>
      </c>
      <c r="EN571">
        <v>2002</v>
      </c>
      <c r="EO571">
        <v>22273.273000000001</v>
      </c>
      <c r="EP571">
        <v>4009</v>
      </c>
      <c r="ES571">
        <v>0</v>
      </c>
      <c r="EV571">
        <v>126318</v>
      </c>
      <c r="EW571">
        <v>0</v>
      </c>
      <c r="EX571">
        <v>1</v>
      </c>
      <c r="FB571">
        <v>7337999</v>
      </c>
      <c r="FI571">
        <v>5541307.5</v>
      </c>
      <c r="FN571">
        <v>-2119</v>
      </c>
      <c r="FP571">
        <v>129578</v>
      </c>
      <c r="FQ571">
        <v>119912</v>
      </c>
      <c r="FW571">
        <v>249490</v>
      </c>
      <c r="FX571">
        <v>-422505</v>
      </c>
      <c r="GB571">
        <v>180986</v>
      </c>
      <c r="GL571">
        <v>-9090</v>
      </c>
      <c r="GM571">
        <v>60133</v>
      </c>
      <c r="GN571">
        <v>-51775</v>
      </c>
      <c r="GO571">
        <v>-49656</v>
      </c>
      <c r="GQ571">
        <v>7239</v>
      </c>
      <c r="GR571">
        <v>-730658</v>
      </c>
      <c r="GS571">
        <v>-730658</v>
      </c>
      <c r="HA571">
        <v>-10818</v>
      </c>
      <c r="HB571">
        <v>-8388</v>
      </c>
      <c r="HE571">
        <v>-749864</v>
      </c>
      <c r="HG571">
        <v>5541307</v>
      </c>
    </row>
    <row r="572" spans="1:215" x14ac:dyDescent="0.25">
      <c r="A572">
        <v>41</v>
      </c>
      <c r="B572" t="s">
        <v>892</v>
      </c>
      <c r="C572">
        <v>2009</v>
      </c>
      <c r="E572" t="s">
        <v>893</v>
      </c>
      <c r="F572">
        <v>1956</v>
      </c>
      <c r="G572">
        <v>0</v>
      </c>
      <c r="I572">
        <v>0</v>
      </c>
      <c r="J572" t="s">
        <v>888</v>
      </c>
      <c r="K572" t="s">
        <v>889</v>
      </c>
      <c r="L572" t="s">
        <v>889</v>
      </c>
      <c r="M572">
        <v>1</v>
      </c>
      <c r="N572" t="s">
        <v>615</v>
      </c>
      <c r="O572">
        <v>1</v>
      </c>
      <c r="P572" t="s">
        <v>616</v>
      </c>
      <c r="Q572" t="s">
        <v>626</v>
      </c>
      <c r="R572">
        <v>2</v>
      </c>
      <c r="S572">
        <v>1</v>
      </c>
      <c r="T572" s="60">
        <v>39994</v>
      </c>
      <c r="U572" s="60">
        <v>39994</v>
      </c>
      <c r="V572" s="60">
        <v>39994</v>
      </c>
      <c r="W572" t="s">
        <v>201</v>
      </c>
      <c r="X572" t="s">
        <v>848</v>
      </c>
      <c r="Y572" t="s">
        <v>627</v>
      </c>
      <c r="Z572">
        <v>3.5000000000000003E-2</v>
      </c>
      <c r="AA572">
        <v>7.7500000999999999E-2</v>
      </c>
      <c r="AB572">
        <v>1</v>
      </c>
      <c r="AC572">
        <v>0</v>
      </c>
      <c r="AD572">
        <v>5</v>
      </c>
      <c r="AE572">
        <v>1</v>
      </c>
      <c r="AF572">
        <v>3</v>
      </c>
      <c r="AG572">
        <v>28</v>
      </c>
      <c r="BP572" s="60">
        <v>39994</v>
      </c>
      <c r="BQ572">
        <v>5297114.5</v>
      </c>
      <c r="BR572">
        <v>11332961</v>
      </c>
      <c r="BS572">
        <v>0.46700001000000002</v>
      </c>
      <c r="BT572">
        <v>6035846.5</v>
      </c>
      <c r="BV572">
        <v>1900456.5</v>
      </c>
      <c r="BW572">
        <v>310203.25</v>
      </c>
      <c r="BX572">
        <v>0.41299998999999998</v>
      </c>
      <c r="BY572">
        <v>0</v>
      </c>
      <c r="BZ572">
        <v>0</v>
      </c>
      <c r="CA572">
        <v>0</v>
      </c>
      <c r="CC572">
        <v>-0.17209999000000001</v>
      </c>
      <c r="CG572">
        <v>1.8569908999999999E-2</v>
      </c>
      <c r="CJ572">
        <v>2.2600001000000002E-2</v>
      </c>
      <c r="CS572">
        <v>0</v>
      </c>
      <c r="CT572">
        <v>1</v>
      </c>
      <c r="CU572">
        <v>0</v>
      </c>
      <c r="CV572">
        <v>0.52099996999999998</v>
      </c>
      <c r="CW572">
        <v>0.30899999</v>
      </c>
      <c r="CX572">
        <v>0.21200000999999999</v>
      </c>
      <c r="CY572">
        <v>0.34499999999999997</v>
      </c>
      <c r="CZ572">
        <v>0</v>
      </c>
      <c r="DA572">
        <v>0</v>
      </c>
      <c r="DB572">
        <v>0</v>
      </c>
      <c r="DC572">
        <v>3.0999999E-2</v>
      </c>
      <c r="DD572">
        <v>0.10199999999999999</v>
      </c>
      <c r="DE572">
        <v>0</v>
      </c>
      <c r="DF572">
        <v>2011</v>
      </c>
      <c r="DG572">
        <v>9.3111046000000003E-2</v>
      </c>
      <c r="DH572">
        <v>5.2303791000000002E-2</v>
      </c>
      <c r="DI572">
        <v>4.0807257999999999E-2</v>
      </c>
      <c r="DJ572">
        <v>0.21179539999999999</v>
      </c>
      <c r="DK572">
        <v>0.26409920999999997</v>
      </c>
      <c r="DL572">
        <v>176958.92</v>
      </c>
      <c r="DM572">
        <v>99404.133000000002</v>
      </c>
      <c r="DN572">
        <v>77554.797000000006</v>
      </c>
      <c r="DO572">
        <v>402520.31</v>
      </c>
      <c r="DP572">
        <v>501924.44</v>
      </c>
      <c r="DQ572">
        <v>1900514.8</v>
      </c>
      <c r="DR572">
        <v>0</v>
      </c>
      <c r="DS572">
        <v>0</v>
      </c>
      <c r="DT572">
        <v>0</v>
      </c>
      <c r="DU572">
        <v>0</v>
      </c>
      <c r="DV572">
        <v>50394</v>
      </c>
      <c r="DW572">
        <v>1900456.5</v>
      </c>
      <c r="DX572">
        <v>42.900002000000001</v>
      </c>
      <c r="DY572">
        <v>8.5</v>
      </c>
      <c r="DZ572">
        <v>37.712001999999998</v>
      </c>
      <c r="EA572">
        <v>37571</v>
      </c>
      <c r="EC572">
        <v>40531</v>
      </c>
      <c r="ED572">
        <v>851254.56</v>
      </c>
      <c r="EF572">
        <v>21.002555999999998</v>
      </c>
      <c r="EG572">
        <v>34359</v>
      </c>
      <c r="EH572">
        <v>781561.44</v>
      </c>
      <c r="EN572">
        <v>1990</v>
      </c>
      <c r="EO572">
        <v>22936.713</v>
      </c>
      <c r="EP572">
        <v>4182</v>
      </c>
      <c r="ES572">
        <v>0</v>
      </c>
      <c r="EV572">
        <v>128496</v>
      </c>
      <c r="EW572">
        <v>0</v>
      </c>
      <c r="EX572">
        <v>1</v>
      </c>
      <c r="FB572">
        <v>8430911</v>
      </c>
      <c r="FI572">
        <v>3973109.8</v>
      </c>
      <c r="FN572">
        <v>-1483</v>
      </c>
      <c r="FP572">
        <v>120804</v>
      </c>
      <c r="FQ572">
        <v>128226</v>
      </c>
      <c r="FV572">
        <v>442</v>
      </c>
      <c r="FW572">
        <v>249472</v>
      </c>
      <c r="FX572">
        <v>-1077035</v>
      </c>
      <c r="GB572">
        <v>127666</v>
      </c>
      <c r="GL572">
        <v>-9293</v>
      </c>
      <c r="GM572">
        <v>16062</v>
      </c>
      <c r="GN572">
        <v>-9337</v>
      </c>
      <c r="GO572">
        <v>-7854</v>
      </c>
      <c r="GQ572">
        <v>-702465</v>
      </c>
      <c r="GR572">
        <v>-846069</v>
      </c>
      <c r="GS572">
        <v>-846069</v>
      </c>
      <c r="HA572">
        <v>-10404</v>
      </c>
      <c r="HB572">
        <v>-8817</v>
      </c>
      <c r="HE572">
        <v>-865290</v>
      </c>
      <c r="HG572">
        <v>3973552</v>
      </c>
    </row>
    <row r="573" spans="1:215" x14ac:dyDescent="0.25">
      <c r="A573">
        <v>41</v>
      </c>
      <c r="B573" t="s">
        <v>892</v>
      </c>
      <c r="C573">
        <v>2010</v>
      </c>
      <c r="E573" t="s">
        <v>893</v>
      </c>
      <c r="F573">
        <v>1956</v>
      </c>
      <c r="G573">
        <v>0</v>
      </c>
      <c r="I573">
        <v>0</v>
      </c>
      <c r="J573" t="s">
        <v>888</v>
      </c>
      <c r="K573" t="s">
        <v>889</v>
      </c>
      <c r="L573" t="s">
        <v>889</v>
      </c>
      <c r="M573">
        <v>1</v>
      </c>
      <c r="N573" t="s">
        <v>615</v>
      </c>
      <c r="O573">
        <v>1</v>
      </c>
      <c r="P573" t="s">
        <v>616</v>
      </c>
      <c r="Q573" t="s">
        <v>626</v>
      </c>
      <c r="R573">
        <v>2</v>
      </c>
      <c r="S573">
        <v>1</v>
      </c>
      <c r="T573" s="60">
        <v>40359</v>
      </c>
      <c r="U573" s="60">
        <v>40359</v>
      </c>
      <c r="V573" s="60">
        <v>40359</v>
      </c>
      <c r="W573" t="s">
        <v>201</v>
      </c>
      <c r="X573" t="s">
        <v>848</v>
      </c>
      <c r="Y573" t="s">
        <v>627</v>
      </c>
      <c r="Z573">
        <v>3.5000000000000003E-2</v>
      </c>
      <c r="AA573">
        <v>7.7500000999999999E-2</v>
      </c>
      <c r="AB573">
        <v>1</v>
      </c>
      <c r="AC573">
        <v>0</v>
      </c>
      <c r="AD573">
        <v>5</v>
      </c>
      <c r="AE573">
        <v>1</v>
      </c>
      <c r="AF573">
        <v>3</v>
      </c>
      <c r="AG573">
        <v>27</v>
      </c>
      <c r="BP573" s="60">
        <v>40359</v>
      </c>
      <c r="BQ573">
        <v>4712944.5</v>
      </c>
      <c r="BR573">
        <v>11692945</v>
      </c>
      <c r="BS573">
        <v>0.40300000000000002</v>
      </c>
      <c r="BT573">
        <v>6980000</v>
      </c>
      <c r="BV573">
        <v>1958704.4</v>
      </c>
      <c r="BW573">
        <v>366309.31</v>
      </c>
      <c r="BX573">
        <v>0.44099998000000001</v>
      </c>
      <c r="BY573">
        <v>0</v>
      </c>
      <c r="BZ573">
        <v>0</v>
      </c>
      <c r="CA573">
        <v>0</v>
      </c>
      <c r="CC573">
        <v>0.15810001000000001</v>
      </c>
      <c r="CG573">
        <v>3.0424103000000001E-2</v>
      </c>
      <c r="CJ573">
        <v>3.1199998999999999E-2</v>
      </c>
      <c r="CS573">
        <v>0</v>
      </c>
      <c r="CT573">
        <v>1</v>
      </c>
      <c r="CU573">
        <v>0</v>
      </c>
      <c r="CV573">
        <v>0.51400000000000001</v>
      </c>
      <c r="CW573">
        <v>0.31200000999999999</v>
      </c>
      <c r="CX573">
        <v>0.20200001000000001</v>
      </c>
      <c r="CY573">
        <v>0.33300000000000002</v>
      </c>
      <c r="CZ573">
        <v>0.23899999</v>
      </c>
      <c r="DA573">
        <v>0</v>
      </c>
      <c r="DB573">
        <v>6.0000000000000001E-3</v>
      </c>
      <c r="DC573">
        <v>0.01</v>
      </c>
      <c r="DD573">
        <v>0.13699998999999999</v>
      </c>
      <c r="DE573">
        <v>0</v>
      </c>
      <c r="DF573">
        <v>2012</v>
      </c>
      <c r="DG573">
        <v>9.2030913000000006E-2</v>
      </c>
      <c r="DH573">
        <v>5.2185400999999999E-2</v>
      </c>
      <c r="DI573">
        <v>3.9845511E-2</v>
      </c>
      <c r="DJ573">
        <v>0.23548274999999999</v>
      </c>
      <c r="DK573">
        <v>0.28766814000000002</v>
      </c>
      <c r="DL573">
        <v>180307.52</v>
      </c>
      <c r="DM573">
        <v>102241.95</v>
      </c>
      <c r="DN573">
        <v>78065.562999999995</v>
      </c>
      <c r="DO573">
        <v>461359.22</v>
      </c>
      <c r="DP573">
        <v>563601.18999999994</v>
      </c>
      <c r="DQ573">
        <v>1959206</v>
      </c>
      <c r="DR573">
        <v>0</v>
      </c>
      <c r="DS573">
        <v>0</v>
      </c>
      <c r="DT573">
        <v>0</v>
      </c>
      <c r="DU573">
        <v>0</v>
      </c>
      <c r="DV573">
        <v>51381</v>
      </c>
      <c r="DW573">
        <v>1958704.4</v>
      </c>
      <c r="DX573">
        <v>43.200001</v>
      </c>
      <c r="DY573">
        <v>8.8999995999999992</v>
      </c>
      <c r="DZ573">
        <v>38.120998</v>
      </c>
      <c r="EA573">
        <v>40836</v>
      </c>
      <c r="EC573">
        <v>40780</v>
      </c>
      <c r="ED573">
        <v>842996.69</v>
      </c>
      <c r="EF573">
        <v>20.671816</v>
      </c>
      <c r="EG573">
        <v>34644</v>
      </c>
      <c r="EH573">
        <v>770855.06</v>
      </c>
      <c r="EN573">
        <v>1934</v>
      </c>
      <c r="EO573">
        <v>22878.9</v>
      </c>
      <c r="EP573">
        <v>4202</v>
      </c>
      <c r="ES573">
        <v>0</v>
      </c>
      <c r="EV573">
        <v>132997</v>
      </c>
      <c r="EW573">
        <v>0</v>
      </c>
      <c r="EX573">
        <v>1</v>
      </c>
      <c r="FB573">
        <v>8552262</v>
      </c>
      <c r="FI573">
        <v>3946518.8</v>
      </c>
      <c r="FN573">
        <v>-542</v>
      </c>
      <c r="FP573">
        <v>101890</v>
      </c>
      <c r="FQ573">
        <v>161709</v>
      </c>
      <c r="FV573">
        <v>1917</v>
      </c>
      <c r="FW573">
        <v>265516</v>
      </c>
      <c r="FX573">
        <v>506671</v>
      </c>
      <c r="GB573">
        <v>100527</v>
      </c>
      <c r="GL573">
        <v>-17510</v>
      </c>
      <c r="GM573">
        <v>3309</v>
      </c>
      <c r="GN573">
        <v>-1200</v>
      </c>
      <c r="GO573">
        <v>-658</v>
      </c>
      <c r="GQ573">
        <v>857313</v>
      </c>
      <c r="GR573">
        <v>-863423</v>
      </c>
      <c r="GS573">
        <v>-863423</v>
      </c>
      <c r="HA573">
        <v>-10173</v>
      </c>
      <c r="HB573">
        <v>-9161</v>
      </c>
      <c r="HE573">
        <v>-882757</v>
      </c>
      <c r="HG573">
        <v>3948108</v>
      </c>
    </row>
    <row r="574" spans="1:215" x14ac:dyDescent="0.25">
      <c r="A574">
        <v>41</v>
      </c>
      <c r="B574" t="s">
        <v>892</v>
      </c>
      <c r="C574">
        <v>2011</v>
      </c>
      <c r="E574" t="s">
        <v>893</v>
      </c>
      <c r="F574">
        <v>1956</v>
      </c>
      <c r="G574">
        <v>0</v>
      </c>
      <c r="I574">
        <v>0</v>
      </c>
      <c r="J574" t="s">
        <v>888</v>
      </c>
      <c r="K574" t="s">
        <v>889</v>
      </c>
      <c r="L574" t="s">
        <v>889</v>
      </c>
      <c r="M574">
        <v>1</v>
      </c>
      <c r="N574" t="s">
        <v>615</v>
      </c>
      <c r="O574">
        <v>1</v>
      </c>
      <c r="P574" t="s">
        <v>616</v>
      </c>
      <c r="Q574" t="s">
        <v>626</v>
      </c>
      <c r="R574">
        <v>2</v>
      </c>
      <c r="S574">
        <v>1</v>
      </c>
      <c r="T574" s="60">
        <v>40724</v>
      </c>
      <c r="U574" s="60">
        <v>40724</v>
      </c>
      <c r="V574" s="60">
        <v>40724</v>
      </c>
      <c r="W574" t="s">
        <v>201</v>
      </c>
      <c r="X574" t="s">
        <v>848</v>
      </c>
      <c r="Y574" t="s">
        <v>627</v>
      </c>
      <c r="Z574">
        <v>3.5000000000000003E-2</v>
      </c>
      <c r="AA574">
        <v>7.7500000999999999E-2</v>
      </c>
      <c r="AB574">
        <v>1</v>
      </c>
      <c r="AC574">
        <v>0</v>
      </c>
      <c r="AD574">
        <v>5</v>
      </c>
      <c r="AE574">
        <v>1</v>
      </c>
      <c r="AF574">
        <v>3</v>
      </c>
      <c r="AG574">
        <v>26</v>
      </c>
      <c r="BP574" s="60">
        <v>40724</v>
      </c>
      <c r="BQ574">
        <v>4237734.5</v>
      </c>
      <c r="BR574">
        <v>11903435</v>
      </c>
      <c r="BS574">
        <v>0.35599997999999999</v>
      </c>
      <c r="BT574">
        <v>7665701</v>
      </c>
      <c r="BV574">
        <v>1864686.5</v>
      </c>
      <c r="BW574">
        <v>402520.31</v>
      </c>
      <c r="BX574">
        <v>0.52900004</v>
      </c>
      <c r="BY574">
        <v>0</v>
      </c>
      <c r="BZ574">
        <v>0</v>
      </c>
      <c r="CA574">
        <v>0</v>
      </c>
      <c r="CC574">
        <v>0.18959999</v>
      </c>
      <c r="CE574">
        <v>4.4699996999999998E-2</v>
      </c>
      <c r="CG574">
        <v>4.7100000000000003E-2</v>
      </c>
      <c r="CJ574">
        <v>5.5100001000000003E-2</v>
      </c>
      <c r="CP574">
        <v>9.7200006000000005E-2</v>
      </c>
      <c r="CQ574">
        <v>1984</v>
      </c>
      <c r="CS574">
        <v>0</v>
      </c>
      <c r="CT574">
        <v>0</v>
      </c>
      <c r="CU574">
        <v>0</v>
      </c>
      <c r="CV574">
        <v>0.47599997999999999</v>
      </c>
      <c r="CW574">
        <v>0.23699999999999999</v>
      </c>
      <c r="CX574">
        <v>0.23899999</v>
      </c>
      <c r="CY574">
        <v>0.29399999999999998</v>
      </c>
      <c r="CZ574">
        <v>0.185</v>
      </c>
      <c r="DA574">
        <v>0</v>
      </c>
      <c r="DB574">
        <v>0</v>
      </c>
      <c r="DC574">
        <v>7.5999997999999999E-2</v>
      </c>
      <c r="DD574">
        <v>0.126</v>
      </c>
      <c r="DE574">
        <v>1.7000001000000001E-2</v>
      </c>
      <c r="DF574">
        <v>2013</v>
      </c>
      <c r="DG574">
        <v>9.2711449000000001E-2</v>
      </c>
      <c r="DH574">
        <v>5.2152373000000002E-2</v>
      </c>
      <c r="DI574">
        <v>4.0559072000000002E-2</v>
      </c>
      <c r="DJ574">
        <v>0.27190607999999999</v>
      </c>
      <c r="DK574">
        <v>0.32405844</v>
      </c>
      <c r="DL574">
        <v>172838.88</v>
      </c>
      <c r="DM574">
        <v>97225.937999999995</v>
      </c>
      <c r="DN574">
        <v>75612.929999999993</v>
      </c>
      <c r="DO574">
        <v>506905.5</v>
      </c>
      <c r="DP574">
        <v>604131.43999999994</v>
      </c>
      <c r="DQ574">
        <v>1864266.9</v>
      </c>
      <c r="DR574">
        <v>0</v>
      </c>
      <c r="DS574">
        <v>0</v>
      </c>
      <c r="DT574">
        <v>0</v>
      </c>
      <c r="DU574">
        <v>0</v>
      </c>
      <c r="DV574">
        <v>50908</v>
      </c>
      <c r="DW574">
        <v>1864686.5</v>
      </c>
      <c r="DX574">
        <v>43.5</v>
      </c>
      <c r="DY574">
        <v>9.1999998000000005</v>
      </c>
      <c r="DZ574">
        <v>36.629002</v>
      </c>
      <c r="EA574">
        <v>35262</v>
      </c>
      <c r="EB574">
        <v>6599</v>
      </c>
      <c r="EC574">
        <v>41661</v>
      </c>
      <c r="ED574">
        <v>866806.5</v>
      </c>
      <c r="EF574">
        <v>20.806184999999999</v>
      </c>
      <c r="EG574">
        <v>35345</v>
      </c>
      <c r="EH574">
        <v>787976.88</v>
      </c>
      <c r="EN574">
        <v>1937</v>
      </c>
      <c r="EO574">
        <v>24116.634999999998</v>
      </c>
      <c r="EP574">
        <v>4379</v>
      </c>
      <c r="ES574">
        <v>0</v>
      </c>
      <c r="EV574">
        <v>134430</v>
      </c>
      <c r="EW574">
        <v>0</v>
      </c>
      <c r="EX574">
        <v>1</v>
      </c>
      <c r="FB574">
        <v>8739191</v>
      </c>
      <c r="FI574">
        <v>4049506.5</v>
      </c>
      <c r="FN574">
        <v>-403</v>
      </c>
      <c r="FP574">
        <v>122838</v>
      </c>
      <c r="FQ574">
        <v>203643</v>
      </c>
      <c r="FV574">
        <v>2682</v>
      </c>
      <c r="FW574">
        <v>329163</v>
      </c>
      <c r="FX574">
        <v>595288</v>
      </c>
      <c r="GB574">
        <v>109030</v>
      </c>
      <c r="GL574">
        <v>-22529</v>
      </c>
      <c r="GM574">
        <v>2686</v>
      </c>
      <c r="GN574">
        <v>-1193</v>
      </c>
      <c r="GO574">
        <v>-790</v>
      </c>
      <c r="GQ574">
        <v>1012445</v>
      </c>
      <c r="GR574">
        <v>-882881</v>
      </c>
      <c r="GS574">
        <v>-882881</v>
      </c>
      <c r="HA574">
        <v>-12993</v>
      </c>
      <c r="HB574">
        <v>-9279</v>
      </c>
      <c r="HD574">
        <v>-73</v>
      </c>
      <c r="HE574">
        <v>-905226</v>
      </c>
      <c r="HG574">
        <v>4055327</v>
      </c>
    </row>
    <row r="575" spans="1:215" x14ac:dyDescent="0.25">
      <c r="A575">
        <v>41</v>
      </c>
      <c r="B575" t="s">
        <v>892</v>
      </c>
      <c r="C575">
        <v>2012</v>
      </c>
      <c r="E575" t="s">
        <v>893</v>
      </c>
      <c r="F575">
        <v>1956</v>
      </c>
      <c r="G575">
        <v>0</v>
      </c>
      <c r="I575">
        <v>0</v>
      </c>
      <c r="J575" t="s">
        <v>888</v>
      </c>
      <c r="K575" t="s">
        <v>889</v>
      </c>
      <c r="L575" t="s">
        <v>889</v>
      </c>
      <c r="M575">
        <v>1</v>
      </c>
      <c r="N575" t="s">
        <v>615</v>
      </c>
      <c r="O575">
        <v>1</v>
      </c>
      <c r="P575" t="s">
        <v>616</v>
      </c>
      <c r="Q575" t="s">
        <v>626</v>
      </c>
      <c r="R575">
        <v>2</v>
      </c>
      <c r="S575">
        <v>1</v>
      </c>
      <c r="T575" s="60">
        <v>41090</v>
      </c>
      <c r="U575" s="60">
        <v>41090</v>
      </c>
      <c r="V575" s="60">
        <v>41090</v>
      </c>
      <c r="W575" t="s">
        <v>201</v>
      </c>
      <c r="X575" t="s">
        <v>848</v>
      </c>
      <c r="Y575" t="s">
        <v>627</v>
      </c>
      <c r="Z575">
        <v>3.5000000000000003E-2</v>
      </c>
      <c r="AA575">
        <v>7.7500000999999999E-2</v>
      </c>
      <c r="AB575">
        <v>1</v>
      </c>
      <c r="AC575">
        <v>0</v>
      </c>
      <c r="AD575">
        <v>5</v>
      </c>
      <c r="AE575">
        <v>1</v>
      </c>
      <c r="AF575">
        <v>3</v>
      </c>
      <c r="AG575">
        <v>25</v>
      </c>
      <c r="BP575" s="60">
        <v>41090</v>
      </c>
      <c r="BQ575">
        <v>3598543</v>
      </c>
      <c r="BR575">
        <v>12113748</v>
      </c>
      <c r="BS575">
        <v>0.29700001999999998</v>
      </c>
      <c r="BT575">
        <v>8515205</v>
      </c>
      <c r="BV575">
        <v>1776873.4</v>
      </c>
      <c r="BW575">
        <v>461359.22</v>
      </c>
      <c r="BX575">
        <v>0.51099998000000002</v>
      </c>
      <c r="BY575">
        <v>0</v>
      </c>
      <c r="BZ575">
        <v>0</v>
      </c>
      <c r="CA575">
        <v>0</v>
      </c>
      <c r="CC575">
        <v>1.4E-3</v>
      </c>
      <c r="CE575">
        <v>0.11300001</v>
      </c>
      <c r="CG575">
        <v>1.7999998999999999E-2</v>
      </c>
      <c r="CJ575">
        <v>5.9899997000000003E-2</v>
      </c>
      <c r="CP575">
        <v>9.3599997000000004E-2</v>
      </c>
      <c r="CQ575">
        <v>1984</v>
      </c>
      <c r="CS575">
        <v>0</v>
      </c>
      <c r="CT575">
        <v>0</v>
      </c>
      <c r="CU575">
        <v>0</v>
      </c>
      <c r="CV575">
        <v>0.41999998999999999</v>
      </c>
      <c r="CW575">
        <v>0.191</v>
      </c>
      <c r="CX575">
        <v>0.22900000000000001</v>
      </c>
      <c r="CY575">
        <v>0.31999999000000001</v>
      </c>
      <c r="CZ575">
        <v>0.10399999</v>
      </c>
      <c r="DA575">
        <v>5.3000002999999997E-2</v>
      </c>
      <c r="DB575">
        <v>0.02</v>
      </c>
      <c r="DC575">
        <v>1.6000001E-2</v>
      </c>
      <c r="DD575">
        <v>0.22499999000000001</v>
      </c>
      <c r="DE575">
        <v>0</v>
      </c>
      <c r="DF575">
        <v>2014</v>
      </c>
      <c r="DG575">
        <v>9.0690479000000004E-2</v>
      </c>
      <c r="DH575">
        <v>5.2204605000000001E-2</v>
      </c>
      <c r="DI575">
        <v>3.8485872999999997E-2</v>
      </c>
      <c r="DJ575">
        <v>0.30954905999999999</v>
      </c>
      <c r="DK575">
        <v>0.36175370000000001</v>
      </c>
      <c r="DL575">
        <v>161218.45000000001</v>
      </c>
      <c r="DM575">
        <v>92802.976999999999</v>
      </c>
      <c r="DN575">
        <v>68415.483999999997</v>
      </c>
      <c r="DO575">
        <v>550278.56000000006</v>
      </c>
      <c r="DP575">
        <v>643081.5</v>
      </c>
      <c r="DQ575">
        <v>1777678</v>
      </c>
      <c r="DR575">
        <v>0</v>
      </c>
      <c r="DS575">
        <v>0</v>
      </c>
      <c r="DT575">
        <v>0</v>
      </c>
      <c r="DU575">
        <v>0</v>
      </c>
      <c r="DV575">
        <v>46282</v>
      </c>
      <c r="DW575">
        <v>1776873.4</v>
      </c>
      <c r="DX575">
        <v>44</v>
      </c>
      <c r="DY575">
        <v>9.6000004000000008</v>
      </c>
      <c r="DZ575">
        <v>38.391998000000001</v>
      </c>
      <c r="EA575">
        <v>37951</v>
      </c>
      <c r="EB575">
        <v>9323</v>
      </c>
      <c r="EC575">
        <v>42479</v>
      </c>
      <c r="ED575">
        <v>894112.13</v>
      </c>
      <c r="EF575">
        <v>21.048331999999998</v>
      </c>
      <c r="EG575">
        <v>36061</v>
      </c>
      <c r="EH575">
        <v>809227.13</v>
      </c>
      <c r="EN575">
        <v>1930</v>
      </c>
      <c r="EO575">
        <v>26312.638999999999</v>
      </c>
      <c r="EP575">
        <v>4488</v>
      </c>
      <c r="ES575">
        <v>0</v>
      </c>
      <c r="EV575">
        <v>136035</v>
      </c>
      <c r="EW575">
        <v>0</v>
      </c>
      <c r="EX575">
        <v>1</v>
      </c>
      <c r="EZ575">
        <v>4306757</v>
      </c>
      <c r="FA575">
        <v>248789.88</v>
      </c>
      <c r="FB575">
        <v>8981435</v>
      </c>
      <c r="FI575">
        <v>3458505.5</v>
      </c>
      <c r="FN575">
        <v>-73</v>
      </c>
      <c r="FP575">
        <v>108020</v>
      </c>
      <c r="FQ575">
        <v>228438</v>
      </c>
      <c r="FV575">
        <v>5966</v>
      </c>
      <c r="FW575">
        <v>342424</v>
      </c>
      <c r="FX575">
        <v>-77886</v>
      </c>
      <c r="GB575">
        <v>91670</v>
      </c>
      <c r="GL575">
        <v>-14456</v>
      </c>
      <c r="GM575">
        <v>166</v>
      </c>
      <c r="GN575">
        <v>9</v>
      </c>
      <c r="GO575">
        <v>82</v>
      </c>
      <c r="GQ575">
        <v>341927</v>
      </c>
      <c r="GR575">
        <v>-906575</v>
      </c>
      <c r="GS575">
        <v>-906575</v>
      </c>
      <c r="HA575">
        <v>-14547</v>
      </c>
      <c r="HB575">
        <v>-9653</v>
      </c>
      <c r="HD575">
        <v>-8</v>
      </c>
      <c r="HE575">
        <v>-930783</v>
      </c>
      <c r="HF575">
        <v>-12813</v>
      </c>
      <c r="HG575">
        <v>3453658</v>
      </c>
    </row>
    <row r="576" spans="1:215" x14ac:dyDescent="0.25">
      <c r="A576">
        <v>41</v>
      </c>
      <c r="B576" t="s">
        <v>892</v>
      </c>
      <c r="C576">
        <v>2013</v>
      </c>
      <c r="E576" t="s">
        <v>893</v>
      </c>
      <c r="F576">
        <v>1956</v>
      </c>
      <c r="G576">
        <v>0</v>
      </c>
      <c r="I576">
        <v>0</v>
      </c>
      <c r="J576" t="s">
        <v>888</v>
      </c>
      <c r="K576" t="s">
        <v>889</v>
      </c>
      <c r="L576" t="s">
        <v>889</v>
      </c>
      <c r="M576">
        <v>1</v>
      </c>
      <c r="N576" t="s">
        <v>615</v>
      </c>
      <c r="O576">
        <v>1</v>
      </c>
      <c r="P576" t="s">
        <v>616</v>
      </c>
      <c r="Q576" t="s">
        <v>626</v>
      </c>
      <c r="R576">
        <v>2</v>
      </c>
      <c r="S576">
        <v>1</v>
      </c>
      <c r="T576" s="60">
        <v>41455</v>
      </c>
      <c r="U576" s="60">
        <v>41455</v>
      </c>
      <c r="V576" s="60">
        <v>41455</v>
      </c>
      <c r="W576" t="s">
        <v>201</v>
      </c>
      <c r="X576" t="s">
        <v>848</v>
      </c>
      <c r="Y576" t="s">
        <v>627</v>
      </c>
      <c r="Z576">
        <v>3.5000000000000003E-2</v>
      </c>
      <c r="AA576">
        <v>7.7500000999999999E-2</v>
      </c>
      <c r="AB576">
        <v>1</v>
      </c>
      <c r="AC576">
        <v>0</v>
      </c>
      <c r="AD576">
        <v>5</v>
      </c>
      <c r="AE576">
        <v>1</v>
      </c>
      <c r="AF576">
        <v>3</v>
      </c>
      <c r="AG576">
        <v>30</v>
      </c>
      <c r="AI576" t="s">
        <v>894</v>
      </c>
      <c r="AO576">
        <v>3260590.3</v>
      </c>
      <c r="AP576">
        <v>3141779.8</v>
      </c>
      <c r="AQ576">
        <v>-547605.38</v>
      </c>
      <c r="AR576">
        <v>0</v>
      </c>
      <c r="AS576">
        <v>0</v>
      </c>
      <c r="AT576">
        <v>0</v>
      </c>
      <c r="AU576">
        <v>1</v>
      </c>
      <c r="AV576">
        <v>4</v>
      </c>
      <c r="AX576">
        <v>0</v>
      </c>
      <c r="AY576">
        <v>0.2</v>
      </c>
      <c r="AZ576">
        <v>5</v>
      </c>
      <c r="BA576">
        <v>0</v>
      </c>
      <c r="BB576">
        <v>0</v>
      </c>
      <c r="BC576">
        <v>4</v>
      </c>
      <c r="BD576">
        <v>2</v>
      </c>
      <c r="BE576">
        <v>1</v>
      </c>
      <c r="BP576" s="60">
        <v>41455</v>
      </c>
      <c r="BQ576">
        <v>3141779.8</v>
      </c>
      <c r="BR576">
        <v>12170583</v>
      </c>
      <c r="BS576">
        <v>0.25799999000000001</v>
      </c>
      <c r="BT576">
        <v>9028803</v>
      </c>
      <c r="BV576">
        <v>1776424.1</v>
      </c>
      <c r="BW576">
        <v>506905.5</v>
      </c>
      <c r="BX576">
        <v>0.60799998</v>
      </c>
      <c r="BY576">
        <v>0</v>
      </c>
      <c r="BZ576">
        <v>0</v>
      </c>
      <c r="CA576">
        <v>0</v>
      </c>
      <c r="CC576">
        <v>0.1082</v>
      </c>
      <c r="CE576">
        <v>9.5899999E-2</v>
      </c>
      <c r="CG576">
        <v>4.7499999000000001E-2</v>
      </c>
      <c r="CJ576">
        <v>6.6000000000000003E-2</v>
      </c>
      <c r="CP576">
        <v>9.3999997000000002E-2</v>
      </c>
      <c r="CQ576">
        <v>1984</v>
      </c>
      <c r="CS576">
        <v>0</v>
      </c>
      <c r="CT576">
        <v>0</v>
      </c>
      <c r="CU576">
        <v>0</v>
      </c>
      <c r="CV576">
        <v>0.43900001</v>
      </c>
      <c r="CW576">
        <v>0.215</v>
      </c>
      <c r="CX576">
        <v>0.22399999000000001</v>
      </c>
      <c r="CY576">
        <v>0.29199999999999998</v>
      </c>
      <c r="CZ576">
        <v>9.1999999999999998E-2</v>
      </c>
      <c r="DA576">
        <v>4.9000002000000001E-2</v>
      </c>
      <c r="DB576">
        <v>2.9000001000000001E-2</v>
      </c>
      <c r="DC576">
        <v>2.1999999999999999E-2</v>
      </c>
      <c r="DD576">
        <v>0.21799999</v>
      </c>
      <c r="DE576">
        <v>0</v>
      </c>
      <c r="DF576">
        <v>2015</v>
      </c>
      <c r="DG576">
        <v>8.8336050999999999E-2</v>
      </c>
      <c r="DH576">
        <v>5.2216302999999999E-2</v>
      </c>
      <c r="DI576">
        <v>3.6119744000000002E-2</v>
      </c>
      <c r="DJ576">
        <v>0.30319864000000002</v>
      </c>
      <c r="DK576">
        <v>0.35541493000000002</v>
      </c>
      <c r="DL576">
        <v>156961.81</v>
      </c>
      <c r="DM576">
        <v>92781.664000000004</v>
      </c>
      <c r="DN576">
        <v>64180.148000000001</v>
      </c>
      <c r="DO576">
        <v>538745</v>
      </c>
      <c r="DP576">
        <v>631526.68999999994</v>
      </c>
      <c r="DQ576">
        <v>1776871.6</v>
      </c>
      <c r="DR576">
        <v>0</v>
      </c>
      <c r="DS576">
        <v>0</v>
      </c>
      <c r="DT576">
        <v>0</v>
      </c>
      <c r="DU576">
        <v>0</v>
      </c>
      <c r="DV576">
        <v>46353</v>
      </c>
      <c r="DW576">
        <v>1776424.1</v>
      </c>
      <c r="DX576">
        <v>44.099997999999999</v>
      </c>
      <c r="DY576">
        <v>9.8000001999999995</v>
      </c>
      <c r="DZ576">
        <v>38.324001000000003</v>
      </c>
      <c r="EA576">
        <v>38974</v>
      </c>
      <c r="EB576">
        <v>8557</v>
      </c>
      <c r="EC576">
        <v>43624</v>
      </c>
      <c r="ED576">
        <v>923262.25</v>
      </c>
      <c r="EF576">
        <v>21.164089000000001</v>
      </c>
      <c r="ES576">
        <v>0</v>
      </c>
      <c r="EV576">
        <v>137508</v>
      </c>
      <c r="EW576">
        <v>0</v>
      </c>
      <c r="EX576">
        <v>1</v>
      </c>
      <c r="FB576">
        <v>8986162</v>
      </c>
      <c r="FI576">
        <v>3260590.3</v>
      </c>
      <c r="FN576">
        <v>-248</v>
      </c>
      <c r="FP576">
        <v>108211</v>
      </c>
      <c r="FQ576">
        <v>308208</v>
      </c>
      <c r="FV576">
        <v>3746</v>
      </c>
      <c r="FW576">
        <v>420165</v>
      </c>
      <c r="FX576">
        <v>277147</v>
      </c>
      <c r="GB576">
        <v>89623</v>
      </c>
      <c r="GL576">
        <v>-14141</v>
      </c>
      <c r="GM576">
        <v>2093</v>
      </c>
      <c r="GN576">
        <v>-214</v>
      </c>
      <c r="GO576">
        <v>34</v>
      </c>
      <c r="GQ576">
        <v>774673</v>
      </c>
      <c r="GR576">
        <v>-922761</v>
      </c>
      <c r="GS576">
        <v>-922761</v>
      </c>
      <c r="HA576">
        <v>-15669</v>
      </c>
      <c r="HB576">
        <v>-11452</v>
      </c>
      <c r="HE576">
        <v>-949882</v>
      </c>
      <c r="HF576">
        <v>-3104</v>
      </c>
      <c r="HG576">
        <v>3275345</v>
      </c>
    </row>
    <row r="577" spans="1:215" x14ac:dyDescent="0.25">
      <c r="A577">
        <v>41</v>
      </c>
      <c r="B577" t="s">
        <v>892</v>
      </c>
      <c r="C577">
        <v>2014</v>
      </c>
      <c r="E577" t="s">
        <v>893</v>
      </c>
      <c r="F577">
        <v>1956</v>
      </c>
      <c r="G577">
        <v>0</v>
      </c>
      <c r="I577">
        <v>0</v>
      </c>
      <c r="J577" t="s">
        <v>888</v>
      </c>
      <c r="K577" t="s">
        <v>889</v>
      </c>
      <c r="L577" t="s">
        <v>889</v>
      </c>
      <c r="M577">
        <v>1</v>
      </c>
      <c r="N577" t="s">
        <v>615</v>
      </c>
      <c r="O577">
        <v>1</v>
      </c>
      <c r="P577" t="s">
        <v>616</v>
      </c>
      <c r="Q577" t="s">
        <v>626</v>
      </c>
      <c r="R577">
        <v>2</v>
      </c>
      <c r="S577">
        <v>1</v>
      </c>
      <c r="T577" s="60">
        <v>41820</v>
      </c>
      <c r="U577" s="60">
        <v>41820</v>
      </c>
      <c r="V577" s="60">
        <v>41820</v>
      </c>
      <c r="W577" t="s">
        <v>201</v>
      </c>
      <c r="X577" t="s">
        <v>848</v>
      </c>
      <c r="Y577" t="s">
        <v>627</v>
      </c>
      <c r="Z577">
        <v>3.5000000000000003E-2</v>
      </c>
      <c r="AA577">
        <v>7.7500000999999999E-2</v>
      </c>
      <c r="AB577">
        <v>1</v>
      </c>
      <c r="AC577">
        <v>0</v>
      </c>
      <c r="AD577">
        <v>5</v>
      </c>
      <c r="AE577">
        <v>1</v>
      </c>
      <c r="AF577">
        <v>3</v>
      </c>
      <c r="AG577">
        <v>29</v>
      </c>
      <c r="AI577" t="s">
        <v>895</v>
      </c>
      <c r="AO577">
        <v>3119923.8</v>
      </c>
      <c r="AP577">
        <v>2951854</v>
      </c>
      <c r="AQ577">
        <v>-570727.31000000006</v>
      </c>
      <c r="AR577">
        <v>0</v>
      </c>
      <c r="AS577">
        <v>0</v>
      </c>
      <c r="AT577">
        <v>0</v>
      </c>
      <c r="AU577">
        <v>1</v>
      </c>
      <c r="AV577">
        <v>4</v>
      </c>
      <c r="AX577">
        <v>0</v>
      </c>
      <c r="AY577">
        <v>0.2</v>
      </c>
      <c r="AZ577">
        <v>5</v>
      </c>
      <c r="BA577">
        <v>0</v>
      </c>
      <c r="BB577">
        <v>0</v>
      </c>
      <c r="BC577">
        <v>4</v>
      </c>
      <c r="BD577">
        <v>2</v>
      </c>
      <c r="BE577">
        <v>1</v>
      </c>
      <c r="BP577" s="60">
        <v>41820</v>
      </c>
      <c r="BQ577">
        <v>2951854</v>
      </c>
      <c r="BR577">
        <v>12366960</v>
      </c>
      <c r="BS577">
        <v>0.23899999</v>
      </c>
      <c r="BT577">
        <v>9415106</v>
      </c>
      <c r="BV577">
        <v>1706572.5</v>
      </c>
      <c r="BW577">
        <v>534335.31000000006</v>
      </c>
      <c r="BX577">
        <v>0.57700001999999995</v>
      </c>
      <c r="BY577">
        <v>0</v>
      </c>
      <c r="BZ577">
        <v>0</v>
      </c>
      <c r="CA577">
        <v>0</v>
      </c>
      <c r="CC577">
        <v>0.15549999</v>
      </c>
      <c r="CE577">
        <v>8.5900001000000004E-2</v>
      </c>
      <c r="CG577">
        <v>0.1197</v>
      </c>
      <c r="CJ577">
        <v>6.7799999999999999E-2</v>
      </c>
      <c r="CP577">
        <v>9.6000001000000001E-2</v>
      </c>
      <c r="CQ577">
        <v>1984</v>
      </c>
      <c r="CS577">
        <v>0</v>
      </c>
      <c r="CT577">
        <v>0</v>
      </c>
      <c r="CU577">
        <v>0</v>
      </c>
      <c r="CV577">
        <v>0.37920653999999998</v>
      </c>
      <c r="CW577">
        <v>0.17175856</v>
      </c>
      <c r="CX577">
        <v>0.20744799</v>
      </c>
      <c r="CY577">
        <v>0.29973903000000002</v>
      </c>
      <c r="CZ577">
        <v>0</v>
      </c>
      <c r="DA577">
        <v>0</v>
      </c>
      <c r="DB577">
        <v>3.6055474999999997E-2</v>
      </c>
      <c r="DC577">
        <v>3.0704123999999999E-2</v>
      </c>
      <c r="DD577">
        <v>0.25323342999999998</v>
      </c>
      <c r="DE577">
        <v>5.2189430000000002E-3</v>
      </c>
      <c r="DF577">
        <v>2016</v>
      </c>
      <c r="DG577">
        <v>9.3655779999999994E-2</v>
      </c>
      <c r="DH577">
        <v>5.4893206999999999E-2</v>
      </c>
      <c r="DI577">
        <v>3.8762568999999997E-2</v>
      </c>
      <c r="DJ577">
        <v>0.13816664000000001</v>
      </c>
      <c r="DK577">
        <v>0.19305985000000001</v>
      </c>
      <c r="DL577">
        <v>259243</v>
      </c>
      <c r="DM577">
        <v>151946.64000000001</v>
      </c>
      <c r="DN577">
        <v>107296.37</v>
      </c>
      <c r="DO577">
        <v>382450.88</v>
      </c>
      <c r="DP577">
        <v>534397.5</v>
      </c>
      <c r="DQ577">
        <v>2768040.8</v>
      </c>
      <c r="DR577">
        <v>0</v>
      </c>
      <c r="DS577">
        <v>0</v>
      </c>
      <c r="DT577">
        <v>0</v>
      </c>
      <c r="DU577">
        <v>0</v>
      </c>
      <c r="DV577">
        <v>44389</v>
      </c>
      <c r="DW577">
        <v>1706572.5</v>
      </c>
      <c r="DX577">
        <v>44.400002000000001</v>
      </c>
      <c r="DY577">
        <v>10.199999999999999</v>
      </c>
      <c r="DZ577">
        <v>38.445999</v>
      </c>
      <c r="EA577">
        <v>42391</v>
      </c>
      <c r="EB577">
        <v>8256</v>
      </c>
      <c r="EC577">
        <v>44843</v>
      </c>
      <c r="ED577">
        <v>920318.38</v>
      </c>
      <c r="EF577">
        <v>20.523122999999998</v>
      </c>
      <c r="EV577">
        <v>139879</v>
      </c>
      <c r="EW577">
        <v>0</v>
      </c>
      <c r="EX577">
        <v>1</v>
      </c>
      <c r="FB577">
        <v>9123838</v>
      </c>
      <c r="FN577">
        <v>-165</v>
      </c>
      <c r="FP577">
        <v>104936</v>
      </c>
      <c r="FQ577">
        <v>308507</v>
      </c>
      <c r="FV577">
        <v>5097</v>
      </c>
      <c r="FW577">
        <v>418540</v>
      </c>
      <c r="FX577">
        <v>331863</v>
      </c>
      <c r="GB577">
        <v>97274</v>
      </c>
      <c r="GL577">
        <v>-11414</v>
      </c>
      <c r="GM577">
        <v>1033</v>
      </c>
      <c r="GN577">
        <v>-110</v>
      </c>
      <c r="GO577">
        <v>55</v>
      </c>
      <c r="GQ577">
        <v>837186</v>
      </c>
      <c r="GR577">
        <v>-944257</v>
      </c>
      <c r="GS577">
        <v>-944257</v>
      </c>
      <c r="HA577">
        <v>-16457</v>
      </c>
      <c r="HB577">
        <v>-12043</v>
      </c>
      <c r="HE577">
        <v>-972757</v>
      </c>
      <c r="HG577">
        <v>3139774</v>
      </c>
    </row>
    <row r="578" spans="1:215" x14ac:dyDescent="0.25">
      <c r="A578">
        <v>42</v>
      </c>
      <c r="B578" t="s">
        <v>896</v>
      </c>
      <c r="C578">
        <v>2001</v>
      </c>
      <c r="E578" t="s">
        <v>897</v>
      </c>
      <c r="F578">
        <v>1940</v>
      </c>
      <c r="G578">
        <v>0</v>
      </c>
      <c r="I578">
        <v>0</v>
      </c>
      <c r="J578" t="s">
        <v>888</v>
      </c>
      <c r="K578" t="s">
        <v>889</v>
      </c>
      <c r="L578" t="s">
        <v>889</v>
      </c>
      <c r="M578">
        <v>2</v>
      </c>
      <c r="N578" t="s">
        <v>625</v>
      </c>
      <c r="O578">
        <v>0</v>
      </c>
      <c r="P578" t="s">
        <v>633</v>
      </c>
      <c r="Q578" t="s">
        <v>626</v>
      </c>
      <c r="R578">
        <v>2</v>
      </c>
      <c r="S578">
        <v>1</v>
      </c>
      <c r="T578" s="60">
        <v>37072</v>
      </c>
      <c r="U578" s="60">
        <v>37072</v>
      </c>
      <c r="V578" s="60">
        <v>37072</v>
      </c>
      <c r="W578" t="s">
        <v>324</v>
      </c>
      <c r="X578" t="s">
        <v>848</v>
      </c>
      <c r="Y578" t="s">
        <v>619</v>
      </c>
      <c r="Z578">
        <v>3.9999999000000001E-2</v>
      </c>
      <c r="AA578">
        <v>7.5000002999999996E-2</v>
      </c>
      <c r="AB578">
        <v>2</v>
      </c>
      <c r="AC578">
        <v>0</v>
      </c>
      <c r="AD578">
        <v>5</v>
      </c>
      <c r="AE578">
        <v>1</v>
      </c>
      <c r="AF578">
        <v>1</v>
      </c>
      <c r="AG578">
        <v>12</v>
      </c>
      <c r="BP578" s="60">
        <v>37072</v>
      </c>
      <c r="BQ578">
        <v>13299161</v>
      </c>
      <c r="BR578">
        <v>14642129</v>
      </c>
      <c r="BS578">
        <v>0.90800004999999995</v>
      </c>
      <c r="BT578">
        <v>1342968</v>
      </c>
      <c r="BV578">
        <v>2213772</v>
      </c>
      <c r="BW578">
        <v>262800</v>
      </c>
      <c r="BX578">
        <v>1</v>
      </c>
      <c r="BY578">
        <v>0</v>
      </c>
      <c r="BZ578">
        <v>0</v>
      </c>
      <c r="CA578">
        <v>0</v>
      </c>
      <c r="CC578">
        <v>-7.0000000000000001E-3</v>
      </c>
      <c r="CE578">
        <v>4.8000000000000001E-2</v>
      </c>
      <c r="CG578">
        <v>0.105</v>
      </c>
      <c r="CJ578">
        <v>0.107</v>
      </c>
      <c r="CS578">
        <v>0</v>
      </c>
      <c r="CT578">
        <v>0</v>
      </c>
      <c r="CU578">
        <v>0</v>
      </c>
      <c r="CV578">
        <v>0.52810000999999995</v>
      </c>
      <c r="CW578">
        <v>0.52810000999999995</v>
      </c>
      <c r="CX578">
        <v>0</v>
      </c>
      <c r="CY578">
        <v>0.36099997</v>
      </c>
      <c r="CZ578">
        <v>0.26209998000000001</v>
      </c>
      <c r="DA578">
        <v>0</v>
      </c>
      <c r="DB578">
        <v>3.1500001E-2</v>
      </c>
      <c r="DC578">
        <v>7.9400002999999997E-2</v>
      </c>
      <c r="DD578">
        <v>0</v>
      </c>
      <c r="DE578">
        <v>0</v>
      </c>
      <c r="DF578">
        <v>2003</v>
      </c>
      <c r="DG578">
        <v>0.18190001</v>
      </c>
      <c r="DH578">
        <v>7.6250001999999997E-2</v>
      </c>
      <c r="DI578">
        <v>0.10564999</v>
      </c>
      <c r="DJ578">
        <v>0.12645000000000001</v>
      </c>
      <c r="DK578">
        <v>0.2175</v>
      </c>
      <c r="DR578">
        <v>0</v>
      </c>
      <c r="DS578">
        <v>0</v>
      </c>
      <c r="DT578">
        <v>0</v>
      </c>
      <c r="DU578">
        <v>0</v>
      </c>
      <c r="DV578">
        <v>53570</v>
      </c>
      <c r="DW578">
        <v>2213772</v>
      </c>
      <c r="DZ578">
        <v>41.324843999999999</v>
      </c>
      <c r="EA578">
        <v>5710</v>
      </c>
      <c r="EC578">
        <v>31761</v>
      </c>
      <c r="ED578">
        <v>697170</v>
      </c>
      <c r="EF578">
        <v>21.950506000000001</v>
      </c>
      <c r="EG578">
        <v>27664</v>
      </c>
      <c r="EH578">
        <v>635314</v>
      </c>
      <c r="EN578">
        <v>1713</v>
      </c>
      <c r="EO578">
        <v>33670</v>
      </c>
      <c r="EP578">
        <v>2126</v>
      </c>
      <c r="ES578">
        <v>258</v>
      </c>
      <c r="EU578">
        <v>258</v>
      </c>
      <c r="EV578">
        <v>91041</v>
      </c>
      <c r="EW578">
        <v>1</v>
      </c>
      <c r="EX578">
        <v>1</v>
      </c>
      <c r="FP578">
        <v>208702.8</v>
      </c>
      <c r="FQ578">
        <v>280108.69</v>
      </c>
      <c r="FV578">
        <v>0</v>
      </c>
      <c r="FW578">
        <v>488811.5</v>
      </c>
      <c r="FX578">
        <v>-549288.38</v>
      </c>
      <c r="FZ578">
        <v>336033.94</v>
      </c>
      <c r="GA578">
        <v>87699.289000000004</v>
      </c>
      <c r="GB578">
        <v>423733.22</v>
      </c>
      <c r="GC578">
        <v>24388.116999999998</v>
      </c>
      <c r="GL578">
        <v>-4338.8359</v>
      </c>
      <c r="GM578">
        <v>28885.773000000001</v>
      </c>
      <c r="GN578">
        <v>-28283.613000000001</v>
      </c>
      <c r="GQ578">
        <v>383907.75</v>
      </c>
      <c r="GR578">
        <v>-673987</v>
      </c>
      <c r="GS578">
        <v>-673987</v>
      </c>
      <c r="HA578">
        <v>-10673.981</v>
      </c>
      <c r="HB578">
        <v>-5950.0361000000003</v>
      </c>
      <c r="HE578">
        <v>-690611</v>
      </c>
      <c r="HG578">
        <v>12510408</v>
      </c>
    </row>
    <row r="579" spans="1:215" x14ac:dyDescent="0.25">
      <c r="A579">
        <v>42</v>
      </c>
      <c r="B579" t="s">
        <v>896</v>
      </c>
      <c r="C579">
        <v>2002</v>
      </c>
      <c r="E579" t="s">
        <v>897</v>
      </c>
      <c r="F579">
        <v>1940</v>
      </c>
      <c r="G579">
        <v>0</v>
      </c>
      <c r="I579">
        <v>0</v>
      </c>
      <c r="J579" t="s">
        <v>888</v>
      </c>
      <c r="K579" t="s">
        <v>889</v>
      </c>
      <c r="L579" t="s">
        <v>889</v>
      </c>
      <c r="M579">
        <v>2</v>
      </c>
      <c r="N579" t="s">
        <v>625</v>
      </c>
      <c r="O579">
        <v>0</v>
      </c>
      <c r="P579" t="s">
        <v>633</v>
      </c>
      <c r="Q579" t="s">
        <v>626</v>
      </c>
      <c r="R579">
        <v>2</v>
      </c>
      <c r="S579">
        <v>1</v>
      </c>
      <c r="T579" s="60">
        <v>37437</v>
      </c>
      <c r="U579" s="60">
        <v>37437</v>
      </c>
      <c r="V579" s="60">
        <v>37437</v>
      </c>
      <c r="W579" t="s">
        <v>324</v>
      </c>
      <c r="X579" t="s">
        <v>848</v>
      </c>
      <c r="Y579" t="s">
        <v>619</v>
      </c>
      <c r="Z579">
        <v>3.9999999000000001E-2</v>
      </c>
      <c r="AA579">
        <v>7.5000002999999996E-2</v>
      </c>
      <c r="AB579">
        <v>2</v>
      </c>
      <c r="AC579">
        <v>0</v>
      </c>
      <c r="AD579">
        <v>5</v>
      </c>
      <c r="AE579">
        <v>1</v>
      </c>
      <c r="AF579">
        <v>1</v>
      </c>
      <c r="AG579">
        <v>30</v>
      </c>
      <c r="BP579" s="60">
        <v>37437</v>
      </c>
      <c r="BQ579">
        <v>13588847</v>
      </c>
      <c r="BR579">
        <v>15695574</v>
      </c>
      <c r="BS579">
        <v>0.86599999999999999</v>
      </c>
      <c r="BT579">
        <v>2106727</v>
      </c>
      <c r="BV579">
        <v>2313663</v>
      </c>
      <c r="BW579">
        <v>284800</v>
      </c>
      <c r="BX579">
        <v>1</v>
      </c>
      <c r="BY579">
        <v>0</v>
      </c>
      <c r="BZ579">
        <v>0</v>
      </c>
      <c r="CA579">
        <v>0</v>
      </c>
      <c r="CC579">
        <v>-4.0999997000000003E-2</v>
      </c>
      <c r="CE579">
        <v>-3.0000000000000001E-3</v>
      </c>
      <c r="CG579">
        <v>5.6999995999999997E-2</v>
      </c>
      <c r="CI579">
        <v>9.6999995000000006E-2</v>
      </c>
      <c r="CJ579">
        <v>9.0000003999999995E-2</v>
      </c>
      <c r="CS579">
        <v>0</v>
      </c>
      <c r="CT579">
        <v>0</v>
      </c>
      <c r="CU579">
        <v>0</v>
      </c>
      <c r="CV579">
        <v>0.49480000000000002</v>
      </c>
      <c r="CW579">
        <v>0.49480000000000002</v>
      </c>
      <c r="CX579">
        <v>0</v>
      </c>
      <c r="CY579">
        <v>0.38759997000000002</v>
      </c>
      <c r="CZ579">
        <v>0.38759997000000002</v>
      </c>
      <c r="DA579">
        <v>0</v>
      </c>
      <c r="DB579">
        <v>3.3000000000000002E-2</v>
      </c>
      <c r="DC579">
        <v>8.4600001999999994E-2</v>
      </c>
      <c r="DD579">
        <v>0</v>
      </c>
      <c r="DE579">
        <v>0</v>
      </c>
      <c r="DF579">
        <v>2004</v>
      </c>
      <c r="DG579">
        <v>0.1822</v>
      </c>
      <c r="DH579">
        <v>7.6250001999999997E-2</v>
      </c>
      <c r="DI579">
        <v>0.10595001</v>
      </c>
      <c r="DJ579">
        <v>0.13925000000000001</v>
      </c>
      <c r="DK579">
        <v>0.23030001</v>
      </c>
      <c r="DR579">
        <v>0</v>
      </c>
      <c r="DS579">
        <v>0</v>
      </c>
      <c r="DT579">
        <v>0</v>
      </c>
      <c r="DU579">
        <v>0</v>
      </c>
      <c r="DV579">
        <v>54175</v>
      </c>
      <c r="DW579">
        <v>2313663</v>
      </c>
      <c r="DZ579">
        <v>42.707206999999997</v>
      </c>
      <c r="EA579">
        <v>5995</v>
      </c>
      <c r="EC579">
        <v>33457</v>
      </c>
      <c r="ED579">
        <v>776476</v>
      </c>
      <c r="EF579">
        <v>23.208178</v>
      </c>
      <c r="EG579">
        <v>28987</v>
      </c>
      <c r="EH579">
        <v>705898</v>
      </c>
      <c r="EN579">
        <v>1810</v>
      </c>
      <c r="EO579">
        <v>37439</v>
      </c>
      <c r="EP579">
        <v>2217</v>
      </c>
      <c r="ES579">
        <v>443</v>
      </c>
      <c r="EU579">
        <v>443</v>
      </c>
      <c r="EV579">
        <v>93627</v>
      </c>
      <c r="EW579">
        <v>1</v>
      </c>
      <c r="EX579">
        <v>1</v>
      </c>
      <c r="FP579">
        <v>224361.45</v>
      </c>
      <c r="FQ579">
        <v>303521.09000000003</v>
      </c>
      <c r="FW579">
        <v>527882.56000000006</v>
      </c>
      <c r="FX579">
        <v>-929287.38</v>
      </c>
      <c r="FZ579">
        <v>288438</v>
      </c>
      <c r="GA579">
        <v>95029.241999999998</v>
      </c>
      <c r="GB579">
        <v>383467.25</v>
      </c>
      <c r="GC579">
        <v>29207.465</v>
      </c>
      <c r="GL579">
        <v>-4244.9350999999997</v>
      </c>
      <c r="GM579">
        <v>15177.118</v>
      </c>
      <c r="GN579">
        <v>-14534.035</v>
      </c>
      <c r="GQ579">
        <v>7668.0649000000003</v>
      </c>
      <c r="GR579">
        <v>-739445.19</v>
      </c>
      <c r="GS579">
        <v>-739445.19</v>
      </c>
      <c r="HA579">
        <v>-9146.8202999999994</v>
      </c>
      <c r="HB579">
        <v>-6677.8188</v>
      </c>
      <c r="HE579">
        <v>-755269.81</v>
      </c>
      <c r="HG579">
        <v>11762797</v>
      </c>
    </row>
    <row r="580" spans="1:215" x14ac:dyDescent="0.25">
      <c r="A580">
        <v>42</v>
      </c>
      <c r="B580" t="s">
        <v>896</v>
      </c>
      <c r="C580">
        <v>2003</v>
      </c>
      <c r="E580" t="s">
        <v>897</v>
      </c>
      <c r="F580">
        <v>1940</v>
      </c>
      <c r="G580">
        <v>0</v>
      </c>
      <c r="I580">
        <v>0</v>
      </c>
      <c r="J580" t="s">
        <v>888</v>
      </c>
      <c r="K580" t="s">
        <v>889</v>
      </c>
      <c r="L580" t="s">
        <v>889</v>
      </c>
      <c r="M580">
        <v>2</v>
      </c>
      <c r="N580" t="s">
        <v>625</v>
      </c>
      <c r="O580">
        <v>0</v>
      </c>
      <c r="P580" t="s">
        <v>633</v>
      </c>
      <c r="Q580" t="s">
        <v>626</v>
      </c>
      <c r="R580">
        <v>2</v>
      </c>
      <c r="S580">
        <v>1</v>
      </c>
      <c r="T580" s="60">
        <v>37802</v>
      </c>
      <c r="U580" s="60">
        <v>37802</v>
      </c>
      <c r="V580" s="60">
        <v>37802</v>
      </c>
      <c r="W580" t="s">
        <v>324</v>
      </c>
      <c r="X580" t="s">
        <v>848</v>
      </c>
      <c r="Y580" t="s">
        <v>619</v>
      </c>
      <c r="Z580">
        <v>3.9999999000000001E-2</v>
      </c>
      <c r="AA580">
        <v>7.5000002999999996E-2</v>
      </c>
      <c r="AB580">
        <v>2</v>
      </c>
      <c r="AC580">
        <v>0</v>
      </c>
      <c r="AD580">
        <v>5</v>
      </c>
      <c r="AE580">
        <v>1</v>
      </c>
      <c r="AF580">
        <v>1</v>
      </c>
      <c r="AG580">
        <v>30</v>
      </c>
      <c r="BP580" s="60">
        <v>37802</v>
      </c>
      <c r="BQ580">
        <v>13863786</v>
      </c>
      <c r="BR580">
        <v>16594781</v>
      </c>
      <c r="BS580">
        <v>0.83499997999999997</v>
      </c>
      <c r="BT580">
        <v>2730995</v>
      </c>
      <c r="BV580">
        <v>2497731</v>
      </c>
      <c r="BW580">
        <v>322046.96999999997</v>
      </c>
      <c r="BX580">
        <v>1</v>
      </c>
      <c r="BY580">
        <v>0</v>
      </c>
      <c r="BZ580">
        <v>0</v>
      </c>
      <c r="CA580">
        <v>0</v>
      </c>
      <c r="CC580">
        <v>4.8000000000000001E-2</v>
      </c>
      <c r="CE580">
        <v>-1E-3</v>
      </c>
      <c r="CG580">
        <v>2.9999998999999999E-2</v>
      </c>
      <c r="CI580">
        <v>8.1999995000000006E-2</v>
      </c>
      <c r="CJ580">
        <v>8.1999995000000006E-2</v>
      </c>
      <c r="CS580">
        <v>0</v>
      </c>
      <c r="CT580">
        <v>0</v>
      </c>
      <c r="CU580">
        <v>0</v>
      </c>
      <c r="CV580">
        <v>0.48479998000000002</v>
      </c>
      <c r="CW580">
        <v>0.48479998000000002</v>
      </c>
      <c r="CX580">
        <v>0</v>
      </c>
      <c r="CY580">
        <v>0.41279998000000001</v>
      </c>
      <c r="CZ580">
        <v>0.41279998000000001</v>
      </c>
      <c r="DA580">
        <v>0</v>
      </c>
      <c r="DB580">
        <v>3.3599998999999998E-2</v>
      </c>
      <c r="DC580">
        <v>6.8800001999999999E-2</v>
      </c>
      <c r="DD580">
        <v>0</v>
      </c>
      <c r="DE580">
        <v>0</v>
      </c>
      <c r="DF580">
        <v>2005</v>
      </c>
      <c r="DR580">
        <v>0</v>
      </c>
      <c r="DS580">
        <v>0</v>
      </c>
      <c r="DT580">
        <v>0</v>
      </c>
      <c r="DU580">
        <v>0</v>
      </c>
      <c r="DV580">
        <v>71097</v>
      </c>
      <c r="DW580">
        <v>2497731</v>
      </c>
      <c r="DZ580">
        <v>35.131312999999999</v>
      </c>
      <c r="EA580">
        <v>5478</v>
      </c>
      <c r="EC580">
        <v>34708</v>
      </c>
      <c r="ED580">
        <v>846449</v>
      </c>
      <c r="EF580">
        <v>24.387720000000002</v>
      </c>
      <c r="EG580">
        <v>30121</v>
      </c>
      <c r="EH580">
        <v>771235</v>
      </c>
      <c r="EN580">
        <v>1857</v>
      </c>
      <c r="EO580">
        <v>39897</v>
      </c>
      <c r="EP580">
        <v>2309</v>
      </c>
      <c r="ES580">
        <v>421</v>
      </c>
      <c r="EU580">
        <v>421</v>
      </c>
      <c r="EV580">
        <v>111283</v>
      </c>
      <c r="EW580">
        <v>1</v>
      </c>
      <c r="EX580">
        <v>1</v>
      </c>
      <c r="FP580">
        <v>233429.8</v>
      </c>
      <c r="FQ580">
        <v>341132.91</v>
      </c>
      <c r="FW580">
        <v>574562.68999999994</v>
      </c>
      <c r="FX580">
        <v>142546.38</v>
      </c>
      <c r="FZ580">
        <v>269115.81</v>
      </c>
      <c r="GA580">
        <v>99217.148000000001</v>
      </c>
      <c r="GB580">
        <v>368332.97</v>
      </c>
      <c r="GC580">
        <v>31207.053</v>
      </c>
      <c r="GL580">
        <v>-4119.1821</v>
      </c>
      <c r="GM580">
        <v>9811.2245999999996</v>
      </c>
      <c r="GN580">
        <v>-9226.3603999999996</v>
      </c>
      <c r="GQ580">
        <v>1113114.8</v>
      </c>
      <c r="GR580">
        <v>-817064.69</v>
      </c>
      <c r="GS580">
        <v>-817064.69</v>
      </c>
      <c r="HA580">
        <v>-9951.4102000000003</v>
      </c>
      <c r="HB580">
        <v>-6388.1831000000002</v>
      </c>
      <c r="HE580">
        <v>-833404.25</v>
      </c>
      <c r="HG580">
        <v>12042508</v>
      </c>
    </row>
    <row r="581" spans="1:215" x14ac:dyDescent="0.25">
      <c r="A581">
        <v>42</v>
      </c>
      <c r="B581" t="s">
        <v>896</v>
      </c>
      <c r="C581">
        <v>2004</v>
      </c>
      <c r="E581" t="s">
        <v>897</v>
      </c>
      <c r="F581">
        <v>1940</v>
      </c>
      <c r="G581">
        <v>0</v>
      </c>
      <c r="I581">
        <v>0</v>
      </c>
      <c r="J581" t="s">
        <v>888</v>
      </c>
      <c r="K581" t="s">
        <v>889</v>
      </c>
      <c r="L581" t="s">
        <v>889</v>
      </c>
      <c r="M581">
        <v>2</v>
      </c>
      <c r="N581" t="s">
        <v>625</v>
      </c>
      <c r="O581">
        <v>0</v>
      </c>
      <c r="P581" t="s">
        <v>633</v>
      </c>
      <c r="Q581" t="s">
        <v>626</v>
      </c>
      <c r="R581">
        <v>2</v>
      </c>
      <c r="S581">
        <v>1</v>
      </c>
      <c r="T581" s="60">
        <v>38168</v>
      </c>
      <c r="U581" s="60">
        <v>38168</v>
      </c>
      <c r="V581" s="60">
        <v>38168</v>
      </c>
      <c r="W581" t="s">
        <v>324</v>
      </c>
      <c r="X581" t="s">
        <v>848</v>
      </c>
      <c r="Y581" t="s">
        <v>619</v>
      </c>
      <c r="Z581">
        <v>3.9999999000000001E-2</v>
      </c>
      <c r="AA581">
        <v>7.5000002999999996E-2</v>
      </c>
      <c r="AB581">
        <v>2</v>
      </c>
      <c r="AC581">
        <v>0</v>
      </c>
      <c r="AD581">
        <v>5</v>
      </c>
      <c r="AE581">
        <v>1</v>
      </c>
      <c r="AF581">
        <v>1</v>
      </c>
      <c r="AG581">
        <v>30</v>
      </c>
      <c r="BP581" s="60">
        <v>38168</v>
      </c>
      <c r="BQ581">
        <v>14255131</v>
      </c>
      <c r="BR581">
        <v>17617626</v>
      </c>
      <c r="BS581">
        <v>0.80900002000000004</v>
      </c>
      <c r="BT581">
        <v>3362495</v>
      </c>
      <c r="BV581">
        <v>2641533</v>
      </c>
      <c r="BW581">
        <v>364351.41</v>
      </c>
      <c r="BX581">
        <v>1</v>
      </c>
      <c r="BY581">
        <v>0</v>
      </c>
      <c r="BZ581">
        <v>0</v>
      </c>
      <c r="CA581">
        <v>0</v>
      </c>
      <c r="CC581">
        <v>9.6999995000000006E-2</v>
      </c>
      <c r="CE581">
        <v>3.3000000000000002E-2</v>
      </c>
      <c r="CG581">
        <v>2.7000000999999999E-2</v>
      </c>
      <c r="CI581">
        <v>7.6999999999999999E-2</v>
      </c>
      <c r="CJ581">
        <v>9.1999999999999998E-2</v>
      </c>
      <c r="CL581">
        <v>9.1000005999999994E-2</v>
      </c>
      <c r="CM581">
        <v>0.107</v>
      </c>
      <c r="CS581">
        <v>0</v>
      </c>
      <c r="CT581">
        <v>0</v>
      </c>
      <c r="CU581">
        <v>0</v>
      </c>
      <c r="CV581">
        <v>0.55669999000000003</v>
      </c>
      <c r="CW581">
        <v>0.55669999000000003</v>
      </c>
      <c r="CX581">
        <v>0</v>
      </c>
      <c r="CY581">
        <v>0.33570000999999999</v>
      </c>
      <c r="CZ581">
        <v>0.33570000999999999</v>
      </c>
      <c r="DA581">
        <v>0</v>
      </c>
      <c r="DB581">
        <v>3.0299999000000001E-2</v>
      </c>
      <c r="DC581">
        <v>7.7299996999999995E-2</v>
      </c>
      <c r="DD581">
        <v>0</v>
      </c>
      <c r="DE581">
        <v>0</v>
      </c>
      <c r="DF581">
        <v>2007</v>
      </c>
      <c r="DG581">
        <v>0.18020000999999999</v>
      </c>
      <c r="DH581">
        <v>7.6250001999999997E-2</v>
      </c>
      <c r="DI581">
        <v>0.10395</v>
      </c>
      <c r="DJ581">
        <v>0.16225000000000001</v>
      </c>
      <c r="DK581">
        <v>0.25330001000000002</v>
      </c>
      <c r="DR581">
        <v>0</v>
      </c>
      <c r="DS581">
        <v>0</v>
      </c>
      <c r="DT581">
        <v>0</v>
      </c>
      <c r="DU581">
        <v>0</v>
      </c>
      <c r="DV581">
        <v>71950</v>
      </c>
      <c r="DW581">
        <v>2641533</v>
      </c>
      <c r="DZ581">
        <v>36.713455000000003</v>
      </c>
      <c r="EA581">
        <v>5153</v>
      </c>
      <c r="EC581">
        <v>35803</v>
      </c>
      <c r="ED581">
        <v>914879</v>
      </c>
      <c r="EF581">
        <v>25.553139000000002</v>
      </c>
      <c r="EG581">
        <v>31063</v>
      </c>
      <c r="EH581">
        <v>828370</v>
      </c>
      <c r="EN581">
        <v>1932</v>
      </c>
      <c r="EO581">
        <v>43477</v>
      </c>
      <c r="EP581">
        <v>2417</v>
      </c>
      <c r="ES581">
        <v>391</v>
      </c>
      <c r="EU581">
        <v>391</v>
      </c>
      <c r="EV581">
        <v>112906</v>
      </c>
      <c r="EW581">
        <v>1</v>
      </c>
      <c r="EX581">
        <v>1</v>
      </c>
      <c r="FP581">
        <v>238922.09</v>
      </c>
      <c r="FQ581">
        <v>382280.09</v>
      </c>
      <c r="FW581">
        <v>621202.18999999994</v>
      </c>
      <c r="FX581">
        <v>763180.63</v>
      </c>
      <c r="FZ581">
        <v>249055.83</v>
      </c>
      <c r="GA581">
        <v>118486.96</v>
      </c>
      <c r="GB581">
        <v>367542.78</v>
      </c>
      <c r="GC581">
        <v>31532.502</v>
      </c>
      <c r="GL581">
        <v>-4616.6630999999998</v>
      </c>
      <c r="GM581">
        <v>5988.4219000000003</v>
      </c>
      <c r="GN581">
        <v>-5444.9839000000002</v>
      </c>
      <c r="GQ581">
        <v>1779384.9</v>
      </c>
      <c r="GR581">
        <v>-885286.06</v>
      </c>
      <c r="GS581">
        <v>-885286.06</v>
      </c>
      <c r="HA581">
        <v>-10471.607</v>
      </c>
      <c r="HB581">
        <v>-6578.4198999999999</v>
      </c>
      <c r="HE581">
        <v>-902336.13</v>
      </c>
      <c r="HG581">
        <v>12919557</v>
      </c>
    </row>
    <row r="582" spans="1:215" x14ac:dyDescent="0.25">
      <c r="A582">
        <v>42</v>
      </c>
      <c r="B582" t="s">
        <v>896</v>
      </c>
      <c r="C582">
        <v>2005</v>
      </c>
      <c r="E582" t="s">
        <v>897</v>
      </c>
      <c r="F582">
        <v>1940</v>
      </c>
      <c r="G582">
        <v>0</v>
      </c>
      <c r="I582">
        <v>0</v>
      </c>
      <c r="J582" t="s">
        <v>888</v>
      </c>
      <c r="K582" t="s">
        <v>889</v>
      </c>
      <c r="L582" t="s">
        <v>889</v>
      </c>
      <c r="M582">
        <v>2</v>
      </c>
      <c r="N582" t="s">
        <v>625</v>
      </c>
      <c r="O582">
        <v>0</v>
      </c>
      <c r="P582" t="s">
        <v>633</v>
      </c>
      <c r="Q582" t="s">
        <v>626</v>
      </c>
      <c r="R582">
        <v>2</v>
      </c>
      <c r="S582">
        <v>1</v>
      </c>
      <c r="T582" s="60">
        <v>38533</v>
      </c>
      <c r="U582" s="60">
        <v>38533</v>
      </c>
      <c r="V582" s="60">
        <v>38533</v>
      </c>
      <c r="W582" t="s">
        <v>324</v>
      </c>
      <c r="X582" t="s">
        <v>848</v>
      </c>
      <c r="Y582" t="s">
        <v>619</v>
      </c>
      <c r="Z582">
        <v>3.9999999000000001E-2</v>
      </c>
      <c r="AA582">
        <v>7.5000002999999996E-2</v>
      </c>
      <c r="AB582">
        <v>2</v>
      </c>
      <c r="AC582">
        <v>0</v>
      </c>
      <c r="AD582">
        <v>5</v>
      </c>
      <c r="AE582">
        <v>1</v>
      </c>
      <c r="AF582">
        <v>1</v>
      </c>
      <c r="AG582">
        <v>30</v>
      </c>
      <c r="BP582" s="60">
        <v>38533</v>
      </c>
      <c r="BQ582">
        <v>14598843</v>
      </c>
      <c r="BR582">
        <v>19134870</v>
      </c>
      <c r="BS582">
        <v>0.76300000999999995</v>
      </c>
      <c r="BT582">
        <v>4536027</v>
      </c>
      <c r="BV582">
        <v>2703430</v>
      </c>
      <c r="BW582">
        <v>383776.81</v>
      </c>
      <c r="BX582">
        <v>0.93000000999999999</v>
      </c>
      <c r="BY582">
        <v>0</v>
      </c>
      <c r="BZ582">
        <v>0</v>
      </c>
      <c r="CA582">
        <v>0</v>
      </c>
      <c r="CC582">
        <v>7.5000002999999996E-2</v>
      </c>
      <c r="CE582">
        <v>7.2999998999999996E-2</v>
      </c>
      <c r="CG582">
        <v>3.3000000000000002E-2</v>
      </c>
      <c r="CI582">
        <v>6.3000001E-2</v>
      </c>
      <c r="CJ582">
        <v>8.3000004000000002E-2</v>
      </c>
      <c r="CL582">
        <v>8.8999993999999999E-2</v>
      </c>
      <c r="CM582">
        <v>9.6000001000000001E-2</v>
      </c>
      <c r="CS582">
        <v>0</v>
      </c>
      <c r="CT582">
        <v>0</v>
      </c>
      <c r="CU582">
        <v>0</v>
      </c>
      <c r="CV582">
        <v>0.56159996999999995</v>
      </c>
      <c r="CW582">
        <v>0.56159996999999995</v>
      </c>
      <c r="CX582">
        <v>0</v>
      </c>
      <c r="CY582">
        <v>0.31359999999999999</v>
      </c>
      <c r="CZ582">
        <v>0.31359999999999999</v>
      </c>
      <c r="DA582">
        <v>0</v>
      </c>
      <c r="DB582">
        <v>2.98E-2</v>
      </c>
      <c r="DC582">
        <v>9.4999999000000002E-2</v>
      </c>
      <c r="DD582">
        <v>0</v>
      </c>
      <c r="DE582">
        <v>0</v>
      </c>
      <c r="DF582">
        <v>2008</v>
      </c>
      <c r="DG582">
        <v>0.17839999000000001</v>
      </c>
      <c r="DH582">
        <v>7.6250001999999997E-2</v>
      </c>
      <c r="DI582">
        <v>0.10215</v>
      </c>
      <c r="DJ582">
        <v>0.17674999</v>
      </c>
      <c r="DK582">
        <v>0.26779999999999998</v>
      </c>
      <c r="DR582">
        <v>0</v>
      </c>
      <c r="DS582">
        <v>0</v>
      </c>
      <c r="DT582">
        <v>0</v>
      </c>
      <c r="DU582">
        <v>0</v>
      </c>
      <c r="DV582">
        <v>72281</v>
      </c>
      <c r="DW582">
        <v>2703430</v>
      </c>
      <c r="DZ582">
        <v>37.401668999999998</v>
      </c>
      <c r="EA582">
        <v>4033</v>
      </c>
      <c r="EC582">
        <v>37402</v>
      </c>
      <c r="ED582">
        <v>994745</v>
      </c>
      <c r="EF582">
        <v>26.596036999999999</v>
      </c>
      <c r="EG582">
        <v>32567</v>
      </c>
      <c r="EH582">
        <v>908542</v>
      </c>
      <c r="EN582">
        <v>1982</v>
      </c>
      <c r="EO582">
        <v>45492</v>
      </c>
      <c r="EP582">
        <v>2853</v>
      </c>
      <c r="ES582">
        <v>0</v>
      </c>
      <c r="EV582">
        <v>113716</v>
      </c>
      <c r="EW582">
        <v>1</v>
      </c>
      <c r="EX582">
        <v>1</v>
      </c>
      <c r="FB582">
        <v>11199130</v>
      </c>
      <c r="FP582">
        <v>247024.52</v>
      </c>
      <c r="FQ582">
        <v>388346.44</v>
      </c>
      <c r="FW582">
        <v>635370.93999999994</v>
      </c>
      <c r="FX582">
        <v>512314.38</v>
      </c>
      <c r="FZ582">
        <v>242566.5</v>
      </c>
      <c r="GA582">
        <v>162040.98000000001</v>
      </c>
      <c r="GB582">
        <v>404607.47</v>
      </c>
      <c r="GC582">
        <v>33121.605000000003</v>
      </c>
      <c r="GL582">
        <v>-4670.2559000000001</v>
      </c>
      <c r="GM582">
        <v>18152.353999999999</v>
      </c>
      <c r="GN582">
        <v>-17455.008000000002</v>
      </c>
      <c r="GQ582">
        <v>1581441.5</v>
      </c>
      <c r="GR582">
        <v>-963371.56</v>
      </c>
      <c r="GS582">
        <v>-963371.56</v>
      </c>
      <c r="HA582">
        <v>-10975.941000000001</v>
      </c>
      <c r="HB582">
        <v>-6652.6728999999996</v>
      </c>
      <c r="HE582">
        <v>-981000.13</v>
      </c>
      <c r="HG582">
        <v>13519998</v>
      </c>
    </row>
    <row r="583" spans="1:215" x14ac:dyDescent="0.25">
      <c r="A583">
        <v>42</v>
      </c>
      <c r="B583" t="s">
        <v>896</v>
      </c>
      <c r="C583">
        <v>2006</v>
      </c>
      <c r="E583" t="s">
        <v>897</v>
      </c>
      <c r="F583">
        <v>1940</v>
      </c>
      <c r="G583">
        <v>0</v>
      </c>
      <c r="I583">
        <v>0</v>
      </c>
      <c r="J583" t="s">
        <v>888</v>
      </c>
      <c r="K583" t="s">
        <v>889</v>
      </c>
      <c r="L583" t="s">
        <v>889</v>
      </c>
      <c r="M583">
        <v>2</v>
      </c>
      <c r="N583" t="s">
        <v>625</v>
      </c>
      <c r="O583">
        <v>0</v>
      </c>
      <c r="P583" t="s">
        <v>633</v>
      </c>
      <c r="Q583" t="s">
        <v>626</v>
      </c>
      <c r="R583">
        <v>2</v>
      </c>
      <c r="S583">
        <v>1</v>
      </c>
      <c r="T583" s="60">
        <v>38898</v>
      </c>
      <c r="U583" s="60">
        <v>38898</v>
      </c>
      <c r="V583" s="60">
        <v>38898</v>
      </c>
      <c r="W583" t="s">
        <v>324</v>
      </c>
      <c r="X583" t="s">
        <v>848</v>
      </c>
      <c r="Y583" t="s">
        <v>619</v>
      </c>
      <c r="Z583">
        <v>3.9999999000000001E-2</v>
      </c>
      <c r="AA583">
        <v>7.5000002999999996E-2</v>
      </c>
      <c r="AB583">
        <v>2</v>
      </c>
      <c r="AC583">
        <v>0</v>
      </c>
      <c r="AD583">
        <v>5</v>
      </c>
      <c r="AE583">
        <v>1</v>
      </c>
      <c r="AF583">
        <v>1</v>
      </c>
      <c r="AG583">
        <v>30</v>
      </c>
      <c r="BP583" s="60">
        <v>38898</v>
      </c>
      <c r="BQ583">
        <v>14857641</v>
      </c>
      <c r="BR583">
        <v>20324780</v>
      </c>
      <c r="BS583">
        <v>0.73100001000000003</v>
      </c>
      <c r="BT583">
        <v>5467140</v>
      </c>
      <c r="BV583">
        <v>2859477</v>
      </c>
      <c r="BW583">
        <v>406107.28</v>
      </c>
      <c r="BX583">
        <v>0.87</v>
      </c>
      <c r="BY583">
        <v>0</v>
      </c>
      <c r="BZ583">
        <v>0</v>
      </c>
      <c r="CA583">
        <v>0</v>
      </c>
      <c r="CC583">
        <v>5.4000000999999999E-2</v>
      </c>
      <c r="CE583">
        <v>7.5000002999999996E-2</v>
      </c>
      <c r="CG583">
        <v>4.5999999999999999E-2</v>
      </c>
      <c r="CI583">
        <v>4.6999998000000001E-2</v>
      </c>
      <c r="CJ583">
        <v>7.5000002999999996E-2</v>
      </c>
      <c r="CL583">
        <v>8.6000003000000005E-2</v>
      </c>
      <c r="CM583">
        <v>8.7999999999999995E-2</v>
      </c>
      <c r="CS583">
        <v>0</v>
      </c>
      <c r="CT583">
        <v>0</v>
      </c>
      <c r="CU583">
        <v>0</v>
      </c>
      <c r="CV583">
        <v>0.61390001000000005</v>
      </c>
      <c r="CW583">
        <v>0.61390001000000005</v>
      </c>
      <c r="CX583">
        <v>0</v>
      </c>
      <c r="CY583">
        <v>0.30009999999999998</v>
      </c>
      <c r="CZ583">
        <v>0.30009999999999998</v>
      </c>
      <c r="DA583">
        <v>0</v>
      </c>
      <c r="DB583">
        <v>2.8800000999999999E-2</v>
      </c>
      <c r="DC583">
        <v>5.7200000000000001E-2</v>
      </c>
      <c r="DD583">
        <v>0</v>
      </c>
      <c r="DE583">
        <v>0</v>
      </c>
      <c r="DF583">
        <v>2009</v>
      </c>
      <c r="DG583">
        <v>0.17219999</v>
      </c>
      <c r="DH583">
        <v>7.6250001999999997E-2</v>
      </c>
      <c r="DI583">
        <v>9.5949999999999994E-2</v>
      </c>
      <c r="DJ583">
        <v>0.18315001</v>
      </c>
      <c r="DK583">
        <v>0.27419999</v>
      </c>
      <c r="DR583">
        <v>0</v>
      </c>
      <c r="DS583">
        <v>0</v>
      </c>
      <c r="DT583">
        <v>0</v>
      </c>
      <c r="DU583">
        <v>0</v>
      </c>
      <c r="DV583">
        <v>73740</v>
      </c>
      <c r="DW583">
        <v>2859477</v>
      </c>
      <c r="DX583">
        <v>43.099997999999999</v>
      </c>
      <c r="DY583">
        <v>11</v>
      </c>
      <c r="DZ583">
        <v>38.777999999999999</v>
      </c>
      <c r="EA583">
        <v>4275</v>
      </c>
      <c r="EC583">
        <v>38497</v>
      </c>
      <c r="ED583">
        <v>1074159</v>
      </c>
      <c r="EF583">
        <v>27.902000000000001</v>
      </c>
      <c r="EG583">
        <v>33684</v>
      </c>
      <c r="EH583">
        <v>984911</v>
      </c>
      <c r="EN583">
        <v>2038</v>
      </c>
      <c r="EO583">
        <v>48026</v>
      </c>
      <c r="EP583">
        <v>2775</v>
      </c>
      <c r="ES583">
        <v>0</v>
      </c>
      <c r="EV583">
        <v>116512</v>
      </c>
      <c r="EW583">
        <v>0</v>
      </c>
      <c r="EX583">
        <v>0</v>
      </c>
      <c r="FB583">
        <v>12033112</v>
      </c>
      <c r="FP583">
        <v>258464.86</v>
      </c>
      <c r="FQ583">
        <v>410920.97</v>
      </c>
      <c r="FW583">
        <v>669385.81000000006</v>
      </c>
      <c r="FX583">
        <v>282572.65999999997</v>
      </c>
      <c r="FZ583">
        <v>255566.73</v>
      </c>
      <c r="GA583">
        <v>153566.95000000001</v>
      </c>
      <c r="GB583">
        <v>409133.69</v>
      </c>
      <c r="GC583">
        <v>30949.9</v>
      </c>
      <c r="GL583">
        <v>-6156.5839999999998</v>
      </c>
      <c r="GM583">
        <v>28464.668000000001</v>
      </c>
      <c r="GN583">
        <v>-27656.322</v>
      </c>
      <c r="GQ583">
        <v>1386693.9</v>
      </c>
      <c r="GR583">
        <v>-1035606.3</v>
      </c>
      <c r="GS583">
        <v>-1035606.3</v>
      </c>
      <c r="HA583">
        <v>-12834.222</v>
      </c>
      <c r="HB583">
        <v>-6839.8589000000002</v>
      </c>
      <c r="HE583">
        <v>-1055280.3999999999</v>
      </c>
      <c r="HG583">
        <v>13851411</v>
      </c>
    </row>
    <row r="584" spans="1:215" x14ac:dyDescent="0.25">
      <c r="A584">
        <v>42</v>
      </c>
      <c r="B584" t="s">
        <v>896</v>
      </c>
      <c r="C584">
        <v>2007</v>
      </c>
      <c r="E584" t="s">
        <v>897</v>
      </c>
      <c r="F584">
        <v>1940</v>
      </c>
      <c r="G584">
        <v>0</v>
      </c>
      <c r="I584">
        <v>0</v>
      </c>
      <c r="J584" t="s">
        <v>888</v>
      </c>
      <c r="K584" t="s">
        <v>889</v>
      </c>
      <c r="L584" t="s">
        <v>889</v>
      </c>
      <c r="M584">
        <v>2</v>
      </c>
      <c r="N584" t="s">
        <v>625</v>
      </c>
      <c r="O584">
        <v>0</v>
      </c>
      <c r="P584" t="s">
        <v>633</v>
      </c>
      <c r="Q584" t="s">
        <v>626</v>
      </c>
      <c r="R584">
        <v>2</v>
      </c>
      <c r="S584">
        <v>1</v>
      </c>
      <c r="T584" s="60">
        <v>39263</v>
      </c>
      <c r="U584" s="60">
        <v>39263</v>
      </c>
      <c r="V584" s="60">
        <v>39263</v>
      </c>
      <c r="W584" t="s">
        <v>324</v>
      </c>
      <c r="X584" t="s">
        <v>848</v>
      </c>
      <c r="Y584" t="s">
        <v>619</v>
      </c>
      <c r="Z584">
        <v>3.9999999000000001E-2</v>
      </c>
      <c r="AA584">
        <v>7.5000002999999996E-2</v>
      </c>
      <c r="AB584">
        <v>2</v>
      </c>
      <c r="AC584">
        <v>0</v>
      </c>
      <c r="AD584">
        <v>5</v>
      </c>
      <c r="AE584">
        <v>1</v>
      </c>
      <c r="AF584">
        <v>1</v>
      </c>
      <c r="AG584">
        <v>30</v>
      </c>
      <c r="BP584" s="60">
        <v>39263</v>
      </c>
      <c r="BQ584">
        <v>15284955</v>
      </c>
      <c r="BR584">
        <v>21254974</v>
      </c>
      <c r="BS584">
        <v>0.71900003999999995</v>
      </c>
      <c r="BT584">
        <v>5970019</v>
      </c>
      <c r="BV584">
        <v>2975289</v>
      </c>
      <c r="BW584">
        <v>494565.38</v>
      </c>
      <c r="BX584">
        <v>0.88</v>
      </c>
      <c r="BY584">
        <v>0</v>
      </c>
      <c r="BZ584">
        <v>0</v>
      </c>
      <c r="CA584">
        <v>0</v>
      </c>
      <c r="CC584">
        <v>0.153</v>
      </c>
      <c r="CE584">
        <v>9.3000001999999998E-2</v>
      </c>
      <c r="CG584">
        <v>8.5000001000000006E-2</v>
      </c>
      <c r="CI584">
        <v>5.0999998999999997E-2</v>
      </c>
      <c r="CJ584">
        <v>7.1000002000000006E-2</v>
      </c>
      <c r="CL584">
        <v>8.7999999999999995E-2</v>
      </c>
      <c r="CM584">
        <v>9.1000005999999994E-2</v>
      </c>
      <c r="CS584">
        <v>0</v>
      </c>
      <c r="CT584">
        <v>0</v>
      </c>
      <c r="CU584">
        <v>0</v>
      </c>
      <c r="CV584">
        <v>0.65099996000000004</v>
      </c>
      <c r="CW584">
        <v>0.58410001</v>
      </c>
      <c r="CX584">
        <v>6.6900000000000001E-2</v>
      </c>
      <c r="CY584">
        <v>0.28709999000000003</v>
      </c>
      <c r="CZ584">
        <v>0.28709999000000003</v>
      </c>
      <c r="DA584">
        <v>0</v>
      </c>
      <c r="DB584">
        <v>2.52E-2</v>
      </c>
      <c r="DC584">
        <v>3.6400001000000001E-2</v>
      </c>
      <c r="DD584">
        <v>2.9999999999999997E-4</v>
      </c>
      <c r="DE584">
        <v>0</v>
      </c>
      <c r="DF584">
        <v>2010</v>
      </c>
      <c r="DG584">
        <v>0.1734</v>
      </c>
      <c r="DH584">
        <v>7.6250001999999997E-2</v>
      </c>
      <c r="DI584">
        <v>9.7149998000000001E-2</v>
      </c>
      <c r="DJ584">
        <v>0.18924999000000001</v>
      </c>
      <c r="DK584">
        <v>0.28030001999999998</v>
      </c>
      <c r="DR584">
        <v>0</v>
      </c>
      <c r="DS584">
        <v>0</v>
      </c>
      <c r="DT584">
        <v>0</v>
      </c>
      <c r="DU584">
        <v>0</v>
      </c>
      <c r="DV584">
        <v>75144</v>
      </c>
      <c r="DW584">
        <v>2975289</v>
      </c>
      <c r="DX584">
        <v>43.299999</v>
      </c>
      <c r="DY584">
        <v>10.3</v>
      </c>
      <c r="DZ584">
        <v>39.594002000000003</v>
      </c>
      <c r="EA584">
        <v>4498</v>
      </c>
      <c r="EC584">
        <v>39506</v>
      </c>
      <c r="ED584">
        <v>1135635</v>
      </c>
      <c r="EF584">
        <v>28.745999999999999</v>
      </c>
      <c r="EG584">
        <v>34530</v>
      </c>
      <c r="EH584">
        <v>1040212</v>
      </c>
      <c r="EN584">
        <v>2086</v>
      </c>
      <c r="EO584">
        <v>50322</v>
      </c>
      <c r="EP584">
        <v>2890</v>
      </c>
      <c r="ES584">
        <v>0</v>
      </c>
      <c r="EV584">
        <v>119148</v>
      </c>
      <c r="EW584">
        <v>0</v>
      </c>
      <c r="EX584">
        <v>0</v>
      </c>
      <c r="FB584">
        <v>12653330</v>
      </c>
      <c r="FI584">
        <v>15421092</v>
      </c>
      <c r="FP584">
        <v>269687.88</v>
      </c>
      <c r="FQ584">
        <v>439912.59</v>
      </c>
      <c r="FW584">
        <v>709600.5</v>
      </c>
      <c r="FX584">
        <v>1617337</v>
      </c>
      <c r="FZ584">
        <v>254925.91</v>
      </c>
      <c r="GA584">
        <v>165183.85999999999</v>
      </c>
      <c r="GB584">
        <v>420109.78</v>
      </c>
      <c r="GC584">
        <v>30344.245999999999</v>
      </c>
      <c r="GL584">
        <v>-8667.6689000000006</v>
      </c>
      <c r="GM584">
        <v>52672.195</v>
      </c>
      <c r="GN584">
        <v>-51330.375</v>
      </c>
      <c r="GQ584">
        <v>2770065.8</v>
      </c>
      <c r="GR584">
        <v>-1106783.8999999999</v>
      </c>
      <c r="GS584">
        <v>-1106783.8999999999</v>
      </c>
      <c r="HA584">
        <v>-14822.826999999999</v>
      </c>
      <c r="HB584">
        <v>-7351.8462</v>
      </c>
      <c r="HE584">
        <v>-1128958.5</v>
      </c>
      <c r="HG584">
        <v>15492519</v>
      </c>
    </row>
    <row r="585" spans="1:215" x14ac:dyDescent="0.25">
      <c r="A585">
        <v>42</v>
      </c>
      <c r="B585" t="s">
        <v>896</v>
      </c>
      <c r="C585">
        <v>2008</v>
      </c>
      <c r="E585" t="s">
        <v>897</v>
      </c>
      <c r="F585">
        <v>1940</v>
      </c>
      <c r="G585">
        <v>0</v>
      </c>
      <c r="I585">
        <v>0</v>
      </c>
      <c r="J585" t="s">
        <v>888</v>
      </c>
      <c r="K585" t="s">
        <v>889</v>
      </c>
      <c r="L585" t="s">
        <v>889</v>
      </c>
      <c r="M585">
        <v>2</v>
      </c>
      <c r="N585" t="s">
        <v>625</v>
      </c>
      <c r="O585">
        <v>0</v>
      </c>
      <c r="P585" t="s">
        <v>633</v>
      </c>
      <c r="Q585" t="s">
        <v>626</v>
      </c>
      <c r="R585">
        <v>2</v>
      </c>
      <c r="S585">
        <v>1</v>
      </c>
      <c r="T585" s="60">
        <v>39629</v>
      </c>
      <c r="U585" s="60">
        <v>39629</v>
      </c>
      <c r="V585" s="60">
        <v>39629</v>
      </c>
      <c r="W585" t="s">
        <v>324</v>
      </c>
      <c r="X585" t="s">
        <v>848</v>
      </c>
      <c r="Y585" t="s">
        <v>619</v>
      </c>
      <c r="Z585">
        <v>3.9999999000000001E-2</v>
      </c>
      <c r="AA585">
        <v>7.5000002999999996E-2</v>
      </c>
      <c r="AB585">
        <v>2</v>
      </c>
      <c r="AC585">
        <v>0</v>
      </c>
      <c r="AD585">
        <v>5</v>
      </c>
      <c r="AE585">
        <v>1</v>
      </c>
      <c r="AF585">
        <v>1</v>
      </c>
      <c r="AG585">
        <v>30</v>
      </c>
      <c r="BP585" s="60">
        <v>39629</v>
      </c>
      <c r="BQ585">
        <v>15321325</v>
      </c>
      <c r="BR585">
        <v>22460304</v>
      </c>
      <c r="BS585">
        <v>0.68199997999999995</v>
      </c>
      <c r="BT585">
        <v>7138979</v>
      </c>
      <c r="BV585">
        <v>3190332</v>
      </c>
      <c r="BW585">
        <v>563789.5</v>
      </c>
      <c r="BX585">
        <v>0.82999997999999997</v>
      </c>
      <c r="BY585">
        <v>0</v>
      </c>
      <c r="BZ585">
        <v>0</v>
      </c>
      <c r="CA585">
        <v>0</v>
      </c>
      <c r="CC585">
        <v>-5.6999995999999997E-2</v>
      </c>
      <c r="CE585">
        <v>4.6999998000000001E-2</v>
      </c>
      <c r="CG585">
        <v>6.1999999E-2</v>
      </c>
      <c r="CJ585">
        <v>4.5999999999999999E-2</v>
      </c>
      <c r="CM585">
        <v>8.6000003000000005E-2</v>
      </c>
      <c r="CS585">
        <v>0</v>
      </c>
      <c r="CT585">
        <v>0</v>
      </c>
      <c r="CU585">
        <v>0</v>
      </c>
      <c r="CV585">
        <v>0.63900000000000001</v>
      </c>
      <c r="CW585">
        <v>0.54900002000000003</v>
      </c>
      <c r="CX585">
        <v>9.0000003999999995E-2</v>
      </c>
      <c r="CY585">
        <v>0.308</v>
      </c>
      <c r="CZ585">
        <v>0.308</v>
      </c>
      <c r="DA585">
        <v>0</v>
      </c>
      <c r="DB585">
        <v>2.9999998999999999E-2</v>
      </c>
      <c r="DC585">
        <v>1.6000001E-2</v>
      </c>
      <c r="DD585">
        <v>7.0000000000000001E-3</v>
      </c>
      <c r="DE585">
        <v>0</v>
      </c>
      <c r="DF585">
        <v>2011</v>
      </c>
      <c r="DG585">
        <v>0.13450000000000001</v>
      </c>
      <c r="DH585">
        <v>7.6250001999999997E-2</v>
      </c>
      <c r="DI585">
        <v>5.8249998999999997E-2</v>
      </c>
      <c r="DJ585">
        <v>0.18445</v>
      </c>
      <c r="DK585">
        <v>0.26069998999999999</v>
      </c>
      <c r="DR585">
        <v>0</v>
      </c>
      <c r="DS585">
        <v>0</v>
      </c>
      <c r="DT585">
        <v>0</v>
      </c>
      <c r="DU585">
        <v>0</v>
      </c>
      <c r="DV585">
        <v>75539</v>
      </c>
      <c r="DW585">
        <v>3190332</v>
      </c>
      <c r="DX585">
        <v>43.299999</v>
      </c>
      <c r="DY585">
        <v>10.4</v>
      </c>
      <c r="DZ585">
        <v>42.234000999999999</v>
      </c>
      <c r="EA585">
        <v>4861</v>
      </c>
      <c r="EC585">
        <v>40739</v>
      </c>
      <c r="ED585">
        <v>1206812</v>
      </c>
      <c r="EF585">
        <v>29.622999</v>
      </c>
      <c r="EG585">
        <v>35623</v>
      </c>
      <c r="EH585">
        <v>1106145</v>
      </c>
      <c r="EN585">
        <v>2155</v>
      </c>
      <c r="EO585">
        <v>52960</v>
      </c>
      <c r="EP585">
        <v>2961</v>
      </c>
      <c r="ES585">
        <v>0</v>
      </c>
      <c r="EV585">
        <v>121139</v>
      </c>
      <c r="EW585">
        <v>0</v>
      </c>
      <c r="EX585">
        <v>0</v>
      </c>
      <c r="FB585">
        <v>13385235</v>
      </c>
      <c r="FI585">
        <v>14076692</v>
      </c>
      <c r="FP585">
        <v>291423.94</v>
      </c>
      <c r="FQ585">
        <v>466247.78</v>
      </c>
      <c r="FW585">
        <v>757671.75</v>
      </c>
      <c r="FX585">
        <v>-1335940.3</v>
      </c>
      <c r="FZ585">
        <v>240681.17</v>
      </c>
      <c r="GA585">
        <v>165542.76999999999</v>
      </c>
      <c r="GB585">
        <v>406223.94</v>
      </c>
      <c r="GC585">
        <v>28660.58</v>
      </c>
      <c r="GL585">
        <v>-9499.8320000000003</v>
      </c>
      <c r="GM585">
        <v>21398.859</v>
      </c>
      <c r="GN585">
        <v>-19926.851999999999</v>
      </c>
      <c r="GQ585">
        <v>-151411.79999999999</v>
      </c>
      <c r="GR585">
        <v>-1170969.1000000001</v>
      </c>
      <c r="GS585">
        <v>-1170969.1000000001</v>
      </c>
      <c r="HA585">
        <v>-15965.083000000001</v>
      </c>
      <c r="HB585">
        <v>-7551.9359999999997</v>
      </c>
      <c r="HE585">
        <v>-1194486.1000000001</v>
      </c>
      <c r="HF585">
        <v>-69928.460999999996</v>
      </c>
      <c r="HG585">
        <v>14076692</v>
      </c>
    </row>
    <row r="586" spans="1:215" x14ac:dyDescent="0.25">
      <c r="A586">
        <v>42</v>
      </c>
      <c r="B586" t="s">
        <v>896</v>
      </c>
      <c r="C586">
        <v>2009</v>
      </c>
      <c r="E586" t="s">
        <v>897</v>
      </c>
      <c r="F586">
        <v>1940</v>
      </c>
      <c r="G586">
        <v>0</v>
      </c>
      <c r="I586">
        <v>0</v>
      </c>
      <c r="J586" t="s">
        <v>888</v>
      </c>
      <c r="K586" t="s">
        <v>889</v>
      </c>
      <c r="L586" t="s">
        <v>889</v>
      </c>
      <c r="M586">
        <v>2</v>
      </c>
      <c r="N586" t="s">
        <v>625</v>
      </c>
      <c r="O586">
        <v>0</v>
      </c>
      <c r="P586" t="s">
        <v>633</v>
      </c>
      <c r="Q586" t="s">
        <v>626</v>
      </c>
      <c r="R586">
        <v>2</v>
      </c>
      <c r="S586">
        <v>1</v>
      </c>
      <c r="T586" s="60">
        <v>39994</v>
      </c>
      <c r="U586" s="60">
        <v>39994</v>
      </c>
      <c r="V586" s="60">
        <v>39994</v>
      </c>
      <c r="W586" t="s">
        <v>324</v>
      </c>
      <c r="X586" t="s">
        <v>848</v>
      </c>
      <c r="Y586" t="s">
        <v>619</v>
      </c>
      <c r="Z586">
        <v>3.9999999000000001E-2</v>
      </c>
      <c r="AA586">
        <v>7.5000002999999996E-2</v>
      </c>
      <c r="AB586">
        <v>2</v>
      </c>
      <c r="AC586">
        <v>0</v>
      </c>
      <c r="AD586">
        <v>5</v>
      </c>
      <c r="AE586">
        <v>1</v>
      </c>
      <c r="AF586">
        <v>1</v>
      </c>
      <c r="AG586">
        <v>30</v>
      </c>
      <c r="BP586" s="60">
        <v>39994</v>
      </c>
      <c r="BQ586">
        <v>14885981</v>
      </c>
      <c r="BR586">
        <v>23400426</v>
      </c>
      <c r="BS586">
        <v>0.63599998000000002</v>
      </c>
      <c r="BT586">
        <v>8514445</v>
      </c>
      <c r="BV586">
        <v>3253077</v>
      </c>
      <c r="BW586">
        <v>600282.75</v>
      </c>
      <c r="BX586">
        <v>0.74000001000000004</v>
      </c>
      <c r="BY586">
        <v>0</v>
      </c>
      <c r="BZ586">
        <v>0</v>
      </c>
      <c r="CA586">
        <v>0</v>
      </c>
      <c r="CC586">
        <v>-0.14300001000000001</v>
      </c>
      <c r="CE586">
        <v>-2.3E-2</v>
      </c>
      <c r="CG586">
        <v>1.0999999999999999E-2</v>
      </c>
      <c r="CJ586">
        <v>1.8999999E-2</v>
      </c>
      <c r="CM586">
        <v>7.1000002000000006E-2</v>
      </c>
      <c r="CS586">
        <v>0</v>
      </c>
      <c r="CT586">
        <v>0</v>
      </c>
      <c r="CU586">
        <v>0</v>
      </c>
      <c r="CV586">
        <v>0.60699999000000004</v>
      </c>
      <c r="CW586">
        <v>0.49400001999999998</v>
      </c>
      <c r="CX586">
        <v>0.11300001</v>
      </c>
      <c r="CY586">
        <v>0.33099996999999998</v>
      </c>
      <c r="CZ586">
        <v>0.33099996999999998</v>
      </c>
      <c r="DA586">
        <v>0</v>
      </c>
      <c r="DB586">
        <v>3.5999997999999998E-2</v>
      </c>
      <c r="DC586">
        <v>1.0999999999999999E-2</v>
      </c>
      <c r="DD586">
        <v>1.4999999999999999E-2</v>
      </c>
      <c r="DE586">
        <v>0</v>
      </c>
      <c r="DF586">
        <v>2012</v>
      </c>
      <c r="DG586">
        <v>0.13410000999999999</v>
      </c>
      <c r="DH586">
        <v>7.6250001999999997E-2</v>
      </c>
      <c r="DI586">
        <v>5.7849999999999999E-2</v>
      </c>
      <c r="DJ586">
        <v>0.20514999</v>
      </c>
      <c r="DK586">
        <v>0.28139999999999998</v>
      </c>
      <c r="DR586">
        <v>0</v>
      </c>
      <c r="DS586">
        <v>0</v>
      </c>
      <c r="DT586">
        <v>0</v>
      </c>
      <c r="DU586">
        <v>0</v>
      </c>
      <c r="DV586">
        <v>75937</v>
      </c>
      <c r="DW586">
        <v>3253076</v>
      </c>
      <c r="DX586">
        <v>43.400002000000001</v>
      </c>
      <c r="DY586">
        <v>10.6</v>
      </c>
      <c r="DZ586">
        <v>42.839001000000003</v>
      </c>
      <c r="EA586">
        <v>5245</v>
      </c>
      <c r="EC586">
        <v>42050</v>
      </c>
      <c r="ED586">
        <v>1280316</v>
      </c>
      <c r="EF586">
        <v>30.447001</v>
      </c>
      <c r="EG586">
        <v>36749</v>
      </c>
      <c r="EH586">
        <v>1172261</v>
      </c>
      <c r="EN586">
        <v>2209</v>
      </c>
      <c r="EO586">
        <v>55456</v>
      </c>
      <c r="EP586">
        <v>3092</v>
      </c>
      <c r="ES586">
        <v>0</v>
      </c>
      <c r="EV586">
        <v>123232</v>
      </c>
      <c r="EW586">
        <v>0</v>
      </c>
      <c r="EX586">
        <v>0</v>
      </c>
      <c r="FB586">
        <v>14100130</v>
      </c>
      <c r="FI586">
        <v>11515884</v>
      </c>
      <c r="FP586">
        <v>293678.56</v>
      </c>
      <c r="FQ586">
        <v>442549.94</v>
      </c>
      <c r="FW586">
        <v>736228.5</v>
      </c>
      <c r="FX586">
        <v>-2393825</v>
      </c>
      <c r="FZ586">
        <v>206695.91</v>
      </c>
      <c r="GA586">
        <v>150828.14000000001</v>
      </c>
      <c r="GB586">
        <v>357524.03</v>
      </c>
      <c r="GC586">
        <v>29794.103999999999</v>
      </c>
      <c r="GL586">
        <v>-16321.91</v>
      </c>
      <c r="GM586">
        <v>3053.1210999999998</v>
      </c>
      <c r="GN586">
        <v>-906.95001000000002</v>
      </c>
      <c r="GQ586">
        <v>-1284454</v>
      </c>
      <c r="GR586">
        <v>-1252980.3999999999</v>
      </c>
      <c r="GS586">
        <v>-1252980.3999999999</v>
      </c>
      <c r="HA586">
        <v>-15208.419</v>
      </c>
      <c r="HB586">
        <v>-8165.7568000000001</v>
      </c>
      <c r="HE586">
        <v>-1276354.6000000001</v>
      </c>
      <c r="HG586">
        <v>11515364</v>
      </c>
    </row>
    <row r="587" spans="1:215" x14ac:dyDescent="0.25">
      <c r="A587">
        <v>42</v>
      </c>
      <c r="B587" t="s">
        <v>896</v>
      </c>
      <c r="C587">
        <v>2010</v>
      </c>
      <c r="E587" t="s">
        <v>897</v>
      </c>
      <c r="F587">
        <v>1940</v>
      </c>
      <c r="G587">
        <v>0</v>
      </c>
      <c r="I587">
        <v>0</v>
      </c>
      <c r="J587" t="s">
        <v>888</v>
      </c>
      <c r="K587" t="s">
        <v>889</v>
      </c>
      <c r="L587" t="s">
        <v>889</v>
      </c>
      <c r="M587">
        <v>2</v>
      </c>
      <c r="N587" t="s">
        <v>625</v>
      </c>
      <c r="O587">
        <v>0</v>
      </c>
      <c r="P587" t="s">
        <v>633</v>
      </c>
      <c r="Q587" t="s">
        <v>626</v>
      </c>
      <c r="R587">
        <v>2</v>
      </c>
      <c r="S587">
        <v>1</v>
      </c>
      <c r="T587" s="60">
        <v>40359</v>
      </c>
      <c r="U587" s="60">
        <v>40359</v>
      </c>
      <c r="V587" s="60">
        <v>40359</v>
      </c>
      <c r="W587" t="s">
        <v>324</v>
      </c>
      <c r="X587" t="s">
        <v>848</v>
      </c>
      <c r="Y587" t="s">
        <v>619</v>
      </c>
      <c r="Z587">
        <v>3.9999999000000001E-2</v>
      </c>
      <c r="AA587">
        <v>7.5000002999999996E-2</v>
      </c>
      <c r="AB587">
        <v>2</v>
      </c>
      <c r="AC587">
        <v>0</v>
      </c>
      <c r="AD587">
        <v>5</v>
      </c>
      <c r="AE587">
        <v>1</v>
      </c>
      <c r="AF587">
        <v>1</v>
      </c>
      <c r="AG587">
        <v>30</v>
      </c>
      <c r="BP587" s="60">
        <v>40359</v>
      </c>
      <c r="BQ587">
        <v>14851330</v>
      </c>
      <c r="BR587">
        <v>24344316</v>
      </c>
      <c r="BS587">
        <v>0.61000001000000004</v>
      </c>
      <c r="BT587">
        <v>9492986</v>
      </c>
      <c r="BV587">
        <v>3321614</v>
      </c>
      <c r="BW587">
        <v>633938.06000000006</v>
      </c>
      <c r="BX587">
        <v>0.75999998999999996</v>
      </c>
      <c r="BY587">
        <v>0</v>
      </c>
      <c r="BZ587">
        <v>0</v>
      </c>
      <c r="CA587">
        <v>0</v>
      </c>
      <c r="CC587">
        <v>0.13100000000000001</v>
      </c>
      <c r="CE587">
        <v>-2.9000001000000001E-2</v>
      </c>
      <c r="CG587">
        <v>2.1999999999999999E-2</v>
      </c>
      <c r="CJ587">
        <v>2.7000000999999999E-2</v>
      </c>
      <c r="CM587">
        <v>7.1999996999999996E-2</v>
      </c>
      <c r="CS587">
        <v>0</v>
      </c>
      <c r="CT587">
        <v>0</v>
      </c>
      <c r="CU587">
        <v>0</v>
      </c>
      <c r="CV587">
        <v>0.59699999999999998</v>
      </c>
      <c r="CW587">
        <v>0.46300000000000002</v>
      </c>
      <c r="CX587">
        <v>0.13400000000000001</v>
      </c>
      <c r="CY587">
        <v>0.31099999</v>
      </c>
      <c r="CZ587">
        <v>0.31099999</v>
      </c>
      <c r="DA587">
        <v>0</v>
      </c>
      <c r="DB587">
        <v>3.3000000000000002E-2</v>
      </c>
      <c r="DC587">
        <v>1.7000001000000001E-2</v>
      </c>
      <c r="DD587">
        <v>4.1999999000000003E-2</v>
      </c>
      <c r="DE587">
        <v>0</v>
      </c>
      <c r="DF587">
        <v>2013</v>
      </c>
      <c r="DG587">
        <v>0.1331</v>
      </c>
      <c r="DH587">
        <v>7.6250001999999997E-2</v>
      </c>
      <c r="DI587">
        <v>5.6850000999999997E-2</v>
      </c>
      <c r="DJ587">
        <v>0.21784999999999999</v>
      </c>
      <c r="DK587">
        <v>0.29409998999999998</v>
      </c>
      <c r="DR587">
        <v>0</v>
      </c>
      <c r="DS587">
        <v>0</v>
      </c>
      <c r="DT587">
        <v>0</v>
      </c>
      <c r="DU587">
        <v>0</v>
      </c>
      <c r="DV587">
        <v>76387</v>
      </c>
      <c r="DW587">
        <v>3321614</v>
      </c>
      <c r="DX587">
        <v>43.5</v>
      </c>
      <c r="DY587">
        <v>10.8</v>
      </c>
      <c r="DZ587">
        <v>43.484000999999999</v>
      </c>
      <c r="EA587">
        <v>5637</v>
      </c>
      <c r="EC587">
        <v>43134</v>
      </c>
      <c r="ED587">
        <v>1352158</v>
      </c>
      <c r="EF587">
        <v>31.347999999999999</v>
      </c>
      <c r="EG587">
        <v>37667</v>
      </c>
      <c r="EH587">
        <v>1237529</v>
      </c>
      <c r="EN587">
        <v>2284</v>
      </c>
      <c r="EO587">
        <v>58736</v>
      </c>
      <c r="EP587">
        <v>3183</v>
      </c>
      <c r="ES587">
        <v>0</v>
      </c>
      <c r="EV587">
        <v>125158</v>
      </c>
      <c r="EW587">
        <v>0</v>
      </c>
      <c r="EX587">
        <v>0</v>
      </c>
      <c r="FB587">
        <v>14790873</v>
      </c>
      <c r="FI587">
        <v>12456619</v>
      </c>
      <c r="FP587">
        <v>297613.96999999997</v>
      </c>
      <c r="FQ587">
        <v>479805.09</v>
      </c>
      <c r="FV587">
        <v>0</v>
      </c>
      <c r="FW587">
        <v>777419.06</v>
      </c>
      <c r="FX587">
        <v>1168500.1000000001</v>
      </c>
      <c r="FZ587">
        <v>194088.2</v>
      </c>
      <c r="GA587">
        <v>133351.53</v>
      </c>
      <c r="GB587">
        <v>327439.75</v>
      </c>
      <c r="GC587">
        <v>30968.133000000002</v>
      </c>
      <c r="GL587">
        <v>-18206.405999999999</v>
      </c>
      <c r="GM587">
        <v>1549.318</v>
      </c>
      <c r="GN587">
        <v>-465.50799999999998</v>
      </c>
      <c r="GQ587">
        <v>2287204.5</v>
      </c>
      <c r="GR587">
        <v>-1321808.8</v>
      </c>
      <c r="GS587">
        <v>-1321808.8</v>
      </c>
      <c r="HA587">
        <v>-15310.68</v>
      </c>
      <c r="HB587">
        <v>-8830.0537000000004</v>
      </c>
      <c r="HE587">
        <v>-1345949.5</v>
      </c>
      <c r="HG587">
        <v>12456619</v>
      </c>
    </row>
    <row r="588" spans="1:215" x14ac:dyDescent="0.25">
      <c r="A588">
        <v>42</v>
      </c>
      <c r="B588" t="s">
        <v>896</v>
      </c>
      <c r="C588">
        <v>2011</v>
      </c>
      <c r="E588" t="s">
        <v>897</v>
      </c>
      <c r="F588">
        <v>1940</v>
      </c>
      <c r="G588">
        <v>0</v>
      </c>
      <c r="I588">
        <v>0</v>
      </c>
      <c r="J588" t="s">
        <v>888</v>
      </c>
      <c r="K588" t="s">
        <v>889</v>
      </c>
      <c r="L588" t="s">
        <v>889</v>
      </c>
      <c r="M588">
        <v>2</v>
      </c>
      <c r="N588" t="s">
        <v>625</v>
      </c>
      <c r="O588">
        <v>0</v>
      </c>
      <c r="P588" t="s">
        <v>633</v>
      </c>
      <c r="Q588" t="s">
        <v>626</v>
      </c>
      <c r="R588">
        <v>2</v>
      </c>
      <c r="S588">
        <v>1</v>
      </c>
      <c r="T588" s="60">
        <v>40724</v>
      </c>
      <c r="U588" s="60">
        <v>40724</v>
      </c>
      <c r="V588" s="60">
        <v>40724</v>
      </c>
      <c r="W588" t="s">
        <v>201</v>
      </c>
      <c r="X588" t="s">
        <v>848</v>
      </c>
      <c r="Y588" t="s">
        <v>619</v>
      </c>
      <c r="Z588">
        <v>3.5000000000000003E-2</v>
      </c>
      <c r="AA588">
        <v>7.5000002999999996E-2</v>
      </c>
      <c r="AB588">
        <v>1</v>
      </c>
      <c r="AC588">
        <v>0</v>
      </c>
      <c r="AD588">
        <v>5</v>
      </c>
      <c r="AE588">
        <v>1</v>
      </c>
      <c r="AF588">
        <v>1</v>
      </c>
      <c r="AG588">
        <v>30</v>
      </c>
      <c r="BP588" s="60">
        <v>40724</v>
      </c>
      <c r="BQ588">
        <v>14908138</v>
      </c>
      <c r="BR588">
        <v>25968692</v>
      </c>
      <c r="BS588">
        <v>0.57399999999999995</v>
      </c>
      <c r="BT588">
        <v>11060554</v>
      </c>
      <c r="BV588">
        <v>3451756</v>
      </c>
      <c r="BW588">
        <v>678741.44</v>
      </c>
      <c r="BX588">
        <v>1.53</v>
      </c>
      <c r="BY588">
        <v>0</v>
      </c>
      <c r="BZ588">
        <v>0</v>
      </c>
      <c r="CA588">
        <v>0</v>
      </c>
      <c r="CC588">
        <v>0.21600000999999999</v>
      </c>
      <c r="CE588">
        <v>5.5999998000000002E-2</v>
      </c>
      <c r="CG588">
        <v>5.0999998999999997E-2</v>
      </c>
      <c r="CJ588">
        <v>4.8000000000000001E-2</v>
      </c>
      <c r="CM588">
        <v>7.6999999999999999E-2</v>
      </c>
      <c r="CS588">
        <v>0</v>
      </c>
      <c r="CT588">
        <v>0</v>
      </c>
      <c r="CU588">
        <v>0</v>
      </c>
      <c r="CV588">
        <v>0.63499998999999996</v>
      </c>
      <c r="CW588">
        <v>0.48400003000000003</v>
      </c>
      <c r="CX588">
        <v>0.15100000999999999</v>
      </c>
      <c r="CY588">
        <v>0.25600001</v>
      </c>
      <c r="CZ588">
        <v>0.25600001</v>
      </c>
      <c r="DA588">
        <v>0</v>
      </c>
      <c r="DB588">
        <v>3.0999999E-2</v>
      </c>
      <c r="DC588">
        <v>2.4E-2</v>
      </c>
      <c r="DD588">
        <v>2.4E-2</v>
      </c>
      <c r="DE588">
        <v>2.9999998999999999E-2</v>
      </c>
      <c r="DF588">
        <v>2014</v>
      </c>
      <c r="DG588">
        <v>0.1177</v>
      </c>
      <c r="DH588">
        <v>7.6250001999999997E-2</v>
      </c>
      <c r="DI588">
        <v>4.1450001E-2</v>
      </c>
      <c r="DJ588">
        <v>0.22364998999999999</v>
      </c>
      <c r="DK588">
        <v>0.2999</v>
      </c>
      <c r="DR588">
        <v>0</v>
      </c>
      <c r="DS588">
        <v>0</v>
      </c>
      <c r="DT588">
        <v>0</v>
      </c>
      <c r="DU588">
        <v>0</v>
      </c>
      <c r="DV588">
        <v>76349</v>
      </c>
      <c r="DW588">
        <v>3451756</v>
      </c>
      <c r="DX588">
        <v>43.599997999999999</v>
      </c>
      <c r="DY588">
        <v>10.9</v>
      </c>
      <c r="DZ588">
        <v>45.209999000000003</v>
      </c>
      <c r="EA588">
        <v>6135</v>
      </c>
      <c r="EC588">
        <v>44419</v>
      </c>
      <c r="ED588">
        <v>1433386</v>
      </c>
      <c r="EF588">
        <v>32.270000000000003</v>
      </c>
      <c r="EG588">
        <v>38755</v>
      </c>
      <c r="EH588">
        <v>1310584</v>
      </c>
      <c r="EN588">
        <v>2379</v>
      </c>
      <c r="EO588">
        <v>62730</v>
      </c>
      <c r="EP588">
        <v>3285</v>
      </c>
      <c r="ES588">
        <v>0</v>
      </c>
      <c r="EV588">
        <v>126903</v>
      </c>
      <c r="EW588">
        <v>0</v>
      </c>
      <c r="EX588">
        <v>0</v>
      </c>
      <c r="FB588">
        <v>15330710</v>
      </c>
      <c r="FI588">
        <v>15130606</v>
      </c>
      <c r="FP588">
        <v>302262.81</v>
      </c>
      <c r="FQ588">
        <v>1037936</v>
      </c>
      <c r="FW588">
        <v>1340198.8</v>
      </c>
      <c r="FX588">
        <v>2398629.2999999998</v>
      </c>
      <c r="FZ588">
        <v>200003.25</v>
      </c>
      <c r="GA588">
        <v>152176.31</v>
      </c>
      <c r="GB588">
        <v>352179.56</v>
      </c>
      <c r="GC588">
        <v>30610.988000000001</v>
      </c>
      <c r="GL588">
        <v>-22160.688999999998</v>
      </c>
      <c r="GM588">
        <v>2447.1808999999998</v>
      </c>
      <c r="GN588">
        <v>-734.03399999999999</v>
      </c>
      <c r="GQ588">
        <v>4101171</v>
      </c>
      <c r="GR588">
        <v>-1402535.8</v>
      </c>
      <c r="GS588">
        <v>-1402535.8</v>
      </c>
      <c r="HA588">
        <v>-17325.386999999999</v>
      </c>
      <c r="HB588">
        <v>-7322.7388000000001</v>
      </c>
      <c r="HE588">
        <v>-1427183.9</v>
      </c>
      <c r="HG588">
        <v>15130606</v>
      </c>
    </row>
    <row r="589" spans="1:215" x14ac:dyDescent="0.25">
      <c r="A589">
        <v>42</v>
      </c>
      <c r="B589" t="s">
        <v>896</v>
      </c>
      <c r="C589">
        <v>2012</v>
      </c>
      <c r="E589" t="s">
        <v>897</v>
      </c>
      <c r="F589">
        <v>1940</v>
      </c>
      <c r="G589">
        <v>0</v>
      </c>
      <c r="I589">
        <v>0</v>
      </c>
      <c r="J589" t="s">
        <v>888</v>
      </c>
      <c r="K589" t="s">
        <v>889</v>
      </c>
      <c r="L589" t="s">
        <v>889</v>
      </c>
      <c r="M589">
        <v>2</v>
      </c>
      <c r="N589" t="s">
        <v>625</v>
      </c>
      <c r="O589">
        <v>0</v>
      </c>
      <c r="P589" t="s">
        <v>633</v>
      </c>
      <c r="Q589" t="s">
        <v>626</v>
      </c>
      <c r="R589">
        <v>2</v>
      </c>
      <c r="S589">
        <v>1</v>
      </c>
      <c r="T589" s="60">
        <v>41090</v>
      </c>
      <c r="U589" s="60">
        <v>41090</v>
      </c>
      <c r="V589" s="60">
        <v>41090</v>
      </c>
      <c r="W589" t="s">
        <v>201</v>
      </c>
      <c r="X589" t="s">
        <v>848</v>
      </c>
      <c r="Y589" t="s">
        <v>619</v>
      </c>
      <c r="Z589">
        <v>3.5000000000000003E-2</v>
      </c>
      <c r="AA589">
        <v>7.5000002999999996E-2</v>
      </c>
      <c r="AB589">
        <v>1</v>
      </c>
      <c r="AC589">
        <v>0</v>
      </c>
      <c r="AD589">
        <v>5</v>
      </c>
      <c r="AE589">
        <v>1</v>
      </c>
      <c r="AF589">
        <v>1</v>
      </c>
      <c r="AG589">
        <v>30</v>
      </c>
      <c r="BP589" s="60">
        <v>41090</v>
      </c>
      <c r="BQ589">
        <v>14691371</v>
      </c>
      <c r="BR589">
        <v>26973854</v>
      </c>
      <c r="BS589">
        <v>0.54500002000000003</v>
      </c>
      <c r="BT589">
        <v>12282483</v>
      </c>
      <c r="BV589">
        <v>3479567</v>
      </c>
      <c r="BW589">
        <v>757822.19</v>
      </c>
      <c r="BX589">
        <v>0.74000001000000004</v>
      </c>
      <c r="BY589">
        <v>0</v>
      </c>
      <c r="BZ589">
        <v>0</v>
      </c>
      <c r="CA589">
        <v>0</v>
      </c>
      <c r="CC589">
        <v>2.4E-2</v>
      </c>
      <c r="CE589">
        <v>0.12100001000000001</v>
      </c>
      <c r="CG589">
        <v>2.5999998999999999E-2</v>
      </c>
      <c r="CJ589">
        <v>5.5E-2</v>
      </c>
      <c r="CM589">
        <v>7.1999996999999996E-2</v>
      </c>
      <c r="CS589">
        <v>0</v>
      </c>
      <c r="CT589">
        <v>0</v>
      </c>
      <c r="CU589">
        <v>0</v>
      </c>
      <c r="CV589">
        <v>0.63099998000000002</v>
      </c>
      <c r="CW589">
        <v>0.47499998999999998</v>
      </c>
      <c r="CX589">
        <v>0.156</v>
      </c>
      <c r="CY589">
        <v>0.23</v>
      </c>
      <c r="CZ589">
        <v>0.23</v>
      </c>
      <c r="DA589">
        <v>0</v>
      </c>
      <c r="DB589">
        <v>3.9999999000000001E-2</v>
      </c>
      <c r="DC589">
        <v>2.9000001000000001E-2</v>
      </c>
      <c r="DD589">
        <v>2.9999998999999999E-2</v>
      </c>
      <c r="DE589">
        <v>3.9999999000000001E-2</v>
      </c>
      <c r="DF589">
        <v>2015</v>
      </c>
      <c r="DG589">
        <v>0.1179</v>
      </c>
      <c r="DH589">
        <v>7.6250001999999997E-2</v>
      </c>
      <c r="DI589">
        <v>4.1650000999999999E-2</v>
      </c>
      <c r="DJ589">
        <v>0.24264999000000001</v>
      </c>
      <c r="DK589">
        <v>0.31889999000000002</v>
      </c>
      <c r="DR589">
        <v>0</v>
      </c>
      <c r="DS589">
        <v>0</v>
      </c>
      <c r="DT589">
        <v>0</v>
      </c>
      <c r="DU589">
        <v>0</v>
      </c>
      <c r="DV589">
        <v>75951</v>
      </c>
      <c r="DW589">
        <v>3479567</v>
      </c>
      <c r="DX589">
        <v>43.599997999999999</v>
      </c>
      <c r="DY589">
        <v>11</v>
      </c>
      <c r="DZ589">
        <v>45.813000000000002</v>
      </c>
      <c r="EA589">
        <v>6668</v>
      </c>
      <c r="EC589">
        <v>46094</v>
      </c>
      <c r="ED589">
        <v>1525183</v>
      </c>
      <c r="EF589">
        <v>33.089001000000003</v>
      </c>
      <c r="EG589">
        <v>40152</v>
      </c>
      <c r="EH589">
        <v>1392874</v>
      </c>
      <c r="EN589">
        <v>2477</v>
      </c>
      <c r="EO589">
        <v>67006</v>
      </c>
      <c r="EP589">
        <v>3465</v>
      </c>
      <c r="ES589">
        <v>0</v>
      </c>
      <c r="EV589">
        <v>128713</v>
      </c>
      <c r="EW589">
        <v>0</v>
      </c>
      <c r="EX589">
        <v>0</v>
      </c>
      <c r="EZ589">
        <v>15391786</v>
      </c>
      <c r="FA589">
        <v>242965</v>
      </c>
      <c r="FB589">
        <v>16229257</v>
      </c>
      <c r="FI589">
        <v>14797121</v>
      </c>
      <c r="FP589">
        <v>309729.94</v>
      </c>
      <c r="FQ589">
        <v>557339.56000000006</v>
      </c>
      <c r="FW589">
        <v>867069.5</v>
      </c>
      <c r="FX589">
        <v>-68546.085999999996</v>
      </c>
      <c r="FZ589">
        <v>210189.58</v>
      </c>
      <c r="GA589">
        <v>163431.23000000001</v>
      </c>
      <c r="GB589">
        <v>373620.81</v>
      </c>
      <c r="GC589">
        <v>30536.687999999998</v>
      </c>
      <c r="GL589">
        <v>-28088.561000000002</v>
      </c>
      <c r="GM589">
        <v>3104.9250000000002</v>
      </c>
      <c r="GN589">
        <v>-931.52002000000005</v>
      </c>
      <c r="GQ589">
        <v>1176765.8</v>
      </c>
      <c r="GR589">
        <v>-1482939.1</v>
      </c>
      <c r="GS589">
        <v>-1482939.1</v>
      </c>
      <c r="HA589">
        <v>-19549.072</v>
      </c>
      <c r="HB589">
        <v>-7762.8798999999999</v>
      </c>
      <c r="HE589">
        <v>-1510251.1</v>
      </c>
      <c r="HG589">
        <v>14797121</v>
      </c>
    </row>
    <row r="590" spans="1:215" x14ac:dyDescent="0.25">
      <c r="A590">
        <v>42</v>
      </c>
      <c r="B590" t="s">
        <v>896</v>
      </c>
      <c r="C590">
        <v>2013</v>
      </c>
      <c r="E590" t="s">
        <v>897</v>
      </c>
      <c r="F590">
        <v>1940</v>
      </c>
      <c r="G590">
        <v>0</v>
      </c>
      <c r="I590">
        <v>0</v>
      </c>
      <c r="J590" t="s">
        <v>888</v>
      </c>
      <c r="K590" t="s">
        <v>889</v>
      </c>
      <c r="L590" t="s">
        <v>889</v>
      </c>
      <c r="M590">
        <v>2</v>
      </c>
      <c r="N590" t="s">
        <v>625</v>
      </c>
      <c r="O590">
        <v>0</v>
      </c>
      <c r="P590" t="s">
        <v>633</v>
      </c>
      <c r="Q590" t="s">
        <v>626</v>
      </c>
      <c r="R590">
        <v>2</v>
      </c>
      <c r="S590">
        <v>1</v>
      </c>
      <c r="T590" s="60">
        <v>41455</v>
      </c>
      <c r="U590" s="60">
        <v>41455</v>
      </c>
      <c r="V590" s="60">
        <v>41455</v>
      </c>
      <c r="W590" t="s">
        <v>201</v>
      </c>
      <c r="X590" t="s">
        <v>848</v>
      </c>
      <c r="Y590" t="s">
        <v>619</v>
      </c>
      <c r="Z590">
        <v>3.5000000000000003E-2</v>
      </c>
      <c r="AA590">
        <v>7.5000002999999996E-2</v>
      </c>
      <c r="AB590">
        <v>1</v>
      </c>
      <c r="AC590">
        <v>0</v>
      </c>
      <c r="AD590">
        <v>5</v>
      </c>
      <c r="AE590">
        <v>1</v>
      </c>
      <c r="AF590">
        <v>1</v>
      </c>
      <c r="AG590">
        <v>30</v>
      </c>
      <c r="AI590" t="s">
        <v>898</v>
      </c>
      <c r="AO590">
        <v>16108808</v>
      </c>
      <c r="AP590">
        <v>14962758</v>
      </c>
      <c r="AQ590">
        <v>-728186.88</v>
      </c>
      <c r="AR590">
        <v>0</v>
      </c>
      <c r="AS590">
        <v>0</v>
      </c>
      <c r="AT590">
        <v>0</v>
      </c>
      <c r="AU590">
        <v>1</v>
      </c>
      <c r="AV590">
        <v>2</v>
      </c>
      <c r="AX590">
        <v>0</v>
      </c>
      <c r="AY590">
        <v>0.2</v>
      </c>
      <c r="AZ590">
        <v>5</v>
      </c>
      <c r="BA590">
        <v>0</v>
      </c>
      <c r="BB590">
        <v>0</v>
      </c>
      <c r="BC590">
        <v>4</v>
      </c>
      <c r="BD590">
        <v>1</v>
      </c>
      <c r="BE590">
        <v>1</v>
      </c>
      <c r="BP590" s="60">
        <v>41455</v>
      </c>
      <c r="BQ590">
        <v>14962758</v>
      </c>
      <c r="BR590">
        <v>28817232</v>
      </c>
      <c r="BS590">
        <v>0.51899998999999997</v>
      </c>
      <c r="BT590">
        <v>13854474</v>
      </c>
      <c r="BV590">
        <v>3480066</v>
      </c>
      <c r="BW590">
        <v>802984.63</v>
      </c>
      <c r="BX590">
        <v>0.70999997999999997</v>
      </c>
      <c r="BY590">
        <v>0</v>
      </c>
      <c r="BZ590">
        <v>0</v>
      </c>
      <c r="CA590">
        <v>0</v>
      </c>
      <c r="CC590">
        <v>0.14099999999999999</v>
      </c>
      <c r="CE590">
        <v>0.124</v>
      </c>
      <c r="CG590">
        <v>6.6000000000000003E-2</v>
      </c>
      <c r="CJ590">
        <v>6.4000003E-2</v>
      </c>
      <c r="CM590">
        <v>7.2999998999999996E-2</v>
      </c>
      <c r="CS590">
        <v>0</v>
      </c>
      <c r="CT590">
        <v>0</v>
      </c>
      <c r="CU590">
        <v>0</v>
      </c>
      <c r="CV590">
        <v>0.63200003000000005</v>
      </c>
      <c r="CW590">
        <v>0.46500000000000002</v>
      </c>
      <c r="CX590">
        <v>0.16700001</v>
      </c>
      <c r="CY590">
        <v>0.21299999999999999</v>
      </c>
      <c r="CZ590">
        <v>0.21299999999999999</v>
      </c>
      <c r="DA590">
        <v>0</v>
      </c>
      <c r="DB590">
        <v>3.9999999000000001E-2</v>
      </c>
      <c r="DC590">
        <v>2.4E-2</v>
      </c>
      <c r="DD590">
        <v>3.3000000000000002E-2</v>
      </c>
      <c r="DE590">
        <v>5.8000002000000002E-2</v>
      </c>
      <c r="DF590">
        <v>2016</v>
      </c>
      <c r="DG590">
        <v>0.1229</v>
      </c>
      <c r="DH590">
        <v>7.6250001999999997E-2</v>
      </c>
      <c r="DI590">
        <v>4.6649999999999997E-2</v>
      </c>
      <c r="DJ590">
        <v>0.26715000999999999</v>
      </c>
      <c r="DK590">
        <v>0.34339999999999998</v>
      </c>
      <c r="DR590">
        <v>0</v>
      </c>
      <c r="DS590">
        <v>0</v>
      </c>
      <c r="DT590">
        <v>0</v>
      </c>
      <c r="DU590">
        <v>0</v>
      </c>
      <c r="DV590">
        <v>74831</v>
      </c>
      <c r="DW590">
        <v>3480066</v>
      </c>
      <c r="DX590">
        <v>43.599997999999999</v>
      </c>
      <c r="DY590">
        <v>11.2</v>
      </c>
      <c r="DZ590">
        <v>46.506000999999998</v>
      </c>
      <c r="EA590">
        <v>7194</v>
      </c>
      <c r="EC590">
        <v>47406</v>
      </c>
      <c r="ED590">
        <v>1608659</v>
      </c>
      <c r="EF590">
        <v>33.933998000000003</v>
      </c>
      <c r="EG590">
        <v>41299</v>
      </c>
      <c r="EH590">
        <v>1467843</v>
      </c>
      <c r="EN590">
        <v>2582</v>
      </c>
      <c r="EO590">
        <v>71414</v>
      </c>
      <c r="EP590">
        <v>3525</v>
      </c>
      <c r="ES590">
        <v>0</v>
      </c>
      <c r="EV590">
        <v>129431</v>
      </c>
      <c r="EW590">
        <v>0</v>
      </c>
      <c r="EX590">
        <v>0</v>
      </c>
      <c r="FB590">
        <v>17449170</v>
      </c>
      <c r="FI590">
        <v>16108808</v>
      </c>
      <c r="FP590">
        <v>304738.71999999997</v>
      </c>
      <c r="FQ590">
        <v>568233.43999999994</v>
      </c>
      <c r="FW590">
        <v>872972.19</v>
      </c>
      <c r="FX590">
        <v>1601781.1</v>
      </c>
      <c r="FZ590">
        <v>254918.48</v>
      </c>
      <c r="GA590">
        <v>184104.56</v>
      </c>
      <c r="GB590">
        <v>439023.03</v>
      </c>
      <c r="GC590">
        <v>30059.686000000002</v>
      </c>
      <c r="GL590">
        <v>-33143.495999999999</v>
      </c>
      <c r="GM590">
        <v>3077.116</v>
      </c>
      <c r="GN590">
        <v>-923.16803000000004</v>
      </c>
      <c r="GQ590">
        <v>2912846.5</v>
      </c>
      <c r="GR590">
        <v>-1570722.9</v>
      </c>
      <c r="GS590">
        <v>-1570722.9</v>
      </c>
      <c r="HA590">
        <v>-22059.094000000001</v>
      </c>
      <c r="HB590">
        <v>-8377.0028999999995</v>
      </c>
      <c r="HE590">
        <v>-1601159</v>
      </c>
      <c r="HG590">
        <v>16108808</v>
      </c>
    </row>
    <row r="591" spans="1:215" x14ac:dyDescent="0.25">
      <c r="A591">
        <v>42</v>
      </c>
      <c r="B591" t="s">
        <v>896</v>
      </c>
      <c r="C591">
        <v>2014</v>
      </c>
      <c r="E591" t="s">
        <v>897</v>
      </c>
      <c r="F591">
        <v>1940</v>
      </c>
      <c r="G591">
        <v>0</v>
      </c>
      <c r="I591">
        <v>0</v>
      </c>
      <c r="J591" t="s">
        <v>888</v>
      </c>
      <c r="K591" t="s">
        <v>889</v>
      </c>
      <c r="L591" t="s">
        <v>889</v>
      </c>
      <c r="M591">
        <v>2</v>
      </c>
      <c r="N591" t="s">
        <v>625</v>
      </c>
      <c r="O591">
        <v>0</v>
      </c>
      <c r="P591" t="s">
        <v>633</v>
      </c>
      <c r="Q591" t="s">
        <v>626</v>
      </c>
      <c r="R591">
        <v>2</v>
      </c>
      <c r="S591">
        <v>1</v>
      </c>
      <c r="T591" s="60">
        <v>41820</v>
      </c>
      <c r="U591" s="60">
        <v>41820</v>
      </c>
      <c r="V591" s="60">
        <v>41820</v>
      </c>
      <c r="W591" t="s">
        <v>201</v>
      </c>
      <c r="X591" t="s">
        <v>848</v>
      </c>
      <c r="Y591" t="s">
        <v>619</v>
      </c>
      <c r="Z591">
        <v>3.5000000000000003E-2</v>
      </c>
      <c r="AA591">
        <v>7.5000002999999996E-2</v>
      </c>
      <c r="AB591">
        <v>1</v>
      </c>
      <c r="AC591">
        <v>0</v>
      </c>
      <c r="AD591">
        <v>5</v>
      </c>
      <c r="AE591">
        <v>1</v>
      </c>
      <c r="AF591">
        <v>1</v>
      </c>
      <c r="AG591">
        <v>30</v>
      </c>
      <c r="AI591" t="s">
        <v>899</v>
      </c>
      <c r="AO591">
        <v>18092570</v>
      </c>
      <c r="AP591">
        <v>16174199</v>
      </c>
      <c r="AQ591">
        <v>-819485.63</v>
      </c>
      <c r="AR591">
        <v>0</v>
      </c>
      <c r="AS591">
        <v>0</v>
      </c>
      <c r="AT591">
        <v>0</v>
      </c>
      <c r="AU591">
        <v>1</v>
      </c>
      <c r="AV591">
        <v>2</v>
      </c>
      <c r="AX591">
        <v>0</v>
      </c>
      <c r="AY591">
        <v>0.2</v>
      </c>
      <c r="AZ591">
        <v>5</v>
      </c>
      <c r="BA591">
        <v>0</v>
      </c>
      <c r="BB591">
        <v>0</v>
      </c>
      <c r="BC591">
        <v>4</v>
      </c>
      <c r="BD591">
        <v>1</v>
      </c>
      <c r="BE591">
        <v>1</v>
      </c>
      <c r="BP591" s="60">
        <v>41820</v>
      </c>
      <c r="BQ591">
        <v>16174199</v>
      </c>
      <c r="BR591">
        <v>30184404</v>
      </c>
      <c r="BS591">
        <v>0.53600000999999997</v>
      </c>
      <c r="BT591">
        <v>14010205</v>
      </c>
      <c r="BV591">
        <v>3486327</v>
      </c>
      <c r="BW591">
        <v>823446.13</v>
      </c>
      <c r="BX591">
        <v>0.68000000999999999</v>
      </c>
      <c r="BY591">
        <v>0</v>
      </c>
      <c r="BZ591">
        <v>0</v>
      </c>
      <c r="CA591">
        <v>0</v>
      </c>
      <c r="CC591">
        <v>0.18100000999999999</v>
      </c>
      <c r="CE591">
        <v>0.11300001</v>
      </c>
      <c r="CG591">
        <v>0.13699998999999999</v>
      </c>
      <c r="CJ591">
        <v>7.1999996999999996E-2</v>
      </c>
      <c r="CM591">
        <v>8.1999995000000006E-2</v>
      </c>
      <c r="CS591">
        <v>0</v>
      </c>
      <c r="CT591">
        <v>0</v>
      </c>
      <c r="CU591">
        <v>0</v>
      </c>
      <c r="CV591">
        <v>0.63200003000000005</v>
      </c>
      <c r="CW591">
        <v>0.44299999000000001</v>
      </c>
      <c r="CX591">
        <v>0.189</v>
      </c>
      <c r="CY591">
        <v>0.19900000000000001</v>
      </c>
      <c r="CZ591">
        <v>0.19900000000000001</v>
      </c>
      <c r="DA591">
        <v>0</v>
      </c>
      <c r="DB591">
        <v>4.0999997000000003E-2</v>
      </c>
      <c r="DC591">
        <v>2.3E-2</v>
      </c>
      <c r="DD591">
        <v>3.5999997999999998E-2</v>
      </c>
      <c r="DE591">
        <v>6.8999998000000007E-2</v>
      </c>
      <c r="DF591">
        <v>2017</v>
      </c>
      <c r="DG591">
        <v>0.12270001</v>
      </c>
      <c r="DH591">
        <v>7.6250001999999997E-2</v>
      </c>
      <c r="DI591">
        <v>4.6449999999999998E-2</v>
      </c>
      <c r="DJ591">
        <v>0.27344998999999998</v>
      </c>
      <c r="DK591">
        <v>0.34970000000000001</v>
      </c>
      <c r="DR591">
        <v>0</v>
      </c>
      <c r="DS591">
        <v>0</v>
      </c>
      <c r="DT591">
        <v>0</v>
      </c>
      <c r="DU591">
        <v>0</v>
      </c>
      <c r="DV591">
        <v>73407</v>
      </c>
      <c r="DW591">
        <v>3486327</v>
      </c>
      <c r="DZ591">
        <v>47.493113999999998</v>
      </c>
      <c r="EA591">
        <v>7762</v>
      </c>
      <c r="EB591">
        <v>27689</v>
      </c>
      <c r="EC591">
        <v>48576</v>
      </c>
      <c r="ED591">
        <v>1684852</v>
      </c>
      <c r="EF591">
        <v>34.684863999999997</v>
      </c>
      <c r="EG591">
        <v>42308</v>
      </c>
      <c r="EH591">
        <v>1536273</v>
      </c>
      <c r="EN591">
        <v>2641</v>
      </c>
      <c r="EO591">
        <v>74947</v>
      </c>
      <c r="EP591">
        <v>3627</v>
      </c>
      <c r="EV591">
        <v>157434</v>
      </c>
      <c r="EW591">
        <v>1</v>
      </c>
      <c r="EX591">
        <v>1</v>
      </c>
      <c r="FB591">
        <v>18389364</v>
      </c>
      <c r="FP591">
        <v>304981.63</v>
      </c>
      <c r="FQ591">
        <v>79995.960999999996</v>
      </c>
      <c r="FR591">
        <v>483330.28</v>
      </c>
      <c r="FW591">
        <v>868307.88</v>
      </c>
      <c r="FX591">
        <v>2422760.2999999998</v>
      </c>
      <c r="FZ591">
        <v>207296.84</v>
      </c>
      <c r="GA591">
        <v>179227.53</v>
      </c>
      <c r="GB591">
        <v>386524.38</v>
      </c>
      <c r="GC591">
        <v>29245.271000000001</v>
      </c>
      <c r="GL591">
        <v>-37177.75</v>
      </c>
      <c r="GM591">
        <v>2708.2251000000001</v>
      </c>
      <c r="GN591">
        <v>-812.41301999999996</v>
      </c>
      <c r="GQ591">
        <v>3671555.8</v>
      </c>
      <c r="GR591">
        <v>-1654375.8</v>
      </c>
      <c r="GS591">
        <v>-1654375.8</v>
      </c>
      <c r="HA591">
        <v>-25461.844000000001</v>
      </c>
      <c r="HB591">
        <v>-7955.9722000000002</v>
      </c>
      <c r="HE591">
        <v>-1687793.5</v>
      </c>
      <c r="HG591">
        <v>18092570</v>
      </c>
    </row>
    <row r="592" spans="1:215" x14ac:dyDescent="0.25">
      <c r="A592">
        <v>43</v>
      </c>
      <c r="B592" t="s">
        <v>900</v>
      </c>
      <c r="C592">
        <v>2001</v>
      </c>
      <c r="E592" t="s">
        <v>901</v>
      </c>
      <c r="F592">
        <v>1938</v>
      </c>
      <c r="G592">
        <v>0</v>
      </c>
      <c r="I592">
        <v>1</v>
      </c>
      <c r="J592" t="s">
        <v>687</v>
      </c>
      <c r="K592" t="s">
        <v>688</v>
      </c>
      <c r="L592" t="s">
        <v>902</v>
      </c>
      <c r="M592">
        <v>1</v>
      </c>
      <c r="N592" t="s">
        <v>615</v>
      </c>
      <c r="O592">
        <v>0</v>
      </c>
      <c r="P592" t="s">
        <v>633</v>
      </c>
      <c r="Q592" t="s">
        <v>626</v>
      </c>
      <c r="R592">
        <v>2</v>
      </c>
      <c r="S592">
        <v>1</v>
      </c>
      <c r="T592" s="60">
        <v>37072</v>
      </c>
      <c r="U592" s="60">
        <v>37072</v>
      </c>
      <c r="V592" s="60">
        <v>37072</v>
      </c>
      <c r="W592" t="s">
        <v>201</v>
      </c>
      <c r="X592" t="s">
        <v>903</v>
      </c>
      <c r="Y592" t="s">
        <v>619</v>
      </c>
      <c r="Z592">
        <v>3.9999999000000001E-2</v>
      </c>
      <c r="AA592">
        <v>7.9999998000000003E-2</v>
      </c>
      <c r="AB592">
        <v>1</v>
      </c>
      <c r="AC592">
        <v>0</v>
      </c>
      <c r="AD592">
        <v>3</v>
      </c>
      <c r="AE592">
        <v>1</v>
      </c>
      <c r="AF592">
        <v>1</v>
      </c>
      <c r="AG592">
        <v>0</v>
      </c>
      <c r="BP592" s="60">
        <v>37072</v>
      </c>
      <c r="BQ592">
        <v>26490000</v>
      </c>
      <c r="BR592">
        <v>26489976</v>
      </c>
      <c r="BS592">
        <v>1</v>
      </c>
      <c r="BT592">
        <v>-24</v>
      </c>
      <c r="BV592">
        <v>4398443</v>
      </c>
      <c r="BW592">
        <v>390679</v>
      </c>
      <c r="BX592">
        <v>1</v>
      </c>
      <c r="BY592">
        <v>0</v>
      </c>
      <c r="BZ592">
        <v>0</v>
      </c>
      <c r="CA592">
        <v>0</v>
      </c>
      <c r="CC592">
        <v>-5.1999996999999999E-2</v>
      </c>
      <c r="CE592">
        <v>7.2999998999999996E-2</v>
      </c>
      <c r="CG592">
        <v>0.109</v>
      </c>
      <c r="CS592">
        <v>0</v>
      </c>
      <c r="CT592">
        <v>0</v>
      </c>
      <c r="CU592">
        <v>0</v>
      </c>
      <c r="CV592">
        <v>0.49450000999999999</v>
      </c>
      <c r="CW592">
        <v>0.32169998</v>
      </c>
      <c r="CX592">
        <v>0.17280000000000001</v>
      </c>
      <c r="CY592">
        <v>0.27610001000000001</v>
      </c>
      <c r="CZ592">
        <v>0.26910001</v>
      </c>
      <c r="DA592">
        <v>0</v>
      </c>
      <c r="DB592">
        <v>0.12109999</v>
      </c>
      <c r="DC592">
        <v>5.6799996999999998E-2</v>
      </c>
      <c r="DD592">
        <v>5.1499999999999997E-2</v>
      </c>
      <c r="DE592">
        <v>0</v>
      </c>
      <c r="DF592">
        <v>2003</v>
      </c>
      <c r="DG592">
        <v>0.11270001</v>
      </c>
      <c r="DH592">
        <v>3.4499999000000003E-2</v>
      </c>
      <c r="DI592">
        <v>7.8200005000000003E-2</v>
      </c>
      <c r="DJ592">
        <v>0.1401</v>
      </c>
      <c r="DK592">
        <v>0.17459999000000001</v>
      </c>
      <c r="DR592">
        <v>0</v>
      </c>
      <c r="DS592">
        <v>0</v>
      </c>
      <c r="DT592">
        <v>0</v>
      </c>
      <c r="DU592">
        <v>0</v>
      </c>
      <c r="DV592">
        <v>87069</v>
      </c>
      <c r="DW592">
        <v>4468864</v>
      </c>
      <c r="DX592">
        <v>43.900002000000001</v>
      </c>
      <c r="DY592">
        <v>12.4</v>
      </c>
      <c r="DZ592">
        <v>51.324001000000003</v>
      </c>
      <c r="EA592">
        <v>5498</v>
      </c>
      <c r="EC592">
        <v>45396</v>
      </c>
      <c r="ED592">
        <v>1272546.1000000001</v>
      </c>
      <c r="EE592">
        <v>70.099997999999999</v>
      </c>
      <c r="EF592">
        <v>28.032</v>
      </c>
      <c r="EG592">
        <v>45396</v>
      </c>
      <c r="EH592">
        <v>1272546.1000000001</v>
      </c>
      <c r="EJ592">
        <v>28.032</v>
      </c>
      <c r="ES592">
        <v>0</v>
      </c>
      <c r="EV592">
        <v>137963</v>
      </c>
      <c r="EW592">
        <v>0</v>
      </c>
      <c r="EX592">
        <v>0</v>
      </c>
      <c r="FB592">
        <v>13996000</v>
      </c>
      <c r="FP592">
        <v>216297</v>
      </c>
      <c r="FQ592">
        <v>193650</v>
      </c>
      <c r="FW592">
        <v>409947</v>
      </c>
      <c r="FX592">
        <v>-3948686</v>
      </c>
      <c r="GG592">
        <v>1644455</v>
      </c>
      <c r="GL592">
        <v>-85296</v>
      </c>
      <c r="GM592">
        <v>88546</v>
      </c>
      <c r="GN592">
        <v>-81567</v>
      </c>
      <c r="GP592">
        <v>2972</v>
      </c>
      <c r="GQ592">
        <v>-1969629</v>
      </c>
      <c r="GR592">
        <v>-1191400</v>
      </c>
      <c r="GS592">
        <v>-1136296</v>
      </c>
      <c r="GY592">
        <v>-1734</v>
      </c>
      <c r="GZ592">
        <v>-53370</v>
      </c>
      <c r="HA592">
        <v>-17640</v>
      </c>
      <c r="HB592">
        <v>-33417</v>
      </c>
      <c r="HE592">
        <v>-1242457</v>
      </c>
      <c r="HG592">
        <v>28353262</v>
      </c>
    </row>
    <row r="593" spans="1:215" x14ac:dyDescent="0.25">
      <c r="A593">
        <v>43</v>
      </c>
      <c r="B593" t="s">
        <v>900</v>
      </c>
      <c r="C593">
        <v>2002</v>
      </c>
      <c r="E593" t="s">
        <v>901</v>
      </c>
      <c r="F593">
        <v>1938</v>
      </c>
      <c r="G593">
        <v>0</v>
      </c>
      <c r="I593">
        <v>1</v>
      </c>
      <c r="J593" t="s">
        <v>687</v>
      </c>
      <c r="K593" t="s">
        <v>688</v>
      </c>
      <c r="L593" t="s">
        <v>902</v>
      </c>
      <c r="M593">
        <v>1</v>
      </c>
      <c r="N593" t="s">
        <v>615</v>
      </c>
      <c r="O593">
        <v>0</v>
      </c>
      <c r="P593" t="s">
        <v>633</v>
      </c>
      <c r="Q593" t="s">
        <v>626</v>
      </c>
      <c r="R593">
        <v>2</v>
      </c>
      <c r="S593">
        <v>1</v>
      </c>
      <c r="T593" s="60">
        <v>37437</v>
      </c>
      <c r="U593" s="60">
        <v>37437</v>
      </c>
      <c r="V593" s="60">
        <v>37437</v>
      </c>
      <c r="W593" t="s">
        <v>201</v>
      </c>
      <c r="X593" t="s">
        <v>903</v>
      </c>
      <c r="Y593" t="s">
        <v>619</v>
      </c>
      <c r="Z593">
        <v>3.9999999000000001E-2</v>
      </c>
      <c r="AA593">
        <v>7.9999998000000003E-2</v>
      </c>
      <c r="AB593">
        <v>1</v>
      </c>
      <c r="AC593">
        <v>0</v>
      </c>
      <c r="AD593">
        <v>3</v>
      </c>
      <c r="AE593">
        <v>1</v>
      </c>
      <c r="AF593">
        <v>1</v>
      </c>
      <c r="AG593">
        <v>30</v>
      </c>
      <c r="BP593" s="60">
        <v>37437</v>
      </c>
      <c r="BQ593">
        <v>28262128</v>
      </c>
      <c r="BR593">
        <v>28437492</v>
      </c>
      <c r="BS593">
        <v>0.99400001999999998</v>
      </c>
      <c r="BT593">
        <v>175364</v>
      </c>
      <c r="BV593">
        <v>4744340</v>
      </c>
      <c r="BW593">
        <v>414708</v>
      </c>
      <c r="BX593">
        <v>1</v>
      </c>
      <c r="BY593">
        <v>0</v>
      </c>
      <c r="BZ593">
        <v>0</v>
      </c>
      <c r="CA593">
        <v>0</v>
      </c>
      <c r="CC593">
        <v>-5.5999998000000002E-2</v>
      </c>
      <c r="CE593">
        <v>1.0999999999999999E-2</v>
      </c>
      <c r="CG593">
        <v>6.1999999E-2</v>
      </c>
      <c r="CS593">
        <v>0</v>
      </c>
      <c r="CT593">
        <v>0</v>
      </c>
      <c r="CU593">
        <v>0</v>
      </c>
      <c r="CV593">
        <v>0.48790001999999999</v>
      </c>
      <c r="CW593">
        <v>0.28940000999999999</v>
      </c>
      <c r="CX593">
        <v>0.19850001</v>
      </c>
      <c r="CY593">
        <v>0.29820001000000002</v>
      </c>
      <c r="CZ593">
        <v>0.28539999999999999</v>
      </c>
      <c r="DA593">
        <v>2.8E-3</v>
      </c>
      <c r="DB593">
        <v>0.1159</v>
      </c>
      <c r="DC593">
        <v>5.0300002000000003E-2</v>
      </c>
      <c r="DD593">
        <v>4.7800001000000002E-2</v>
      </c>
      <c r="DE593">
        <v>0</v>
      </c>
      <c r="DF593">
        <v>2004</v>
      </c>
      <c r="DG593">
        <v>0.12039999999999999</v>
      </c>
      <c r="DH593">
        <v>3.5300001999999997E-2</v>
      </c>
      <c r="DI593">
        <v>8.5100002999999994E-2</v>
      </c>
      <c r="DJ593">
        <v>0.14659999000000001</v>
      </c>
      <c r="DK593">
        <v>0.18190001</v>
      </c>
      <c r="DR593">
        <v>0</v>
      </c>
      <c r="DS593">
        <v>0</v>
      </c>
      <c r="DT593">
        <v>0</v>
      </c>
      <c r="DU593">
        <v>0</v>
      </c>
      <c r="DV593">
        <v>89252</v>
      </c>
      <c r="DW593">
        <v>4727715</v>
      </c>
      <c r="DX593">
        <v>44</v>
      </c>
      <c r="DY593">
        <v>12.5</v>
      </c>
      <c r="DZ593">
        <v>52.967998999999999</v>
      </c>
      <c r="EA593">
        <v>6002</v>
      </c>
      <c r="EC593">
        <v>46242</v>
      </c>
      <c r="ED593">
        <v>1317144</v>
      </c>
      <c r="EE593">
        <v>70.300003000000004</v>
      </c>
      <c r="EF593">
        <v>28.488001000000001</v>
      </c>
      <c r="EG593">
        <v>30779</v>
      </c>
      <c r="EH593">
        <v>904713</v>
      </c>
      <c r="EJ593">
        <v>29.388000000000002</v>
      </c>
      <c r="EN593">
        <v>8633</v>
      </c>
      <c r="EO593">
        <v>295237</v>
      </c>
      <c r="EP593">
        <v>6830</v>
      </c>
      <c r="ES593">
        <v>0</v>
      </c>
      <c r="EV593">
        <v>141496</v>
      </c>
      <c r="EW593">
        <v>0</v>
      </c>
      <c r="EX593">
        <v>0</v>
      </c>
      <c r="FB593">
        <v>15026000</v>
      </c>
      <c r="FP593">
        <v>265573</v>
      </c>
      <c r="FQ593">
        <v>297928</v>
      </c>
      <c r="FW593">
        <v>563501</v>
      </c>
      <c r="FX593">
        <v>-2214241</v>
      </c>
      <c r="GG593">
        <v>734949</v>
      </c>
      <c r="GL593">
        <v>-60282</v>
      </c>
      <c r="GM593">
        <v>39159</v>
      </c>
      <c r="GN593">
        <v>-33210</v>
      </c>
      <c r="GP593">
        <v>133</v>
      </c>
      <c r="GQ593">
        <v>-969991</v>
      </c>
      <c r="GR593">
        <v>-1282370</v>
      </c>
      <c r="GS593">
        <v>-1222657</v>
      </c>
      <c r="GY593">
        <v>-1455</v>
      </c>
      <c r="GZ593">
        <v>-58258</v>
      </c>
      <c r="HA593">
        <v>-16259</v>
      </c>
      <c r="HB593">
        <v>-37402</v>
      </c>
      <c r="HE593">
        <v>-1336031</v>
      </c>
      <c r="HG593">
        <v>26047240</v>
      </c>
    </row>
    <row r="594" spans="1:215" x14ac:dyDescent="0.25">
      <c r="A594">
        <v>43</v>
      </c>
      <c r="B594" t="s">
        <v>900</v>
      </c>
      <c r="C594">
        <v>2003</v>
      </c>
      <c r="E594" t="s">
        <v>901</v>
      </c>
      <c r="F594">
        <v>1938</v>
      </c>
      <c r="G594">
        <v>0</v>
      </c>
      <c r="I594">
        <v>1</v>
      </c>
      <c r="J594" t="s">
        <v>687</v>
      </c>
      <c r="K594" t="s">
        <v>688</v>
      </c>
      <c r="L594" t="s">
        <v>902</v>
      </c>
      <c r="M594">
        <v>1</v>
      </c>
      <c r="N594" t="s">
        <v>615</v>
      </c>
      <c r="O594">
        <v>0</v>
      </c>
      <c r="P594" t="s">
        <v>633</v>
      </c>
      <c r="Q594" t="s">
        <v>626</v>
      </c>
      <c r="R594">
        <v>2</v>
      </c>
      <c r="S594">
        <v>1</v>
      </c>
      <c r="T594" s="60">
        <v>37802</v>
      </c>
      <c r="U594" s="60">
        <v>37802</v>
      </c>
      <c r="V594" s="60">
        <v>37802</v>
      </c>
      <c r="W594" t="s">
        <v>201</v>
      </c>
      <c r="X594" t="s">
        <v>903</v>
      </c>
      <c r="Y594" t="s">
        <v>619</v>
      </c>
      <c r="Z594">
        <v>3.9999999000000001E-2</v>
      </c>
      <c r="AA594">
        <v>7.9999998000000003E-2</v>
      </c>
      <c r="AB594">
        <v>1</v>
      </c>
      <c r="AC594">
        <v>0</v>
      </c>
      <c r="AD594">
        <v>3</v>
      </c>
      <c r="AE594">
        <v>1</v>
      </c>
      <c r="AF594">
        <v>1</v>
      </c>
      <c r="AG594">
        <v>30</v>
      </c>
      <c r="BP594" s="60">
        <v>37802</v>
      </c>
      <c r="BQ594">
        <v>26564328</v>
      </c>
      <c r="BR594">
        <v>30474024</v>
      </c>
      <c r="BS594">
        <v>0.87199998000000001</v>
      </c>
      <c r="BT594">
        <v>3909697</v>
      </c>
      <c r="BV594">
        <v>4933615</v>
      </c>
      <c r="BW594">
        <v>518922</v>
      </c>
      <c r="BX594">
        <v>1</v>
      </c>
      <c r="BY594">
        <v>0</v>
      </c>
      <c r="BZ594">
        <v>0</v>
      </c>
      <c r="CA594">
        <v>0</v>
      </c>
      <c r="CC594">
        <v>3.5999997999999998E-2</v>
      </c>
      <c r="CE594">
        <v>-2.5000000000000001E-2</v>
      </c>
      <c r="CG594">
        <v>3.7999999E-2</v>
      </c>
      <c r="CS594">
        <v>0</v>
      </c>
      <c r="CT594">
        <v>0</v>
      </c>
      <c r="CU594">
        <v>0</v>
      </c>
      <c r="CV594">
        <v>0.49990001000000001</v>
      </c>
      <c r="CW594">
        <v>0.30899999</v>
      </c>
      <c r="CX594">
        <v>0.19089999999999999</v>
      </c>
      <c r="CY594">
        <v>0.28459999000000002</v>
      </c>
      <c r="CZ594">
        <v>0.26850000000000002</v>
      </c>
      <c r="DA594">
        <v>3.8E-3</v>
      </c>
      <c r="DB594">
        <v>0.1162</v>
      </c>
      <c r="DC594">
        <v>5.2399996999999997E-2</v>
      </c>
      <c r="DD594">
        <v>4.6899999999999997E-2</v>
      </c>
      <c r="DE594">
        <v>0</v>
      </c>
      <c r="DF594">
        <v>2005</v>
      </c>
      <c r="DG594">
        <v>0.14649999</v>
      </c>
      <c r="DH594">
        <v>4.6599999000000003E-2</v>
      </c>
      <c r="DI594">
        <v>0.1024</v>
      </c>
      <c r="DJ594">
        <v>0.14799999999999999</v>
      </c>
      <c r="DK594">
        <v>0.19459999</v>
      </c>
      <c r="DR594">
        <v>0</v>
      </c>
      <c r="DS594">
        <v>0</v>
      </c>
      <c r="DT594">
        <v>0</v>
      </c>
      <c r="DU594">
        <v>0</v>
      </c>
      <c r="DV594">
        <v>87760</v>
      </c>
      <c r="DW594">
        <v>4853824.5</v>
      </c>
      <c r="DX594">
        <v>44.5</v>
      </c>
      <c r="DY594">
        <v>12.9</v>
      </c>
      <c r="DZ594">
        <v>55.307999000000002</v>
      </c>
      <c r="EA594">
        <v>6394</v>
      </c>
      <c r="EC594">
        <v>47232</v>
      </c>
      <c r="ED594">
        <v>1427241</v>
      </c>
      <c r="EE594">
        <v>70.400002000000001</v>
      </c>
      <c r="EF594">
        <v>30.216000000000001</v>
      </c>
      <c r="EG594">
        <v>31563</v>
      </c>
      <c r="EH594">
        <v>979564</v>
      </c>
      <c r="EJ594">
        <v>31.032</v>
      </c>
      <c r="EN594">
        <v>8764</v>
      </c>
      <c r="EO594">
        <v>317808</v>
      </c>
      <c r="EP594">
        <v>6905</v>
      </c>
      <c r="ES594">
        <v>0</v>
      </c>
      <c r="EV594">
        <v>141386</v>
      </c>
      <c r="EW594">
        <v>0</v>
      </c>
      <c r="EX594">
        <v>0</v>
      </c>
      <c r="FB594">
        <v>16387000</v>
      </c>
      <c r="FP594">
        <v>233192</v>
      </c>
      <c r="FQ594">
        <v>325524</v>
      </c>
      <c r="FW594">
        <v>558716</v>
      </c>
      <c r="FX594">
        <v>405272</v>
      </c>
      <c r="GG594">
        <v>580296</v>
      </c>
      <c r="GL594">
        <v>-68258</v>
      </c>
      <c r="GM594">
        <v>40995</v>
      </c>
      <c r="GN594">
        <v>-33314</v>
      </c>
      <c r="GP594">
        <v>151215</v>
      </c>
      <c r="GQ594">
        <v>1634922</v>
      </c>
      <c r="GR594">
        <v>-1376077</v>
      </c>
      <c r="GS594">
        <v>-1320775</v>
      </c>
      <c r="GY594">
        <v>-1671</v>
      </c>
      <c r="GZ594">
        <v>-53631</v>
      </c>
      <c r="HA594">
        <v>-16756</v>
      </c>
      <c r="HB594">
        <v>-41523</v>
      </c>
      <c r="HE594">
        <v>-1434356</v>
      </c>
      <c r="HG594">
        <v>26247806</v>
      </c>
    </row>
    <row r="595" spans="1:215" x14ac:dyDescent="0.25">
      <c r="A595">
        <v>43</v>
      </c>
      <c r="B595" t="s">
        <v>900</v>
      </c>
      <c r="C595">
        <v>2004</v>
      </c>
      <c r="E595" t="s">
        <v>901</v>
      </c>
      <c r="F595">
        <v>1938</v>
      </c>
      <c r="G595">
        <v>0</v>
      </c>
      <c r="I595">
        <v>1</v>
      </c>
      <c r="J595" t="s">
        <v>687</v>
      </c>
      <c r="K595" t="s">
        <v>688</v>
      </c>
      <c r="L595" t="s">
        <v>902</v>
      </c>
      <c r="M595">
        <v>1</v>
      </c>
      <c r="N595" t="s">
        <v>615</v>
      </c>
      <c r="O595">
        <v>0</v>
      </c>
      <c r="P595" t="s">
        <v>633</v>
      </c>
      <c r="Q595" t="s">
        <v>626</v>
      </c>
      <c r="R595">
        <v>2</v>
      </c>
      <c r="S595">
        <v>1</v>
      </c>
      <c r="T595" s="60">
        <v>38168</v>
      </c>
      <c r="U595" s="60">
        <v>38168</v>
      </c>
      <c r="V595" s="60">
        <v>38168</v>
      </c>
      <c r="W595" t="s">
        <v>201</v>
      </c>
      <c r="X595" t="s">
        <v>903</v>
      </c>
      <c r="Y595" t="s">
        <v>619</v>
      </c>
      <c r="Z595">
        <v>3.9999999000000001E-2</v>
      </c>
      <c r="AA595">
        <v>7.7500000999999999E-2</v>
      </c>
      <c r="AB595">
        <v>1</v>
      </c>
      <c r="AC595">
        <v>0</v>
      </c>
      <c r="AD595">
        <v>3</v>
      </c>
      <c r="AE595">
        <v>1</v>
      </c>
      <c r="AF595">
        <v>1</v>
      </c>
      <c r="AG595">
        <v>30</v>
      </c>
      <c r="BP595" s="60">
        <v>38168</v>
      </c>
      <c r="BQ595">
        <v>27089440</v>
      </c>
      <c r="BR595">
        <v>32700504</v>
      </c>
      <c r="BS595">
        <v>0.82800001000000001</v>
      </c>
      <c r="BT595">
        <v>5611065</v>
      </c>
      <c r="BV595">
        <v>4919531</v>
      </c>
      <c r="BW595">
        <v>521978</v>
      </c>
      <c r="BX595">
        <v>1</v>
      </c>
      <c r="BY595">
        <v>0</v>
      </c>
      <c r="BZ595">
        <v>0</v>
      </c>
      <c r="CA595">
        <v>0</v>
      </c>
      <c r="CC595">
        <v>0.16500001</v>
      </c>
      <c r="CE595">
        <v>4.3999999999999997E-2</v>
      </c>
      <c r="CG595">
        <v>4.5000001999999997E-2</v>
      </c>
      <c r="CS595">
        <v>0</v>
      </c>
      <c r="CT595">
        <v>0</v>
      </c>
      <c r="CU595">
        <v>0</v>
      </c>
      <c r="CV595">
        <v>0.55400002000000004</v>
      </c>
      <c r="CW595">
        <v>0.32659999000000001</v>
      </c>
      <c r="CX595">
        <v>0.22739999999999999</v>
      </c>
      <c r="CY595">
        <v>0.26459998000000001</v>
      </c>
      <c r="CZ595">
        <v>0.25209999</v>
      </c>
      <c r="DA595">
        <v>1.8E-3</v>
      </c>
      <c r="DB595">
        <v>9.8800003999999997E-2</v>
      </c>
      <c r="DC595">
        <v>3.6299999999999999E-2</v>
      </c>
      <c r="DD595">
        <v>4.6300001E-2</v>
      </c>
      <c r="DE595">
        <v>0</v>
      </c>
      <c r="DF595">
        <v>2006</v>
      </c>
      <c r="DG595">
        <v>0.16009999999999999</v>
      </c>
      <c r="DH595">
        <v>6.4099997000000006E-2</v>
      </c>
      <c r="DI595">
        <v>0.16009999999999999</v>
      </c>
      <c r="DJ595">
        <v>0.14479998999999999</v>
      </c>
      <c r="DK595">
        <v>0.20889999000000001</v>
      </c>
      <c r="DR595">
        <v>0</v>
      </c>
      <c r="DS595">
        <v>0</v>
      </c>
      <c r="DT595">
        <v>0</v>
      </c>
      <c r="DU595">
        <v>0</v>
      </c>
      <c r="DV595">
        <v>86235</v>
      </c>
      <c r="DW595">
        <v>4852764.5</v>
      </c>
      <c r="DX595">
        <v>44.900002000000001</v>
      </c>
      <c r="DY595">
        <v>13.3</v>
      </c>
      <c r="DZ595">
        <v>56.268002000000003</v>
      </c>
      <c r="EA595">
        <v>6559</v>
      </c>
      <c r="EC595">
        <v>48332</v>
      </c>
      <c r="ED595">
        <v>1534318</v>
      </c>
      <c r="EE595">
        <v>70.5</v>
      </c>
      <c r="EF595">
        <v>31.74</v>
      </c>
      <c r="EG595">
        <v>32488</v>
      </c>
      <c r="EH595">
        <v>1057391</v>
      </c>
      <c r="EJ595">
        <v>32.543998999999999</v>
      </c>
      <c r="EN595">
        <v>8874</v>
      </c>
      <c r="EO595">
        <v>339246</v>
      </c>
      <c r="EP595">
        <v>6970</v>
      </c>
      <c r="ES595">
        <v>0</v>
      </c>
      <c r="EV595">
        <v>141126</v>
      </c>
      <c r="EW595">
        <v>0</v>
      </c>
      <c r="EX595">
        <v>0</v>
      </c>
      <c r="FB595">
        <v>18331000</v>
      </c>
      <c r="FP595">
        <v>262699</v>
      </c>
      <c r="FQ595">
        <v>395109</v>
      </c>
      <c r="FW595">
        <v>657808</v>
      </c>
      <c r="FX595">
        <v>2740449</v>
      </c>
      <c r="GG595">
        <v>1444888</v>
      </c>
      <c r="GL595">
        <v>-75823</v>
      </c>
      <c r="GM595">
        <v>36817</v>
      </c>
      <c r="GN595">
        <v>-27831</v>
      </c>
      <c r="GP595">
        <v>2605</v>
      </c>
      <c r="GQ595">
        <v>4778913</v>
      </c>
      <c r="GR595">
        <v>-1488764</v>
      </c>
      <c r="GS595">
        <v>-1426944</v>
      </c>
      <c r="GY595">
        <v>-2479</v>
      </c>
      <c r="GZ595">
        <v>-59341</v>
      </c>
      <c r="HA595">
        <v>-18088</v>
      </c>
      <c r="HB595">
        <v>-38684</v>
      </c>
      <c r="HE595">
        <v>-1545536</v>
      </c>
      <c r="HG595">
        <v>29481184</v>
      </c>
    </row>
    <row r="596" spans="1:215" x14ac:dyDescent="0.25">
      <c r="A596">
        <v>43</v>
      </c>
      <c r="B596" t="s">
        <v>900</v>
      </c>
      <c r="C596">
        <v>2005</v>
      </c>
      <c r="E596" t="s">
        <v>901</v>
      </c>
      <c r="F596">
        <v>1938</v>
      </c>
      <c r="G596">
        <v>0</v>
      </c>
      <c r="I596">
        <v>1</v>
      </c>
      <c r="J596" t="s">
        <v>687</v>
      </c>
      <c r="K596" t="s">
        <v>688</v>
      </c>
      <c r="L596" t="s">
        <v>902</v>
      </c>
      <c r="M596">
        <v>1</v>
      </c>
      <c r="N596" t="s">
        <v>615</v>
      </c>
      <c r="O596">
        <v>0</v>
      </c>
      <c r="P596" t="s">
        <v>633</v>
      </c>
      <c r="Q596" t="s">
        <v>626</v>
      </c>
      <c r="R596">
        <v>2</v>
      </c>
      <c r="S596">
        <v>1</v>
      </c>
      <c r="T596" s="60">
        <v>38533</v>
      </c>
      <c r="U596" s="60">
        <v>38533</v>
      </c>
      <c r="V596" s="60">
        <v>38533</v>
      </c>
      <c r="W596" t="s">
        <v>201</v>
      </c>
      <c r="X596" t="s">
        <v>903</v>
      </c>
      <c r="Y596" t="s">
        <v>619</v>
      </c>
      <c r="Z596">
        <v>3.5000000000000003E-2</v>
      </c>
      <c r="AA596">
        <v>7.7500000999999999E-2</v>
      </c>
      <c r="AB596">
        <v>1</v>
      </c>
      <c r="AC596">
        <v>0</v>
      </c>
      <c r="AD596">
        <v>3</v>
      </c>
      <c r="AE596">
        <v>1</v>
      </c>
      <c r="AF596">
        <v>1</v>
      </c>
      <c r="AG596">
        <v>30</v>
      </c>
      <c r="BP596" s="60">
        <v>38533</v>
      </c>
      <c r="BQ596">
        <v>29497484</v>
      </c>
      <c r="BR596">
        <v>34375948</v>
      </c>
      <c r="BS596">
        <v>0.85800003999999996</v>
      </c>
      <c r="BT596">
        <v>4878464</v>
      </c>
      <c r="BV596">
        <v>4982084</v>
      </c>
      <c r="BW596">
        <v>750352</v>
      </c>
      <c r="BX596">
        <v>1</v>
      </c>
      <c r="BY596">
        <v>0</v>
      </c>
      <c r="BZ596">
        <v>0</v>
      </c>
      <c r="CA596">
        <v>0</v>
      </c>
      <c r="CC596">
        <v>0.11</v>
      </c>
      <c r="CE596">
        <v>0.10199999999999999</v>
      </c>
      <c r="CG596">
        <v>3.6999999999999998E-2</v>
      </c>
      <c r="CS596">
        <v>0</v>
      </c>
      <c r="CT596">
        <v>0</v>
      </c>
      <c r="CU596">
        <v>0</v>
      </c>
      <c r="CV596">
        <v>0.54100000999999998</v>
      </c>
      <c r="CW596">
        <v>0.32689997999999998</v>
      </c>
      <c r="CX596">
        <v>0.21410000000000001</v>
      </c>
      <c r="CY596">
        <v>0.27320000999999999</v>
      </c>
      <c r="CZ596">
        <v>0.26370000999999998</v>
      </c>
      <c r="DA596">
        <v>1.1000000000000001E-3</v>
      </c>
      <c r="DB596">
        <v>0.10050000000000001</v>
      </c>
      <c r="DC596">
        <v>2.9600000000000001E-2</v>
      </c>
      <c r="DD596">
        <v>5.5599998999999997E-2</v>
      </c>
      <c r="DE596">
        <v>0</v>
      </c>
      <c r="DF596">
        <v>2007</v>
      </c>
      <c r="DG596">
        <v>0.14499999999999999</v>
      </c>
      <c r="DH596">
        <v>4.9699999000000002E-2</v>
      </c>
      <c r="DI596">
        <v>9.5299995999999998E-2</v>
      </c>
      <c r="DJ596">
        <v>0.14860000000000001</v>
      </c>
      <c r="DK596">
        <v>0.1983</v>
      </c>
      <c r="DR596">
        <v>0</v>
      </c>
      <c r="DS596">
        <v>0</v>
      </c>
      <c r="DT596">
        <v>0</v>
      </c>
      <c r="DU596">
        <v>0</v>
      </c>
      <c r="DV596">
        <v>86384</v>
      </c>
      <c r="DW596">
        <v>4951391</v>
      </c>
      <c r="DX596">
        <v>45.200001</v>
      </c>
      <c r="DY596">
        <v>13.4</v>
      </c>
      <c r="DZ596">
        <v>57.324001000000003</v>
      </c>
      <c r="EA596">
        <v>6980</v>
      </c>
      <c r="EC596">
        <v>49769</v>
      </c>
      <c r="ED596">
        <v>1652009</v>
      </c>
      <c r="EE596">
        <v>70.699996999999996</v>
      </c>
      <c r="EF596">
        <v>33.192000999999998</v>
      </c>
      <c r="EG596">
        <v>33637</v>
      </c>
      <c r="EH596">
        <v>1143734</v>
      </c>
      <c r="EJ596">
        <v>34.007998999999998</v>
      </c>
      <c r="EN596">
        <v>8995</v>
      </c>
      <c r="EO596">
        <v>359864</v>
      </c>
      <c r="EP596">
        <v>7137</v>
      </c>
      <c r="ES596">
        <v>0</v>
      </c>
      <c r="EV596">
        <v>143133</v>
      </c>
      <c r="EW596">
        <v>0</v>
      </c>
      <c r="EX596">
        <v>0</v>
      </c>
      <c r="FB596">
        <v>19623000</v>
      </c>
      <c r="FP596">
        <v>286096</v>
      </c>
      <c r="FQ596">
        <v>527810</v>
      </c>
      <c r="FW596">
        <v>813906</v>
      </c>
      <c r="FX596">
        <v>1597148</v>
      </c>
      <c r="GG596">
        <v>1850038</v>
      </c>
      <c r="GL596">
        <v>-59664</v>
      </c>
      <c r="GM596">
        <v>79263</v>
      </c>
      <c r="GN596">
        <v>-70592</v>
      </c>
      <c r="GP596">
        <v>3222</v>
      </c>
      <c r="GQ596">
        <v>4213321</v>
      </c>
      <c r="GR596">
        <v>-1606587</v>
      </c>
      <c r="GS596">
        <v>-1542087</v>
      </c>
      <c r="GY596">
        <v>-1646</v>
      </c>
      <c r="GZ596">
        <v>-62854</v>
      </c>
      <c r="HA596">
        <v>-18630</v>
      </c>
      <c r="HB596">
        <v>-43182</v>
      </c>
      <c r="HE596">
        <v>-1668399</v>
      </c>
      <c r="HG596">
        <v>32026104</v>
      </c>
    </row>
    <row r="597" spans="1:215" x14ac:dyDescent="0.25">
      <c r="A597">
        <v>43</v>
      </c>
      <c r="B597" t="s">
        <v>900</v>
      </c>
      <c r="C597">
        <v>2006</v>
      </c>
      <c r="E597" t="s">
        <v>901</v>
      </c>
      <c r="F597">
        <v>1938</v>
      </c>
      <c r="G597">
        <v>0</v>
      </c>
      <c r="I597">
        <v>1</v>
      </c>
      <c r="J597" t="s">
        <v>687</v>
      </c>
      <c r="K597" t="s">
        <v>688</v>
      </c>
      <c r="L597" t="s">
        <v>902</v>
      </c>
      <c r="M597">
        <v>1</v>
      </c>
      <c r="N597" t="s">
        <v>615</v>
      </c>
      <c r="O597">
        <v>0</v>
      </c>
      <c r="P597" t="s">
        <v>633</v>
      </c>
      <c r="Q597" t="s">
        <v>626</v>
      </c>
      <c r="R597">
        <v>2</v>
      </c>
      <c r="S597">
        <v>1</v>
      </c>
      <c r="T597" s="60">
        <v>38898</v>
      </c>
      <c r="U597" s="60">
        <v>38898</v>
      </c>
      <c r="V597" s="60">
        <v>38898</v>
      </c>
      <c r="W597" t="s">
        <v>201</v>
      </c>
      <c r="X597" t="s">
        <v>903</v>
      </c>
      <c r="Y597" t="s">
        <v>619</v>
      </c>
      <c r="Z597">
        <v>3.5000000000000003E-2</v>
      </c>
      <c r="AA597">
        <v>7.7500000999999999E-2</v>
      </c>
      <c r="AB597">
        <v>1</v>
      </c>
      <c r="AC597">
        <v>0</v>
      </c>
      <c r="AD597">
        <v>3</v>
      </c>
      <c r="AE597">
        <v>1</v>
      </c>
      <c r="AF597">
        <v>1</v>
      </c>
      <c r="AG597">
        <v>30</v>
      </c>
      <c r="BP597" s="60">
        <v>38898</v>
      </c>
      <c r="BQ597">
        <v>32819724</v>
      </c>
      <c r="BR597">
        <v>36258928</v>
      </c>
      <c r="BS597">
        <v>0.90499996999999999</v>
      </c>
      <c r="BT597">
        <v>3439204</v>
      </c>
      <c r="BV597">
        <v>5205804</v>
      </c>
      <c r="BW597">
        <v>855531</v>
      </c>
      <c r="BX597">
        <v>1</v>
      </c>
      <c r="BY597">
        <v>0</v>
      </c>
      <c r="BZ597">
        <v>0</v>
      </c>
      <c r="CA597">
        <v>0</v>
      </c>
      <c r="CC597">
        <v>0.13</v>
      </c>
      <c r="CE597">
        <v>0.13400000000000001</v>
      </c>
      <c r="CG597">
        <v>7.4000000999999996E-2</v>
      </c>
      <c r="CS597">
        <v>0</v>
      </c>
      <c r="CT597">
        <v>0</v>
      </c>
      <c r="CU597">
        <v>0</v>
      </c>
      <c r="CV597">
        <v>0.53500002999999996</v>
      </c>
      <c r="CW597">
        <v>0.32099998000000002</v>
      </c>
      <c r="CX597">
        <v>0.214</v>
      </c>
      <c r="CY597">
        <v>0.26199999000000002</v>
      </c>
      <c r="CZ597">
        <v>0.252</v>
      </c>
      <c r="DA597">
        <v>3.0000000000000001E-3</v>
      </c>
      <c r="DB597">
        <v>0.10100000000000001</v>
      </c>
      <c r="DC597">
        <v>3.9999999000000001E-2</v>
      </c>
      <c r="DD597">
        <v>6.1999999E-2</v>
      </c>
      <c r="DE597">
        <v>0</v>
      </c>
      <c r="DF597">
        <v>2008</v>
      </c>
      <c r="DG597">
        <v>0.1454</v>
      </c>
      <c r="DH597">
        <v>5.1199999000000003E-2</v>
      </c>
      <c r="DI597">
        <v>9.4200000000000006E-2</v>
      </c>
      <c r="DJ597">
        <v>0.12909999</v>
      </c>
      <c r="DK597">
        <v>0.18030001000000001</v>
      </c>
      <c r="DR597">
        <v>0</v>
      </c>
      <c r="DS597">
        <v>0</v>
      </c>
      <c r="DT597">
        <v>0</v>
      </c>
      <c r="DU597">
        <v>0</v>
      </c>
      <c r="DV597">
        <v>88631</v>
      </c>
      <c r="DW597">
        <v>5236528</v>
      </c>
      <c r="DX597">
        <v>45.099997999999999</v>
      </c>
      <c r="DY597">
        <v>13.3</v>
      </c>
      <c r="DZ597">
        <v>59.088000999999998</v>
      </c>
      <c r="EA597">
        <v>7458</v>
      </c>
      <c r="EC597">
        <v>50992</v>
      </c>
      <c r="ED597">
        <v>1773042</v>
      </c>
      <c r="EE597">
        <v>70.800003000000004</v>
      </c>
      <c r="EF597">
        <v>34.776001000000001</v>
      </c>
      <c r="EG597">
        <v>34699</v>
      </c>
      <c r="EH597">
        <v>1233117</v>
      </c>
      <c r="EJ597">
        <v>35.532001000000001</v>
      </c>
      <c r="EN597">
        <v>9058</v>
      </c>
      <c r="EO597">
        <v>380005</v>
      </c>
      <c r="EP597">
        <v>7235</v>
      </c>
      <c r="ES597">
        <v>0</v>
      </c>
      <c r="EV597">
        <v>147081</v>
      </c>
      <c r="EW597">
        <v>0</v>
      </c>
      <c r="EX597">
        <v>0</v>
      </c>
      <c r="FB597">
        <v>20682000</v>
      </c>
      <c r="FP597">
        <v>296176</v>
      </c>
      <c r="FQ597">
        <v>676667</v>
      </c>
      <c r="FW597">
        <v>972843</v>
      </c>
      <c r="FX597">
        <v>1078066</v>
      </c>
      <c r="GG597">
        <v>3107323</v>
      </c>
      <c r="GL597">
        <v>-102415</v>
      </c>
      <c r="GM597">
        <v>162282</v>
      </c>
      <c r="GN597">
        <v>-152846</v>
      </c>
      <c r="GP597">
        <v>3877</v>
      </c>
      <c r="GQ597">
        <v>5069130</v>
      </c>
      <c r="GR597">
        <v>-1845224</v>
      </c>
      <c r="GS597">
        <v>-1777381</v>
      </c>
      <c r="GY597">
        <v>-1351</v>
      </c>
      <c r="GZ597">
        <v>-66492</v>
      </c>
      <c r="HA597">
        <v>-19731</v>
      </c>
      <c r="HB597">
        <v>-44691</v>
      </c>
      <c r="HE597">
        <v>-1909646</v>
      </c>
      <c r="HG597">
        <v>35185588</v>
      </c>
    </row>
    <row r="598" spans="1:215" x14ac:dyDescent="0.25">
      <c r="A598">
        <v>43</v>
      </c>
      <c r="B598" t="s">
        <v>900</v>
      </c>
      <c r="C598">
        <v>2007</v>
      </c>
      <c r="E598" t="s">
        <v>901</v>
      </c>
      <c r="F598">
        <v>1938</v>
      </c>
      <c r="G598">
        <v>0</v>
      </c>
      <c r="I598">
        <v>1</v>
      </c>
      <c r="J598" t="s">
        <v>687</v>
      </c>
      <c r="K598" t="s">
        <v>688</v>
      </c>
      <c r="L598" t="s">
        <v>902</v>
      </c>
      <c r="M598">
        <v>1</v>
      </c>
      <c r="N598" t="s">
        <v>615</v>
      </c>
      <c r="O598">
        <v>0</v>
      </c>
      <c r="P598" t="s">
        <v>633</v>
      </c>
      <c r="Q598" t="s">
        <v>626</v>
      </c>
      <c r="R598">
        <v>2</v>
      </c>
      <c r="S598">
        <v>1</v>
      </c>
      <c r="T598" s="60">
        <v>39263</v>
      </c>
      <c r="U598" s="60">
        <v>39263</v>
      </c>
      <c r="V598" s="60">
        <v>39263</v>
      </c>
      <c r="W598" t="s">
        <v>201</v>
      </c>
      <c r="X598" t="s">
        <v>903</v>
      </c>
      <c r="Y598" t="s">
        <v>619</v>
      </c>
      <c r="Z598">
        <v>3.5000000000000003E-2</v>
      </c>
      <c r="AA598">
        <v>7.7500000999999999E-2</v>
      </c>
      <c r="AB598">
        <v>1</v>
      </c>
      <c r="AC598">
        <v>0</v>
      </c>
      <c r="AD598">
        <v>3</v>
      </c>
      <c r="AE598">
        <v>1</v>
      </c>
      <c r="AF598">
        <v>1</v>
      </c>
      <c r="AG598">
        <v>30</v>
      </c>
      <c r="BP598" s="60">
        <v>39263</v>
      </c>
      <c r="BQ598">
        <v>37041832</v>
      </c>
      <c r="BR598">
        <v>39502456</v>
      </c>
      <c r="BS598">
        <v>0.93800002000000005</v>
      </c>
      <c r="BT598">
        <v>2460624</v>
      </c>
      <c r="BV598">
        <v>5615736</v>
      </c>
      <c r="BW598">
        <v>863626</v>
      </c>
      <c r="BX598">
        <v>1</v>
      </c>
      <c r="BY598">
        <v>0</v>
      </c>
      <c r="BZ598">
        <v>0</v>
      </c>
      <c r="CA598">
        <v>0</v>
      </c>
      <c r="CC598">
        <v>0.18799999000000001</v>
      </c>
      <c r="CE598">
        <v>0.14099999999999999</v>
      </c>
      <c r="CG598">
        <v>0.122</v>
      </c>
      <c r="CR598">
        <v>1</v>
      </c>
      <c r="CS598">
        <v>0</v>
      </c>
      <c r="CT598">
        <v>0</v>
      </c>
      <c r="CU598">
        <v>0</v>
      </c>
      <c r="CV598">
        <v>0.53099996000000005</v>
      </c>
      <c r="CW598">
        <v>0.31200000999999999</v>
      </c>
      <c r="CX598">
        <v>0.219</v>
      </c>
      <c r="CY598">
        <v>0.25700000000000001</v>
      </c>
      <c r="CZ598">
        <v>0.248</v>
      </c>
      <c r="DA598">
        <v>3.0000000000000001E-3</v>
      </c>
      <c r="DB598">
        <v>0.1</v>
      </c>
      <c r="DC598">
        <v>3.4000002000000001E-2</v>
      </c>
      <c r="DD598">
        <v>7.8000001999999999E-2</v>
      </c>
      <c r="DE598">
        <v>0</v>
      </c>
      <c r="DF598">
        <v>2009</v>
      </c>
      <c r="DG598">
        <v>0.15670000000000001</v>
      </c>
      <c r="DH598">
        <v>5.5100001000000003E-2</v>
      </c>
      <c r="DI598">
        <v>0.1016</v>
      </c>
      <c r="DJ598">
        <v>0.124</v>
      </c>
      <c r="DK598">
        <v>0.17909998999999999</v>
      </c>
      <c r="DR598">
        <v>0</v>
      </c>
      <c r="DS598">
        <v>0</v>
      </c>
      <c r="DT598">
        <v>0</v>
      </c>
      <c r="DU598">
        <v>0</v>
      </c>
      <c r="DV598">
        <v>92096</v>
      </c>
      <c r="DW598">
        <v>5777000</v>
      </c>
      <c r="DX598">
        <v>45.099997999999999</v>
      </c>
      <c r="DY598">
        <v>13</v>
      </c>
      <c r="DZ598">
        <v>62.723998999999999</v>
      </c>
      <c r="EA598">
        <v>7911</v>
      </c>
      <c r="EC598">
        <v>51392</v>
      </c>
      <c r="ED598">
        <v>1858227</v>
      </c>
      <c r="EE598">
        <v>70.900002000000001</v>
      </c>
      <c r="EF598">
        <v>36.155997999999997</v>
      </c>
      <c r="EG598">
        <v>34965</v>
      </c>
      <c r="EH598">
        <v>1289385</v>
      </c>
      <c r="EJ598">
        <v>36.875999</v>
      </c>
      <c r="EN598">
        <v>9045</v>
      </c>
      <c r="EO598">
        <v>398114</v>
      </c>
      <c r="EP598">
        <v>7382</v>
      </c>
      <c r="ES598">
        <v>0</v>
      </c>
      <c r="EV598">
        <v>151399</v>
      </c>
      <c r="EW598">
        <v>0</v>
      </c>
      <c r="EX598">
        <v>0</v>
      </c>
      <c r="FB598">
        <v>21778000</v>
      </c>
      <c r="FI598">
        <v>40908104</v>
      </c>
      <c r="FN598">
        <v>-829</v>
      </c>
      <c r="FP598">
        <v>347701</v>
      </c>
      <c r="FQ598">
        <v>751928</v>
      </c>
      <c r="FW598">
        <v>1099629</v>
      </c>
      <c r="FX598">
        <v>2760428</v>
      </c>
      <c r="GG598">
        <v>3794202</v>
      </c>
      <c r="GL598">
        <v>-75922</v>
      </c>
      <c r="GM598">
        <v>149925</v>
      </c>
      <c r="GN598">
        <v>-141449</v>
      </c>
      <c r="GO598">
        <v>-140620</v>
      </c>
      <c r="GP598">
        <v>1803</v>
      </c>
      <c r="GQ598">
        <v>7588616</v>
      </c>
      <c r="GR598">
        <v>-1774813</v>
      </c>
      <c r="GS598">
        <v>-1773027</v>
      </c>
      <c r="GY598">
        <v>-1589</v>
      </c>
      <c r="GZ598">
        <v>-197</v>
      </c>
      <c r="HA598">
        <v>-18038</v>
      </c>
      <c r="HB598">
        <v>-43880</v>
      </c>
      <c r="HE598">
        <v>-1836731</v>
      </c>
      <c r="HF598">
        <v>-29368</v>
      </c>
      <c r="HG598">
        <v>40908104</v>
      </c>
    </row>
    <row r="599" spans="1:215" x14ac:dyDescent="0.25">
      <c r="A599">
        <v>43</v>
      </c>
      <c r="B599" t="s">
        <v>900</v>
      </c>
      <c r="C599">
        <v>2008</v>
      </c>
      <c r="E599" t="s">
        <v>901</v>
      </c>
      <c r="F599">
        <v>1938</v>
      </c>
      <c r="G599">
        <v>0</v>
      </c>
      <c r="I599">
        <v>1</v>
      </c>
      <c r="J599" t="s">
        <v>687</v>
      </c>
      <c r="K599" t="s">
        <v>688</v>
      </c>
      <c r="L599" t="s">
        <v>902</v>
      </c>
      <c r="M599">
        <v>1</v>
      </c>
      <c r="N599" t="s">
        <v>615</v>
      </c>
      <c r="O599">
        <v>0</v>
      </c>
      <c r="P599" t="s">
        <v>633</v>
      </c>
      <c r="Q599" t="s">
        <v>626</v>
      </c>
      <c r="R599">
        <v>2</v>
      </c>
      <c r="S599">
        <v>1</v>
      </c>
      <c r="T599" s="60">
        <v>39629</v>
      </c>
      <c r="U599" s="60">
        <v>39629</v>
      </c>
      <c r="V599" s="60">
        <v>39629</v>
      </c>
      <c r="W599" t="s">
        <v>201</v>
      </c>
      <c r="X599" t="s">
        <v>903</v>
      </c>
      <c r="Y599" t="s">
        <v>619</v>
      </c>
      <c r="Z599">
        <v>3.5000000000000003E-2</v>
      </c>
      <c r="AA599">
        <v>7.7500000999999999E-2</v>
      </c>
      <c r="AB599">
        <v>1</v>
      </c>
      <c r="AC599">
        <v>0</v>
      </c>
      <c r="AD599">
        <v>3</v>
      </c>
      <c r="AE599">
        <v>1</v>
      </c>
      <c r="AF599">
        <v>1</v>
      </c>
      <c r="AG599">
        <v>30</v>
      </c>
      <c r="BP599" s="60">
        <v>39629</v>
      </c>
      <c r="BQ599">
        <v>39662360</v>
      </c>
      <c r="BR599">
        <v>41975632</v>
      </c>
      <c r="BS599">
        <v>0.94499999000000001</v>
      </c>
      <c r="BT599">
        <v>2313270</v>
      </c>
      <c r="BV599">
        <v>6123888</v>
      </c>
      <c r="BW599">
        <v>827911</v>
      </c>
      <c r="BX599">
        <v>1</v>
      </c>
      <c r="BY599">
        <v>0</v>
      </c>
      <c r="BZ599">
        <v>0</v>
      </c>
      <c r="CA599">
        <v>0</v>
      </c>
      <c r="CC599">
        <v>-1.4999999999999999E-2</v>
      </c>
      <c r="CE599">
        <v>9.6999995000000006E-2</v>
      </c>
      <c r="CG599">
        <v>0.112</v>
      </c>
      <c r="CR599">
        <v>1</v>
      </c>
      <c r="CS599">
        <v>0</v>
      </c>
      <c r="CT599">
        <v>0</v>
      </c>
      <c r="CU599">
        <v>0</v>
      </c>
      <c r="CV599">
        <v>0.48700001999999998</v>
      </c>
      <c r="CW599">
        <v>0.28200001000000002</v>
      </c>
      <c r="CX599">
        <v>0.20499999999999999</v>
      </c>
      <c r="CY599">
        <v>0.29300000999999998</v>
      </c>
      <c r="CZ599">
        <v>0.28299998999999998</v>
      </c>
      <c r="DA599">
        <v>3.0000000000000001E-3</v>
      </c>
      <c r="DB599">
        <v>0.10100000000000001</v>
      </c>
      <c r="DC599">
        <v>1.8999999E-2</v>
      </c>
      <c r="DD599">
        <v>0.1</v>
      </c>
      <c r="DE599">
        <v>0</v>
      </c>
      <c r="DF599">
        <v>2010</v>
      </c>
      <c r="DG599">
        <v>0.15679999999999999</v>
      </c>
      <c r="DH599">
        <v>5.5899999999999998E-2</v>
      </c>
      <c r="DI599">
        <v>0.1009</v>
      </c>
      <c r="DJ599">
        <v>0.1208</v>
      </c>
      <c r="DK599">
        <v>0.1767</v>
      </c>
      <c r="DR599">
        <v>0</v>
      </c>
      <c r="DS599">
        <v>0</v>
      </c>
      <c r="DT599">
        <v>0</v>
      </c>
      <c r="DU599">
        <v>0</v>
      </c>
      <c r="DV599">
        <v>94492</v>
      </c>
      <c r="DW599">
        <v>6204000</v>
      </c>
      <c r="DX599">
        <v>45.099997999999999</v>
      </c>
      <c r="DY599">
        <v>12.9</v>
      </c>
      <c r="DZ599">
        <v>65.652000000000001</v>
      </c>
      <c r="EA599">
        <v>11834</v>
      </c>
      <c r="EC599">
        <v>52350</v>
      </c>
      <c r="ED599">
        <v>1978875</v>
      </c>
      <c r="EE599">
        <v>71.099997999999999</v>
      </c>
      <c r="EF599">
        <v>37.799999</v>
      </c>
      <c r="EG599">
        <v>35868</v>
      </c>
      <c r="EH599">
        <v>1383911</v>
      </c>
      <c r="EJ599">
        <v>38.580002</v>
      </c>
      <c r="EN599">
        <v>9018</v>
      </c>
      <c r="EO599">
        <v>414590</v>
      </c>
      <c r="EP599">
        <v>7464</v>
      </c>
      <c r="ES599">
        <v>0</v>
      </c>
      <c r="EV599">
        <v>158676</v>
      </c>
      <c r="EW599">
        <v>0</v>
      </c>
      <c r="EX599">
        <v>0</v>
      </c>
      <c r="FB599">
        <v>23026000</v>
      </c>
      <c r="FI599">
        <v>38724672</v>
      </c>
      <c r="FN599">
        <v>-1644</v>
      </c>
      <c r="FP599">
        <v>414752</v>
      </c>
      <c r="FQ599">
        <v>788029</v>
      </c>
      <c r="FW599">
        <v>1202781</v>
      </c>
      <c r="FX599">
        <v>-6258819</v>
      </c>
      <c r="GG599">
        <v>4929295</v>
      </c>
      <c r="GL599">
        <v>-114183</v>
      </c>
      <c r="GM599">
        <v>122531</v>
      </c>
      <c r="GN599">
        <v>-104941</v>
      </c>
      <c r="GO599">
        <v>-103297</v>
      </c>
      <c r="GP599">
        <v>1767</v>
      </c>
      <c r="GQ599">
        <v>-221569</v>
      </c>
      <c r="GR599">
        <v>-1888055</v>
      </c>
      <c r="GS599">
        <v>-1885970</v>
      </c>
      <c r="GY599">
        <v>-1714</v>
      </c>
      <c r="GZ599">
        <v>-371</v>
      </c>
      <c r="HA599">
        <v>-25588</v>
      </c>
      <c r="HB599">
        <v>-48223</v>
      </c>
      <c r="HE599">
        <v>-1961866</v>
      </c>
      <c r="HG599">
        <v>38724672</v>
      </c>
    </row>
    <row r="600" spans="1:215" x14ac:dyDescent="0.25">
      <c r="A600">
        <v>43</v>
      </c>
      <c r="B600" t="s">
        <v>900</v>
      </c>
      <c r="C600">
        <v>2009</v>
      </c>
      <c r="E600" t="s">
        <v>901</v>
      </c>
      <c r="F600">
        <v>1938</v>
      </c>
      <c r="G600">
        <v>0</v>
      </c>
      <c r="I600">
        <v>1</v>
      </c>
      <c r="J600" t="s">
        <v>687</v>
      </c>
      <c r="K600" t="s">
        <v>688</v>
      </c>
      <c r="L600" t="s">
        <v>902</v>
      </c>
      <c r="M600">
        <v>1</v>
      </c>
      <c r="N600" t="s">
        <v>615</v>
      </c>
      <c r="O600">
        <v>0</v>
      </c>
      <c r="P600" t="s">
        <v>633</v>
      </c>
      <c r="Q600" t="s">
        <v>626</v>
      </c>
      <c r="R600">
        <v>2</v>
      </c>
      <c r="S600">
        <v>1</v>
      </c>
      <c r="T600" s="60">
        <v>39994</v>
      </c>
      <c r="U600" s="60">
        <v>39994</v>
      </c>
      <c r="V600" s="60">
        <v>39994</v>
      </c>
      <c r="W600" t="s">
        <v>201</v>
      </c>
      <c r="X600" t="s">
        <v>848</v>
      </c>
      <c r="Y600" t="s">
        <v>627</v>
      </c>
      <c r="Z600">
        <v>3.5000000000000003E-2</v>
      </c>
      <c r="AA600">
        <v>7.7500000999999999E-2</v>
      </c>
      <c r="AB600">
        <v>1</v>
      </c>
      <c r="AC600">
        <v>0</v>
      </c>
      <c r="AD600">
        <v>5</v>
      </c>
      <c r="AE600">
        <v>1</v>
      </c>
      <c r="AF600">
        <v>3</v>
      </c>
      <c r="AG600">
        <v>30</v>
      </c>
      <c r="BP600" s="60">
        <v>39994</v>
      </c>
      <c r="BQ600">
        <v>39541864</v>
      </c>
      <c r="BR600">
        <v>44468636</v>
      </c>
      <c r="BS600">
        <v>0.88900000000000001</v>
      </c>
      <c r="BT600">
        <v>4926771</v>
      </c>
      <c r="BV600">
        <v>6547616</v>
      </c>
      <c r="BW600">
        <v>847172</v>
      </c>
      <c r="BX600">
        <v>1</v>
      </c>
      <c r="BY600">
        <v>0</v>
      </c>
      <c r="BZ600">
        <v>0</v>
      </c>
      <c r="CA600">
        <v>0</v>
      </c>
      <c r="CC600">
        <v>-0.183</v>
      </c>
      <c r="CE600">
        <v>-1.4999999999999999E-2</v>
      </c>
      <c r="CG600">
        <v>3.5999997999999998E-2</v>
      </c>
      <c r="CR600">
        <v>1</v>
      </c>
      <c r="CS600">
        <v>0</v>
      </c>
      <c r="CT600">
        <v>0</v>
      </c>
      <c r="CU600">
        <v>0</v>
      </c>
      <c r="CV600">
        <v>0.47999998999999999</v>
      </c>
      <c r="CW600">
        <v>0.28299998999999998</v>
      </c>
      <c r="CX600">
        <v>0.19700001</v>
      </c>
      <c r="CY600">
        <v>0.29199999999999998</v>
      </c>
      <c r="CZ600">
        <v>0.28200001000000002</v>
      </c>
      <c r="DA600">
        <v>2E-3</v>
      </c>
      <c r="DB600">
        <v>9.8999999000000005E-2</v>
      </c>
      <c r="DC600">
        <v>2.5000000000000001E-2</v>
      </c>
      <c r="DD600">
        <v>0.104</v>
      </c>
      <c r="DE600">
        <v>0</v>
      </c>
      <c r="DF600">
        <v>2011</v>
      </c>
      <c r="DG600">
        <v>0.1575</v>
      </c>
      <c r="DH600">
        <v>5.6500003E-2</v>
      </c>
      <c r="DI600">
        <v>0.10100000000000001</v>
      </c>
      <c r="DJ600">
        <v>0.14220000999999999</v>
      </c>
      <c r="DK600">
        <v>0.19870001000000001</v>
      </c>
      <c r="DR600">
        <v>0</v>
      </c>
      <c r="DS600">
        <v>0</v>
      </c>
      <c r="DT600">
        <v>0</v>
      </c>
      <c r="DU600">
        <v>0</v>
      </c>
      <c r="DV600">
        <v>95788</v>
      </c>
      <c r="DW600">
        <v>6587213.5</v>
      </c>
      <c r="DX600">
        <v>45.400002000000001</v>
      </c>
      <c r="DY600">
        <v>13.2</v>
      </c>
      <c r="DZ600">
        <v>68.772002999999998</v>
      </c>
      <c r="EA600">
        <v>11844</v>
      </c>
      <c r="EC600">
        <v>53069</v>
      </c>
      <c r="ED600">
        <v>2085725</v>
      </c>
      <c r="EE600">
        <v>71.400002000000001</v>
      </c>
      <c r="EF600">
        <v>39.299999</v>
      </c>
      <c r="EG600">
        <v>36437</v>
      </c>
      <c r="EH600">
        <v>1459814</v>
      </c>
      <c r="EJ600">
        <v>40.068001000000002</v>
      </c>
      <c r="EN600">
        <v>8996</v>
      </c>
      <c r="EO600">
        <v>431397</v>
      </c>
      <c r="EP600">
        <v>7636</v>
      </c>
      <c r="ES600">
        <v>0</v>
      </c>
      <c r="EV600">
        <v>160701</v>
      </c>
      <c r="EW600">
        <v>0</v>
      </c>
      <c r="EX600">
        <v>0</v>
      </c>
      <c r="FB600">
        <v>23967000</v>
      </c>
      <c r="FI600">
        <v>30498980</v>
      </c>
      <c r="FN600">
        <v>-1338</v>
      </c>
      <c r="FP600">
        <v>415545</v>
      </c>
      <c r="FQ600">
        <v>831671</v>
      </c>
      <c r="FW600">
        <v>1247216</v>
      </c>
      <c r="FX600">
        <v>-8393120</v>
      </c>
      <c r="GG600">
        <v>1073730</v>
      </c>
      <c r="GL600">
        <v>-104603</v>
      </c>
      <c r="GM600">
        <v>38753</v>
      </c>
      <c r="GN600">
        <v>-22550</v>
      </c>
      <c r="GO600">
        <v>-21212</v>
      </c>
      <c r="GP600">
        <v>1221</v>
      </c>
      <c r="GQ600">
        <v>-6159353</v>
      </c>
      <c r="GR600">
        <v>-1996251</v>
      </c>
      <c r="GS600">
        <v>-1994620</v>
      </c>
      <c r="GY600">
        <v>-1388</v>
      </c>
      <c r="GZ600">
        <v>-243</v>
      </c>
      <c r="HA600">
        <v>-20356</v>
      </c>
      <c r="HB600">
        <v>-49730</v>
      </c>
      <c r="HE600">
        <v>-2066337</v>
      </c>
      <c r="HG600">
        <v>30498980</v>
      </c>
    </row>
    <row r="601" spans="1:215" x14ac:dyDescent="0.25">
      <c r="A601">
        <v>43</v>
      </c>
      <c r="B601" t="s">
        <v>900</v>
      </c>
      <c r="C601">
        <v>2010</v>
      </c>
      <c r="E601" t="s">
        <v>901</v>
      </c>
      <c r="F601">
        <v>1938</v>
      </c>
      <c r="G601">
        <v>0</v>
      </c>
      <c r="I601">
        <v>1</v>
      </c>
      <c r="J601" t="s">
        <v>687</v>
      </c>
      <c r="K601" t="s">
        <v>688</v>
      </c>
      <c r="L601" t="s">
        <v>902</v>
      </c>
      <c r="M601">
        <v>1</v>
      </c>
      <c r="N601" t="s">
        <v>615</v>
      </c>
      <c r="O601">
        <v>0</v>
      </c>
      <c r="P601" t="s">
        <v>633</v>
      </c>
      <c r="Q601" t="s">
        <v>626</v>
      </c>
      <c r="R601">
        <v>2</v>
      </c>
      <c r="S601">
        <v>1</v>
      </c>
      <c r="T601" s="60">
        <v>40359</v>
      </c>
      <c r="U601" s="60">
        <v>40359</v>
      </c>
      <c r="V601" s="60">
        <v>40359</v>
      </c>
      <c r="W601" t="s">
        <v>201</v>
      </c>
      <c r="X601" t="s">
        <v>848</v>
      </c>
      <c r="Y601" t="s">
        <v>627</v>
      </c>
      <c r="Z601">
        <v>3.5000000000000003E-2</v>
      </c>
      <c r="AA601">
        <v>7.7500000999999999E-2</v>
      </c>
      <c r="AB601">
        <v>1</v>
      </c>
      <c r="AC601">
        <v>0</v>
      </c>
      <c r="AD601">
        <v>5</v>
      </c>
      <c r="AE601">
        <v>1</v>
      </c>
      <c r="AF601">
        <v>3</v>
      </c>
      <c r="AG601">
        <v>30</v>
      </c>
      <c r="BP601" s="60">
        <v>40359</v>
      </c>
      <c r="BQ601">
        <v>38839392</v>
      </c>
      <c r="BR601">
        <v>46646840</v>
      </c>
      <c r="BS601">
        <v>0.83299999999999996</v>
      </c>
      <c r="BT601">
        <v>7807446</v>
      </c>
      <c r="BV601">
        <v>6695439</v>
      </c>
      <c r="BW601">
        <v>843704</v>
      </c>
      <c r="BX601">
        <v>1</v>
      </c>
      <c r="BY601">
        <v>0</v>
      </c>
      <c r="BZ601">
        <v>0</v>
      </c>
      <c r="CA601">
        <v>0</v>
      </c>
      <c r="CC601">
        <v>0.11600000000000001</v>
      </c>
      <c r="CE601">
        <v>-3.5000000000000003E-2</v>
      </c>
      <c r="CG601">
        <v>3.7999999E-2</v>
      </c>
      <c r="CJ601">
        <v>3.7529941999999997E-2</v>
      </c>
      <c r="CR601">
        <v>1</v>
      </c>
      <c r="CS601">
        <v>0</v>
      </c>
      <c r="CT601">
        <v>0</v>
      </c>
      <c r="CU601">
        <v>1</v>
      </c>
      <c r="CV601">
        <v>0.495</v>
      </c>
      <c r="CW601">
        <v>0.25400001</v>
      </c>
      <c r="CX601">
        <v>0.24099999999999999</v>
      </c>
      <c r="CY601">
        <v>0.26800001000000001</v>
      </c>
      <c r="CZ601">
        <v>0.26100001</v>
      </c>
      <c r="DA601">
        <v>1E-3</v>
      </c>
      <c r="DB601">
        <v>8.3999999000000006E-2</v>
      </c>
      <c r="DC601">
        <v>3.2000002E-2</v>
      </c>
      <c r="DD601">
        <v>0.12100001000000001</v>
      </c>
      <c r="DE601">
        <v>0</v>
      </c>
      <c r="DF601">
        <v>2012</v>
      </c>
      <c r="DG601">
        <v>0.15590000000000001</v>
      </c>
      <c r="DH601">
        <v>5.7500001000000002E-2</v>
      </c>
      <c r="DI601">
        <v>9.8400003999999999E-2</v>
      </c>
      <c r="DJ601">
        <v>0.21280001000000001</v>
      </c>
      <c r="DK601">
        <v>0.27029999999999998</v>
      </c>
      <c r="DR601">
        <v>0</v>
      </c>
      <c r="DS601">
        <v>0</v>
      </c>
      <c r="DT601">
        <v>0</v>
      </c>
      <c r="DU601">
        <v>0</v>
      </c>
      <c r="DV601">
        <v>94410</v>
      </c>
      <c r="DW601">
        <v>6575443</v>
      </c>
      <c r="DX601">
        <v>45.900002000000001</v>
      </c>
      <c r="DY601">
        <v>13.7</v>
      </c>
      <c r="DZ601">
        <v>69.648003000000003</v>
      </c>
      <c r="EA601">
        <v>11998</v>
      </c>
      <c r="EC601">
        <v>54196</v>
      </c>
      <c r="ED601">
        <v>2220344</v>
      </c>
      <c r="EE601">
        <v>71.599997999999999</v>
      </c>
      <c r="EF601">
        <v>40.967998999999999</v>
      </c>
      <c r="EG601">
        <v>37398</v>
      </c>
      <c r="EH601">
        <v>1561794</v>
      </c>
      <c r="EJ601">
        <v>41.759998000000003</v>
      </c>
      <c r="EN601">
        <v>8990</v>
      </c>
      <c r="EO601">
        <v>450494</v>
      </c>
      <c r="EP601">
        <v>7808</v>
      </c>
      <c r="ES601">
        <v>0</v>
      </c>
      <c r="EV601">
        <v>160604</v>
      </c>
      <c r="EW601">
        <v>0</v>
      </c>
      <c r="EX601">
        <v>0</v>
      </c>
      <c r="FB601">
        <v>25513000</v>
      </c>
      <c r="FI601">
        <v>33433888</v>
      </c>
      <c r="FN601">
        <v>-478</v>
      </c>
      <c r="FP601">
        <v>429612</v>
      </c>
      <c r="FQ601">
        <v>843704</v>
      </c>
      <c r="FV601">
        <v>0</v>
      </c>
      <c r="FW601">
        <v>1273316</v>
      </c>
      <c r="FX601">
        <v>2102581</v>
      </c>
      <c r="GG601">
        <v>1848215</v>
      </c>
      <c r="GL601">
        <v>-113885</v>
      </c>
      <c r="GM601">
        <v>5867</v>
      </c>
      <c r="GN601">
        <v>-2377</v>
      </c>
      <c r="GO601">
        <v>-1899</v>
      </c>
      <c r="GP601">
        <v>868</v>
      </c>
      <c r="GQ601">
        <v>5114585</v>
      </c>
      <c r="GR601">
        <v>-2111834</v>
      </c>
      <c r="GS601">
        <v>-2109660</v>
      </c>
      <c r="GY601">
        <v>-2174</v>
      </c>
      <c r="HA601">
        <v>-18904</v>
      </c>
      <c r="HB601">
        <v>-48892</v>
      </c>
      <c r="HD601">
        <v>-48</v>
      </c>
      <c r="HE601">
        <v>-2179678</v>
      </c>
      <c r="HG601">
        <v>33433888</v>
      </c>
    </row>
    <row r="602" spans="1:215" x14ac:dyDescent="0.25">
      <c r="A602">
        <v>43</v>
      </c>
      <c r="B602" t="s">
        <v>900</v>
      </c>
      <c r="C602">
        <v>2011</v>
      </c>
      <c r="E602" t="s">
        <v>901</v>
      </c>
      <c r="F602">
        <v>1938</v>
      </c>
      <c r="G602">
        <v>0</v>
      </c>
      <c r="I602">
        <v>1</v>
      </c>
      <c r="J602" t="s">
        <v>687</v>
      </c>
      <c r="K602" t="s">
        <v>688</v>
      </c>
      <c r="L602" t="s">
        <v>902</v>
      </c>
      <c r="M602">
        <v>1</v>
      </c>
      <c r="N602" t="s">
        <v>615</v>
      </c>
      <c r="O602">
        <v>0</v>
      </c>
      <c r="P602" t="s">
        <v>633</v>
      </c>
      <c r="Q602" t="s">
        <v>626</v>
      </c>
      <c r="R602">
        <v>2</v>
      </c>
      <c r="S602">
        <v>1</v>
      </c>
      <c r="T602" s="60">
        <v>40724</v>
      </c>
      <c r="U602" s="60">
        <v>40724</v>
      </c>
      <c r="V602" s="60">
        <v>40724</v>
      </c>
      <c r="W602" t="s">
        <v>201</v>
      </c>
      <c r="X602" t="s">
        <v>848</v>
      </c>
      <c r="Y602" t="s">
        <v>627</v>
      </c>
      <c r="Z602">
        <v>3.4499999000000003E-2</v>
      </c>
      <c r="AA602">
        <v>7.6999999999999999E-2</v>
      </c>
      <c r="AB602">
        <v>1</v>
      </c>
      <c r="AC602">
        <v>0</v>
      </c>
      <c r="AD602">
        <v>5</v>
      </c>
      <c r="AE602">
        <v>1</v>
      </c>
      <c r="AF602">
        <v>3</v>
      </c>
      <c r="AG602">
        <v>30</v>
      </c>
      <c r="BP602" s="60">
        <v>40724</v>
      </c>
      <c r="BQ602">
        <v>39193628</v>
      </c>
      <c r="BR602">
        <v>48598168</v>
      </c>
      <c r="BS602">
        <v>0.80599999</v>
      </c>
      <c r="BT602">
        <v>9404539</v>
      </c>
      <c r="BV602">
        <v>6650674</v>
      </c>
      <c r="BW602">
        <v>944174</v>
      </c>
      <c r="BX602">
        <v>1</v>
      </c>
      <c r="BY602">
        <v>0</v>
      </c>
      <c r="BZ602">
        <v>0</v>
      </c>
      <c r="CA602">
        <v>0</v>
      </c>
      <c r="CC602">
        <v>0.20200001000000001</v>
      </c>
      <c r="CE602">
        <v>3.0999999E-2</v>
      </c>
      <c r="CG602">
        <v>5.0999998999999997E-2</v>
      </c>
      <c r="CJ602">
        <v>6.2454282999999999E-2</v>
      </c>
      <c r="CR602">
        <v>1</v>
      </c>
      <c r="CS602">
        <v>0</v>
      </c>
      <c r="CT602">
        <v>0</v>
      </c>
      <c r="CU602">
        <v>1</v>
      </c>
      <c r="CV602">
        <v>0.50999998999999996</v>
      </c>
      <c r="CW602">
        <v>0.22799999000000001</v>
      </c>
      <c r="CX602">
        <v>0.28200001000000002</v>
      </c>
      <c r="CY602">
        <v>0.248</v>
      </c>
      <c r="CZ602">
        <v>0.23999999</v>
      </c>
      <c r="DA602">
        <v>3.0000000000000001E-3</v>
      </c>
      <c r="DB602">
        <v>8.3000004000000002E-2</v>
      </c>
      <c r="DC602">
        <v>3.4000002000000001E-2</v>
      </c>
      <c r="DD602">
        <v>0.125</v>
      </c>
      <c r="DE602">
        <v>0</v>
      </c>
      <c r="DF602">
        <v>2013</v>
      </c>
      <c r="DG602">
        <v>0.1565</v>
      </c>
      <c r="DH602">
        <v>5.9999998999999998E-2</v>
      </c>
      <c r="DI602">
        <v>9.6499994000000006E-2</v>
      </c>
      <c r="DJ602">
        <v>0.1754</v>
      </c>
      <c r="DK602">
        <v>0.23540000999999999</v>
      </c>
      <c r="DR602">
        <v>0</v>
      </c>
      <c r="DS602">
        <v>0</v>
      </c>
      <c r="DT602">
        <v>0</v>
      </c>
      <c r="DU602">
        <v>0</v>
      </c>
      <c r="DV602">
        <v>92786</v>
      </c>
      <c r="DW602">
        <v>6534907.5</v>
      </c>
      <c r="DX602">
        <v>46.299999</v>
      </c>
      <c r="DY602">
        <v>14.2</v>
      </c>
      <c r="DZ602">
        <v>70.428000999999995</v>
      </c>
      <c r="EA602">
        <v>11958</v>
      </c>
      <c r="EC602">
        <v>55371</v>
      </c>
      <c r="ED602">
        <v>2342623</v>
      </c>
      <c r="EE602">
        <v>71.699996999999996</v>
      </c>
      <c r="EF602">
        <v>42.311999999999998</v>
      </c>
      <c r="EG602">
        <v>38449</v>
      </c>
      <c r="EH602">
        <v>1655785</v>
      </c>
      <c r="EJ602">
        <v>43.068001000000002</v>
      </c>
      <c r="EN602">
        <v>8947</v>
      </c>
      <c r="EO602">
        <v>464949</v>
      </c>
      <c r="EP602">
        <v>7975</v>
      </c>
      <c r="ES602">
        <v>0</v>
      </c>
      <c r="EV602">
        <v>160115</v>
      </c>
      <c r="EW602">
        <v>0</v>
      </c>
      <c r="EX602">
        <v>0</v>
      </c>
      <c r="FB602">
        <v>26817000</v>
      </c>
      <c r="FI602">
        <v>39452012</v>
      </c>
      <c r="FN602">
        <v>-810</v>
      </c>
      <c r="FP602">
        <v>463743</v>
      </c>
      <c r="FQ602">
        <v>944174</v>
      </c>
      <c r="FV602">
        <v>0</v>
      </c>
      <c r="FW602">
        <v>1407917</v>
      </c>
      <c r="FX602">
        <v>5426883</v>
      </c>
      <c r="GG602">
        <v>1579009</v>
      </c>
      <c r="GL602">
        <v>-79642</v>
      </c>
      <c r="GM602">
        <v>6468</v>
      </c>
      <c r="GN602">
        <v>-2360</v>
      </c>
      <c r="GO602">
        <v>-1550</v>
      </c>
      <c r="GP602">
        <v>591</v>
      </c>
      <c r="GQ602">
        <v>8338866</v>
      </c>
      <c r="GR602">
        <v>-2247073</v>
      </c>
      <c r="GS602">
        <v>-2245005</v>
      </c>
      <c r="GY602">
        <v>-2068</v>
      </c>
      <c r="HA602">
        <v>-22718</v>
      </c>
      <c r="HB602">
        <v>-50605</v>
      </c>
      <c r="HD602">
        <v>-347</v>
      </c>
      <c r="HE602">
        <v>-2320743</v>
      </c>
      <c r="HG602">
        <v>39452012</v>
      </c>
    </row>
    <row r="603" spans="1:215" x14ac:dyDescent="0.25">
      <c r="A603">
        <v>43</v>
      </c>
      <c r="B603" t="s">
        <v>900</v>
      </c>
      <c r="C603">
        <v>2012</v>
      </c>
      <c r="E603" t="s">
        <v>901</v>
      </c>
      <c r="F603">
        <v>1938</v>
      </c>
      <c r="G603">
        <v>0</v>
      </c>
      <c r="I603">
        <v>1</v>
      </c>
      <c r="J603" t="s">
        <v>687</v>
      </c>
      <c r="K603" t="s">
        <v>688</v>
      </c>
      <c r="L603" t="s">
        <v>902</v>
      </c>
      <c r="M603">
        <v>1</v>
      </c>
      <c r="N603" t="s">
        <v>615</v>
      </c>
      <c r="O603">
        <v>0</v>
      </c>
      <c r="P603" t="s">
        <v>633</v>
      </c>
      <c r="Q603" t="s">
        <v>626</v>
      </c>
      <c r="R603">
        <v>2</v>
      </c>
      <c r="S603">
        <v>1</v>
      </c>
      <c r="T603" s="60">
        <v>41090</v>
      </c>
      <c r="U603" s="60">
        <v>41090</v>
      </c>
      <c r="V603" s="60">
        <v>41090</v>
      </c>
      <c r="W603" t="s">
        <v>201</v>
      </c>
      <c r="X603" t="s">
        <v>848</v>
      </c>
      <c r="Y603" t="s">
        <v>627</v>
      </c>
      <c r="Z603">
        <v>3.3500001000000001E-2</v>
      </c>
      <c r="AA603">
        <v>7.5999997999999999E-2</v>
      </c>
      <c r="AB603">
        <v>1</v>
      </c>
      <c r="AC603">
        <v>0</v>
      </c>
      <c r="AD603">
        <v>5</v>
      </c>
      <c r="AE603">
        <v>1</v>
      </c>
      <c r="AF603">
        <v>3</v>
      </c>
      <c r="AG603">
        <v>30</v>
      </c>
      <c r="BP603" s="60">
        <v>41090</v>
      </c>
      <c r="BQ603">
        <v>39039364</v>
      </c>
      <c r="BR603">
        <v>51320700</v>
      </c>
      <c r="BS603">
        <v>0.76099998000000002</v>
      </c>
      <c r="BT603">
        <v>12281335</v>
      </c>
      <c r="BV603">
        <v>6619816</v>
      </c>
      <c r="BW603">
        <v>1078929</v>
      </c>
      <c r="BX603">
        <v>1</v>
      </c>
      <c r="BY603">
        <v>0</v>
      </c>
      <c r="BZ603">
        <v>0</v>
      </c>
      <c r="CA603">
        <v>0</v>
      </c>
      <c r="CC603">
        <v>1E-3</v>
      </c>
      <c r="CE603">
        <v>0.10299999999999999</v>
      </c>
      <c r="CG603">
        <v>1.4999999999999999E-2</v>
      </c>
      <c r="CJ603">
        <v>6.8701609999999996E-2</v>
      </c>
      <c r="CR603">
        <v>1</v>
      </c>
      <c r="CS603">
        <v>0</v>
      </c>
      <c r="CT603">
        <v>0</v>
      </c>
      <c r="CU603">
        <v>1</v>
      </c>
      <c r="CV603">
        <v>0.49200000999999999</v>
      </c>
      <c r="CW603">
        <v>0.23300000000000001</v>
      </c>
      <c r="CX603">
        <v>0.25900000000000001</v>
      </c>
      <c r="CY603">
        <v>0.249</v>
      </c>
      <c r="CZ603">
        <v>0.24299999</v>
      </c>
      <c r="DA603">
        <v>2E-3</v>
      </c>
      <c r="DB603">
        <v>0.10100000000000001</v>
      </c>
      <c r="DC603">
        <v>2.9000001000000001E-2</v>
      </c>
      <c r="DD603">
        <v>0.12899999000000001</v>
      </c>
      <c r="DE603">
        <v>0</v>
      </c>
      <c r="DF603">
        <v>2014</v>
      </c>
      <c r="DG603">
        <v>0.15810001000000001</v>
      </c>
      <c r="DH603">
        <v>6.0800000999999999E-2</v>
      </c>
      <c r="DI603">
        <v>9.7299993000000001E-2</v>
      </c>
      <c r="DJ603">
        <v>0.19819999999999999</v>
      </c>
      <c r="DK603">
        <v>0.25900000000000001</v>
      </c>
      <c r="DR603">
        <v>0</v>
      </c>
      <c r="DS603">
        <v>0</v>
      </c>
      <c r="DT603">
        <v>0</v>
      </c>
      <c r="DU603">
        <v>0</v>
      </c>
      <c r="DV603">
        <v>91952</v>
      </c>
      <c r="DW603">
        <v>6501503</v>
      </c>
      <c r="DX603">
        <v>46.700001</v>
      </c>
      <c r="DY603">
        <v>14.6</v>
      </c>
      <c r="DZ603">
        <v>70.704002000000003</v>
      </c>
      <c r="EA603">
        <v>12089</v>
      </c>
      <c r="EC603">
        <v>56770</v>
      </c>
      <c r="ED603">
        <v>2475000</v>
      </c>
      <c r="EE603">
        <v>71.900002000000001</v>
      </c>
      <c r="EF603">
        <v>43.596001000000001</v>
      </c>
      <c r="EG603">
        <v>39738</v>
      </c>
      <c r="EH603">
        <v>1760885</v>
      </c>
      <c r="EJ603">
        <v>44.316001999999997</v>
      </c>
      <c r="EN603">
        <v>8931</v>
      </c>
      <c r="EO603">
        <v>479697</v>
      </c>
      <c r="EP603">
        <v>8101</v>
      </c>
      <c r="ES603">
        <v>0</v>
      </c>
      <c r="EV603">
        <v>160811</v>
      </c>
      <c r="EW603">
        <v>0</v>
      </c>
      <c r="EX603">
        <v>0</v>
      </c>
      <c r="EZ603">
        <v>32542000</v>
      </c>
      <c r="FA603">
        <v>796000</v>
      </c>
      <c r="FB603">
        <v>28322000</v>
      </c>
      <c r="FI603">
        <v>38306756</v>
      </c>
      <c r="FN603">
        <v>-764</v>
      </c>
      <c r="FP603">
        <v>506758</v>
      </c>
      <c r="FQ603">
        <v>1078929</v>
      </c>
      <c r="FV603">
        <v>0</v>
      </c>
      <c r="FW603">
        <v>1585687</v>
      </c>
      <c r="FX603">
        <v>-1432805</v>
      </c>
      <c r="GG603">
        <v>1213169</v>
      </c>
      <c r="GL603">
        <v>-75216</v>
      </c>
      <c r="GM603">
        <v>4234</v>
      </c>
      <c r="GN603">
        <v>-391</v>
      </c>
      <c r="GO603">
        <v>373</v>
      </c>
      <c r="GP603">
        <v>1004</v>
      </c>
      <c r="GQ603">
        <v>1295682</v>
      </c>
      <c r="GR603">
        <v>-2372977</v>
      </c>
      <c r="GS603">
        <v>-2371393</v>
      </c>
      <c r="GY603">
        <v>-1584</v>
      </c>
      <c r="HA603">
        <v>-17621</v>
      </c>
      <c r="HB603">
        <v>-50218</v>
      </c>
      <c r="HD603">
        <v>-121</v>
      </c>
      <c r="HE603">
        <v>-2440937</v>
      </c>
      <c r="HG603">
        <v>38306756</v>
      </c>
    </row>
    <row r="604" spans="1:215" x14ac:dyDescent="0.25">
      <c r="A604">
        <v>43</v>
      </c>
      <c r="B604" t="s">
        <v>900</v>
      </c>
      <c r="C604">
        <v>2013</v>
      </c>
      <c r="E604" t="s">
        <v>901</v>
      </c>
      <c r="F604">
        <v>1938</v>
      </c>
      <c r="G604">
        <v>0</v>
      </c>
      <c r="I604">
        <v>1</v>
      </c>
      <c r="J604" t="s">
        <v>687</v>
      </c>
      <c r="K604" t="s">
        <v>688</v>
      </c>
      <c r="L604" t="s">
        <v>902</v>
      </c>
      <c r="M604">
        <v>1</v>
      </c>
      <c r="N604" t="s">
        <v>615</v>
      </c>
      <c r="O604">
        <v>0</v>
      </c>
      <c r="P604" t="s">
        <v>633</v>
      </c>
      <c r="Q604" t="s">
        <v>626</v>
      </c>
      <c r="R604">
        <v>2</v>
      </c>
      <c r="S604">
        <v>1</v>
      </c>
      <c r="T604" s="60">
        <v>41455</v>
      </c>
      <c r="U604" s="60">
        <v>41455</v>
      </c>
      <c r="V604" s="60">
        <v>41455</v>
      </c>
      <c r="W604" t="s">
        <v>201</v>
      </c>
      <c r="X604" t="s">
        <v>848</v>
      </c>
      <c r="Y604" t="s">
        <v>627</v>
      </c>
      <c r="Z604">
        <v>2.9999998999999999E-2</v>
      </c>
      <c r="AA604">
        <v>7.5000002999999996E-2</v>
      </c>
      <c r="AB604">
        <v>1</v>
      </c>
      <c r="AC604">
        <v>0</v>
      </c>
      <c r="AD604">
        <v>5</v>
      </c>
      <c r="AE604">
        <v>1</v>
      </c>
      <c r="AF604">
        <v>3</v>
      </c>
      <c r="AG604">
        <v>30</v>
      </c>
      <c r="AI604" t="s">
        <v>904</v>
      </c>
      <c r="AO604">
        <v>41773520</v>
      </c>
      <c r="AP604">
        <v>40372040</v>
      </c>
      <c r="AQ604">
        <v>-1190000</v>
      </c>
      <c r="AR604">
        <v>0</v>
      </c>
      <c r="AS604">
        <v>0</v>
      </c>
      <c r="AT604">
        <v>1</v>
      </c>
      <c r="AU604">
        <v>1</v>
      </c>
      <c r="AV604">
        <v>2</v>
      </c>
      <c r="AX604">
        <v>0</v>
      </c>
      <c r="AY604">
        <v>0.80000000999999998</v>
      </c>
      <c r="AZ604">
        <v>5</v>
      </c>
      <c r="BA604">
        <v>1</v>
      </c>
      <c r="BB604">
        <v>1</v>
      </c>
      <c r="BC604">
        <v>1</v>
      </c>
      <c r="BE604">
        <v>0</v>
      </c>
      <c r="BP604" s="60">
        <v>41455</v>
      </c>
      <c r="BQ604">
        <v>39932416</v>
      </c>
      <c r="BR604">
        <v>53247776</v>
      </c>
      <c r="BS604">
        <v>0.75</v>
      </c>
      <c r="BT604">
        <v>13315360</v>
      </c>
      <c r="BV604">
        <v>6595902</v>
      </c>
      <c r="BW604">
        <v>1172014</v>
      </c>
      <c r="BX604">
        <v>1</v>
      </c>
      <c r="BY604">
        <v>0</v>
      </c>
      <c r="BZ604">
        <v>0</v>
      </c>
      <c r="CA604">
        <v>0</v>
      </c>
      <c r="CC604">
        <v>0.11899999999999999</v>
      </c>
      <c r="CE604">
        <v>0.10399999</v>
      </c>
      <c r="CG604">
        <v>4.1999999000000003E-2</v>
      </c>
      <c r="CJ604">
        <v>7.6969734999999997E-2</v>
      </c>
      <c r="CR604">
        <v>1</v>
      </c>
      <c r="CS604">
        <v>0</v>
      </c>
      <c r="CT604">
        <v>0</v>
      </c>
      <c r="CU604">
        <v>1</v>
      </c>
      <c r="CV604">
        <v>0.50599998000000002</v>
      </c>
      <c r="CW604">
        <v>0.25100001999999999</v>
      </c>
      <c r="CX604">
        <v>0.255</v>
      </c>
      <c r="CY604">
        <v>0.22900002</v>
      </c>
      <c r="CZ604">
        <v>0.22399999000000001</v>
      </c>
      <c r="DA604">
        <v>3.0000000000000001E-3</v>
      </c>
      <c r="DB604">
        <v>9.6999995000000006E-2</v>
      </c>
      <c r="DC604">
        <v>3.9999999000000001E-2</v>
      </c>
      <c r="DD604">
        <v>0.12800001</v>
      </c>
      <c r="DE604">
        <v>0</v>
      </c>
      <c r="DF604">
        <v>2015</v>
      </c>
      <c r="DG604">
        <v>0.1547</v>
      </c>
      <c r="DH604">
        <v>6.0300003999999997E-2</v>
      </c>
      <c r="DI604">
        <v>9.4399996E-2</v>
      </c>
      <c r="DJ604">
        <v>0.21340001</v>
      </c>
      <c r="DK604">
        <v>0.2737</v>
      </c>
      <c r="DR604">
        <v>0</v>
      </c>
      <c r="DS604">
        <v>0</v>
      </c>
      <c r="DT604">
        <v>0</v>
      </c>
      <c r="DU604">
        <v>0</v>
      </c>
      <c r="DV604">
        <v>91545</v>
      </c>
      <c r="DW604">
        <v>6488000</v>
      </c>
      <c r="DX604">
        <v>46.900002000000001</v>
      </c>
      <c r="DY604">
        <v>14.9</v>
      </c>
      <c r="DZ604">
        <v>70.872001999999995</v>
      </c>
      <c r="EA604">
        <v>12319</v>
      </c>
      <c r="EC604">
        <v>58086</v>
      </c>
      <c r="ED604">
        <v>2611000</v>
      </c>
      <c r="EE604">
        <v>72.099997999999999</v>
      </c>
      <c r="EF604">
        <v>44.951999999999998</v>
      </c>
      <c r="ES604">
        <v>0</v>
      </c>
      <c r="EV604">
        <v>161950</v>
      </c>
      <c r="EW604">
        <v>0</v>
      </c>
      <c r="EX604">
        <v>0</v>
      </c>
      <c r="FB604">
        <v>30120000</v>
      </c>
      <c r="FI604">
        <v>41773520</v>
      </c>
      <c r="FN604">
        <v>-918</v>
      </c>
      <c r="FP604">
        <v>679572</v>
      </c>
      <c r="FQ604">
        <v>723195</v>
      </c>
      <c r="FW604">
        <v>1402767</v>
      </c>
      <c r="FX604">
        <v>2661499</v>
      </c>
      <c r="GG604">
        <v>2079642</v>
      </c>
      <c r="GL604">
        <v>-86815</v>
      </c>
      <c r="GM604">
        <v>4286</v>
      </c>
      <c r="GN604">
        <v>403</v>
      </c>
      <c r="GO604">
        <v>1321</v>
      </c>
      <c r="GP604">
        <v>385</v>
      </c>
      <c r="GQ604">
        <v>6062167</v>
      </c>
      <c r="GR604">
        <v>-2516339</v>
      </c>
      <c r="GS604">
        <v>-2514096</v>
      </c>
      <c r="GY604">
        <v>-2243</v>
      </c>
      <c r="HA604">
        <v>-25012</v>
      </c>
      <c r="HB604">
        <v>-53863</v>
      </c>
      <c r="HD604">
        <v>-190</v>
      </c>
      <c r="HE604">
        <v>-2595404</v>
      </c>
      <c r="HG604">
        <v>41773520</v>
      </c>
    </row>
    <row r="605" spans="1:215" x14ac:dyDescent="0.25">
      <c r="A605">
        <v>43</v>
      </c>
      <c r="B605" t="s">
        <v>900</v>
      </c>
      <c r="C605">
        <v>2014</v>
      </c>
      <c r="E605" t="s">
        <v>901</v>
      </c>
      <c r="F605">
        <v>1938</v>
      </c>
      <c r="G605">
        <v>0</v>
      </c>
      <c r="I605">
        <v>1</v>
      </c>
      <c r="J605" t="s">
        <v>687</v>
      </c>
      <c r="K605" t="s">
        <v>688</v>
      </c>
      <c r="L605" t="s">
        <v>902</v>
      </c>
      <c r="M605">
        <v>1</v>
      </c>
      <c r="N605" t="s">
        <v>615</v>
      </c>
      <c r="O605">
        <v>0</v>
      </c>
      <c r="P605" t="s">
        <v>633</v>
      </c>
      <c r="Q605" t="s">
        <v>626</v>
      </c>
      <c r="R605">
        <v>2</v>
      </c>
      <c r="S605">
        <v>1</v>
      </c>
      <c r="T605" s="60">
        <v>41820</v>
      </c>
      <c r="U605" s="60">
        <v>41820</v>
      </c>
      <c r="V605" s="60">
        <v>41820</v>
      </c>
      <c r="W605" t="s">
        <v>201</v>
      </c>
      <c r="X605" t="s">
        <v>848</v>
      </c>
      <c r="Y605" t="s">
        <v>627</v>
      </c>
      <c r="Z605">
        <v>2.9999998999999999E-2</v>
      </c>
      <c r="AA605">
        <v>7.5000002999999996E-2</v>
      </c>
      <c r="AB605">
        <v>1</v>
      </c>
      <c r="AC605">
        <v>0</v>
      </c>
      <c r="AD605">
        <v>5</v>
      </c>
      <c r="AE605">
        <v>1</v>
      </c>
      <c r="AF605">
        <v>3</v>
      </c>
      <c r="AG605">
        <v>30</v>
      </c>
      <c r="AI605" t="s">
        <v>905</v>
      </c>
      <c r="AO605">
        <v>47722276</v>
      </c>
      <c r="AP605">
        <v>44153576</v>
      </c>
      <c r="AQ605">
        <v>-960000</v>
      </c>
      <c r="AR605">
        <v>0</v>
      </c>
      <c r="AS605">
        <v>0</v>
      </c>
      <c r="AT605">
        <v>1</v>
      </c>
      <c r="AU605">
        <v>1</v>
      </c>
      <c r="AV605">
        <v>2</v>
      </c>
      <c r="AX605">
        <v>0</v>
      </c>
      <c r="AY605">
        <v>0.80000000999999998</v>
      </c>
      <c r="AZ605">
        <v>5</v>
      </c>
      <c r="BA605">
        <v>1</v>
      </c>
      <c r="BB605">
        <v>1</v>
      </c>
      <c r="BC605">
        <v>1</v>
      </c>
      <c r="BE605">
        <v>0</v>
      </c>
      <c r="BP605" s="60">
        <v>41820</v>
      </c>
      <c r="BQ605">
        <v>43654464</v>
      </c>
      <c r="BR605">
        <v>54942452</v>
      </c>
      <c r="BS605">
        <v>0.79500002000000003</v>
      </c>
      <c r="BT605">
        <v>11287991</v>
      </c>
      <c r="BV605">
        <v>6672228</v>
      </c>
      <c r="BW605">
        <v>1320442</v>
      </c>
      <c r="BX605">
        <v>1</v>
      </c>
      <c r="BY605">
        <v>0</v>
      </c>
      <c r="BZ605">
        <v>0</v>
      </c>
      <c r="CA605">
        <v>0</v>
      </c>
      <c r="CC605">
        <v>0.16500001</v>
      </c>
      <c r="CE605">
        <v>9.1999999999999998E-2</v>
      </c>
      <c r="CG605">
        <v>0.11799999999999999</v>
      </c>
      <c r="CJ605">
        <v>7.6969720000000005E-2</v>
      </c>
      <c r="CR605">
        <v>1</v>
      </c>
      <c r="CS605">
        <v>0</v>
      </c>
      <c r="CT605">
        <v>0</v>
      </c>
      <c r="CU605">
        <v>1</v>
      </c>
      <c r="CV605">
        <v>0.51800000999999996</v>
      </c>
      <c r="CW605">
        <v>0.26100001</v>
      </c>
      <c r="CX605">
        <v>0.25700000000000001</v>
      </c>
      <c r="CY605">
        <v>0.20999999</v>
      </c>
      <c r="CZ605">
        <v>0.20399999999999999</v>
      </c>
      <c r="DA605">
        <v>4.0000000000000001E-3</v>
      </c>
      <c r="DB605">
        <v>0.10199999999999999</v>
      </c>
      <c r="DC605">
        <v>3.3000000000000002E-2</v>
      </c>
      <c r="DD605">
        <v>0.13700001000000001</v>
      </c>
      <c r="DE605">
        <v>0</v>
      </c>
      <c r="DF605">
        <v>2016</v>
      </c>
      <c r="DG605">
        <v>0.15369999000000001</v>
      </c>
      <c r="DH605">
        <v>6.0800000999999999E-2</v>
      </c>
      <c r="DI605">
        <v>9.2900000999999996E-2</v>
      </c>
      <c r="DJ605">
        <v>0.19329999</v>
      </c>
      <c r="DK605">
        <v>0.25409999</v>
      </c>
      <c r="DR605">
        <v>0</v>
      </c>
      <c r="DS605">
        <v>0</v>
      </c>
      <c r="DT605">
        <v>0</v>
      </c>
      <c r="DU605">
        <v>0</v>
      </c>
      <c r="DV605">
        <v>92466</v>
      </c>
      <c r="DW605">
        <v>6741000</v>
      </c>
      <c r="DX605">
        <v>47</v>
      </c>
      <c r="DY605">
        <v>15</v>
      </c>
      <c r="DZ605">
        <v>72.900002000000001</v>
      </c>
      <c r="EA605">
        <v>12671</v>
      </c>
      <c r="EC605">
        <v>59229</v>
      </c>
      <c r="ED605">
        <v>2712000</v>
      </c>
      <c r="EE605">
        <v>72.300003000000004</v>
      </c>
      <c r="EF605">
        <v>45.792000000000002</v>
      </c>
      <c r="ES605">
        <v>0</v>
      </c>
      <c r="EV605">
        <v>164366</v>
      </c>
      <c r="EW605">
        <v>0</v>
      </c>
      <c r="EX605">
        <v>0</v>
      </c>
      <c r="FB605">
        <v>30972000</v>
      </c>
      <c r="FN605">
        <v>-738</v>
      </c>
      <c r="FP605">
        <v>439001</v>
      </c>
      <c r="FQ605">
        <v>1320442</v>
      </c>
      <c r="FW605">
        <v>1759443</v>
      </c>
      <c r="FX605">
        <v>4699445</v>
      </c>
      <c r="GG605">
        <v>2305690</v>
      </c>
      <c r="GL605">
        <v>-101170</v>
      </c>
      <c r="GM605">
        <v>2896</v>
      </c>
      <c r="GN605">
        <v>1551</v>
      </c>
      <c r="GO605">
        <v>2289</v>
      </c>
      <c r="GP605">
        <v>2256</v>
      </c>
      <c r="GQ605">
        <v>8670111</v>
      </c>
      <c r="GR605">
        <v>-2638873</v>
      </c>
      <c r="GS605">
        <v>-2637182</v>
      </c>
      <c r="GY605">
        <v>-1691</v>
      </c>
      <c r="HA605">
        <v>-23528</v>
      </c>
      <c r="HB605">
        <v>-58723</v>
      </c>
      <c r="HD605">
        <v>-229</v>
      </c>
      <c r="HE605">
        <v>-2721353</v>
      </c>
      <c r="HG605">
        <v>47722276</v>
      </c>
    </row>
    <row r="606" spans="1:215" x14ac:dyDescent="0.25">
      <c r="A606">
        <v>44</v>
      </c>
      <c r="B606" t="s">
        <v>906</v>
      </c>
      <c r="C606">
        <v>2001</v>
      </c>
      <c r="E606" t="s">
        <v>907</v>
      </c>
      <c r="F606">
        <v>1947</v>
      </c>
      <c r="G606">
        <v>0</v>
      </c>
      <c r="I606">
        <v>0</v>
      </c>
      <c r="J606" t="s">
        <v>908</v>
      </c>
      <c r="K606" t="s">
        <v>909</v>
      </c>
      <c r="L606" t="s">
        <v>909</v>
      </c>
      <c r="M606">
        <v>4</v>
      </c>
      <c r="N606" t="s">
        <v>730</v>
      </c>
      <c r="O606">
        <v>0</v>
      </c>
      <c r="P606" t="s">
        <v>633</v>
      </c>
      <c r="Q606" t="s">
        <v>713</v>
      </c>
      <c r="R606">
        <v>1</v>
      </c>
      <c r="T606" s="60">
        <v>37072</v>
      </c>
      <c r="U606" s="60">
        <v>37072</v>
      </c>
      <c r="V606" s="60">
        <v>37072</v>
      </c>
      <c r="W606" t="s">
        <v>324</v>
      </c>
      <c r="X606" t="s">
        <v>910</v>
      </c>
      <c r="Y606" t="s">
        <v>637</v>
      </c>
      <c r="Z606">
        <v>2.9999998999999999E-2</v>
      </c>
      <c r="AA606">
        <v>8.2500003000000002E-2</v>
      </c>
      <c r="AB606">
        <v>2</v>
      </c>
      <c r="AC606">
        <v>0</v>
      </c>
      <c r="AD606">
        <v>4</v>
      </c>
      <c r="AE606">
        <v>1</v>
      </c>
      <c r="AF606">
        <v>2</v>
      </c>
      <c r="AG606">
        <v>28</v>
      </c>
      <c r="BP606" s="60">
        <v>37072</v>
      </c>
      <c r="BQ606">
        <v>6418296</v>
      </c>
      <c r="BR606">
        <v>8652591</v>
      </c>
      <c r="BS606">
        <v>0.74199998</v>
      </c>
      <c r="BT606">
        <v>2234295</v>
      </c>
      <c r="BV606">
        <v>1782884</v>
      </c>
      <c r="BW606">
        <v>258281.73</v>
      </c>
      <c r="BX606">
        <v>1.0069999999999999</v>
      </c>
      <c r="BY606">
        <v>0</v>
      </c>
      <c r="BZ606">
        <v>0</v>
      </c>
      <c r="CA606">
        <v>0</v>
      </c>
      <c r="CC606">
        <v>-6.1000000999999998E-2</v>
      </c>
      <c r="CD606">
        <v>2.3E-2</v>
      </c>
      <c r="CE606">
        <v>4.3999999999999997E-2</v>
      </c>
      <c r="CF606">
        <v>6.4000003E-2</v>
      </c>
      <c r="CG606">
        <v>8.5000001000000006E-2</v>
      </c>
      <c r="CS606">
        <v>0</v>
      </c>
      <c r="CT606">
        <v>0</v>
      </c>
      <c r="CU606">
        <v>0</v>
      </c>
      <c r="CV606">
        <v>0.60800003999999996</v>
      </c>
      <c r="CW606">
        <v>0.45700002000000001</v>
      </c>
      <c r="CX606">
        <v>0.15100000999999999</v>
      </c>
      <c r="CY606">
        <v>0.32599998000000002</v>
      </c>
      <c r="CZ606">
        <v>0.28000000000000003</v>
      </c>
      <c r="DA606">
        <v>4.5999999999999999E-2</v>
      </c>
      <c r="DB606">
        <v>6.0000000000000001E-3</v>
      </c>
      <c r="DC606">
        <v>1E-3</v>
      </c>
      <c r="DD606">
        <v>5.8999999999999997E-2</v>
      </c>
      <c r="DE606">
        <v>0</v>
      </c>
      <c r="DF606">
        <v>2002</v>
      </c>
      <c r="DG606">
        <v>0.14610000000000001</v>
      </c>
      <c r="DH606">
        <v>7.6700002000000003E-2</v>
      </c>
      <c r="DI606">
        <v>6.9399998000000004E-2</v>
      </c>
      <c r="DJ606">
        <v>0.14099999999999999</v>
      </c>
      <c r="DK606">
        <v>0.2177</v>
      </c>
      <c r="DR606">
        <v>0</v>
      </c>
      <c r="DS606">
        <v>0</v>
      </c>
      <c r="DT606">
        <v>0</v>
      </c>
      <c r="DU606">
        <v>0</v>
      </c>
      <c r="DV606">
        <v>64519</v>
      </c>
      <c r="DW606">
        <v>1782884</v>
      </c>
      <c r="DZ606">
        <v>27.4</v>
      </c>
      <c r="EA606">
        <v>1300</v>
      </c>
      <c r="EB606">
        <v>28223</v>
      </c>
      <c r="EC606">
        <v>33357</v>
      </c>
      <c r="ED606">
        <v>486712</v>
      </c>
      <c r="EF606">
        <v>14.590999999999999</v>
      </c>
      <c r="EG606">
        <v>24606</v>
      </c>
      <c r="EN606">
        <v>1184</v>
      </c>
      <c r="EP606">
        <v>5202</v>
      </c>
      <c r="ES606">
        <v>2365</v>
      </c>
      <c r="ET606">
        <v>2365</v>
      </c>
      <c r="EV606">
        <v>127399</v>
      </c>
      <c r="EW606">
        <v>0</v>
      </c>
      <c r="EX606">
        <v>0</v>
      </c>
      <c r="FB606">
        <v>4824874</v>
      </c>
      <c r="FM606">
        <v>12102.647000000001</v>
      </c>
      <c r="FP606">
        <v>144603.48000000001</v>
      </c>
      <c r="FQ606">
        <v>245213.08</v>
      </c>
      <c r="FV606">
        <v>0</v>
      </c>
      <c r="FW606">
        <v>389816.56</v>
      </c>
      <c r="FX606">
        <v>-597053.38</v>
      </c>
      <c r="GB606">
        <v>204083.22</v>
      </c>
      <c r="GG606">
        <v>2964.5900999999999</v>
      </c>
      <c r="GL606">
        <v>-18916.27</v>
      </c>
      <c r="GQ606">
        <v>-7002.6489000000001</v>
      </c>
      <c r="GR606">
        <v>-452637.69</v>
      </c>
      <c r="GS606">
        <v>-452637.69</v>
      </c>
      <c r="HA606">
        <v>-36147.086000000003</v>
      </c>
      <c r="HB606">
        <v>-7644.23</v>
      </c>
      <c r="HD606">
        <v>-6228.4058000000005</v>
      </c>
      <c r="HE606">
        <v>-502657.41</v>
      </c>
      <c r="HG606">
        <v>6083654</v>
      </c>
    </row>
    <row r="607" spans="1:215" x14ac:dyDescent="0.25">
      <c r="A607">
        <v>44</v>
      </c>
      <c r="B607" t="s">
        <v>906</v>
      </c>
      <c r="C607">
        <v>2002</v>
      </c>
      <c r="E607" t="s">
        <v>907</v>
      </c>
      <c r="F607">
        <v>1947</v>
      </c>
      <c r="G607">
        <v>0</v>
      </c>
      <c r="I607">
        <v>0</v>
      </c>
      <c r="J607" t="s">
        <v>908</v>
      </c>
      <c r="K607" t="s">
        <v>909</v>
      </c>
      <c r="L607" t="s">
        <v>909</v>
      </c>
      <c r="M607">
        <v>4</v>
      </c>
      <c r="N607" t="s">
        <v>730</v>
      </c>
      <c r="O607">
        <v>0</v>
      </c>
      <c r="P607" t="s">
        <v>633</v>
      </c>
      <c r="Q607" t="s">
        <v>713</v>
      </c>
      <c r="R607">
        <v>1</v>
      </c>
      <c r="T607" s="60">
        <v>37437</v>
      </c>
      <c r="U607" s="60">
        <v>37437</v>
      </c>
      <c r="V607" s="60">
        <v>37437</v>
      </c>
      <c r="W607" t="s">
        <v>324</v>
      </c>
      <c r="X607" t="s">
        <v>910</v>
      </c>
      <c r="Y607" t="s">
        <v>637</v>
      </c>
      <c r="Z607">
        <v>2.9999998999999999E-2</v>
      </c>
      <c r="AA607">
        <v>8.2500003000000002E-2</v>
      </c>
      <c r="AB607">
        <v>2</v>
      </c>
      <c r="AC607">
        <v>0</v>
      </c>
      <c r="AD607">
        <v>4</v>
      </c>
      <c r="AE607">
        <v>1</v>
      </c>
      <c r="AF607">
        <v>2</v>
      </c>
      <c r="AG607">
        <v>27</v>
      </c>
      <c r="BP607" s="60">
        <v>37437</v>
      </c>
      <c r="BQ607">
        <v>6460594</v>
      </c>
      <c r="BR607">
        <v>9206734</v>
      </c>
      <c r="BS607">
        <v>0.70199995999999998</v>
      </c>
      <c r="BT607">
        <v>2746140</v>
      </c>
      <c r="BV607">
        <v>1861887</v>
      </c>
      <c r="BW607">
        <v>279119.34000000003</v>
      </c>
      <c r="BX607">
        <v>0.97199994000000001</v>
      </c>
      <c r="BY607">
        <v>0</v>
      </c>
      <c r="BZ607">
        <v>0</v>
      </c>
      <c r="CA607">
        <v>0</v>
      </c>
      <c r="CC607">
        <v>-5.6999995999999997E-2</v>
      </c>
      <c r="CD607">
        <v>-5.8999999999999997E-2</v>
      </c>
      <c r="CE607">
        <v>-4.0000000000000001E-3</v>
      </c>
      <c r="CF607">
        <v>1.7999998999999999E-2</v>
      </c>
      <c r="CG607">
        <v>3.7999999E-2</v>
      </c>
      <c r="CS607">
        <v>0</v>
      </c>
      <c r="CT607">
        <v>0</v>
      </c>
      <c r="CU607">
        <v>0</v>
      </c>
      <c r="CV607">
        <v>0.57899999999999996</v>
      </c>
      <c r="CW607">
        <v>0.435</v>
      </c>
      <c r="CX607">
        <v>0.14399998999999999</v>
      </c>
      <c r="CY607">
        <v>0.36200001999999998</v>
      </c>
      <c r="CZ607">
        <v>0.30700000999999999</v>
      </c>
      <c r="DA607">
        <v>5.5E-2</v>
      </c>
      <c r="DB607">
        <v>5.0000000000000001E-3</v>
      </c>
      <c r="DC607">
        <v>1E-3</v>
      </c>
      <c r="DD607">
        <v>5.3000002999999997E-2</v>
      </c>
      <c r="DE607">
        <v>0</v>
      </c>
      <c r="DF607">
        <v>2003</v>
      </c>
      <c r="DG607">
        <v>0.14879999999999999</v>
      </c>
      <c r="DH607">
        <v>7.6839998000000007E-2</v>
      </c>
      <c r="DI607">
        <v>7.1960001999999995E-2</v>
      </c>
      <c r="DJ607">
        <v>0.15800001</v>
      </c>
      <c r="DK607">
        <v>0.23483999</v>
      </c>
      <c r="DR607">
        <v>0</v>
      </c>
      <c r="DS607">
        <v>0</v>
      </c>
      <c r="DT607">
        <v>0</v>
      </c>
      <c r="DU607">
        <v>0</v>
      </c>
      <c r="DV607">
        <v>64692</v>
      </c>
      <c r="DW607">
        <v>1861887</v>
      </c>
      <c r="DZ607">
        <v>28.611999999999998</v>
      </c>
      <c r="EA607">
        <v>1245</v>
      </c>
      <c r="EB607">
        <v>29579</v>
      </c>
      <c r="EC607">
        <v>34522</v>
      </c>
      <c r="ED607">
        <v>524748</v>
      </c>
      <c r="EF607">
        <v>15.2</v>
      </c>
      <c r="EG607">
        <v>25436</v>
      </c>
      <c r="EN607">
        <v>1208</v>
      </c>
      <c r="EP607">
        <v>5243</v>
      </c>
      <c r="ES607">
        <v>2635</v>
      </c>
      <c r="ET607">
        <v>2635</v>
      </c>
      <c r="EV607">
        <v>130038</v>
      </c>
      <c r="EW607">
        <v>0</v>
      </c>
      <c r="EX607">
        <v>0</v>
      </c>
      <c r="FB607">
        <v>5240953.5</v>
      </c>
      <c r="FM607">
        <v>14658.709000000001</v>
      </c>
      <c r="FP607">
        <v>151350.32999999999</v>
      </c>
      <c r="FQ607">
        <v>256079.88</v>
      </c>
      <c r="FV607">
        <v>0</v>
      </c>
      <c r="FW607">
        <v>407430.19</v>
      </c>
      <c r="FX607">
        <v>-527517.75</v>
      </c>
      <c r="GB607">
        <v>200382.47</v>
      </c>
      <c r="GG607">
        <v>5233.1021000000001</v>
      </c>
      <c r="GL607">
        <v>-17213.861000000001</v>
      </c>
      <c r="GQ607">
        <v>82972.883000000002</v>
      </c>
      <c r="GR607">
        <v>-498392.72</v>
      </c>
      <c r="GS607">
        <v>-498392.72</v>
      </c>
      <c r="HA607">
        <v>-31391.355</v>
      </c>
      <c r="HB607">
        <v>-8315.7451000000001</v>
      </c>
      <c r="HD607">
        <v>-8648.9110999999994</v>
      </c>
      <c r="HE607">
        <v>-546748.75</v>
      </c>
      <c r="HG607">
        <v>5619878</v>
      </c>
    </row>
    <row r="608" spans="1:215" x14ac:dyDescent="0.25">
      <c r="A608">
        <v>44</v>
      </c>
      <c r="B608" t="s">
        <v>906</v>
      </c>
      <c r="C608">
        <v>2003</v>
      </c>
      <c r="E608" t="s">
        <v>907</v>
      </c>
      <c r="F608">
        <v>1947</v>
      </c>
      <c r="G608">
        <v>0</v>
      </c>
      <c r="I608">
        <v>0</v>
      </c>
      <c r="J608" t="s">
        <v>908</v>
      </c>
      <c r="K608" t="s">
        <v>909</v>
      </c>
      <c r="L608" t="s">
        <v>909</v>
      </c>
      <c r="M608">
        <v>4</v>
      </c>
      <c r="N608" t="s">
        <v>730</v>
      </c>
      <c r="O608">
        <v>0</v>
      </c>
      <c r="P608" t="s">
        <v>633</v>
      </c>
      <c r="Q608" t="s">
        <v>713</v>
      </c>
      <c r="R608">
        <v>1</v>
      </c>
      <c r="T608" s="60">
        <v>37802</v>
      </c>
      <c r="U608" s="60">
        <v>37802</v>
      </c>
      <c r="V608" s="60">
        <v>37802</v>
      </c>
      <c r="W608" t="s">
        <v>324</v>
      </c>
      <c r="X608" t="s">
        <v>910</v>
      </c>
      <c r="Y608" t="s">
        <v>637</v>
      </c>
      <c r="Z608">
        <v>2.9999998999999999E-2</v>
      </c>
      <c r="AA608">
        <v>8.2500003000000002E-2</v>
      </c>
      <c r="AB608">
        <v>2</v>
      </c>
      <c r="AC608">
        <v>0</v>
      </c>
      <c r="AD608">
        <v>4</v>
      </c>
      <c r="AE608">
        <v>1</v>
      </c>
      <c r="AF608">
        <v>2</v>
      </c>
      <c r="AG608">
        <v>26</v>
      </c>
      <c r="BP608" s="60">
        <v>37802</v>
      </c>
      <c r="BQ608">
        <v>6487538</v>
      </c>
      <c r="BR608">
        <v>9796306</v>
      </c>
      <c r="BS608">
        <v>0.66199993999999995</v>
      </c>
      <c r="BT608">
        <v>3308768</v>
      </c>
      <c r="BV608">
        <v>1924680</v>
      </c>
      <c r="BW608">
        <v>326335.19</v>
      </c>
      <c r="BX608">
        <v>0.94800001</v>
      </c>
      <c r="BY608">
        <v>0</v>
      </c>
      <c r="BZ608">
        <v>0</v>
      </c>
      <c r="CA608">
        <v>0</v>
      </c>
      <c r="CC608">
        <v>4.1999999000000003E-2</v>
      </c>
      <c r="CD608">
        <v>-8.9999999999999993E-3</v>
      </c>
      <c r="CE608">
        <v>-2.7000000999999999E-2</v>
      </c>
      <c r="CF608">
        <v>7.0000000000000001E-3</v>
      </c>
      <c r="CG608">
        <v>2.3E-2</v>
      </c>
      <c r="CS608">
        <v>0</v>
      </c>
      <c r="CT608">
        <v>0</v>
      </c>
      <c r="CU608">
        <v>0</v>
      </c>
      <c r="CV608">
        <v>0.57399999999999995</v>
      </c>
      <c r="CW608">
        <v>0.42099997</v>
      </c>
      <c r="CX608">
        <v>0.153</v>
      </c>
      <c r="CY608">
        <v>0.33700001000000002</v>
      </c>
      <c r="CZ608">
        <v>0.27200001000000001</v>
      </c>
      <c r="DA608">
        <v>6.4999998000000003E-2</v>
      </c>
      <c r="DB608">
        <v>6.0000000000000001E-3</v>
      </c>
      <c r="DC608">
        <v>3.0999999E-2</v>
      </c>
      <c r="DD608">
        <v>5.1999996999999999E-2</v>
      </c>
      <c r="DE608">
        <v>0</v>
      </c>
      <c r="DF608">
        <v>2004</v>
      </c>
      <c r="DG608">
        <v>0.1489</v>
      </c>
      <c r="DH608">
        <v>7.6839998000000007E-2</v>
      </c>
      <c r="DI608">
        <v>7.2059996000000001E-2</v>
      </c>
      <c r="DJ608">
        <v>0.17200001000000001</v>
      </c>
      <c r="DK608">
        <v>0.24884000000000001</v>
      </c>
      <c r="DR608">
        <v>0</v>
      </c>
      <c r="DS608">
        <v>0</v>
      </c>
      <c r="DT608">
        <v>0</v>
      </c>
      <c r="DU608">
        <v>0</v>
      </c>
      <c r="DV608">
        <v>65441</v>
      </c>
      <c r="DW608">
        <v>1924680</v>
      </c>
      <c r="DZ608">
        <v>29.478999999999999</v>
      </c>
      <c r="EA608">
        <v>1317</v>
      </c>
      <c r="EB608">
        <v>30940</v>
      </c>
      <c r="EC608">
        <v>35525</v>
      </c>
      <c r="ED608">
        <v>555503</v>
      </c>
      <c r="EF608">
        <v>15.637</v>
      </c>
      <c r="EG608">
        <v>26275</v>
      </c>
      <c r="EN608">
        <v>1220</v>
      </c>
      <c r="EP608">
        <v>5262</v>
      </c>
      <c r="ES608">
        <v>2768</v>
      </c>
      <c r="ET608">
        <v>2768</v>
      </c>
      <c r="EV608">
        <v>133223</v>
      </c>
      <c r="EW608">
        <v>0</v>
      </c>
      <c r="EX608">
        <v>0</v>
      </c>
      <c r="FB608">
        <v>5565659</v>
      </c>
      <c r="FM608">
        <v>15137.037</v>
      </c>
      <c r="FP608">
        <v>159469.85999999999</v>
      </c>
      <c r="FQ608">
        <v>292290.13</v>
      </c>
      <c r="FV608">
        <v>0</v>
      </c>
      <c r="FW608">
        <v>451759.97</v>
      </c>
      <c r="FX608">
        <v>45767.188000000002</v>
      </c>
      <c r="GB608">
        <v>177513.7</v>
      </c>
      <c r="GG608">
        <v>6471.8847999999998</v>
      </c>
      <c r="GL608">
        <v>-16901.210999999999</v>
      </c>
      <c r="GQ608">
        <v>679748.56</v>
      </c>
      <c r="GR608">
        <v>-544009.56000000006</v>
      </c>
      <c r="GS608">
        <v>-544009.56000000006</v>
      </c>
      <c r="HA608">
        <v>-25043.815999999999</v>
      </c>
      <c r="HB608">
        <v>-10196.507</v>
      </c>
      <c r="HD608">
        <v>-1632.9301</v>
      </c>
      <c r="HE608">
        <v>-580882.81000000006</v>
      </c>
      <c r="HG608">
        <v>5718744</v>
      </c>
    </row>
    <row r="609" spans="1:215" x14ac:dyDescent="0.25">
      <c r="A609">
        <v>44</v>
      </c>
      <c r="B609" t="s">
        <v>906</v>
      </c>
      <c r="C609">
        <v>2004</v>
      </c>
      <c r="E609" t="s">
        <v>907</v>
      </c>
      <c r="F609">
        <v>1947</v>
      </c>
      <c r="G609">
        <v>0</v>
      </c>
      <c r="I609">
        <v>0</v>
      </c>
      <c r="J609" t="s">
        <v>908</v>
      </c>
      <c r="K609" t="s">
        <v>909</v>
      </c>
      <c r="L609" t="s">
        <v>909</v>
      </c>
      <c r="M609">
        <v>4</v>
      </c>
      <c r="N609" t="s">
        <v>730</v>
      </c>
      <c r="O609">
        <v>0</v>
      </c>
      <c r="P609" t="s">
        <v>633</v>
      </c>
      <c r="Q609" t="s">
        <v>713</v>
      </c>
      <c r="R609">
        <v>1</v>
      </c>
      <c r="T609" s="60">
        <v>38168</v>
      </c>
      <c r="U609" s="60">
        <v>38168</v>
      </c>
      <c r="V609" s="60">
        <v>38168</v>
      </c>
      <c r="W609" t="s">
        <v>324</v>
      </c>
      <c r="X609" t="s">
        <v>910</v>
      </c>
      <c r="Y609" t="s">
        <v>637</v>
      </c>
      <c r="Z609">
        <v>2.9999998999999999E-2</v>
      </c>
      <c r="AA609">
        <v>8.2500003000000002E-2</v>
      </c>
      <c r="AB609">
        <v>2</v>
      </c>
      <c r="AC609">
        <v>0</v>
      </c>
      <c r="AD609">
        <v>4</v>
      </c>
      <c r="AE609">
        <v>1</v>
      </c>
      <c r="AF609">
        <v>2</v>
      </c>
      <c r="AG609">
        <v>25</v>
      </c>
      <c r="BP609" s="60">
        <v>38168</v>
      </c>
      <c r="BQ609">
        <v>6097815</v>
      </c>
      <c r="BR609">
        <v>10237574</v>
      </c>
      <c r="BS609">
        <v>0.59599996</v>
      </c>
      <c r="BT609">
        <v>4139759</v>
      </c>
      <c r="BV609">
        <v>2017726</v>
      </c>
      <c r="BW609">
        <v>367881.22</v>
      </c>
      <c r="BX609">
        <v>0.95399999999999996</v>
      </c>
      <c r="BY609">
        <v>0</v>
      </c>
      <c r="BZ609">
        <v>0</v>
      </c>
      <c r="CA609">
        <v>0</v>
      </c>
      <c r="CC609">
        <v>0.18000000999999999</v>
      </c>
      <c r="CD609">
        <v>0.109</v>
      </c>
      <c r="CE609">
        <v>5.0999998999999997E-2</v>
      </c>
      <c r="CF609">
        <v>2.1999999999999999E-2</v>
      </c>
      <c r="CG609">
        <v>3.9999999000000001E-2</v>
      </c>
      <c r="CS609">
        <v>0</v>
      </c>
      <c r="CT609">
        <v>0</v>
      </c>
      <c r="CU609">
        <v>0</v>
      </c>
      <c r="CV609">
        <v>0.63300002</v>
      </c>
      <c r="CW609">
        <v>0.47299998999999998</v>
      </c>
      <c r="CX609">
        <v>0.16</v>
      </c>
      <c r="CY609">
        <v>0.24600000999999999</v>
      </c>
      <c r="CZ609">
        <v>0.192</v>
      </c>
      <c r="DA609">
        <v>5.4000000999999999E-2</v>
      </c>
      <c r="DB609">
        <v>3.0000000000000001E-3</v>
      </c>
      <c r="DC609">
        <v>4.5999999999999999E-2</v>
      </c>
      <c r="DD609">
        <v>7.1999996999999996E-2</v>
      </c>
      <c r="DE609">
        <v>0</v>
      </c>
      <c r="DF609">
        <v>2005</v>
      </c>
      <c r="DG609">
        <v>0.15379999999999999</v>
      </c>
      <c r="DH609">
        <v>7.6820000999999999E-2</v>
      </c>
      <c r="DI609">
        <v>7.6980002000000006E-2</v>
      </c>
      <c r="DJ609">
        <v>0.191</v>
      </c>
      <c r="DK609">
        <v>0.26782</v>
      </c>
      <c r="DR609">
        <v>0</v>
      </c>
      <c r="DS609">
        <v>0</v>
      </c>
      <c r="DT609">
        <v>0</v>
      </c>
      <c r="DU609">
        <v>0</v>
      </c>
      <c r="DV609">
        <v>64149</v>
      </c>
      <c r="DW609">
        <v>2017726</v>
      </c>
      <c r="DZ609">
        <v>31.451000000000001</v>
      </c>
      <c r="EA609">
        <v>1324</v>
      </c>
      <c r="EB609">
        <v>35955</v>
      </c>
      <c r="EC609">
        <v>36291</v>
      </c>
      <c r="ED609">
        <v>582121</v>
      </c>
      <c r="EF609">
        <v>16.040001</v>
      </c>
      <c r="EG609">
        <v>26945</v>
      </c>
      <c r="EH609">
        <v>442980.09</v>
      </c>
      <c r="EI609">
        <v>69.489998</v>
      </c>
      <c r="EJ609">
        <v>16.440000999999999</v>
      </c>
      <c r="EL609">
        <v>11.35</v>
      </c>
      <c r="EN609">
        <v>1203</v>
      </c>
      <c r="EO609">
        <v>13432.116</v>
      </c>
      <c r="EP609">
        <v>5308</v>
      </c>
      <c r="ES609">
        <v>2835</v>
      </c>
      <c r="ET609">
        <v>2835</v>
      </c>
      <c r="EV609">
        <v>137719</v>
      </c>
      <c r="EW609">
        <v>0</v>
      </c>
      <c r="EX609">
        <v>0</v>
      </c>
      <c r="FB609">
        <v>5886571</v>
      </c>
      <c r="FM609">
        <v>9325.3889999999992</v>
      </c>
      <c r="FP609">
        <v>163277.17000000001</v>
      </c>
      <c r="FQ609">
        <v>335991.63</v>
      </c>
      <c r="FW609">
        <v>499268.78</v>
      </c>
      <c r="FX609">
        <v>879933.63</v>
      </c>
      <c r="GB609">
        <v>133200.79999999999</v>
      </c>
      <c r="GG609">
        <v>3156.4070000000002</v>
      </c>
      <c r="GL609">
        <v>-20266.724999999999</v>
      </c>
      <c r="GQ609">
        <v>1504618.3</v>
      </c>
      <c r="GR609">
        <v>-573152.75</v>
      </c>
      <c r="GS609">
        <v>-573152.75</v>
      </c>
      <c r="HA609">
        <v>-28760.063999999998</v>
      </c>
      <c r="HB609">
        <v>-12629.058000000001</v>
      </c>
      <c r="HD609">
        <v>-795.26000999999997</v>
      </c>
      <c r="HE609">
        <v>-615337.13</v>
      </c>
      <c r="HG609">
        <v>6608025</v>
      </c>
    </row>
    <row r="610" spans="1:215" x14ac:dyDescent="0.25">
      <c r="A610">
        <v>44</v>
      </c>
      <c r="B610" t="s">
        <v>906</v>
      </c>
      <c r="C610">
        <v>2005</v>
      </c>
      <c r="E610" t="s">
        <v>907</v>
      </c>
      <c r="F610">
        <v>1947</v>
      </c>
      <c r="G610">
        <v>0</v>
      </c>
      <c r="I610">
        <v>0</v>
      </c>
      <c r="J610" t="s">
        <v>908</v>
      </c>
      <c r="K610" t="s">
        <v>909</v>
      </c>
      <c r="L610" t="s">
        <v>909</v>
      </c>
      <c r="M610">
        <v>4</v>
      </c>
      <c r="N610" t="s">
        <v>730</v>
      </c>
      <c r="O610">
        <v>0</v>
      </c>
      <c r="P610" t="s">
        <v>633</v>
      </c>
      <c r="Q610" t="s">
        <v>713</v>
      </c>
      <c r="R610">
        <v>1</v>
      </c>
      <c r="T610" s="60">
        <v>38533</v>
      </c>
      <c r="U610" s="60">
        <v>38533</v>
      </c>
      <c r="V610" s="60">
        <v>38533</v>
      </c>
      <c r="W610" t="s">
        <v>324</v>
      </c>
      <c r="X610" t="s">
        <v>910</v>
      </c>
      <c r="Y610" t="s">
        <v>638</v>
      </c>
      <c r="Z610">
        <v>2.9999998999999999E-2</v>
      </c>
      <c r="AA610">
        <v>8.2500003000000002E-2</v>
      </c>
      <c r="AB610">
        <v>2</v>
      </c>
      <c r="AC610">
        <v>0</v>
      </c>
      <c r="AD610">
        <v>4</v>
      </c>
      <c r="AE610">
        <v>0</v>
      </c>
      <c r="AF610">
        <v>2</v>
      </c>
      <c r="AG610">
        <v>24</v>
      </c>
      <c r="BP610" s="60">
        <v>38533</v>
      </c>
      <c r="BQ610">
        <v>6673500</v>
      </c>
      <c r="BR610">
        <v>10847062</v>
      </c>
      <c r="BS610">
        <v>0.61500001000000004</v>
      </c>
      <c r="BT610">
        <v>4173562</v>
      </c>
      <c r="BV610">
        <v>2100043</v>
      </c>
      <c r="BW610">
        <v>411727.56</v>
      </c>
      <c r="BX610">
        <v>0.99199998</v>
      </c>
      <c r="BY610">
        <v>0</v>
      </c>
      <c r="BZ610">
        <v>0</v>
      </c>
      <c r="CA610">
        <v>0</v>
      </c>
      <c r="CC610">
        <v>0.10199999999999999</v>
      </c>
      <c r="CD610">
        <v>0.14099999999999999</v>
      </c>
      <c r="CE610">
        <v>0.107</v>
      </c>
      <c r="CF610">
        <v>6.3000001E-2</v>
      </c>
      <c r="CG610">
        <v>3.6999999999999998E-2</v>
      </c>
      <c r="CS610">
        <v>0</v>
      </c>
      <c r="CT610">
        <v>0</v>
      </c>
      <c r="CU610">
        <v>0</v>
      </c>
      <c r="CV610">
        <v>0.62800001999999999</v>
      </c>
      <c r="CW610">
        <v>0.46200001000000002</v>
      </c>
      <c r="CX610">
        <v>0.16600001</v>
      </c>
      <c r="CY610">
        <v>0.252</v>
      </c>
      <c r="CZ610">
        <v>0.19399999000000001</v>
      </c>
      <c r="DA610">
        <v>5.8000002000000002E-2</v>
      </c>
      <c r="DB610">
        <v>0</v>
      </c>
      <c r="DC610">
        <v>2.4E-2</v>
      </c>
      <c r="DD610">
        <v>9.6000001000000001E-2</v>
      </c>
      <c r="DE610">
        <v>0</v>
      </c>
      <c r="DF610">
        <v>2006</v>
      </c>
      <c r="DG610">
        <v>0.15840000000000001</v>
      </c>
      <c r="DH610">
        <v>7.6829999999999996E-2</v>
      </c>
      <c r="DI610">
        <v>8.1569999000000004E-2</v>
      </c>
      <c r="DJ610">
        <v>0.191</v>
      </c>
      <c r="DK610">
        <v>0.26783001000000001</v>
      </c>
      <c r="DR610">
        <v>0</v>
      </c>
      <c r="DS610">
        <v>0</v>
      </c>
      <c r="DT610">
        <v>0</v>
      </c>
      <c r="DU610">
        <v>0</v>
      </c>
      <c r="DV610">
        <v>64168</v>
      </c>
      <c r="DW610">
        <v>2100043</v>
      </c>
      <c r="DZ610">
        <v>32.521999000000001</v>
      </c>
      <c r="EA610">
        <v>1486</v>
      </c>
      <c r="EB610">
        <v>34379</v>
      </c>
      <c r="EC610">
        <v>37015</v>
      </c>
      <c r="ED610">
        <v>609764</v>
      </c>
      <c r="EF610">
        <v>16.472999999999999</v>
      </c>
      <c r="EG610">
        <v>27646</v>
      </c>
      <c r="EH610">
        <v>466018.78</v>
      </c>
      <c r="EI610">
        <v>69.449996999999996</v>
      </c>
      <c r="EJ610">
        <v>16.856999999999999</v>
      </c>
      <c r="EL610">
        <v>11.43</v>
      </c>
      <c r="EN610">
        <v>1199</v>
      </c>
      <c r="EO610">
        <v>13978.2</v>
      </c>
      <c r="EP610">
        <v>5360</v>
      </c>
      <c r="ES610">
        <v>2810</v>
      </c>
      <c r="ET610">
        <v>2810</v>
      </c>
      <c r="EV610">
        <v>137048</v>
      </c>
      <c r="EW610">
        <v>0</v>
      </c>
      <c r="EX610">
        <v>0</v>
      </c>
      <c r="FB610">
        <v>6237151.5</v>
      </c>
      <c r="FM610">
        <v>12915.043</v>
      </c>
      <c r="FP610">
        <v>169143.84</v>
      </c>
      <c r="FQ610">
        <v>391870.03</v>
      </c>
      <c r="FW610">
        <v>561013.88</v>
      </c>
      <c r="FX610">
        <v>498572.88</v>
      </c>
      <c r="GB610">
        <v>167880.86</v>
      </c>
      <c r="GG610">
        <v>6229.9579999999996</v>
      </c>
      <c r="GL610">
        <v>-24114.418000000001</v>
      </c>
      <c r="GN610">
        <v>-11138.486000000001</v>
      </c>
      <c r="GP610">
        <v>37363.68</v>
      </c>
      <c r="GQ610">
        <v>1248723.3999999999</v>
      </c>
      <c r="GR610">
        <v>-581665.18999999994</v>
      </c>
      <c r="GS610">
        <v>-581665.18999999994</v>
      </c>
      <c r="HA610">
        <v>-30357.530999999999</v>
      </c>
      <c r="HB610">
        <v>-15999.373</v>
      </c>
      <c r="HD610">
        <v>-2634.9398999999999</v>
      </c>
      <c r="HE610">
        <v>-630657</v>
      </c>
      <c r="HG610">
        <v>7226054.5</v>
      </c>
    </row>
    <row r="611" spans="1:215" x14ac:dyDescent="0.25">
      <c r="A611">
        <v>44</v>
      </c>
      <c r="B611" t="s">
        <v>906</v>
      </c>
      <c r="C611">
        <v>2006</v>
      </c>
      <c r="E611" t="s">
        <v>907</v>
      </c>
      <c r="F611">
        <v>1947</v>
      </c>
      <c r="G611">
        <v>0</v>
      </c>
      <c r="I611">
        <v>0</v>
      </c>
      <c r="J611" t="s">
        <v>908</v>
      </c>
      <c r="K611" t="s">
        <v>909</v>
      </c>
      <c r="L611" t="s">
        <v>909</v>
      </c>
      <c r="M611">
        <v>4</v>
      </c>
      <c r="N611" t="s">
        <v>730</v>
      </c>
      <c r="O611">
        <v>0</v>
      </c>
      <c r="P611" t="s">
        <v>633</v>
      </c>
      <c r="Q611" t="s">
        <v>713</v>
      </c>
      <c r="R611">
        <v>1</v>
      </c>
      <c r="T611" s="60">
        <v>38898</v>
      </c>
      <c r="U611" s="60">
        <v>38898</v>
      </c>
      <c r="V611" s="60">
        <v>38898</v>
      </c>
      <c r="W611" t="s">
        <v>324</v>
      </c>
      <c r="X611" t="s">
        <v>910</v>
      </c>
      <c r="Y611" t="s">
        <v>638</v>
      </c>
      <c r="Z611">
        <v>2.9999998999999999E-2</v>
      </c>
      <c r="AA611">
        <v>8.2500003000000002E-2</v>
      </c>
      <c r="AB611">
        <v>2</v>
      </c>
      <c r="AC611">
        <v>0</v>
      </c>
      <c r="AD611">
        <v>4</v>
      </c>
      <c r="AE611">
        <v>0</v>
      </c>
      <c r="AF611">
        <v>2</v>
      </c>
      <c r="AG611">
        <v>23</v>
      </c>
      <c r="BP611" s="60">
        <v>38898</v>
      </c>
      <c r="BQ611">
        <v>7430784</v>
      </c>
      <c r="BR611">
        <v>11548680</v>
      </c>
      <c r="BS611">
        <v>0.64300000999999996</v>
      </c>
      <c r="BT611">
        <v>4117896</v>
      </c>
      <c r="BV611">
        <v>1979705</v>
      </c>
      <c r="BW611">
        <v>423502.81</v>
      </c>
      <c r="BX611">
        <v>0.93099999</v>
      </c>
      <c r="BY611">
        <v>0</v>
      </c>
      <c r="BZ611">
        <v>0</v>
      </c>
      <c r="CA611">
        <v>0</v>
      </c>
      <c r="CC611">
        <v>0.11899999999999999</v>
      </c>
      <c r="CD611">
        <v>0.11</v>
      </c>
      <c r="CE611">
        <v>0.13300000000000001</v>
      </c>
      <c r="CF611">
        <v>0.11</v>
      </c>
      <c r="CG611">
        <v>7.4000000999999996E-2</v>
      </c>
      <c r="CS611">
        <v>0</v>
      </c>
      <c r="CT611">
        <v>0</v>
      </c>
      <c r="CU611">
        <v>0</v>
      </c>
      <c r="CV611">
        <v>0.63400000000000001</v>
      </c>
      <c r="CW611">
        <v>0.46400002000000001</v>
      </c>
      <c r="CX611">
        <v>0.17</v>
      </c>
      <c r="CY611">
        <v>0.23900002000000001</v>
      </c>
      <c r="CZ611">
        <v>0.17599999999999999</v>
      </c>
      <c r="DA611">
        <v>6.3000001E-2</v>
      </c>
      <c r="DB611">
        <v>0</v>
      </c>
      <c r="DC611">
        <v>2.4E-2</v>
      </c>
      <c r="DD611">
        <v>0.10299999999999999</v>
      </c>
      <c r="DE611">
        <v>0</v>
      </c>
      <c r="DF611">
        <v>2007</v>
      </c>
      <c r="DG611">
        <v>0.1595</v>
      </c>
      <c r="DH611">
        <v>7.6889999000000001E-2</v>
      </c>
      <c r="DI611">
        <v>8.2609996000000005E-2</v>
      </c>
      <c r="DJ611">
        <v>0.20399999999999999</v>
      </c>
      <c r="DK611">
        <v>0.28089002000000002</v>
      </c>
      <c r="DR611">
        <v>0</v>
      </c>
      <c r="DS611">
        <v>0</v>
      </c>
      <c r="DT611">
        <v>0</v>
      </c>
      <c r="DU611">
        <v>0</v>
      </c>
      <c r="DV611">
        <v>57811</v>
      </c>
      <c r="DW611">
        <v>1979705</v>
      </c>
      <c r="DZ611">
        <v>33.230998999999997</v>
      </c>
      <c r="EA611">
        <v>2492</v>
      </c>
      <c r="EB611">
        <v>43382</v>
      </c>
      <c r="EC611">
        <v>38132</v>
      </c>
      <c r="ED611">
        <v>654574</v>
      </c>
      <c r="EF611">
        <v>17.166</v>
      </c>
      <c r="EG611">
        <v>28944</v>
      </c>
      <c r="EH611">
        <v>510190.75</v>
      </c>
      <c r="EI611">
        <v>69.180000000000007</v>
      </c>
      <c r="EJ611">
        <v>17.627001</v>
      </c>
      <c r="EL611">
        <v>11.29</v>
      </c>
      <c r="EN611">
        <v>1202</v>
      </c>
      <c r="EO611">
        <v>14542.224</v>
      </c>
      <c r="EP611">
        <v>5409</v>
      </c>
      <c r="ES611">
        <v>2577</v>
      </c>
      <c r="ET611">
        <v>2577</v>
      </c>
      <c r="EV611">
        <v>141817</v>
      </c>
      <c r="EW611">
        <v>0</v>
      </c>
      <c r="EX611">
        <v>0</v>
      </c>
      <c r="FB611">
        <v>6966372.5</v>
      </c>
      <c r="FM611">
        <v>7693.3819999999996</v>
      </c>
      <c r="FP611">
        <v>165509.67000000001</v>
      </c>
      <c r="FQ611">
        <v>411250.5</v>
      </c>
      <c r="FV611">
        <v>13600</v>
      </c>
      <c r="FW611">
        <v>590360.18999999994</v>
      </c>
      <c r="FX611">
        <v>660776.18999999994</v>
      </c>
      <c r="GB611">
        <v>188986.84</v>
      </c>
      <c r="GG611">
        <v>9552.5751999999993</v>
      </c>
      <c r="GL611">
        <v>-28869.631000000001</v>
      </c>
      <c r="GN611">
        <v>-4931.3999000000003</v>
      </c>
      <c r="GP611">
        <v>33115.285000000003</v>
      </c>
      <c r="GQ611">
        <v>1456683.4</v>
      </c>
      <c r="GR611">
        <v>-620367.5</v>
      </c>
      <c r="GS611">
        <v>-620367.5</v>
      </c>
      <c r="HA611">
        <v>-37821.550999999999</v>
      </c>
      <c r="HB611">
        <v>-16041.572</v>
      </c>
      <c r="HE611">
        <v>-674230.63</v>
      </c>
      <c r="HG611">
        <v>8008507.5</v>
      </c>
    </row>
    <row r="612" spans="1:215" x14ac:dyDescent="0.25">
      <c r="A612">
        <v>44</v>
      </c>
      <c r="B612" t="s">
        <v>906</v>
      </c>
      <c r="C612">
        <v>2007</v>
      </c>
      <c r="E612" t="s">
        <v>907</v>
      </c>
      <c r="F612">
        <v>1947</v>
      </c>
      <c r="G612">
        <v>0</v>
      </c>
      <c r="I612">
        <v>0</v>
      </c>
      <c r="J612" t="s">
        <v>908</v>
      </c>
      <c r="K612" t="s">
        <v>909</v>
      </c>
      <c r="L612" t="s">
        <v>909</v>
      </c>
      <c r="M612">
        <v>4</v>
      </c>
      <c r="N612" t="s">
        <v>730</v>
      </c>
      <c r="O612">
        <v>0</v>
      </c>
      <c r="P612" t="s">
        <v>633</v>
      </c>
      <c r="Q612" t="s">
        <v>713</v>
      </c>
      <c r="R612">
        <v>1</v>
      </c>
      <c r="T612" s="60">
        <v>39263</v>
      </c>
      <c r="U612" s="60">
        <v>39263</v>
      </c>
      <c r="V612" s="60">
        <v>39263</v>
      </c>
      <c r="W612" t="s">
        <v>324</v>
      </c>
      <c r="X612" t="s">
        <v>910</v>
      </c>
      <c r="Y612" t="s">
        <v>638</v>
      </c>
      <c r="Z612">
        <v>2.9999998999999999E-2</v>
      </c>
      <c r="AA612">
        <v>8.2500003000000002E-2</v>
      </c>
      <c r="AB612">
        <v>2</v>
      </c>
      <c r="AC612">
        <v>0</v>
      </c>
      <c r="AD612">
        <v>4</v>
      </c>
      <c r="AE612">
        <v>0</v>
      </c>
      <c r="AF612">
        <v>2</v>
      </c>
      <c r="AG612">
        <v>30</v>
      </c>
      <c r="BP612" s="60">
        <v>39263</v>
      </c>
      <c r="BQ612">
        <v>8345495</v>
      </c>
      <c r="BR612">
        <v>12421907</v>
      </c>
      <c r="BS612">
        <v>0.67199998999999999</v>
      </c>
      <c r="BT612">
        <v>4076412</v>
      </c>
      <c r="BV612">
        <v>2175367</v>
      </c>
      <c r="BW612">
        <v>434796.75</v>
      </c>
      <c r="BX612">
        <v>0.97000003000000001</v>
      </c>
      <c r="BY612">
        <v>0</v>
      </c>
      <c r="BZ612">
        <v>0</v>
      </c>
      <c r="CA612">
        <v>0</v>
      </c>
      <c r="CC612">
        <v>0.192</v>
      </c>
      <c r="CD612">
        <v>0.155</v>
      </c>
      <c r="CE612">
        <v>0.13699998999999999</v>
      </c>
      <c r="CF612">
        <v>0.14799999999999999</v>
      </c>
      <c r="CG612">
        <v>0.126</v>
      </c>
      <c r="CS612">
        <v>0</v>
      </c>
      <c r="CT612">
        <v>0</v>
      </c>
      <c r="CU612">
        <v>0</v>
      </c>
      <c r="CV612">
        <v>0.64199996000000004</v>
      </c>
      <c r="CW612">
        <v>0.39300001000000001</v>
      </c>
      <c r="CX612">
        <v>0.249</v>
      </c>
      <c r="CY612">
        <v>0.20299998999999999</v>
      </c>
      <c r="CZ612">
        <v>0.14799999999999999</v>
      </c>
      <c r="DA612">
        <v>5.5E-2</v>
      </c>
      <c r="DB612">
        <v>0</v>
      </c>
      <c r="DC612">
        <v>4.3000001000000003E-2</v>
      </c>
      <c r="DD612">
        <v>0.112</v>
      </c>
      <c r="DE612">
        <v>0</v>
      </c>
      <c r="DF612">
        <v>2008</v>
      </c>
      <c r="DG612">
        <v>0.15710001000000001</v>
      </c>
      <c r="DH612">
        <v>7.7059999000000004E-2</v>
      </c>
      <c r="DI612">
        <v>8.004E-2</v>
      </c>
      <c r="DJ612">
        <v>0.185</v>
      </c>
      <c r="DK612">
        <v>0.26205999000000002</v>
      </c>
      <c r="DR612">
        <v>0</v>
      </c>
      <c r="DS612">
        <v>0</v>
      </c>
      <c r="DT612">
        <v>0</v>
      </c>
      <c r="DU612">
        <v>0</v>
      </c>
      <c r="DV612">
        <v>60444</v>
      </c>
      <c r="DW612">
        <v>2175367</v>
      </c>
      <c r="DZ612">
        <v>35.798999999999999</v>
      </c>
      <c r="EA612">
        <v>1980</v>
      </c>
      <c r="EB612">
        <v>43797</v>
      </c>
      <c r="EC612">
        <v>39366</v>
      </c>
      <c r="ED612">
        <v>721333</v>
      </c>
      <c r="EF612">
        <v>18.323999000000001</v>
      </c>
      <c r="EG612">
        <v>30190</v>
      </c>
      <c r="EH612">
        <v>565356.43999999994</v>
      </c>
      <c r="EI612">
        <v>69.080001999999993</v>
      </c>
      <c r="EJ612">
        <v>18.726998999999999</v>
      </c>
      <c r="EL612">
        <v>11.31</v>
      </c>
      <c r="EN612">
        <v>1134</v>
      </c>
      <c r="EO612">
        <v>14702.352000000001</v>
      </c>
      <c r="EP612">
        <v>5418</v>
      </c>
      <c r="ES612">
        <v>2624</v>
      </c>
      <c r="ET612">
        <v>2624</v>
      </c>
      <c r="EV612">
        <v>145587</v>
      </c>
      <c r="EW612">
        <v>0</v>
      </c>
      <c r="EX612">
        <v>0</v>
      </c>
      <c r="FB612">
        <v>7677722.5</v>
      </c>
      <c r="FI612">
        <v>9351148</v>
      </c>
      <c r="FM612">
        <v>12899.596</v>
      </c>
      <c r="FP612">
        <v>167957.88</v>
      </c>
      <c r="FQ612">
        <v>416329.38</v>
      </c>
      <c r="FV612">
        <v>0</v>
      </c>
      <c r="FW612">
        <v>584287.25</v>
      </c>
      <c r="FX612">
        <v>1095944.1000000001</v>
      </c>
      <c r="GB612">
        <v>220316.59</v>
      </c>
      <c r="GE612">
        <v>186087.5</v>
      </c>
      <c r="GG612">
        <v>981.43402000000003</v>
      </c>
      <c r="GJ612">
        <v>-15490.936</v>
      </c>
      <c r="GL612">
        <v>-17471.081999999999</v>
      </c>
      <c r="GN612">
        <v>-9768.0918000000001</v>
      </c>
      <c r="GP612">
        <v>12285.284</v>
      </c>
      <c r="GQ612">
        <v>2070071.8</v>
      </c>
      <c r="GR612">
        <v>-673617.06</v>
      </c>
      <c r="GS612">
        <v>-673617.06</v>
      </c>
      <c r="HA612">
        <v>-38030.601999999999</v>
      </c>
      <c r="HB612">
        <v>-15784.050999999999</v>
      </c>
      <c r="HE612">
        <v>-727431.69</v>
      </c>
      <c r="HG612">
        <v>9351148</v>
      </c>
    </row>
    <row r="613" spans="1:215" x14ac:dyDescent="0.25">
      <c r="A613">
        <v>44</v>
      </c>
      <c r="B613" t="s">
        <v>906</v>
      </c>
      <c r="C613">
        <v>2008</v>
      </c>
      <c r="E613" t="s">
        <v>907</v>
      </c>
      <c r="F613">
        <v>1947</v>
      </c>
      <c r="G613">
        <v>0</v>
      </c>
      <c r="I613">
        <v>0</v>
      </c>
      <c r="J613" t="s">
        <v>908</v>
      </c>
      <c r="K613" t="s">
        <v>909</v>
      </c>
      <c r="L613" t="s">
        <v>909</v>
      </c>
      <c r="M613">
        <v>4</v>
      </c>
      <c r="N613" t="s">
        <v>730</v>
      </c>
      <c r="O613">
        <v>0</v>
      </c>
      <c r="P613" t="s">
        <v>633</v>
      </c>
      <c r="Q613" t="s">
        <v>713</v>
      </c>
      <c r="R613">
        <v>1</v>
      </c>
      <c r="T613" s="60">
        <v>39629</v>
      </c>
      <c r="U613" s="60">
        <v>39629</v>
      </c>
      <c r="V613" s="60">
        <v>39629</v>
      </c>
      <c r="W613" t="s">
        <v>324</v>
      </c>
      <c r="X613" t="s">
        <v>910</v>
      </c>
      <c r="Y613" t="s">
        <v>638</v>
      </c>
      <c r="Z613">
        <v>2.9999998999999999E-2</v>
      </c>
      <c r="AA613">
        <v>8.2500003000000002E-2</v>
      </c>
      <c r="AB613">
        <v>2</v>
      </c>
      <c r="AC613">
        <v>0</v>
      </c>
      <c r="AD613">
        <v>4</v>
      </c>
      <c r="AE613">
        <v>0</v>
      </c>
      <c r="AF613">
        <v>2</v>
      </c>
      <c r="AG613">
        <v>30</v>
      </c>
      <c r="BP613" s="60">
        <v>39629</v>
      </c>
      <c r="BQ613">
        <v>9167170</v>
      </c>
      <c r="BR613">
        <v>13562214</v>
      </c>
      <c r="BS613">
        <v>0.67600000000000005</v>
      </c>
      <c r="BT613">
        <v>4395044</v>
      </c>
      <c r="BV613">
        <v>2436956</v>
      </c>
      <c r="BW613">
        <v>456741.19</v>
      </c>
      <c r="BX613">
        <v>1.1539999999999999</v>
      </c>
      <c r="BY613">
        <v>0</v>
      </c>
      <c r="BZ613">
        <v>0</v>
      </c>
      <c r="CA613">
        <v>0</v>
      </c>
      <c r="CC613">
        <v>-3.7999999E-2</v>
      </c>
      <c r="CD613">
        <v>7.1000002000000006E-2</v>
      </c>
      <c r="CE613">
        <v>8.6999996999999996E-2</v>
      </c>
      <c r="CF613">
        <v>9.0000003999999995E-2</v>
      </c>
      <c r="CG613">
        <v>0.105</v>
      </c>
      <c r="CS613">
        <v>0</v>
      </c>
      <c r="CT613">
        <v>0</v>
      </c>
      <c r="CU613">
        <v>0</v>
      </c>
      <c r="CV613">
        <v>0.55000000999999998</v>
      </c>
      <c r="CW613">
        <v>0.31999999000000001</v>
      </c>
      <c r="CX613">
        <v>0.23</v>
      </c>
      <c r="CY613">
        <v>0.20999999</v>
      </c>
      <c r="CZ613">
        <v>0.16</v>
      </c>
      <c r="DA613">
        <v>5.0000001000000002E-2</v>
      </c>
      <c r="DB613">
        <v>0</v>
      </c>
      <c r="DC613">
        <v>0.01</v>
      </c>
      <c r="DD613">
        <v>0.23</v>
      </c>
      <c r="DE613">
        <v>0</v>
      </c>
      <c r="DF613">
        <v>2009</v>
      </c>
      <c r="DG613">
        <v>0.15899999000000001</v>
      </c>
      <c r="DH613">
        <v>8.5900001000000004E-2</v>
      </c>
      <c r="DI613">
        <v>7.3100000999999998E-2</v>
      </c>
      <c r="DJ613">
        <v>0.186</v>
      </c>
      <c r="DK613">
        <v>0.27189999999999998</v>
      </c>
      <c r="DR613">
        <v>0</v>
      </c>
      <c r="DS613">
        <v>0</v>
      </c>
      <c r="DT613">
        <v>0</v>
      </c>
      <c r="DU613">
        <v>0</v>
      </c>
      <c r="DV613">
        <v>61780</v>
      </c>
      <c r="DW613">
        <v>2436956</v>
      </c>
      <c r="DZ613">
        <v>39.217998999999999</v>
      </c>
      <c r="EA613">
        <v>1824</v>
      </c>
      <c r="EB613">
        <v>47828</v>
      </c>
      <c r="EC613">
        <v>40218</v>
      </c>
      <c r="ED613">
        <v>775214</v>
      </c>
      <c r="EF613">
        <v>19.274999999999999</v>
      </c>
      <c r="EG613">
        <v>29416</v>
      </c>
      <c r="EH613">
        <v>594385.63</v>
      </c>
      <c r="EI613">
        <v>69.110000999999997</v>
      </c>
      <c r="EJ613">
        <v>20.205998999999998</v>
      </c>
      <c r="EL613">
        <v>11.13</v>
      </c>
      <c r="EN613">
        <v>2669</v>
      </c>
      <c r="EO613">
        <v>32327.111000000001</v>
      </c>
      <c r="EP613">
        <v>5490</v>
      </c>
      <c r="ES613">
        <v>2643</v>
      </c>
      <c r="ET613">
        <v>2643</v>
      </c>
      <c r="EV613">
        <v>151650</v>
      </c>
      <c r="EW613">
        <v>0</v>
      </c>
      <c r="EX613">
        <v>0</v>
      </c>
      <c r="FB613">
        <v>8275299</v>
      </c>
      <c r="FI613">
        <v>8957888</v>
      </c>
      <c r="FM613">
        <v>24523.126</v>
      </c>
      <c r="FP613">
        <v>505678.94</v>
      </c>
      <c r="FQ613">
        <v>192412.44</v>
      </c>
      <c r="FV613">
        <v>20000</v>
      </c>
      <c r="FW613">
        <v>718091.38</v>
      </c>
      <c r="FX613">
        <v>-667843.31000000006</v>
      </c>
      <c r="GB613">
        <v>220095.67</v>
      </c>
      <c r="GE613">
        <v>124149.77</v>
      </c>
      <c r="GG613">
        <v>-52.386001999999998</v>
      </c>
      <c r="GJ613">
        <v>-28350.726999999999</v>
      </c>
      <c r="GL613">
        <v>-15557.578</v>
      </c>
      <c r="GN613">
        <v>-14027.814</v>
      </c>
      <c r="GP613">
        <v>16507.453000000001</v>
      </c>
      <c r="GQ613">
        <v>377535.59</v>
      </c>
      <c r="GR613">
        <v>-718303.31</v>
      </c>
      <c r="GS613">
        <v>-718303.31</v>
      </c>
      <c r="HA613">
        <v>-32149.383000000002</v>
      </c>
      <c r="HB613">
        <v>-20342.655999999999</v>
      </c>
      <c r="HE613">
        <v>-770795.38</v>
      </c>
      <c r="HG613">
        <v>8957888</v>
      </c>
    </row>
    <row r="614" spans="1:215" x14ac:dyDescent="0.25">
      <c r="A614">
        <v>44</v>
      </c>
      <c r="B614" t="s">
        <v>906</v>
      </c>
      <c r="C614">
        <v>2009</v>
      </c>
      <c r="E614" t="s">
        <v>907</v>
      </c>
      <c r="F614">
        <v>1947</v>
      </c>
      <c r="G614">
        <v>0</v>
      </c>
      <c r="I614">
        <v>0</v>
      </c>
      <c r="J614" t="s">
        <v>908</v>
      </c>
      <c r="K614" t="s">
        <v>909</v>
      </c>
      <c r="L614" t="s">
        <v>909</v>
      </c>
      <c r="M614">
        <v>4</v>
      </c>
      <c r="N614" t="s">
        <v>730</v>
      </c>
      <c r="O614">
        <v>0</v>
      </c>
      <c r="P614" t="s">
        <v>633</v>
      </c>
      <c r="Q614" t="s">
        <v>713</v>
      </c>
      <c r="R614">
        <v>1</v>
      </c>
      <c r="T614" s="60">
        <v>39994</v>
      </c>
      <c r="U614" s="60">
        <v>39994</v>
      </c>
      <c r="V614" s="60">
        <v>39994</v>
      </c>
      <c r="W614" t="s">
        <v>324</v>
      </c>
      <c r="X614" t="s">
        <v>911</v>
      </c>
      <c r="Y614" t="s">
        <v>638</v>
      </c>
      <c r="Z614">
        <v>2.9999998999999999E-2</v>
      </c>
      <c r="AA614">
        <v>8.2500003000000002E-2</v>
      </c>
      <c r="AB614">
        <v>2</v>
      </c>
      <c r="AC614">
        <v>0</v>
      </c>
      <c r="AD614">
        <v>4</v>
      </c>
      <c r="AE614">
        <v>0</v>
      </c>
      <c r="AF614">
        <v>2</v>
      </c>
      <c r="AG614">
        <v>30</v>
      </c>
      <c r="BP614" s="60">
        <v>39994</v>
      </c>
      <c r="BQ614">
        <v>8499662</v>
      </c>
      <c r="BR614">
        <v>13986847</v>
      </c>
      <c r="BS614">
        <v>0.60799998</v>
      </c>
      <c r="BT614">
        <v>5487185</v>
      </c>
      <c r="BV614">
        <v>2562576</v>
      </c>
      <c r="BW614">
        <v>492402.97</v>
      </c>
      <c r="BX614">
        <v>1.028</v>
      </c>
      <c r="BY614">
        <v>0</v>
      </c>
      <c r="BZ614">
        <v>0</v>
      </c>
      <c r="CA614">
        <v>0</v>
      </c>
      <c r="CC614">
        <v>-0.191</v>
      </c>
      <c r="CD614">
        <v>-0.11799999999999999</v>
      </c>
      <c r="CE614">
        <v>2.5000000000000001E-2</v>
      </c>
      <c r="CF614">
        <v>8.9999999999999993E-3</v>
      </c>
      <c r="CG614">
        <v>2.7000000999999999E-2</v>
      </c>
      <c r="CS614">
        <v>0</v>
      </c>
      <c r="CT614">
        <v>0</v>
      </c>
      <c r="CU614">
        <v>0</v>
      </c>
      <c r="CV614">
        <v>0.5</v>
      </c>
      <c r="CW614">
        <v>0.28999998999999999</v>
      </c>
      <c r="CX614">
        <v>0.20999999</v>
      </c>
      <c r="CY614">
        <v>0.23999999</v>
      </c>
      <c r="CZ614">
        <v>0.19</v>
      </c>
      <c r="DA614">
        <v>5.0000001000000002E-2</v>
      </c>
      <c r="DB614">
        <v>0</v>
      </c>
      <c r="DC614">
        <v>0.01</v>
      </c>
      <c r="DD614">
        <v>0.25</v>
      </c>
      <c r="DE614">
        <v>0</v>
      </c>
      <c r="DF614">
        <v>2010</v>
      </c>
      <c r="DG614">
        <v>0.14990000000000001</v>
      </c>
      <c r="DH614">
        <v>8.4300003999999998E-2</v>
      </c>
      <c r="DI614">
        <v>6.5600000000000006E-2</v>
      </c>
      <c r="DJ614">
        <v>0.22</v>
      </c>
      <c r="DK614">
        <v>0.30430001000000001</v>
      </c>
      <c r="DR614">
        <v>0</v>
      </c>
      <c r="DS614">
        <v>0</v>
      </c>
      <c r="DT614">
        <v>0</v>
      </c>
      <c r="DU614">
        <v>0</v>
      </c>
      <c r="DV614">
        <v>61991</v>
      </c>
      <c r="DW614">
        <v>2562572</v>
      </c>
      <c r="DZ614">
        <v>41.084999000000003</v>
      </c>
      <c r="EA614">
        <v>1947</v>
      </c>
      <c r="EB614">
        <v>49701</v>
      </c>
      <c r="EC614">
        <v>40936</v>
      </c>
      <c r="ED614">
        <v>804455</v>
      </c>
      <c r="EF614">
        <v>19.652000000000001</v>
      </c>
      <c r="EG614">
        <v>30062</v>
      </c>
      <c r="EH614">
        <v>623443.56000000006</v>
      </c>
      <c r="EI614">
        <v>69.260002</v>
      </c>
      <c r="EJ614">
        <v>20.739000000000001</v>
      </c>
      <c r="EL614">
        <v>11.34</v>
      </c>
      <c r="EN614">
        <v>2631</v>
      </c>
      <c r="EO614">
        <v>32251.115000000002</v>
      </c>
      <c r="EP614">
        <v>5560</v>
      </c>
      <c r="ES614">
        <v>2683</v>
      </c>
      <c r="ET614">
        <v>2683</v>
      </c>
      <c r="EV614">
        <v>154575</v>
      </c>
      <c r="EW614">
        <v>0</v>
      </c>
      <c r="EX614">
        <v>0</v>
      </c>
      <c r="FB614">
        <v>8648560</v>
      </c>
      <c r="FI614">
        <v>7100333.5</v>
      </c>
      <c r="FM614">
        <v>-38684.730000000003</v>
      </c>
      <c r="FP614">
        <v>203050.94</v>
      </c>
      <c r="FQ614">
        <v>486583.5</v>
      </c>
      <c r="FV614">
        <v>0</v>
      </c>
      <c r="FW614">
        <v>689634.44</v>
      </c>
      <c r="FX614">
        <v>-1501101.6</v>
      </c>
      <c r="GB614">
        <v>201088.05</v>
      </c>
      <c r="GE614">
        <v>-347900.03</v>
      </c>
      <c r="GG614">
        <v>1103.7280000000001</v>
      </c>
      <c r="GJ614">
        <v>-26339.141</v>
      </c>
      <c r="GL614">
        <v>-13427.736000000001</v>
      </c>
      <c r="GN614">
        <v>-14500.742</v>
      </c>
      <c r="GP614">
        <v>13919.575999999999</v>
      </c>
      <c r="GQ614">
        <v>-1036208.2</v>
      </c>
      <c r="GR614">
        <v>-771408.25</v>
      </c>
      <c r="GS614">
        <v>-771408.25</v>
      </c>
      <c r="HA614">
        <v>-30314.008000000002</v>
      </c>
      <c r="HB614">
        <v>-17593.09</v>
      </c>
      <c r="HC614">
        <v>-2030.877</v>
      </c>
      <c r="HE614">
        <v>-821346.25</v>
      </c>
      <c r="HG614">
        <v>7100333.5</v>
      </c>
    </row>
    <row r="615" spans="1:215" x14ac:dyDescent="0.25">
      <c r="A615">
        <v>44</v>
      </c>
      <c r="B615" t="s">
        <v>906</v>
      </c>
      <c r="C615">
        <v>2010</v>
      </c>
      <c r="E615" t="s">
        <v>907</v>
      </c>
      <c r="F615">
        <v>1947</v>
      </c>
      <c r="G615">
        <v>0</v>
      </c>
      <c r="I615">
        <v>0</v>
      </c>
      <c r="J615" t="s">
        <v>908</v>
      </c>
      <c r="K615" t="s">
        <v>909</v>
      </c>
      <c r="L615" t="s">
        <v>909</v>
      </c>
      <c r="M615">
        <v>4</v>
      </c>
      <c r="N615" t="s">
        <v>730</v>
      </c>
      <c r="O615">
        <v>0</v>
      </c>
      <c r="P615" t="s">
        <v>633</v>
      </c>
      <c r="Q615" t="s">
        <v>713</v>
      </c>
      <c r="R615">
        <v>1</v>
      </c>
      <c r="T615" s="60">
        <v>40359</v>
      </c>
      <c r="U615" s="60">
        <v>40359</v>
      </c>
      <c r="V615" s="60">
        <v>40359</v>
      </c>
      <c r="W615" t="s">
        <v>324</v>
      </c>
      <c r="X615" t="s">
        <v>911</v>
      </c>
      <c r="Y615" t="s">
        <v>638</v>
      </c>
      <c r="Z615">
        <v>2.9999998999999999E-2</v>
      </c>
      <c r="AA615">
        <v>8.2500003000000002E-2</v>
      </c>
      <c r="AB615">
        <v>2</v>
      </c>
      <c r="AC615">
        <v>0</v>
      </c>
      <c r="AD615">
        <v>4</v>
      </c>
      <c r="AE615">
        <v>0</v>
      </c>
      <c r="AF615">
        <v>2</v>
      </c>
      <c r="AG615">
        <v>30</v>
      </c>
      <c r="BP615" s="60">
        <v>40359</v>
      </c>
      <c r="BQ615">
        <v>8512403</v>
      </c>
      <c r="BR615">
        <v>14764015</v>
      </c>
      <c r="BS615">
        <v>0.57700001999999995</v>
      </c>
      <c r="BT615">
        <v>6251612</v>
      </c>
      <c r="BV615">
        <v>2546457</v>
      </c>
      <c r="BW615">
        <v>585268.93999999994</v>
      </c>
      <c r="BX615">
        <v>0.87199998000000001</v>
      </c>
      <c r="BY615">
        <v>0</v>
      </c>
      <c r="BZ615">
        <v>0</v>
      </c>
      <c r="CA615">
        <v>0</v>
      </c>
      <c r="CC615">
        <v>0.161</v>
      </c>
      <c r="CE615">
        <v>-3.3000000000000002E-2</v>
      </c>
      <c r="CG615">
        <v>3.7999999E-2</v>
      </c>
      <c r="CH615">
        <v>6.6000000000000003E-2</v>
      </c>
      <c r="CJ615">
        <v>3.7999999E-2</v>
      </c>
      <c r="CM615">
        <v>7.4000000999999996E-2</v>
      </c>
      <c r="CS615">
        <v>0</v>
      </c>
      <c r="CT615">
        <v>0</v>
      </c>
      <c r="CU615">
        <v>0</v>
      </c>
      <c r="CV615">
        <v>0.48199998999999999</v>
      </c>
      <c r="CW615">
        <v>0.24700000999999999</v>
      </c>
      <c r="CX615">
        <v>0.23499999999999999</v>
      </c>
      <c r="CY615">
        <v>0.25</v>
      </c>
      <c r="CZ615">
        <v>0.20100001000000001</v>
      </c>
      <c r="DA615">
        <v>4.9000002000000001E-2</v>
      </c>
      <c r="DB615">
        <v>0</v>
      </c>
      <c r="DC615">
        <v>1.6000001E-2</v>
      </c>
      <c r="DD615">
        <v>0.252</v>
      </c>
      <c r="DE615">
        <v>0</v>
      </c>
      <c r="DF615">
        <v>2011</v>
      </c>
      <c r="DG615">
        <v>0.15459998999999999</v>
      </c>
      <c r="DH615">
        <v>8.4799998000000001E-2</v>
      </c>
      <c r="DI615">
        <v>6.9799997000000003E-2</v>
      </c>
      <c r="DJ615">
        <v>0.25900000000000001</v>
      </c>
      <c r="DK615">
        <v>0.34380000999999999</v>
      </c>
      <c r="DR615">
        <v>0</v>
      </c>
      <c r="DS615">
        <v>0</v>
      </c>
      <c r="DT615">
        <v>0</v>
      </c>
      <c r="DU615">
        <v>0</v>
      </c>
      <c r="DV615">
        <v>58881</v>
      </c>
      <c r="DW615">
        <v>2546457</v>
      </c>
      <c r="DZ615">
        <v>42.983001999999999</v>
      </c>
      <c r="EA615">
        <v>1981</v>
      </c>
      <c r="EB615">
        <v>50842</v>
      </c>
      <c r="EC615">
        <v>42014</v>
      </c>
      <c r="ED615">
        <v>852060</v>
      </c>
      <c r="EF615">
        <v>20.280999999999999</v>
      </c>
      <c r="EG615">
        <v>31086</v>
      </c>
      <c r="EH615">
        <v>663708.5</v>
      </c>
      <c r="EI615">
        <v>69.269997000000004</v>
      </c>
      <c r="EJ615">
        <v>21.350999999999999</v>
      </c>
      <c r="EL615">
        <v>11.4</v>
      </c>
      <c r="EN615">
        <v>2603</v>
      </c>
      <c r="EO615">
        <v>32617.728999999999</v>
      </c>
      <c r="EP615">
        <v>5696</v>
      </c>
      <c r="ES615">
        <v>2629</v>
      </c>
      <c r="ET615">
        <v>2629</v>
      </c>
      <c r="EV615">
        <v>153718</v>
      </c>
      <c r="EW615">
        <v>0</v>
      </c>
      <c r="EX615">
        <v>0</v>
      </c>
      <c r="FB615">
        <v>9267412</v>
      </c>
      <c r="FI615">
        <v>8064543</v>
      </c>
      <c r="FM615">
        <v>47548.900999999998</v>
      </c>
      <c r="FP615">
        <v>205328.03</v>
      </c>
      <c r="FQ615">
        <v>490701.31</v>
      </c>
      <c r="FV615">
        <v>0</v>
      </c>
      <c r="FW615">
        <v>696029.31</v>
      </c>
      <c r="FX615">
        <v>701944.88</v>
      </c>
      <c r="GB615">
        <v>199675.84</v>
      </c>
      <c r="GE615">
        <v>232043.08</v>
      </c>
      <c r="GG615">
        <v>4719.4750999999997</v>
      </c>
      <c r="GJ615">
        <v>-28295.643</v>
      </c>
      <c r="GL615">
        <v>-18463.133000000002</v>
      </c>
      <c r="GN615">
        <v>128.05298999999999</v>
      </c>
      <c r="GP615">
        <v>12689.994000000001</v>
      </c>
      <c r="GQ615">
        <v>1848020.9</v>
      </c>
      <c r="GR615">
        <v>-829236.63</v>
      </c>
      <c r="GS615">
        <v>-829236.63</v>
      </c>
      <c r="HA615">
        <v>-35676.508000000002</v>
      </c>
      <c r="HB615">
        <v>-16763.434000000001</v>
      </c>
      <c r="HC615">
        <v>-2134.5630000000001</v>
      </c>
      <c r="HE615">
        <v>-883811.19</v>
      </c>
      <c r="HG615">
        <v>8064543</v>
      </c>
    </row>
    <row r="616" spans="1:215" x14ac:dyDescent="0.25">
      <c r="A616">
        <v>44</v>
      </c>
      <c r="B616" t="s">
        <v>906</v>
      </c>
      <c r="C616">
        <v>2011</v>
      </c>
      <c r="E616" t="s">
        <v>907</v>
      </c>
      <c r="F616">
        <v>1947</v>
      </c>
      <c r="G616">
        <v>0</v>
      </c>
      <c r="I616">
        <v>0</v>
      </c>
      <c r="J616" t="s">
        <v>908</v>
      </c>
      <c r="K616" t="s">
        <v>909</v>
      </c>
      <c r="L616" t="s">
        <v>909</v>
      </c>
      <c r="M616">
        <v>4</v>
      </c>
      <c r="N616" t="s">
        <v>730</v>
      </c>
      <c r="O616">
        <v>0</v>
      </c>
      <c r="P616" t="s">
        <v>633</v>
      </c>
      <c r="Q616" t="s">
        <v>713</v>
      </c>
      <c r="R616">
        <v>1</v>
      </c>
      <c r="T616" s="60">
        <v>40724</v>
      </c>
      <c r="U616" s="60">
        <v>40724</v>
      </c>
      <c r="V616" s="60">
        <v>40724</v>
      </c>
      <c r="W616" t="s">
        <v>324</v>
      </c>
      <c r="X616" t="s">
        <v>911</v>
      </c>
      <c r="Y616" t="s">
        <v>639</v>
      </c>
      <c r="Z616">
        <v>2.9999998999999999E-2</v>
      </c>
      <c r="AA616">
        <v>8.2500003000000002E-2</v>
      </c>
      <c r="AB616">
        <v>2</v>
      </c>
      <c r="AC616">
        <v>0</v>
      </c>
      <c r="AD616">
        <v>4</v>
      </c>
      <c r="AE616">
        <v>0</v>
      </c>
      <c r="AF616">
        <v>3</v>
      </c>
      <c r="AG616">
        <v>30</v>
      </c>
      <c r="BP616" s="60">
        <v>40724</v>
      </c>
      <c r="BQ616">
        <v>8763101</v>
      </c>
      <c r="BR616">
        <v>15221055</v>
      </c>
      <c r="BS616">
        <v>0.57599997999999997</v>
      </c>
      <c r="BT616">
        <v>6457954</v>
      </c>
      <c r="BV616">
        <v>2408840</v>
      </c>
      <c r="BW616">
        <v>678123.31</v>
      </c>
      <c r="BX616">
        <v>0.85500001999999997</v>
      </c>
      <c r="BY616">
        <v>0</v>
      </c>
      <c r="BZ616">
        <v>0</v>
      </c>
      <c r="CA616">
        <v>0</v>
      </c>
      <c r="CC616">
        <v>0.24299999</v>
      </c>
      <c r="CE616">
        <v>5.3000002999999997E-2</v>
      </c>
      <c r="CG616">
        <v>5.9999998999999998E-2</v>
      </c>
      <c r="CH616">
        <v>7.4000000999999996E-2</v>
      </c>
      <c r="CJ616">
        <v>6.7000002000000003E-2</v>
      </c>
      <c r="CM616">
        <v>8.1000000000000003E-2</v>
      </c>
      <c r="CS616">
        <v>0</v>
      </c>
      <c r="CT616">
        <v>0</v>
      </c>
      <c r="CU616">
        <v>0</v>
      </c>
      <c r="CV616">
        <v>0.5</v>
      </c>
      <c r="CW616">
        <v>0.25999999000000001</v>
      </c>
      <c r="CX616">
        <v>0.23999999</v>
      </c>
      <c r="CY616">
        <v>0.22</v>
      </c>
      <c r="CZ616">
        <v>0</v>
      </c>
      <c r="DA616">
        <v>0</v>
      </c>
      <c r="DB616">
        <v>0</v>
      </c>
      <c r="DC616">
        <v>2.9999998999999999E-2</v>
      </c>
      <c r="DD616">
        <v>0.25</v>
      </c>
      <c r="DE616">
        <v>0</v>
      </c>
      <c r="DF616">
        <v>2012</v>
      </c>
      <c r="DG616">
        <v>0.153</v>
      </c>
      <c r="DH616">
        <v>8.5200003999999996E-2</v>
      </c>
      <c r="DI616">
        <v>6.7799999999999999E-2</v>
      </c>
      <c r="DJ616">
        <v>0.29399999999999998</v>
      </c>
      <c r="DK616">
        <v>0.37919997999999999</v>
      </c>
      <c r="DR616">
        <v>0</v>
      </c>
      <c r="DS616">
        <v>0</v>
      </c>
      <c r="DT616">
        <v>0</v>
      </c>
      <c r="DU616">
        <v>0</v>
      </c>
      <c r="DV616">
        <v>54930</v>
      </c>
      <c r="DW616">
        <v>2408840</v>
      </c>
      <c r="DZ616">
        <v>43.605998999999997</v>
      </c>
      <c r="EA616">
        <v>2125</v>
      </c>
      <c r="EB616">
        <v>51959</v>
      </c>
      <c r="EC616">
        <v>43711</v>
      </c>
      <c r="ED616">
        <v>923617</v>
      </c>
      <c r="EF616">
        <v>21.129999000000002</v>
      </c>
      <c r="EG616">
        <v>32897</v>
      </c>
      <c r="EH616">
        <v>729681.75</v>
      </c>
      <c r="EI616">
        <v>69.110000999999997</v>
      </c>
      <c r="EJ616">
        <v>22.181000000000001</v>
      </c>
      <c r="EL616">
        <v>11.26</v>
      </c>
      <c r="EN616">
        <v>2586</v>
      </c>
      <c r="EO616">
        <v>33130.355000000003</v>
      </c>
      <c r="EP616">
        <v>5659</v>
      </c>
      <c r="ES616">
        <v>2569</v>
      </c>
      <c r="ET616">
        <v>2569</v>
      </c>
      <c r="EV616">
        <v>152725</v>
      </c>
      <c r="EW616">
        <v>0</v>
      </c>
      <c r="EX616">
        <v>0</v>
      </c>
      <c r="FB616">
        <v>9983732</v>
      </c>
      <c r="FI616">
        <v>9703497</v>
      </c>
      <c r="FM616">
        <v>257.84899999999999</v>
      </c>
      <c r="FP616">
        <v>197825.27</v>
      </c>
      <c r="FQ616">
        <v>557563.38</v>
      </c>
      <c r="FV616">
        <v>0</v>
      </c>
      <c r="FW616">
        <v>755388.63</v>
      </c>
      <c r="FX616">
        <v>1416681.6</v>
      </c>
      <c r="GB616">
        <v>197179.48</v>
      </c>
      <c r="GE616">
        <v>284938.94</v>
      </c>
      <c r="GG616">
        <v>531.49798999999996</v>
      </c>
      <c r="GJ616">
        <v>-36758.019999999997</v>
      </c>
      <c r="GL616">
        <v>-22828.686000000002</v>
      </c>
      <c r="GN616">
        <v>14310.001</v>
      </c>
      <c r="GP616">
        <v>14692.495999999999</v>
      </c>
      <c r="GQ616">
        <v>2624393.7999999998</v>
      </c>
      <c r="GR616">
        <v>-915840.75</v>
      </c>
      <c r="GS616">
        <v>-915840.75</v>
      </c>
      <c r="HA616">
        <v>-41553.894999999997</v>
      </c>
      <c r="HB616">
        <v>-14951.127</v>
      </c>
      <c r="HC616">
        <v>-1919.6280999999999</v>
      </c>
      <c r="HD616">
        <v>-1310.5170000000001</v>
      </c>
      <c r="HE616">
        <v>-975575.88</v>
      </c>
      <c r="HF616">
        <v>-9864.2842000000001</v>
      </c>
      <c r="HG616">
        <v>9703497</v>
      </c>
    </row>
    <row r="617" spans="1:215" x14ac:dyDescent="0.25">
      <c r="A617">
        <v>44</v>
      </c>
      <c r="B617" t="s">
        <v>906</v>
      </c>
      <c r="C617">
        <v>2012</v>
      </c>
      <c r="E617" t="s">
        <v>907</v>
      </c>
      <c r="F617">
        <v>1947</v>
      </c>
      <c r="G617">
        <v>0</v>
      </c>
      <c r="I617">
        <v>0</v>
      </c>
      <c r="J617" t="s">
        <v>908</v>
      </c>
      <c r="K617" t="s">
        <v>909</v>
      </c>
      <c r="L617" t="s">
        <v>909</v>
      </c>
      <c r="M617">
        <v>4</v>
      </c>
      <c r="N617" t="s">
        <v>730</v>
      </c>
      <c r="O617">
        <v>0</v>
      </c>
      <c r="P617" t="s">
        <v>633</v>
      </c>
      <c r="Q617" t="s">
        <v>713</v>
      </c>
      <c r="R617">
        <v>1</v>
      </c>
      <c r="T617" s="60">
        <v>41090</v>
      </c>
      <c r="U617" s="60">
        <v>41090</v>
      </c>
      <c r="V617" s="60">
        <v>41090</v>
      </c>
      <c r="W617" t="s">
        <v>324</v>
      </c>
      <c r="X617" t="s">
        <v>911</v>
      </c>
      <c r="Y617" t="s">
        <v>639</v>
      </c>
      <c r="Z617">
        <v>2.9999998999999999E-2</v>
      </c>
      <c r="AA617">
        <v>8.2500003000000002E-2</v>
      </c>
      <c r="AB617">
        <v>2</v>
      </c>
      <c r="AC617">
        <v>0</v>
      </c>
      <c r="AD617">
        <v>4</v>
      </c>
      <c r="AE617">
        <v>0</v>
      </c>
      <c r="AF617">
        <v>3</v>
      </c>
      <c r="AG617">
        <v>21</v>
      </c>
      <c r="BP617" s="60">
        <v>41090</v>
      </c>
      <c r="BQ617">
        <v>9026416</v>
      </c>
      <c r="BR617">
        <v>16157898</v>
      </c>
      <c r="BS617">
        <v>0.55900002000000004</v>
      </c>
      <c r="BT617">
        <v>7131482</v>
      </c>
      <c r="BV617">
        <v>2341703</v>
      </c>
      <c r="BW617">
        <v>713971.25</v>
      </c>
      <c r="BX617">
        <v>0.92900002000000004</v>
      </c>
      <c r="BY617">
        <v>0</v>
      </c>
      <c r="BZ617">
        <v>0</v>
      </c>
      <c r="CA617">
        <v>0</v>
      </c>
      <c r="CC617">
        <v>2E-3</v>
      </c>
      <c r="CE617">
        <v>0.13100000000000001</v>
      </c>
      <c r="CG617">
        <v>2.4E-2</v>
      </c>
      <c r="CH617">
        <v>5.9999998999999998E-2</v>
      </c>
      <c r="CJ617">
        <v>7.2999998999999996E-2</v>
      </c>
      <c r="CM617">
        <v>7.4000000999999996E-2</v>
      </c>
      <c r="CS617">
        <v>0</v>
      </c>
      <c r="CT617">
        <v>0</v>
      </c>
      <c r="CU617">
        <v>0</v>
      </c>
      <c r="CV617">
        <v>0.5</v>
      </c>
      <c r="CW617">
        <v>0.27000001000000001</v>
      </c>
      <c r="CX617">
        <v>0.23</v>
      </c>
      <c r="CY617">
        <v>0.2</v>
      </c>
      <c r="CZ617">
        <v>0</v>
      </c>
      <c r="DA617">
        <v>0</v>
      </c>
      <c r="DB617">
        <v>0</v>
      </c>
      <c r="DC617">
        <v>2.9999998999999999E-2</v>
      </c>
      <c r="DD617">
        <v>0.27000001000000001</v>
      </c>
      <c r="DE617">
        <v>0</v>
      </c>
      <c r="DF617">
        <v>2013</v>
      </c>
      <c r="DG617">
        <v>0.14669999</v>
      </c>
      <c r="DH617">
        <v>8.5699997999999999E-2</v>
      </c>
      <c r="DI617">
        <v>6.1000000999999998E-2</v>
      </c>
      <c r="DJ617">
        <v>0.317</v>
      </c>
      <c r="DK617">
        <v>0.40270001</v>
      </c>
      <c r="DR617">
        <v>0</v>
      </c>
      <c r="DS617">
        <v>0</v>
      </c>
      <c r="DT617">
        <v>0</v>
      </c>
      <c r="DU617">
        <v>0</v>
      </c>
      <c r="DV617">
        <v>52352</v>
      </c>
      <c r="DW617">
        <v>2341703</v>
      </c>
      <c r="DZ617">
        <v>44.485000999999997</v>
      </c>
      <c r="EA617">
        <v>2222</v>
      </c>
      <c r="EB617">
        <v>50590</v>
      </c>
      <c r="EC617">
        <v>45299</v>
      </c>
      <c r="ED617">
        <v>996167</v>
      </c>
      <c r="EF617">
        <v>21.990998999999999</v>
      </c>
      <c r="EG617">
        <v>34513</v>
      </c>
      <c r="EH617">
        <v>794357.25</v>
      </c>
      <c r="EI617">
        <v>69</v>
      </c>
      <c r="EJ617">
        <v>23.016000999999999</v>
      </c>
      <c r="EL617">
        <v>11.2</v>
      </c>
      <c r="EN617">
        <v>2544</v>
      </c>
      <c r="EO617">
        <v>33137.241999999998</v>
      </c>
      <c r="EP617">
        <v>5665</v>
      </c>
      <c r="ES617">
        <v>2577</v>
      </c>
      <c r="ET617">
        <v>2577</v>
      </c>
      <c r="EV617">
        <v>150463</v>
      </c>
      <c r="EW617">
        <v>0</v>
      </c>
      <c r="EX617">
        <v>0</v>
      </c>
      <c r="FA617">
        <v>182861.53</v>
      </c>
      <c r="FB617">
        <v>10847310</v>
      </c>
      <c r="FI617">
        <v>9515774</v>
      </c>
      <c r="FM617">
        <v>1127.193</v>
      </c>
      <c r="FP617">
        <v>192795.06</v>
      </c>
      <c r="FQ617">
        <v>637285.93999999994</v>
      </c>
      <c r="FV617">
        <v>0</v>
      </c>
      <c r="FW617">
        <v>830081</v>
      </c>
      <c r="FX617">
        <v>-258501.25</v>
      </c>
      <c r="GB617">
        <v>199152.95</v>
      </c>
      <c r="GE617">
        <v>99800.695000000007</v>
      </c>
      <c r="GG617">
        <v>3705.6669999999999</v>
      </c>
      <c r="GJ617">
        <v>-34592.332000000002</v>
      </c>
      <c r="GL617">
        <v>-22249.73</v>
      </c>
      <c r="GN617">
        <v>1946.3361</v>
      </c>
      <c r="GP617">
        <v>32441.258000000002</v>
      </c>
      <c r="GQ617">
        <v>852911.75</v>
      </c>
      <c r="GR617">
        <v>-978971.25</v>
      </c>
      <c r="GS617">
        <v>-978971.25</v>
      </c>
      <c r="HA617">
        <v>-43221.741999999998</v>
      </c>
      <c r="HB617">
        <v>-15500.163</v>
      </c>
      <c r="HC617">
        <v>-1941.249</v>
      </c>
      <c r="HD617">
        <v>-999.65002000000004</v>
      </c>
      <c r="HE617">
        <v>-1040634.1</v>
      </c>
      <c r="HG617">
        <v>9515774</v>
      </c>
    </row>
    <row r="618" spans="1:215" x14ac:dyDescent="0.25">
      <c r="A618">
        <v>44</v>
      </c>
      <c r="B618" t="s">
        <v>906</v>
      </c>
      <c r="C618">
        <v>2013</v>
      </c>
      <c r="E618" t="s">
        <v>907</v>
      </c>
      <c r="F618">
        <v>1947</v>
      </c>
      <c r="G618">
        <v>0</v>
      </c>
      <c r="I618">
        <v>0</v>
      </c>
      <c r="J618" t="s">
        <v>908</v>
      </c>
      <c r="K618" t="s">
        <v>909</v>
      </c>
      <c r="L618" t="s">
        <v>909</v>
      </c>
      <c r="M618">
        <v>4</v>
      </c>
      <c r="N618" t="s">
        <v>730</v>
      </c>
      <c r="O618">
        <v>0</v>
      </c>
      <c r="P618" t="s">
        <v>633</v>
      </c>
      <c r="Q618" t="s">
        <v>713</v>
      </c>
      <c r="R618">
        <v>1</v>
      </c>
      <c r="T618" s="60">
        <v>41455</v>
      </c>
      <c r="U618" s="60">
        <v>41455</v>
      </c>
      <c r="V618" s="60">
        <v>41455</v>
      </c>
      <c r="W618" t="s">
        <v>324</v>
      </c>
      <c r="X618" t="s">
        <v>912</v>
      </c>
      <c r="Y618" t="s">
        <v>639</v>
      </c>
      <c r="Z618">
        <v>2.9999998999999999E-2</v>
      </c>
      <c r="AA618">
        <v>7.9999998000000003E-2</v>
      </c>
      <c r="AB618">
        <v>2</v>
      </c>
      <c r="AC618">
        <v>0</v>
      </c>
      <c r="AD618">
        <v>5</v>
      </c>
      <c r="AE618">
        <v>0</v>
      </c>
      <c r="AF618">
        <v>3</v>
      </c>
      <c r="AG618">
        <v>19</v>
      </c>
      <c r="AI618" t="s">
        <v>913</v>
      </c>
      <c r="AO618">
        <v>10327598</v>
      </c>
      <c r="AP618">
        <v>9936502</v>
      </c>
      <c r="AQ618">
        <v>-294670.88</v>
      </c>
      <c r="AR618">
        <v>0</v>
      </c>
      <c r="AS618">
        <v>0</v>
      </c>
      <c r="AT618">
        <v>1</v>
      </c>
      <c r="AU618">
        <v>1</v>
      </c>
      <c r="AV618">
        <v>2</v>
      </c>
      <c r="AX618">
        <v>0</v>
      </c>
      <c r="AY618">
        <v>0.80000000999999998</v>
      </c>
      <c r="AZ618">
        <v>5</v>
      </c>
      <c r="BA618">
        <v>1</v>
      </c>
      <c r="BB618">
        <v>1</v>
      </c>
      <c r="BC618">
        <v>1</v>
      </c>
      <c r="BE618">
        <v>0</v>
      </c>
      <c r="BF618">
        <v>1.2</v>
      </c>
      <c r="BG618">
        <v>0.80000000999999998</v>
      </c>
      <c r="BO618">
        <v>2.9999998999999999E-2</v>
      </c>
      <c r="BP618" s="60">
        <v>41455</v>
      </c>
      <c r="BQ618">
        <v>9740878</v>
      </c>
      <c r="BR618">
        <v>16182195</v>
      </c>
      <c r="BS618">
        <v>0.60199999999999998</v>
      </c>
      <c r="BT618">
        <v>6441317</v>
      </c>
      <c r="BV618">
        <v>1951988</v>
      </c>
      <c r="BW618">
        <v>752809.63</v>
      </c>
      <c r="BX618">
        <v>0.89599996999999998</v>
      </c>
      <c r="BY618">
        <v>0</v>
      </c>
      <c r="BZ618">
        <v>0</v>
      </c>
      <c r="CA618">
        <v>0</v>
      </c>
      <c r="CC618">
        <v>0.126</v>
      </c>
      <c r="CE618">
        <v>0.11899999999999999</v>
      </c>
      <c r="CG618">
        <v>5.6999995999999997E-2</v>
      </c>
      <c r="CH618">
        <v>6.1000000999999998E-2</v>
      </c>
      <c r="CJ618">
        <v>8.1999995000000006E-2</v>
      </c>
      <c r="CM618">
        <v>7.5000002999999996E-2</v>
      </c>
      <c r="CR618">
        <v>0</v>
      </c>
      <c r="CS618">
        <v>0</v>
      </c>
      <c r="CT618">
        <v>0</v>
      </c>
      <c r="CU618">
        <v>0</v>
      </c>
      <c r="CV618">
        <v>0.52999996999999999</v>
      </c>
      <c r="CW618">
        <v>0.28999998999999999</v>
      </c>
      <c r="CX618">
        <v>0.23999999</v>
      </c>
      <c r="CY618">
        <v>0.16</v>
      </c>
      <c r="CZ618">
        <v>0</v>
      </c>
      <c r="DA618">
        <v>0</v>
      </c>
      <c r="DB618">
        <v>0</v>
      </c>
      <c r="DC618">
        <v>2.9999998999999999E-2</v>
      </c>
      <c r="DD618">
        <v>0.28000000000000003</v>
      </c>
      <c r="DE618">
        <v>0</v>
      </c>
      <c r="DF618">
        <v>2014</v>
      </c>
      <c r="DG618">
        <v>0.14449999999999999</v>
      </c>
      <c r="DH618">
        <v>7.9099998000000005E-2</v>
      </c>
      <c r="DI618">
        <v>6.5399997000000001E-2</v>
      </c>
      <c r="DJ618">
        <v>0.37400000999999999</v>
      </c>
      <c r="DK618">
        <v>0.45310002999999999</v>
      </c>
      <c r="DR618">
        <v>0</v>
      </c>
      <c r="DS618">
        <v>0</v>
      </c>
      <c r="DT618">
        <v>0</v>
      </c>
      <c r="DU618">
        <v>0</v>
      </c>
      <c r="DV618">
        <v>44111</v>
      </c>
      <c r="DW618">
        <v>1951988</v>
      </c>
      <c r="DZ618">
        <v>43.990001999999997</v>
      </c>
      <c r="EA618">
        <v>4162</v>
      </c>
      <c r="EB618">
        <v>52385</v>
      </c>
      <c r="EC618">
        <v>47517</v>
      </c>
      <c r="ED618">
        <v>1076245</v>
      </c>
      <c r="EF618">
        <v>22.65</v>
      </c>
      <c r="EG618">
        <v>37145</v>
      </c>
      <c r="EJ618">
        <v>23.895</v>
      </c>
      <c r="EN618">
        <v>2554</v>
      </c>
      <c r="EP618">
        <v>5726</v>
      </c>
      <c r="ES618">
        <v>2092</v>
      </c>
      <c r="ET618">
        <v>2092</v>
      </c>
      <c r="EV618">
        <v>148175</v>
      </c>
      <c r="EW618">
        <v>0</v>
      </c>
      <c r="EX618">
        <v>0</v>
      </c>
      <c r="FB618">
        <v>11673606</v>
      </c>
      <c r="FI618">
        <v>10327598</v>
      </c>
      <c r="FM618">
        <v>1878.7139999999999</v>
      </c>
      <c r="FP618">
        <v>173357.8</v>
      </c>
      <c r="FQ618">
        <v>649029.68999999994</v>
      </c>
      <c r="FW618">
        <v>822387.5</v>
      </c>
      <c r="FX618">
        <v>740570.88</v>
      </c>
      <c r="GB618">
        <v>198688.03</v>
      </c>
      <c r="GE618">
        <v>216648.17</v>
      </c>
      <c r="GG618">
        <v>3068.2759000000001</v>
      </c>
      <c r="GJ618">
        <v>-33397.815999999999</v>
      </c>
      <c r="GL618">
        <v>-24887.905999999999</v>
      </c>
      <c r="GN618">
        <v>3926.502</v>
      </c>
      <c r="GP618">
        <v>33806.894999999997</v>
      </c>
      <c r="GQ618">
        <v>1962689.3</v>
      </c>
      <c r="GR618">
        <v>-1070410.8999999999</v>
      </c>
      <c r="GS618">
        <v>-1070410.8999999999</v>
      </c>
      <c r="HA618">
        <v>-61522.16</v>
      </c>
      <c r="HB618">
        <v>-15907.599</v>
      </c>
      <c r="HC618">
        <v>-2041.894</v>
      </c>
      <c r="HD618">
        <v>-982.75402999999994</v>
      </c>
      <c r="HE618">
        <v>-1150865.3</v>
      </c>
      <c r="HG618">
        <v>10327598</v>
      </c>
    </row>
    <row r="619" spans="1:215" x14ac:dyDescent="0.25">
      <c r="A619">
        <v>44</v>
      </c>
      <c r="B619" t="s">
        <v>906</v>
      </c>
      <c r="C619">
        <v>2014</v>
      </c>
      <c r="E619" t="s">
        <v>907</v>
      </c>
      <c r="F619">
        <v>1947</v>
      </c>
      <c r="G619">
        <v>0</v>
      </c>
      <c r="I619">
        <v>0</v>
      </c>
      <c r="J619" t="s">
        <v>908</v>
      </c>
      <c r="K619" t="s">
        <v>909</v>
      </c>
      <c r="L619" t="s">
        <v>909</v>
      </c>
      <c r="M619">
        <v>4</v>
      </c>
      <c r="N619" t="s">
        <v>730</v>
      </c>
      <c r="O619">
        <v>0</v>
      </c>
      <c r="P619" t="s">
        <v>633</v>
      </c>
      <c r="Q619" t="s">
        <v>713</v>
      </c>
      <c r="R619">
        <v>1</v>
      </c>
      <c r="T619" s="60">
        <v>41820</v>
      </c>
      <c r="U619" s="60">
        <v>41820</v>
      </c>
      <c r="V619" s="60">
        <v>41820</v>
      </c>
      <c r="W619" t="s">
        <v>201</v>
      </c>
      <c r="X619" t="s">
        <v>912</v>
      </c>
      <c r="Y619" t="s">
        <v>914</v>
      </c>
      <c r="Z619">
        <v>2.9999998999999999E-2</v>
      </c>
      <c r="AA619">
        <v>7.7500000999999999E-2</v>
      </c>
      <c r="AB619">
        <v>1</v>
      </c>
      <c r="AC619">
        <v>0</v>
      </c>
      <c r="AD619">
        <v>5</v>
      </c>
      <c r="AF619">
        <v>1</v>
      </c>
      <c r="AG619">
        <v>30</v>
      </c>
      <c r="AI619" t="s">
        <v>915</v>
      </c>
      <c r="AO619">
        <v>11624853</v>
      </c>
      <c r="AP619">
        <v>10723568</v>
      </c>
      <c r="AQ619">
        <v>-473266.31</v>
      </c>
      <c r="AR619">
        <v>0</v>
      </c>
      <c r="AS619">
        <v>0</v>
      </c>
      <c r="AT619">
        <v>1</v>
      </c>
      <c r="AU619">
        <v>1</v>
      </c>
      <c r="AV619">
        <v>2</v>
      </c>
      <c r="AX619">
        <v>0</v>
      </c>
      <c r="AY619">
        <v>0.80000000999999998</v>
      </c>
      <c r="AZ619">
        <v>5</v>
      </c>
      <c r="BA619">
        <v>1</v>
      </c>
      <c r="BB619">
        <v>1</v>
      </c>
      <c r="BC619">
        <v>1</v>
      </c>
      <c r="BE619">
        <v>0</v>
      </c>
      <c r="BF619">
        <v>1.2</v>
      </c>
      <c r="BG619">
        <v>0.80000000999999998</v>
      </c>
      <c r="BO619">
        <v>2.9999998999999999E-2</v>
      </c>
      <c r="BP619" s="60">
        <v>41820</v>
      </c>
      <c r="BQ619">
        <v>10606475</v>
      </c>
      <c r="BR619">
        <v>17877744</v>
      </c>
      <c r="BS619">
        <v>0.59299999000000003</v>
      </c>
      <c r="BT619">
        <v>7271270</v>
      </c>
      <c r="BV619">
        <v>1813759</v>
      </c>
      <c r="BW619">
        <v>737645.19</v>
      </c>
      <c r="BX619">
        <v>0.86300003999999997</v>
      </c>
      <c r="BY619">
        <v>0</v>
      </c>
      <c r="BZ619">
        <v>0</v>
      </c>
      <c r="CA619">
        <v>0</v>
      </c>
      <c r="CC619">
        <v>0.18799999000000001</v>
      </c>
      <c r="CE619">
        <v>0.10199999999999999</v>
      </c>
      <c r="CG619">
        <v>0.14099999999999999</v>
      </c>
      <c r="CH619">
        <v>5.9999998999999998E-2</v>
      </c>
      <c r="CJ619">
        <v>8.3000004000000002E-2</v>
      </c>
      <c r="CM619">
        <v>8.5000001000000006E-2</v>
      </c>
      <c r="CR619">
        <v>0</v>
      </c>
      <c r="CS619">
        <v>0</v>
      </c>
      <c r="CT619">
        <v>0</v>
      </c>
      <c r="CU619">
        <v>0</v>
      </c>
      <c r="CV619">
        <v>0.54900002000000003</v>
      </c>
      <c r="CW619">
        <v>0.25700000000000001</v>
      </c>
      <c r="CX619">
        <v>0.29199999999999998</v>
      </c>
      <c r="CY619">
        <v>0.13699998999999999</v>
      </c>
      <c r="CZ619">
        <v>0.109</v>
      </c>
      <c r="DA619">
        <v>2.7999999000000001E-2</v>
      </c>
      <c r="DB619">
        <v>0</v>
      </c>
      <c r="DC619">
        <v>2.9000001000000001E-2</v>
      </c>
      <c r="DD619">
        <v>0.28499999999999998</v>
      </c>
      <c r="DE619">
        <v>0</v>
      </c>
      <c r="DF619">
        <v>2015</v>
      </c>
      <c r="DG619">
        <v>0.11520001000000001</v>
      </c>
      <c r="DH619">
        <v>3.5700001000000002E-2</v>
      </c>
      <c r="DI619">
        <v>7.9499997000000003E-2</v>
      </c>
      <c r="DJ619">
        <v>0.37</v>
      </c>
      <c r="DK619">
        <v>0.40570000000000001</v>
      </c>
      <c r="DR619">
        <v>0</v>
      </c>
      <c r="DS619">
        <v>0</v>
      </c>
      <c r="DT619">
        <v>0</v>
      </c>
      <c r="DU619">
        <v>0</v>
      </c>
      <c r="DV619">
        <v>40321</v>
      </c>
      <c r="DW619">
        <v>1813759.4</v>
      </c>
      <c r="DZ619">
        <v>44.982993999999998</v>
      </c>
      <c r="EA619">
        <v>4558</v>
      </c>
      <c r="EB619">
        <v>52042</v>
      </c>
      <c r="EC619">
        <v>48778</v>
      </c>
      <c r="ED619">
        <v>1074359</v>
      </c>
      <c r="EF619">
        <v>22.025482</v>
      </c>
      <c r="EG619">
        <v>38675</v>
      </c>
      <c r="EN619">
        <v>2506</v>
      </c>
      <c r="EP619">
        <v>5759</v>
      </c>
      <c r="ES619">
        <v>1838</v>
      </c>
      <c r="ET619">
        <v>1838</v>
      </c>
      <c r="EV619">
        <v>145699</v>
      </c>
      <c r="EW619">
        <v>1</v>
      </c>
      <c r="EX619">
        <v>1</v>
      </c>
      <c r="FB619">
        <v>12656231</v>
      </c>
      <c r="FM619">
        <v>9887.57</v>
      </c>
      <c r="FP619">
        <v>152993.04999999999</v>
      </c>
      <c r="FQ619">
        <v>612698.43999999994</v>
      </c>
      <c r="FV619">
        <v>2465.6079</v>
      </c>
      <c r="FW619">
        <v>768157.06</v>
      </c>
      <c r="FX619">
        <v>1237418</v>
      </c>
      <c r="GB619">
        <v>220772.41</v>
      </c>
      <c r="GE619">
        <v>370966.09</v>
      </c>
      <c r="GG619">
        <v>6312.1068999999998</v>
      </c>
      <c r="GJ619">
        <v>-45227.245999999999</v>
      </c>
      <c r="GL619">
        <v>-28801.657999999999</v>
      </c>
      <c r="GN619">
        <v>-805.83600000000001</v>
      </c>
      <c r="GP619">
        <v>20810.68</v>
      </c>
      <c r="GQ619">
        <v>2559489.2999999998</v>
      </c>
      <c r="GR619">
        <v>-1167477.1000000001</v>
      </c>
      <c r="GS619">
        <v>-1167477.1000000001</v>
      </c>
      <c r="HA619">
        <v>-77118.766000000003</v>
      </c>
      <c r="HB619">
        <v>-14810.539000000001</v>
      </c>
      <c r="HC619">
        <v>-1103.4880000000001</v>
      </c>
      <c r="HD619">
        <v>-1724.4010000000001</v>
      </c>
      <c r="HE619">
        <v>-1262234</v>
      </c>
      <c r="HG619">
        <v>11624853</v>
      </c>
    </row>
    <row r="620" spans="1:215" x14ac:dyDescent="0.25">
      <c r="A620">
        <v>45</v>
      </c>
      <c r="B620" t="s">
        <v>916</v>
      </c>
      <c r="C620">
        <v>2001</v>
      </c>
      <c r="E620" t="s">
        <v>907</v>
      </c>
      <c r="F620">
        <v>1936</v>
      </c>
      <c r="G620">
        <v>0</v>
      </c>
      <c r="I620">
        <v>0</v>
      </c>
      <c r="J620" t="s">
        <v>908</v>
      </c>
      <c r="K620" t="s">
        <v>909</v>
      </c>
      <c r="L620" t="s">
        <v>909</v>
      </c>
      <c r="M620">
        <v>2</v>
      </c>
      <c r="N620" t="s">
        <v>625</v>
      </c>
      <c r="O620">
        <v>0</v>
      </c>
      <c r="P620" t="s">
        <v>633</v>
      </c>
      <c r="Q620" t="s">
        <v>626</v>
      </c>
      <c r="R620">
        <v>2</v>
      </c>
      <c r="S620">
        <v>1</v>
      </c>
      <c r="T620" s="60">
        <v>37072</v>
      </c>
      <c r="U620" s="60">
        <v>37072</v>
      </c>
      <c r="V620" s="60">
        <v>37072</v>
      </c>
      <c r="W620" t="s">
        <v>324</v>
      </c>
      <c r="Z620">
        <v>2.9999998999999999E-2</v>
      </c>
      <c r="AA620">
        <v>8.2500003000000002E-2</v>
      </c>
      <c r="AB620">
        <v>2</v>
      </c>
      <c r="BP620" s="60">
        <v>37072</v>
      </c>
      <c r="BQ620">
        <v>12062136</v>
      </c>
      <c r="BR620">
        <v>15390417</v>
      </c>
      <c r="BS620">
        <v>0.78400004000000001</v>
      </c>
      <c r="BT620">
        <v>3328281</v>
      </c>
      <c r="BV620">
        <v>2582831</v>
      </c>
      <c r="BW620">
        <v>404060.78</v>
      </c>
      <c r="BX620">
        <v>1.1020000000000001</v>
      </c>
      <c r="BY620">
        <v>0</v>
      </c>
      <c r="BZ620">
        <v>0</v>
      </c>
      <c r="CA620">
        <v>0</v>
      </c>
      <c r="CC620">
        <v>-4.0999997000000003E-2</v>
      </c>
      <c r="CS620">
        <v>0</v>
      </c>
      <c r="CT620">
        <v>0</v>
      </c>
      <c r="CU620">
        <v>0</v>
      </c>
      <c r="CV620">
        <v>0.56834728000000001</v>
      </c>
      <c r="CW620">
        <v>0.45307785</v>
      </c>
      <c r="CX620">
        <v>0.11526944</v>
      </c>
      <c r="CY620">
        <v>0.19611271</v>
      </c>
      <c r="CZ620">
        <v>0.14313081</v>
      </c>
      <c r="DA620">
        <v>5.2981906000000002E-2</v>
      </c>
      <c r="DB620">
        <v>3.3779099999999999E-2</v>
      </c>
      <c r="DC620">
        <v>4.0205944E-2</v>
      </c>
      <c r="DD620">
        <v>0</v>
      </c>
      <c r="DE620">
        <v>0.16155495</v>
      </c>
      <c r="DF620">
        <v>2002</v>
      </c>
      <c r="DG620">
        <v>0.15040000000000001</v>
      </c>
      <c r="DH620">
        <v>8.3000004000000002E-2</v>
      </c>
      <c r="DI620">
        <v>6.7400001000000001E-2</v>
      </c>
      <c r="DJ620">
        <v>0.12899999000000001</v>
      </c>
      <c r="DK620">
        <v>0.21200000999999999</v>
      </c>
      <c r="DR620">
        <v>0</v>
      </c>
      <c r="DS620">
        <v>0</v>
      </c>
      <c r="DT620">
        <v>0</v>
      </c>
      <c r="DU620">
        <v>0</v>
      </c>
      <c r="DV620">
        <v>86829</v>
      </c>
      <c r="DW620">
        <v>2582830</v>
      </c>
      <c r="DZ620">
        <v>29.746168000000001</v>
      </c>
      <c r="EA620">
        <v>630</v>
      </c>
      <c r="EB620">
        <v>9834</v>
      </c>
      <c r="EC620">
        <v>51485</v>
      </c>
      <c r="ED620">
        <v>802202</v>
      </c>
      <c r="EF620">
        <v>16.922999999999998</v>
      </c>
      <c r="EG620">
        <v>39799</v>
      </c>
      <c r="EN620">
        <v>3555</v>
      </c>
      <c r="EP620">
        <v>4026</v>
      </c>
      <c r="ES620">
        <v>4105</v>
      </c>
      <c r="ET620">
        <v>3421</v>
      </c>
      <c r="EU620">
        <v>684</v>
      </c>
      <c r="EV620">
        <v>148778</v>
      </c>
      <c r="EW620">
        <v>1</v>
      </c>
      <c r="EX620">
        <v>0</v>
      </c>
      <c r="FB620">
        <v>9042077</v>
      </c>
      <c r="FM620">
        <v>50709.086000000003</v>
      </c>
      <c r="FP620">
        <v>226754.3</v>
      </c>
      <c r="FQ620">
        <v>401243.34</v>
      </c>
      <c r="FW620">
        <v>627997.63</v>
      </c>
      <c r="FX620">
        <v>-922354.25</v>
      </c>
      <c r="FZ620">
        <v>201891.08</v>
      </c>
      <c r="GA620">
        <v>94523.93</v>
      </c>
      <c r="GB620">
        <v>296415</v>
      </c>
      <c r="GE620">
        <v>73591.991999999998</v>
      </c>
      <c r="GG620">
        <v>1955.085</v>
      </c>
      <c r="GJ620">
        <v>-21519.743999999999</v>
      </c>
      <c r="GL620">
        <v>-30245.115000000002</v>
      </c>
      <c r="GN620">
        <v>-43866.737999999998</v>
      </c>
      <c r="GP620">
        <v>28857.453000000001</v>
      </c>
      <c r="GQ620">
        <v>61540.391000000003</v>
      </c>
      <c r="GR620">
        <v>-858979.88</v>
      </c>
      <c r="GS620">
        <v>-858979.88</v>
      </c>
      <c r="HA620">
        <v>-26948.713</v>
      </c>
      <c r="HB620">
        <v>-8220.4873000000007</v>
      </c>
      <c r="HC620">
        <v>-435.12799000000001</v>
      </c>
      <c r="HE620">
        <v>-894584.25</v>
      </c>
      <c r="HG620">
        <v>11854971</v>
      </c>
    </row>
    <row r="621" spans="1:215" x14ac:dyDescent="0.25">
      <c r="A621">
        <v>45</v>
      </c>
      <c r="B621" t="s">
        <v>916</v>
      </c>
      <c r="C621">
        <v>2002</v>
      </c>
      <c r="E621" t="s">
        <v>907</v>
      </c>
      <c r="F621">
        <v>1936</v>
      </c>
      <c r="G621">
        <v>0</v>
      </c>
      <c r="I621">
        <v>0</v>
      </c>
      <c r="J621" t="s">
        <v>908</v>
      </c>
      <c r="K621" t="s">
        <v>909</v>
      </c>
      <c r="L621" t="s">
        <v>909</v>
      </c>
      <c r="M621">
        <v>2</v>
      </c>
      <c r="N621" t="s">
        <v>625</v>
      </c>
      <c r="O621">
        <v>0</v>
      </c>
      <c r="P621" t="s">
        <v>633</v>
      </c>
      <c r="Q621" t="s">
        <v>626</v>
      </c>
      <c r="R621">
        <v>2</v>
      </c>
      <c r="S621">
        <v>1</v>
      </c>
      <c r="T621" s="60">
        <v>37437</v>
      </c>
      <c r="U621" s="60">
        <v>37437</v>
      </c>
      <c r="V621" s="60">
        <v>37437</v>
      </c>
      <c r="W621" t="s">
        <v>324</v>
      </c>
      <c r="Z621">
        <v>2.9999998999999999E-2</v>
      </c>
      <c r="AA621">
        <v>8.2500003000000002E-2</v>
      </c>
      <c r="AB621">
        <v>2</v>
      </c>
      <c r="BP621" s="60">
        <v>37437</v>
      </c>
      <c r="BQ621">
        <v>12019552</v>
      </c>
      <c r="BR621">
        <v>16263239</v>
      </c>
      <c r="BS621">
        <v>0.73900001999999998</v>
      </c>
      <c r="BT621">
        <v>4243687</v>
      </c>
      <c r="BV621">
        <v>2777667</v>
      </c>
      <c r="BW621">
        <v>421195.13</v>
      </c>
      <c r="BX621">
        <v>1.0489999999999999</v>
      </c>
      <c r="BY621">
        <v>0</v>
      </c>
      <c r="BZ621">
        <v>0</v>
      </c>
      <c r="CA621">
        <v>0</v>
      </c>
      <c r="CC621">
        <v>-7.5999997999999999E-2</v>
      </c>
      <c r="CS621">
        <v>0</v>
      </c>
      <c r="CT621">
        <v>0</v>
      </c>
      <c r="CU621">
        <v>0</v>
      </c>
      <c r="CV621">
        <v>0.53873002999999997</v>
      </c>
      <c r="CW621">
        <v>0.43641998999999998</v>
      </c>
      <c r="CX621">
        <v>0.10231</v>
      </c>
      <c r="CY621">
        <v>0.22589001</v>
      </c>
      <c r="CZ621">
        <v>0.18098</v>
      </c>
      <c r="DA621">
        <v>4.4910001999999997E-2</v>
      </c>
      <c r="DB621">
        <v>3.6310002000000001E-2</v>
      </c>
      <c r="DC621">
        <v>4.4739999000000003E-2</v>
      </c>
      <c r="DD621">
        <v>0.15432999999999999</v>
      </c>
      <c r="DE621">
        <v>0</v>
      </c>
      <c r="DF621">
        <v>2003</v>
      </c>
      <c r="DG621">
        <v>0.15000000999999999</v>
      </c>
      <c r="DH621">
        <v>8.2900003E-2</v>
      </c>
      <c r="DI621">
        <v>6.7100003000000005E-2</v>
      </c>
      <c r="DJ621">
        <v>0.13800000000000001</v>
      </c>
      <c r="DK621">
        <v>0.22090000000000001</v>
      </c>
      <c r="DR621">
        <v>0</v>
      </c>
      <c r="DS621">
        <v>0</v>
      </c>
      <c r="DT621">
        <v>0</v>
      </c>
      <c r="DU621">
        <v>0</v>
      </c>
      <c r="DV621">
        <v>87356</v>
      </c>
      <c r="DW621">
        <v>2777667</v>
      </c>
      <c r="DZ621">
        <v>31.797094000000001</v>
      </c>
      <c r="EA621">
        <v>624</v>
      </c>
      <c r="EB621">
        <v>10881</v>
      </c>
      <c r="EC621">
        <v>54156</v>
      </c>
      <c r="ED621">
        <v>873678</v>
      </c>
      <c r="EF621">
        <v>17.811001000000001</v>
      </c>
      <c r="EG621">
        <v>40445</v>
      </c>
      <c r="EN621">
        <v>3582</v>
      </c>
      <c r="EP621">
        <v>4183</v>
      </c>
      <c r="ES621">
        <v>5946</v>
      </c>
      <c r="ET621">
        <v>5103</v>
      </c>
      <c r="EU621">
        <v>843</v>
      </c>
      <c r="EV621">
        <v>153017</v>
      </c>
      <c r="EW621">
        <v>1</v>
      </c>
      <c r="EX621">
        <v>0</v>
      </c>
      <c r="FB621">
        <v>9938014</v>
      </c>
      <c r="FM621">
        <v>20960.004000000001</v>
      </c>
      <c r="FP621">
        <v>246119.53</v>
      </c>
      <c r="FQ621">
        <v>400478.25</v>
      </c>
      <c r="FW621">
        <v>646597.81000000006</v>
      </c>
      <c r="FX621">
        <v>-1287490.5</v>
      </c>
      <c r="FZ621">
        <v>173732.19</v>
      </c>
      <c r="GA621">
        <v>87250.18</v>
      </c>
      <c r="GB621">
        <v>260982.38</v>
      </c>
      <c r="GE621">
        <v>137200.60999999999</v>
      </c>
      <c r="GG621">
        <v>1649.2819999999999</v>
      </c>
      <c r="GJ621">
        <v>-41418.046999999999</v>
      </c>
      <c r="GL621">
        <v>-26523.258000000002</v>
      </c>
      <c r="GN621">
        <v>-14030.879000000001</v>
      </c>
      <c r="GP621">
        <v>28983.73</v>
      </c>
      <c r="GQ621">
        <v>-273088.94</v>
      </c>
      <c r="GR621">
        <v>-920593.31</v>
      </c>
      <c r="GS621">
        <v>-920593.31</v>
      </c>
      <c r="HA621">
        <v>-23432.296999999999</v>
      </c>
      <c r="HB621">
        <v>-8886.2314000000006</v>
      </c>
      <c r="HC621">
        <v>-475.73401000000001</v>
      </c>
      <c r="HE621">
        <v>-953387.63</v>
      </c>
      <c r="HG621">
        <v>10628494</v>
      </c>
    </row>
    <row r="622" spans="1:215" x14ac:dyDescent="0.25">
      <c r="A622">
        <v>45</v>
      </c>
      <c r="B622" t="s">
        <v>916</v>
      </c>
      <c r="C622">
        <v>2003</v>
      </c>
      <c r="E622" t="s">
        <v>907</v>
      </c>
      <c r="F622">
        <v>1936</v>
      </c>
      <c r="G622">
        <v>0</v>
      </c>
      <c r="I622">
        <v>0</v>
      </c>
      <c r="J622" t="s">
        <v>908</v>
      </c>
      <c r="K622" t="s">
        <v>909</v>
      </c>
      <c r="L622" t="s">
        <v>909</v>
      </c>
      <c r="M622">
        <v>2</v>
      </c>
      <c r="N622" t="s">
        <v>625</v>
      </c>
      <c r="O622">
        <v>0</v>
      </c>
      <c r="P622" t="s">
        <v>633</v>
      </c>
      <c r="Q622" t="s">
        <v>626</v>
      </c>
      <c r="R622">
        <v>2</v>
      </c>
      <c r="S622">
        <v>1</v>
      </c>
      <c r="T622" s="60">
        <v>37802</v>
      </c>
      <c r="U622" s="60">
        <v>37802</v>
      </c>
      <c r="V622" s="60">
        <v>37802</v>
      </c>
      <c r="W622" t="s">
        <v>324</v>
      </c>
      <c r="X622" t="s">
        <v>917</v>
      </c>
      <c r="Y622" t="s">
        <v>637</v>
      </c>
      <c r="Z622">
        <v>2.9999998999999999E-2</v>
      </c>
      <c r="AA622">
        <v>8.2500003000000002E-2</v>
      </c>
      <c r="AB622">
        <v>2</v>
      </c>
      <c r="AC622">
        <v>0</v>
      </c>
      <c r="AD622">
        <v>4</v>
      </c>
      <c r="AE622">
        <v>1</v>
      </c>
      <c r="AF622">
        <v>2</v>
      </c>
      <c r="AG622">
        <v>26</v>
      </c>
      <c r="BP622" s="60">
        <v>37802</v>
      </c>
      <c r="BQ622">
        <v>11826926</v>
      </c>
      <c r="BR622">
        <v>17196812</v>
      </c>
      <c r="BS622">
        <v>0.68800002000000005</v>
      </c>
      <c r="BT622">
        <v>5369886</v>
      </c>
      <c r="BV622">
        <v>2977885</v>
      </c>
      <c r="BW622">
        <v>479077.38</v>
      </c>
      <c r="BX622">
        <v>0.98000001999999997</v>
      </c>
      <c r="BY622">
        <v>0</v>
      </c>
      <c r="BZ622">
        <v>0</v>
      </c>
      <c r="CA622">
        <v>0</v>
      </c>
      <c r="CC622">
        <v>2.7000000999999999E-2</v>
      </c>
      <c r="CE622">
        <v>-3.0999999E-2</v>
      </c>
      <c r="CG622">
        <v>2.5999998999999999E-2</v>
      </c>
      <c r="CS622">
        <v>0</v>
      </c>
      <c r="CT622">
        <v>0</v>
      </c>
      <c r="CU622">
        <v>0</v>
      </c>
      <c r="CV622">
        <v>0.53031998999999996</v>
      </c>
      <c r="CW622">
        <v>0.43070000000000003</v>
      </c>
      <c r="CX622">
        <v>9.962E-2</v>
      </c>
      <c r="CY622">
        <v>0.20441000000000001</v>
      </c>
      <c r="CZ622">
        <v>0.16428000000000001</v>
      </c>
      <c r="DA622">
        <v>4.0130000999999998E-2</v>
      </c>
      <c r="DB622">
        <v>4.3530001999999998E-2</v>
      </c>
      <c r="DC622">
        <v>4.1829999999999999E-2</v>
      </c>
      <c r="DD622">
        <v>0.17990998999999999</v>
      </c>
      <c r="DE622">
        <v>0</v>
      </c>
      <c r="DF622">
        <v>2004</v>
      </c>
      <c r="DG622">
        <v>0.14470000999999999</v>
      </c>
      <c r="DH622">
        <v>8.3500005000000002E-2</v>
      </c>
      <c r="DI622">
        <v>6.1199999999999997E-2</v>
      </c>
      <c r="DJ622">
        <v>0.15100000999999999</v>
      </c>
      <c r="DK622">
        <v>0.23450001000000001</v>
      </c>
      <c r="DR622">
        <v>0</v>
      </c>
      <c r="DS622">
        <v>0</v>
      </c>
      <c r="DT622">
        <v>0</v>
      </c>
      <c r="DU622">
        <v>0</v>
      </c>
      <c r="DV622">
        <v>87646</v>
      </c>
      <c r="DW622">
        <v>2977885</v>
      </c>
      <c r="DZ622">
        <v>33.976280000000003</v>
      </c>
      <c r="EA622">
        <v>5720</v>
      </c>
      <c r="EB622">
        <v>7852</v>
      </c>
      <c r="EC622">
        <v>53625</v>
      </c>
      <c r="ED622">
        <v>924735</v>
      </c>
      <c r="EF622">
        <v>18.166</v>
      </c>
      <c r="EG622">
        <v>42800</v>
      </c>
      <c r="EH622">
        <v>826661.69</v>
      </c>
      <c r="EN622">
        <v>3698</v>
      </c>
      <c r="EO622">
        <v>44927.266000000003</v>
      </c>
      <c r="EP622">
        <v>4155</v>
      </c>
      <c r="ES622">
        <v>2972</v>
      </c>
      <c r="ET622">
        <v>2722</v>
      </c>
      <c r="EU622">
        <v>250</v>
      </c>
      <c r="EV622">
        <v>154843</v>
      </c>
      <c r="EW622">
        <v>1</v>
      </c>
      <c r="EX622">
        <v>0</v>
      </c>
      <c r="FB622">
        <v>10208925</v>
      </c>
      <c r="FM622">
        <v>16602.782999999999</v>
      </c>
      <c r="FP622">
        <v>251297.41</v>
      </c>
      <c r="FQ622">
        <v>421838.22</v>
      </c>
      <c r="FW622">
        <v>673135.63</v>
      </c>
      <c r="FX622">
        <v>-13188.621999999999</v>
      </c>
      <c r="FZ622">
        <v>150919.31</v>
      </c>
      <c r="GA622">
        <v>87395.085999999996</v>
      </c>
      <c r="GB622">
        <v>238314.39</v>
      </c>
      <c r="GE622">
        <v>44050.483999999997</v>
      </c>
      <c r="GG622">
        <v>1026.354</v>
      </c>
      <c r="GJ622">
        <v>-31682.592000000001</v>
      </c>
      <c r="GL622">
        <v>-22933.078000000001</v>
      </c>
      <c r="GN622">
        <v>-10824.15</v>
      </c>
      <c r="GP622">
        <v>34475.726999999999</v>
      </c>
      <c r="GQ622">
        <v>928976.94</v>
      </c>
      <c r="GR622">
        <v>-1003327.4</v>
      </c>
      <c r="GS622">
        <v>-1003327.4</v>
      </c>
      <c r="HA622">
        <v>-22287.118999999999</v>
      </c>
      <c r="HB622">
        <v>-10688.003000000001</v>
      </c>
      <c r="HC622">
        <v>-490.78</v>
      </c>
      <c r="HE622">
        <v>-1036793.4</v>
      </c>
      <c r="HG622">
        <v>10520678</v>
      </c>
    </row>
    <row r="623" spans="1:215" x14ac:dyDescent="0.25">
      <c r="A623">
        <v>45</v>
      </c>
      <c r="B623" t="s">
        <v>916</v>
      </c>
      <c r="C623">
        <v>2004</v>
      </c>
      <c r="E623" t="s">
        <v>907</v>
      </c>
      <c r="F623">
        <v>1936</v>
      </c>
      <c r="G623">
        <v>0</v>
      </c>
      <c r="I623">
        <v>0</v>
      </c>
      <c r="J623" t="s">
        <v>908</v>
      </c>
      <c r="K623" t="s">
        <v>909</v>
      </c>
      <c r="L623" t="s">
        <v>909</v>
      </c>
      <c r="M623">
        <v>2</v>
      </c>
      <c r="N623" t="s">
        <v>625</v>
      </c>
      <c r="O623">
        <v>0</v>
      </c>
      <c r="P623" t="s">
        <v>633</v>
      </c>
      <c r="Q623" t="s">
        <v>626</v>
      </c>
      <c r="R623">
        <v>2</v>
      </c>
      <c r="S623">
        <v>1</v>
      </c>
      <c r="T623" s="60">
        <v>38168</v>
      </c>
      <c r="U623" s="60">
        <v>38168</v>
      </c>
      <c r="V623" s="60">
        <v>38168</v>
      </c>
      <c r="W623" t="s">
        <v>324</v>
      </c>
      <c r="X623" t="s">
        <v>917</v>
      </c>
      <c r="Y623" t="s">
        <v>638</v>
      </c>
      <c r="Z623">
        <v>2.9999998999999999E-2</v>
      </c>
      <c r="AA623">
        <v>8.2500003000000002E-2</v>
      </c>
      <c r="AB623">
        <v>2</v>
      </c>
      <c r="AC623">
        <v>0</v>
      </c>
      <c r="AD623">
        <v>4</v>
      </c>
      <c r="AE623">
        <v>0</v>
      </c>
      <c r="AF623">
        <v>2</v>
      </c>
      <c r="AG623">
        <v>30</v>
      </c>
      <c r="BP623" s="60">
        <v>38168</v>
      </c>
      <c r="BQ623">
        <v>11409404</v>
      </c>
      <c r="BR623">
        <v>18067486</v>
      </c>
      <c r="BS623">
        <v>0.63099998000000002</v>
      </c>
      <c r="BT623">
        <v>6658082</v>
      </c>
      <c r="BV623">
        <v>3017087</v>
      </c>
      <c r="BW623">
        <v>527899.25</v>
      </c>
      <c r="BX623">
        <v>0.94400001</v>
      </c>
      <c r="BY623">
        <v>0</v>
      </c>
      <c r="BZ623">
        <v>0</v>
      </c>
      <c r="CA623">
        <v>0</v>
      </c>
      <c r="CC623">
        <v>0.18200000999999999</v>
      </c>
      <c r="CE623">
        <v>3.9000000999999999E-2</v>
      </c>
      <c r="CG623">
        <v>4.1999999000000003E-2</v>
      </c>
      <c r="CS623">
        <v>0</v>
      </c>
      <c r="CT623">
        <v>0</v>
      </c>
      <c r="CU623">
        <v>0</v>
      </c>
      <c r="CV623">
        <v>0.54190998999999995</v>
      </c>
      <c r="CW623">
        <v>0.41841</v>
      </c>
      <c r="CX623">
        <v>0.1235</v>
      </c>
      <c r="CY623">
        <v>0.18855</v>
      </c>
      <c r="CZ623">
        <v>0.14094000000000001</v>
      </c>
      <c r="DA623">
        <v>4.761E-2</v>
      </c>
      <c r="DB623">
        <v>4.1979997999999998E-2</v>
      </c>
      <c r="DC623">
        <v>7.7339999000000006E-2</v>
      </c>
      <c r="DD623">
        <v>0.15021999</v>
      </c>
      <c r="DE623">
        <v>0</v>
      </c>
      <c r="DF623">
        <v>2005</v>
      </c>
      <c r="DG623">
        <v>0.14850000999999999</v>
      </c>
      <c r="DH623">
        <v>8.3500005000000002E-2</v>
      </c>
      <c r="DI623">
        <v>6.4999998000000003E-2</v>
      </c>
      <c r="DJ623">
        <v>0.16</v>
      </c>
      <c r="DK623">
        <v>0.24350000999999999</v>
      </c>
      <c r="DR623">
        <v>0</v>
      </c>
      <c r="DS623">
        <v>0</v>
      </c>
      <c r="DT623">
        <v>0</v>
      </c>
      <c r="DU623">
        <v>0</v>
      </c>
      <c r="DV623">
        <v>87273</v>
      </c>
      <c r="DW623">
        <v>3017087</v>
      </c>
      <c r="DZ623">
        <v>34.570678999999998</v>
      </c>
      <c r="EA623">
        <v>5610</v>
      </c>
      <c r="EB623">
        <v>10242</v>
      </c>
      <c r="EC623">
        <v>56309</v>
      </c>
      <c r="ED623">
        <v>981646</v>
      </c>
      <c r="EF623">
        <v>18.556000000000001</v>
      </c>
      <c r="EG623">
        <v>44690</v>
      </c>
      <c r="EH623">
        <v>878990.75</v>
      </c>
      <c r="EI623">
        <v>69.269997000000004</v>
      </c>
      <c r="EJ623">
        <v>19.669001000000002</v>
      </c>
      <c r="EL623">
        <v>11.6</v>
      </c>
      <c r="EN623">
        <v>3797</v>
      </c>
      <c r="EO623">
        <v>39157.129000000001</v>
      </c>
      <c r="EP623">
        <v>4413</v>
      </c>
      <c r="ES623">
        <v>3409</v>
      </c>
      <c r="ET623">
        <v>3409</v>
      </c>
      <c r="EV623">
        <v>159434</v>
      </c>
      <c r="EW623">
        <v>1</v>
      </c>
      <c r="EX623">
        <v>0</v>
      </c>
      <c r="FB623">
        <v>11104938</v>
      </c>
      <c r="FM623">
        <v>13854.504000000001</v>
      </c>
      <c r="FP623">
        <v>264999.13</v>
      </c>
      <c r="FQ623">
        <v>444104.34</v>
      </c>
      <c r="FW623">
        <v>709103.5</v>
      </c>
      <c r="FX623">
        <v>1488052.8</v>
      </c>
      <c r="FZ623">
        <v>134397.89000000001</v>
      </c>
      <c r="GA623">
        <v>106665.52</v>
      </c>
      <c r="GB623">
        <v>241063.41</v>
      </c>
      <c r="GE623">
        <v>81696.047000000006</v>
      </c>
      <c r="GG623">
        <v>1078.4871000000001</v>
      </c>
      <c r="GJ623">
        <v>-49401.027000000002</v>
      </c>
      <c r="GL623">
        <v>-29641.048999999999</v>
      </c>
      <c r="GN623">
        <v>-8151.1499000000003</v>
      </c>
      <c r="GP623">
        <v>38462.203000000001</v>
      </c>
      <c r="GQ623">
        <v>2486117.5</v>
      </c>
      <c r="GR623">
        <v>-1075298.6000000001</v>
      </c>
      <c r="GS623">
        <v>-1075298.6000000001</v>
      </c>
      <c r="HA623">
        <v>-26804.82</v>
      </c>
      <c r="HB623">
        <v>-10786.45</v>
      </c>
      <c r="HC623">
        <v>-508.39899000000003</v>
      </c>
      <c r="HE623">
        <v>-1113398.3999999999</v>
      </c>
      <c r="HG623">
        <v>11893397</v>
      </c>
    </row>
    <row r="624" spans="1:215" x14ac:dyDescent="0.25">
      <c r="A624">
        <v>45</v>
      </c>
      <c r="B624" t="s">
        <v>916</v>
      </c>
      <c r="C624">
        <v>2005</v>
      </c>
      <c r="E624" t="s">
        <v>907</v>
      </c>
      <c r="F624">
        <v>1936</v>
      </c>
      <c r="G624">
        <v>0</v>
      </c>
      <c r="I624">
        <v>0</v>
      </c>
      <c r="J624" t="s">
        <v>908</v>
      </c>
      <c r="K624" t="s">
        <v>909</v>
      </c>
      <c r="L624" t="s">
        <v>909</v>
      </c>
      <c r="M624">
        <v>2</v>
      </c>
      <c r="N624" t="s">
        <v>625</v>
      </c>
      <c r="O624">
        <v>0</v>
      </c>
      <c r="P624" t="s">
        <v>633</v>
      </c>
      <c r="Q624" t="s">
        <v>626</v>
      </c>
      <c r="R624">
        <v>2</v>
      </c>
      <c r="S624">
        <v>1</v>
      </c>
      <c r="T624" s="60">
        <v>38533</v>
      </c>
      <c r="U624" s="60">
        <v>38533</v>
      </c>
      <c r="V624" s="60">
        <v>38533</v>
      </c>
      <c r="W624" t="s">
        <v>324</v>
      </c>
      <c r="X624" t="s">
        <v>917</v>
      </c>
      <c r="Y624" t="s">
        <v>638</v>
      </c>
      <c r="Z624">
        <v>2.9999998999999999E-2</v>
      </c>
      <c r="AA624">
        <v>8.2500003000000002E-2</v>
      </c>
      <c r="AB624">
        <v>2</v>
      </c>
      <c r="AC624">
        <v>0</v>
      </c>
      <c r="AD624">
        <v>4</v>
      </c>
      <c r="AE624">
        <v>0</v>
      </c>
      <c r="AF624">
        <v>2</v>
      </c>
      <c r="AG624">
        <v>30</v>
      </c>
      <c r="BP624" s="60">
        <v>38533</v>
      </c>
      <c r="BQ624">
        <v>12082682</v>
      </c>
      <c r="BR624">
        <v>18699764</v>
      </c>
      <c r="BS624">
        <v>0.64599996999999998</v>
      </c>
      <c r="BT624">
        <v>6617083</v>
      </c>
      <c r="BV624">
        <v>3132169</v>
      </c>
      <c r="BW624">
        <v>555169.63</v>
      </c>
      <c r="BX624">
        <v>1.056</v>
      </c>
      <c r="BY624">
        <v>0</v>
      </c>
      <c r="BZ624">
        <v>0</v>
      </c>
      <c r="CA624">
        <v>0</v>
      </c>
      <c r="CC624">
        <v>0.109</v>
      </c>
      <c r="CE624">
        <v>0.10399999</v>
      </c>
      <c r="CG624">
        <v>3.5999997999999998E-2</v>
      </c>
      <c r="CS624">
        <v>0</v>
      </c>
      <c r="CT624">
        <v>0</v>
      </c>
      <c r="CU624">
        <v>0</v>
      </c>
      <c r="CV624">
        <v>0.62173997999999997</v>
      </c>
      <c r="CW624">
        <v>0.46408000999999999</v>
      </c>
      <c r="CX624">
        <v>0.15765999</v>
      </c>
      <c r="CY624">
        <v>0.19295999</v>
      </c>
      <c r="CZ624">
        <v>0.15314999000000001</v>
      </c>
      <c r="DA624">
        <v>3.9809997999999999E-2</v>
      </c>
      <c r="DB624">
        <v>2.9040000999999999E-2</v>
      </c>
      <c r="DC624">
        <v>2.3770000999999999E-2</v>
      </c>
      <c r="DD624">
        <v>0.13248999</v>
      </c>
      <c r="DE624">
        <v>0</v>
      </c>
      <c r="DF624">
        <v>2006</v>
      </c>
      <c r="DG624">
        <v>0.15010001000000001</v>
      </c>
      <c r="DH624">
        <v>8.3700000999999996E-2</v>
      </c>
      <c r="DI624">
        <v>6.6399999000000001E-2</v>
      </c>
      <c r="DJ624">
        <v>0.15079999999999999</v>
      </c>
      <c r="DK624">
        <v>0.23450001000000001</v>
      </c>
      <c r="DR624">
        <v>0</v>
      </c>
      <c r="DS624">
        <v>0</v>
      </c>
      <c r="DT624">
        <v>0</v>
      </c>
      <c r="DU624">
        <v>0</v>
      </c>
      <c r="DV624">
        <v>87643</v>
      </c>
      <c r="DW624">
        <v>3132169</v>
      </c>
      <c r="DZ624">
        <v>35.737811999999998</v>
      </c>
      <c r="EA624">
        <v>4454</v>
      </c>
      <c r="EB624">
        <v>10799</v>
      </c>
      <c r="EC624">
        <v>58900</v>
      </c>
      <c r="ED624">
        <v>1031768</v>
      </c>
      <c r="EF624">
        <v>18.922999999999998</v>
      </c>
      <c r="EG624">
        <v>46035</v>
      </c>
      <c r="EH624">
        <v>924316.13</v>
      </c>
      <c r="EI624">
        <v>69.300003000000004</v>
      </c>
      <c r="EJ624">
        <v>20.079000000000001</v>
      </c>
      <c r="EL624">
        <v>11.61</v>
      </c>
      <c r="EN624">
        <v>3836</v>
      </c>
      <c r="EO624">
        <v>39607.813000000002</v>
      </c>
      <c r="EP624">
        <v>4654</v>
      </c>
      <c r="ES624">
        <v>4375</v>
      </c>
      <c r="ET624">
        <v>4375</v>
      </c>
      <c r="EV624">
        <v>161796</v>
      </c>
      <c r="EW624">
        <v>1</v>
      </c>
      <c r="EX624">
        <v>0</v>
      </c>
      <c r="FB624">
        <v>12076075</v>
      </c>
      <c r="FM624">
        <v>24508.47</v>
      </c>
      <c r="FP624">
        <v>270619.19</v>
      </c>
      <c r="FQ624">
        <v>517815.38</v>
      </c>
      <c r="FW624">
        <v>788434.56</v>
      </c>
      <c r="FX624">
        <v>861533</v>
      </c>
      <c r="FZ624">
        <v>141748.39000000001</v>
      </c>
      <c r="GA624">
        <v>116163.3</v>
      </c>
      <c r="GB624">
        <v>257911.69</v>
      </c>
      <c r="GE624">
        <v>108622.68</v>
      </c>
      <c r="GG624">
        <v>571.21898999999996</v>
      </c>
      <c r="GJ624">
        <v>-64918.175999999999</v>
      </c>
      <c r="GL624">
        <v>-33120.608999999997</v>
      </c>
      <c r="GN624">
        <v>-20284.312999999998</v>
      </c>
      <c r="GP624">
        <v>52180.741999999998</v>
      </c>
      <c r="GQ624">
        <v>1975439.3</v>
      </c>
      <c r="GR624">
        <v>-1139814.3999999999</v>
      </c>
      <c r="GS624">
        <v>-1139814.3999999999</v>
      </c>
      <c r="HA624">
        <v>-30454.373</v>
      </c>
      <c r="HB624">
        <v>-12178.532999999999</v>
      </c>
      <c r="HC624">
        <v>-476.26999000000001</v>
      </c>
      <c r="HE624">
        <v>-1182923.5</v>
      </c>
      <c r="HG624">
        <v>12685913</v>
      </c>
    </row>
    <row r="625" spans="1:215" x14ac:dyDescent="0.25">
      <c r="A625">
        <v>45</v>
      </c>
      <c r="B625" t="s">
        <v>916</v>
      </c>
      <c r="C625">
        <v>2006</v>
      </c>
      <c r="E625" t="s">
        <v>907</v>
      </c>
      <c r="F625">
        <v>1936</v>
      </c>
      <c r="G625">
        <v>0</v>
      </c>
      <c r="I625">
        <v>0</v>
      </c>
      <c r="J625" t="s">
        <v>908</v>
      </c>
      <c r="K625" t="s">
        <v>909</v>
      </c>
      <c r="L625" t="s">
        <v>909</v>
      </c>
      <c r="M625">
        <v>2</v>
      </c>
      <c r="N625" t="s">
        <v>625</v>
      </c>
      <c r="O625">
        <v>0</v>
      </c>
      <c r="P625" t="s">
        <v>633</v>
      </c>
      <c r="Q625" t="s">
        <v>626</v>
      </c>
      <c r="R625">
        <v>2</v>
      </c>
      <c r="S625">
        <v>1</v>
      </c>
      <c r="T625" s="60">
        <v>38898</v>
      </c>
      <c r="U625" s="60">
        <v>38898</v>
      </c>
      <c r="V625" s="60">
        <v>38898</v>
      </c>
      <c r="W625" t="s">
        <v>324</v>
      </c>
      <c r="X625" t="s">
        <v>918</v>
      </c>
      <c r="Y625" t="s">
        <v>638</v>
      </c>
      <c r="Z625">
        <v>3.2000002E-2</v>
      </c>
      <c r="AA625">
        <v>8.2500003000000002E-2</v>
      </c>
      <c r="AB625">
        <v>2</v>
      </c>
      <c r="AC625">
        <v>0</v>
      </c>
      <c r="AD625">
        <v>4</v>
      </c>
      <c r="AE625">
        <v>0</v>
      </c>
      <c r="AF625">
        <v>2</v>
      </c>
      <c r="AG625">
        <v>30</v>
      </c>
      <c r="BP625" s="60">
        <v>38898</v>
      </c>
      <c r="BQ625">
        <v>13088358</v>
      </c>
      <c r="BR625">
        <v>19390780</v>
      </c>
      <c r="BS625">
        <v>0.67500000999999998</v>
      </c>
      <c r="BT625">
        <v>6302423</v>
      </c>
      <c r="BV625">
        <v>2892959</v>
      </c>
      <c r="BW625">
        <v>555342.38</v>
      </c>
      <c r="BX625">
        <v>1.0309999999999999</v>
      </c>
      <c r="BY625">
        <v>0</v>
      </c>
      <c r="BZ625">
        <v>0</v>
      </c>
      <c r="CA625">
        <v>0</v>
      </c>
      <c r="CC625">
        <v>0.14300001000000001</v>
      </c>
      <c r="CE625">
        <v>0.14499999999999999</v>
      </c>
      <c r="CG625">
        <v>7.4000000999999996E-2</v>
      </c>
      <c r="CS625">
        <v>0</v>
      </c>
      <c r="CT625">
        <v>0</v>
      </c>
      <c r="CU625">
        <v>0</v>
      </c>
      <c r="CV625">
        <v>0.64106004999999999</v>
      </c>
      <c r="CW625">
        <v>0.40929001999999998</v>
      </c>
      <c r="CX625">
        <v>0.23176999000000001</v>
      </c>
      <c r="CY625">
        <v>0.18694</v>
      </c>
      <c r="CZ625">
        <v>0.15423000000000001</v>
      </c>
      <c r="DA625">
        <v>3.2710001000000002E-2</v>
      </c>
      <c r="DB625">
        <v>3.884E-2</v>
      </c>
      <c r="DC625">
        <v>1.4800000000000001E-2</v>
      </c>
      <c r="DD625">
        <v>0.11836001</v>
      </c>
      <c r="DE625">
        <v>0</v>
      </c>
      <c r="DF625">
        <v>2007</v>
      </c>
      <c r="DG625">
        <v>0.15379999999999999</v>
      </c>
      <c r="DH625">
        <v>8.4500000000000006E-2</v>
      </c>
      <c r="DI625">
        <v>6.9299996000000003E-2</v>
      </c>
      <c r="DJ625">
        <v>0.16500001</v>
      </c>
      <c r="DK625">
        <v>0.24950000999999999</v>
      </c>
      <c r="DR625">
        <v>0</v>
      </c>
      <c r="DS625">
        <v>0</v>
      </c>
      <c r="DT625">
        <v>0</v>
      </c>
      <c r="DU625">
        <v>0</v>
      </c>
      <c r="DV625">
        <v>81347</v>
      </c>
      <c r="DW625">
        <v>2892959</v>
      </c>
      <c r="DZ625">
        <v>35.563189999999999</v>
      </c>
      <c r="EA625">
        <v>7039</v>
      </c>
      <c r="EB625">
        <v>12749</v>
      </c>
      <c r="EC625">
        <v>61554</v>
      </c>
      <c r="ED625">
        <v>1119651</v>
      </c>
      <c r="EF625">
        <v>19.468</v>
      </c>
      <c r="EG625">
        <v>49776</v>
      </c>
      <c r="EH625">
        <v>1019078.5</v>
      </c>
      <c r="EI625">
        <v>68.919998000000007</v>
      </c>
      <c r="EJ625">
        <v>20.472999999999999</v>
      </c>
      <c r="EL625">
        <v>11.26</v>
      </c>
      <c r="EN625">
        <v>2865</v>
      </c>
      <c r="EO625">
        <v>28613.460999999999</v>
      </c>
      <c r="EP625">
        <v>4871</v>
      </c>
      <c r="ES625">
        <v>4042</v>
      </c>
      <c r="ET625">
        <v>4042</v>
      </c>
      <c r="EV625">
        <v>162689</v>
      </c>
      <c r="EW625">
        <v>1</v>
      </c>
      <c r="EX625">
        <v>0</v>
      </c>
      <c r="FB625">
        <v>13036690</v>
      </c>
      <c r="FM625">
        <v>22168.519</v>
      </c>
      <c r="FP625">
        <v>258412.03</v>
      </c>
      <c r="FQ625">
        <v>529983.43999999994</v>
      </c>
      <c r="FW625">
        <v>788395.5</v>
      </c>
      <c r="FX625">
        <v>1394147.5</v>
      </c>
      <c r="FZ625">
        <v>162840.09</v>
      </c>
      <c r="GA625">
        <v>146377.75</v>
      </c>
      <c r="GB625">
        <v>309217.84000000003</v>
      </c>
      <c r="GE625">
        <v>97733.023000000001</v>
      </c>
      <c r="GG625">
        <v>675.60797000000002</v>
      </c>
      <c r="GJ625">
        <v>-28474.213</v>
      </c>
      <c r="GL625">
        <v>-41174.843999999997</v>
      </c>
      <c r="GN625">
        <v>-16628.728999999999</v>
      </c>
      <c r="GP625">
        <v>52501.73</v>
      </c>
      <c r="GQ625">
        <v>2578562</v>
      </c>
      <c r="GR625">
        <v>-1204473</v>
      </c>
      <c r="GS625">
        <v>-1204473</v>
      </c>
      <c r="HA625">
        <v>-38538.125</v>
      </c>
      <c r="HB625">
        <v>-13362.286</v>
      </c>
      <c r="HC625">
        <v>-488.34100000000001</v>
      </c>
      <c r="HE625">
        <v>-1256861.8</v>
      </c>
      <c r="HG625">
        <v>14007613</v>
      </c>
    </row>
    <row r="626" spans="1:215" x14ac:dyDescent="0.25">
      <c r="A626">
        <v>45</v>
      </c>
      <c r="B626" t="s">
        <v>916</v>
      </c>
      <c r="C626">
        <v>2007</v>
      </c>
      <c r="E626" t="s">
        <v>907</v>
      </c>
      <c r="F626">
        <v>1936</v>
      </c>
      <c r="G626">
        <v>0</v>
      </c>
      <c r="I626">
        <v>0</v>
      </c>
      <c r="J626" t="s">
        <v>908</v>
      </c>
      <c r="K626" t="s">
        <v>909</v>
      </c>
      <c r="L626" t="s">
        <v>909</v>
      </c>
      <c r="M626">
        <v>2</v>
      </c>
      <c r="N626" t="s">
        <v>625</v>
      </c>
      <c r="O626">
        <v>0</v>
      </c>
      <c r="P626" t="s">
        <v>633</v>
      </c>
      <c r="Q626" t="s">
        <v>626</v>
      </c>
      <c r="R626">
        <v>2</v>
      </c>
      <c r="S626">
        <v>1</v>
      </c>
      <c r="T626" s="60">
        <v>39263</v>
      </c>
      <c r="U626" s="60">
        <v>39263</v>
      </c>
      <c r="V626" s="60">
        <v>39263</v>
      </c>
      <c r="W626" t="s">
        <v>324</v>
      </c>
      <c r="X626" t="s">
        <v>918</v>
      </c>
      <c r="Y626" t="s">
        <v>638</v>
      </c>
      <c r="Z626">
        <v>3.2000002E-2</v>
      </c>
      <c r="AA626">
        <v>8.2500003000000002E-2</v>
      </c>
      <c r="AB626">
        <v>2</v>
      </c>
      <c r="AC626">
        <v>0</v>
      </c>
      <c r="AD626">
        <v>4</v>
      </c>
      <c r="AE626">
        <v>0</v>
      </c>
      <c r="AF626">
        <v>2</v>
      </c>
      <c r="AG626">
        <v>30</v>
      </c>
      <c r="BP626" s="60">
        <v>39263</v>
      </c>
      <c r="BQ626">
        <v>14812298</v>
      </c>
      <c r="BR626">
        <v>20772330</v>
      </c>
      <c r="BS626">
        <v>0.71300006000000005</v>
      </c>
      <c r="BT626">
        <v>5960032</v>
      </c>
      <c r="BV626">
        <v>3224566</v>
      </c>
      <c r="BW626">
        <v>578895.5</v>
      </c>
      <c r="BX626">
        <v>1.0650001</v>
      </c>
      <c r="BY626">
        <v>0</v>
      </c>
      <c r="BZ626">
        <v>0</v>
      </c>
      <c r="CA626">
        <v>0</v>
      </c>
      <c r="CC626">
        <v>0.19700001</v>
      </c>
      <c r="CE626">
        <v>0.15000000999999999</v>
      </c>
      <c r="CG626">
        <v>0.14000000000000001</v>
      </c>
      <c r="CS626">
        <v>0</v>
      </c>
      <c r="CT626">
        <v>0</v>
      </c>
      <c r="CU626">
        <v>0</v>
      </c>
      <c r="CV626">
        <v>0.59567999999999999</v>
      </c>
      <c r="CW626">
        <v>0.37123001</v>
      </c>
      <c r="CX626">
        <v>0.22444998999999999</v>
      </c>
      <c r="CY626">
        <v>0.16711999</v>
      </c>
      <c r="CZ626">
        <v>0.11896</v>
      </c>
      <c r="DA626">
        <v>4.8160002E-2</v>
      </c>
      <c r="DB626">
        <v>6.7749999000000005E-2</v>
      </c>
      <c r="DC626">
        <v>6.1170001000000002E-2</v>
      </c>
      <c r="DD626">
        <v>0.10828</v>
      </c>
      <c r="DE626">
        <v>0</v>
      </c>
      <c r="DF626">
        <v>2008</v>
      </c>
      <c r="DG626">
        <v>0.15369999000000001</v>
      </c>
      <c r="DH626">
        <v>8.4200001999999996E-2</v>
      </c>
      <c r="DI626">
        <v>6.9499999000000007E-2</v>
      </c>
      <c r="DJ626">
        <v>0.155</v>
      </c>
      <c r="DK626">
        <v>0.2392</v>
      </c>
      <c r="DR626">
        <v>0</v>
      </c>
      <c r="DS626">
        <v>0</v>
      </c>
      <c r="DT626">
        <v>0</v>
      </c>
      <c r="DU626">
        <v>0</v>
      </c>
      <c r="DV626">
        <v>82672</v>
      </c>
      <c r="DW626">
        <v>3224563</v>
      </c>
      <c r="DZ626">
        <v>39.004002</v>
      </c>
      <c r="EA626">
        <v>6624</v>
      </c>
      <c r="EB626">
        <v>11966</v>
      </c>
      <c r="EC626">
        <v>63245</v>
      </c>
      <c r="ED626">
        <v>1218176</v>
      </c>
      <c r="EF626">
        <v>20.462999</v>
      </c>
      <c r="EG626">
        <v>50566</v>
      </c>
      <c r="EH626">
        <v>1098813</v>
      </c>
      <c r="EI626">
        <v>69.180000000000007</v>
      </c>
      <c r="EJ626">
        <v>21.73</v>
      </c>
      <c r="EL626">
        <v>11.43</v>
      </c>
      <c r="EN626">
        <v>3961</v>
      </c>
      <c r="EO626">
        <v>42369.133000000002</v>
      </c>
      <c r="EP626">
        <v>5003</v>
      </c>
      <c r="ES626">
        <v>3715</v>
      </c>
      <c r="ET626">
        <v>3715</v>
      </c>
      <c r="EV626">
        <v>164507</v>
      </c>
      <c r="EW626">
        <v>0</v>
      </c>
      <c r="EX626">
        <v>0</v>
      </c>
      <c r="FB626">
        <v>14010371</v>
      </c>
      <c r="FI626">
        <v>16148730</v>
      </c>
      <c r="FM626">
        <v>40981.124000000003</v>
      </c>
      <c r="FP626">
        <v>282326.09000000003</v>
      </c>
      <c r="FQ626">
        <v>544401.88</v>
      </c>
      <c r="FW626">
        <v>826728</v>
      </c>
      <c r="FX626">
        <v>2247685.7999999998</v>
      </c>
      <c r="FZ626">
        <v>175482.58</v>
      </c>
      <c r="GA626">
        <v>192253.61</v>
      </c>
      <c r="GB626">
        <v>367736.19</v>
      </c>
      <c r="GE626">
        <v>58246.84</v>
      </c>
      <c r="GG626">
        <v>566.06799000000001</v>
      </c>
      <c r="GJ626">
        <v>-18645.254000000001</v>
      </c>
      <c r="GL626">
        <v>-44494.108999999997</v>
      </c>
      <c r="GN626">
        <v>-35110.175999999999</v>
      </c>
      <c r="GP626">
        <v>54925.52</v>
      </c>
      <c r="GQ626">
        <v>3498619.8</v>
      </c>
      <c r="GR626">
        <v>-1295552.3999999999</v>
      </c>
      <c r="GS626">
        <v>-1295552.3999999999</v>
      </c>
      <c r="HA626">
        <v>-48119.940999999999</v>
      </c>
      <c r="HB626">
        <v>-13323.547</v>
      </c>
      <c r="HC626">
        <v>-506.52100000000002</v>
      </c>
      <c r="HE626">
        <v>-1357502.4</v>
      </c>
      <c r="HG626">
        <v>16148730</v>
      </c>
    </row>
    <row r="627" spans="1:215" x14ac:dyDescent="0.25">
      <c r="A627">
        <v>45</v>
      </c>
      <c r="B627" t="s">
        <v>916</v>
      </c>
      <c r="C627">
        <v>2008</v>
      </c>
      <c r="E627" t="s">
        <v>907</v>
      </c>
      <c r="F627">
        <v>1936</v>
      </c>
      <c r="G627">
        <v>0</v>
      </c>
      <c r="I627">
        <v>0</v>
      </c>
      <c r="J627" t="s">
        <v>908</v>
      </c>
      <c r="K627" t="s">
        <v>909</v>
      </c>
      <c r="L627" t="s">
        <v>909</v>
      </c>
      <c r="M627">
        <v>2</v>
      </c>
      <c r="N627" t="s">
        <v>625</v>
      </c>
      <c r="O627">
        <v>0</v>
      </c>
      <c r="P627" t="s">
        <v>633</v>
      </c>
      <c r="Q627" t="s">
        <v>626</v>
      </c>
      <c r="R627">
        <v>2</v>
      </c>
      <c r="S627">
        <v>1</v>
      </c>
      <c r="T627" s="60">
        <v>39629</v>
      </c>
      <c r="U627" s="60">
        <v>39629</v>
      </c>
      <c r="V627" s="60">
        <v>39629</v>
      </c>
      <c r="W627" t="s">
        <v>324</v>
      </c>
      <c r="X627" t="s">
        <v>918</v>
      </c>
      <c r="Y627" t="s">
        <v>638</v>
      </c>
      <c r="Z627">
        <v>3.2000002E-2</v>
      </c>
      <c r="AA627">
        <v>8.2500003000000002E-2</v>
      </c>
      <c r="AB627">
        <v>2</v>
      </c>
      <c r="AC627">
        <v>0</v>
      </c>
      <c r="AD627">
        <v>4</v>
      </c>
      <c r="AE627">
        <v>0</v>
      </c>
      <c r="AF627">
        <v>2</v>
      </c>
      <c r="AG627">
        <v>30</v>
      </c>
      <c r="BP627" s="60">
        <v>39629</v>
      </c>
      <c r="BQ627">
        <v>15507834</v>
      </c>
      <c r="BR627">
        <v>22090516</v>
      </c>
      <c r="BS627">
        <v>0.70199995999999998</v>
      </c>
      <c r="BT627">
        <v>6582683</v>
      </c>
      <c r="BV627">
        <v>3675014</v>
      </c>
      <c r="BW627">
        <v>637097.68999999994</v>
      </c>
      <c r="BX627">
        <v>1.1619999000000001</v>
      </c>
      <c r="BY627">
        <v>0</v>
      </c>
      <c r="BZ627">
        <v>0</v>
      </c>
      <c r="CA627">
        <v>0</v>
      </c>
      <c r="CC627">
        <v>-4.8000000000000001E-2</v>
      </c>
      <c r="CE627">
        <v>9.1999999999999998E-2</v>
      </c>
      <c r="CG627">
        <v>0.11399999</v>
      </c>
      <c r="CS627">
        <v>0</v>
      </c>
      <c r="CT627">
        <v>0</v>
      </c>
      <c r="CU627">
        <v>0</v>
      </c>
      <c r="CV627">
        <v>0.54570001000000001</v>
      </c>
      <c r="CW627">
        <v>0.30399000999999998</v>
      </c>
      <c r="CX627">
        <v>0.24170999000000001</v>
      </c>
      <c r="CY627">
        <v>0.19367999999999999</v>
      </c>
      <c r="CZ627">
        <v>0.1401</v>
      </c>
      <c r="DA627">
        <v>5.3579996999999997E-2</v>
      </c>
      <c r="DB627">
        <v>7.8550002999999993E-2</v>
      </c>
      <c r="DC627">
        <v>4.2309999000000001E-2</v>
      </c>
      <c r="DD627">
        <v>0.13976</v>
      </c>
      <c r="DE627">
        <v>0</v>
      </c>
      <c r="DF627">
        <v>2009</v>
      </c>
      <c r="DG627">
        <v>0.14229998999999999</v>
      </c>
      <c r="DH627">
        <v>8.4700002999999996E-2</v>
      </c>
      <c r="DI627">
        <v>5.7600002999999997E-2</v>
      </c>
      <c r="DJ627">
        <v>0.155</v>
      </c>
      <c r="DK627">
        <v>0.23969999</v>
      </c>
      <c r="DR627">
        <v>0</v>
      </c>
      <c r="DS627">
        <v>0</v>
      </c>
      <c r="DT627">
        <v>0</v>
      </c>
      <c r="DU627">
        <v>0</v>
      </c>
      <c r="DV627">
        <v>85979</v>
      </c>
      <c r="DW627">
        <v>3675014</v>
      </c>
      <c r="DZ627">
        <v>42.743000000000002</v>
      </c>
      <c r="EA627">
        <v>6043</v>
      </c>
      <c r="EB627">
        <v>10571</v>
      </c>
      <c r="EC627">
        <v>64830</v>
      </c>
      <c r="ED627">
        <v>1305367</v>
      </c>
      <c r="EF627">
        <v>21.375</v>
      </c>
      <c r="EG627">
        <v>51916</v>
      </c>
      <c r="EH627">
        <v>1178387.3</v>
      </c>
      <c r="EI627">
        <v>69.370002999999997</v>
      </c>
      <c r="EJ627">
        <v>22.698</v>
      </c>
      <c r="EL627">
        <v>11.6</v>
      </c>
      <c r="EN627">
        <v>3969</v>
      </c>
      <c r="EO627">
        <v>43484.593999999997</v>
      </c>
      <c r="EP627">
        <v>5185</v>
      </c>
      <c r="ES627">
        <v>3760</v>
      </c>
      <c r="ET627">
        <v>3760</v>
      </c>
      <c r="EV627">
        <v>167423</v>
      </c>
      <c r="EW627">
        <v>0</v>
      </c>
      <c r="EX627">
        <v>0</v>
      </c>
      <c r="FB627">
        <v>15064794</v>
      </c>
      <c r="FI627">
        <v>14996250</v>
      </c>
      <c r="FM627">
        <v>32251.978999999999</v>
      </c>
      <c r="FP627">
        <v>323678.44</v>
      </c>
      <c r="FQ627">
        <v>656091.56000000006</v>
      </c>
      <c r="FW627">
        <v>979770</v>
      </c>
      <c r="FX627">
        <v>-1172799.5</v>
      </c>
      <c r="FZ627">
        <v>190994.64</v>
      </c>
      <c r="GA627">
        <v>196357.39</v>
      </c>
      <c r="GB627">
        <v>387352.03</v>
      </c>
      <c r="GE627">
        <v>40521.292999999998</v>
      </c>
      <c r="GG627">
        <v>721.82799999999997</v>
      </c>
      <c r="GJ627">
        <v>-20647.901999999998</v>
      </c>
      <c r="GL627">
        <v>-42784.832000000002</v>
      </c>
      <c r="GN627">
        <v>-24534.643</v>
      </c>
      <c r="GP627">
        <v>103834.23</v>
      </c>
      <c r="GQ627">
        <v>283684.44</v>
      </c>
      <c r="GR627">
        <v>-1385667</v>
      </c>
      <c r="GS627">
        <v>-1383381.6</v>
      </c>
      <c r="GZ627">
        <v>-2285.3779</v>
      </c>
      <c r="HA627">
        <v>-35071.343999999997</v>
      </c>
      <c r="HB627">
        <v>-14880.903</v>
      </c>
      <c r="HC627">
        <v>-545.73699999999997</v>
      </c>
      <c r="HE627">
        <v>-1436165</v>
      </c>
      <c r="HG627">
        <v>14996250</v>
      </c>
    </row>
    <row r="628" spans="1:215" x14ac:dyDescent="0.25">
      <c r="A628">
        <v>45</v>
      </c>
      <c r="B628" t="s">
        <v>916</v>
      </c>
      <c r="C628">
        <v>2009</v>
      </c>
      <c r="E628" t="s">
        <v>907</v>
      </c>
      <c r="F628">
        <v>1936</v>
      </c>
      <c r="G628">
        <v>0</v>
      </c>
      <c r="I628">
        <v>0</v>
      </c>
      <c r="J628" t="s">
        <v>908</v>
      </c>
      <c r="K628" t="s">
        <v>909</v>
      </c>
      <c r="L628" t="s">
        <v>909</v>
      </c>
      <c r="M628">
        <v>2</v>
      </c>
      <c r="N628" t="s">
        <v>625</v>
      </c>
      <c r="O628">
        <v>0</v>
      </c>
      <c r="P628" t="s">
        <v>633</v>
      </c>
      <c r="Q628" t="s">
        <v>626</v>
      </c>
      <c r="R628">
        <v>2</v>
      </c>
      <c r="S628">
        <v>1</v>
      </c>
      <c r="T628" s="60">
        <v>39994</v>
      </c>
      <c r="U628" s="60">
        <v>39994</v>
      </c>
      <c r="V628" s="60">
        <v>39994</v>
      </c>
      <c r="W628" t="s">
        <v>324</v>
      </c>
      <c r="X628" t="s">
        <v>918</v>
      </c>
      <c r="Y628" t="s">
        <v>638</v>
      </c>
      <c r="Z628">
        <v>2.9999998999999999E-2</v>
      </c>
      <c r="AA628">
        <v>8.2500003000000002E-2</v>
      </c>
      <c r="AB628">
        <v>2</v>
      </c>
      <c r="AC628">
        <v>0</v>
      </c>
      <c r="AD628">
        <v>4</v>
      </c>
      <c r="AE628">
        <v>0</v>
      </c>
      <c r="AF628">
        <v>2</v>
      </c>
      <c r="AG628">
        <v>30</v>
      </c>
      <c r="BP628" s="60">
        <v>39994</v>
      </c>
      <c r="BQ628">
        <v>13500766</v>
      </c>
      <c r="BR628">
        <v>22839412</v>
      </c>
      <c r="BS628">
        <v>0.59099995999999999</v>
      </c>
      <c r="BT628">
        <v>9338645</v>
      </c>
      <c r="BV628">
        <v>3912326</v>
      </c>
      <c r="BW628">
        <v>697190.56</v>
      </c>
      <c r="BX628">
        <v>1.0640000000000001</v>
      </c>
      <c r="BY628">
        <v>0</v>
      </c>
      <c r="BZ628">
        <v>0</v>
      </c>
      <c r="CA628">
        <v>0</v>
      </c>
      <c r="CC628">
        <v>-0.22299999000000001</v>
      </c>
      <c r="CE628">
        <v>-3.9999999000000001E-2</v>
      </c>
      <c r="CG628">
        <v>2.4E-2</v>
      </c>
      <c r="CS628">
        <v>0</v>
      </c>
      <c r="CT628">
        <v>0</v>
      </c>
      <c r="CU628">
        <v>0</v>
      </c>
      <c r="CV628">
        <v>0.51983999999999997</v>
      </c>
      <c r="CW628">
        <v>0.28707999000000001</v>
      </c>
      <c r="CX628">
        <v>0.23275999999999999</v>
      </c>
      <c r="CY628">
        <v>0.18658</v>
      </c>
      <c r="CZ628">
        <v>0.12955</v>
      </c>
      <c r="DA628">
        <v>5.7029999999999997E-2</v>
      </c>
      <c r="DB628">
        <v>7.5929998999999998E-2</v>
      </c>
      <c r="DC628">
        <v>6.1120000000000001E-2</v>
      </c>
      <c r="DD628">
        <v>0.15652999000000001</v>
      </c>
      <c r="DE628">
        <v>0</v>
      </c>
      <c r="DF628">
        <v>2010</v>
      </c>
      <c r="DG628">
        <v>0.14169999999999999</v>
      </c>
      <c r="DH628">
        <v>8.4700002999999996E-2</v>
      </c>
      <c r="DI628">
        <v>5.6999995999999997E-2</v>
      </c>
      <c r="DJ628">
        <v>0.20200001000000001</v>
      </c>
      <c r="DK628">
        <v>0.28670001000000001</v>
      </c>
      <c r="DR628">
        <v>0</v>
      </c>
      <c r="DS628">
        <v>0</v>
      </c>
      <c r="DT628">
        <v>0</v>
      </c>
      <c r="DU628">
        <v>0</v>
      </c>
      <c r="DV628">
        <v>88206</v>
      </c>
      <c r="DW628">
        <v>3912326</v>
      </c>
      <c r="DZ628">
        <v>44.353999999999999</v>
      </c>
      <c r="EA628">
        <v>5872</v>
      </c>
      <c r="EB628">
        <v>10905</v>
      </c>
      <c r="EC628">
        <v>65838</v>
      </c>
      <c r="ED628">
        <v>1356439</v>
      </c>
      <c r="EF628">
        <v>22.731999999999999</v>
      </c>
      <c r="EG628">
        <v>53009</v>
      </c>
      <c r="EH628">
        <v>1223372.3999999999</v>
      </c>
      <c r="EI628">
        <v>69.610000999999997</v>
      </c>
      <c r="EJ628">
        <v>23.079000000000001</v>
      </c>
      <c r="EL628">
        <v>11.81</v>
      </c>
      <c r="EN628">
        <v>3959</v>
      </c>
      <c r="EO628">
        <v>43455.288999999997</v>
      </c>
      <c r="EP628">
        <v>5449</v>
      </c>
      <c r="ES628">
        <v>3421</v>
      </c>
      <c r="ET628">
        <v>3421</v>
      </c>
      <c r="EV628">
        <v>170821</v>
      </c>
      <c r="EW628">
        <v>0</v>
      </c>
      <c r="EX628">
        <v>0</v>
      </c>
      <c r="FB628">
        <v>15512116</v>
      </c>
      <c r="FI628">
        <v>11250281</v>
      </c>
      <c r="FM628">
        <v>17685.073</v>
      </c>
      <c r="FP628">
        <v>344547.88</v>
      </c>
      <c r="FQ628">
        <v>660244.43999999994</v>
      </c>
      <c r="FW628">
        <v>1004792.3</v>
      </c>
      <c r="FX628">
        <v>-3591276.8</v>
      </c>
      <c r="FZ628">
        <v>160848.35999999999</v>
      </c>
      <c r="GA628">
        <v>151706.84</v>
      </c>
      <c r="GB628">
        <v>312555.21999999997</v>
      </c>
      <c r="GE628">
        <v>39105.891000000003</v>
      </c>
      <c r="GG628">
        <v>489.79700000000003</v>
      </c>
      <c r="GJ628">
        <v>-30910.868999999999</v>
      </c>
      <c r="GL628">
        <v>-31099.986000000001</v>
      </c>
      <c r="GN628">
        <v>-8796.8613000000005</v>
      </c>
      <c r="GP628">
        <v>58854.754000000001</v>
      </c>
      <c r="GQ628">
        <v>-2228601.5</v>
      </c>
      <c r="GR628">
        <v>-1464106.3</v>
      </c>
      <c r="GS628">
        <v>-1464106.3</v>
      </c>
      <c r="HA628">
        <v>-34418.887000000002</v>
      </c>
      <c r="HB628">
        <v>-15799.028</v>
      </c>
      <c r="HC628">
        <v>-540.72497999999996</v>
      </c>
      <c r="HD628">
        <v>-2502.0481</v>
      </c>
      <c r="HE628">
        <v>-1517367</v>
      </c>
      <c r="HG628">
        <v>11250281</v>
      </c>
    </row>
    <row r="629" spans="1:215" x14ac:dyDescent="0.25">
      <c r="A629">
        <v>45</v>
      </c>
      <c r="B629" t="s">
        <v>916</v>
      </c>
      <c r="C629">
        <v>2010</v>
      </c>
      <c r="E629" t="s">
        <v>907</v>
      </c>
      <c r="F629">
        <v>1936</v>
      </c>
      <c r="G629">
        <v>0</v>
      </c>
      <c r="I629">
        <v>0</v>
      </c>
      <c r="J629" t="s">
        <v>908</v>
      </c>
      <c r="K629" t="s">
        <v>909</v>
      </c>
      <c r="L629" t="s">
        <v>909</v>
      </c>
      <c r="M629">
        <v>2</v>
      </c>
      <c r="N629" t="s">
        <v>625</v>
      </c>
      <c r="O629">
        <v>0</v>
      </c>
      <c r="P629" t="s">
        <v>633</v>
      </c>
      <c r="Q629" t="s">
        <v>626</v>
      </c>
      <c r="R629">
        <v>2</v>
      </c>
      <c r="S629">
        <v>1</v>
      </c>
      <c r="T629" s="60">
        <v>40359</v>
      </c>
      <c r="U629" s="60">
        <v>40359</v>
      </c>
      <c r="V629" s="60">
        <v>40359</v>
      </c>
      <c r="W629" t="s">
        <v>324</v>
      </c>
      <c r="X629" t="s">
        <v>918</v>
      </c>
      <c r="Y629" t="s">
        <v>639</v>
      </c>
      <c r="Z629">
        <v>2.9999998999999999E-2</v>
      </c>
      <c r="AA629">
        <v>8.2500003000000002E-2</v>
      </c>
      <c r="AB629">
        <v>2</v>
      </c>
      <c r="AC629">
        <v>0</v>
      </c>
      <c r="AD629">
        <v>4</v>
      </c>
      <c r="AE629">
        <v>0</v>
      </c>
      <c r="AF629">
        <v>3</v>
      </c>
      <c r="AG629">
        <v>30</v>
      </c>
      <c r="BP629" s="60">
        <v>40359</v>
      </c>
      <c r="BQ629">
        <v>12868484</v>
      </c>
      <c r="BR629">
        <v>23674842</v>
      </c>
      <c r="BS629">
        <v>0.54400002999999997</v>
      </c>
      <c r="BT629">
        <v>10806358</v>
      </c>
      <c r="BV629">
        <v>3977819</v>
      </c>
      <c r="BW629">
        <v>904382.69</v>
      </c>
      <c r="BX629">
        <v>0.83499997999999997</v>
      </c>
      <c r="BY629">
        <v>0</v>
      </c>
      <c r="BZ629">
        <v>0</v>
      </c>
      <c r="CA629">
        <v>0</v>
      </c>
      <c r="CC629">
        <v>0.126</v>
      </c>
      <c r="CE629">
        <v>-5.8999999999999997E-2</v>
      </c>
      <c r="CG629">
        <v>2.5999998999999999E-2</v>
      </c>
      <c r="CJ629">
        <v>3.1180477000000002E-2</v>
      </c>
      <c r="CS629">
        <v>0</v>
      </c>
      <c r="CT629">
        <v>0</v>
      </c>
      <c r="CU629">
        <v>1</v>
      </c>
      <c r="CV629">
        <v>0.54449004000000001</v>
      </c>
      <c r="CW629">
        <v>0.27281000999999999</v>
      </c>
      <c r="CX629">
        <v>0.27167999999999998</v>
      </c>
      <c r="CY629">
        <v>0.16091999000000001</v>
      </c>
      <c r="CZ629">
        <v>0.11237999999999999</v>
      </c>
      <c r="DA629">
        <v>4.854E-2</v>
      </c>
      <c r="DB629">
        <v>4.9419998999999999E-2</v>
      </c>
      <c r="DC629">
        <v>6.0679997999999999E-2</v>
      </c>
      <c r="DD629">
        <v>0.18471999</v>
      </c>
      <c r="DE629">
        <v>-2.3000000000000001E-4</v>
      </c>
      <c r="DF629">
        <v>2011</v>
      </c>
      <c r="DG629">
        <v>0.14419999999999999</v>
      </c>
      <c r="DH629">
        <v>8.4500000000000006E-2</v>
      </c>
      <c r="DI629">
        <v>5.9699996999999998E-2</v>
      </c>
      <c r="DJ629">
        <v>0.23699999999999999</v>
      </c>
      <c r="DK629">
        <v>0.32150000000000001</v>
      </c>
      <c r="DR629">
        <v>0</v>
      </c>
      <c r="DS629">
        <v>0</v>
      </c>
      <c r="DT629">
        <v>0</v>
      </c>
      <c r="DU629">
        <v>0</v>
      </c>
      <c r="DV629">
        <v>88783</v>
      </c>
      <c r="DW629">
        <v>3977819</v>
      </c>
      <c r="DZ629">
        <v>44.804001</v>
      </c>
      <c r="EA629">
        <v>5745</v>
      </c>
      <c r="EB629">
        <v>16502</v>
      </c>
      <c r="EC629">
        <v>67088</v>
      </c>
      <c r="ED629">
        <v>1411613</v>
      </c>
      <c r="EF629">
        <v>22.077000000000002</v>
      </c>
      <c r="EG629">
        <v>54381</v>
      </c>
      <c r="EH629">
        <v>1273969.5</v>
      </c>
      <c r="EI629">
        <v>69.849997999999999</v>
      </c>
      <c r="EJ629">
        <v>23.447001</v>
      </c>
      <c r="EL629">
        <v>12</v>
      </c>
      <c r="EN629">
        <v>3943</v>
      </c>
      <c r="EO629">
        <v>43507.620999999999</v>
      </c>
      <c r="EP629">
        <v>5616</v>
      </c>
      <c r="ES629">
        <v>3148</v>
      </c>
      <c r="ET629">
        <v>3148</v>
      </c>
      <c r="EV629">
        <v>178118</v>
      </c>
      <c r="EW629">
        <v>0</v>
      </c>
      <c r="EX629">
        <v>0</v>
      </c>
      <c r="FB629">
        <v>16195859</v>
      </c>
      <c r="FI629">
        <v>12021431</v>
      </c>
      <c r="FM629">
        <v>4779.0789999999997</v>
      </c>
      <c r="FP629">
        <v>347114.63</v>
      </c>
      <c r="FQ629">
        <v>665219.68999999994</v>
      </c>
      <c r="FW629">
        <v>1012334.3</v>
      </c>
      <c r="FX629">
        <v>1047493</v>
      </c>
      <c r="FZ629">
        <v>119125.55</v>
      </c>
      <c r="GA629">
        <v>135558.97</v>
      </c>
      <c r="GB629">
        <v>254684.52</v>
      </c>
      <c r="GE629">
        <v>41032.313000000002</v>
      </c>
      <c r="GG629">
        <v>94.424003999999996</v>
      </c>
      <c r="GJ629">
        <v>-30548.101999999999</v>
      </c>
      <c r="GL629">
        <v>-32818.305</v>
      </c>
      <c r="GN629">
        <v>1025.3521000000001</v>
      </c>
      <c r="GP629">
        <v>64945.417999999998</v>
      </c>
      <c r="GQ629">
        <v>2363022</v>
      </c>
      <c r="GR629">
        <v>-1532526.1</v>
      </c>
      <c r="GS629">
        <v>-1532526.1</v>
      </c>
      <c r="HA629">
        <v>-40834.542999999998</v>
      </c>
      <c r="HB629">
        <v>-16154.823</v>
      </c>
      <c r="HC629">
        <v>-543.09600999999998</v>
      </c>
      <c r="HD629">
        <v>-1813.3340000000001</v>
      </c>
      <c r="HE629">
        <v>-1591871.9</v>
      </c>
      <c r="HG629">
        <v>12021431</v>
      </c>
    </row>
    <row r="630" spans="1:215" x14ac:dyDescent="0.25">
      <c r="A630">
        <v>45</v>
      </c>
      <c r="B630" t="s">
        <v>916</v>
      </c>
      <c r="C630">
        <v>2011</v>
      </c>
      <c r="E630" t="s">
        <v>907</v>
      </c>
      <c r="F630">
        <v>1936</v>
      </c>
      <c r="G630">
        <v>0</v>
      </c>
      <c r="I630">
        <v>0</v>
      </c>
      <c r="J630" t="s">
        <v>908</v>
      </c>
      <c r="K630" t="s">
        <v>909</v>
      </c>
      <c r="L630" t="s">
        <v>909</v>
      </c>
      <c r="M630">
        <v>2</v>
      </c>
      <c r="N630" t="s">
        <v>625</v>
      </c>
      <c r="O630">
        <v>0</v>
      </c>
      <c r="P630" t="s">
        <v>633</v>
      </c>
      <c r="Q630" t="s">
        <v>626</v>
      </c>
      <c r="R630">
        <v>2</v>
      </c>
      <c r="S630">
        <v>1</v>
      </c>
      <c r="T630" s="60">
        <v>40724</v>
      </c>
      <c r="U630" s="60">
        <v>40724</v>
      </c>
      <c r="V630" s="60">
        <v>40724</v>
      </c>
      <c r="W630" t="s">
        <v>324</v>
      </c>
      <c r="X630" t="s">
        <v>918</v>
      </c>
      <c r="Y630" t="s">
        <v>639</v>
      </c>
      <c r="Z630">
        <v>2.9999998999999999E-2</v>
      </c>
      <c r="AA630">
        <v>8.2500003000000002E-2</v>
      </c>
      <c r="AB630">
        <v>2</v>
      </c>
      <c r="AC630">
        <v>0</v>
      </c>
      <c r="AD630">
        <v>4</v>
      </c>
      <c r="AE630">
        <v>0</v>
      </c>
      <c r="AF630">
        <v>3</v>
      </c>
      <c r="AG630">
        <v>30</v>
      </c>
      <c r="BP630" s="60">
        <v>40724</v>
      </c>
      <c r="BQ630">
        <v>13286295</v>
      </c>
      <c r="BR630">
        <v>24096754</v>
      </c>
      <c r="BS630">
        <v>0.55100000000000005</v>
      </c>
      <c r="BT630">
        <v>10810459</v>
      </c>
      <c r="BV630">
        <v>3902647</v>
      </c>
      <c r="BW630">
        <v>1086319.8</v>
      </c>
      <c r="BX630">
        <v>0.90199994999999999</v>
      </c>
      <c r="BY630">
        <v>0</v>
      </c>
      <c r="BZ630">
        <v>0</v>
      </c>
      <c r="CA630">
        <v>0</v>
      </c>
      <c r="CC630">
        <v>0.26800001000000001</v>
      </c>
      <c r="CE630">
        <v>3.5000000000000003E-2</v>
      </c>
      <c r="CG630">
        <v>4.8000000000000001E-2</v>
      </c>
      <c r="CH630">
        <v>7.0000000000000007E-2</v>
      </c>
      <c r="CJ630">
        <v>6.1000000999999998E-2</v>
      </c>
      <c r="CL630">
        <v>7.5999997999999999E-2</v>
      </c>
      <c r="CM630">
        <v>8.6999996999999996E-2</v>
      </c>
      <c r="CR630">
        <v>0</v>
      </c>
      <c r="CS630">
        <v>0</v>
      </c>
      <c r="CT630">
        <v>0</v>
      </c>
      <c r="CU630">
        <v>0</v>
      </c>
      <c r="CV630">
        <v>0.56726003000000003</v>
      </c>
      <c r="CW630">
        <v>0.27944002000000001</v>
      </c>
      <c r="CX630">
        <v>0.28781997999999998</v>
      </c>
      <c r="CY630">
        <v>0.14371</v>
      </c>
      <c r="CZ630">
        <v>9.6649997000000001E-2</v>
      </c>
      <c r="DA630">
        <v>4.7059997999999999E-2</v>
      </c>
      <c r="DB630">
        <v>6.0970001000000003E-2</v>
      </c>
      <c r="DC630">
        <v>5.1890000999999998E-2</v>
      </c>
      <c r="DD630">
        <v>0.17617000999999999</v>
      </c>
      <c r="DE630">
        <v>0</v>
      </c>
      <c r="DF630">
        <v>2012</v>
      </c>
      <c r="DG630">
        <v>0.1424</v>
      </c>
      <c r="DH630">
        <v>8.4300003999999998E-2</v>
      </c>
      <c r="DI630">
        <v>5.8099999999999999E-2</v>
      </c>
      <c r="DJ630">
        <v>0.245</v>
      </c>
      <c r="DK630">
        <v>0.32930002000000003</v>
      </c>
      <c r="DR630">
        <v>0</v>
      </c>
      <c r="DS630">
        <v>0</v>
      </c>
      <c r="DT630">
        <v>0</v>
      </c>
      <c r="DU630">
        <v>0</v>
      </c>
      <c r="DV630">
        <v>86742</v>
      </c>
      <c r="DW630">
        <v>3902647</v>
      </c>
      <c r="DZ630">
        <v>44.991000999999997</v>
      </c>
      <c r="EA630">
        <v>5852</v>
      </c>
      <c r="EB630">
        <v>17610</v>
      </c>
      <c r="EC630">
        <v>68544</v>
      </c>
      <c r="ED630">
        <v>1471714</v>
      </c>
      <c r="EF630">
        <v>22.917000000000002</v>
      </c>
      <c r="EG630">
        <v>55723</v>
      </c>
      <c r="EH630">
        <v>1330518.1000000001</v>
      </c>
      <c r="EI630">
        <v>70.069999999999993</v>
      </c>
      <c r="EJ630">
        <v>23.863001000000001</v>
      </c>
      <c r="EL630">
        <v>12.14</v>
      </c>
      <c r="EN630">
        <v>3983</v>
      </c>
      <c r="EO630">
        <v>44617.565999999999</v>
      </c>
      <c r="EP630">
        <v>5806</v>
      </c>
      <c r="ES630">
        <v>3032</v>
      </c>
      <c r="ET630">
        <v>3032</v>
      </c>
      <c r="EV630">
        <v>178748</v>
      </c>
      <c r="EW630">
        <v>0</v>
      </c>
      <c r="EX630">
        <v>0</v>
      </c>
      <c r="FB630">
        <v>16672380</v>
      </c>
      <c r="FI630">
        <v>14577211</v>
      </c>
      <c r="FM630">
        <v>5708.8329999999996</v>
      </c>
      <c r="FP630">
        <v>342323.34</v>
      </c>
      <c r="FQ630">
        <v>853918.25</v>
      </c>
      <c r="FW630">
        <v>1196241.6000000001</v>
      </c>
      <c r="FX630">
        <v>2674018.5</v>
      </c>
      <c r="FZ630">
        <v>104654.58</v>
      </c>
      <c r="GA630">
        <v>160890.53</v>
      </c>
      <c r="GB630">
        <v>265545.13</v>
      </c>
      <c r="GE630">
        <v>67989.335999999996</v>
      </c>
      <c r="GG630">
        <v>341.87099999999998</v>
      </c>
      <c r="GJ630">
        <v>-35504.652000000002</v>
      </c>
      <c r="GL630">
        <v>-36587.281000000003</v>
      </c>
      <c r="GN630">
        <v>1181.7791</v>
      </c>
      <c r="GP630">
        <v>93060.343999999997</v>
      </c>
      <c r="GQ630">
        <v>4231995.5</v>
      </c>
      <c r="GR630">
        <v>-1615778.3</v>
      </c>
      <c r="GS630">
        <v>-1615778.3</v>
      </c>
      <c r="HA630">
        <v>-43005.925999999999</v>
      </c>
      <c r="HB630">
        <v>-15417.596</v>
      </c>
      <c r="HC630">
        <v>-537.05999999999995</v>
      </c>
      <c r="HD630">
        <v>-1477.395</v>
      </c>
      <c r="HE630">
        <v>-1676216.1</v>
      </c>
      <c r="HG630">
        <v>14577211</v>
      </c>
    </row>
    <row r="631" spans="1:215" x14ac:dyDescent="0.25">
      <c r="A631">
        <v>45</v>
      </c>
      <c r="B631" t="s">
        <v>916</v>
      </c>
      <c r="C631">
        <v>2012</v>
      </c>
      <c r="E631" t="s">
        <v>907</v>
      </c>
      <c r="F631">
        <v>1936</v>
      </c>
      <c r="G631">
        <v>0</v>
      </c>
      <c r="I631">
        <v>0</v>
      </c>
      <c r="J631" t="s">
        <v>908</v>
      </c>
      <c r="K631" t="s">
        <v>909</v>
      </c>
      <c r="L631" t="s">
        <v>909</v>
      </c>
      <c r="M631">
        <v>2</v>
      </c>
      <c r="N631" t="s">
        <v>625</v>
      </c>
      <c r="O631">
        <v>0</v>
      </c>
      <c r="P631" t="s">
        <v>633</v>
      </c>
      <c r="Q631" t="s">
        <v>626</v>
      </c>
      <c r="R631">
        <v>2</v>
      </c>
      <c r="S631">
        <v>1</v>
      </c>
      <c r="T631" s="60">
        <v>41090</v>
      </c>
      <c r="U631" s="60">
        <v>41090</v>
      </c>
      <c r="V631" s="60">
        <v>41090</v>
      </c>
      <c r="W631" t="s">
        <v>324</v>
      </c>
      <c r="X631" t="s">
        <v>918</v>
      </c>
      <c r="Y631" t="s">
        <v>639</v>
      </c>
      <c r="Z631">
        <v>2.9999998999999999E-2</v>
      </c>
      <c r="AA631">
        <v>8.2500003000000002E-2</v>
      </c>
      <c r="AB631">
        <v>2</v>
      </c>
      <c r="AC631">
        <v>0</v>
      </c>
      <c r="AD631">
        <v>4</v>
      </c>
      <c r="AE631">
        <v>0</v>
      </c>
      <c r="AF631">
        <v>3</v>
      </c>
      <c r="AG631">
        <v>30</v>
      </c>
      <c r="BO631">
        <v>2.9999998999999999E-2</v>
      </c>
      <c r="BP631" s="60">
        <v>41090</v>
      </c>
      <c r="BQ631">
        <v>13584409</v>
      </c>
      <c r="BR631">
        <v>24540080</v>
      </c>
      <c r="BS631">
        <v>0.55400002000000004</v>
      </c>
      <c r="BT631">
        <v>10955671</v>
      </c>
      <c r="BV631">
        <v>3808761</v>
      </c>
      <c r="BW631">
        <v>1127265.3</v>
      </c>
      <c r="BX631">
        <v>1</v>
      </c>
      <c r="BY631">
        <v>0</v>
      </c>
      <c r="BZ631">
        <v>0</v>
      </c>
      <c r="CA631">
        <v>0</v>
      </c>
      <c r="CC631">
        <v>1E-3</v>
      </c>
      <c r="CE631">
        <v>0.126</v>
      </c>
      <c r="CG631">
        <v>1.0999999999999999E-2</v>
      </c>
      <c r="CH631">
        <v>5.4000000999999999E-2</v>
      </c>
      <c r="CJ631">
        <v>6.8999998000000007E-2</v>
      </c>
      <c r="CL631">
        <v>6.4999998000000003E-2</v>
      </c>
      <c r="CR631">
        <v>0</v>
      </c>
      <c r="CS631">
        <v>0</v>
      </c>
      <c r="CT631">
        <v>0</v>
      </c>
      <c r="CU631">
        <v>0</v>
      </c>
      <c r="CV631">
        <v>0.48166998999999999</v>
      </c>
      <c r="CW631">
        <v>0.27285000999999998</v>
      </c>
      <c r="CX631">
        <v>0.20882000000000001</v>
      </c>
      <c r="CY631">
        <v>0.17614999000000001</v>
      </c>
      <c r="CZ631">
        <v>0.10623</v>
      </c>
      <c r="DA631">
        <v>6.9920002999999994E-2</v>
      </c>
      <c r="DB631">
        <v>8.3339996999999999E-2</v>
      </c>
      <c r="DC631">
        <v>6.3579998999999998E-2</v>
      </c>
      <c r="DD631">
        <v>0.19525999999999999</v>
      </c>
      <c r="DE631">
        <v>0</v>
      </c>
      <c r="DF631">
        <v>2013</v>
      </c>
      <c r="DG631">
        <v>0.13680001</v>
      </c>
      <c r="DH631">
        <v>8.4600001999999994E-2</v>
      </c>
      <c r="DI631">
        <v>5.2199996999999998E-2</v>
      </c>
      <c r="DJ631">
        <v>0.27100000000000002</v>
      </c>
      <c r="DK631">
        <v>0.35560000000000003</v>
      </c>
      <c r="DR631">
        <v>0</v>
      </c>
      <c r="DS631">
        <v>0</v>
      </c>
      <c r="DT631">
        <v>0</v>
      </c>
      <c r="DU631">
        <v>0</v>
      </c>
      <c r="DV631">
        <v>84513</v>
      </c>
      <c r="DW631">
        <v>3808761</v>
      </c>
      <c r="DZ631">
        <v>45.067000999999998</v>
      </c>
      <c r="EA631">
        <v>6439</v>
      </c>
      <c r="EB631">
        <v>18069</v>
      </c>
      <c r="EC631">
        <v>70294</v>
      </c>
      <c r="EF631">
        <v>23.288</v>
      </c>
      <c r="EG631">
        <v>57619</v>
      </c>
      <c r="EH631">
        <v>1400404.6</v>
      </c>
      <c r="EI631">
        <v>70.260002</v>
      </c>
      <c r="EJ631">
        <v>24.305</v>
      </c>
      <c r="EL631">
        <v>12.24</v>
      </c>
      <c r="EN631">
        <v>3993</v>
      </c>
      <c r="EO631">
        <v>45360.480000000003</v>
      </c>
      <c r="EP631">
        <v>6045</v>
      </c>
      <c r="ES631">
        <v>2637</v>
      </c>
      <c r="ET631">
        <v>2637</v>
      </c>
      <c r="EV631">
        <v>179315</v>
      </c>
      <c r="EW631">
        <v>0</v>
      </c>
      <c r="EX631">
        <v>0</v>
      </c>
      <c r="FA631">
        <v>417025.88</v>
      </c>
      <c r="FB631">
        <v>17093364</v>
      </c>
      <c r="FI631">
        <v>14188984</v>
      </c>
      <c r="FM631">
        <v>7584.7510000000002</v>
      </c>
      <c r="FP631">
        <v>333908.46999999997</v>
      </c>
      <c r="FQ631">
        <v>977169.5</v>
      </c>
      <c r="FW631">
        <v>1311078</v>
      </c>
      <c r="FX631">
        <v>-348034.56</v>
      </c>
      <c r="FZ631">
        <v>104921.91</v>
      </c>
      <c r="GA631">
        <v>168937.88</v>
      </c>
      <c r="GB631">
        <v>273859.78000000003</v>
      </c>
      <c r="GE631">
        <v>77512.718999999997</v>
      </c>
      <c r="GG631">
        <v>9.7589997999999998</v>
      </c>
      <c r="GJ631">
        <v>-32342.458999999999</v>
      </c>
      <c r="GL631">
        <v>-37957.211000000003</v>
      </c>
      <c r="GN631">
        <v>908.95898</v>
      </c>
      <c r="GP631">
        <v>109685.64</v>
      </c>
      <c r="GQ631">
        <v>1362305.4</v>
      </c>
      <c r="GR631">
        <v>-1682528.3</v>
      </c>
      <c r="GS631">
        <v>-1682528.3</v>
      </c>
      <c r="HA631">
        <v>-50195.898000000001</v>
      </c>
      <c r="HB631">
        <v>-16317.659</v>
      </c>
      <c r="HC631">
        <v>-440.29099000000002</v>
      </c>
      <c r="HD631">
        <v>-1050.097</v>
      </c>
      <c r="HE631">
        <v>-1750532.3</v>
      </c>
      <c r="HG631">
        <v>14188984</v>
      </c>
    </row>
    <row r="632" spans="1:215" x14ac:dyDescent="0.25">
      <c r="A632">
        <v>45</v>
      </c>
      <c r="B632" t="s">
        <v>916</v>
      </c>
      <c r="C632">
        <v>2013</v>
      </c>
      <c r="E632" t="s">
        <v>907</v>
      </c>
      <c r="F632">
        <v>1936</v>
      </c>
      <c r="G632">
        <v>0</v>
      </c>
      <c r="I632">
        <v>0</v>
      </c>
      <c r="J632" t="s">
        <v>908</v>
      </c>
      <c r="K632" t="s">
        <v>909</v>
      </c>
      <c r="L632" t="s">
        <v>909</v>
      </c>
      <c r="M632">
        <v>2</v>
      </c>
      <c r="N632" t="s">
        <v>625</v>
      </c>
      <c r="O632">
        <v>0</v>
      </c>
      <c r="P632" t="s">
        <v>633</v>
      </c>
      <c r="Q632" t="s">
        <v>626</v>
      </c>
      <c r="R632">
        <v>2</v>
      </c>
      <c r="S632">
        <v>1</v>
      </c>
      <c r="T632" s="60">
        <v>41455</v>
      </c>
      <c r="U632" s="60">
        <v>41455</v>
      </c>
      <c r="V632" s="60">
        <v>41455</v>
      </c>
      <c r="W632" t="s">
        <v>324</v>
      </c>
      <c r="X632" t="s">
        <v>919</v>
      </c>
      <c r="Y632" t="s">
        <v>639</v>
      </c>
      <c r="Z632">
        <v>2.5000000000000001E-2</v>
      </c>
      <c r="AA632">
        <v>7.9999998000000003E-2</v>
      </c>
      <c r="AB632">
        <v>2</v>
      </c>
      <c r="AC632">
        <v>0</v>
      </c>
      <c r="AD632">
        <v>5</v>
      </c>
      <c r="AE632">
        <v>0</v>
      </c>
      <c r="AF632">
        <v>3</v>
      </c>
      <c r="AG632">
        <v>30</v>
      </c>
      <c r="AI632" t="s">
        <v>920</v>
      </c>
      <c r="AO632">
        <v>15490237</v>
      </c>
      <c r="AP632">
        <v>14890215</v>
      </c>
      <c r="AQ632">
        <v>-453730.56</v>
      </c>
      <c r="AR632">
        <v>0</v>
      </c>
      <c r="AS632">
        <v>0</v>
      </c>
      <c r="AT632">
        <v>1</v>
      </c>
      <c r="AU632">
        <v>1</v>
      </c>
      <c r="AV632">
        <v>2</v>
      </c>
      <c r="AX632">
        <v>0</v>
      </c>
      <c r="AY632">
        <v>0.80000000999999998</v>
      </c>
      <c r="AZ632">
        <v>5</v>
      </c>
      <c r="BA632">
        <v>1</v>
      </c>
      <c r="BB632">
        <v>1</v>
      </c>
      <c r="BC632">
        <v>1</v>
      </c>
      <c r="BE632">
        <v>0</v>
      </c>
      <c r="BF632">
        <v>1.2</v>
      </c>
      <c r="BG632">
        <v>0.80000000999999998</v>
      </c>
      <c r="BO632">
        <v>2.5000000000000001E-2</v>
      </c>
      <c r="BP632" s="60">
        <v>41455</v>
      </c>
      <c r="BQ632">
        <v>14669156</v>
      </c>
      <c r="BR632">
        <v>26017708</v>
      </c>
      <c r="BS632">
        <v>0.56400001</v>
      </c>
      <c r="BT632">
        <v>11348552</v>
      </c>
      <c r="BV632">
        <v>3726326</v>
      </c>
      <c r="BW632">
        <v>1149134.1000000001</v>
      </c>
      <c r="BX632">
        <v>0.99000001000000004</v>
      </c>
      <c r="BY632">
        <v>0</v>
      </c>
      <c r="BZ632">
        <v>0</v>
      </c>
      <c r="CA632">
        <v>0</v>
      </c>
      <c r="CC632">
        <v>0.13900000000000001</v>
      </c>
      <c r="CE632">
        <v>0.13100000000000001</v>
      </c>
      <c r="CG632">
        <v>4.8000000000000001E-2</v>
      </c>
      <c r="CH632">
        <v>5.3000002999999997E-2</v>
      </c>
      <c r="CJ632">
        <v>7.9999998000000003E-2</v>
      </c>
      <c r="CL632">
        <v>6.1999999E-2</v>
      </c>
      <c r="CR632">
        <v>0</v>
      </c>
      <c r="CS632">
        <v>0</v>
      </c>
      <c r="CT632">
        <v>0</v>
      </c>
      <c r="CU632">
        <v>0</v>
      </c>
      <c r="CV632">
        <v>0.49219000000000002</v>
      </c>
      <c r="CW632">
        <v>0.28475001</v>
      </c>
      <c r="CX632">
        <v>0.20743998999999999</v>
      </c>
      <c r="CY632">
        <v>0.18276999999999999</v>
      </c>
      <c r="CZ632">
        <v>0.10616</v>
      </c>
      <c r="DA632">
        <v>7.6609998999999998E-2</v>
      </c>
      <c r="DB632">
        <v>8.0240004000000004E-2</v>
      </c>
      <c r="DC632">
        <v>6.6280000000000006E-2</v>
      </c>
      <c r="DD632">
        <v>0.17851998999999999</v>
      </c>
      <c r="DE632">
        <v>0</v>
      </c>
      <c r="DF632">
        <v>2014</v>
      </c>
      <c r="DG632">
        <v>0.13020000000000001</v>
      </c>
      <c r="DH632">
        <v>7.9800001999999995E-2</v>
      </c>
      <c r="DI632">
        <v>5.04E-2</v>
      </c>
      <c r="DJ632">
        <v>0.27700001000000002</v>
      </c>
      <c r="DK632">
        <v>0.35679999000000001</v>
      </c>
      <c r="DR632">
        <v>0</v>
      </c>
      <c r="DS632">
        <v>0</v>
      </c>
      <c r="DT632">
        <v>0</v>
      </c>
      <c r="DU632">
        <v>0</v>
      </c>
      <c r="DV632">
        <v>82910</v>
      </c>
      <c r="DW632">
        <v>3726325.8</v>
      </c>
      <c r="DZ632">
        <v>44.945</v>
      </c>
      <c r="EA632">
        <v>5991</v>
      </c>
      <c r="EB632">
        <v>18355</v>
      </c>
      <c r="EC632">
        <v>73482</v>
      </c>
      <c r="EF632">
        <v>23.492000999999998</v>
      </c>
      <c r="EG632">
        <v>60714</v>
      </c>
      <c r="EN632">
        <v>4049</v>
      </c>
      <c r="EP632">
        <v>6268</v>
      </c>
      <c r="ES632">
        <v>2451</v>
      </c>
      <c r="ET632">
        <v>2451</v>
      </c>
      <c r="EV632">
        <v>180738</v>
      </c>
      <c r="EW632">
        <v>0</v>
      </c>
      <c r="EX632">
        <v>0</v>
      </c>
      <c r="FB632">
        <v>18817150</v>
      </c>
      <c r="FI632">
        <v>15490237</v>
      </c>
      <c r="FM632">
        <v>8979.3819999999996</v>
      </c>
      <c r="FP632">
        <v>327767.94</v>
      </c>
      <c r="FQ632">
        <v>984465.81</v>
      </c>
      <c r="FW632">
        <v>1312233.8</v>
      </c>
      <c r="FX632">
        <v>1423982.6</v>
      </c>
      <c r="FZ632">
        <v>125029.22</v>
      </c>
      <c r="GA632">
        <v>175760.72</v>
      </c>
      <c r="GB632">
        <v>300789.94</v>
      </c>
      <c r="GE632">
        <v>88784.858999999997</v>
      </c>
      <c r="GG632">
        <v>15.028</v>
      </c>
      <c r="GJ632">
        <v>-32400.923999999999</v>
      </c>
      <c r="GL632">
        <v>-37871.093999999997</v>
      </c>
      <c r="GN632">
        <v>-1344.451</v>
      </c>
      <c r="GP632">
        <v>115065.26</v>
      </c>
      <c r="GQ632">
        <v>3178234.5</v>
      </c>
      <c r="GR632">
        <v>-1800166.8</v>
      </c>
      <c r="GS632">
        <v>-1800166.8</v>
      </c>
      <c r="HA632">
        <v>-59712.976999999999</v>
      </c>
      <c r="HB632">
        <v>-15750.18</v>
      </c>
      <c r="HC632">
        <v>-377.14999</v>
      </c>
      <c r="HD632">
        <v>-974.14502000000005</v>
      </c>
      <c r="HE632">
        <v>-1876981.3</v>
      </c>
      <c r="HG632">
        <v>15490237</v>
      </c>
    </row>
    <row r="633" spans="1:215" x14ac:dyDescent="0.25">
      <c r="A633">
        <v>45</v>
      </c>
      <c r="B633" t="s">
        <v>916</v>
      </c>
      <c r="C633">
        <v>2014</v>
      </c>
      <c r="E633" t="s">
        <v>907</v>
      </c>
      <c r="F633">
        <v>1936</v>
      </c>
      <c r="G633">
        <v>0</v>
      </c>
      <c r="I633">
        <v>0</v>
      </c>
      <c r="J633" t="s">
        <v>908</v>
      </c>
      <c r="K633" t="s">
        <v>909</v>
      </c>
      <c r="L633" t="s">
        <v>909</v>
      </c>
      <c r="M633">
        <v>2</v>
      </c>
      <c r="N633" t="s">
        <v>625</v>
      </c>
      <c r="O633">
        <v>0</v>
      </c>
      <c r="P633" t="s">
        <v>633</v>
      </c>
      <c r="Q633" t="s">
        <v>626</v>
      </c>
      <c r="R633">
        <v>2</v>
      </c>
      <c r="S633">
        <v>1</v>
      </c>
      <c r="T633" s="60">
        <v>41820</v>
      </c>
      <c r="U633" s="60">
        <v>41820</v>
      </c>
      <c r="V633" s="60">
        <v>41820</v>
      </c>
      <c r="W633" t="s">
        <v>201</v>
      </c>
      <c r="X633" t="s">
        <v>919</v>
      </c>
      <c r="Y633" t="s">
        <v>921</v>
      </c>
      <c r="Z633">
        <v>2.5000000000000001E-2</v>
      </c>
      <c r="AA633">
        <v>7.7500000999999999E-2</v>
      </c>
      <c r="AB633">
        <v>1</v>
      </c>
      <c r="AC633">
        <v>0</v>
      </c>
      <c r="AD633">
        <v>5</v>
      </c>
      <c r="AE633">
        <v>1</v>
      </c>
      <c r="AG633">
        <v>30</v>
      </c>
      <c r="AI633" t="s">
        <v>922</v>
      </c>
      <c r="AO633">
        <v>17900036</v>
      </c>
      <c r="AP633">
        <v>16365854</v>
      </c>
      <c r="AQ633">
        <v>-408264.53</v>
      </c>
      <c r="AR633">
        <v>0</v>
      </c>
      <c r="AS633">
        <v>0</v>
      </c>
      <c r="AT633">
        <v>1</v>
      </c>
      <c r="AU633">
        <v>1</v>
      </c>
      <c r="AV633">
        <v>2</v>
      </c>
      <c r="AX633">
        <v>0</v>
      </c>
      <c r="AY633">
        <v>0.80000000999999998</v>
      </c>
      <c r="AZ633">
        <v>5</v>
      </c>
      <c r="BA633">
        <v>1</v>
      </c>
      <c r="BB633">
        <v>1</v>
      </c>
      <c r="BC633">
        <v>1</v>
      </c>
      <c r="BE633">
        <v>0</v>
      </c>
      <c r="BF633">
        <v>1.2</v>
      </c>
      <c r="BG633">
        <v>0.80000000999999998</v>
      </c>
      <c r="BO633">
        <v>2.5000000000000001E-2</v>
      </c>
      <c r="BP633" s="60">
        <v>41820</v>
      </c>
      <c r="BQ633">
        <v>16145773</v>
      </c>
      <c r="BR633">
        <v>28119536</v>
      </c>
      <c r="BS633">
        <v>0.57399999999999995</v>
      </c>
      <c r="BT633">
        <v>11973764</v>
      </c>
      <c r="BV633">
        <v>3764955</v>
      </c>
      <c r="BW633">
        <v>1218397.8</v>
      </c>
      <c r="BX633">
        <v>0.99000001000000004</v>
      </c>
      <c r="BY633">
        <v>0</v>
      </c>
      <c r="BZ633">
        <v>0</v>
      </c>
      <c r="CA633">
        <v>0</v>
      </c>
      <c r="CC633">
        <v>0.19900000000000001</v>
      </c>
      <c r="CE633">
        <v>0.11</v>
      </c>
      <c r="CG633">
        <v>0.14300001000000001</v>
      </c>
      <c r="CH633">
        <v>5.4000000999999999E-2</v>
      </c>
      <c r="CJ633">
        <v>8.1999995000000006E-2</v>
      </c>
      <c r="CL633">
        <v>6.8000004000000003E-2</v>
      </c>
      <c r="CR633">
        <v>0</v>
      </c>
      <c r="CS633">
        <v>0</v>
      </c>
      <c r="CT633">
        <v>0</v>
      </c>
      <c r="CU633">
        <v>0</v>
      </c>
      <c r="CV633">
        <v>0.50763999999999998</v>
      </c>
      <c r="CW633">
        <v>0.29703000000000002</v>
      </c>
      <c r="CX633">
        <v>0.21060999999999999</v>
      </c>
      <c r="CY633">
        <v>0.19631999999999999</v>
      </c>
      <c r="CZ633">
        <v>0.10108</v>
      </c>
      <c r="DA633">
        <v>9.5240004000000003E-2</v>
      </c>
      <c r="DB633">
        <v>7.8900001999999997E-2</v>
      </c>
      <c r="DC633">
        <v>4.9759998999999999E-2</v>
      </c>
      <c r="DD633">
        <v>0.16738001</v>
      </c>
      <c r="DE633">
        <v>0</v>
      </c>
      <c r="DF633">
        <v>2015</v>
      </c>
      <c r="DG633">
        <v>0.12230000000000001</v>
      </c>
      <c r="DH633">
        <v>7.9999998000000003E-2</v>
      </c>
      <c r="DI633">
        <v>4.2300000999999997E-2</v>
      </c>
      <c r="DJ633">
        <v>0.26199999000000002</v>
      </c>
      <c r="DK633">
        <v>0.34200001000000002</v>
      </c>
      <c r="DR633">
        <v>0</v>
      </c>
      <c r="DS633">
        <v>0</v>
      </c>
      <c r="DT633">
        <v>0</v>
      </c>
      <c r="DU633">
        <v>0</v>
      </c>
      <c r="DV633">
        <v>82886</v>
      </c>
      <c r="DW633">
        <v>3764954.8</v>
      </c>
      <c r="DZ633">
        <v>45.423290000000001</v>
      </c>
      <c r="EA633">
        <v>6336</v>
      </c>
      <c r="EC633">
        <v>75486</v>
      </c>
      <c r="EF633">
        <v>24.867045999999998</v>
      </c>
      <c r="EG633">
        <v>73195</v>
      </c>
      <c r="ES633">
        <v>2291</v>
      </c>
      <c r="ET633">
        <v>2291</v>
      </c>
      <c r="EV633">
        <v>164708</v>
      </c>
      <c r="EW633">
        <v>1</v>
      </c>
      <c r="EX633">
        <v>1</v>
      </c>
      <c r="FB633">
        <v>19730468</v>
      </c>
      <c r="FM633">
        <v>5815.0420000000004</v>
      </c>
      <c r="FP633">
        <v>326007.09000000003</v>
      </c>
      <c r="FQ633">
        <v>1087623.3</v>
      </c>
      <c r="FW633">
        <v>1413630.4</v>
      </c>
      <c r="FX633">
        <v>2550044</v>
      </c>
      <c r="FZ633">
        <v>133679.06</v>
      </c>
      <c r="GA633">
        <v>176203.27</v>
      </c>
      <c r="GB633">
        <v>309882.31</v>
      </c>
      <c r="GE633">
        <v>34601.152000000002</v>
      </c>
      <c r="GJ633">
        <v>-43203.313000000002</v>
      </c>
      <c r="GL633">
        <v>-43090.523000000001</v>
      </c>
      <c r="GN633">
        <v>1042.249</v>
      </c>
      <c r="GP633">
        <v>133366.14000000001</v>
      </c>
      <c r="GQ633">
        <v>4362087.5</v>
      </c>
      <c r="GR633">
        <v>-1877113.9</v>
      </c>
      <c r="GS633">
        <v>-1877113.9</v>
      </c>
      <c r="HA633">
        <v>-58777.336000000003</v>
      </c>
      <c r="HB633">
        <v>-15026.968999999999</v>
      </c>
      <c r="HC633">
        <v>-322.88101</v>
      </c>
      <c r="HD633">
        <v>-1047.8320000000001</v>
      </c>
      <c r="HE633">
        <v>-1952288.9</v>
      </c>
      <c r="HG633">
        <v>17900036</v>
      </c>
    </row>
    <row r="634" spans="1:215" x14ac:dyDescent="0.25">
      <c r="A634">
        <v>46</v>
      </c>
      <c r="B634" t="s">
        <v>923</v>
      </c>
      <c r="C634">
        <v>2001</v>
      </c>
      <c r="E634" t="s">
        <v>924</v>
      </c>
      <c r="F634">
        <v>1942</v>
      </c>
      <c r="G634">
        <v>0</v>
      </c>
      <c r="I634">
        <v>0</v>
      </c>
      <c r="J634" t="s">
        <v>925</v>
      </c>
      <c r="K634" t="s">
        <v>926</v>
      </c>
      <c r="L634" t="s">
        <v>926</v>
      </c>
      <c r="M634">
        <v>5</v>
      </c>
      <c r="N634" t="s">
        <v>721</v>
      </c>
      <c r="O634">
        <v>0</v>
      </c>
      <c r="P634" t="s">
        <v>633</v>
      </c>
      <c r="Q634" t="s">
        <v>617</v>
      </c>
      <c r="R634">
        <v>2</v>
      </c>
      <c r="S634">
        <v>0</v>
      </c>
      <c r="T634" s="60">
        <v>37072</v>
      </c>
      <c r="U634" s="60">
        <v>37072</v>
      </c>
      <c r="V634" s="60">
        <v>37072</v>
      </c>
      <c r="W634" t="s">
        <v>201</v>
      </c>
      <c r="X634" t="s">
        <v>689</v>
      </c>
      <c r="Y634" t="s">
        <v>627</v>
      </c>
      <c r="Z634">
        <v>5.5E-2</v>
      </c>
      <c r="AA634">
        <v>7.9999998000000003E-2</v>
      </c>
      <c r="AB634">
        <v>1</v>
      </c>
      <c r="AC634">
        <v>0</v>
      </c>
      <c r="AD634">
        <v>1</v>
      </c>
      <c r="AE634">
        <v>1</v>
      </c>
      <c r="AF634">
        <v>3</v>
      </c>
      <c r="AG634">
        <v>19</v>
      </c>
      <c r="BP634" s="60">
        <v>37072</v>
      </c>
      <c r="BQ634">
        <v>1544720.9</v>
      </c>
      <c r="BR634">
        <v>1427090.6</v>
      </c>
      <c r="BS634">
        <v>1.0820000000000001</v>
      </c>
      <c r="BT634">
        <v>-117630.23</v>
      </c>
      <c r="BV634">
        <v>254155.75</v>
      </c>
      <c r="BW634">
        <v>17122.717000000001</v>
      </c>
      <c r="BX634">
        <v>1</v>
      </c>
      <c r="BY634">
        <v>0</v>
      </c>
      <c r="BZ634">
        <v>0</v>
      </c>
      <c r="CA634">
        <v>0</v>
      </c>
      <c r="CC634">
        <v>-7.8000001999999999E-2</v>
      </c>
      <c r="CE634">
        <v>3.9999999000000001E-2</v>
      </c>
      <c r="CG634">
        <v>9.4999999000000002E-2</v>
      </c>
      <c r="CJ634">
        <v>9.4999999000000002E-2</v>
      </c>
      <c r="CS634">
        <v>0</v>
      </c>
      <c r="CT634">
        <v>0</v>
      </c>
      <c r="CU634">
        <v>0</v>
      </c>
      <c r="CV634">
        <v>0.625</v>
      </c>
      <c r="CW634">
        <v>0.49599999</v>
      </c>
      <c r="CX634">
        <v>0.12899999000000001</v>
      </c>
      <c r="CY634">
        <v>0.37400000999999999</v>
      </c>
      <c r="CZ634">
        <v>0</v>
      </c>
      <c r="DA634">
        <v>0</v>
      </c>
      <c r="DB634">
        <v>0</v>
      </c>
      <c r="DC634">
        <v>1E-3</v>
      </c>
      <c r="DD634">
        <v>0</v>
      </c>
      <c r="DE634">
        <v>0</v>
      </c>
      <c r="DF634">
        <v>2003</v>
      </c>
      <c r="DG634">
        <v>0.15427995</v>
      </c>
      <c r="DH634">
        <v>6.7115746000000004E-2</v>
      </c>
      <c r="DI634">
        <v>8.7164208000000007E-2</v>
      </c>
      <c r="DJ634">
        <v>-1.3253543E-2</v>
      </c>
      <c r="DK634">
        <v>5.3862202999999997E-2</v>
      </c>
      <c r="DR634">
        <v>1</v>
      </c>
      <c r="DS634">
        <v>1</v>
      </c>
      <c r="DT634">
        <v>0</v>
      </c>
      <c r="DU634">
        <v>0</v>
      </c>
      <c r="DV634">
        <v>8753</v>
      </c>
      <c r="DW634">
        <v>248220.22</v>
      </c>
      <c r="DX634">
        <v>43.200001</v>
      </c>
      <c r="DY634">
        <v>8.6000004000000008</v>
      </c>
      <c r="DZ634">
        <v>28.358000000000001</v>
      </c>
      <c r="EA634">
        <v>318</v>
      </c>
      <c r="EC634">
        <v>6289</v>
      </c>
      <c r="ED634">
        <v>58880.258000000002</v>
      </c>
      <c r="EF634">
        <v>9.3620005000000006</v>
      </c>
      <c r="EG634">
        <v>4797</v>
      </c>
      <c r="EN634">
        <v>354</v>
      </c>
      <c r="EP634">
        <v>231</v>
      </c>
      <c r="ES634">
        <v>907</v>
      </c>
      <c r="EU634">
        <v>907</v>
      </c>
      <c r="EV634">
        <v>15360</v>
      </c>
      <c r="EW634">
        <v>0</v>
      </c>
      <c r="EX634">
        <v>0</v>
      </c>
      <c r="FB634">
        <v>638119.18999999994</v>
      </c>
      <c r="FP634">
        <v>17057.853999999999</v>
      </c>
      <c r="FQ634">
        <v>7783.7012000000004</v>
      </c>
      <c r="FS634">
        <v>0</v>
      </c>
      <c r="FW634">
        <v>24841.555</v>
      </c>
      <c r="FX634">
        <v>-125861.99</v>
      </c>
      <c r="FZ634">
        <v>227.75399999999999</v>
      </c>
      <c r="GB634">
        <v>227.75399999999999</v>
      </c>
      <c r="GL634">
        <v>0</v>
      </c>
      <c r="GP634">
        <v>10933.945</v>
      </c>
      <c r="GQ634">
        <v>-89858.741999999998</v>
      </c>
      <c r="GR634">
        <v>-59745.25</v>
      </c>
      <c r="GS634">
        <v>-54255.938000000002</v>
      </c>
      <c r="GT634">
        <v>-4478.9780000000001</v>
      </c>
      <c r="GW634">
        <v>-1010.337</v>
      </c>
      <c r="HA634">
        <v>-5441.9877999999999</v>
      </c>
      <c r="HB634">
        <v>-1611.325</v>
      </c>
      <c r="HE634">
        <v>-66798.562999999995</v>
      </c>
      <c r="HG634">
        <v>1461937.9</v>
      </c>
    </row>
    <row r="635" spans="1:215" x14ac:dyDescent="0.25">
      <c r="A635">
        <v>46</v>
      </c>
      <c r="B635" t="s">
        <v>923</v>
      </c>
      <c r="C635">
        <v>2002</v>
      </c>
      <c r="E635" t="s">
        <v>924</v>
      </c>
      <c r="F635">
        <v>1942</v>
      </c>
      <c r="G635">
        <v>0</v>
      </c>
      <c r="I635">
        <v>0</v>
      </c>
      <c r="J635" t="s">
        <v>925</v>
      </c>
      <c r="K635" t="s">
        <v>926</v>
      </c>
      <c r="L635" t="s">
        <v>926</v>
      </c>
      <c r="M635">
        <v>5</v>
      </c>
      <c r="N635" t="s">
        <v>721</v>
      </c>
      <c r="O635">
        <v>0</v>
      </c>
      <c r="P635" t="s">
        <v>633</v>
      </c>
      <c r="Q635" t="s">
        <v>617</v>
      </c>
      <c r="R635">
        <v>2</v>
      </c>
      <c r="S635">
        <v>0</v>
      </c>
      <c r="T635" s="60">
        <v>37437</v>
      </c>
      <c r="U635" s="60">
        <v>37437</v>
      </c>
      <c r="V635" s="60">
        <v>37437</v>
      </c>
      <c r="W635" t="s">
        <v>201</v>
      </c>
      <c r="X635" t="s">
        <v>689</v>
      </c>
      <c r="Y635" t="s">
        <v>627</v>
      </c>
      <c r="Z635">
        <v>5.5E-2</v>
      </c>
      <c r="AA635">
        <v>7.9999998000000003E-2</v>
      </c>
      <c r="AB635">
        <v>1</v>
      </c>
      <c r="AC635">
        <v>0</v>
      </c>
      <c r="AD635">
        <v>1</v>
      </c>
      <c r="AE635">
        <v>1</v>
      </c>
      <c r="AF635">
        <v>3</v>
      </c>
      <c r="AG635">
        <v>19</v>
      </c>
      <c r="BP635" s="60">
        <v>37437</v>
      </c>
      <c r="BQ635">
        <v>1692034.1</v>
      </c>
      <c r="BR635">
        <v>1377660</v>
      </c>
      <c r="BS635">
        <v>1.228</v>
      </c>
      <c r="BT635">
        <v>-314373.15999999997</v>
      </c>
      <c r="BV635">
        <v>268138</v>
      </c>
      <c r="BW635">
        <v>10017.34</v>
      </c>
      <c r="BX635">
        <v>17.276599999999998</v>
      </c>
      <c r="BY635">
        <v>0</v>
      </c>
      <c r="BZ635">
        <v>0</v>
      </c>
      <c r="CA635">
        <v>0</v>
      </c>
      <c r="CC635">
        <v>-7.5000002999999996E-2</v>
      </c>
      <c r="CE635">
        <v>-2.1999999999999999E-2</v>
      </c>
      <c r="CG635">
        <v>4.0999997000000003E-2</v>
      </c>
      <c r="CJ635">
        <v>4.0999997000000003E-2</v>
      </c>
      <c r="CS635">
        <v>0</v>
      </c>
      <c r="CT635">
        <v>0</v>
      </c>
      <c r="CU635">
        <v>0</v>
      </c>
      <c r="CV635">
        <v>0.61300003999999997</v>
      </c>
      <c r="CW635">
        <v>0.47699999999999998</v>
      </c>
      <c r="CX635">
        <v>0.13600001</v>
      </c>
      <c r="CY635">
        <v>0.38599998000000002</v>
      </c>
      <c r="CZ635">
        <v>0</v>
      </c>
      <c r="DA635">
        <v>0</v>
      </c>
      <c r="DB635">
        <v>0</v>
      </c>
      <c r="DC635">
        <v>1E-3</v>
      </c>
      <c r="DD635">
        <v>0</v>
      </c>
      <c r="DE635">
        <v>0</v>
      </c>
      <c r="DF635">
        <v>2004</v>
      </c>
      <c r="DG635">
        <v>0.14333612000000001</v>
      </c>
      <c r="DH635">
        <v>6.4207881999999994E-2</v>
      </c>
      <c r="DI635">
        <v>7.9128236000000005E-2</v>
      </c>
      <c r="DJ635">
        <v>-3.6630515000000002E-2</v>
      </c>
      <c r="DK635">
        <v>2.7577366999999998E-2</v>
      </c>
      <c r="DR635">
        <v>1</v>
      </c>
      <c r="DS635">
        <v>1</v>
      </c>
      <c r="DT635">
        <v>0</v>
      </c>
      <c r="DU635">
        <v>0</v>
      </c>
      <c r="DV635">
        <v>8843</v>
      </c>
      <c r="DW635">
        <v>262143.59</v>
      </c>
      <c r="DX635">
        <v>44.400002000000001</v>
      </c>
      <c r="DY635">
        <v>9</v>
      </c>
      <c r="DZ635">
        <v>29.643999000000001</v>
      </c>
      <c r="EA635">
        <v>363</v>
      </c>
      <c r="EC635">
        <v>6325</v>
      </c>
      <c r="ED635">
        <v>61854.925999999999</v>
      </c>
      <c r="EF635">
        <v>9.7790002999999999</v>
      </c>
      <c r="EG635">
        <v>4821</v>
      </c>
      <c r="EN635">
        <v>364</v>
      </c>
      <c r="EP635">
        <v>222</v>
      </c>
      <c r="ES635">
        <v>918</v>
      </c>
      <c r="EU635">
        <v>918</v>
      </c>
      <c r="EV635">
        <v>15531</v>
      </c>
      <c r="EW635">
        <v>0</v>
      </c>
      <c r="EX635">
        <v>0</v>
      </c>
      <c r="FB635">
        <v>659626</v>
      </c>
      <c r="FP635">
        <v>17216.572</v>
      </c>
      <c r="FQ635">
        <v>6291.3510999999999</v>
      </c>
      <c r="FS635">
        <v>444.14301</v>
      </c>
      <c r="FW635">
        <v>23952.065999999999</v>
      </c>
      <c r="FX635">
        <v>-118216.18</v>
      </c>
      <c r="FZ635">
        <v>122.91782000000001</v>
      </c>
      <c r="GB635">
        <v>122.91782000000001</v>
      </c>
      <c r="GL635">
        <v>0</v>
      </c>
      <c r="GP635">
        <v>166751.66</v>
      </c>
      <c r="GQ635">
        <v>72610.460999999996</v>
      </c>
      <c r="GR635">
        <v>-63465.707000000002</v>
      </c>
      <c r="GS635">
        <v>-57538.917999999998</v>
      </c>
      <c r="GT635">
        <v>-4905.5722999999998</v>
      </c>
      <c r="GW635">
        <v>-1021.2156</v>
      </c>
      <c r="HA635">
        <v>-5061.6138000000001</v>
      </c>
      <c r="HB635">
        <v>0</v>
      </c>
      <c r="HE635">
        <v>-68527.320000000007</v>
      </c>
      <c r="HG635">
        <v>1466021</v>
      </c>
    </row>
    <row r="636" spans="1:215" x14ac:dyDescent="0.25">
      <c r="A636">
        <v>46</v>
      </c>
      <c r="B636" t="s">
        <v>923</v>
      </c>
      <c r="C636">
        <v>2003</v>
      </c>
      <c r="E636" t="s">
        <v>924</v>
      </c>
      <c r="F636">
        <v>1942</v>
      </c>
      <c r="G636">
        <v>0</v>
      </c>
      <c r="I636">
        <v>0</v>
      </c>
      <c r="J636" t="s">
        <v>925</v>
      </c>
      <c r="K636" t="s">
        <v>926</v>
      </c>
      <c r="L636" t="s">
        <v>926</v>
      </c>
      <c r="M636">
        <v>5</v>
      </c>
      <c r="N636" t="s">
        <v>721</v>
      </c>
      <c r="O636">
        <v>0</v>
      </c>
      <c r="P636" t="s">
        <v>633</v>
      </c>
      <c r="Q636" t="s">
        <v>617</v>
      </c>
      <c r="R636">
        <v>2</v>
      </c>
      <c r="S636">
        <v>0</v>
      </c>
      <c r="T636" s="60">
        <v>37802</v>
      </c>
      <c r="U636" s="60">
        <v>37802</v>
      </c>
      <c r="V636" s="60">
        <v>37802</v>
      </c>
      <c r="W636" t="s">
        <v>201</v>
      </c>
      <c r="X636" t="s">
        <v>689</v>
      </c>
      <c r="Y636" t="s">
        <v>627</v>
      </c>
      <c r="Z636">
        <v>5.5E-2</v>
      </c>
      <c r="AA636">
        <v>7.9999998000000003E-2</v>
      </c>
      <c r="AB636">
        <v>1</v>
      </c>
      <c r="AC636">
        <v>0</v>
      </c>
      <c r="AD636">
        <v>1</v>
      </c>
      <c r="AE636">
        <v>1</v>
      </c>
      <c r="AF636">
        <v>3</v>
      </c>
      <c r="AG636">
        <v>19</v>
      </c>
      <c r="BP636" s="60">
        <v>37802</v>
      </c>
      <c r="BQ636">
        <v>1701573.5</v>
      </c>
      <c r="BR636">
        <v>1462727.1</v>
      </c>
      <c r="BS636">
        <v>1.163</v>
      </c>
      <c r="BT636">
        <v>-238845.38</v>
      </c>
      <c r="BV636">
        <v>277022</v>
      </c>
      <c r="BW636">
        <v>8503.8711000000003</v>
      </c>
      <c r="BX636">
        <v>2.6384001000000001</v>
      </c>
      <c r="BY636">
        <v>0</v>
      </c>
      <c r="BZ636">
        <v>0</v>
      </c>
      <c r="CA636">
        <v>0</v>
      </c>
      <c r="CC636">
        <v>5.3000002999999997E-2</v>
      </c>
      <c r="CE636">
        <v>-3.5999997999999998E-2</v>
      </c>
      <c r="CG636">
        <v>1.7999998999999999E-2</v>
      </c>
      <c r="CJ636">
        <v>1.7999998999999999E-2</v>
      </c>
      <c r="CS636">
        <v>0</v>
      </c>
      <c r="CT636">
        <v>0</v>
      </c>
      <c r="CU636">
        <v>0</v>
      </c>
      <c r="CV636">
        <v>0.66700000000000004</v>
      </c>
      <c r="CW636">
        <v>0.52300000000000002</v>
      </c>
      <c r="CX636">
        <v>0.14399998999999999</v>
      </c>
      <c r="CY636">
        <v>0.33300000000000002</v>
      </c>
      <c r="CZ636">
        <v>0</v>
      </c>
      <c r="DA636">
        <v>0</v>
      </c>
      <c r="DB636">
        <v>0</v>
      </c>
      <c r="DC636">
        <v>0</v>
      </c>
      <c r="DD636">
        <v>0</v>
      </c>
      <c r="DE636">
        <v>0</v>
      </c>
      <c r="DF636">
        <v>2005</v>
      </c>
      <c r="DG636">
        <v>0.14681298000000001</v>
      </c>
      <c r="DH636">
        <v>6.6802426999999998E-2</v>
      </c>
      <c r="DI636">
        <v>8.0010555999999997E-2</v>
      </c>
      <c r="DJ636">
        <v>9.6508170000000008E-3</v>
      </c>
      <c r="DK636">
        <v>7.6453246000000002E-2</v>
      </c>
      <c r="DR636">
        <v>1</v>
      </c>
      <c r="DS636">
        <v>1</v>
      </c>
      <c r="DT636">
        <v>0</v>
      </c>
      <c r="DU636">
        <v>0</v>
      </c>
      <c r="DV636">
        <v>8720</v>
      </c>
      <c r="DW636">
        <v>276384.56</v>
      </c>
      <c r="DX636">
        <v>44.900002000000001</v>
      </c>
      <c r="DY636">
        <v>9.1999998000000005</v>
      </c>
      <c r="DZ636">
        <v>31.695</v>
      </c>
      <c r="EA636">
        <v>686</v>
      </c>
      <c r="EC636">
        <v>6483</v>
      </c>
      <c r="ED636">
        <v>66065.491999999998</v>
      </c>
      <c r="EF636">
        <v>10.191000000000001</v>
      </c>
      <c r="EG636">
        <v>4920</v>
      </c>
      <c r="EN636">
        <v>388</v>
      </c>
      <c r="EP636">
        <v>220</v>
      </c>
      <c r="ES636">
        <v>955</v>
      </c>
      <c r="EU636">
        <v>955</v>
      </c>
      <c r="EV636">
        <v>15889</v>
      </c>
      <c r="EW636">
        <v>0</v>
      </c>
      <c r="EX636">
        <v>0</v>
      </c>
      <c r="FB636">
        <v>711261.25</v>
      </c>
      <c r="FP636">
        <v>18505.741999999998</v>
      </c>
      <c r="FQ636">
        <v>8636.5478999999996</v>
      </c>
      <c r="FS636">
        <v>1998.6688999999999</v>
      </c>
      <c r="FW636">
        <v>29140.958999999999</v>
      </c>
      <c r="FX636">
        <v>75463.75</v>
      </c>
      <c r="FZ636">
        <v>137.5909</v>
      </c>
      <c r="GB636">
        <v>137.5909</v>
      </c>
      <c r="GL636">
        <v>14.56277</v>
      </c>
      <c r="GP636">
        <v>14337.978999999999</v>
      </c>
      <c r="GQ636">
        <v>119094.84</v>
      </c>
      <c r="GR636">
        <v>-66628.929999999993</v>
      </c>
      <c r="GS636">
        <v>-60181.976999999999</v>
      </c>
      <c r="GT636">
        <v>-5413.0033999999996</v>
      </c>
      <c r="GW636">
        <v>-1033.952</v>
      </c>
      <c r="HA636">
        <v>-2836.9360000000001</v>
      </c>
      <c r="HB636">
        <v>0</v>
      </c>
      <c r="HE636">
        <v>-69465.866999999998</v>
      </c>
      <c r="HG636">
        <v>1515620.8</v>
      </c>
    </row>
    <row r="637" spans="1:215" x14ac:dyDescent="0.25">
      <c r="A637">
        <v>46</v>
      </c>
      <c r="B637" t="s">
        <v>923</v>
      </c>
      <c r="C637">
        <v>2004</v>
      </c>
      <c r="E637" t="s">
        <v>924</v>
      </c>
      <c r="F637">
        <v>1942</v>
      </c>
      <c r="G637">
        <v>0</v>
      </c>
      <c r="I637">
        <v>0</v>
      </c>
      <c r="J637" t="s">
        <v>925</v>
      </c>
      <c r="K637" t="s">
        <v>926</v>
      </c>
      <c r="L637" t="s">
        <v>926</v>
      </c>
      <c r="M637">
        <v>5</v>
      </c>
      <c r="N637" t="s">
        <v>721</v>
      </c>
      <c r="O637">
        <v>0</v>
      </c>
      <c r="P637" t="s">
        <v>633</v>
      </c>
      <c r="Q637" t="s">
        <v>617</v>
      </c>
      <c r="R637">
        <v>2</v>
      </c>
      <c r="S637">
        <v>0</v>
      </c>
      <c r="T637" s="60">
        <v>38168</v>
      </c>
      <c r="U637" s="60">
        <v>38168</v>
      </c>
      <c r="V637" s="60">
        <v>38168</v>
      </c>
      <c r="W637" t="s">
        <v>201</v>
      </c>
      <c r="X637" t="s">
        <v>689</v>
      </c>
      <c r="Y637" t="s">
        <v>627</v>
      </c>
      <c r="Z637">
        <v>5.0000001000000002E-2</v>
      </c>
      <c r="AA637">
        <v>7.9999998000000003E-2</v>
      </c>
      <c r="AB637">
        <v>1</v>
      </c>
      <c r="AC637">
        <v>0</v>
      </c>
      <c r="AD637">
        <v>1</v>
      </c>
      <c r="AE637">
        <v>1</v>
      </c>
      <c r="AF637">
        <v>3</v>
      </c>
      <c r="AG637">
        <v>19</v>
      </c>
      <c r="BP637" s="60">
        <v>38168</v>
      </c>
      <c r="BQ637">
        <v>1774951.5</v>
      </c>
      <c r="BR637">
        <v>1582991.8</v>
      </c>
      <c r="BS637">
        <v>1.1209998999999999</v>
      </c>
      <c r="BT637">
        <v>-191958.81</v>
      </c>
      <c r="BV637">
        <v>292371</v>
      </c>
      <c r="BW637">
        <v>9417.6406000000006</v>
      </c>
      <c r="BX637">
        <v>2.0007000000000001</v>
      </c>
      <c r="BY637">
        <v>0</v>
      </c>
      <c r="BZ637">
        <v>0</v>
      </c>
      <c r="CA637">
        <v>0</v>
      </c>
      <c r="CC637">
        <v>0.16600001</v>
      </c>
      <c r="CE637">
        <v>4.3000001000000003E-2</v>
      </c>
      <c r="CG637">
        <v>2.7999999000000001E-2</v>
      </c>
      <c r="CJ637">
        <v>9.3999997000000002E-2</v>
      </c>
      <c r="CS637">
        <v>0</v>
      </c>
      <c r="CT637">
        <v>0</v>
      </c>
      <c r="CU637">
        <v>0</v>
      </c>
      <c r="CV637">
        <v>0.66000002999999996</v>
      </c>
      <c r="CW637">
        <v>0.5</v>
      </c>
      <c r="CX637">
        <v>0.16</v>
      </c>
      <c r="CY637">
        <v>0.33000001000000001</v>
      </c>
      <c r="CZ637">
        <v>0</v>
      </c>
      <c r="DA637">
        <v>0</v>
      </c>
      <c r="DB637">
        <v>0</v>
      </c>
      <c r="DC637">
        <v>0</v>
      </c>
      <c r="DD637">
        <v>0</v>
      </c>
      <c r="DE637">
        <v>0</v>
      </c>
      <c r="DF637">
        <v>2006</v>
      </c>
      <c r="DG637">
        <v>0.14622869999999999</v>
      </c>
      <c r="DH637">
        <v>6.5546944999999995E-2</v>
      </c>
      <c r="DI637">
        <v>8.0681755999999993E-2</v>
      </c>
      <c r="DJ637">
        <v>1.8270634000000001E-2</v>
      </c>
      <c r="DK637">
        <v>8.3817579000000003E-2</v>
      </c>
      <c r="DR637">
        <v>1</v>
      </c>
      <c r="DS637">
        <v>1</v>
      </c>
      <c r="DT637">
        <v>0</v>
      </c>
      <c r="DU637">
        <v>0</v>
      </c>
      <c r="DV637">
        <v>8859</v>
      </c>
      <c r="DW637">
        <v>287585.96999999997</v>
      </c>
      <c r="DX637">
        <v>45.099997999999999</v>
      </c>
      <c r="DY637">
        <v>9.1999998000000005</v>
      </c>
      <c r="DZ637">
        <v>32.462001999999998</v>
      </c>
      <c r="EA637">
        <v>776</v>
      </c>
      <c r="EC637">
        <v>6554</v>
      </c>
      <c r="ED637">
        <v>69907.179999999993</v>
      </c>
      <c r="EF637">
        <v>10.666</v>
      </c>
      <c r="EG637">
        <v>5025</v>
      </c>
      <c r="EN637">
        <v>348</v>
      </c>
      <c r="EP637">
        <v>230</v>
      </c>
      <c r="ES637">
        <v>951</v>
      </c>
      <c r="EU637">
        <v>951</v>
      </c>
      <c r="EV637">
        <v>16189</v>
      </c>
      <c r="EW637">
        <v>0</v>
      </c>
      <c r="EX637">
        <v>0</v>
      </c>
      <c r="FB637">
        <v>746934.19</v>
      </c>
      <c r="FP637">
        <v>19164.025000000001</v>
      </c>
      <c r="FQ637">
        <v>10705.843000000001</v>
      </c>
      <c r="FS637">
        <v>1614.0046</v>
      </c>
      <c r="FW637">
        <v>31483.870999999999</v>
      </c>
      <c r="FX637">
        <v>250428.61</v>
      </c>
      <c r="FZ637">
        <v>69.254417000000004</v>
      </c>
      <c r="GB637">
        <v>69.254417000000004</v>
      </c>
      <c r="GL637">
        <v>-2538.6311000000001</v>
      </c>
      <c r="GP637">
        <v>8386.4032999999999</v>
      </c>
      <c r="GQ637">
        <v>287829.5</v>
      </c>
      <c r="GR637">
        <v>-70170.116999999998</v>
      </c>
      <c r="GS637">
        <v>-63207.059000000001</v>
      </c>
      <c r="GT637">
        <v>-5789.9521000000004</v>
      </c>
      <c r="GW637">
        <v>-1173.1085</v>
      </c>
      <c r="HA637">
        <v>-3773.2278000000001</v>
      </c>
      <c r="HB637">
        <v>-1764.3534999999999</v>
      </c>
      <c r="HE637">
        <v>-75707.702999999994</v>
      </c>
      <c r="HG637">
        <v>1727742.6</v>
      </c>
    </row>
    <row r="638" spans="1:215" x14ac:dyDescent="0.25">
      <c r="A638">
        <v>46</v>
      </c>
      <c r="B638" t="s">
        <v>923</v>
      </c>
      <c r="C638">
        <v>2005</v>
      </c>
      <c r="E638" t="s">
        <v>924</v>
      </c>
      <c r="F638">
        <v>1942</v>
      </c>
      <c r="G638">
        <v>0</v>
      </c>
      <c r="I638">
        <v>0</v>
      </c>
      <c r="J638" t="s">
        <v>925</v>
      </c>
      <c r="K638" t="s">
        <v>926</v>
      </c>
      <c r="L638" t="s">
        <v>926</v>
      </c>
      <c r="M638">
        <v>5</v>
      </c>
      <c r="N638" t="s">
        <v>721</v>
      </c>
      <c r="O638">
        <v>0</v>
      </c>
      <c r="P638" t="s">
        <v>633</v>
      </c>
      <c r="Q638" t="s">
        <v>617</v>
      </c>
      <c r="R638">
        <v>2</v>
      </c>
      <c r="S638">
        <v>0</v>
      </c>
      <c r="T638" s="60">
        <v>38533</v>
      </c>
      <c r="U638" s="60">
        <v>38533</v>
      </c>
      <c r="V638" s="60">
        <v>38533</v>
      </c>
      <c r="W638" t="s">
        <v>201</v>
      </c>
      <c r="X638" t="s">
        <v>689</v>
      </c>
      <c r="Y638" t="s">
        <v>627</v>
      </c>
      <c r="Z638">
        <v>5.0000001000000002E-2</v>
      </c>
      <c r="AA638">
        <v>7.9999998000000003E-2</v>
      </c>
      <c r="AB638">
        <v>1</v>
      </c>
      <c r="AC638">
        <v>0</v>
      </c>
      <c r="AD638">
        <v>1</v>
      </c>
      <c r="AE638">
        <v>1</v>
      </c>
      <c r="AF638">
        <v>3</v>
      </c>
      <c r="AG638">
        <v>19</v>
      </c>
      <c r="BP638" s="60">
        <v>38533</v>
      </c>
      <c r="BQ638">
        <v>1874310.3</v>
      </c>
      <c r="BR638">
        <v>1641145</v>
      </c>
      <c r="BS638">
        <v>1.1419999999999999</v>
      </c>
      <c r="BT638">
        <v>-233165.27</v>
      </c>
      <c r="BV638">
        <v>305010</v>
      </c>
      <c r="BW638">
        <v>9403.1679999999997</v>
      </c>
      <c r="BX638">
        <v>1.0009999000000001</v>
      </c>
      <c r="BY638">
        <v>0</v>
      </c>
      <c r="BZ638">
        <v>0</v>
      </c>
      <c r="CA638">
        <v>0</v>
      </c>
      <c r="CC638">
        <v>0.11799999999999999</v>
      </c>
      <c r="CE638">
        <v>0.111</v>
      </c>
      <c r="CG638">
        <v>3.2000002E-2</v>
      </c>
      <c r="CJ638">
        <v>8.7999999999999995E-2</v>
      </c>
      <c r="CS638">
        <v>0</v>
      </c>
      <c r="CT638">
        <v>0</v>
      </c>
      <c r="CU638">
        <v>0</v>
      </c>
      <c r="CV638">
        <v>0.64999998000000003</v>
      </c>
      <c r="CW638">
        <v>0.47999998999999999</v>
      </c>
      <c r="CX638">
        <v>0.17</v>
      </c>
      <c r="CY638">
        <v>0.34</v>
      </c>
      <c r="CZ638">
        <v>0</v>
      </c>
      <c r="DA638">
        <v>0</v>
      </c>
      <c r="DB638">
        <v>0.01</v>
      </c>
      <c r="DC638">
        <v>0</v>
      </c>
      <c r="DD638">
        <v>0</v>
      </c>
      <c r="DE638">
        <v>0.01</v>
      </c>
      <c r="DF638">
        <v>2007</v>
      </c>
      <c r="DG638">
        <v>0.14724854000000001</v>
      </c>
      <c r="DH638">
        <v>6.6823639000000004E-2</v>
      </c>
      <c r="DI638">
        <v>8.0424896999999995E-2</v>
      </c>
      <c r="DJ638">
        <v>1.8706364999999999E-2</v>
      </c>
      <c r="DK638">
        <v>8.5530005000000006E-2</v>
      </c>
      <c r="DR638">
        <v>1</v>
      </c>
      <c r="DS638">
        <v>1</v>
      </c>
      <c r="DT638">
        <v>0</v>
      </c>
      <c r="DU638">
        <v>0</v>
      </c>
      <c r="DV638">
        <v>9186</v>
      </c>
      <c r="DW638">
        <v>300582.28000000003</v>
      </c>
      <c r="DX638">
        <v>45.099997999999999</v>
      </c>
      <c r="DY638">
        <v>9.1999998000000005</v>
      </c>
      <c r="DZ638">
        <v>32.722000000000001</v>
      </c>
      <c r="EA638">
        <v>741</v>
      </c>
      <c r="EC638">
        <v>6618</v>
      </c>
      <c r="ED638">
        <v>74615.077999999994</v>
      </c>
      <c r="EF638">
        <v>11.275</v>
      </c>
      <c r="EG638">
        <v>4987</v>
      </c>
      <c r="EN638">
        <v>432</v>
      </c>
      <c r="EP638">
        <v>234</v>
      </c>
      <c r="ES638">
        <v>965</v>
      </c>
      <c r="EU638">
        <v>965</v>
      </c>
      <c r="EV638">
        <v>16545</v>
      </c>
      <c r="EW638">
        <v>0</v>
      </c>
      <c r="EX638">
        <v>0</v>
      </c>
      <c r="FB638">
        <v>795259.44</v>
      </c>
      <c r="FP638">
        <v>20381.879000000001</v>
      </c>
      <c r="FQ638">
        <v>10641.93</v>
      </c>
      <c r="FS638">
        <v>4719.3696</v>
      </c>
      <c r="FW638">
        <v>35743.18</v>
      </c>
      <c r="FX638">
        <v>203277.84</v>
      </c>
      <c r="FZ638">
        <v>147.94658000000001</v>
      </c>
      <c r="GB638">
        <v>147.94658000000001</v>
      </c>
      <c r="GL638">
        <v>-2941.6100999999999</v>
      </c>
      <c r="GP638">
        <v>-1231.9570000000001</v>
      </c>
      <c r="GQ638">
        <v>234995.39</v>
      </c>
      <c r="GR638">
        <v>-74603.601999999999</v>
      </c>
      <c r="GS638">
        <v>-67024.531000000003</v>
      </c>
      <c r="GT638">
        <v>-6345.2803000000004</v>
      </c>
      <c r="GW638">
        <v>-1233.7942</v>
      </c>
      <c r="HA638">
        <v>-3070.5646999999999</v>
      </c>
      <c r="HB638">
        <v>-1817.4801</v>
      </c>
      <c r="HE638">
        <v>-79491.648000000001</v>
      </c>
      <c r="HG638">
        <v>1883246.4</v>
      </c>
    </row>
    <row r="639" spans="1:215" x14ac:dyDescent="0.25">
      <c r="A639">
        <v>46</v>
      </c>
      <c r="B639" t="s">
        <v>923</v>
      </c>
      <c r="C639">
        <v>2006</v>
      </c>
      <c r="E639" t="s">
        <v>924</v>
      </c>
      <c r="F639">
        <v>1942</v>
      </c>
      <c r="G639">
        <v>0</v>
      </c>
      <c r="I639">
        <v>0</v>
      </c>
      <c r="J639" t="s">
        <v>925</v>
      </c>
      <c r="K639" t="s">
        <v>926</v>
      </c>
      <c r="L639" t="s">
        <v>926</v>
      </c>
      <c r="M639">
        <v>5</v>
      </c>
      <c r="N639" t="s">
        <v>721</v>
      </c>
      <c r="O639">
        <v>0</v>
      </c>
      <c r="P639" t="s">
        <v>633</v>
      </c>
      <c r="Q639" t="s">
        <v>617</v>
      </c>
      <c r="R639">
        <v>2</v>
      </c>
      <c r="S639">
        <v>0</v>
      </c>
      <c r="T639" s="60">
        <v>38898</v>
      </c>
      <c r="U639" s="60">
        <v>38898</v>
      </c>
      <c r="V639" s="60">
        <v>38898</v>
      </c>
      <c r="W639" t="s">
        <v>201</v>
      </c>
      <c r="X639" t="s">
        <v>689</v>
      </c>
      <c r="Y639" t="s">
        <v>619</v>
      </c>
      <c r="Z639">
        <v>4.5000001999999997E-2</v>
      </c>
      <c r="AA639">
        <v>7.7500000999999999E-2</v>
      </c>
      <c r="AB639">
        <v>1</v>
      </c>
      <c r="AC639">
        <v>0</v>
      </c>
      <c r="AD639">
        <v>1</v>
      </c>
      <c r="AE639">
        <v>1</v>
      </c>
      <c r="AF639">
        <v>1</v>
      </c>
      <c r="AG639">
        <v>15</v>
      </c>
      <c r="BP639" s="60">
        <v>38898</v>
      </c>
      <c r="BQ639">
        <v>1974086</v>
      </c>
      <c r="BR639">
        <v>1759054</v>
      </c>
      <c r="BS639">
        <v>1.1220000000000001</v>
      </c>
      <c r="BT639">
        <v>-215031</v>
      </c>
      <c r="BV639">
        <v>326285</v>
      </c>
      <c r="BW639">
        <v>10287.99</v>
      </c>
      <c r="BX639">
        <v>1.0109999999999999</v>
      </c>
      <c r="BY639">
        <v>0</v>
      </c>
      <c r="BZ639">
        <v>0</v>
      </c>
      <c r="CA639">
        <v>0</v>
      </c>
      <c r="CC639">
        <v>7.5000002999999996E-2</v>
      </c>
      <c r="CE639">
        <v>0.11899999999999999</v>
      </c>
      <c r="CG639">
        <v>6.4000003E-2</v>
      </c>
      <c r="CJ639">
        <v>7.9000003999999999E-2</v>
      </c>
      <c r="CS639">
        <v>0</v>
      </c>
      <c r="CT639">
        <v>0</v>
      </c>
      <c r="CU639">
        <v>0</v>
      </c>
      <c r="CV639">
        <v>0.66000002999999996</v>
      </c>
      <c r="CW639">
        <v>0.47999998999999999</v>
      </c>
      <c r="CX639">
        <v>0.18000000999999999</v>
      </c>
      <c r="CY639">
        <v>0.31</v>
      </c>
      <c r="CZ639">
        <v>0</v>
      </c>
      <c r="DA639">
        <v>0</v>
      </c>
      <c r="DB639">
        <v>2.9999998999999999E-2</v>
      </c>
      <c r="DC639">
        <v>0</v>
      </c>
      <c r="DD639">
        <v>0</v>
      </c>
      <c r="DE639">
        <v>0</v>
      </c>
      <c r="DF639">
        <v>2008</v>
      </c>
      <c r="DG639">
        <v>0.14723516</v>
      </c>
      <c r="DH639">
        <v>6.6502749999999999E-2</v>
      </c>
      <c r="DI639">
        <v>8.0732413000000003E-2</v>
      </c>
      <c r="DJ639">
        <v>3.1319574000000003E-2</v>
      </c>
      <c r="DK639">
        <v>9.7822323000000003E-2</v>
      </c>
      <c r="DR639">
        <v>1</v>
      </c>
      <c r="DS639">
        <v>1</v>
      </c>
      <c r="DT639">
        <v>0</v>
      </c>
      <c r="DU639">
        <v>0</v>
      </c>
      <c r="DV639">
        <v>9347</v>
      </c>
      <c r="DW639">
        <v>323834.09000000003</v>
      </c>
      <c r="DX639">
        <v>45.599997999999999</v>
      </c>
      <c r="DY639">
        <v>9.1999998000000005</v>
      </c>
      <c r="DZ639">
        <v>34.646000000000001</v>
      </c>
      <c r="EA639">
        <v>932</v>
      </c>
      <c r="EC639">
        <v>6777</v>
      </c>
      <c r="ED639">
        <v>76975.414000000004</v>
      </c>
      <c r="EF639">
        <v>11.358000000000001</v>
      </c>
      <c r="EG639">
        <v>5118</v>
      </c>
      <c r="EH639">
        <v>61620.991999999998</v>
      </c>
      <c r="EN639">
        <v>386</v>
      </c>
      <c r="EO639">
        <v>6397.6010999999999</v>
      </c>
      <c r="EP639">
        <v>228</v>
      </c>
      <c r="ES639">
        <v>1045</v>
      </c>
      <c r="EU639">
        <v>1045</v>
      </c>
      <c r="EV639">
        <v>17056</v>
      </c>
      <c r="EW639">
        <v>0</v>
      </c>
      <c r="EX639">
        <v>0</v>
      </c>
      <c r="FB639">
        <v>850494.81</v>
      </c>
      <c r="FP639">
        <v>21698.85</v>
      </c>
      <c r="FQ639">
        <v>12720.191999999999</v>
      </c>
      <c r="FS639">
        <v>3409.7473</v>
      </c>
      <c r="FW639">
        <v>37828.788999999997</v>
      </c>
      <c r="FX639">
        <v>143285.22</v>
      </c>
      <c r="FZ639">
        <v>235.35126</v>
      </c>
      <c r="GB639">
        <v>235.35126</v>
      </c>
      <c r="GL639">
        <v>-4219.2119000000002</v>
      </c>
      <c r="GP639">
        <v>-1816.6704</v>
      </c>
      <c r="GQ639">
        <v>175313.47</v>
      </c>
      <c r="GR639">
        <v>-78894.351999999999</v>
      </c>
      <c r="GS639">
        <v>-70634.468999999997</v>
      </c>
      <c r="GT639">
        <v>-7037.4399000000003</v>
      </c>
      <c r="GW639">
        <v>-1222.4448</v>
      </c>
      <c r="HA639">
        <v>-4024.4416999999999</v>
      </c>
      <c r="HB639">
        <v>-1824.7728999999999</v>
      </c>
      <c r="HE639">
        <v>-84743.57</v>
      </c>
      <c r="HG639">
        <v>1973816.3</v>
      </c>
    </row>
    <row r="640" spans="1:215" x14ac:dyDescent="0.25">
      <c r="A640">
        <v>46</v>
      </c>
      <c r="B640" t="s">
        <v>923</v>
      </c>
      <c r="C640">
        <v>2007</v>
      </c>
      <c r="E640" t="s">
        <v>924</v>
      </c>
      <c r="F640">
        <v>1942</v>
      </c>
      <c r="G640">
        <v>0</v>
      </c>
      <c r="I640">
        <v>0</v>
      </c>
      <c r="J640" t="s">
        <v>925</v>
      </c>
      <c r="K640" t="s">
        <v>926</v>
      </c>
      <c r="L640" t="s">
        <v>926</v>
      </c>
      <c r="M640">
        <v>5</v>
      </c>
      <c r="N640" t="s">
        <v>721</v>
      </c>
      <c r="O640">
        <v>0</v>
      </c>
      <c r="P640" t="s">
        <v>633</v>
      </c>
      <c r="Q640" t="s">
        <v>617</v>
      </c>
      <c r="R640">
        <v>2</v>
      </c>
      <c r="S640">
        <v>0</v>
      </c>
      <c r="T640" s="60">
        <v>39263</v>
      </c>
      <c r="U640" s="60">
        <v>39263</v>
      </c>
      <c r="V640" s="60">
        <v>39263</v>
      </c>
      <c r="W640" t="s">
        <v>201</v>
      </c>
      <c r="X640" t="s">
        <v>689</v>
      </c>
      <c r="Y640" t="s">
        <v>627</v>
      </c>
      <c r="Z640">
        <v>4.5000001999999997E-2</v>
      </c>
      <c r="AA640">
        <v>7.7500000999999999E-2</v>
      </c>
      <c r="AB640">
        <v>1</v>
      </c>
      <c r="AC640">
        <v>0</v>
      </c>
      <c r="AD640">
        <v>1</v>
      </c>
      <c r="AE640">
        <v>1</v>
      </c>
      <c r="AF640">
        <v>3</v>
      </c>
      <c r="AG640">
        <v>10</v>
      </c>
      <c r="BP640" s="60">
        <v>39263</v>
      </c>
      <c r="BQ640">
        <v>2134634</v>
      </c>
      <c r="BR640">
        <v>1879692</v>
      </c>
      <c r="BS640">
        <v>1.1359999999999999</v>
      </c>
      <c r="BT640">
        <v>-254941</v>
      </c>
      <c r="BV640">
        <v>345000</v>
      </c>
      <c r="BW640">
        <v>10869.171</v>
      </c>
      <c r="BX640">
        <v>1.0249999999999999</v>
      </c>
      <c r="BY640">
        <v>0</v>
      </c>
      <c r="BZ640">
        <v>0</v>
      </c>
      <c r="CA640">
        <v>0</v>
      </c>
      <c r="CC640">
        <v>0.16200000000000001</v>
      </c>
      <c r="CE640">
        <v>0.11799999999999999</v>
      </c>
      <c r="CG640">
        <v>0.11399999</v>
      </c>
      <c r="CJ640">
        <v>7.6999999999999999E-2</v>
      </c>
      <c r="CS640">
        <v>0</v>
      </c>
      <c r="CT640">
        <v>0</v>
      </c>
      <c r="CU640">
        <v>0</v>
      </c>
      <c r="CV640">
        <v>0.68000000999999999</v>
      </c>
      <c r="CW640">
        <v>0.47999998999999999</v>
      </c>
      <c r="CX640">
        <v>0.2</v>
      </c>
      <c r="CY640">
        <v>0.27000001000000001</v>
      </c>
      <c r="CZ640">
        <v>0</v>
      </c>
      <c r="DA640">
        <v>0</v>
      </c>
      <c r="DB640">
        <v>5.0000001000000002E-2</v>
      </c>
      <c r="DC640">
        <v>0</v>
      </c>
      <c r="DD640">
        <v>0</v>
      </c>
      <c r="DE640">
        <v>0</v>
      </c>
      <c r="DF640">
        <v>2009</v>
      </c>
      <c r="DG640">
        <v>0.14930847</v>
      </c>
      <c r="DH640">
        <v>6.7935846999999994E-2</v>
      </c>
      <c r="DI640">
        <v>8.1372633999999999E-2</v>
      </c>
      <c r="DJ640">
        <v>2.2374017E-2</v>
      </c>
      <c r="DK640">
        <v>9.0309866000000003E-2</v>
      </c>
      <c r="DR640">
        <v>1</v>
      </c>
      <c r="DS640">
        <v>1</v>
      </c>
      <c r="DT640">
        <v>0</v>
      </c>
      <c r="DU640">
        <v>0</v>
      </c>
      <c r="DV640">
        <v>9587</v>
      </c>
      <c r="DW640">
        <v>342528.75</v>
      </c>
      <c r="DX640">
        <v>45.900002000000001</v>
      </c>
      <c r="DY640">
        <v>9.3000001999999995</v>
      </c>
      <c r="DZ640">
        <v>35.728000999999999</v>
      </c>
      <c r="EA640">
        <v>967</v>
      </c>
      <c r="EC640">
        <v>6872</v>
      </c>
      <c r="ED640">
        <v>82159.218999999997</v>
      </c>
      <c r="EF640">
        <v>11.956</v>
      </c>
      <c r="EG640">
        <v>5182</v>
      </c>
      <c r="EH640">
        <v>65450.421999999999</v>
      </c>
      <c r="EN640">
        <v>397</v>
      </c>
      <c r="EO640">
        <v>6937.5190000000002</v>
      </c>
      <c r="EP640">
        <v>237</v>
      </c>
      <c r="ES640">
        <v>1056</v>
      </c>
      <c r="EU640">
        <v>1056</v>
      </c>
      <c r="EV640">
        <v>17426</v>
      </c>
      <c r="EW640">
        <v>0</v>
      </c>
      <c r="EX640">
        <v>0</v>
      </c>
      <c r="FB640">
        <v>901057.38</v>
      </c>
      <c r="FI640">
        <v>2104369.2999999998</v>
      </c>
      <c r="FP640">
        <v>23437.866999999998</v>
      </c>
      <c r="FQ640">
        <v>14028.085999999999</v>
      </c>
      <c r="FS640">
        <v>9493.9354999999996</v>
      </c>
      <c r="FW640">
        <v>46959.891000000003</v>
      </c>
      <c r="FX640">
        <v>321538.65999999997</v>
      </c>
      <c r="FZ640">
        <v>305.88672000000003</v>
      </c>
      <c r="GB640">
        <v>305.88672000000003</v>
      </c>
      <c r="GL640">
        <v>-4894.2451000000001</v>
      </c>
      <c r="GP640">
        <v>-2889.4744000000001</v>
      </c>
      <c r="GQ640">
        <v>361020.72</v>
      </c>
      <c r="GR640">
        <v>-83877.843999999997</v>
      </c>
      <c r="GS640">
        <v>-75121.25</v>
      </c>
      <c r="GT640">
        <v>-7473.0258999999996</v>
      </c>
      <c r="GW640">
        <v>-1283.568</v>
      </c>
      <c r="HA640">
        <v>-4941.8247000000001</v>
      </c>
      <c r="HB640">
        <v>-1912.0940000000001</v>
      </c>
      <c r="HE640">
        <v>-90731.766000000003</v>
      </c>
      <c r="HG640">
        <v>2244105.2999999998</v>
      </c>
    </row>
    <row r="641" spans="1:215" x14ac:dyDescent="0.25">
      <c r="A641">
        <v>46</v>
      </c>
      <c r="B641" t="s">
        <v>923</v>
      </c>
      <c r="C641">
        <v>2008</v>
      </c>
      <c r="E641" t="s">
        <v>924</v>
      </c>
      <c r="F641">
        <v>1942</v>
      </c>
      <c r="G641">
        <v>0</v>
      </c>
      <c r="I641">
        <v>0</v>
      </c>
      <c r="J641" t="s">
        <v>925</v>
      </c>
      <c r="K641" t="s">
        <v>926</v>
      </c>
      <c r="L641" t="s">
        <v>926</v>
      </c>
      <c r="M641">
        <v>5</v>
      </c>
      <c r="N641" t="s">
        <v>721</v>
      </c>
      <c r="O641">
        <v>0</v>
      </c>
      <c r="P641" t="s">
        <v>633</v>
      </c>
      <c r="Q641" t="s">
        <v>617</v>
      </c>
      <c r="R641">
        <v>2</v>
      </c>
      <c r="S641">
        <v>0</v>
      </c>
      <c r="T641" s="60">
        <v>39629</v>
      </c>
      <c r="U641" s="60">
        <v>39629</v>
      </c>
      <c r="V641" s="60">
        <v>39629</v>
      </c>
      <c r="W641" t="s">
        <v>201</v>
      </c>
      <c r="X641" t="s">
        <v>927</v>
      </c>
      <c r="Y641" t="s">
        <v>619</v>
      </c>
      <c r="Z641">
        <v>4.5000001999999997E-2</v>
      </c>
      <c r="AA641">
        <v>7.7500000999999999E-2</v>
      </c>
      <c r="AB641">
        <v>1</v>
      </c>
      <c r="AC641">
        <v>0</v>
      </c>
      <c r="AD641">
        <v>3</v>
      </c>
      <c r="AE641">
        <v>1</v>
      </c>
      <c r="AF641">
        <v>1</v>
      </c>
      <c r="AG641">
        <v>15</v>
      </c>
      <c r="BP641" s="60">
        <v>39629</v>
      </c>
      <c r="BQ641">
        <v>2201624</v>
      </c>
      <c r="BR641">
        <v>1953628</v>
      </c>
      <c r="BS641">
        <v>1.127</v>
      </c>
      <c r="BT641">
        <v>-247996</v>
      </c>
      <c r="BV641">
        <v>362779</v>
      </c>
      <c r="BW641">
        <v>12184.599</v>
      </c>
      <c r="BX641">
        <v>1</v>
      </c>
      <c r="BY641">
        <v>0</v>
      </c>
      <c r="BZ641">
        <v>0</v>
      </c>
      <c r="CA641">
        <v>0</v>
      </c>
      <c r="CC641">
        <v>-3.0999999E-2</v>
      </c>
      <c r="CE641">
        <v>6.4999998000000003E-2</v>
      </c>
      <c r="CG641">
        <v>9.4999999000000002E-2</v>
      </c>
      <c r="CJ641">
        <v>5.5999998000000002E-2</v>
      </c>
      <c r="CS641">
        <v>0</v>
      </c>
      <c r="CT641">
        <v>0</v>
      </c>
      <c r="CU641">
        <v>0</v>
      </c>
      <c r="CV641">
        <v>0.60699999000000004</v>
      </c>
      <c r="CW641">
        <v>0.40200001000000002</v>
      </c>
      <c r="CX641">
        <v>0.20499999999999999</v>
      </c>
      <c r="CY641">
        <v>0.33200002000000001</v>
      </c>
      <c r="CZ641">
        <v>0</v>
      </c>
      <c r="DA641">
        <v>0</v>
      </c>
      <c r="DB641">
        <v>5.0000001000000002E-2</v>
      </c>
      <c r="DC641">
        <v>8.0000000000000002E-3</v>
      </c>
      <c r="DD641">
        <v>3.0000000000000001E-3</v>
      </c>
      <c r="DE641">
        <v>0</v>
      </c>
      <c r="DF641">
        <v>2010</v>
      </c>
      <c r="DG641">
        <v>0.14936984</v>
      </c>
      <c r="DH641">
        <v>6.7506499999999997E-2</v>
      </c>
      <c r="DI641">
        <v>8.1863328999999999E-2</v>
      </c>
      <c r="DJ641">
        <v>2.8434648999999999E-2</v>
      </c>
      <c r="DK641">
        <v>9.5941149000000003E-2</v>
      </c>
      <c r="DR641">
        <v>1</v>
      </c>
      <c r="DS641">
        <v>1</v>
      </c>
      <c r="DT641">
        <v>0</v>
      </c>
      <c r="DU641">
        <v>0</v>
      </c>
      <c r="DV641">
        <v>9562</v>
      </c>
      <c r="DW641">
        <v>360693.81</v>
      </c>
      <c r="DX641">
        <v>46.099997999999999</v>
      </c>
      <c r="DY641">
        <v>9.6999998000000005</v>
      </c>
      <c r="DZ641">
        <v>37.722000000000001</v>
      </c>
      <c r="EA641">
        <v>1081</v>
      </c>
      <c r="EC641">
        <v>6939</v>
      </c>
      <c r="ED641">
        <v>87059.562999999995</v>
      </c>
      <c r="EF641">
        <v>12.545999999999999</v>
      </c>
      <c r="EG641">
        <v>5253</v>
      </c>
      <c r="EH641">
        <v>69643.804999999993</v>
      </c>
      <c r="EN641">
        <v>396</v>
      </c>
      <c r="EO641">
        <v>5985.6850999999997</v>
      </c>
      <c r="EP641">
        <v>225</v>
      </c>
      <c r="ES641">
        <v>1065</v>
      </c>
      <c r="EU641">
        <v>1065</v>
      </c>
      <c r="EV641">
        <v>17582</v>
      </c>
      <c r="EW641">
        <v>0</v>
      </c>
      <c r="EX641">
        <v>0</v>
      </c>
      <c r="FB641">
        <v>940944.69</v>
      </c>
      <c r="FI641">
        <v>1992758.5</v>
      </c>
      <c r="FP641">
        <v>24489.938999999998</v>
      </c>
      <c r="FQ641">
        <v>13682.397000000001</v>
      </c>
      <c r="FS641">
        <v>3138.4812000000002</v>
      </c>
      <c r="FW641">
        <v>41310.815999999999</v>
      </c>
      <c r="FX641">
        <v>-61112.66</v>
      </c>
      <c r="FZ641">
        <v>221.07817</v>
      </c>
      <c r="GB641">
        <v>221.07817</v>
      </c>
      <c r="GL641">
        <v>-7006.8208000000004</v>
      </c>
      <c r="GP641">
        <v>-1518.1280999999999</v>
      </c>
      <c r="GQ641">
        <v>-28105.715</v>
      </c>
      <c r="GR641">
        <v>-88341.883000000002</v>
      </c>
      <c r="GS641">
        <v>-79105.351999999999</v>
      </c>
      <c r="GT641">
        <v>-7870.8540000000003</v>
      </c>
      <c r="GW641">
        <v>-1365.6723999999999</v>
      </c>
      <c r="HA641">
        <v>-5549.6337999999996</v>
      </c>
      <c r="HB641">
        <v>-1972.4949999999999</v>
      </c>
      <c r="HE641">
        <v>-95864.008000000002</v>
      </c>
      <c r="HG641">
        <v>2120135.5</v>
      </c>
    </row>
    <row r="642" spans="1:215" x14ac:dyDescent="0.25">
      <c r="A642">
        <v>46</v>
      </c>
      <c r="B642" t="s">
        <v>923</v>
      </c>
      <c r="C642">
        <v>2009</v>
      </c>
      <c r="E642" t="s">
        <v>924</v>
      </c>
      <c r="F642">
        <v>1942</v>
      </c>
      <c r="G642">
        <v>0</v>
      </c>
      <c r="I642">
        <v>0</v>
      </c>
      <c r="J642" t="s">
        <v>925</v>
      </c>
      <c r="K642" t="s">
        <v>926</v>
      </c>
      <c r="L642" t="s">
        <v>926</v>
      </c>
      <c r="M642">
        <v>5</v>
      </c>
      <c r="N642" t="s">
        <v>721</v>
      </c>
      <c r="O642">
        <v>0</v>
      </c>
      <c r="P642" t="s">
        <v>633</v>
      </c>
      <c r="Q642" t="s">
        <v>617</v>
      </c>
      <c r="R642">
        <v>2</v>
      </c>
      <c r="S642">
        <v>0</v>
      </c>
      <c r="T642" s="60">
        <v>39994</v>
      </c>
      <c r="U642" s="60">
        <v>39994</v>
      </c>
      <c r="V642" s="60">
        <v>39994</v>
      </c>
      <c r="W642" t="s">
        <v>201</v>
      </c>
      <c r="X642" t="s">
        <v>927</v>
      </c>
      <c r="Y642" t="s">
        <v>619</v>
      </c>
      <c r="Z642">
        <v>4.5000001999999997E-2</v>
      </c>
      <c r="AA642">
        <v>7.7500000999999999E-2</v>
      </c>
      <c r="AB642">
        <v>1</v>
      </c>
      <c r="AC642">
        <v>0</v>
      </c>
      <c r="AD642">
        <v>3</v>
      </c>
      <c r="AE642">
        <v>1</v>
      </c>
      <c r="AF642">
        <v>1</v>
      </c>
      <c r="AG642">
        <v>15</v>
      </c>
      <c r="BP642" s="60">
        <v>39994</v>
      </c>
      <c r="BQ642">
        <v>2083752</v>
      </c>
      <c r="BR642">
        <v>2032738</v>
      </c>
      <c r="BS642">
        <v>1.0249999999999999</v>
      </c>
      <c r="BT642">
        <v>-51014</v>
      </c>
      <c r="BV642">
        <v>382469</v>
      </c>
      <c r="BW642">
        <v>11585.261</v>
      </c>
      <c r="BX642">
        <v>1</v>
      </c>
      <c r="BY642">
        <v>0</v>
      </c>
      <c r="BZ642">
        <v>0</v>
      </c>
      <c r="CA642">
        <v>0</v>
      </c>
      <c r="CC642">
        <v>-0.18799999000000001</v>
      </c>
      <c r="CE642">
        <v>-2.9000001000000001E-2</v>
      </c>
      <c r="CG642">
        <v>1.8999999E-2</v>
      </c>
      <c r="CJ642">
        <v>2.3E-2</v>
      </c>
      <c r="CS642">
        <v>0</v>
      </c>
      <c r="CT642">
        <v>0</v>
      </c>
      <c r="CU642">
        <v>0</v>
      </c>
      <c r="CV642">
        <v>0.59699999999999998</v>
      </c>
      <c r="CW642">
        <v>0.32099998000000002</v>
      </c>
      <c r="CX642">
        <v>0.27599998999999997</v>
      </c>
      <c r="CY642">
        <v>0.28899999999999998</v>
      </c>
      <c r="CZ642">
        <v>0</v>
      </c>
      <c r="DA642">
        <v>0</v>
      </c>
      <c r="DB642">
        <v>4.0999997000000003E-2</v>
      </c>
      <c r="DC642">
        <v>1E-3</v>
      </c>
      <c r="DD642">
        <v>4.0000000000000001E-3</v>
      </c>
      <c r="DE642">
        <v>6.8000004000000003E-2</v>
      </c>
      <c r="DF642">
        <v>2011</v>
      </c>
      <c r="DG642">
        <v>0.14526981</v>
      </c>
      <c r="DH642">
        <v>6.6813990000000004E-2</v>
      </c>
      <c r="DI642">
        <v>7.8455828000000005E-2</v>
      </c>
      <c r="DJ642">
        <v>8.4692298999999999E-2</v>
      </c>
      <c r="DK642">
        <v>0.15150628999999999</v>
      </c>
      <c r="DR642">
        <v>1</v>
      </c>
      <c r="DS642">
        <v>1</v>
      </c>
      <c r="DT642">
        <v>0</v>
      </c>
      <c r="DU642">
        <v>0</v>
      </c>
      <c r="DV642">
        <v>9719</v>
      </c>
      <c r="DW642">
        <v>380541.13</v>
      </c>
      <c r="DX642">
        <v>46.299999</v>
      </c>
      <c r="DY642">
        <v>9.8000001999999995</v>
      </c>
      <c r="DZ642">
        <v>39.153998999999999</v>
      </c>
      <c r="EA642">
        <v>1092</v>
      </c>
      <c r="EC642">
        <v>7021</v>
      </c>
      <c r="ED642">
        <v>93249.062999999995</v>
      </c>
      <c r="EF642">
        <v>13.281000000000001</v>
      </c>
      <c r="EG642">
        <v>5382</v>
      </c>
      <c r="EH642">
        <v>75961.233999999997</v>
      </c>
      <c r="EN642">
        <v>339</v>
      </c>
      <c r="EO642">
        <v>7007.2339000000002</v>
      </c>
      <c r="EP642">
        <v>166</v>
      </c>
      <c r="ES642">
        <v>1134</v>
      </c>
      <c r="EU642">
        <v>1134</v>
      </c>
      <c r="EV642">
        <v>17832</v>
      </c>
      <c r="EW642">
        <v>0</v>
      </c>
      <c r="EX642">
        <v>0</v>
      </c>
      <c r="FB642">
        <v>990063.19</v>
      </c>
      <c r="FI642">
        <v>1564940.9</v>
      </c>
      <c r="FP642">
        <v>25554.278999999999</v>
      </c>
      <c r="FQ642">
        <v>14704.289000000001</v>
      </c>
      <c r="FS642">
        <v>4302.4994999999999</v>
      </c>
      <c r="FW642">
        <v>44561.065999999999</v>
      </c>
      <c r="FX642">
        <v>-394447.03</v>
      </c>
      <c r="FZ642">
        <v>135.38776999999999</v>
      </c>
      <c r="GB642">
        <v>135.38776999999999</v>
      </c>
      <c r="GL642">
        <v>-4639.5219999999999</v>
      </c>
      <c r="GP642">
        <v>-3119.0277999999998</v>
      </c>
      <c r="GQ642">
        <v>-357509.13</v>
      </c>
      <c r="GR642">
        <v>-95791.202999999994</v>
      </c>
      <c r="GS642">
        <v>-86066.968999999997</v>
      </c>
      <c r="GT642">
        <v>-7392.5907999999999</v>
      </c>
      <c r="GW642">
        <v>-2331.6433000000002</v>
      </c>
      <c r="HA642">
        <v>-8058.2548999999999</v>
      </c>
      <c r="HB642">
        <v>-1796.5699</v>
      </c>
      <c r="HE642">
        <v>-105646.03</v>
      </c>
      <c r="HG642">
        <v>1656980.4</v>
      </c>
    </row>
    <row r="643" spans="1:215" x14ac:dyDescent="0.25">
      <c r="A643">
        <v>46</v>
      </c>
      <c r="B643" t="s">
        <v>923</v>
      </c>
      <c r="C643">
        <v>2010</v>
      </c>
      <c r="E643" t="s">
        <v>924</v>
      </c>
      <c r="F643">
        <v>1942</v>
      </c>
      <c r="G643">
        <v>0</v>
      </c>
      <c r="I643">
        <v>0</v>
      </c>
      <c r="J643" t="s">
        <v>925</v>
      </c>
      <c r="K643" t="s">
        <v>926</v>
      </c>
      <c r="L643" t="s">
        <v>926</v>
      </c>
      <c r="M643">
        <v>5</v>
      </c>
      <c r="N643" t="s">
        <v>721</v>
      </c>
      <c r="O643">
        <v>0</v>
      </c>
      <c r="P643" t="s">
        <v>633</v>
      </c>
      <c r="Q643" t="s">
        <v>617</v>
      </c>
      <c r="R643">
        <v>2</v>
      </c>
      <c r="S643">
        <v>0</v>
      </c>
      <c r="T643" s="60">
        <v>40359</v>
      </c>
      <c r="U643" s="60">
        <v>40359</v>
      </c>
      <c r="V643" s="60">
        <v>40359</v>
      </c>
      <c r="W643" t="s">
        <v>201</v>
      </c>
      <c r="X643" t="s">
        <v>927</v>
      </c>
      <c r="Y643" t="s">
        <v>635</v>
      </c>
      <c r="Z643">
        <v>4.5000001999999997E-2</v>
      </c>
      <c r="AA643">
        <v>7.7500000999999999E-2</v>
      </c>
      <c r="AB643">
        <v>1</v>
      </c>
      <c r="AC643">
        <v>0</v>
      </c>
      <c r="AD643">
        <v>3</v>
      </c>
      <c r="AE643">
        <v>0</v>
      </c>
      <c r="AF643">
        <v>1</v>
      </c>
      <c r="AG643">
        <v>15</v>
      </c>
      <c r="BP643" s="60">
        <v>40359</v>
      </c>
      <c r="BQ643">
        <v>2045328</v>
      </c>
      <c r="BR643">
        <v>2122833</v>
      </c>
      <c r="BS643">
        <v>0.96300006000000005</v>
      </c>
      <c r="BT643">
        <v>77505</v>
      </c>
      <c r="BV643">
        <v>397507</v>
      </c>
      <c r="BW643">
        <v>12320.379000000001</v>
      </c>
      <c r="BX643">
        <v>1</v>
      </c>
      <c r="BY643">
        <v>0</v>
      </c>
      <c r="BZ643">
        <v>0</v>
      </c>
      <c r="CA643">
        <v>0</v>
      </c>
      <c r="CC643">
        <v>0.111</v>
      </c>
      <c r="CE643">
        <v>-4.3999999999999997E-2</v>
      </c>
      <c r="CG643">
        <v>1.6000001E-2</v>
      </c>
      <c r="CJ643">
        <v>2.4E-2</v>
      </c>
      <c r="CS643">
        <v>0</v>
      </c>
      <c r="CT643">
        <v>0</v>
      </c>
      <c r="CU643">
        <v>0</v>
      </c>
      <c r="CV643">
        <v>0.58599997000000004</v>
      </c>
      <c r="CW643">
        <v>0.33500001000000001</v>
      </c>
      <c r="CX643">
        <v>0.25100001999999999</v>
      </c>
      <c r="CY643">
        <v>0.29899998999999999</v>
      </c>
      <c r="CZ643">
        <v>0</v>
      </c>
      <c r="DA643">
        <v>0</v>
      </c>
      <c r="DB643">
        <v>3.6999999999999998E-2</v>
      </c>
      <c r="DC643">
        <v>1.0999999999999999E-2</v>
      </c>
      <c r="DD643">
        <v>1.2E-2</v>
      </c>
      <c r="DE643">
        <v>5.5E-2</v>
      </c>
      <c r="DF643">
        <v>2012</v>
      </c>
      <c r="DG643">
        <v>0.14604782999999999</v>
      </c>
      <c r="DH643">
        <v>6.7318127000000005E-2</v>
      </c>
      <c r="DI643">
        <v>7.8729703999999998E-2</v>
      </c>
      <c r="DJ643">
        <v>0.11907781000000001</v>
      </c>
      <c r="DK643">
        <v>0.18639594000000001</v>
      </c>
      <c r="DR643">
        <v>1</v>
      </c>
      <c r="DS643">
        <v>1</v>
      </c>
      <c r="DT643">
        <v>0</v>
      </c>
      <c r="DU643">
        <v>0</v>
      </c>
      <c r="DV643">
        <v>10331</v>
      </c>
      <c r="DW643">
        <v>395747.66</v>
      </c>
      <c r="DX643">
        <v>46.419998</v>
      </c>
      <c r="DY643">
        <v>9.2399997999999997</v>
      </c>
      <c r="DZ643">
        <v>38.306998999999998</v>
      </c>
      <c r="EA643">
        <v>1263</v>
      </c>
      <c r="EC643">
        <v>7172</v>
      </c>
      <c r="ED643">
        <v>96787.241999999998</v>
      </c>
      <c r="EF643">
        <v>13.494999999999999</v>
      </c>
      <c r="EG643">
        <v>4830</v>
      </c>
      <c r="EH643">
        <v>79048.968999999997</v>
      </c>
      <c r="EN643">
        <v>347</v>
      </c>
      <c r="EO643">
        <v>6424.0541999999996</v>
      </c>
      <c r="EP643">
        <v>171</v>
      </c>
      <c r="ES643">
        <v>1824</v>
      </c>
      <c r="EU643">
        <v>1824</v>
      </c>
      <c r="EV643">
        <v>18766</v>
      </c>
      <c r="EW643">
        <v>0</v>
      </c>
      <c r="EX643">
        <v>0</v>
      </c>
      <c r="FB643">
        <v>1023575.1</v>
      </c>
      <c r="FI643">
        <v>1686348.8</v>
      </c>
      <c r="FP643">
        <v>26759.425999999999</v>
      </c>
      <c r="FQ643">
        <v>15393.713</v>
      </c>
      <c r="FS643">
        <v>5704.6913999999997</v>
      </c>
      <c r="FW643">
        <v>47857.832000000002</v>
      </c>
      <c r="FX643">
        <v>190232.89</v>
      </c>
      <c r="FZ643">
        <v>33.63382</v>
      </c>
      <c r="GB643">
        <v>33.63382</v>
      </c>
      <c r="GL643">
        <v>-4255.125</v>
      </c>
      <c r="GP643">
        <v>-3073.3341999999998</v>
      </c>
      <c r="GQ643">
        <v>230795.89</v>
      </c>
      <c r="GR643">
        <v>-99100.054999999993</v>
      </c>
      <c r="GS643">
        <v>-89213.351999999999</v>
      </c>
      <c r="GT643">
        <v>-6543.6410999999998</v>
      </c>
      <c r="GW643">
        <v>-3343.0610000000001</v>
      </c>
      <c r="HA643">
        <v>-5822.5331999999999</v>
      </c>
      <c r="HB643">
        <v>-1700.1948</v>
      </c>
      <c r="HE643">
        <v>-106622.78</v>
      </c>
      <c r="HG643">
        <v>1781153.5</v>
      </c>
    </row>
    <row r="644" spans="1:215" x14ac:dyDescent="0.25">
      <c r="A644">
        <v>46</v>
      </c>
      <c r="B644" t="s">
        <v>923</v>
      </c>
      <c r="C644">
        <v>2011</v>
      </c>
      <c r="E644" t="s">
        <v>924</v>
      </c>
      <c r="F644">
        <v>1942</v>
      </c>
      <c r="G644">
        <v>0</v>
      </c>
      <c r="I644">
        <v>0</v>
      </c>
      <c r="J644" t="s">
        <v>925</v>
      </c>
      <c r="K644" t="s">
        <v>926</v>
      </c>
      <c r="L644" t="s">
        <v>926</v>
      </c>
      <c r="M644">
        <v>5</v>
      </c>
      <c r="N644" t="s">
        <v>721</v>
      </c>
      <c r="O644">
        <v>0</v>
      </c>
      <c r="P644" t="s">
        <v>633</v>
      </c>
      <c r="Q644" t="s">
        <v>617</v>
      </c>
      <c r="R644">
        <v>2</v>
      </c>
      <c r="S644">
        <v>0</v>
      </c>
      <c r="T644" s="60">
        <v>40724</v>
      </c>
      <c r="U644" s="60">
        <v>40724</v>
      </c>
      <c r="V644" s="60">
        <v>40724</v>
      </c>
      <c r="W644" t="s">
        <v>201</v>
      </c>
      <c r="X644" t="s">
        <v>927</v>
      </c>
      <c r="Y644" t="s">
        <v>635</v>
      </c>
      <c r="Z644">
        <v>3.5000000000000003E-2</v>
      </c>
      <c r="AA644">
        <v>7.2499997999999996E-2</v>
      </c>
      <c r="AB644">
        <v>1</v>
      </c>
      <c r="AC644">
        <v>0</v>
      </c>
      <c r="AD644">
        <v>3</v>
      </c>
      <c r="AE644">
        <v>0</v>
      </c>
      <c r="AF644">
        <v>1</v>
      </c>
      <c r="AG644">
        <v>15</v>
      </c>
      <c r="BP644" s="60">
        <v>40724</v>
      </c>
      <c r="BQ644">
        <v>2119450</v>
      </c>
      <c r="BR644">
        <v>2267541</v>
      </c>
      <c r="BS644">
        <v>0.93500000000000005</v>
      </c>
      <c r="BT644">
        <v>148091</v>
      </c>
      <c r="BV644">
        <v>436024</v>
      </c>
      <c r="BW644">
        <v>17762.016</v>
      </c>
      <c r="BX644">
        <v>1</v>
      </c>
      <c r="BY644">
        <v>0</v>
      </c>
      <c r="BZ644">
        <v>0</v>
      </c>
      <c r="CA644">
        <v>0</v>
      </c>
      <c r="CC644">
        <v>0.22399999000000001</v>
      </c>
      <c r="CE644">
        <v>3.3000000000000002E-2</v>
      </c>
      <c r="CG644">
        <v>4.3999999999999997E-2</v>
      </c>
      <c r="CJ644">
        <v>5.4000000999999999E-2</v>
      </c>
      <c r="CS644">
        <v>0</v>
      </c>
      <c r="CT644">
        <v>0</v>
      </c>
      <c r="CU644">
        <v>0</v>
      </c>
      <c r="CV644">
        <v>0.62299996999999996</v>
      </c>
      <c r="CW644">
        <v>0.36300000999999998</v>
      </c>
      <c r="CX644">
        <v>0.25999999000000001</v>
      </c>
      <c r="CY644">
        <v>0.27100000000000002</v>
      </c>
      <c r="CZ644">
        <v>0</v>
      </c>
      <c r="DA644">
        <v>0</v>
      </c>
      <c r="DB644">
        <v>4.0999997000000003E-2</v>
      </c>
      <c r="DC644">
        <v>8.0000000000000002E-3</v>
      </c>
      <c r="DD644">
        <v>1.8999999E-2</v>
      </c>
      <c r="DE644">
        <v>3.9000000999999999E-2</v>
      </c>
      <c r="DF644">
        <v>2013</v>
      </c>
      <c r="DG644">
        <v>0.16011249999999999</v>
      </c>
      <c r="DH644">
        <v>6.7528456000000001E-2</v>
      </c>
      <c r="DI644">
        <v>9.2584035999999995E-2</v>
      </c>
      <c r="DJ644">
        <v>0.14536528000000001</v>
      </c>
      <c r="DK644">
        <v>0.21289374</v>
      </c>
      <c r="DR644">
        <v>1</v>
      </c>
      <c r="DS644">
        <v>1</v>
      </c>
      <c r="DT644">
        <v>0</v>
      </c>
      <c r="DU644">
        <v>0</v>
      </c>
      <c r="DV644">
        <v>10614</v>
      </c>
      <c r="DW644">
        <v>435012.94</v>
      </c>
      <c r="DX644">
        <v>46.43</v>
      </c>
      <c r="DY644">
        <v>9.2399997999999997</v>
      </c>
      <c r="DZ644">
        <v>40.985000999999997</v>
      </c>
      <c r="EA644">
        <v>1248</v>
      </c>
      <c r="EC644">
        <v>7409</v>
      </c>
      <c r="ED644">
        <v>102681.02</v>
      </c>
      <c r="EF644">
        <v>13.859</v>
      </c>
      <c r="EG644">
        <v>5060</v>
      </c>
      <c r="EH644">
        <v>84829.148000000001</v>
      </c>
      <c r="EN644">
        <v>348</v>
      </c>
      <c r="EO644">
        <v>6464.6791999999996</v>
      </c>
      <c r="EP644">
        <v>174</v>
      </c>
      <c r="ES644">
        <v>1827</v>
      </c>
      <c r="EU644">
        <v>1827</v>
      </c>
      <c r="EV644">
        <v>19271</v>
      </c>
      <c r="EW644">
        <v>0</v>
      </c>
      <c r="EX644">
        <v>0</v>
      </c>
      <c r="FB644">
        <v>1112379.8999999999</v>
      </c>
      <c r="FI644">
        <v>2003477.4</v>
      </c>
      <c r="FP644">
        <v>29444.026999999998</v>
      </c>
      <c r="FQ644">
        <v>20295.111000000001</v>
      </c>
      <c r="FS644">
        <v>5703.3729999999996</v>
      </c>
      <c r="FW644">
        <v>55442.512000000002</v>
      </c>
      <c r="FX644">
        <v>391659.59</v>
      </c>
      <c r="FZ644">
        <v>33.123001000000002</v>
      </c>
      <c r="GB644">
        <v>33.123001000000002</v>
      </c>
      <c r="GL644">
        <v>-3720.3798999999999</v>
      </c>
      <c r="GP644">
        <v>-2533.0969</v>
      </c>
      <c r="GQ644">
        <v>440881.75</v>
      </c>
      <c r="GR644">
        <v>-103731.23</v>
      </c>
      <c r="GS644">
        <v>-93689.547000000006</v>
      </c>
      <c r="GT644">
        <v>-6611.5742</v>
      </c>
      <c r="GW644">
        <v>-3430.1030000000001</v>
      </c>
      <c r="HA644">
        <v>-11362.824000000001</v>
      </c>
      <c r="HB644">
        <v>-1861.1121000000001</v>
      </c>
      <c r="HE644">
        <v>-116955.16</v>
      </c>
      <c r="HG644">
        <v>2105080</v>
      </c>
    </row>
    <row r="645" spans="1:215" x14ac:dyDescent="0.25">
      <c r="A645">
        <v>46</v>
      </c>
      <c r="B645" t="s">
        <v>923</v>
      </c>
      <c r="C645">
        <v>2012</v>
      </c>
      <c r="E645" t="s">
        <v>924</v>
      </c>
      <c r="F645">
        <v>1942</v>
      </c>
      <c r="G645">
        <v>0</v>
      </c>
      <c r="I645">
        <v>0</v>
      </c>
      <c r="J645" t="s">
        <v>925</v>
      </c>
      <c r="K645" t="s">
        <v>926</v>
      </c>
      <c r="L645" t="s">
        <v>926</v>
      </c>
      <c r="M645">
        <v>5</v>
      </c>
      <c r="N645" t="s">
        <v>721</v>
      </c>
      <c r="O645">
        <v>0</v>
      </c>
      <c r="P645" t="s">
        <v>633</v>
      </c>
      <c r="Q645" t="s">
        <v>617</v>
      </c>
      <c r="R645">
        <v>2</v>
      </c>
      <c r="S645">
        <v>0</v>
      </c>
      <c r="T645" s="60">
        <v>41090</v>
      </c>
      <c r="U645" s="60">
        <v>41090</v>
      </c>
      <c r="V645" s="60">
        <v>41090</v>
      </c>
      <c r="W645" t="s">
        <v>201</v>
      </c>
      <c r="X645" t="s">
        <v>927</v>
      </c>
      <c r="Y645" t="s">
        <v>635</v>
      </c>
      <c r="Z645">
        <v>3.5000000000000003E-2</v>
      </c>
      <c r="AA645">
        <v>7.2499997999999996E-2</v>
      </c>
      <c r="AB645">
        <v>1</v>
      </c>
      <c r="AC645">
        <v>0</v>
      </c>
      <c r="AD645">
        <v>3</v>
      </c>
      <c r="AE645">
        <v>0</v>
      </c>
      <c r="AF645">
        <v>1</v>
      </c>
      <c r="AG645">
        <v>15</v>
      </c>
      <c r="BP645" s="60">
        <v>41090</v>
      </c>
      <c r="BQ645">
        <v>2136612</v>
      </c>
      <c r="BR645">
        <v>2405709</v>
      </c>
      <c r="BS645">
        <v>0.88800000999999995</v>
      </c>
      <c r="BT645">
        <v>269097</v>
      </c>
      <c r="BV645">
        <v>476233</v>
      </c>
      <c r="BW645">
        <v>22046.523000000001</v>
      </c>
      <c r="BX645">
        <v>1.0143</v>
      </c>
      <c r="BY645">
        <v>0</v>
      </c>
      <c r="BZ645">
        <v>0</v>
      </c>
      <c r="CA645">
        <v>0</v>
      </c>
      <c r="CC645">
        <v>6.0000000000000001E-3</v>
      </c>
      <c r="CE645">
        <v>0.11</v>
      </c>
      <c r="CG645">
        <v>1.4999999999999999E-2</v>
      </c>
      <c r="CJ645">
        <v>6.3000001E-2</v>
      </c>
      <c r="CS645">
        <v>0</v>
      </c>
      <c r="CT645">
        <v>0</v>
      </c>
      <c r="CU645">
        <v>0</v>
      </c>
      <c r="CV645">
        <v>0.58799999999999997</v>
      </c>
      <c r="CW645">
        <v>0.36000000999999998</v>
      </c>
      <c r="CX645">
        <v>0.22799999000000001</v>
      </c>
      <c r="CY645">
        <v>0.28999998999999999</v>
      </c>
      <c r="CZ645">
        <v>0</v>
      </c>
      <c r="DA645">
        <v>0</v>
      </c>
      <c r="DB645">
        <v>5.8999999999999997E-2</v>
      </c>
      <c r="DC645">
        <v>1E-3</v>
      </c>
      <c r="DD645">
        <v>3.3000003999999999E-2</v>
      </c>
      <c r="DE645">
        <v>2.9999998999999999E-2</v>
      </c>
      <c r="DF645">
        <v>2014</v>
      </c>
      <c r="DG645">
        <v>0.16470114999999999</v>
      </c>
      <c r="DH645">
        <v>6.2913828000000005E-2</v>
      </c>
      <c r="DI645">
        <v>0.10178732</v>
      </c>
      <c r="DJ645">
        <v>0.17329857000000001</v>
      </c>
      <c r="DK645">
        <v>0.23621239999999999</v>
      </c>
      <c r="DR645">
        <v>1</v>
      </c>
      <c r="DS645">
        <v>1</v>
      </c>
      <c r="DT645">
        <v>0</v>
      </c>
      <c r="DU645">
        <v>0</v>
      </c>
      <c r="DV645">
        <v>10772</v>
      </c>
      <c r="DW645">
        <v>474828.25</v>
      </c>
      <c r="DX645">
        <v>46.369999</v>
      </c>
      <c r="DY645">
        <v>9.2399997999999997</v>
      </c>
      <c r="DZ645">
        <v>44.080002</v>
      </c>
      <c r="EA645">
        <v>1211</v>
      </c>
      <c r="EC645">
        <v>7520</v>
      </c>
      <c r="ED645">
        <v>110230.68</v>
      </c>
      <c r="EF645">
        <v>14.657999999999999</v>
      </c>
      <c r="EG645">
        <v>5181</v>
      </c>
      <c r="EH645">
        <v>93754.968999999997</v>
      </c>
      <c r="EN645">
        <v>347</v>
      </c>
      <c r="EO645">
        <v>6830.8472000000002</v>
      </c>
      <c r="EP645">
        <v>166</v>
      </c>
      <c r="ES645">
        <v>1826</v>
      </c>
      <c r="EU645">
        <v>1826</v>
      </c>
      <c r="EV645">
        <v>19503</v>
      </c>
      <c r="EW645">
        <v>0</v>
      </c>
      <c r="EX645">
        <v>0</v>
      </c>
      <c r="EZ645">
        <v>1655859.8</v>
      </c>
      <c r="FA645">
        <v>67333.781000000003</v>
      </c>
      <c r="FB645">
        <v>1194852.5</v>
      </c>
      <c r="FI645">
        <v>1958546.1</v>
      </c>
      <c r="FP645">
        <v>29961.643</v>
      </c>
      <c r="FQ645">
        <v>25161.916000000001</v>
      </c>
      <c r="FS645">
        <v>2487.3921</v>
      </c>
      <c r="FW645">
        <v>57610.949000000001</v>
      </c>
      <c r="FX645">
        <v>14785.431</v>
      </c>
      <c r="FZ645">
        <v>20.518999000000001</v>
      </c>
      <c r="GB645">
        <v>20.518999000000001</v>
      </c>
      <c r="GL645">
        <v>-4615.0352000000003</v>
      </c>
      <c r="GP645">
        <v>-2799.28</v>
      </c>
      <c r="GQ645">
        <v>65002.586000000003</v>
      </c>
      <c r="GR645">
        <v>-111255.59</v>
      </c>
      <c r="GS645">
        <v>-100868.3</v>
      </c>
      <c r="GT645">
        <v>-6842.0907999999999</v>
      </c>
      <c r="GW645">
        <v>-3545.2069999999999</v>
      </c>
      <c r="HA645">
        <v>-23112.532999999999</v>
      </c>
      <c r="HB645">
        <v>-1763.0228999999999</v>
      </c>
      <c r="HE645">
        <v>-136131.16</v>
      </c>
      <c r="HG645">
        <v>2033951.5</v>
      </c>
    </row>
    <row r="646" spans="1:215" x14ac:dyDescent="0.25">
      <c r="A646">
        <v>46</v>
      </c>
      <c r="B646" t="s">
        <v>923</v>
      </c>
      <c r="C646">
        <v>2013</v>
      </c>
      <c r="E646" t="s">
        <v>924</v>
      </c>
      <c r="F646">
        <v>1942</v>
      </c>
      <c r="G646">
        <v>0</v>
      </c>
      <c r="I646">
        <v>0</v>
      </c>
      <c r="J646" t="s">
        <v>925</v>
      </c>
      <c r="K646" t="s">
        <v>926</v>
      </c>
      <c r="L646" t="s">
        <v>926</v>
      </c>
      <c r="M646">
        <v>5</v>
      </c>
      <c r="N646" t="s">
        <v>721</v>
      </c>
      <c r="O646">
        <v>0</v>
      </c>
      <c r="P646" t="s">
        <v>633</v>
      </c>
      <c r="Q646" t="s">
        <v>617</v>
      </c>
      <c r="R646">
        <v>2</v>
      </c>
      <c r="S646">
        <v>0</v>
      </c>
      <c r="T646" s="60">
        <v>41455</v>
      </c>
      <c r="U646" s="60">
        <v>41455</v>
      </c>
      <c r="V646" s="60">
        <v>41455</v>
      </c>
      <c r="W646" t="s">
        <v>201</v>
      </c>
      <c r="X646" t="s">
        <v>927</v>
      </c>
      <c r="Y646" t="s">
        <v>635</v>
      </c>
      <c r="Z646">
        <v>3.5000000000000003E-2</v>
      </c>
      <c r="AA646">
        <v>7.2499997999999996E-2</v>
      </c>
      <c r="AB646">
        <v>1</v>
      </c>
      <c r="AC646">
        <v>0</v>
      </c>
      <c r="AD646">
        <v>3</v>
      </c>
      <c r="AE646">
        <v>0</v>
      </c>
      <c r="AF646">
        <v>1</v>
      </c>
      <c r="AG646">
        <v>15</v>
      </c>
      <c r="AO646">
        <v>11344182</v>
      </c>
      <c r="AP646">
        <v>11451994</v>
      </c>
      <c r="AQ646">
        <v>-360735.44</v>
      </c>
      <c r="AR646">
        <v>0</v>
      </c>
      <c r="AS646">
        <v>0</v>
      </c>
      <c r="AT646">
        <v>1</v>
      </c>
      <c r="AU646">
        <v>1</v>
      </c>
      <c r="AV646">
        <v>4</v>
      </c>
      <c r="AX646">
        <v>0</v>
      </c>
      <c r="AY646">
        <v>0.33333333999999998</v>
      </c>
      <c r="AZ646">
        <v>1</v>
      </c>
      <c r="BC646">
        <v>4</v>
      </c>
      <c r="BD646">
        <v>2</v>
      </c>
      <c r="BE646">
        <v>1</v>
      </c>
      <c r="BP646" s="60">
        <v>41455</v>
      </c>
      <c r="BQ646">
        <v>2213423</v>
      </c>
      <c r="BR646">
        <v>2504403</v>
      </c>
      <c r="BS646">
        <v>0.88400000000000001</v>
      </c>
      <c r="BT646">
        <v>290980</v>
      </c>
      <c r="BV646">
        <v>459832</v>
      </c>
      <c r="BY646">
        <v>0</v>
      </c>
      <c r="BZ646">
        <v>0</v>
      </c>
      <c r="CA646">
        <v>0</v>
      </c>
      <c r="CC646">
        <v>0.111</v>
      </c>
      <c r="CE646">
        <v>0.11</v>
      </c>
      <c r="CG646">
        <v>4.3000001000000003E-2</v>
      </c>
      <c r="CJ646">
        <v>6.8999998000000007E-2</v>
      </c>
      <c r="CS646">
        <v>0</v>
      </c>
      <c r="CT646">
        <v>0</v>
      </c>
      <c r="CU646">
        <v>0</v>
      </c>
      <c r="CV646">
        <v>0.58700001000000002</v>
      </c>
      <c r="CW646">
        <v>0.34499999999999997</v>
      </c>
      <c r="CX646">
        <v>0.24200000999999999</v>
      </c>
      <c r="CY646">
        <v>0.25600001</v>
      </c>
      <c r="CZ646">
        <v>0</v>
      </c>
      <c r="DA646">
        <v>0</v>
      </c>
      <c r="DB646">
        <v>5.6999995999999997E-2</v>
      </c>
      <c r="DC646">
        <v>5.0000000000000001E-3</v>
      </c>
      <c r="DD646">
        <v>4.5000001999999997E-2</v>
      </c>
      <c r="DE646">
        <v>5.0000001000000002E-2</v>
      </c>
      <c r="DF646">
        <v>2015</v>
      </c>
      <c r="DG646">
        <v>0.14863175000000001</v>
      </c>
      <c r="DH646">
        <v>6.6082709000000003E-2</v>
      </c>
      <c r="DI646">
        <v>8.2549049999999999E-2</v>
      </c>
      <c r="DJ646">
        <v>0.16139076999999999</v>
      </c>
      <c r="DK646">
        <v>0.22747347000000001</v>
      </c>
      <c r="DR646">
        <v>1</v>
      </c>
      <c r="DS646">
        <v>1</v>
      </c>
      <c r="DT646">
        <v>0</v>
      </c>
      <c r="DU646">
        <v>0</v>
      </c>
      <c r="DV646">
        <v>11112</v>
      </c>
      <c r="DW646">
        <v>458424.75</v>
      </c>
      <c r="DX646">
        <v>46.32</v>
      </c>
      <c r="DY646">
        <v>9</v>
      </c>
      <c r="DZ646">
        <v>41.255001</v>
      </c>
      <c r="EA646">
        <v>2017</v>
      </c>
      <c r="EC646">
        <v>8122</v>
      </c>
      <c r="ED646">
        <v>116539.4</v>
      </c>
      <c r="EF646">
        <v>14.349</v>
      </c>
      <c r="EG646">
        <v>5659</v>
      </c>
      <c r="EN646">
        <v>406</v>
      </c>
      <c r="EP646">
        <v>174</v>
      </c>
      <c r="ES646">
        <v>1883</v>
      </c>
      <c r="EU646">
        <v>1883</v>
      </c>
      <c r="EV646">
        <v>21251</v>
      </c>
      <c r="EW646">
        <v>0</v>
      </c>
      <c r="EX646">
        <v>0</v>
      </c>
      <c r="FB646">
        <v>1294768.8</v>
      </c>
      <c r="FI646">
        <v>2115927</v>
      </c>
      <c r="FP646">
        <v>30386.942999999999</v>
      </c>
      <c r="FQ646">
        <v>30356.865000000002</v>
      </c>
      <c r="FS646">
        <v>1377.675</v>
      </c>
      <c r="FW646">
        <v>62121.483999999997</v>
      </c>
      <c r="FX646">
        <v>230840.73</v>
      </c>
      <c r="FZ646">
        <v>17.370999999999999</v>
      </c>
      <c r="GB646">
        <v>17.370999999999999</v>
      </c>
      <c r="GL646">
        <v>-5952.2329</v>
      </c>
      <c r="GP646">
        <v>-3235.3479000000002</v>
      </c>
      <c r="GQ646">
        <v>289744.25</v>
      </c>
      <c r="GR646">
        <v>-117271.58</v>
      </c>
      <c r="GS646">
        <v>-106661.65</v>
      </c>
      <c r="GT646">
        <v>-6860.2178000000004</v>
      </c>
      <c r="GW646">
        <v>-3749.71</v>
      </c>
      <c r="HA646">
        <v>-6051.7739000000001</v>
      </c>
      <c r="HB646">
        <v>-1841.0930000000001</v>
      </c>
      <c r="HE646">
        <v>-131116.67000000001</v>
      </c>
      <c r="HG646">
        <v>2192579</v>
      </c>
    </row>
    <row r="647" spans="1:215" x14ac:dyDescent="0.25">
      <c r="A647">
        <v>46</v>
      </c>
      <c r="B647" t="s">
        <v>923</v>
      </c>
      <c r="C647">
        <v>2014</v>
      </c>
      <c r="E647" t="s">
        <v>924</v>
      </c>
      <c r="F647">
        <v>1942</v>
      </c>
      <c r="G647">
        <v>0</v>
      </c>
      <c r="I647">
        <v>0</v>
      </c>
      <c r="J647" t="s">
        <v>925</v>
      </c>
      <c r="K647" t="s">
        <v>926</v>
      </c>
      <c r="L647" t="s">
        <v>926</v>
      </c>
      <c r="M647">
        <v>5</v>
      </c>
      <c r="N647" t="s">
        <v>721</v>
      </c>
      <c r="O647">
        <v>0</v>
      </c>
      <c r="P647" t="s">
        <v>633</v>
      </c>
      <c r="Q647" t="s">
        <v>617</v>
      </c>
      <c r="R647">
        <v>2</v>
      </c>
      <c r="S647">
        <v>0</v>
      </c>
      <c r="T647" s="60">
        <v>41820</v>
      </c>
      <c r="U647" s="60">
        <v>41820</v>
      </c>
      <c r="V647" s="60">
        <v>41820</v>
      </c>
      <c r="W647" t="s">
        <v>201</v>
      </c>
      <c r="X647" t="s">
        <v>927</v>
      </c>
      <c r="Y647" t="s">
        <v>619</v>
      </c>
      <c r="Z647">
        <v>3.5000000000000003E-2</v>
      </c>
      <c r="AA647">
        <v>7.2499997999999996E-2</v>
      </c>
      <c r="AB647">
        <v>1</v>
      </c>
      <c r="AC647">
        <v>0</v>
      </c>
      <c r="AD647">
        <v>3</v>
      </c>
      <c r="AE647">
        <v>1</v>
      </c>
      <c r="AF647">
        <v>1</v>
      </c>
      <c r="AG647">
        <v>15</v>
      </c>
      <c r="BP647" s="60">
        <v>41820</v>
      </c>
      <c r="BQ647">
        <v>2415219</v>
      </c>
      <c r="BR647">
        <v>2649404.5</v>
      </c>
      <c r="BS647">
        <v>0.91199993999999995</v>
      </c>
      <c r="BT647">
        <v>234185.5</v>
      </c>
      <c r="BV647">
        <v>460029.63</v>
      </c>
      <c r="BY647">
        <v>0</v>
      </c>
      <c r="BZ647">
        <v>0</v>
      </c>
      <c r="CA647">
        <v>0</v>
      </c>
      <c r="CC647">
        <v>0.16700001</v>
      </c>
      <c r="CE647">
        <v>9.3000001999999998E-2</v>
      </c>
      <c r="CG647">
        <v>0.12100001000000001</v>
      </c>
      <c r="CJ647">
        <v>6.8999998000000007E-2</v>
      </c>
      <c r="CS647">
        <v>0</v>
      </c>
      <c r="CT647">
        <v>0</v>
      </c>
      <c r="CU647">
        <v>0</v>
      </c>
      <c r="CV647">
        <v>0.57899999999999996</v>
      </c>
      <c r="CW647">
        <v>0.31799999000000001</v>
      </c>
      <c r="CX647">
        <v>0.26100001</v>
      </c>
      <c r="CY647">
        <v>0.23499999999999999</v>
      </c>
      <c r="CZ647">
        <v>0</v>
      </c>
      <c r="DA647">
        <v>0</v>
      </c>
      <c r="DB647">
        <v>7.2999998999999996E-2</v>
      </c>
      <c r="DC647">
        <v>2E-3</v>
      </c>
      <c r="DD647">
        <v>6.1999999E-2</v>
      </c>
      <c r="DE647">
        <v>5.0000001000000002E-2</v>
      </c>
      <c r="DF647">
        <v>2016</v>
      </c>
      <c r="DI647">
        <v>8.8599995000000001E-2</v>
      </c>
      <c r="DJ647">
        <v>0.15379999999999999</v>
      </c>
      <c r="DR647">
        <v>0</v>
      </c>
      <c r="DS647">
        <v>0</v>
      </c>
      <c r="DT647">
        <v>0</v>
      </c>
      <c r="DU647">
        <v>0</v>
      </c>
      <c r="DV647">
        <v>10848</v>
      </c>
      <c r="DW647">
        <v>460029.63</v>
      </c>
      <c r="DZ647">
        <v>42.207000999999998</v>
      </c>
      <c r="EC647">
        <v>8333</v>
      </c>
      <c r="ED647">
        <v>123149.16</v>
      </c>
      <c r="EF647">
        <v>14.778</v>
      </c>
      <c r="EV647">
        <v>19181</v>
      </c>
      <c r="EW647">
        <v>0</v>
      </c>
      <c r="EX647">
        <v>0</v>
      </c>
    </row>
    <row r="648" spans="1:215" x14ac:dyDescent="0.25">
      <c r="A648">
        <v>47</v>
      </c>
      <c r="B648" t="s">
        <v>928</v>
      </c>
      <c r="C648">
        <v>2001</v>
      </c>
      <c r="E648" t="s">
        <v>929</v>
      </c>
      <c r="F648">
        <v>1942</v>
      </c>
      <c r="G648">
        <v>0</v>
      </c>
      <c r="I648">
        <v>0</v>
      </c>
      <c r="J648" t="s">
        <v>925</v>
      </c>
      <c r="K648" t="s">
        <v>926</v>
      </c>
      <c r="L648" t="s">
        <v>926</v>
      </c>
      <c r="M648">
        <v>2</v>
      </c>
      <c r="N648" t="s">
        <v>625</v>
      </c>
      <c r="O648">
        <v>0</v>
      </c>
      <c r="P648" t="s">
        <v>633</v>
      </c>
      <c r="Q648" t="s">
        <v>617</v>
      </c>
      <c r="R648">
        <v>2</v>
      </c>
      <c r="S648">
        <v>0</v>
      </c>
      <c r="T648" s="60">
        <v>37072</v>
      </c>
      <c r="U648" s="60">
        <v>37072</v>
      </c>
      <c r="V648" s="60">
        <v>37072</v>
      </c>
      <c r="W648" t="s">
        <v>201</v>
      </c>
      <c r="X648" t="s">
        <v>689</v>
      </c>
      <c r="Y648" t="s">
        <v>627</v>
      </c>
      <c r="Z648">
        <v>5.5E-2</v>
      </c>
      <c r="AA648">
        <v>7.9999998000000003E-2</v>
      </c>
      <c r="AB648">
        <v>1</v>
      </c>
      <c r="AC648">
        <v>0</v>
      </c>
      <c r="AD648">
        <v>1</v>
      </c>
      <c r="AE648">
        <v>1</v>
      </c>
      <c r="AF648">
        <v>3</v>
      </c>
      <c r="AG648">
        <v>19</v>
      </c>
      <c r="BP648" s="60">
        <v>37072</v>
      </c>
      <c r="BQ648">
        <v>5844838</v>
      </c>
      <c r="BR648">
        <v>7997931</v>
      </c>
      <c r="BS648">
        <v>0.73100001000000003</v>
      </c>
      <c r="BT648">
        <v>2153093</v>
      </c>
      <c r="BV648">
        <v>1326375</v>
      </c>
      <c r="BW648">
        <v>247526.22</v>
      </c>
      <c r="BX648">
        <v>1</v>
      </c>
      <c r="BY648">
        <v>0</v>
      </c>
      <c r="BZ648">
        <v>0</v>
      </c>
      <c r="CA648">
        <v>0</v>
      </c>
      <c r="CC648">
        <v>-7.8000001999999999E-2</v>
      </c>
      <c r="CE648">
        <v>3.9999999000000001E-2</v>
      </c>
      <c r="CG648">
        <v>9.4999999000000002E-2</v>
      </c>
      <c r="CJ648">
        <v>9.4999999000000002E-2</v>
      </c>
      <c r="CS648">
        <v>0</v>
      </c>
      <c r="CT648">
        <v>0</v>
      </c>
      <c r="CU648">
        <v>0</v>
      </c>
      <c r="CV648">
        <v>0.625</v>
      </c>
      <c r="CW648">
        <v>0.49599999</v>
      </c>
      <c r="CX648">
        <v>0.12899999000000001</v>
      </c>
      <c r="CY648">
        <v>0.37400000999999999</v>
      </c>
      <c r="CZ648">
        <v>0</v>
      </c>
      <c r="DA648">
        <v>0</v>
      </c>
      <c r="DB648">
        <v>0</v>
      </c>
      <c r="DC648">
        <v>1E-3</v>
      </c>
      <c r="DD648">
        <v>0</v>
      </c>
      <c r="DE648">
        <v>0</v>
      </c>
      <c r="DF648">
        <v>2003</v>
      </c>
      <c r="DG648">
        <v>0.1381</v>
      </c>
      <c r="DH648">
        <v>7.6499998999999999E-2</v>
      </c>
      <c r="DI648">
        <v>6.1600000000000002E-2</v>
      </c>
      <c r="DJ648">
        <v>0.17299998999999999</v>
      </c>
      <c r="DK648">
        <v>0.24949999</v>
      </c>
      <c r="DR648">
        <v>0</v>
      </c>
      <c r="DS648">
        <v>0</v>
      </c>
      <c r="DT648">
        <v>0</v>
      </c>
      <c r="DU648">
        <v>0</v>
      </c>
      <c r="DV648">
        <v>42575</v>
      </c>
      <c r="DW648">
        <v>1318999.5</v>
      </c>
      <c r="DZ648">
        <v>30.981000999999999</v>
      </c>
      <c r="EA648">
        <v>1894</v>
      </c>
      <c r="EC648">
        <v>22819</v>
      </c>
      <c r="ED648">
        <v>309844.56</v>
      </c>
      <c r="EF648">
        <v>13.577999999999999</v>
      </c>
      <c r="EG648">
        <v>15563</v>
      </c>
      <c r="EN648">
        <v>1743</v>
      </c>
      <c r="EP648">
        <v>908</v>
      </c>
      <c r="ES648">
        <v>4605</v>
      </c>
      <c r="EU648">
        <v>4605</v>
      </c>
      <c r="EV648">
        <v>67288</v>
      </c>
      <c r="EW648">
        <v>0</v>
      </c>
      <c r="EX648">
        <v>0</v>
      </c>
      <c r="FB648">
        <v>3499338.3</v>
      </c>
      <c r="FP648">
        <v>106190.58</v>
      </c>
      <c r="FQ648">
        <v>264814.19</v>
      </c>
      <c r="FW648">
        <v>371004.78</v>
      </c>
      <c r="FX648">
        <v>-568762.06000000006</v>
      </c>
      <c r="FZ648">
        <v>94798.266000000003</v>
      </c>
      <c r="GB648">
        <v>113940.48</v>
      </c>
      <c r="GL648">
        <v>-9379.5840000000007</v>
      </c>
      <c r="GN648">
        <v>-1402.2938999999999</v>
      </c>
      <c r="GP648">
        <v>-10933.945</v>
      </c>
      <c r="GQ648">
        <v>-105532.63</v>
      </c>
      <c r="GR648">
        <v>-309071.13</v>
      </c>
      <c r="GS648">
        <v>-309071.13</v>
      </c>
      <c r="HA648">
        <v>-12026.276</v>
      </c>
      <c r="HB648">
        <v>-6414.1670000000004</v>
      </c>
      <c r="HE648">
        <v>-327511.56</v>
      </c>
      <c r="HG648">
        <v>5566841</v>
      </c>
    </row>
    <row r="649" spans="1:215" x14ac:dyDescent="0.25">
      <c r="A649">
        <v>47</v>
      </c>
      <c r="B649" t="s">
        <v>928</v>
      </c>
      <c r="C649">
        <v>2002</v>
      </c>
      <c r="E649" t="s">
        <v>929</v>
      </c>
      <c r="F649">
        <v>1942</v>
      </c>
      <c r="G649">
        <v>0</v>
      </c>
      <c r="I649">
        <v>0</v>
      </c>
      <c r="J649" t="s">
        <v>925</v>
      </c>
      <c r="K649" t="s">
        <v>926</v>
      </c>
      <c r="L649" t="s">
        <v>926</v>
      </c>
      <c r="M649">
        <v>2</v>
      </c>
      <c r="N649" t="s">
        <v>625</v>
      </c>
      <c r="O649">
        <v>0</v>
      </c>
      <c r="P649" t="s">
        <v>633</v>
      </c>
      <c r="Q649" t="s">
        <v>617</v>
      </c>
      <c r="R649">
        <v>2</v>
      </c>
      <c r="S649">
        <v>0</v>
      </c>
      <c r="T649" s="60">
        <v>37437</v>
      </c>
      <c r="U649" s="60">
        <v>37437</v>
      </c>
      <c r="V649" s="60">
        <v>37437</v>
      </c>
      <c r="W649" t="s">
        <v>201</v>
      </c>
      <c r="X649" t="s">
        <v>689</v>
      </c>
      <c r="Y649" t="s">
        <v>627</v>
      </c>
      <c r="Z649">
        <v>5.5E-2</v>
      </c>
      <c r="AA649">
        <v>7.9999998000000003E-2</v>
      </c>
      <c r="AB649">
        <v>1</v>
      </c>
      <c r="AC649">
        <v>0</v>
      </c>
      <c r="AD649">
        <v>1</v>
      </c>
      <c r="AE649">
        <v>1</v>
      </c>
      <c r="AF649">
        <v>3</v>
      </c>
      <c r="AG649">
        <v>19</v>
      </c>
      <c r="BP649" s="60">
        <v>37437</v>
      </c>
      <c r="BQ649">
        <v>5920475</v>
      </c>
      <c r="BR649">
        <v>8511834</v>
      </c>
      <c r="BS649">
        <v>0.69599997999999996</v>
      </c>
      <c r="BT649">
        <v>2591358</v>
      </c>
      <c r="BV649">
        <v>1413262</v>
      </c>
      <c r="BW649">
        <v>242486.09</v>
      </c>
      <c r="BX649">
        <v>1.0002998999999999</v>
      </c>
      <c r="BY649">
        <v>0</v>
      </c>
      <c r="BZ649">
        <v>0</v>
      </c>
      <c r="CA649">
        <v>0</v>
      </c>
      <c r="CC649">
        <v>-7.5000002999999996E-2</v>
      </c>
      <c r="CE649">
        <v>-2.1999999999999999E-2</v>
      </c>
      <c r="CG649">
        <v>4.0999997000000003E-2</v>
      </c>
      <c r="CJ649">
        <v>4.0999997000000003E-2</v>
      </c>
      <c r="CS649">
        <v>0</v>
      </c>
      <c r="CT649">
        <v>0</v>
      </c>
      <c r="CU649">
        <v>0</v>
      </c>
      <c r="CV649">
        <v>0.61300003999999997</v>
      </c>
      <c r="CW649">
        <v>0.47699999999999998</v>
      </c>
      <c r="CX649">
        <v>0.13600001</v>
      </c>
      <c r="CY649">
        <v>0.38599998000000002</v>
      </c>
      <c r="CZ649">
        <v>0</v>
      </c>
      <c r="DA649">
        <v>0</v>
      </c>
      <c r="DB649">
        <v>0</v>
      </c>
      <c r="DC649">
        <v>1E-3</v>
      </c>
      <c r="DD649">
        <v>0</v>
      </c>
      <c r="DE649">
        <v>0</v>
      </c>
      <c r="DF649">
        <v>2004</v>
      </c>
      <c r="DG649">
        <v>0.13819999999999999</v>
      </c>
      <c r="DH649">
        <v>7.6499998999999999E-2</v>
      </c>
      <c r="DI649">
        <v>6.1700000999999997E-2</v>
      </c>
      <c r="DJ649">
        <v>0.19319998999999999</v>
      </c>
      <c r="DK649">
        <v>0.26969999</v>
      </c>
      <c r="DR649">
        <v>0</v>
      </c>
      <c r="DS649">
        <v>0</v>
      </c>
      <c r="DT649">
        <v>0</v>
      </c>
      <c r="DU649">
        <v>0</v>
      </c>
      <c r="DV649">
        <v>43246</v>
      </c>
      <c r="DW649">
        <v>1405943.9</v>
      </c>
      <c r="DZ649">
        <v>32.497002000000002</v>
      </c>
      <c r="EA649">
        <v>2448</v>
      </c>
      <c r="EC649">
        <v>23228</v>
      </c>
      <c r="ED649">
        <v>330970</v>
      </c>
      <c r="EF649">
        <v>14.249000000000001</v>
      </c>
      <c r="EG649">
        <v>15916</v>
      </c>
      <c r="EN649">
        <v>1795</v>
      </c>
      <c r="EP649">
        <v>843</v>
      </c>
      <c r="ES649">
        <v>4674</v>
      </c>
      <c r="EU649">
        <v>4674</v>
      </c>
      <c r="EV649">
        <v>68922</v>
      </c>
      <c r="EW649">
        <v>0</v>
      </c>
      <c r="EX649">
        <v>0</v>
      </c>
      <c r="FB649">
        <v>3714368</v>
      </c>
      <c r="FP649">
        <v>112602.13</v>
      </c>
      <c r="FQ649">
        <v>417567.06</v>
      </c>
      <c r="FW649">
        <v>530169.18999999994</v>
      </c>
      <c r="FX649">
        <v>-491092.59</v>
      </c>
      <c r="FZ649">
        <v>72675.077999999994</v>
      </c>
      <c r="GB649">
        <v>89486.304999999993</v>
      </c>
      <c r="GL649">
        <v>-8710.7178000000004</v>
      </c>
      <c r="GN649">
        <v>-1660.097</v>
      </c>
      <c r="GP649">
        <v>-166751.66</v>
      </c>
      <c r="GQ649">
        <v>-48559.578000000001</v>
      </c>
      <c r="GR649">
        <v>-332932.88</v>
      </c>
      <c r="GS649">
        <v>-332932.88</v>
      </c>
      <c r="HA649">
        <v>-10760.528</v>
      </c>
      <c r="HB649">
        <v>-8307.1309000000001</v>
      </c>
      <c r="HE649">
        <v>-352000.53</v>
      </c>
      <c r="HG649">
        <v>5166281</v>
      </c>
    </row>
    <row r="650" spans="1:215" x14ac:dyDescent="0.25">
      <c r="A650">
        <v>47</v>
      </c>
      <c r="B650" t="s">
        <v>928</v>
      </c>
      <c r="C650">
        <v>2003</v>
      </c>
      <c r="E650" t="s">
        <v>929</v>
      </c>
      <c r="F650">
        <v>1942</v>
      </c>
      <c r="G650">
        <v>0</v>
      </c>
      <c r="I650">
        <v>0</v>
      </c>
      <c r="J650" t="s">
        <v>925</v>
      </c>
      <c r="K650" t="s">
        <v>926</v>
      </c>
      <c r="L650" t="s">
        <v>926</v>
      </c>
      <c r="M650">
        <v>2</v>
      </c>
      <c r="N650" t="s">
        <v>625</v>
      </c>
      <c r="O650">
        <v>0</v>
      </c>
      <c r="P650" t="s">
        <v>633</v>
      </c>
      <c r="Q650" t="s">
        <v>617</v>
      </c>
      <c r="R650">
        <v>2</v>
      </c>
      <c r="S650">
        <v>0</v>
      </c>
      <c r="T650" s="60">
        <v>37802</v>
      </c>
      <c r="U650" s="60">
        <v>37802</v>
      </c>
      <c r="V650" s="60">
        <v>37802</v>
      </c>
      <c r="W650" t="s">
        <v>201</v>
      </c>
      <c r="X650" t="s">
        <v>689</v>
      </c>
      <c r="Y650" t="s">
        <v>627</v>
      </c>
      <c r="Z650">
        <v>5.5E-2</v>
      </c>
      <c r="AA650">
        <v>7.9999998000000003E-2</v>
      </c>
      <c r="AB650">
        <v>1</v>
      </c>
      <c r="AC650">
        <v>0</v>
      </c>
      <c r="AD650">
        <v>1</v>
      </c>
      <c r="AE650">
        <v>1</v>
      </c>
      <c r="AF650">
        <v>3</v>
      </c>
      <c r="AG650">
        <v>14</v>
      </c>
      <c r="BP650" s="60">
        <v>37802</v>
      </c>
      <c r="BQ650">
        <v>6085632</v>
      </c>
      <c r="BR650">
        <v>9007851</v>
      </c>
      <c r="BS650">
        <v>0.67600000000000005</v>
      </c>
      <c r="BT650">
        <v>2922218</v>
      </c>
      <c r="BV650">
        <v>1442278</v>
      </c>
      <c r="BW650">
        <v>252709.14</v>
      </c>
      <c r="BX650">
        <v>1.0419999</v>
      </c>
      <c r="BY650">
        <v>0</v>
      </c>
      <c r="BZ650">
        <v>0</v>
      </c>
      <c r="CA650">
        <v>0</v>
      </c>
      <c r="CC650">
        <v>5.3000002999999997E-2</v>
      </c>
      <c r="CE650">
        <v>-3.5999997999999998E-2</v>
      </c>
      <c r="CG650">
        <v>1.7999998999999999E-2</v>
      </c>
      <c r="CJ650">
        <v>1.7999998999999999E-2</v>
      </c>
      <c r="CS650">
        <v>0</v>
      </c>
      <c r="CT650">
        <v>0</v>
      </c>
      <c r="CU650">
        <v>0</v>
      </c>
      <c r="CV650">
        <v>0.66700000000000004</v>
      </c>
      <c r="CW650">
        <v>0.52300000000000002</v>
      </c>
      <c r="CX650">
        <v>0.14399998999999999</v>
      </c>
      <c r="CY650">
        <v>0.33300000000000002</v>
      </c>
      <c r="CZ650">
        <v>0</v>
      </c>
      <c r="DA650">
        <v>0</v>
      </c>
      <c r="DB650">
        <v>0</v>
      </c>
      <c r="DC650">
        <v>0</v>
      </c>
      <c r="DD650">
        <v>0</v>
      </c>
      <c r="DE650">
        <v>0</v>
      </c>
      <c r="DF650">
        <v>2005</v>
      </c>
      <c r="DG650">
        <v>0.13869999</v>
      </c>
      <c r="DH650">
        <v>7.6999999999999999E-2</v>
      </c>
      <c r="DI650">
        <v>6.1700000999999997E-2</v>
      </c>
      <c r="DJ650">
        <v>0.1726</v>
      </c>
      <c r="DK650">
        <v>0.24959998999999999</v>
      </c>
      <c r="DR650">
        <v>0</v>
      </c>
      <c r="DS650">
        <v>0</v>
      </c>
      <c r="DT650">
        <v>0</v>
      </c>
      <c r="DU650">
        <v>0</v>
      </c>
      <c r="DV650">
        <v>42862</v>
      </c>
      <c r="DW650">
        <v>1434596.6</v>
      </c>
      <c r="DZ650">
        <v>33.470001000000003</v>
      </c>
      <c r="EA650">
        <v>4179</v>
      </c>
      <c r="EC650">
        <v>23768</v>
      </c>
      <c r="ED650">
        <v>350388.81</v>
      </c>
      <c r="EF650">
        <v>14.742000000000001</v>
      </c>
      <c r="EG650">
        <v>16267</v>
      </c>
      <c r="EN650">
        <v>1902</v>
      </c>
      <c r="EP650">
        <v>843</v>
      </c>
      <c r="ES650">
        <v>4756</v>
      </c>
      <c r="EU650">
        <v>4756</v>
      </c>
      <c r="EV650">
        <v>70809</v>
      </c>
      <c r="EW650">
        <v>0</v>
      </c>
      <c r="EX650">
        <v>0</v>
      </c>
      <c r="FB650">
        <v>4062300.8</v>
      </c>
      <c r="FP650">
        <v>116466.43</v>
      </c>
      <c r="FQ650">
        <v>286733.5</v>
      </c>
      <c r="FW650">
        <v>403199.94</v>
      </c>
      <c r="FX650">
        <v>196920.83</v>
      </c>
      <c r="FZ650">
        <v>66506.039000000004</v>
      </c>
      <c r="GB650">
        <v>88405.672000000006</v>
      </c>
      <c r="GL650">
        <v>-9254.4639000000006</v>
      </c>
      <c r="GN650">
        <v>-347.34500000000003</v>
      </c>
      <c r="GP650">
        <v>-14337.978999999999</v>
      </c>
      <c r="GQ650">
        <v>664586.63</v>
      </c>
      <c r="GR650">
        <v>-350551.97</v>
      </c>
      <c r="GS650">
        <v>-350551.97</v>
      </c>
      <c r="HA650">
        <v>-10997.227000000001</v>
      </c>
      <c r="HB650">
        <v>-9724.0313000000006</v>
      </c>
      <c r="HE650">
        <v>-371273.22</v>
      </c>
      <c r="HG650">
        <v>5459623.5</v>
      </c>
    </row>
    <row r="651" spans="1:215" x14ac:dyDescent="0.25">
      <c r="A651">
        <v>47</v>
      </c>
      <c r="B651" t="s">
        <v>928</v>
      </c>
      <c r="C651">
        <v>2004</v>
      </c>
      <c r="E651" t="s">
        <v>929</v>
      </c>
      <c r="F651">
        <v>1942</v>
      </c>
      <c r="G651">
        <v>0</v>
      </c>
      <c r="I651">
        <v>0</v>
      </c>
      <c r="J651" t="s">
        <v>925</v>
      </c>
      <c r="K651" t="s">
        <v>926</v>
      </c>
      <c r="L651" t="s">
        <v>926</v>
      </c>
      <c r="M651">
        <v>2</v>
      </c>
      <c r="N651" t="s">
        <v>625</v>
      </c>
      <c r="O651">
        <v>0</v>
      </c>
      <c r="P651" t="s">
        <v>633</v>
      </c>
      <c r="Q651" t="s">
        <v>617</v>
      </c>
      <c r="R651">
        <v>2</v>
      </c>
      <c r="S651">
        <v>0</v>
      </c>
      <c r="T651" s="60">
        <v>38168</v>
      </c>
      <c r="U651" s="60">
        <v>38168</v>
      </c>
      <c r="V651" s="60">
        <v>38168</v>
      </c>
      <c r="W651" t="s">
        <v>201</v>
      </c>
      <c r="X651" t="s">
        <v>689</v>
      </c>
      <c r="Y651" t="s">
        <v>627</v>
      </c>
      <c r="Z651">
        <v>5.0000001000000002E-2</v>
      </c>
      <c r="AA651">
        <v>7.9999998000000003E-2</v>
      </c>
      <c r="AB651">
        <v>1</v>
      </c>
      <c r="AC651">
        <v>0</v>
      </c>
      <c r="AD651">
        <v>1</v>
      </c>
      <c r="AE651">
        <v>1</v>
      </c>
      <c r="AF651">
        <v>3</v>
      </c>
      <c r="AG651">
        <v>24</v>
      </c>
      <c r="BP651" s="60">
        <v>38168</v>
      </c>
      <c r="BQ651">
        <v>6498608</v>
      </c>
      <c r="BR651">
        <v>9485605</v>
      </c>
      <c r="BS651">
        <v>0.68500000000000005</v>
      </c>
      <c r="BT651">
        <v>2986996</v>
      </c>
      <c r="BV651">
        <v>1472429</v>
      </c>
      <c r="BW651">
        <v>249730.16</v>
      </c>
      <c r="BX651">
        <v>1.0878000000000001</v>
      </c>
      <c r="BY651">
        <v>0</v>
      </c>
      <c r="BZ651">
        <v>0</v>
      </c>
      <c r="CA651">
        <v>0</v>
      </c>
      <c r="CC651">
        <v>0.16600001</v>
      </c>
      <c r="CE651">
        <v>4.3000001000000003E-2</v>
      </c>
      <c r="CG651">
        <v>2.7999999000000001E-2</v>
      </c>
      <c r="CJ651">
        <v>9.3999997000000002E-2</v>
      </c>
      <c r="CS651">
        <v>0</v>
      </c>
      <c r="CT651">
        <v>0</v>
      </c>
      <c r="CU651">
        <v>0</v>
      </c>
      <c r="CV651">
        <v>0.66000002999999996</v>
      </c>
      <c r="CW651">
        <v>0.5</v>
      </c>
      <c r="CX651">
        <v>0.16</v>
      </c>
      <c r="CY651">
        <v>0.33000001000000001</v>
      </c>
      <c r="CZ651">
        <v>0</v>
      </c>
      <c r="DA651">
        <v>0</v>
      </c>
      <c r="DB651">
        <v>0</v>
      </c>
      <c r="DC651">
        <v>0</v>
      </c>
      <c r="DD651">
        <v>0</v>
      </c>
      <c r="DE651">
        <v>0</v>
      </c>
      <c r="DF651">
        <v>2006</v>
      </c>
      <c r="DG651">
        <v>0.13869999</v>
      </c>
      <c r="DH651">
        <v>7.6999999999999999E-2</v>
      </c>
      <c r="DI651">
        <v>6.1700000999999997E-2</v>
      </c>
      <c r="DJ651">
        <v>0.2326</v>
      </c>
      <c r="DK651">
        <v>0.30959999999999999</v>
      </c>
      <c r="DR651">
        <v>0</v>
      </c>
      <c r="DS651">
        <v>0</v>
      </c>
      <c r="DT651">
        <v>0</v>
      </c>
      <c r="DU651">
        <v>0</v>
      </c>
      <c r="DV651">
        <v>42816</v>
      </c>
      <c r="DW651">
        <v>1464608.4</v>
      </c>
      <c r="DZ651">
        <v>34.207000999999998</v>
      </c>
      <c r="EA651">
        <v>4693</v>
      </c>
      <c r="EC651">
        <v>24388</v>
      </c>
      <c r="ED651">
        <v>374579.59</v>
      </c>
      <c r="EF651">
        <v>15.359</v>
      </c>
      <c r="EG651">
        <v>16667</v>
      </c>
      <c r="EN651">
        <v>1994</v>
      </c>
      <c r="EP651">
        <v>883</v>
      </c>
      <c r="ES651">
        <v>4844</v>
      </c>
      <c r="EU651">
        <v>4844</v>
      </c>
      <c r="EV651">
        <v>71897</v>
      </c>
      <c r="EW651">
        <v>0</v>
      </c>
      <c r="EX651">
        <v>0</v>
      </c>
      <c r="FB651">
        <v>4167609.3</v>
      </c>
      <c r="FP651">
        <v>119821.84</v>
      </c>
      <c r="FQ651">
        <v>289406.34000000003</v>
      </c>
      <c r="FW651">
        <v>409228.19</v>
      </c>
      <c r="FX651">
        <v>858357.44</v>
      </c>
      <c r="FZ651">
        <v>25037.057000000001</v>
      </c>
      <c r="GB651">
        <v>47473.266000000003</v>
      </c>
      <c r="GL651">
        <v>-9121.9580000000005</v>
      </c>
      <c r="GN651">
        <v>-319.29599000000002</v>
      </c>
      <c r="GP651">
        <v>-8386.4032999999999</v>
      </c>
      <c r="GQ651">
        <v>1297231.3</v>
      </c>
      <c r="GR651">
        <v>-371376.03</v>
      </c>
      <c r="GS651">
        <v>-371376.03</v>
      </c>
      <c r="HA651">
        <v>-11924.029</v>
      </c>
      <c r="HB651">
        <v>-7775.5556999999999</v>
      </c>
      <c r="HE651">
        <v>-391075.63</v>
      </c>
      <c r="HG651">
        <v>6365779</v>
      </c>
    </row>
    <row r="652" spans="1:215" x14ac:dyDescent="0.25">
      <c r="A652">
        <v>47</v>
      </c>
      <c r="B652" t="s">
        <v>928</v>
      </c>
      <c r="C652">
        <v>2005</v>
      </c>
      <c r="E652" t="s">
        <v>929</v>
      </c>
      <c r="F652">
        <v>1942</v>
      </c>
      <c r="G652">
        <v>0</v>
      </c>
      <c r="I652">
        <v>0</v>
      </c>
      <c r="J652" t="s">
        <v>925</v>
      </c>
      <c r="K652" t="s">
        <v>926</v>
      </c>
      <c r="L652" t="s">
        <v>926</v>
      </c>
      <c r="M652">
        <v>2</v>
      </c>
      <c r="N652" t="s">
        <v>625</v>
      </c>
      <c r="O652">
        <v>0</v>
      </c>
      <c r="P652" t="s">
        <v>633</v>
      </c>
      <c r="Q652" t="s">
        <v>617</v>
      </c>
      <c r="R652">
        <v>2</v>
      </c>
      <c r="S652">
        <v>0</v>
      </c>
      <c r="T652" s="60">
        <v>38533</v>
      </c>
      <c r="U652" s="60">
        <v>38533</v>
      </c>
      <c r="V652" s="60">
        <v>38533</v>
      </c>
      <c r="W652" t="s">
        <v>201</v>
      </c>
      <c r="X652" t="s">
        <v>689</v>
      </c>
      <c r="Y652" t="s">
        <v>627</v>
      </c>
      <c r="Z652">
        <v>4.5000001999999997E-2</v>
      </c>
      <c r="AA652">
        <v>7.9999998000000003E-2</v>
      </c>
      <c r="AB652">
        <v>1</v>
      </c>
      <c r="AC652">
        <v>0</v>
      </c>
      <c r="AD652">
        <v>1</v>
      </c>
      <c r="AE652">
        <v>1</v>
      </c>
      <c r="AF652">
        <v>3</v>
      </c>
      <c r="AG652">
        <v>23</v>
      </c>
      <c r="BP652" s="60">
        <v>38533</v>
      </c>
      <c r="BQ652">
        <v>7013846</v>
      </c>
      <c r="BR652">
        <v>10048587</v>
      </c>
      <c r="BS652">
        <v>0.69800001</v>
      </c>
      <c r="BT652">
        <v>3034741</v>
      </c>
      <c r="BV652">
        <v>1516390</v>
      </c>
      <c r="BW652">
        <v>259882.48</v>
      </c>
      <c r="BX652">
        <v>1.0497000000000001</v>
      </c>
      <c r="BY652">
        <v>0</v>
      </c>
      <c r="BZ652">
        <v>0</v>
      </c>
      <c r="CA652">
        <v>0</v>
      </c>
      <c r="CC652">
        <v>0.11799999999999999</v>
      </c>
      <c r="CE652">
        <v>0.111</v>
      </c>
      <c r="CG652">
        <v>3.2000002E-2</v>
      </c>
      <c r="CJ652">
        <v>8.7999999999999995E-2</v>
      </c>
      <c r="CS652">
        <v>0</v>
      </c>
      <c r="CT652">
        <v>0</v>
      </c>
      <c r="CU652">
        <v>0</v>
      </c>
      <c r="CV652">
        <v>0.64999998000000003</v>
      </c>
      <c r="CW652">
        <v>0.47999998999999999</v>
      </c>
      <c r="CX652">
        <v>0.17</v>
      </c>
      <c r="CY652">
        <v>0.34</v>
      </c>
      <c r="CZ652">
        <v>0</v>
      </c>
      <c r="DA652">
        <v>0</v>
      </c>
      <c r="DB652">
        <v>0.01</v>
      </c>
      <c r="DC652">
        <v>0</v>
      </c>
      <c r="DD652">
        <v>0</v>
      </c>
      <c r="DE652">
        <v>0.01</v>
      </c>
      <c r="DF652">
        <v>2007</v>
      </c>
      <c r="DG652">
        <v>0.13850001000000001</v>
      </c>
      <c r="DH652">
        <v>7.6999999999999999E-2</v>
      </c>
      <c r="DI652">
        <v>6.1500001999999998E-2</v>
      </c>
      <c r="DJ652">
        <v>0.17459999000000001</v>
      </c>
      <c r="DK652">
        <v>0.25159999999999999</v>
      </c>
      <c r="DR652">
        <v>0</v>
      </c>
      <c r="DS652">
        <v>0</v>
      </c>
      <c r="DT652">
        <v>0</v>
      </c>
      <c r="DU652">
        <v>0</v>
      </c>
      <c r="DV652">
        <v>42910</v>
      </c>
      <c r="DW652">
        <v>1508645.9</v>
      </c>
      <c r="DZ652">
        <v>35.158000999999999</v>
      </c>
      <c r="EA652">
        <v>5283</v>
      </c>
      <c r="EC652">
        <v>25123</v>
      </c>
      <c r="ED652">
        <v>406220.66</v>
      </c>
      <c r="EF652">
        <v>16.169001000000002</v>
      </c>
      <c r="EG652">
        <v>17248</v>
      </c>
      <c r="EN652">
        <v>2096</v>
      </c>
      <c r="EP652">
        <v>896</v>
      </c>
      <c r="ES652">
        <v>4883</v>
      </c>
      <c r="EU652">
        <v>4883</v>
      </c>
      <c r="EV652">
        <v>73316</v>
      </c>
      <c r="EW652">
        <v>0</v>
      </c>
      <c r="EX652">
        <v>0</v>
      </c>
      <c r="FB652">
        <v>4538294.5</v>
      </c>
      <c r="FN652">
        <v>-854.41899999999998</v>
      </c>
      <c r="FP652">
        <v>113520.91</v>
      </c>
      <c r="FQ652">
        <v>280973.65999999997</v>
      </c>
      <c r="FW652">
        <v>394494.59</v>
      </c>
      <c r="FX652">
        <v>634521.13</v>
      </c>
      <c r="FZ652">
        <v>78890.710999999996</v>
      </c>
      <c r="GB652">
        <v>115809.59</v>
      </c>
      <c r="GL652">
        <v>-10836.293</v>
      </c>
      <c r="GM652">
        <v>50804.175999999999</v>
      </c>
      <c r="GN652">
        <v>-48479.550999999999</v>
      </c>
      <c r="GO652">
        <v>-47625.129000000001</v>
      </c>
      <c r="GP652">
        <v>1231.9570000000001</v>
      </c>
      <c r="GQ652">
        <v>1137545.6000000001</v>
      </c>
      <c r="GR652">
        <v>-395614.75</v>
      </c>
      <c r="GS652">
        <v>-395614.75</v>
      </c>
      <c r="HA652">
        <v>-12904.812</v>
      </c>
      <c r="HB652">
        <v>-7505.6611000000003</v>
      </c>
      <c r="HE652">
        <v>-416025.22</v>
      </c>
      <c r="HF652">
        <v>-40013.008000000002</v>
      </c>
      <c r="HG652">
        <v>7047286.5</v>
      </c>
    </row>
    <row r="653" spans="1:215" x14ac:dyDescent="0.25">
      <c r="A653">
        <v>47</v>
      </c>
      <c r="B653" t="s">
        <v>928</v>
      </c>
      <c r="C653">
        <v>2006</v>
      </c>
      <c r="E653" t="s">
        <v>929</v>
      </c>
      <c r="F653">
        <v>1942</v>
      </c>
      <c r="G653">
        <v>0</v>
      </c>
      <c r="I653">
        <v>0</v>
      </c>
      <c r="J653" t="s">
        <v>925</v>
      </c>
      <c r="K653" t="s">
        <v>926</v>
      </c>
      <c r="L653" t="s">
        <v>926</v>
      </c>
      <c r="M653">
        <v>2</v>
      </c>
      <c r="N653" t="s">
        <v>625</v>
      </c>
      <c r="O653">
        <v>0</v>
      </c>
      <c r="P653" t="s">
        <v>633</v>
      </c>
      <c r="Q653" t="s">
        <v>617</v>
      </c>
      <c r="R653">
        <v>2</v>
      </c>
      <c r="S653">
        <v>0</v>
      </c>
      <c r="T653" s="60">
        <v>38898</v>
      </c>
      <c r="U653" s="60">
        <v>38898</v>
      </c>
      <c r="V653" s="60">
        <v>38898</v>
      </c>
      <c r="W653" t="s">
        <v>201</v>
      </c>
      <c r="X653" t="s">
        <v>689</v>
      </c>
      <c r="Y653" t="s">
        <v>627</v>
      </c>
      <c r="Z653">
        <v>4.5000001999999997E-2</v>
      </c>
      <c r="AA653">
        <v>7.7500000999999999E-2</v>
      </c>
      <c r="AB653">
        <v>1</v>
      </c>
      <c r="AC653">
        <v>0</v>
      </c>
      <c r="AD653">
        <v>1</v>
      </c>
      <c r="AE653">
        <v>1</v>
      </c>
      <c r="AF653">
        <v>3</v>
      </c>
      <c r="AG653">
        <v>22</v>
      </c>
      <c r="BP653" s="60">
        <v>38898</v>
      </c>
      <c r="BQ653">
        <v>7556514</v>
      </c>
      <c r="BR653">
        <v>10598346</v>
      </c>
      <c r="BS653">
        <v>0.71300006000000005</v>
      </c>
      <c r="BT653">
        <v>3041831</v>
      </c>
      <c r="BV653">
        <v>1546315</v>
      </c>
      <c r="BW653">
        <v>290057.75</v>
      </c>
      <c r="BX653">
        <v>1.0585998999999999</v>
      </c>
      <c r="BY653">
        <v>0</v>
      </c>
      <c r="BZ653">
        <v>0</v>
      </c>
      <c r="CA653">
        <v>0</v>
      </c>
      <c r="CC653">
        <v>7.5000002999999996E-2</v>
      </c>
      <c r="CE653">
        <v>0.11899999999999999</v>
      </c>
      <c r="CG653">
        <v>6.4000003E-2</v>
      </c>
      <c r="CJ653">
        <v>7.9000003999999999E-2</v>
      </c>
      <c r="CS653">
        <v>0</v>
      </c>
      <c r="CT653">
        <v>0</v>
      </c>
      <c r="CU653">
        <v>0</v>
      </c>
      <c r="CV653">
        <v>0.66000002999999996</v>
      </c>
      <c r="CW653">
        <v>0.47999998999999999</v>
      </c>
      <c r="CX653">
        <v>0.18000000999999999</v>
      </c>
      <c r="CY653">
        <v>0.31</v>
      </c>
      <c r="CZ653">
        <v>0</v>
      </c>
      <c r="DA653">
        <v>0</v>
      </c>
      <c r="DB653">
        <v>2.9999998999999999E-2</v>
      </c>
      <c r="DC653">
        <v>0</v>
      </c>
      <c r="DD653">
        <v>0</v>
      </c>
      <c r="DE653">
        <v>0</v>
      </c>
      <c r="DF653">
        <v>2008</v>
      </c>
      <c r="DG653">
        <v>0.13220000000000001</v>
      </c>
      <c r="DH653">
        <v>7.6999999999999999E-2</v>
      </c>
      <c r="DI653">
        <v>5.5199999E-2</v>
      </c>
      <c r="DJ653">
        <v>0.1759</v>
      </c>
      <c r="DK653">
        <v>0.25290000000000001</v>
      </c>
      <c r="DR653">
        <v>0</v>
      </c>
      <c r="DS653">
        <v>0</v>
      </c>
      <c r="DT653">
        <v>0</v>
      </c>
      <c r="DU653">
        <v>0</v>
      </c>
      <c r="DV653">
        <v>42643</v>
      </c>
      <c r="DW653">
        <v>1538201.1</v>
      </c>
      <c r="DZ653">
        <v>36.071998999999998</v>
      </c>
      <c r="EA653">
        <v>6006</v>
      </c>
      <c r="EC653">
        <v>25731</v>
      </c>
      <c r="ED653">
        <v>422302.91</v>
      </c>
      <c r="EF653">
        <v>16.412001</v>
      </c>
      <c r="EG653">
        <v>17720</v>
      </c>
      <c r="EN653">
        <v>1673</v>
      </c>
      <c r="EP653">
        <v>878</v>
      </c>
      <c r="ES653">
        <v>5460</v>
      </c>
      <c r="EU653">
        <v>5460</v>
      </c>
      <c r="EV653">
        <v>74380</v>
      </c>
      <c r="EW653">
        <v>0</v>
      </c>
      <c r="EX653">
        <v>0</v>
      </c>
      <c r="FB653">
        <v>5042695.5</v>
      </c>
      <c r="FN653">
        <v>-904.61300000000006</v>
      </c>
      <c r="FP653">
        <v>119289.35</v>
      </c>
      <c r="FQ653">
        <v>309180.81</v>
      </c>
      <c r="FW653">
        <v>428470.19</v>
      </c>
      <c r="FX653">
        <v>371596.41</v>
      </c>
      <c r="FZ653">
        <v>118747.2</v>
      </c>
      <c r="GB653">
        <v>165826.04999999999</v>
      </c>
      <c r="GL653">
        <v>-15914.233</v>
      </c>
      <c r="GM653">
        <v>106739.27</v>
      </c>
      <c r="GN653">
        <v>-103655.67999999999</v>
      </c>
      <c r="GO653">
        <v>-102751.07</v>
      </c>
      <c r="GP653">
        <v>1816.6704</v>
      </c>
      <c r="GQ653">
        <v>954878.63</v>
      </c>
      <c r="GR653">
        <v>-424133.53</v>
      </c>
      <c r="GS653">
        <v>-424133.53</v>
      </c>
      <c r="HA653">
        <v>-14883.137000000001</v>
      </c>
      <c r="HB653">
        <v>-7634.5591000000004</v>
      </c>
      <c r="HE653">
        <v>-446651.22</v>
      </c>
      <c r="HG653">
        <v>7555514</v>
      </c>
    </row>
    <row r="654" spans="1:215" x14ac:dyDescent="0.25">
      <c r="A654">
        <v>47</v>
      </c>
      <c r="B654" t="s">
        <v>928</v>
      </c>
      <c r="C654">
        <v>2007</v>
      </c>
      <c r="E654" t="s">
        <v>929</v>
      </c>
      <c r="F654">
        <v>1942</v>
      </c>
      <c r="G654">
        <v>0</v>
      </c>
      <c r="I654">
        <v>0</v>
      </c>
      <c r="J654" t="s">
        <v>925</v>
      </c>
      <c r="K654" t="s">
        <v>926</v>
      </c>
      <c r="L654" t="s">
        <v>926</v>
      </c>
      <c r="M654">
        <v>2</v>
      </c>
      <c r="N654" t="s">
        <v>625</v>
      </c>
      <c r="O654">
        <v>0</v>
      </c>
      <c r="P654" t="s">
        <v>633</v>
      </c>
      <c r="Q654" t="s">
        <v>617</v>
      </c>
      <c r="R654">
        <v>2</v>
      </c>
      <c r="S654">
        <v>0</v>
      </c>
      <c r="T654" s="60">
        <v>39263</v>
      </c>
      <c r="U654" s="60">
        <v>39263</v>
      </c>
      <c r="V654" s="60">
        <v>39263</v>
      </c>
      <c r="W654" t="s">
        <v>201</v>
      </c>
      <c r="X654" t="s">
        <v>689</v>
      </c>
      <c r="Y654" t="s">
        <v>627</v>
      </c>
      <c r="Z654">
        <v>4.5000001999999997E-2</v>
      </c>
      <c r="AA654">
        <v>7.7500000999999999E-2</v>
      </c>
      <c r="AB654">
        <v>1</v>
      </c>
      <c r="AC654">
        <v>0</v>
      </c>
      <c r="AD654">
        <v>1</v>
      </c>
      <c r="AE654">
        <v>1</v>
      </c>
      <c r="AF654">
        <v>3</v>
      </c>
      <c r="AG654">
        <v>21</v>
      </c>
      <c r="BP654" s="60">
        <v>39263</v>
      </c>
      <c r="BQ654">
        <v>8302466</v>
      </c>
      <c r="BR654">
        <v>11209708</v>
      </c>
      <c r="BS654">
        <v>0.74099999999999999</v>
      </c>
      <c r="BT654">
        <v>2907241</v>
      </c>
      <c r="BV654">
        <v>1595200</v>
      </c>
      <c r="BW654">
        <v>301130.84000000003</v>
      </c>
      <c r="BX654">
        <v>1.0001</v>
      </c>
      <c r="BY654">
        <v>0</v>
      </c>
      <c r="BZ654">
        <v>0</v>
      </c>
      <c r="CA654">
        <v>0</v>
      </c>
      <c r="CC654">
        <v>0.16200000000000001</v>
      </c>
      <c r="CE654">
        <v>0.11799999999999999</v>
      </c>
      <c r="CG654">
        <v>0.11399999</v>
      </c>
      <c r="CJ654">
        <v>7.6999999999999999E-2</v>
      </c>
      <c r="CS654">
        <v>0</v>
      </c>
      <c r="CT654">
        <v>0</v>
      </c>
      <c r="CU654">
        <v>0</v>
      </c>
      <c r="CV654">
        <v>0.68000000999999999</v>
      </c>
      <c r="CW654">
        <v>0.47999998999999999</v>
      </c>
      <c r="CX654">
        <v>0.2</v>
      </c>
      <c r="CY654">
        <v>0.27000001000000001</v>
      </c>
      <c r="CZ654">
        <v>0</v>
      </c>
      <c r="DA654">
        <v>0</v>
      </c>
      <c r="DB654">
        <v>5.0000001000000002E-2</v>
      </c>
      <c r="DC654">
        <v>0</v>
      </c>
      <c r="DD654">
        <v>0</v>
      </c>
      <c r="DE654">
        <v>0</v>
      </c>
      <c r="DF654">
        <v>2009</v>
      </c>
      <c r="DG654">
        <v>0.13220000000000001</v>
      </c>
      <c r="DH654">
        <v>7.6999999999999999E-2</v>
      </c>
      <c r="DI654">
        <v>5.5199999E-2</v>
      </c>
      <c r="DJ654">
        <v>0.17110001</v>
      </c>
      <c r="DK654">
        <v>0.24810001000000001</v>
      </c>
      <c r="DR654">
        <v>0</v>
      </c>
      <c r="DS654">
        <v>0</v>
      </c>
      <c r="DT654">
        <v>0</v>
      </c>
      <c r="DU654">
        <v>0</v>
      </c>
      <c r="DV654">
        <v>42184</v>
      </c>
      <c r="DW654">
        <v>1586436.5</v>
      </c>
      <c r="DZ654">
        <v>37.608001999999999</v>
      </c>
      <c r="EA654">
        <v>6621</v>
      </c>
      <c r="EC654">
        <v>26301</v>
      </c>
      <c r="ED654">
        <v>456863.47</v>
      </c>
      <c r="EF654">
        <v>17.370999999999999</v>
      </c>
      <c r="EG654">
        <v>18251</v>
      </c>
      <c r="EN654">
        <v>1687</v>
      </c>
      <c r="EP654">
        <v>810</v>
      </c>
      <c r="ES654">
        <v>5553</v>
      </c>
      <c r="EU654">
        <v>5553</v>
      </c>
      <c r="EV654">
        <v>75106</v>
      </c>
      <c r="EW654">
        <v>0</v>
      </c>
      <c r="EX654">
        <v>0</v>
      </c>
      <c r="FB654">
        <v>5439581.5</v>
      </c>
      <c r="FI654">
        <v>8668381</v>
      </c>
      <c r="FN654">
        <v>-667.58</v>
      </c>
      <c r="FP654">
        <v>122129.49</v>
      </c>
      <c r="FQ654">
        <v>309348.75</v>
      </c>
      <c r="FW654">
        <v>431478.25</v>
      </c>
      <c r="FX654">
        <v>1038461.9</v>
      </c>
      <c r="FZ654">
        <v>142795.79999999999</v>
      </c>
      <c r="GB654">
        <v>198508.08</v>
      </c>
      <c r="GL654">
        <v>-18838.085999999999</v>
      </c>
      <c r="GM654">
        <v>162868.84</v>
      </c>
      <c r="GN654">
        <v>-159084.63</v>
      </c>
      <c r="GO654">
        <v>-158417.04999999999</v>
      </c>
      <c r="GP654">
        <v>2889.4744000000001</v>
      </c>
      <c r="GQ654">
        <v>1656283.9</v>
      </c>
      <c r="GR654">
        <v>-457510.16</v>
      </c>
      <c r="GS654">
        <v>-457510.16</v>
      </c>
      <c r="HA654">
        <v>-16996.925999999999</v>
      </c>
      <c r="HB654">
        <v>-8980.2754000000004</v>
      </c>
      <c r="HE654">
        <v>-483487.34</v>
      </c>
      <c r="HG654">
        <v>8728310</v>
      </c>
    </row>
    <row r="655" spans="1:215" x14ac:dyDescent="0.25">
      <c r="A655">
        <v>47</v>
      </c>
      <c r="B655" t="s">
        <v>928</v>
      </c>
      <c r="C655">
        <v>2008</v>
      </c>
      <c r="E655" t="s">
        <v>929</v>
      </c>
      <c r="F655">
        <v>1942</v>
      </c>
      <c r="G655">
        <v>0</v>
      </c>
      <c r="I655">
        <v>0</v>
      </c>
      <c r="J655" t="s">
        <v>925</v>
      </c>
      <c r="K655" t="s">
        <v>926</v>
      </c>
      <c r="L655" t="s">
        <v>926</v>
      </c>
      <c r="M655">
        <v>2</v>
      </c>
      <c r="N655" t="s">
        <v>625</v>
      </c>
      <c r="O655">
        <v>0</v>
      </c>
      <c r="P655" t="s">
        <v>633</v>
      </c>
      <c r="Q655" t="s">
        <v>617</v>
      </c>
      <c r="R655">
        <v>2</v>
      </c>
      <c r="S655">
        <v>0</v>
      </c>
      <c r="T655" s="60">
        <v>39629</v>
      </c>
      <c r="U655" s="60">
        <v>39629</v>
      </c>
      <c r="V655" s="60">
        <v>39629</v>
      </c>
      <c r="W655" t="s">
        <v>201</v>
      </c>
      <c r="X655" t="s">
        <v>927</v>
      </c>
      <c r="Y655" t="s">
        <v>627</v>
      </c>
      <c r="Z655">
        <v>4.5000001999999997E-2</v>
      </c>
      <c r="AA655">
        <v>7.7500000999999999E-2</v>
      </c>
      <c r="AB655">
        <v>1</v>
      </c>
      <c r="AC655">
        <v>0</v>
      </c>
      <c r="AD655">
        <v>3</v>
      </c>
      <c r="AE655">
        <v>1</v>
      </c>
      <c r="AF655">
        <v>3</v>
      </c>
      <c r="AG655">
        <v>20</v>
      </c>
      <c r="BP655" s="60">
        <v>39629</v>
      </c>
      <c r="BQ655">
        <v>8691076</v>
      </c>
      <c r="BR655">
        <v>11721272</v>
      </c>
      <c r="BS655">
        <v>0.74099999999999999</v>
      </c>
      <c r="BT655">
        <v>3030196</v>
      </c>
      <c r="BV655">
        <v>1628421</v>
      </c>
      <c r="BW655">
        <v>305315.40999999997</v>
      </c>
      <c r="BX655">
        <v>1</v>
      </c>
      <c r="BY655">
        <v>0</v>
      </c>
      <c r="BZ655">
        <v>0</v>
      </c>
      <c r="CA655">
        <v>0</v>
      </c>
      <c r="CC655">
        <v>-3.0999999E-2</v>
      </c>
      <c r="CE655">
        <v>6.4999998000000003E-2</v>
      </c>
      <c r="CG655">
        <v>9.4999999000000002E-2</v>
      </c>
      <c r="CJ655">
        <v>5.5999998000000002E-2</v>
      </c>
      <c r="CS655">
        <v>0</v>
      </c>
      <c r="CT655">
        <v>0</v>
      </c>
      <c r="CU655">
        <v>0</v>
      </c>
      <c r="CV655">
        <v>0.60699999000000004</v>
      </c>
      <c r="CW655">
        <v>0.40200001000000002</v>
      </c>
      <c r="CX655">
        <v>0.20499999999999999</v>
      </c>
      <c r="CY655">
        <v>0.33200002000000001</v>
      </c>
      <c r="CZ655">
        <v>0</v>
      </c>
      <c r="DA655">
        <v>0</v>
      </c>
      <c r="DB655">
        <v>5.0000001000000002E-2</v>
      </c>
      <c r="DC655">
        <v>8.0000000000000002E-3</v>
      </c>
      <c r="DD655">
        <v>3.0000000000000001E-3</v>
      </c>
      <c r="DE655">
        <v>0</v>
      </c>
      <c r="DF655">
        <v>2010</v>
      </c>
      <c r="DG655">
        <v>0.13220000000000001</v>
      </c>
      <c r="DH655">
        <v>7.6999999999999999E-2</v>
      </c>
      <c r="DI655">
        <v>5.5199999E-2</v>
      </c>
      <c r="DJ655">
        <v>0.17790001999999999</v>
      </c>
      <c r="DK655">
        <v>0.25490001000000001</v>
      </c>
      <c r="DR655">
        <v>0</v>
      </c>
      <c r="DS655">
        <v>0</v>
      </c>
      <c r="DT655">
        <v>0</v>
      </c>
      <c r="DU655">
        <v>0</v>
      </c>
      <c r="DV655">
        <v>41561</v>
      </c>
      <c r="DW655">
        <v>1619705.9</v>
      </c>
      <c r="DZ655">
        <v>38.972000000000001</v>
      </c>
      <c r="EA655">
        <v>6898</v>
      </c>
      <c r="EC655">
        <v>26821</v>
      </c>
      <c r="ED655">
        <v>485529.81</v>
      </c>
      <c r="EF655">
        <v>18.103000999999999</v>
      </c>
      <c r="EG655">
        <v>18746</v>
      </c>
      <c r="EN655">
        <v>1690</v>
      </c>
      <c r="EP655">
        <v>797</v>
      </c>
      <c r="ES655">
        <v>5588</v>
      </c>
      <c r="EU655">
        <v>5588</v>
      </c>
      <c r="EV655">
        <v>75280</v>
      </c>
      <c r="EW655">
        <v>0</v>
      </c>
      <c r="EX655">
        <v>0</v>
      </c>
      <c r="FB655">
        <v>5764122.5</v>
      </c>
      <c r="FI655">
        <v>8311970.5</v>
      </c>
      <c r="FN655">
        <v>-3406.9960000000001</v>
      </c>
      <c r="FP655">
        <v>122894.38</v>
      </c>
      <c r="FQ655">
        <v>304074.84000000003</v>
      </c>
      <c r="FW655">
        <v>426969.22</v>
      </c>
      <c r="FX655">
        <v>-478796.72</v>
      </c>
      <c r="FZ655">
        <v>160193.41</v>
      </c>
      <c r="GB655">
        <v>217398.55</v>
      </c>
      <c r="GL655">
        <v>-27440.445</v>
      </c>
      <c r="GM655">
        <v>140001.07999999999</v>
      </c>
      <c r="GN655">
        <v>-120693.28</v>
      </c>
      <c r="GO655">
        <v>-117286.28</v>
      </c>
      <c r="GP655">
        <v>1518.1280999999999</v>
      </c>
      <c r="GQ655">
        <v>158956.54999999999</v>
      </c>
      <c r="GR655">
        <v>-488003.78</v>
      </c>
      <c r="GS655">
        <v>-488003.78</v>
      </c>
      <c r="HA655">
        <v>-21758.916000000001</v>
      </c>
      <c r="HB655">
        <v>-8207.3281000000006</v>
      </c>
      <c r="HE655">
        <v>-517970.03</v>
      </c>
      <c r="HG655">
        <v>8369297</v>
      </c>
    </row>
    <row r="656" spans="1:215" x14ac:dyDescent="0.25">
      <c r="A656">
        <v>47</v>
      </c>
      <c r="B656" t="s">
        <v>928</v>
      </c>
      <c r="C656">
        <v>2009</v>
      </c>
      <c r="E656" t="s">
        <v>929</v>
      </c>
      <c r="F656">
        <v>1942</v>
      </c>
      <c r="G656">
        <v>0</v>
      </c>
      <c r="I656">
        <v>0</v>
      </c>
      <c r="J656" t="s">
        <v>925</v>
      </c>
      <c r="K656" t="s">
        <v>926</v>
      </c>
      <c r="L656" t="s">
        <v>926</v>
      </c>
      <c r="M656">
        <v>2</v>
      </c>
      <c r="N656" t="s">
        <v>625</v>
      </c>
      <c r="O656">
        <v>0</v>
      </c>
      <c r="P656" t="s">
        <v>633</v>
      </c>
      <c r="Q656" t="s">
        <v>617</v>
      </c>
      <c r="R656">
        <v>2</v>
      </c>
      <c r="S656">
        <v>0</v>
      </c>
      <c r="T656" s="60">
        <v>39994</v>
      </c>
      <c r="U656" s="60">
        <v>39994</v>
      </c>
      <c r="V656" s="60">
        <v>39994</v>
      </c>
      <c r="W656" t="s">
        <v>201</v>
      </c>
      <c r="X656" t="s">
        <v>927</v>
      </c>
      <c r="Y656" t="s">
        <v>627</v>
      </c>
      <c r="Z656">
        <v>4.5000001999999997E-2</v>
      </c>
      <c r="AA656">
        <v>7.7500000999999999E-2</v>
      </c>
      <c r="AB656">
        <v>1</v>
      </c>
      <c r="AC656">
        <v>0</v>
      </c>
      <c r="AD656">
        <v>3</v>
      </c>
      <c r="AE656">
        <v>1</v>
      </c>
      <c r="AF656">
        <v>3</v>
      </c>
      <c r="AG656">
        <v>19</v>
      </c>
      <c r="BP656" s="60">
        <v>39994</v>
      </c>
      <c r="BQ656">
        <v>8383148</v>
      </c>
      <c r="BR656">
        <v>12377262</v>
      </c>
      <c r="BS656">
        <v>0.67699999</v>
      </c>
      <c r="BT656">
        <v>3994114</v>
      </c>
      <c r="BV656">
        <v>1678931</v>
      </c>
      <c r="BW656">
        <v>320114.75</v>
      </c>
      <c r="BX656">
        <v>1</v>
      </c>
      <c r="BY656">
        <v>0</v>
      </c>
      <c r="BZ656">
        <v>0</v>
      </c>
      <c r="CA656">
        <v>0</v>
      </c>
      <c r="CC656">
        <v>-0.18799999000000001</v>
      </c>
      <c r="CE656">
        <v>-2.9000001000000001E-2</v>
      </c>
      <c r="CG656">
        <v>1.8999999E-2</v>
      </c>
      <c r="CJ656">
        <v>2.3E-2</v>
      </c>
      <c r="CS656">
        <v>0</v>
      </c>
      <c r="CT656">
        <v>0</v>
      </c>
      <c r="CU656">
        <v>0</v>
      </c>
      <c r="CV656">
        <v>0.59699999999999998</v>
      </c>
      <c r="CW656">
        <v>0.32099998000000002</v>
      </c>
      <c r="CX656">
        <v>0.27599998999999997</v>
      </c>
      <c r="CY656">
        <v>0.28899999999999998</v>
      </c>
      <c r="CZ656">
        <v>0</v>
      </c>
      <c r="DA656">
        <v>0</v>
      </c>
      <c r="DB656">
        <v>4.0999997000000003E-2</v>
      </c>
      <c r="DC656">
        <v>1E-3</v>
      </c>
      <c r="DD656">
        <v>4.0000000000000001E-3</v>
      </c>
      <c r="DE656">
        <v>6.8000004000000003E-2</v>
      </c>
      <c r="DF656">
        <v>2011</v>
      </c>
      <c r="DG656">
        <v>0.13220000000000001</v>
      </c>
      <c r="DH656">
        <v>7.6999999999999999E-2</v>
      </c>
      <c r="DI656">
        <v>5.5199999E-2</v>
      </c>
      <c r="DJ656">
        <v>0.21790001000000001</v>
      </c>
      <c r="DK656">
        <v>0.2949</v>
      </c>
      <c r="DR656">
        <v>0</v>
      </c>
      <c r="DS656">
        <v>0</v>
      </c>
      <c r="DT656">
        <v>0</v>
      </c>
      <c r="DU656">
        <v>0</v>
      </c>
      <c r="DV656">
        <v>40486</v>
      </c>
      <c r="DW656">
        <v>1669885.8</v>
      </c>
      <c r="DZ656">
        <v>41.245998</v>
      </c>
      <c r="EA656">
        <v>6599</v>
      </c>
      <c r="EC656">
        <v>27544</v>
      </c>
      <c r="ED656">
        <v>525719</v>
      </c>
      <c r="EF656">
        <v>19.087</v>
      </c>
      <c r="EG656">
        <v>19368</v>
      </c>
      <c r="EN656">
        <v>1683</v>
      </c>
      <c r="EP656">
        <v>696</v>
      </c>
      <c r="ES656">
        <v>5797</v>
      </c>
      <c r="EU656">
        <v>5797</v>
      </c>
      <c r="EV656">
        <v>74629</v>
      </c>
      <c r="EW656">
        <v>0</v>
      </c>
      <c r="EX656">
        <v>0</v>
      </c>
      <c r="FB656">
        <v>6203581</v>
      </c>
      <c r="FI656">
        <v>6620849.5</v>
      </c>
      <c r="FN656">
        <v>-1471.144</v>
      </c>
      <c r="FP656">
        <v>124689.63</v>
      </c>
      <c r="FQ656">
        <v>317398.21999999997</v>
      </c>
      <c r="FW656">
        <v>442087.84</v>
      </c>
      <c r="FX656">
        <v>-1734242.3</v>
      </c>
      <c r="FZ656">
        <v>110079.92</v>
      </c>
      <c r="GB656">
        <v>155191.64000000001</v>
      </c>
      <c r="GL656">
        <v>-18459.148000000001</v>
      </c>
      <c r="GM656">
        <v>23923.870999999999</v>
      </c>
      <c r="GN656">
        <v>-15586.102999999999</v>
      </c>
      <c r="GO656">
        <v>-14114.959000000001</v>
      </c>
      <c r="GP656">
        <v>3119.0277999999998</v>
      </c>
      <c r="GQ656">
        <v>-1143965.1000000001</v>
      </c>
      <c r="GR656">
        <v>-526813.81000000006</v>
      </c>
      <c r="GS656">
        <v>-526813.81000000006</v>
      </c>
      <c r="HA656">
        <v>-37553.688000000002</v>
      </c>
      <c r="HB656">
        <v>-8196.9717000000001</v>
      </c>
      <c r="HE656">
        <v>-572564.43999999994</v>
      </c>
      <c r="HG656">
        <v>6652767</v>
      </c>
    </row>
    <row r="657" spans="1:215" x14ac:dyDescent="0.25">
      <c r="A657">
        <v>47</v>
      </c>
      <c r="B657" t="s">
        <v>928</v>
      </c>
      <c r="C657">
        <v>2010</v>
      </c>
      <c r="E657" t="s">
        <v>929</v>
      </c>
      <c r="F657">
        <v>1942</v>
      </c>
      <c r="G657">
        <v>0</v>
      </c>
      <c r="I657">
        <v>0</v>
      </c>
      <c r="J657" t="s">
        <v>925</v>
      </c>
      <c r="K657" t="s">
        <v>926</v>
      </c>
      <c r="L657" t="s">
        <v>926</v>
      </c>
      <c r="M657">
        <v>2</v>
      </c>
      <c r="N657" t="s">
        <v>625</v>
      </c>
      <c r="O657">
        <v>0</v>
      </c>
      <c r="P657" t="s">
        <v>633</v>
      </c>
      <c r="Q657" t="s">
        <v>617</v>
      </c>
      <c r="R657">
        <v>2</v>
      </c>
      <c r="S657">
        <v>0</v>
      </c>
      <c r="T657" s="60">
        <v>40359</v>
      </c>
      <c r="U657" s="60">
        <v>40359</v>
      </c>
      <c r="V657" s="60">
        <v>40359</v>
      </c>
      <c r="W657" t="s">
        <v>201</v>
      </c>
      <c r="X657" t="s">
        <v>927</v>
      </c>
      <c r="Y657" t="s">
        <v>627</v>
      </c>
      <c r="Z657">
        <v>4.5000001999999997E-2</v>
      </c>
      <c r="AA657">
        <v>7.7500000999999999E-2</v>
      </c>
      <c r="AB657">
        <v>1</v>
      </c>
      <c r="AC657">
        <v>0</v>
      </c>
      <c r="AD657">
        <v>3</v>
      </c>
      <c r="AE657">
        <v>1</v>
      </c>
      <c r="AF657">
        <v>3</v>
      </c>
      <c r="AG657">
        <v>18</v>
      </c>
      <c r="BP657" s="60">
        <v>40359</v>
      </c>
      <c r="BQ657">
        <v>8369772</v>
      </c>
      <c r="BR657">
        <v>12676367</v>
      </c>
      <c r="BS657">
        <v>0.66000002999999996</v>
      </c>
      <c r="BT657">
        <v>4306595</v>
      </c>
      <c r="BV657">
        <v>1681593</v>
      </c>
      <c r="BW657">
        <v>317979.63</v>
      </c>
      <c r="BX657">
        <v>1.0353000000000001</v>
      </c>
      <c r="BY657">
        <v>0</v>
      </c>
      <c r="BZ657">
        <v>0</v>
      </c>
      <c r="CA657">
        <v>0</v>
      </c>
      <c r="CC657">
        <v>0.111</v>
      </c>
      <c r="CE657">
        <v>-4.3999999999999997E-2</v>
      </c>
      <c r="CG657">
        <v>1.6000001E-2</v>
      </c>
      <c r="CJ657">
        <v>2.4E-2</v>
      </c>
      <c r="CS657">
        <v>0</v>
      </c>
      <c r="CT657">
        <v>0</v>
      </c>
      <c r="CU657">
        <v>0</v>
      </c>
      <c r="CV657">
        <v>0.58599997000000004</v>
      </c>
      <c r="CW657">
        <v>0.33500001000000001</v>
      </c>
      <c r="CX657">
        <v>0.25100001999999999</v>
      </c>
      <c r="CY657">
        <v>0.29899998999999999</v>
      </c>
      <c r="CZ657">
        <v>0</v>
      </c>
      <c r="DA657">
        <v>0</v>
      </c>
      <c r="DB657">
        <v>3.6999999999999998E-2</v>
      </c>
      <c r="DC657">
        <v>1.0999999999999999E-2</v>
      </c>
      <c r="DD657">
        <v>1.2E-2</v>
      </c>
      <c r="DE657">
        <v>5.5E-2</v>
      </c>
      <c r="DF657">
        <v>2012</v>
      </c>
      <c r="DG657">
        <v>0.13220000000000001</v>
      </c>
      <c r="DH657">
        <v>7.7100001000000001E-2</v>
      </c>
      <c r="DI657">
        <v>5.5100001000000003E-2</v>
      </c>
      <c r="DJ657">
        <v>0.23749999999999999</v>
      </c>
      <c r="DK657">
        <v>0.31459999</v>
      </c>
      <c r="DR657">
        <v>0</v>
      </c>
      <c r="DS657">
        <v>0</v>
      </c>
      <c r="DT657">
        <v>0</v>
      </c>
      <c r="DU657">
        <v>0</v>
      </c>
      <c r="DV657">
        <v>39884</v>
      </c>
      <c r="DW657">
        <v>1672252.9</v>
      </c>
      <c r="DX657">
        <v>47.099997999999999</v>
      </c>
      <c r="DY657">
        <v>14.5</v>
      </c>
      <c r="DZ657">
        <v>41.928001000000002</v>
      </c>
      <c r="EA657">
        <v>6749</v>
      </c>
      <c r="EC657">
        <v>28248</v>
      </c>
      <c r="ED657">
        <v>547042.25</v>
      </c>
      <c r="EF657">
        <v>19.365998999999999</v>
      </c>
      <c r="EG657">
        <v>20021</v>
      </c>
      <c r="EH657">
        <v>444031.88</v>
      </c>
      <c r="EN657">
        <v>1720</v>
      </c>
      <c r="EP657">
        <v>684</v>
      </c>
      <c r="ES657">
        <v>5823</v>
      </c>
      <c r="EU657">
        <v>5823</v>
      </c>
      <c r="EV657">
        <v>74881</v>
      </c>
      <c r="EW657">
        <v>0</v>
      </c>
      <c r="EX657">
        <v>0</v>
      </c>
      <c r="FB657">
        <v>6423968</v>
      </c>
      <c r="FI657">
        <v>7239332</v>
      </c>
      <c r="FN657">
        <v>-261.02199999999999</v>
      </c>
      <c r="FP657">
        <v>126498.63</v>
      </c>
      <c r="FQ657">
        <v>326605.88</v>
      </c>
      <c r="FW657">
        <v>453104.5</v>
      </c>
      <c r="FX657">
        <v>667412.18999999994</v>
      </c>
      <c r="FZ657">
        <v>52896.008000000002</v>
      </c>
      <c r="GB657">
        <v>104934.84</v>
      </c>
      <c r="GL657">
        <v>-17637.669999999998</v>
      </c>
      <c r="GM657">
        <v>919.12598000000003</v>
      </c>
      <c r="GN657">
        <v>562.18402000000003</v>
      </c>
      <c r="GO657">
        <v>823.20599000000004</v>
      </c>
      <c r="GP657">
        <v>3073.3341999999998</v>
      </c>
      <c r="GQ657">
        <v>1212368.5</v>
      </c>
      <c r="GR657">
        <v>-551734.31000000006</v>
      </c>
      <c r="GS657">
        <v>-551734.31000000006</v>
      </c>
      <c r="HA657">
        <v>-17273.199000000001</v>
      </c>
      <c r="HB657">
        <v>-7808.2002000000002</v>
      </c>
      <c r="HE657">
        <v>-576815.68999999994</v>
      </c>
      <c r="HG657">
        <v>7288320</v>
      </c>
    </row>
    <row r="658" spans="1:215" x14ac:dyDescent="0.25">
      <c r="A658">
        <v>47</v>
      </c>
      <c r="B658" t="s">
        <v>928</v>
      </c>
      <c r="C658">
        <v>2011</v>
      </c>
      <c r="E658" t="s">
        <v>929</v>
      </c>
      <c r="F658">
        <v>1942</v>
      </c>
      <c r="G658">
        <v>0</v>
      </c>
      <c r="I658">
        <v>0</v>
      </c>
      <c r="J658" t="s">
        <v>925</v>
      </c>
      <c r="K658" t="s">
        <v>926</v>
      </c>
      <c r="L658" t="s">
        <v>926</v>
      </c>
      <c r="M658">
        <v>2</v>
      </c>
      <c r="N658" t="s">
        <v>625</v>
      </c>
      <c r="O658">
        <v>0</v>
      </c>
      <c r="P658" t="s">
        <v>633</v>
      </c>
      <c r="Q658" t="s">
        <v>617</v>
      </c>
      <c r="R658">
        <v>2</v>
      </c>
      <c r="S658">
        <v>0</v>
      </c>
      <c r="T658" s="60">
        <v>40724</v>
      </c>
      <c r="U658" s="60">
        <v>40724</v>
      </c>
      <c r="V658" s="60">
        <v>40724</v>
      </c>
      <c r="W658" t="s">
        <v>201</v>
      </c>
      <c r="X658" t="s">
        <v>927</v>
      </c>
      <c r="Y658" t="s">
        <v>627</v>
      </c>
      <c r="Z658">
        <v>3.5000000000000003E-2</v>
      </c>
      <c r="AA658">
        <v>7.2499997999999996E-2</v>
      </c>
      <c r="AB658">
        <v>1</v>
      </c>
      <c r="AC658">
        <v>0</v>
      </c>
      <c r="AD658">
        <v>3</v>
      </c>
      <c r="AE658">
        <v>1</v>
      </c>
      <c r="AF658">
        <v>3</v>
      </c>
      <c r="AG658">
        <v>17</v>
      </c>
      <c r="BP658" s="60">
        <v>40724</v>
      </c>
      <c r="BQ658">
        <v>8795250</v>
      </c>
      <c r="BR658">
        <v>11335259</v>
      </c>
      <c r="BS658">
        <v>0.77599996000000004</v>
      </c>
      <c r="BT658">
        <v>2540009</v>
      </c>
      <c r="BV658">
        <v>1652576</v>
      </c>
      <c r="BW658">
        <v>328038</v>
      </c>
      <c r="BX658">
        <v>1.0179</v>
      </c>
      <c r="BY658">
        <v>0</v>
      </c>
      <c r="BZ658">
        <v>0</v>
      </c>
      <c r="CA658">
        <v>0</v>
      </c>
      <c r="CC658">
        <v>0.22399999000000001</v>
      </c>
      <c r="CE658">
        <v>3.3000000000000002E-2</v>
      </c>
      <c r="CG658">
        <v>4.3999999999999997E-2</v>
      </c>
      <c r="CJ658">
        <v>5.4000000999999999E-2</v>
      </c>
      <c r="CS658">
        <v>0</v>
      </c>
      <c r="CT658">
        <v>0</v>
      </c>
      <c r="CU658">
        <v>0</v>
      </c>
      <c r="CV658">
        <v>0.62299996999999996</v>
      </c>
      <c r="CW658">
        <v>0.36300000999999998</v>
      </c>
      <c r="CX658">
        <v>0.25999999000000001</v>
      </c>
      <c r="CY658">
        <v>0.27100000000000002</v>
      </c>
      <c r="CZ658">
        <v>0</v>
      </c>
      <c r="DA658">
        <v>0</v>
      </c>
      <c r="DB658">
        <v>4.0999997000000003E-2</v>
      </c>
      <c r="DC658">
        <v>8.0000000000000002E-3</v>
      </c>
      <c r="DD658">
        <v>1.8999999E-2</v>
      </c>
      <c r="DE658">
        <v>3.9000000999999999E-2</v>
      </c>
      <c r="DF658">
        <v>2013</v>
      </c>
      <c r="DG658">
        <v>0.10580000000000001</v>
      </c>
      <c r="DH658">
        <v>7.6499998999999999E-2</v>
      </c>
      <c r="DI658">
        <v>2.9300000999999999E-2</v>
      </c>
      <c r="DJ658">
        <v>0.15509999999999999</v>
      </c>
      <c r="DK658">
        <v>0.2316</v>
      </c>
      <c r="DR658">
        <v>0</v>
      </c>
      <c r="DS658">
        <v>0</v>
      </c>
      <c r="DT658">
        <v>0</v>
      </c>
      <c r="DU658">
        <v>0</v>
      </c>
      <c r="DV658">
        <v>38759</v>
      </c>
      <c r="DW658">
        <v>1643389.8</v>
      </c>
      <c r="DX658">
        <v>47.400002000000001</v>
      </c>
      <c r="DY658">
        <v>14.8</v>
      </c>
      <c r="DZ658">
        <v>42.400002000000001</v>
      </c>
      <c r="EA658">
        <v>7074</v>
      </c>
      <c r="EC658">
        <v>28900</v>
      </c>
      <c r="ED658">
        <v>569141.81000000006</v>
      </c>
      <c r="EF658">
        <v>19.693000999999999</v>
      </c>
      <c r="EG658">
        <v>20689</v>
      </c>
      <c r="EH658">
        <v>466015.38</v>
      </c>
      <c r="EN658">
        <v>1714</v>
      </c>
      <c r="EO658">
        <v>41647.233999999997</v>
      </c>
      <c r="EP658">
        <v>655</v>
      </c>
      <c r="ES658">
        <v>5842</v>
      </c>
      <c r="EU658">
        <v>5842</v>
      </c>
      <c r="EV658">
        <v>74733</v>
      </c>
      <c r="EW658">
        <v>0</v>
      </c>
      <c r="EX658">
        <v>0</v>
      </c>
      <c r="FB658">
        <v>5968860</v>
      </c>
      <c r="FI658">
        <v>8677948</v>
      </c>
      <c r="FN658">
        <v>-247.52699999999999</v>
      </c>
      <c r="FP658">
        <v>125058.13</v>
      </c>
      <c r="FQ658">
        <v>331895.75</v>
      </c>
      <c r="FW658">
        <v>456953.88</v>
      </c>
      <c r="FX658">
        <v>1500941.8</v>
      </c>
      <c r="FZ658">
        <v>23551.453000000001</v>
      </c>
      <c r="GB658">
        <v>107460.45</v>
      </c>
      <c r="GL658">
        <v>-15863.727000000001</v>
      </c>
      <c r="GM658">
        <v>1261.08</v>
      </c>
      <c r="GN658">
        <v>144.74100000000001</v>
      </c>
      <c r="GO658">
        <v>392.26801</v>
      </c>
      <c r="GP658">
        <v>2533.0969</v>
      </c>
      <c r="GQ658">
        <v>2053431.3</v>
      </c>
      <c r="GR658">
        <v>-577425.25</v>
      </c>
      <c r="GS658">
        <v>-577425.25</v>
      </c>
      <c r="HA658">
        <v>-20841.168000000001</v>
      </c>
      <c r="HB658">
        <v>-7895.5181000000002</v>
      </c>
      <c r="HE658">
        <v>-606161.93999999994</v>
      </c>
      <c r="HG658">
        <v>8735589</v>
      </c>
    </row>
    <row r="659" spans="1:215" x14ac:dyDescent="0.25">
      <c r="A659">
        <v>47</v>
      </c>
      <c r="B659" t="s">
        <v>928</v>
      </c>
      <c r="C659">
        <v>2012</v>
      </c>
      <c r="E659" t="s">
        <v>929</v>
      </c>
      <c r="F659">
        <v>1942</v>
      </c>
      <c r="G659">
        <v>0</v>
      </c>
      <c r="I659">
        <v>0</v>
      </c>
      <c r="J659" t="s">
        <v>925</v>
      </c>
      <c r="K659" t="s">
        <v>926</v>
      </c>
      <c r="L659" t="s">
        <v>926</v>
      </c>
      <c r="M659">
        <v>2</v>
      </c>
      <c r="N659" t="s">
        <v>625</v>
      </c>
      <c r="O659">
        <v>0</v>
      </c>
      <c r="P659" t="s">
        <v>633</v>
      </c>
      <c r="Q659" t="s">
        <v>617</v>
      </c>
      <c r="R659">
        <v>2</v>
      </c>
      <c r="S659">
        <v>0</v>
      </c>
      <c r="T659" s="60">
        <v>41090</v>
      </c>
      <c r="U659" s="60">
        <v>41090</v>
      </c>
      <c r="V659" s="60">
        <v>41090</v>
      </c>
      <c r="W659" t="s">
        <v>201</v>
      </c>
      <c r="X659" t="s">
        <v>927</v>
      </c>
      <c r="Y659" t="s">
        <v>627</v>
      </c>
      <c r="Z659">
        <v>3.5000000000000003E-2</v>
      </c>
      <c r="AA659">
        <v>7.2499997999999996E-2</v>
      </c>
      <c r="AB659">
        <v>1</v>
      </c>
      <c r="AC659">
        <v>0</v>
      </c>
      <c r="AD659">
        <v>3</v>
      </c>
      <c r="AE659">
        <v>1</v>
      </c>
      <c r="AF659">
        <v>3</v>
      </c>
      <c r="AG659">
        <v>16</v>
      </c>
      <c r="BP659" s="60">
        <v>41090</v>
      </c>
      <c r="BQ659">
        <v>8939788</v>
      </c>
      <c r="BR659">
        <v>11605891</v>
      </c>
      <c r="BS659">
        <v>0.76999998000000003</v>
      </c>
      <c r="BT659">
        <v>2666103</v>
      </c>
      <c r="BV659">
        <v>1727667</v>
      </c>
      <c r="BW659">
        <v>252853.48</v>
      </c>
      <c r="BX659">
        <v>0.99980002999999995</v>
      </c>
      <c r="BY659">
        <v>0</v>
      </c>
      <c r="BZ659">
        <v>0</v>
      </c>
      <c r="CA659">
        <v>0</v>
      </c>
      <c r="CC659">
        <v>6.0000000000000001E-3</v>
      </c>
      <c r="CE659">
        <v>0.11</v>
      </c>
      <c r="CG659">
        <v>1.4999999999999999E-2</v>
      </c>
      <c r="CJ659">
        <v>6.3000001E-2</v>
      </c>
      <c r="CS659">
        <v>0</v>
      </c>
      <c r="CT659">
        <v>0</v>
      </c>
      <c r="CU659">
        <v>0</v>
      </c>
      <c r="CV659">
        <v>0.58799999999999997</v>
      </c>
      <c r="CW659">
        <v>0.36000000999999998</v>
      </c>
      <c r="CX659">
        <v>0.22799999000000001</v>
      </c>
      <c r="CY659">
        <v>0.28999998999999999</v>
      </c>
      <c r="CZ659">
        <v>0</v>
      </c>
      <c r="DA659">
        <v>0</v>
      </c>
      <c r="DB659">
        <v>5.8999999999999997E-2</v>
      </c>
      <c r="DC659">
        <v>1E-3</v>
      </c>
      <c r="DD659">
        <v>3.3000003999999999E-2</v>
      </c>
      <c r="DE659">
        <v>2.9999998999999999E-2</v>
      </c>
      <c r="DF659">
        <v>2014</v>
      </c>
      <c r="DG659">
        <v>0.11319999</v>
      </c>
      <c r="DH659">
        <v>7.6499998999999999E-2</v>
      </c>
      <c r="DI659">
        <v>3.6699998999999997E-2</v>
      </c>
      <c r="DJ659">
        <v>0.16770001000000001</v>
      </c>
      <c r="DK659">
        <v>0.24420001</v>
      </c>
      <c r="DR659">
        <v>0</v>
      </c>
      <c r="DS659">
        <v>0</v>
      </c>
      <c r="DT659">
        <v>0</v>
      </c>
      <c r="DU659">
        <v>0</v>
      </c>
      <c r="DV659">
        <v>39360</v>
      </c>
      <c r="DW659">
        <v>1718449.1</v>
      </c>
      <c r="DX659">
        <v>47.150002000000001</v>
      </c>
      <c r="DY659">
        <v>13.35</v>
      </c>
      <c r="DZ659">
        <v>43.66</v>
      </c>
      <c r="EA659">
        <v>6291</v>
      </c>
      <c r="EC659">
        <v>30485</v>
      </c>
      <c r="ED659">
        <v>614303.93999999994</v>
      </c>
      <c r="EF659">
        <v>20.150998999999999</v>
      </c>
      <c r="EG659">
        <v>22145</v>
      </c>
      <c r="EH659">
        <v>508475.78</v>
      </c>
      <c r="EN659">
        <v>1754</v>
      </c>
      <c r="EO659">
        <v>42838.656000000003</v>
      </c>
      <c r="EP659">
        <v>638</v>
      </c>
      <c r="ES659">
        <v>5948</v>
      </c>
      <c r="EU659">
        <v>5948</v>
      </c>
      <c r="EV659">
        <v>76136</v>
      </c>
      <c r="EW659">
        <v>0</v>
      </c>
      <c r="EX659">
        <v>0</v>
      </c>
      <c r="EZ659">
        <v>6142608</v>
      </c>
      <c r="FA659">
        <v>448058.91</v>
      </c>
      <c r="FB659">
        <v>6208801.5</v>
      </c>
      <c r="FI659">
        <v>8453863</v>
      </c>
      <c r="FN659">
        <v>-431.50200000000001</v>
      </c>
      <c r="FP659">
        <v>121850.03</v>
      </c>
      <c r="FQ659">
        <v>250586.97</v>
      </c>
      <c r="FW659">
        <v>372437</v>
      </c>
      <c r="FX659">
        <v>-39516.32</v>
      </c>
      <c r="FZ659">
        <v>3867.6060000000002</v>
      </c>
      <c r="GB659">
        <v>100762.86</v>
      </c>
      <c r="GL659">
        <v>-19586.133000000002</v>
      </c>
      <c r="GM659">
        <v>1709.229</v>
      </c>
      <c r="GN659">
        <v>739.91198999999995</v>
      </c>
      <c r="GO659">
        <v>1171.4139</v>
      </c>
      <c r="GP659">
        <v>2799.28</v>
      </c>
      <c r="GQ659">
        <v>419345.81</v>
      </c>
      <c r="GR659">
        <v>-615958.63</v>
      </c>
      <c r="GS659">
        <v>-615958.63</v>
      </c>
      <c r="HA659">
        <v>-21030.201000000001</v>
      </c>
      <c r="HB659">
        <v>-7836.0790999999999</v>
      </c>
      <c r="HE659">
        <v>-644824.93999999994</v>
      </c>
      <c r="HG659">
        <v>8510110</v>
      </c>
    </row>
    <row r="660" spans="1:215" x14ac:dyDescent="0.25">
      <c r="A660">
        <v>47</v>
      </c>
      <c r="B660" t="s">
        <v>928</v>
      </c>
      <c r="C660">
        <v>2013</v>
      </c>
      <c r="E660" t="s">
        <v>929</v>
      </c>
      <c r="F660">
        <v>1942</v>
      </c>
      <c r="G660">
        <v>0</v>
      </c>
      <c r="I660">
        <v>0</v>
      </c>
      <c r="J660" t="s">
        <v>925</v>
      </c>
      <c r="K660" t="s">
        <v>926</v>
      </c>
      <c r="L660" t="s">
        <v>926</v>
      </c>
      <c r="M660">
        <v>2</v>
      </c>
      <c r="N660" t="s">
        <v>625</v>
      </c>
      <c r="O660">
        <v>0</v>
      </c>
      <c r="P660" t="s">
        <v>633</v>
      </c>
      <c r="Q660" t="s">
        <v>617</v>
      </c>
      <c r="R660">
        <v>2</v>
      </c>
      <c r="S660">
        <v>0</v>
      </c>
      <c r="T660" s="60">
        <v>41455</v>
      </c>
      <c r="U660" s="60">
        <v>41455</v>
      </c>
      <c r="V660" s="60">
        <v>41455</v>
      </c>
      <c r="W660" t="s">
        <v>201</v>
      </c>
      <c r="X660" t="s">
        <v>927</v>
      </c>
      <c r="Y660" t="s">
        <v>627</v>
      </c>
      <c r="Z660">
        <v>3.5000000000000003E-2</v>
      </c>
      <c r="AA660">
        <v>7.2499997999999996E-2</v>
      </c>
      <c r="AB660">
        <v>1</v>
      </c>
      <c r="AC660">
        <v>0</v>
      </c>
      <c r="AD660">
        <v>3</v>
      </c>
      <c r="AE660">
        <v>1</v>
      </c>
      <c r="AF660">
        <v>3</v>
      </c>
      <c r="AG660">
        <v>14.7</v>
      </c>
      <c r="AO660">
        <v>11344182</v>
      </c>
      <c r="AP660">
        <v>11451994</v>
      </c>
      <c r="AQ660">
        <v>-360735.44</v>
      </c>
      <c r="AR660">
        <v>0</v>
      </c>
      <c r="AS660">
        <v>0</v>
      </c>
      <c r="AT660">
        <v>1</v>
      </c>
      <c r="AU660">
        <v>1</v>
      </c>
      <c r="AV660">
        <v>4</v>
      </c>
      <c r="AX660">
        <v>0</v>
      </c>
      <c r="AY660">
        <v>0.33333333999999998</v>
      </c>
      <c r="AZ660">
        <v>1</v>
      </c>
      <c r="BC660">
        <v>4</v>
      </c>
      <c r="BD660">
        <v>2</v>
      </c>
      <c r="BE660">
        <v>1</v>
      </c>
      <c r="BP660" s="60">
        <v>41455</v>
      </c>
      <c r="BQ660">
        <v>9238577</v>
      </c>
      <c r="BR660">
        <v>11889897</v>
      </c>
      <c r="BS660">
        <v>0.77699994999999999</v>
      </c>
      <c r="BT660">
        <v>2651320</v>
      </c>
      <c r="BV660">
        <v>1671668</v>
      </c>
      <c r="BY660">
        <v>0</v>
      </c>
      <c r="BZ660">
        <v>0</v>
      </c>
      <c r="CA660">
        <v>0</v>
      </c>
      <c r="CC660">
        <v>0.111</v>
      </c>
      <c r="CE660">
        <v>0.11</v>
      </c>
      <c r="CG660">
        <v>4.3000001000000003E-2</v>
      </c>
      <c r="CJ660">
        <v>6.8999998000000007E-2</v>
      </c>
      <c r="CS660">
        <v>0</v>
      </c>
      <c r="CT660">
        <v>0</v>
      </c>
      <c r="CU660">
        <v>0</v>
      </c>
      <c r="CV660">
        <v>0.58700001000000002</v>
      </c>
      <c r="CW660">
        <v>0.34499999999999997</v>
      </c>
      <c r="CX660">
        <v>0.24200000999999999</v>
      </c>
      <c r="CY660">
        <v>0.25600001</v>
      </c>
      <c r="CZ660">
        <v>0</v>
      </c>
      <c r="DA660">
        <v>0</v>
      </c>
      <c r="DB660">
        <v>5.6999995999999997E-2</v>
      </c>
      <c r="DC660">
        <v>5.0000000000000001E-3</v>
      </c>
      <c r="DD660">
        <v>4.5000001999999997E-2</v>
      </c>
      <c r="DE660">
        <v>5.0000001000000002E-2</v>
      </c>
      <c r="DF660">
        <v>2015</v>
      </c>
      <c r="DG660">
        <v>0.11550000000000001</v>
      </c>
      <c r="DH660">
        <v>7.6499998999999999E-2</v>
      </c>
      <c r="DI660">
        <v>3.9000000999999999E-2</v>
      </c>
      <c r="DJ660">
        <v>0.18059998999999999</v>
      </c>
      <c r="DK660">
        <v>0.25709999</v>
      </c>
      <c r="DR660">
        <v>0</v>
      </c>
      <c r="DS660">
        <v>0</v>
      </c>
      <c r="DT660">
        <v>0</v>
      </c>
      <c r="DU660">
        <v>0</v>
      </c>
      <c r="DV660">
        <v>41809</v>
      </c>
      <c r="DW660">
        <v>1662390.5</v>
      </c>
      <c r="DZ660">
        <v>39.762000999999998</v>
      </c>
      <c r="EA660">
        <v>6794</v>
      </c>
      <c r="EC660">
        <v>31624</v>
      </c>
      <c r="ED660">
        <v>637482.06000000006</v>
      </c>
      <c r="EF660">
        <v>20.158000999999999</v>
      </c>
      <c r="EG660">
        <v>23314</v>
      </c>
      <c r="EN660">
        <v>1684</v>
      </c>
      <c r="EP660">
        <v>643</v>
      </c>
      <c r="ES660">
        <v>5983</v>
      </c>
      <c r="EU660">
        <v>5983</v>
      </c>
      <c r="EV660">
        <v>80227</v>
      </c>
      <c r="EW660">
        <v>0</v>
      </c>
      <c r="EX660">
        <v>0</v>
      </c>
      <c r="FB660">
        <v>6745069</v>
      </c>
      <c r="FI660">
        <v>9091348</v>
      </c>
    </row>
    <row r="661" spans="1:215" x14ac:dyDescent="0.25">
      <c r="A661">
        <v>47</v>
      </c>
      <c r="B661" t="s">
        <v>928</v>
      </c>
      <c r="C661">
        <v>2014</v>
      </c>
      <c r="E661" t="s">
        <v>929</v>
      </c>
      <c r="F661">
        <v>1942</v>
      </c>
      <c r="G661">
        <v>0</v>
      </c>
      <c r="I661">
        <v>0</v>
      </c>
      <c r="J661" t="s">
        <v>925</v>
      </c>
      <c r="K661" t="s">
        <v>926</v>
      </c>
      <c r="L661" t="s">
        <v>926</v>
      </c>
      <c r="M661">
        <v>2</v>
      </c>
      <c r="N661" t="s">
        <v>625</v>
      </c>
      <c r="O661">
        <v>0</v>
      </c>
      <c r="P661" t="s">
        <v>633</v>
      </c>
      <c r="Q661" t="s">
        <v>617</v>
      </c>
      <c r="R661">
        <v>2</v>
      </c>
      <c r="S661">
        <v>0</v>
      </c>
      <c r="T661" s="60">
        <v>41820</v>
      </c>
      <c r="U661" s="60">
        <v>41820</v>
      </c>
      <c r="BP661" s="60">
        <v>41820</v>
      </c>
      <c r="BQ661">
        <v>10083707</v>
      </c>
      <c r="BR661">
        <v>12382225</v>
      </c>
      <c r="BS661">
        <v>0.81400001</v>
      </c>
      <c r="BT661">
        <v>2298518</v>
      </c>
      <c r="BV661">
        <v>1711516</v>
      </c>
      <c r="BY661">
        <v>0</v>
      </c>
      <c r="BZ661">
        <v>0</v>
      </c>
      <c r="CA661">
        <v>0</v>
      </c>
      <c r="CC661">
        <v>0.16700001</v>
      </c>
      <c r="CE661">
        <v>9.3000001999999998E-2</v>
      </c>
      <c r="CG661">
        <v>0.12100001000000001</v>
      </c>
      <c r="CJ661">
        <v>6.8999998000000007E-2</v>
      </c>
      <c r="CS661">
        <v>0</v>
      </c>
      <c r="CT661">
        <v>0</v>
      </c>
      <c r="CU661">
        <v>0</v>
      </c>
      <c r="CV661">
        <v>0.57899999999999996</v>
      </c>
      <c r="CW661">
        <v>0.31799999000000001</v>
      </c>
      <c r="CX661">
        <v>0.26100001</v>
      </c>
      <c r="CY661">
        <v>0.23499999999999999</v>
      </c>
      <c r="CZ661">
        <v>0</v>
      </c>
      <c r="DA661">
        <v>0</v>
      </c>
      <c r="DB661">
        <v>7.2999998999999996E-2</v>
      </c>
      <c r="DC661">
        <v>2E-3</v>
      </c>
      <c r="DD661">
        <v>6.1999999E-2</v>
      </c>
      <c r="DE661">
        <v>5.0000001000000002E-2</v>
      </c>
      <c r="DG661">
        <v>0</v>
      </c>
      <c r="DH661">
        <v>7.1107044999999994E-2</v>
      </c>
      <c r="DI661">
        <v>-7.1107044999999994E-2</v>
      </c>
      <c r="DR661">
        <v>0</v>
      </c>
      <c r="DS661">
        <v>1</v>
      </c>
      <c r="DT661">
        <v>1</v>
      </c>
      <c r="DU661">
        <v>0</v>
      </c>
      <c r="DV661">
        <v>39669</v>
      </c>
      <c r="DW661">
        <v>1702310.4</v>
      </c>
      <c r="DZ661">
        <v>42.912998000000002</v>
      </c>
      <c r="EC661">
        <v>32391</v>
      </c>
      <c r="ED661">
        <v>658595.25</v>
      </c>
      <c r="EF661">
        <v>20.332999999999998</v>
      </c>
      <c r="EV661">
        <v>72060</v>
      </c>
      <c r="EW661">
        <v>0</v>
      </c>
      <c r="EX661">
        <v>0</v>
      </c>
      <c r="FN661">
        <v>-379.91899999999998</v>
      </c>
      <c r="FP661">
        <v>121700.84</v>
      </c>
      <c r="FQ661">
        <v>163856.22</v>
      </c>
      <c r="FV661">
        <v>142303.10999999999</v>
      </c>
      <c r="FW661">
        <v>427860.19</v>
      </c>
      <c r="FX661">
        <v>1456128.1</v>
      </c>
      <c r="FZ661">
        <v>52.856997999999997</v>
      </c>
      <c r="GA661">
        <v>102386.17</v>
      </c>
      <c r="GB661">
        <v>102439.02</v>
      </c>
      <c r="GL661">
        <v>-33279.425999999999</v>
      </c>
      <c r="GM661">
        <v>1209.8149000000001</v>
      </c>
      <c r="GN661">
        <v>973.19</v>
      </c>
      <c r="GO661">
        <v>1353.1089999999999</v>
      </c>
      <c r="GQ661">
        <v>1955330.9</v>
      </c>
      <c r="GR661">
        <v>-671034.88</v>
      </c>
      <c r="GS661">
        <v>-671034.88</v>
      </c>
      <c r="HA661">
        <v>-21693.232</v>
      </c>
      <c r="HB661">
        <v>-8296.3965000000007</v>
      </c>
      <c r="HE661">
        <v>-701024.5</v>
      </c>
      <c r="HG661">
        <v>10405949</v>
      </c>
    </row>
    <row r="662" spans="1:215" x14ac:dyDescent="0.25">
      <c r="A662">
        <v>48</v>
      </c>
      <c r="B662" t="s">
        <v>930</v>
      </c>
      <c r="C662">
        <v>2001</v>
      </c>
      <c r="E662" t="s">
        <v>931</v>
      </c>
      <c r="F662">
        <v>1941</v>
      </c>
      <c r="G662">
        <v>0</v>
      </c>
      <c r="I662">
        <v>0</v>
      </c>
      <c r="J662" t="s">
        <v>932</v>
      </c>
      <c r="K662" t="s">
        <v>933</v>
      </c>
      <c r="L662" t="s">
        <v>933</v>
      </c>
      <c r="M662">
        <v>1</v>
      </c>
      <c r="N662" t="s">
        <v>615</v>
      </c>
      <c r="O662">
        <v>1</v>
      </c>
      <c r="P662" t="s">
        <v>616</v>
      </c>
      <c r="Q662" t="s">
        <v>626</v>
      </c>
      <c r="R662">
        <v>2</v>
      </c>
      <c r="S662">
        <v>1</v>
      </c>
      <c r="T662" s="60">
        <v>37072</v>
      </c>
      <c r="U662" s="60">
        <v>37072</v>
      </c>
      <c r="V662" s="60">
        <v>37072</v>
      </c>
      <c r="W662" t="s">
        <v>201</v>
      </c>
      <c r="X662" t="s">
        <v>934</v>
      </c>
      <c r="Y662" t="s">
        <v>627</v>
      </c>
      <c r="Z662">
        <v>5.0000001000000002E-2</v>
      </c>
      <c r="AA662">
        <v>7.9999998000000003E-2</v>
      </c>
      <c r="AB662">
        <v>1</v>
      </c>
      <c r="AC662">
        <v>0</v>
      </c>
      <c r="AD662">
        <v>5</v>
      </c>
      <c r="AE662">
        <v>1</v>
      </c>
      <c r="AF662">
        <v>3</v>
      </c>
      <c r="AG662">
        <v>25</v>
      </c>
      <c r="BP662" s="60">
        <v>37072</v>
      </c>
      <c r="BQ662">
        <v>11021958</v>
      </c>
      <c r="BR662">
        <v>10789907</v>
      </c>
      <c r="BS662">
        <v>1.0215000000000001</v>
      </c>
      <c r="BT662">
        <v>-232051</v>
      </c>
      <c r="BV662">
        <v>3084859</v>
      </c>
      <c r="BW662">
        <v>179686.3</v>
      </c>
      <c r="BX662">
        <v>1</v>
      </c>
      <c r="BY662">
        <v>0</v>
      </c>
      <c r="BZ662">
        <v>0</v>
      </c>
      <c r="CA662">
        <v>0</v>
      </c>
      <c r="CC662">
        <v>-9.3999997000000002E-2</v>
      </c>
      <c r="CE662">
        <v>3.0999999E-2</v>
      </c>
      <c r="CG662">
        <v>8.6999996999999996E-2</v>
      </c>
      <c r="CJ662">
        <v>0.10299999999999999</v>
      </c>
      <c r="CS662">
        <v>0</v>
      </c>
      <c r="CT662">
        <v>0</v>
      </c>
      <c r="CU662">
        <v>0</v>
      </c>
      <c r="CV662">
        <v>0.67400002000000003</v>
      </c>
      <c r="CW662">
        <v>0</v>
      </c>
      <c r="CX662">
        <v>0</v>
      </c>
      <c r="CY662">
        <v>0.27599998999999997</v>
      </c>
      <c r="CZ662">
        <v>0</v>
      </c>
      <c r="DA662">
        <v>0</v>
      </c>
      <c r="DB662">
        <v>5.0000001000000002E-2</v>
      </c>
      <c r="DC662">
        <v>0</v>
      </c>
      <c r="DD662">
        <v>0</v>
      </c>
      <c r="DE662">
        <v>0</v>
      </c>
      <c r="DF662">
        <v>2003</v>
      </c>
      <c r="DG662">
        <v>8.5682303000000001E-2</v>
      </c>
      <c r="DH662">
        <v>2.4182305000000001E-2</v>
      </c>
      <c r="DI662">
        <v>6.1500001999999998E-2</v>
      </c>
      <c r="DJ662">
        <v>5.7399999E-2</v>
      </c>
      <c r="DK662">
        <v>8.1582308000000006E-2</v>
      </c>
      <c r="DR662">
        <v>1</v>
      </c>
      <c r="DS662">
        <v>1</v>
      </c>
      <c r="DT662">
        <v>0</v>
      </c>
      <c r="DU662">
        <v>0</v>
      </c>
      <c r="DV662">
        <v>87986</v>
      </c>
      <c r="DW662">
        <v>3146870.3</v>
      </c>
      <c r="DX662">
        <v>44.900002000000001</v>
      </c>
      <c r="DY662">
        <v>13.570499999999999</v>
      </c>
      <c r="DZ662">
        <v>37.179501000000002</v>
      </c>
      <c r="EA662">
        <v>25746</v>
      </c>
      <c r="EC662">
        <v>41914</v>
      </c>
      <c r="ED662">
        <v>436065.38</v>
      </c>
      <c r="EF662">
        <v>10.403812</v>
      </c>
      <c r="EG662">
        <v>41914</v>
      </c>
      <c r="EH662">
        <v>436065.38</v>
      </c>
      <c r="ES662">
        <v>0</v>
      </c>
      <c r="EV662">
        <v>155646</v>
      </c>
      <c r="EW662">
        <v>0</v>
      </c>
      <c r="EX662">
        <v>1</v>
      </c>
      <c r="FB662">
        <v>4799417.5</v>
      </c>
      <c r="FN662">
        <v>-1053</v>
      </c>
      <c r="FP662">
        <v>74599</v>
      </c>
      <c r="FQ662">
        <v>195994</v>
      </c>
      <c r="FV662">
        <v>0</v>
      </c>
      <c r="FW662">
        <v>270593</v>
      </c>
      <c r="FX662">
        <v>-1391968</v>
      </c>
      <c r="FZ662">
        <v>179204</v>
      </c>
      <c r="GA662">
        <v>86549</v>
      </c>
      <c r="GB662">
        <v>265753</v>
      </c>
      <c r="GC662">
        <v>8302</v>
      </c>
      <c r="GL662">
        <v>-22865</v>
      </c>
      <c r="GM662">
        <v>50348</v>
      </c>
      <c r="GN662">
        <v>-46756</v>
      </c>
      <c r="GO662">
        <v>-45703</v>
      </c>
      <c r="GP662">
        <v>2995</v>
      </c>
      <c r="GQ662">
        <v>-863598</v>
      </c>
      <c r="GR662">
        <v>-422452</v>
      </c>
      <c r="GS662">
        <v>-422452</v>
      </c>
      <c r="HA662">
        <v>-5325</v>
      </c>
      <c r="HB662">
        <v>-8602</v>
      </c>
      <c r="HD662">
        <v>-11506</v>
      </c>
      <c r="HE662">
        <v>-447885</v>
      </c>
      <c r="HG662">
        <v>10163432</v>
      </c>
    </row>
    <row r="663" spans="1:215" x14ac:dyDescent="0.25">
      <c r="A663">
        <v>48</v>
      </c>
      <c r="B663" t="s">
        <v>930</v>
      </c>
      <c r="C663">
        <v>2002</v>
      </c>
      <c r="E663" t="s">
        <v>931</v>
      </c>
      <c r="F663">
        <v>1941</v>
      </c>
      <c r="G663">
        <v>0</v>
      </c>
      <c r="I663">
        <v>0</v>
      </c>
      <c r="J663" t="s">
        <v>932</v>
      </c>
      <c r="K663" t="s">
        <v>933</v>
      </c>
      <c r="L663" t="s">
        <v>933</v>
      </c>
      <c r="M663">
        <v>1</v>
      </c>
      <c r="N663" t="s">
        <v>615</v>
      </c>
      <c r="O663">
        <v>1</v>
      </c>
      <c r="P663" t="s">
        <v>616</v>
      </c>
      <c r="Q663" t="s">
        <v>626</v>
      </c>
      <c r="R663">
        <v>2</v>
      </c>
      <c r="S663">
        <v>1</v>
      </c>
      <c r="T663" s="60">
        <v>37437</v>
      </c>
      <c r="U663" s="60">
        <v>37437</v>
      </c>
      <c r="V663" s="60">
        <v>37437</v>
      </c>
      <c r="W663" t="s">
        <v>201</v>
      </c>
      <c r="X663" t="s">
        <v>934</v>
      </c>
      <c r="Y663" t="s">
        <v>627</v>
      </c>
      <c r="Z663">
        <v>5.0000001000000002E-2</v>
      </c>
      <c r="AA663">
        <v>7.9999998000000003E-2</v>
      </c>
      <c r="AB663">
        <v>1</v>
      </c>
      <c r="AC663">
        <v>0</v>
      </c>
      <c r="AD663">
        <v>5</v>
      </c>
      <c r="AE663">
        <v>1</v>
      </c>
      <c r="AF663">
        <v>3</v>
      </c>
      <c r="AG663">
        <v>25</v>
      </c>
      <c r="BP663" s="60">
        <v>37437</v>
      </c>
      <c r="BQ663">
        <v>11162265</v>
      </c>
      <c r="BR663">
        <v>11385749</v>
      </c>
      <c r="BS663">
        <v>0.98040002999999998</v>
      </c>
      <c r="BT663">
        <v>223484</v>
      </c>
      <c r="BV663">
        <v>3356671</v>
      </c>
      <c r="BW663">
        <v>157132.56</v>
      </c>
      <c r="BX663">
        <v>1</v>
      </c>
      <c r="BY663">
        <v>0</v>
      </c>
      <c r="BZ663">
        <v>0</v>
      </c>
      <c r="CA663">
        <v>0</v>
      </c>
      <c r="CC663">
        <v>-7.5999997999999999E-2</v>
      </c>
      <c r="CE663">
        <v>-2.1999999999999999E-2</v>
      </c>
      <c r="CG663">
        <v>3.2000002E-2</v>
      </c>
      <c r="CJ663">
        <v>7.9000003999999999E-2</v>
      </c>
      <c r="CS663">
        <v>0</v>
      </c>
      <c r="CT663">
        <v>0</v>
      </c>
      <c r="CU663">
        <v>0</v>
      </c>
      <c r="CV663">
        <v>0.63900000000000001</v>
      </c>
      <c r="CW663">
        <v>0</v>
      </c>
      <c r="CX663">
        <v>0</v>
      </c>
      <c r="CY663">
        <v>0.30000000999999998</v>
      </c>
      <c r="CZ663">
        <v>0</v>
      </c>
      <c r="DA663">
        <v>0</v>
      </c>
      <c r="DB663">
        <v>6.1000000999999998E-2</v>
      </c>
      <c r="DC663">
        <v>0</v>
      </c>
      <c r="DD663">
        <v>0</v>
      </c>
      <c r="DE663">
        <v>0</v>
      </c>
      <c r="DF663">
        <v>2004</v>
      </c>
      <c r="DG663">
        <v>8.5120127000000004E-2</v>
      </c>
      <c r="DH663">
        <v>2.3620129E-2</v>
      </c>
      <c r="DI663">
        <v>6.1500001999999998E-2</v>
      </c>
      <c r="DJ663">
        <v>6.6199995999999997E-2</v>
      </c>
      <c r="DK663">
        <v>8.9820124000000001E-2</v>
      </c>
      <c r="DR663">
        <v>1</v>
      </c>
      <c r="DS663">
        <v>1</v>
      </c>
      <c r="DT663">
        <v>0</v>
      </c>
      <c r="DU663">
        <v>0</v>
      </c>
      <c r="DV663">
        <v>90306</v>
      </c>
      <c r="DW663">
        <v>3322041.5</v>
      </c>
      <c r="DX663">
        <v>45.099997999999999</v>
      </c>
      <c r="DY663">
        <v>13.512499999999999</v>
      </c>
      <c r="DZ663">
        <v>38.341999000000001</v>
      </c>
      <c r="EA663">
        <v>26176</v>
      </c>
      <c r="EC663">
        <v>43109</v>
      </c>
      <c r="ED663">
        <v>456344.88</v>
      </c>
      <c r="EF663">
        <v>10.585837</v>
      </c>
      <c r="EG663">
        <v>43109</v>
      </c>
      <c r="EH663">
        <v>456344.88</v>
      </c>
      <c r="ES663">
        <v>0</v>
      </c>
      <c r="EV663">
        <v>159591</v>
      </c>
      <c r="EW663">
        <v>0</v>
      </c>
      <c r="EX663">
        <v>1</v>
      </c>
      <c r="FB663">
        <v>4998349.5</v>
      </c>
      <c r="FN663">
        <v>-1204</v>
      </c>
      <c r="FP663">
        <v>79285</v>
      </c>
      <c r="FQ663">
        <v>180198</v>
      </c>
      <c r="FV663">
        <v>0</v>
      </c>
      <c r="FW663">
        <v>259483</v>
      </c>
      <c r="FX663">
        <v>-1051693</v>
      </c>
      <c r="FZ663">
        <v>158585</v>
      </c>
      <c r="GA663">
        <v>91511</v>
      </c>
      <c r="GB663">
        <v>250096</v>
      </c>
      <c r="GC663">
        <v>9400</v>
      </c>
      <c r="GL663">
        <v>-18659</v>
      </c>
      <c r="GM663">
        <v>23242</v>
      </c>
      <c r="GN663">
        <v>-18428</v>
      </c>
      <c r="GO663">
        <v>-17224</v>
      </c>
      <c r="GP663">
        <v>4602</v>
      </c>
      <c r="GQ663">
        <v>-541957</v>
      </c>
      <c r="GR663">
        <v>-450556</v>
      </c>
      <c r="GS663">
        <v>-450556</v>
      </c>
      <c r="HA663">
        <v>-7062</v>
      </c>
      <c r="HB663">
        <v>-6924</v>
      </c>
      <c r="HD663">
        <v>-9535</v>
      </c>
      <c r="HE663">
        <v>-474077</v>
      </c>
      <c r="HG663">
        <v>9147398</v>
      </c>
    </row>
    <row r="664" spans="1:215" x14ac:dyDescent="0.25">
      <c r="A664">
        <v>48</v>
      </c>
      <c r="B664" t="s">
        <v>930</v>
      </c>
      <c r="C664">
        <v>2003</v>
      </c>
      <c r="E664" t="s">
        <v>931</v>
      </c>
      <c r="F664">
        <v>1941</v>
      </c>
      <c r="G664">
        <v>0</v>
      </c>
      <c r="I664">
        <v>0</v>
      </c>
      <c r="J664" t="s">
        <v>932</v>
      </c>
      <c r="K664" t="s">
        <v>933</v>
      </c>
      <c r="L664" t="s">
        <v>933</v>
      </c>
      <c r="M664">
        <v>1</v>
      </c>
      <c r="N664" t="s">
        <v>615</v>
      </c>
      <c r="O664">
        <v>1</v>
      </c>
      <c r="P664" t="s">
        <v>616</v>
      </c>
      <c r="Q664" t="s">
        <v>626</v>
      </c>
      <c r="R664">
        <v>2</v>
      </c>
      <c r="S664">
        <v>1</v>
      </c>
      <c r="T664" s="60">
        <v>37802</v>
      </c>
      <c r="U664" s="60">
        <v>37802</v>
      </c>
      <c r="V664" s="60">
        <v>37802</v>
      </c>
      <c r="W664" t="s">
        <v>201</v>
      </c>
      <c r="X664" t="s">
        <v>935</v>
      </c>
      <c r="Y664" t="s">
        <v>627</v>
      </c>
      <c r="Z664">
        <v>5.0000001000000002E-2</v>
      </c>
      <c r="AA664">
        <v>7.9999998000000003E-2</v>
      </c>
      <c r="AB664">
        <v>1</v>
      </c>
      <c r="AC664">
        <v>0</v>
      </c>
      <c r="AD664">
        <v>5</v>
      </c>
      <c r="AE664">
        <v>1</v>
      </c>
      <c r="AF664">
        <v>3</v>
      </c>
      <c r="AG664">
        <v>30</v>
      </c>
      <c r="BP664" s="60">
        <v>37802</v>
      </c>
      <c r="BQ664">
        <v>11244008</v>
      </c>
      <c r="BR664">
        <v>12083197</v>
      </c>
      <c r="BS664">
        <v>0.93050003000000003</v>
      </c>
      <c r="BT664">
        <v>839189</v>
      </c>
      <c r="BV664">
        <v>3424054</v>
      </c>
      <c r="BW664">
        <v>194454.3</v>
      </c>
      <c r="BX664">
        <v>1</v>
      </c>
      <c r="BY664">
        <v>0</v>
      </c>
      <c r="BZ664">
        <v>0</v>
      </c>
      <c r="CA664">
        <v>0</v>
      </c>
      <c r="CC664">
        <v>3.2000002E-2</v>
      </c>
      <c r="CE664">
        <v>4.7699999E-2</v>
      </c>
      <c r="CG664">
        <v>8.8999999999999999E-3</v>
      </c>
      <c r="CJ664">
        <v>5.4000000999999999E-2</v>
      </c>
      <c r="CS664">
        <v>0</v>
      </c>
      <c r="CT664">
        <v>0</v>
      </c>
      <c r="CU664">
        <v>0</v>
      </c>
      <c r="CV664">
        <v>0.62299996999999996</v>
      </c>
      <c r="CW664">
        <v>0</v>
      </c>
      <c r="CX664">
        <v>0</v>
      </c>
      <c r="CY664">
        <v>0.31299999000000001</v>
      </c>
      <c r="CZ664">
        <v>0</v>
      </c>
      <c r="DA664">
        <v>0</v>
      </c>
      <c r="DB664">
        <v>6.4000003E-2</v>
      </c>
      <c r="DC664">
        <v>0</v>
      </c>
      <c r="DD664">
        <v>0</v>
      </c>
      <c r="DE664">
        <v>0</v>
      </c>
      <c r="DF664">
        <v>2005</v>
      </c>
      <c r="DG664">
        <v>9.9489979000000006E-2</v>
      </c>
      <c r="DH664">
        <v>2.4489976E-2</v>
      </c>
      <c r="DI664">
        <v>7.5000002999999996E-2</v>
      </c>
      <c r="DJ664">
        <v>9.1899997999999997E-2</v>
      </c>
      <c r="DK664">
        <v>0.11638997</v>
      </c>
      <c r="DR664">
        <v>1</v>
      </c>
      <c r="DS664">
        <v>1</v>
      </c>
      <c r="DT664">
        <v>0</v>
      </c>
      <c r="DU664">
        <v>0</v>
      </c>
      <c r="DV664">
        <v>89286</v>
      </c>
      <c r="DW664">
        <v>3387705.5</v>
      </c>
      <c r="DX664">
        <v>45.400002000000001</v>
      </c>
      <c r="DY664">
        <v>13.714</v>
      </c>
      <c r="DZ664">
        <v>38.860500000000002</v>
      </c>
      <c r="EA664">
        <v>26561</v>
      </c>
      <c r="EC664">
        <v>44591</v>
      </c>
      <c r="ED664">
        <v>483702.84</v>
      </c>
      <c r="EF664">
        <v>10.847545</v>
      </c>
      <c r="EG664">
        <v>44591</v>
      </c>
      <c r="EH664">
        <v>483702.84</v>
      </c>
      <c r="ES664">
        <v>0</v>
      </c>
      <c r="EV664">
        <v>160438</v>
      </c>
      <c r="EW664">
        <v>0</v>
      </c>
      <c r="EX664">
        <v>1</v>
      </c>
      <c r="FB664">
        <v>5342414.5</v>
      </c>
      <c r="FN664">
        <v>-657</v>
      </c>
      <c r="FP664">
        <v>83855</v>
      </c>
      <c r="FQ664">
        <v>167241</v>
      </c>
      <c r="FV664">
        <v>5570</v>
      </c>
      <c r="FW664">
        <v>256666</v>
      </c>
      <c r="FX664">
        <v>31086</v>
      </c>
      <c r="FZ664">
        <v>138251</v>
      </c>
      <c r="GA664">
        <v>86330</v>
      </c>
      <c r="GB664">
        <v>224581</v>
      </c>
      <c r="GC664">
        <v>10746</v>
      </c>
      <c r="GL664">
        <v>-14403</v>
      </c>
      <c r="GM664">
        <v>13152</v>
      </c>
      <c r="GN664">
        <v>-10522</v>
      </c>
      <c r="GO664">
        <v>-9865</v>
      </c>
      <c r="GP664">
        <v>883</v>
      </c>
      <c r="GQ664">
        <v>512189</v>
      </c>
      <c r="GR664">
        <v>-481265</v>
      </c>
      <c r="GS664">
        <v>-481265</v>
      </c>
      <c r="HA664">
        <v>-11351</v>
      </c>
      <c r="HB664">
        <v>-7353</v>
      </c>
      <c r="HD664">
        <v>-5338</v>
      </c>
      <c r="HE664">
        <v>-505307</v>
      </c>
      <c r="HF664">
        <v>81614</v>
      </c>
      <c r="HG664">
        <v>9235894</v>
      </c>
    </row>
    <row r="665" spans="1:215" x14ac:dyDescent="0.25">
      <c r="A665">
        <v>48</v>
      </c>
      <c r="B665" t="s">
        <v>930</v>
      </c>
      <c r="C665">
        <v>2004</v>
      </c>
      <c r="E665" t="s">
        <v>931</v>
      </c>
      <c r="F665">
        <v>1941</v>
      </c>
      <c r="G665">
        <v>0</v>
      </c>
      <c r="I665">
        <v>0</v>
      </c>
      <c r="J665" t="s">
        <v>932</v>
      </c>
      <c r="K665" t="s">
        <v>933</v>
      </c>
      <c r="L665" t="s">
        <v>933</v>
      </c>
      <c r="M665">
        <v>1</v>
      </c>
      <c r="N665" t="s">
        <v>615</v>
      </c>
      <c r="O665">
        <v>1</v>
      </c>
      <c r="P665" t="s">
        <v>616</v>
      </c>
      <c r="Q665" t="s">
        <v>626</v>
      </c>
      <c r="R665">
        <v>2</v>
      </c>
      <c r="S665">
        <v>1</v>
      </c>
      <c r="T665" s="60">
        <v>38168</v>
      </c>
      <c r="U665" s="60">
        <v>38168</v>
      </c>
      <c r="V665" s="60">
        <v>38168</v>
      </c>
      <c r="W665" t="s">
        <v>201</v>
      </c>
      <c r="X665" t="s">
        <v>935</v>
      </c>
      <c r="Y665" t="s">
        <v>627</v>
      </c>
      <c r="Z665">
        <v>3.9999999000000001E-2</v>
      </c>
      <c r="AA665">
        <v>7.7500000999999999E-2</v>
      </c>
      <c r="AB665">
        <v>1</v>
      </c>
      <c r="AC665">
        <v>0</v>
      </c>
      <c r="AD665">
        <v>5</v>
      </c>
      <c r="AE665">
        <v>1</v>
      </c>
      <c r="AF665">
        <v>3</v>
      </c>
      <c r="AG665">
        <v>30</v>
      </c>
      <c r="BP665" s="60">
        <v>38168</v>
      </c>
      <c r="BQ665">
        <v>11514655</v>
      </c>
      <c r="BR665">
        <v>12621578</v>
      </c>
      <c r="BS665">
        <v>0.91230005000000003</v>
      </c>
      <c r="BT665">
        <v>1106923</v>
      </c>
      <c r="BV665">
        <v>3337543</v>
      </c>
      <c r="BW665">
        <v>172870</v>
      </c>
      <c r="BX665">
        <v>0.72699999999999998</v>
      </c>
      <c r="BY665">
        <v>0</v>
      </c>
      <c r="BZ665">
        <v>0</v>
      </c>
      <c r="CA665">
        <v>0</v>
      </c>
      <c r="CC665">
        <v>0.16200000000000001</v>
      </c>
      <c r="CE665">
        <v>3.5000000000000003E-2</v>
      </c>
      <c r="CG665">
        <v>2.3E-2</v>
      </c>
      <c r="CJ665">
        <v>8.1999995000000006E-2</v>
      </c>
      <c r="CS665">
        <v>0</v>
      </c>
      <c r="CT665">
        <v>0</v>
      </c>
      <c r="CU665">
        <v>0</v>
      </c>
      <c r="CV665">
        <v>0.64300000999999996</v>
      </c>
      <c r="CW665">
        <v>0</v>
      </c>
      <c r="CX665">
        <v>0</v>
      </c>
      <c r="CY665">
        <v>0.28899999999999998</v>
      </c>
      <c r="CZ665">
        <v>0</v>
      </c>
      <c r="DA665">
        <v>0</v>
      </c>
      <c r="DB665">
        <v>6.8000004000000003E-2</v>
      </c>
      <c r="DC665">
        <v>0</v>
      </c>
      <c r="DD665">
        <v>0</v>
      </c>
      <c r="DE665">
        <v>0</v>
      </c>
      <c r="DF665">
        <v>2006</v>
      </c>
      <c r="DG665">
        <v>0.12371277999999999</v>
      </c>
      <c r="DH665">
        <v>4.8712778999999998E-2</v>
      </c>
      <c r="DI665">
        <v>7.5000002999999996E-2</v>
      </c>
      <c r="DJ665">
        <v>9.8800003999999997E-2</v>
      </c>
      <c r="DK665">
        <v>0.14751278000000001</v>
      </c>
      <c r="DR665">
        <v>1</v>
      </c>
      <c r="DS665">
        <v>1</v>
      </c>
      <c r="DT665">
        <v>0</v>
      </c>
      <c r="DU665">
        <v>0</v>
      </c>
      <c r="DV665">
        <v>86444</v>
      </c>
      <c r="DW665">
        <v>3402548.5</v>
      </c>
      <c r="DX665">
        <v>46</v>
      </c>
      <c r="DY665">
        <v>14.115500000000001</v>
      </c>
      <c r="DZ665">
        <v>40.412497999999999</v>
      </c>
      <c r="EA665">
        <v>26937</v>
      </c>
      <c r="EC665">
        <v>46472</v>
      </c>
      <c r="ED665">
        <v>523078.28</v>
      </c>
      <c r="EF665">
        <v>11.255773</v>
      </c>
      <c r="EG665">
        <v>46472</v>
      </c>
      <c r="EH665">
        <v>523078.28</v>
      </c>
      <c r="ES665">
        <v>0</v>
      </c>
      <c r="EV665">
        <v>159853</v>
      </c>
      <c r="EW665">
        <v>0</v>
      </c>
      <c r="EX665">
        <v>1</v>
      </c>
      <c r="FB665">
        <v>5814366</v>
      </c>
      <c r="FN665">
        <v>-505</v>
      </c>
      <c r="FP665">
        <v>162581</v>
      </c>
      <c r="FQ665">
        <v>79864</v>
      </c>
      <c r="FV665">
        <v>5424</v>
      </c>
      <c r="FW665">
        <v>247869</v>
      </c>
      <c r="FX665">
        <v>1311207</v>
      </c>
      <c r="FZ665">
        <v>77063</v>
      </c>
      <c r="GA665">
        <v>65526</v>
      </c>
      <c r="GB665">
        <v>142589</v>
      </c>
      <c r="GC665">
        <v>10017</v>
      </c>
      <c r="GL665">
        <v>-18579</v>
      </c>
      <c r="GM665">
        <v>7378</v>
      </c>
      <c r="GN665">
        <v>-5356</v>
      </c>
      <c r="GO665">
        <v>-4851</v>
      </c>
      <c r="GP665">
        <v>522</v>
      </c>
      <c r="GQ665">
        <v>1695647</v>
      </c>
      <c r="GR665">
        <v>-514949</v>
      </c>
      <c r="GS665">
        <v>-514949</v>
      </c>
      <c r="HA665">
        <v>-6244</v>
      </c>
      <c r="HB665">
        <v>-5978</v>
      </c>
      <c r="HD665">
        <v>-8547</v>
      </c>
      <c r="HE665">
        <v>-535718</v>
      </c>
      <c r="HG665">
        <v>10395823</v>
      </c>
    </row>
    <row r="666" spans="1:215" x14ac:dyDescent="0.25">
      <c r="A666">
        <v>48</v>
      </c>
      <c r="B666" t="s">
        <v>930</v>
      </c>
      <c r="C666">
        <v>2005</v>
      </c>
      <c r="E666" t="s">
        <v>931</v>
      </c>
      <c r="F666">
        <v>1941</v>
      </c>
      <c r="G666">
        <v>0</v>
      </c>
      <c r="I666">
        <v>0</v>
      </c>
      <c r="J666" t="s">
        <v>932</v>
      </c>
      <c r="K666" t="s">
        <v>933</v>
      </c>
      <c r="L666" t="s">
        <v>933</v>
      </c>
      <c r="M666">
        <v>1</v>
      </c>
      <c r="N666" t="s">
        <v>615</v>
      </c>
      <c r="O666">
        <v>1</v>
      </c>
      <c r="P666" t="s">
        <v>616</v>
      </c>
      <c r="Q666" t="s">
        <v>626</v>
      </c>
      <c r="R666">
        <v>2</v>
      </c>
      <c r="S666">
        <v>1</v>
      </c>
      <c r="T666" s="60">
        <v>38533</v>
      </c>
      <c r="U666" s="60">
        <v>38533</v>
      </c>
      <c r="V666" s="60">
        <v>38533</v>
      </c>
      <c r="W666" t="s">
        <v>201</v>
      </c>
      <c r="X666" t="s">
        <v>935</v>
      </c>
      <c r="Y666" t="s">
        <v>627</v>
      </c>
      <c r="Z666">
        <v>3.9999999000000001E-2</v>
      </c>
      <c r="AA666">
        <v>7.7500000999999999E-2</v>
      </c>
      <c r="AB666">
        <v>1</v>
      </c>
      <c r="AC666">
        <v>0</v>
      </c>
      <c r="AD666">
        <v>5</v>
      </c>
      <c r="AE666">
        <v>1</v>
      </c>
      <c r="AF666">
        <v>3</v>
      </c>
      <c r="AG666">
        <v>30</v>
      </c>
      <c r="BP666" s="60">
        <v>38533</v>
      </c>
      <c r="BQ666">
        <v>11855673</v>
      </c>
      <c r="BR666">
        <v>13671756</v>
      </c>
      <c r="BS666">
        <v>0.86720001999999996</v>
      </c>
      <c r="BT666">
        <v>1816083</v>
      </c>
      <c r="BV666">
        <v>3537602</v>
      </c>
      <c r="BW666">
        <v>244791</v>
      </c>
      <c r="BX666">
        <v>0.52499998000000003</v>
      </c>
      <c r="BY666">
        <v>0</v>
      </c>
      <c r="BZ666">
        <v>0</v>
      </c>
      <c r="CA666">
        <v>0</v>
      </c>
      <c r="CC666">
        <v>9.4999999000000002E-2</v>
      </c>
      <c r="CE666">
        <v>9.4999999000000002E-2</v>
      </c>
      <c r="CG666">
        <v>1.8999999E-2</v>
      </c>
      <c r="CJ666">
        <v>7.5999997999999999E-2</v>
      </c>
      <c r="CS666">
        <v>0</v>
      </c>
      <c r="CT666">
        <v>0</v>
      </c>
      <c r="CU666">
        <v>0</v>
      </c>
      <c r="CV666">
        <v>0.65199994999999999</v>
      </c>
      <c r="CW666">
        <v>0</v>
      </c>
      <c r="CX666">
        <v>0</v>
      </c>
      <c r="CY666">
        <v>0.29700001999999998</v>
      </c>
      <c r="CZ666">
        <v>0</v>
      </c>
      <c r="DA666">
        <v>0</v>
      </c>
      <c r="DB666">
        <v>5.0999998999999997E-2</v>
      </c>
      <c r="DC666">
        <v>0</v>
      </c>
      <c r="DD666">
        <v>0</v>
      </c>
      <c r="DE666">
        <v>0</v>
      </c>
      <c r="DF666">
        <v>2007</v>
      </c>
      <c r="DG666">
        <v>9.8033115000000004E-2</v>
      </c>
      <c r="DH666">
        <v>2.3033115999999999E-2</v>
      </c>
      <c r="DI666">
        <v>7.5000002999999996E-2</v>
      </c>
      <c r="DJ666">
        <v>0.1111</v>
      </c>
      <c r="DK666">
        <v>0.13413311999999999</v>
      </c>
      <c r="DR666">
        <v>1</v>
      </c>
      <c r="DS666">
        <v>1</v>
      </c>
      <c r="DT666">
        <v>0</v>
      </c>
      <c r="DU666">
        <v>0</v>
      </c>
      <c r="DV666">
        <v>86656</v>
      </c>
      <c r="DW666">
        <v>3611095.3</v>
      </c>
      <c r="DX666">
        <v>45.950001</v>
      </c>
      <c r="DY666">
        <v>13.9955</v>
      </c>
      <c r="DZ666">
        <v>42.221499999999999</v>
      </c>
      <c r="EA666">
        <v>27349</v>
      </c>
      <c r="EC666">
        <v>49158</v>
      </c>
      <c r="ED666">
        <v>574110</v>
      </c>
      <c r="EF666">
        <v>11.678872</v>
      </c>
      <c r="EG666">
        <v>49158</v>
      </c>
      <c r="EH666">
        <v>574110</v>
      </c>
      <c r="ES666">
        <v>0</v>
      </c>
      <c r="EV666">
        <v>163163</v>
      </c>
      <c r="EW666">
        <v>0</v>
      </c>
      <c r="EX666">
        <v>1</v>
      </c>
      <c r="FB666">
        <v>6422409</v>
      </c>
      <c r="FN666">
        <v>-400</v>
      </c>
      <c r="FP666">
        <v>81482</v>
      </c>
      <c r="FQ666">
        <v>185939</v>
      </c>
      <c r="FV666">
        <v>4508</v>
      </c>
      <c r="FW666">
        <v>271929</v>
      </c>
      <c r="FX666">
        <v>807700</v>
      </c>
      <c r="FZ666">
        <v>72903</v>
      </c>
      <c r="GA666">
        <v>76058</v>
      </c>
      <c r="GB666">
        <v>148961</v>
      </c>
      <c r="GC666">
        <v>11139</v>
      </c>
      <c r="GL666">
        <v>-19894</v>
      </c>
      <c r="GM666">
        <v>17776</v>
      </c>
      <c r="GN666">
        <v>-15681</v>
      </c>
      <c r="GO666">
        <v>-15281</v>
      </c>
      <c r="GP666">
        <v>928</v>
      </c>
      <c r="GQ666">
        <v>1222858</v>
      </c>
      <c r="GR666">
        <v>-559119</v>
      </c>
      <c r="GS666">
        <v>-559119</v>
      </c>
      <c r="HA666">
        <v>-13104</v>
      </c>
      <c r="HB666">
        <v>-10601</v>
      </c>
      <c r="HD666">
        <v>-3814</v>
      </c>
      <c r="HE666">
        <v>-586638</v>
      </c>
      <c r="HG666">
        <v>11032042</v>
      </c>
    </row>
    <row r="667" spans="1:215" x14ac:dyDescent="0.25">
      <c r="A667">
        <v>48</v>
      </c>
      <c r="B667" t="s">
        <v>930</v>
      </c>
      <c r="C667">
        <v>2006</v>
      </c>
      <c r="E667" t="s">
        <v>931</v>
      </c>
      <c r="F667">
        <v>1941</v>
      </c>
      <c r="G667">
        <v>0</v>
      </c>
      <c r="I667">
        <v>0</v>
      </c>
      <c r="J667" t="s">
        <v>932</v>
      </c>
      <c r="K667" t="s">
        <v>933</v>
      </c>
      <c r="L667" t="s">
        <v>933</v>
      </c>
      <c r="M667">
        <v>1</v>
      </c>
      <c r="N667" t="s">
        <v>615</v>
      </c>
      <c r="O667">
        <v>1</v>
      </c>
      <c r="P667" t="s">
        <v>616</v>
      </c>
      <c r="Q667" t="s">
        <v>626</v>
      </c>
      <c r="R667">
        <v>2</v>
      </c>
      <c r="S667">
        <v>1</v>
      </c>
      <c r="T667" s="60">
        <v>38898</v>
      </c>
      <c r="U667" s="60">
        <v>38898</v>
      </c>
      <c r="V667" s="60">
        <v>38898</v>
      </c>
      <c r="W667" t="s">
        <v>201</v>
      </c>
      <c r="X667" t="s">
        <v>935</v>
      </c>
      <c r="Y667" t="s">
        <v>627</v>
      </c>
      <c r="Z667">
        <v>3.9999999000000001E-2</v>
      </c>
      <c r="AA667">
        <v>7.7500000999999999E-2</v>
      </c>
      <c r="AB667">
        <v>1</v>
      </c>
      <c r="AC667">
        <v>0</v>
      </c>
      <c r="AD667">
        <v>5</v>
      </c>
      <c r="AE667">
        <v>1</v>
      </c>
      <c r="AF667">
        <v>3</v>
      </c>
      <c r="AG667">
        <v>30</v>
      </c>
      <c r="BP667" s="60">
        <v>38898</v>
      </c>
      <c r="BQ667">
        <v>12287942</v>
      </c>
      <c r="BR667">
        <v>15291091</v>
      </c>
      <c r="BS667">
        <v>0.80360001000000003</v>
      </c>
      <c r="BT667">
        <v>3003149</v>
      </c>
      <c r="BV667">
        <v>3793125</v>
      </c>
      <c r="BW667">
        <v>269698</v>
      </c>
      <c r="BX667">
        <v>0.59599996</v>
      </c>
      <c r="BY667">
        <v>0</v>
      </c>
      <c r="BZ667">
        <v>0</v>
      </c>
      <c r="CA667">
        <v>0</v>
      </c>
      <c r="CC667">
        <v>0.10399999</v>
      </c>
      <c r="CE667">
        <v>0.12</v>
      </c>
      <c r="CG667">
        <v>5.9999998999999998E-2</v>
      </c>
      <c r="CJ667">
        <v>7.2999998999999996E-2</v>
      </c>
      <c r="CS667">
        <v>0</v>
      </c>
      <c r="CT667">
        <v>0</v>
      </c>
      <c r="CU667">
        <v>0</v>
      </c>
      <c r="CV667">
        <v>0.64499998000000003</v>
      </c>
      <c r="CW667">
        <v>0</v>
      </c>
      <c r="CX667">
        <v>0</v>
      </c>
      <c r="CY667">
        <v>0.30200001999999998</v>
      </c>
      <c r="CZ667">
        <v>0</v>
      </c>
      <c r="DA667">
        <v>0</v>
      </c>
      <c r="DB667">
        <v>5.3000002999999997E-2</v>
      </c>
      <c r="DC667">
        <v>0</v>
      </c>
      <c r="DD667">
        <v>0</v>
      </c>
      <c r="DE667">
        <v>0</v>
      </c>
      <c r="DF667">
        <v>2008</v>
      </c>
      <c r="DG667">
        <v>9.3639872999999998E-2</v>
      </c>
      <c r="DH667">
        <v>2.2039875E-2</v>
      </c>
      <c r="DI667">
        <v>7.1599997999999998E-2</v>
      </c>
      <c r="DJ667">
        <v>0.12270001</v>
      </c>
      <c r="DK667">
        <v>0.14473987999999999</v>
      </c>
      <c r="DR667">
        <v>1</v>
      </c>
      <c r="DS667">
        <v>1</v>
      </c>
      <c r="DT667">
        <v>0</v>
      </c>
      <c r="DU667">
        <v>0</v>
      </c>
      <c r="DV667">
        <v>87100</v>
      </c>
      <c r="DW667">
        <v>3793125.3</v>
      </c>
      <c r="DX667">
        <v>46.049999</v>
      </c>
      <c r="DY667">
        <v>14.25</v>
      </c>
      <c r="DZ667">
        <v>44.705502000000003</v>
      </c>
      <c r="EA667">
        <v>28063</v>
      </c>
      <c r="EC667">
        <v>50487</v>
      </c>
      <c r="ED667">
        <v>615281.68999999994</v>
      </c>
      <c r="EF667">
        <v>12.186933</v>
      </c>
      <c r="EG667">
        <v>50487</v>
      </c>
      <c r="ES667">
        <v>0</v>
      </c>
      <c r="EV667">
        <v>165650</v>
      </c>
      <c r="EW667">
        <v>0</v>
      </c>
      <c r="EX667">
        <v>1</v>
      </c>
      <c r="FB667">
        <v>6798691</v>
      </c>
      <c r="FN667">
        <v>-388</v>
      </c>
      <c r="FP667">
        <v>83600</v>
      </c>
      <c r="FQ667">
        <v>217747</v>
      </c>
      <c r="FV667">
        <v>4186</v>
      </c>
      <c r="FW667">
        <v>305533</v>
      </c>
      <c r="FX667">
        <v>960566</v>
      </c>
      <c r="FZ667">
        <v>86755</v>
      </c>
      <c r="GA667">
        <v>68847</v>
      </c>
      <c r="GB667">
        <v>155602</v>
      </c>
      <c r="GC667">
        <v>11491</v>
      </c>
      <c r="GL667">
        <v>-22940</v>
      </c>
      <c r="GM667">
        <v>29171</v>
      </c>
      <c r="GN667">
        <v>-27172</v>
      </c>
      <c r="GO667">
        <v>-26784</v>
      </c>
      <c r="GP667">
        <v>9285</v>
      </c>
      <c r="GQ667">
        <v>1421536</v>
      </c>
      <c r="GR667">
        <v>-608037</v>
      </c>
      <c r="GS667">
        <v>-608037</v>
      </c>
      <c r="HA667">
        <v>-8322</v>
      </c>
      <c r="HB667">
        <v>-8605</v>
      </c>
      <c r="HD667">
        <v>-7248</v>
      </c>
      <c r="HE667">
        <v>-632212</v>
      </c>
      <c r="HG667">
        <v>11821366</v>
      </c>
    </row>
    <row r="668" spans="1:215" x14ac:dyDescent="0.25">
      <c r="A668">
        <v>48</v>
      </c>
      <c r="B668" t="s">
        <v>930</v>
      </c>
      <c r="C668">
        <v>2007</v>
      </c>
      <c r="E668" t="s">
        <v>931</v>
      </c>
      <c r="F668">
        <v>1941</v>
      </c>
      <c r="G668">
        <v>0</v>
      </c>
      <c r="I668">
        <v>0</v>
      </c>
      <c r="J668" t="s">
        <v>932</v>
      </c>
      <c r="K668" t="s">
        <v>933</v>
      </c>
      <c r="L668" t="s">
        <v>933</v>
      </c>
      <c r="M668">
        <v>1</v>
      </c>
      <c r="N668" t="s">
        <v>615</v>
      </c>
      <c r="O668">
        <v>1</v>
      </c>
      <c r="P668" t="s">
        <v>616</v>
      </c>
      <c r="Q668" t="s">
        <v>626</v>
      </c>
      <c r="R668">
        <v>2</v>
      </c>
      <c r="S668">
        <v>1</v>
      </c>
      <c r="T668" s="60">
        <v>39263</v>
      </c>
      <c r="U668" s="60">
        <v>39263</v>
      </c>
      <c r="V668" s="60">
        <v>39263</v>
      </c>
      <c r="W668" t="s">
        <v>201</v>
      </c>
      <c r="X668" t="s">
        <v>936</v>
      </c>
      <c r="Y668" t="s">
        <v>627</v>
      </c>
      <c r="Z668">
        <v>3.5000000000000003E-2</v>
      </c>
      <c r="AA668">
        <v>7.7500000999999999E-2</v>
      </c>
      <c r="AB668">
        <v>1</v>
      </c>
      <c r="AC668">
        <v>0</v>
      </c>
      <c r="AD668">
        <v>5</v>
      </c>
      <c r="AE668">
        <v>1</v>
      </c>
      <c r="AF668">
        <v>3</v>
      </c>
      <c r="AG668">
        <v>28</v>
      </c>
      <c r="BP668" s="60">
        <v>39263</v>
      </c>
      <c r="BQ668">
        <v>13026321</v>
      </c>
      <c r="BR668">
        <v>16385823</v>
      </c>
      <c r="BS668">
        <v>0.79500002000000003</v>
      </c>
      <c r="BT668">
        <v>3359502</v>
      </c>
      <c r="BV668">
        <v>4016221</v>
      </c>
      <c r="BW668">
        <v>315928</v>
      </c>
      <c r="BX668">
        <v>0.63599998000000002</v>
      </c>
      <c r="BY668">
        <v>0</v>
      </c>
      <c r="BZ668">
        <v>0</v>
      </c>
      <c r="CA668">
        <v>0</v>
      </c>
      <c r="CC668">
        <v>0.17599999999999999</v>
      </c>
      <c r="CE668">
        <v>0.124</v>
      </c>
      <c r="CG668">
        <v>0.11300001</v>
      </c>
      <c r="CJ668">
        <v>7.1999996999999996E-2</v>
      </c>
      <c r="CS668">
        <v>0</v>
      </c>
      <c r="CT668">
        <v>0</v>
      </c>
      <c r="CU668">
        <v>0</v>
      </c>
      <c r="CV668">
        <v>0.65699995</v>
      </c>
      <c r="CW668">
        <v>0</v>
      </c>
      <c r="CX668">
        <v>0</v>
      </c>
      <c r="CY668">
        <v>0.29399999999999998</v>
      </c>
      <c r="CZ668">
        <v>0</v>
      </c>
      <c r="DA668">
        <v>0</v>
      </c>
      <c r="DB668">
        <v>4.9000002000000001E-2</v>
      </c>
      <c r="DC668">
        <v>0</v>
      </c>
      <c r="DD668">
        <v>0</v>
      </c>
      <c r="DE668">
        <v>0</v>
      </c>
      <c r="DF668">
        <v>2009</v>
      </c>
      <c r="DG668">
        <v>9.1238907999999994E-2</v>
      </c>
      <c r="DH668">
        <v>3.0538907000000001E-2</v>
      </c>
      <c r="DI668">
        <v>6.0700003000000002E-2</v>
      </c>
      <c r="DJ668">
        <v>0.1242</v>
      </c>
      <c r="DK668">
        <v>0.15473890000000001</v>
      </c>
      <c r="DR668">
        <v>1</v>
      </c>
      <c r="DS668">
        <v>1</v>
      </c>
      <c r="DT668">
        <v>0</v>
      </c>
      <c r="DU668">
        <v>0</v>
      </c>
      <c r="DV668">
        <v>88699</v>
      </c>
      <c r="DW668">
        <v>4016220.8</v>
      </c>
      <c r="DX668">
        <v>45.849997999999999</v>
      </c>
      <c r="DY668">
        <v>13.8</v>
      </c>
      <c r="DZ668">
        <v>46.161498999999999</v>
      </c>
      <c r="EA668">
        <v>29107</v>
      </c>
      <c r="EC668">
        <v>53039</v>
      </c>
      <c r="ED668">
        <v>678646.75</v>
      </c>
      <c r="EF668">
        <v>12.79524</v>
      </c>
      <c r="EG668">
        <v>53039</v>
      </c>
      <c r="EH668">
        <v>678646.75</v>
      </c>
      <c r="ES668">
        <v>0</v>
      </c>
      <c r="EV668">
        <v>170845</v>
      </c>
      <c r="EW668">
        <v>0</v>
      </c>
      <c r="EX668">
        <v>1</v>
      </c>
      <c r="FB668">
        <v>7837102</v>
      </c>
      <c r="FI668">
        <v>13579541</v>
      </c>
      <c r="FN668">
        <v>-325</v>
      </c>
      <c r="FP668">
        <v>122651</v>
      </c>
      <c r="FQ668">
        <v>271418</v>
      </c>
      <c r="FV668">
        <v>3999</v>
      </c>
      <c r="FW668">
        <v>398068</v>
      </c>
      <c r="FX668">
        <v>1860263</v>
      </c>
      <c r="FZ668">
        <v>117364</v>
      </c>
      <c r="GA668">
        <v>72860</v>
      </c>
      <c r="GB668">
        <v>190224</v>
      </c>
      <c r="GC668">
        <v>10572</v>
      </c>
      <c r="GL668">
        <v>-26262</v>
      </c>
      <c r="GM668">
        <v>35733</v>
      </c>
      <c r="GN668">
        <v>-33989</v>
      </c>
      <c r="GO668">
        <v>-33664</v>
      </c>
      <c r="GP668">
        <v>281</v>
      </c>
      <c r="GQ668">
        <v>2434890</v>
      </c>
      <c r="GR668">
        <v>-656412</v>
      </c>
      <c r="GS668">
        <v>-656412</v>
      </c>
      <c r="HA668">
        <v>-8347</v>
      </c>
      <c r="HB668">
        <v>-9772</v>
      </c>
      <c r="HD668">
        <v>-393</v>
      </c>
      <c r="HE668">
        <v>-674924</v>
      </c>
      <c r="HG668">
        <v>13581332</v>
      </c>
    </row>
    <row r="669" spans="1:215" x14ac:dyDescent="0.25">
      <c r="A669">
        <v>48</v>
      </c>
      <c r="B669" t="s">
        <v>930</v>
      </c>
      <c r="C669">
        <v>2008</v>
      </c>
      <c r="E669" t="s">
        <v>931</v>
      </c>
      <c r="F669">
        <v>1941</v>
      </c>
      <c r="G669">
        <v>0</v>
      </c>
      <c r="I669">
        <v>0</v>
      </c>
      <c r="J669" t="s">
        <v>932</v>
      </c>
      <c r="K669" t="s">
        <v>933</v>
      </c>
      <c r="L669" t="s">
        <v>933</v>
      </c>
      <c r="M669">
        <v>1</v>
      </c>
      <c r="N669" t="s">
        <v>615</v>
      </c>
      <c r="O669">
        <v>1</v>
      </c>
      <c r="P669" t="s">
        <v>616</v>
      </c>
      <c r="Q669" t="s">
        <v>626</v>
      </c>
      <c r="R669">
        <v>2</v>
      </c>
      <c r="S669">
        <v>1</v>
      </c>
      <c r="T669" s="60">
        <v>39629</v>
      </c>
      <c r="U669" s="60">
        <v>39629</v>
      </c>
      <c r="V669" s="60">
        <v>39629</v>
      </c>
      <c r="W669" t="s">
        <v>201</v>
      </c>
      <c r="X669" t="s">
        <v>937</v>
      </c>
      <c r="Y669" t="s">
        <v>627</v>
      </c>
      <c r="Z669">
        <v>3.5000000000000003E-2</v>
      </c>
      <c r="AA669">
        <v>7.7500000999999999E-2</v>
      </c>
      <c r="AB669">
        <v>1</v>
      </c>
      <c r="AC669">
        <v>0</v>
      </c>
      <c r="AD669">
        <v>5</v>
      </c>
      <c r="AE669">
        <v>1</v>
      </c>
      <c r="AF669">
        <v>3</v>
      </c>
      <c r="AG669">
        <v>12</v>
      </c>
      <c r="BP669" s="60">
        <v>39629</v>
      </c>
      <c r="BQ669">
        <v>13599717</v>
      </c>
      <c r="BR669">
        <v>17609768</v>
      </c>
      <c r="BS669">
        <v>0.77229999999999999</v>
      </c>
      <c r="BT669">
        <v>4010052</v>
      </c>
      <c r="BV669">
        <v>4165013</v>
      </c>
      <c r="BW669">
        <v>347705</v>
      </c>
      <c r="BX669">
        <v>0.75800002</v>
      </c>
      <c r="BY669">
        <v>0</v>
      </c>
      <c r="BZ669">
        <v>0</v>
      </c>
      <c r="CA669">
        <v>0</v>
      </c>
      <c r="CC669">
        <v>-5.4000000999999999E-2</v>
      </c>
      <c r="CE669">
        <v>7.1000002000000006E-2</v>
      </c>
      <c r="CG669">
        <v>9.3000001999999998E-2</v>
      </c>
      <c r="CJ669">
        <v>5.0000001000000002E-2</v>
      </c>
      <c r="CS669">
        <v>0</v>
      </c>
      <c r="CT669">
        <v>0</v>
      </c>
      <c r="CU669">
        <v>0</v>
      </c>
      <c r="CV669">
        <v>0.63300002</v>
      </c>
      <c r="CW669">
        <v>0</v>
      </c>
      <c r="CX669">
        <v>0</v>
      </c>
      <c r="CY669">
        <v>0.30200001999999998</v>
      </c>
      <c r="CZ669">
        <v>0</v>
      </c>
      <c r="DA669">
        <v>0</v>
      </c>
      <c r="DB669">
        <v>6.4999998000000003E-2</v>
      </c>
      <c r="DC669">
        <v>0</v>
      </c>
      <c r="DD669">
        <v>0</v>
      </c>
      <c r="DE669">
        <v>0</v>
      </c>
      <c r="DF669">
        <v>2010</v>
      </c>
      <c r="DG669">
        <v>0.10781825</v>
      </c>
      <c r="DH669">
        <v>3.8718245999999998E-2</v>
      </c>
      <c r="DI669">
        <v>6.9099999999999995E-2</v>
      </c>
      <c r="DJ669">
        <v>0.14419999999999999</v>
      </c>
      <c r="DK669">
        <v>0.18291825</v>
      </c>
      <c r="DR669">
        <v>1</v>
      </c>
      <c r="DS669">
        <v>1</v>
      </c>
      <c r="DT669">
        <v>0</v>
      </c>
      <c r="DU669">
        <v>0</v>
      </c>
      <c r="DV669">
        <v>89202</v>
      </c>
      <c r="DW669">
        <v>4165012.8</v>
      </c>
      <c r="DX669">
        <v>45.75</v>
      </c>
      <c r="DY669">
        <v>13.15</v>
      </c>
      <c r="DZ669">
        <v>47.503501999999997</v>
      </c>
      <c r="EA669">
        <v>28725</v>
      </c>
      <c r="EC669">
        <v>54920</v>
      </c>
      <c r="ED669">
        <v>734343.44</v>
      </c>
      <c r="EF669">
        <v>13.371148</v>
      </c>
      <c r="EG669">
        <v>54920</v>
      </c>
      <c r="EH669">
        <v>734343.44</v>
      </c>
      <c r="ES669">
        <v>0</v>
      </c>
      <c r="EV669">
        <v>172847</v>
      </c>
      <c r="EW669">
        <v>0</v>
      </c>
      <c r="EX669">
        <v>1</v>
      </c>
      <c r="FB669">
        <v>8499684</v>
      </c>
      <c r="FI669">
        <v>12617280</v>
      </c>
      <c r="FN669">
        <v>-1121</v>
      </c>
      <c r="FP669">
        <v>161262</v>
      </c>
      <c r="FQ669">
        <v>342302</v>
      </c>
      <c r="FV669">
        <v>6181</v>
      </c>
      <c r="FW669">
        <v>509745</v>
      </c>
      <c r="FX669">
        <v>-919156</v>
      </c>
      <c r="FZ669">
        <v>116861</v>
      </c>
      <c r="GA669">
        <v>81973</v>
      </c>
      <c r="GB669">
        <v>198834</v>
      </c>
      <c r="GC669">
        <v>8642</v>
      </c>
      <c r="GL669">
        <v>-32191</v>
      </c>
      <c r="GM669">
        <v>30971</v>
      </c>
      <c r="GN669">
        <v>-25245</v>
      </c>
      <c r="GO669">
        <v>-24124</v>
      </c>
      <c r="GP669">
        <v>325</v>
      </c>
      <c r="GQ669">
        <v>-228075</v>
      </c>
      <c r="GR669">
        <v>-713764</v>
      </c>
      <c r="GS669">
        <v>-713764</v>
      </c>
      <c r="HA669">
        <v>-8609</v>
      </c>
      <c r="HB669">
        <v>-10507</v>
      </c>
      <c r="HD669">
        <v>-3095</v>
      </c>
      <c r="HE669">
        <v>-735975</v>
      </c>
      <c r="HG669">
        <v>12617282</v>
      </c>
    </row>
    <row r="670" spans="1:215" x14ac:dyDescent="0.25">
      <c r="A670">
        <v>48</v>
      </c>
      <c r="B670" t="s">
        <v>930</v>
      </c>
      <c r="C670">
        <v>2009</v>
      </c>
      <c r="E670" t="s">
        <v>931</v>
      </c>
      <c r="F670">
        <v>1941</v>
      </c>
      <c r="G670">
        <v>0</v>
      </c>
      <c r="I670">
        <v>0</v>
      </c>
      <c r="J670" t="s">
        <v>932</v>
      </c>
      <c r="K670" t="s">
        <v>933</v>
      </c>
      <c r="L670" t="s">
        <v>933</v>
      </c>
      <c r="M670">
        <v>1</v>
      </c>
      <c r="N670" t="s">
        <v>615</v>
      </c>
      <c r="O670">
        <v>1</v>
      </c>
      <c r="P670" t="s">
        <v>616</v>
      </c>
      <c r="Q670" t="s">
        <v>626</v>
      </c>
      <c r="R670">
        <v>2</v>
      </c>
      <c r="S670">
        <v>1</v>
      </c>
      <c r="T670" s="60">
        <v>39994</v>
      </c>
      <c r="U670" s="60">
        <v>39994</v>
      </c>
      <c r="V670" s="60">
        <v>39994</v>
      </c>
      <c r="W670" t="s">
        <v>201</v>
      </c>
      <c r="X670" t="s">
        <v>937</v>
      </c>
      <c r="Y670" t="s">
        <v>627</v>
      </c>
      <c r="Z670">
        <v>3.5000000000000003E-2</v>
      </c>
      <c r="AA670">
        <v>7.7500000999999999E-2</v>
      </c>
      <c r="AB670">
        <v>1</v>
      </c>
      <c r="AC670">
        <v>0</v>
      </c>
      <c r="AD670">
        <v>5</v>
      </c>
      <c r="AE670">
        <v>1</v>
      </c>
      <c r="AF670">
        <v>3</v>
      </c>
      <c r="AG670">
        <v>30</v>
      </c>
      <c r="BP670" s="60">
        <v>39994</v>
      </c>
      <c r="BQ670">
        <v>11839115</v>
      </c>
      <c r="BR670">
        <v>18517486</v>
      </c>
      <c r="BS670">
        <v>0.63929999000000004</v>
      </c>
      <c r="BT670">
        <v>6678371</v>
      </c>
      <c r="BV670">
        <v>4249536</v>
      </c>
      <c r="BW670">
        <v>464633</v>
      </c>
      <c r="BX670">
        <v>0.75999998999999996</v>
      </c>
      <c r="BY670">
        <v>0</v>
      </c>
      <c r="BZ670">
        <v>0</v>
      </c>
      <c r="CA670">
        <v>0</v>
      </c>
      <c r="CC670">
        <v>-0.2</v>
      </c>
      <c r="CE670">
        <v>-3.7999999E-2</v>
      </c>
      <c r="CG670">
        <v>1.4999999999999999E-2</v>
      </c>
      <c r="CJ670">
        <v>1.8999999E-2</v>
      </c>
      <c r="CS670">
        <v>0</v>
      </c>
      <c r="CT670">
        <v>0</v>
      </c>
      <c r="CU670">
        <v>0</v>
      </c>
      <c r="CV670">
        <v>0.56400001</v>
      </c>
      <c r="CW670">
        <v>0</v>
      </c>
      <c r="CX670">
        <v>0</v>
      </c>
      <c r="CY670">
        <v>0.24700000999999999</v>
      </c>
      <c r="CZ670">
        <v>0</v>
      </c>
      <c r="DA670">
        <v>0</v>
      </c>
      <c r="DB670">
        <v>5.8999999999999997E-2</v>
      </c>
      <c r="DC670">
        <v>7.5000002999999996E-2</v>
      </c>
      <c r="DD670">
        <v>5.9999998999999998E-2</v>
      </c>
      <c r="DE670">
        <v>-7.0000000000000001E-3</v>
      </c>
      <c r="DF670">
        <v>2011</v>
      </c>
      <c r="DG670">
        <v>0.1145</v>
      </c>
      <c r="DH670">
        <v>4.9899999E-2</v>
      </c>
      <c r="DI670">
        <v>6.4599998000000006E-2</v>
      </c>
      <c r="DJ670">
        <v>0.18729999999999999</v>
      </c>
      <c r="DK670">
        <v>0.23719999</v>
      </c>
      <c r="DR670">
        <v>0</v>
      </c>
      <c r="DS670">
        <v>0</v>
      </c>
      <c r="DT670">
        <v>0</v>
      </c>
      <c r="DU670">
        <v>0</v>
      </c>
      <c r="DV670">
        <v>89380</v>
      </c>
      <c r="DW670">
        <v>4249462.5</v>
      </c>
      <c r="DX670">
        <v>45.799999</v>
      </c>
      <c r="DY670">
        <v>13.15</v>
      </c>
      <c r="DZ670">
        <v>47.993499999999997</v>
      </c>
      <c r="EA670">
        <v>28608</v>
      </c>
      <c r="EC670">
        <v>56610</v>
      </c>
      <c r="ED670">
        <v>793268.94</v>
      </c>
      <c r="EF670">
        <v>14.012877</v>
      </c>
      <c r="EG670">
        <v>56610</v>
      </c>
      <c r="EH670">
        <v>793268.94</v>
      </c>
      <c r="ES670">
        <v>0</v>
      </c>
      <c r="EV670">
        <v>174598</v>
      </c>
      <c r="EW670">
        <v>0</v>
      </c>
      <c r="EX670">
        <v>1</v>
      </c>
      <c r="FB670">
        <v>9079268</v>
      </c>
      <c r="FI670">
        <v>9865930</v>
      </c>
      <c r="FN670">
        <v>-1208</v>
      </c>
      <c r="FP670">
        <v>203679</v>
      </c>
      <c r="FQ670">
        <v>345728</v>
      </c>
      <c r="FV670">
        <v>9706</v>
      </c>
      <c r="FW670">
        <v>559113</v>
      </c>
      <c r="FX670">
        <v>-2684170</v>
      </c>
      <c r="FZ670">
        <v>112470</v>
      </c>
      <c r="GA670">
        <v>84488</v>
      </c>
      <c r="GB670">
        <v>196958</v>
      </c>
      <c r="GC670">
        <v>7447</v>
      </c>
      <c r="GL670">
        <v>-39118</v>
      </c>
      <c r="GM670">
        <v>11783</v>
      </c>
      <c r="GN670">
        <v>-5475</v>
      </c>
      <c r="GO670">
        <v>-4267</v>
      </c>
      <c r="GP670">
        <v>25082</v>
      </c>
      <c r="GQ670">
        <v>-1928380</v>
      </c>
      <c r="GR670">
        <v>-770979</v>
      </c>
      <c r="GS670">
        <v>-770979</v>
      </c>
      <c r="HA670">
        <v>-10108</v>
      </c>
      <c r="HB670">
        <v>-12380</v>
      </c>
      <c r="HD670">
        <v>-23361</v>
      </c>
      <c r="HE670">
        <v>-816828</v>
      </c>
      <c r="HG670">
        <v>9872074</v>
      </c>
    </row>
    <row r="671" spans="1:215" x14ac:dyDescent="0.25">
      <c r="A671">
        <v>48</v>
      </c>
      <c r="B671" t="s">
        <v>930</v>
      </c>
      <c r="C671">
        <v>2010</v>
      </c>
      <c r="E671" t="s">
        <v>931</v>
      </c>
      <c r="F671">
        <v>1941</v>
      </c>
      <c r="G671">
        <v>0</v>
      </c>
      <c r="I671">
        <v>0</v>
      </c>
      <c r="J671" t="s">
        <v>932</v>
      </c>
      <c r="K671" t="s">
        <v>933</v>
      </c>
      <c r="L671" t="s">
        <v>933</v>
      </c>
      <c r="M671">
        <v>1</v>
      </c>
      <c r="N671" t="s">
        <v>615</v>
      </c>
      <c r="O671">
        <v>1</v>
      </c>
      <c r="P671" t="s">
        <v>616</v>
      </c>
      <c r="Q671" t="s">
        <v>626</v>
      </c>
      <c r="R671">
        <v>2</v>
      </c>
      <c r="S671">
        <v>1</v>
      </c>
      <c r="T671" s="60">
        <v>40359</v>
      </c>
      <c r="U671" s="60">
        <v>40359</v>
      </c>
      <c r="V671" s="60">
        <v>40359</v>
      </c>
      <c r="W671" t="s">
        <v>201</v>
      </c>
      <c r="X671" t="s">
        <v>938</v>
      </c>
      <c r="Y671" t="s">
        <v>627</v>
      </c>
      <c r="Z671">
        <v>3.5000000000000003E-2</v>
      </c>
      <c r="AA671">
        <v>7.7500000999999999E-2</v>
      </c>
      <c r="AB671">
        <v>1</v>
      </c>
      <c r="AC671">
        <v>0</v>
      </c>
      <c r="AD671">
        <v>5</v>
      </c>
      <c r="AE671">
        <v>1</v>
      </c>
      <c r="AF671">
        <v>3</v>
      </c>
      <c r="AG671">
        <v>10</v>
      </c>
      <c r="BP671" s="60">
        <v>40359</v>
      </c>
      <c r="BQ671">
        <v>11937944</v>
      </c>
      <c r="BR671">
        <v>19009788</v>
      </c>
      <c r="BS671">
        <v>0.62800001999999999</v>
      </c>
      <c r="BT671">
        <v>7071844</v>
      </c>
      <c r="BV671">
        <v>4137474</v>
      </c>
      <c r="BW671">
        <v>524797</v>
      </c>
      <c r="BX671">
        <v>0.75</v>
      </c>
      <c r="BY671">
        <v>0</v>
      </c>
      <c r="BZ671">
        <v>0</v>
      </c>
      <c r="CA671">
        <v>0</v>
      </c>
      <c r="CC671">
        <v>0.14029999000000001</v>
      </c>
      <c r="CE671">
        <v>-4.8000000000000001E-2</v>
      </c>
      <c r="CG671">
        <v>2.3E-2</v>
      </c>
      <c r="CJ671">
        <v>2.1000000000000001E-2</v>
      </c>
      <c r="CS671">
        <v>0</v>
      </c>
      <c r="CT671">
        <v>0</v>
      </c>
      <c r="CU671">
        <v>0</v>
      </c>
      <c r="CV671">
        <v>0.51200002</v>
      </c>
      <c r="CW671">
        <v>0</v>
      </c>
      <c r="CX671">
        <v>0</v>
      </c>
      <c r="CY671">
        <v>0.32599998000000002</v>
      </c>
      <c r="CZ671">
        <v>0</v>
      </c>
      <c r="DA671">
        <v>0</v>
      </c>
      <c r="DB671">
        <v>6.3000001E-2</v>
      </c>
      <c r="DC671">
        <v>0.02</v>
      </c>
      <c r="DD671">
        <v>7.6999999999999999E-2</v>
      </c>
      <c r="DE671">
        <v>2E-3</v>
      </c>
      <c r="DF671">
        <v>2012</v>
      </c>
      <c r="DG671">
        <v>0.11459999999999999</v>
      </c>
      <c r="DH671">
        <v>4.9899999E-2</v>
      </c>
      <c r="DI671">
        <v>6.4699999999999994E-2</v>
      </c>
      <c r="DJ671">
        <v>0.20250000000000001</v>
      </c>
      <c r="DK671">
        <v>0.25240001000000001</v>
      </c>
      <c r="DR671">
        <v>0</v>
      </c>
      <c r="DS671">
        <v>0</v>
      </c>
      <c r="DT671">
        <v>0</v>
      </c>
      <c r="DU671">
        <v>0</v>
      </c>
      <c r="DV671">
        <v>87325</v>
      </c>
      <c r="DW671">
        <v>4137473.8</v>
      </c>
      <c r="DX671">
        <v>46</v>
      </c>
      <c r="DY671">
        <v>30.85</v>
      </c>
      <c r="DZ671">
        <v>47.626998999999998</v>
      </c>
      <c r="EA671">
        <v>28477</v>
      </c>
      <c r="EC671">
        <v>58893</v>
      </c>
      <c r="ED671">
        <v>838069.81</v>
      </c>
      <c r="EF671">
        <v>14.230381</v>
      </c>
      <c r="EG671">
        <v>58893</v>
      </c>
      <c r="ES671">
        <v>0</v>
      </c>
      <c r="EV671">
        <v>174695</v>
      </c>
      <c r="EW671">
        <v>0</v>
      </c>
      <c r="EX671">
        <v>1</v>
      </c>
      <c r="FB671">
        <v>7935925.5</v>
      </c>
      <c r="FI671">
        <v>10975284</v>
      </c>
      <c r="FN671">
        <v>-1211</v>
      </c>
      <c r="FP671">
        <v>201362</v>
      </c>
      <c r="FQ671">
        <v>391931</v>
      </c>
      <c r="FV671">
        <v>2947</v>
      </c>
      <c r="FW671">
        <v>596240</v>
      </c>
      <c r="FX671">
        <v>1143448</v>
      </c>
      <c r="FZ671">
        <v>107042</v>
      </c>
      <c r="GA671">
        <v>177819</v>
      </c>
      <c r="GB671">
        <v>284861</v>
      </c>
      <c r="GC671">
        <v>7199</v>
      </c>
      <c r="GL671">
        <v>-62756</v>
      </c>
      <c r="GM671">
        <v>9786</v>
      </c>
      <c r="GN671">
        <v>-3399</v>
      </c>
      <c r="GO671">
        <v>-2188</v>
      </c>
      <c r="GP671">
        <v>335</v>
      </c>
      <c r="GQ671">
        <v>1975714</v>
      </c>
      <c r="GR671">
        <v>-835569</v>
      </c>
      <c r="GS671">
        <v>-835569</v>
      </c>
      <c r="HA671">
        <v>-15478</v>
      </c>
      <c r="HB671">
        <v>-12853</v>
      </c>
      <c r="HD671">
        <v>-585</v>
      </c>
      <c r="HE671">
        <v>-864485</v>
      </c>
      <c r="HG671">
        <v>10983303</v>
      </c>
    </row>
    <row r="672" spans="1:215" x14ac:dyDescent="0.25">
      <c r="A672">
        <v>48</v>
      </c>
      <c r="B672" t="s">
        <v>930</v>
      </c>
      <c r="C672">
        <v>2011</v>
      </c>
      <c r="E672" t="s">
        <v>931</v>
      </c>
      <c r="F672">
        <v>1941</v>
      </c>
      <c r="G672">
        <v>0</v>
      </c>
      <c r="I672">
        <v>0</v>
      </c>
      <c r="J672" t="s">
        <v>932</v>
      </c>
      <c r="K672" t="s">
        <v>933</v>
      </c>
      <c r="L672" t="s">
        <v>933</v>
      </c>
      <c r="M672">
        <v>1</v>
      </c>
      <c r="N672" t="s">
        <v>615</v>
      </c>
      <c r="O672">
        <v>1</v>
      </c>
      <c r="P672" t="s">
        <v>616</v>
      </c>
      <c r="Q672" t="s">
        <v>626</v>
      </c>
      <c r="R672">
        <v>2</v>
      </c>
      <c r="S672">
        <v>1</v>
      </c>
      <c r="T672" s="60">
        <v>40724</v>
      </c>
      <c r="U672" s="60">
        <v>40724</v>
      </c>
      <c r="V672" s="60">
        <v>40724</v>
      </c>
      <c r="W672" t="s">
        <v>201</v>
      </c>
      <c r="X672" t="s">
        <v>938</v>
      </c>
      <c r="Y672" t="s">
        <v>627</v>
      </c>
      <c r="Z672">
        <v>3.5000000000000003E-2</v>
      </c>
      <c r="AA672">
        <v>7.7500000999999999E-2</v>
      </c>
      <c r="AB672">
        <v>1</v>
      </c>
      <c r="AC672">
        <v>0</v>
      </c>
      <c r="AD672">
        <v>5</v>
      </c>
      <c r="AE672">
        <v>1</v>
      </c>
      <c r="AF672">
        <v>3</v>
      </c>
      <c r="AG672">
        <v>25</v>
      </c>
      <c r="BP672" s="60">
        <v>40724</v>
      </c>
      <c r="BQ672">
        <v>12387810</v>
      </c>
      <c r="BR672">
        <v>19722264</v>
      </c>
      <c r="BS672">
        <v>0.62810003999999997</v>
      </c>
      <c r="BT672">
        <v>7334453</v>
      </c>
      <c r="BV672">
        <v>4027810</v>
      </c>
      <c r="BW672">
        <v>677783</v>
      </c>
      <c r="BX672">
        <v>0.69</v>
      </c>
      <c r="BY672">
        <v>0</v>
      </c>
      <c r="BZ672">
        <v>0</v>
      </c>
      <c r="CA672">
        <v>0</v>
      </c>
      <c r="CC672">
        <v>0.2</v>
      </c>
      <c r="CE672">
        <v>3.0999999E-2</v>
      </c>
      <c r="CG672">
        <v>3.9999999000000001E-2</v>
      </c>
      <c r="CJ672">
        <v>5.0000001000000002E-2</v>
      </c>
      <c r="CM672">
        <v>7.5999997999999999E-2</v>
      </c>
      <c r="CS672">
        <v>0</v>
      </c>
      <c r="CT672">
        <v>0</v>
      </c>
      <c r="CU672">
        <v>0</v>
      </c>
      <c r="CV672">
        <v>0.47199999999999998</v>
      </c>
      <c r="CW672">
        <v>0</v>
      </c>
      <c r="CX672">
        <v>0</v>
      </c>
      <c r="CY672">
        <v>0.36400001999999998</v>
      </c>
      <c r="CZ672">
        <v>0</v>
      </c>
      <c r="DA672">
        <v>0</v>
      </c>
      <c r="DB672">
        <v>5.6999995999999997E-2</v>
      </c>
      <c r="DC672">
        <v>1.7000001000000001E-2</v>
      </c>
      <c r="DD672">
        <v>8.7000005000000005E-2</v>
      </c>
      <c r="DE672">
        <v>3.0000000000000001E-3</v>
      </c>
      <c r="DF672">
        <v>2013</v>
      </c>
      <c r="DG672">
        <v>0.10879999999999999</v>
      </c>
      <c r="DH672">
        <v>6.7100003000000005E-2</v>
      </c>
      <c r="DI672">
        <v>4.1700002E-2</v>
      </c>
      <c r="DJ672">
        <v>0.19319998999999999</v>
      </c>
      <c r="DK672">
        <v>0.26030001000000003</v>
      </c>
      <c r="DR672">
        <v>0</v>
      </c>
      <c r="DS672">
        <v>0</v>
      </c>
      <c r="DT672">
        <v>0</v>
      </c>
      <c r="DU672">
        <v>0</v>
      </c>
      <c r="DV672">
        <v>85453</v>
      </c>
      <c r="DW672">
        <v>4027809.8</v>
      </c>
      <c r="DX672">
        <v>46</v>
      </c>
      <c r="DY672">
        <v>12.7</v>
      </c>
      <c r="DZ672">
        <v>47.103499999999997</v>
      </c>
      <c r="EA672">
        <v>27978</v>
      </c>
      <c r="EC672">
        <v>62569</v>
      </c>
      <c r="ED672">
        <v>913584.5</v>
      </c>
      <c r="EF672">
        <v>14.601233000000001</v>
      </c>
      <c r="EG672">
        <v>48110</v>
      </c>
      <c r="EN672">
        <v>9074</v>
      </c>
      <c r="EP672">
        <v>5385</v>
      </c>
      <c r="ES672">
        <v>0</v>
      </c>
      <c r="EV672">
        <v>176000</v>
      </c>
      <c r="EW672">
        <v>0</v>
      </c>
      <c r="EX672">
        <v>1</v>
      </c>
      <c r="FB672">
        <v>8669515</v>
      </c>
      <c r="FI672">
        <v>12850717</v>
      </c>
      <c r="FN672">
        <v>-991</v>
      </c>
      <c r="FP672">
        <v>197300</v>
      </c>
      <c r="FQ672">
        <v>464563</v>
      </c>
      <c r="FV672">
        <v>2757</v>
      </c>
      <c r="FW672">
        <v>664620</v>
      </c>
      <c r="FX672">
        <v>1827125</v>
      </c>
      <c r="FZ672">
        <v>119381</v>
      </c>
      <c r="GA672">
        <v>257397</v>
      </c>
      <c r="GB672">
        <v>376778</v>
      </c>
      <c r="GC672">
        <v>7725</v>
      </c>
      <c r="GL672">
        <v>-76048</v>
      </c>
      <c r="GM672">
        <v>8041</v>
      </c>
      <c r="GN672">
        <v>-2825</v>
      </c>
      <c r="GO672">
        <v>-1834</v>
      </c>
      <c r="GQ672">
        <v>2805416</v>
      </c>
      <c r="GR672">
        <v>-896041</v>
      </c>
      <c r="GS672">
        <v>-896041</v>
      </c>
      <c r="HA672">
        <v>-16138</v>
      </c>
      <c r="HB672">
        <v>-13776</v>
      </c>
      <c r="HE672">
        <v>-925955</v>
      </c>
      <c r="HF672">
        <v>-1613</v>
      </c>
      <c r="HG672">
        <v>12861149</v>
      </c>
    </row>
    <row r="673" spans="1:215" x14ac:dyDescent="0.25">
      <c r="A673">
        <v>48</v>
      </c>
      <c r="B673" t="s">
        <v>930</v>
      </c>
      <c r="C673">
        <v>2012</v>
      </c>
      <c r="E673" t="s">
        <v>931</v>
      </c>
      <c r="F673">
        <v>1941</v>
      </c>
      <c r="G673">
        <v>0</v>
      </c>
      <c r="I673">
        <v>0</v>
      </c>
      <c r="J673" t="s">
        <v>932</v>
      </c>
      <c r="K673" t="s">
        <v>933</v>
      </c>
      <c r="L673" t="s">
        <v>933</v>
      </c>
      <c r="M673">
        <v>1</v>
      </c>
      <c r="N673" t="s">
        <v>615</v>
      </c>
      <c r="O673">
        <v>1</v>
      </c>
      <c r="P673" t="s">
        <v>616</v>
      </c>
      <c r="Q673" t="s">
        <v>626</v>
      </c>
      <c r="R673">
        <v>2</v>
      </c>
      <c r="S673">
        <v>1</v>
      </c>
      <c r="T673" s="60">
        <v>41090</v>
      </c>
      <c r="U673" s="60">
        <v>41090</v>
      </c>
      <c r="V673" s="60">
        <v>41090</v>
      </c>
      <c r="W673" t="s">
        <v>201</v>
      </c>
      <c r="X673" t="s">
        <v>833</v>
      </c>
      <c r="Y673" t="s">
        <v>627</v>
      </c>
      <c r="Z673">
        <v>3.5000000000000003E-2</v>
      </c>
      <c r="AA673">
        <v>7.7500000999999999E-2</v>
      </c>
      <c r="AB673">
        <v>1</v>
      </c>
      <c r="AC673">
        <v>0</v>
      </c>
      <c r="AD673">
        <v>5</v>
      </c>
      <c r="AE673">
        <v>1</v>
      </c>
      <c r="AF673">
        <v>3</v>
      </c>
      <c r="AG673">
        <v>25</v>
      </c>
      <c r="BP673" s="60">
        <v>41090</v>
      </c>
      <c r="BQ673">
        <v>12667592</v>
      </c>
      <c r="BR673">
        <v>20283028</v>
      </c>
      <c r="BS673">
        <v>0.62450004000000003</v>
      </c>
      <c r="BT673">
        <v>7615436</v>
      </c>
      <c r="BV673">
        <v>3998475</v>
      </c>
      <c r="BW673">
        <v>721776</v>
      </c>
      <c r="BX673">
        <v>0.66000002999999996</v>
      </c>
      <c r="BY673">
        <v>0</v>
      </c>
      <c r="BZ673">
        <v>0</v>
      </c>
      <c r="CA673">
        <v>0</v>
      </c>
      <c r="CC673">
        <v>3.5999999999999999E-3</v>
      </c>
      <c r="CE673">
        <v>0.112</v>
      </c>
      <c r="CG673">
        <v>8.0000000000000002E-3</v>
      </c>
      <c r="CJ673">
        <v>5.8999999999999997E-2</v>
      </c>
      <c r="CM673">
        <v>6.8000004000000003E-2</v>
      </c>
      <c r="CS673">
        <v>0</v>
      </c>
      <c r="CT673">
        <v>0</v>
      </c>
      <c r="CU673">
        <v>0</v>
      </c>
      <c r="CV673">
        <v>0.42400001999999998</v>
      </c>
      <c r="CW673">
        <v>0</v>
      </c>
      <c r="CX673">
        <v>0</v>
      </c>
      <c r="CY673">
        <v>0.36200001999999998</v>
      </c>
      <c r="CZ673">
        <v>0</v>
      </c>
      <c r="DA673">
        <v>0</v>
      </c>
      <c r="DB673">
        <v>6.4000003E-2</v>
      </c>
      <c r="DC673">
        <v>1.7000001000000001E-2</v>
      </c>
      <c r="DD673">
        <v>0.125</v>
      </c>
      <c r="DE673">
        <v>8.0000000000000002E-3</v>
      </c>
      <c r="DF673">
        <v>2014</v>
      </c>
      <c r="DG673">
        <v>0.1162</v>
      </c>
      <c r="DH673">
        <v>6.7199997999999997E-2</v>
      </c>
      <c r="DI673">
        <v>4.9000002000000001E-2</v>
      </c>
      <c r="DJ673">
        <v>0.21100000999999999</v>
      </c>
      <c r="DK673">
        <v>0.2782</v>
      </c>
      <c r="DR673">
        <v>0</v>
      </c>
      <c r="DS673">
        <v>0</v>
      </c>
      <c r="DT673">
        <v>0</v>
      </c>
      <c r="DU673">
        <v>0</v>
      </c>
      <c r="DV673">
        <v>85174</v>
      </c>
      <c r="DW673">
        <v>3998475</v>
      </c>
      <c r="DX673">
        <v>46.099997999999999</v>
      </c>
      <c r="DY673">
        <v>12.65</v>
      </c>
      <c r="DZ673">
        <v>46.631500000000003</v>
      </c>
      <c r="EA673">
        <v>27875</v>
      </c>
      <c r="EC673">
        <v>64636</v>
      </c>
      <c r="ED673">
        <v>978515.44</v>
      </c>
      <c r="EF673">
        <v>15.138862</v>
      </c>
      <c r="EG673">
        <v>49938</v>
      </c>
      <c r="EN673">
        <v>9225</v>
      </c>
      <c r="EP673">
        <v>5473</v>
      </c>
      <c r="ES673">
        <v>0</v>
      </c>
      <c r="EV673">
        <v>177685</v>
      </c>
      <c r="EW673">
        <v>0</v>
      </c>
      <c r="EX673">
        <v>1</v>
      </c>
      <c r="EZ673">
        <v>9293732</v>
      </c>
      <c r="FA673">
        <v>608869.75</v>
      </c>
      <c r="FB673">
        <v>9154778</v>
      </c>
      <c r="FI673">
        <v>12631077</v>
      </c>
      <c r="FN673">
        <v>-1156</v>
      </c>
      <c r="FP673">
        <v>258243</v>
      </c>
      <c r="FQ673">
        <v>473689</v>
      </c>
      <c r="FV673">
        <v>2523</v>
      </c>
      <c r="FW673">
        <v>734455</v>
      </c>
      <c r="FX673">
        <v>-380251</v>
      </c>
      <c r="FZ673">
        <v>129557</v>
      </c>
      <c r="GA673">
        <v>355809</v>
      </c>
      <c r="GB673">
        <v>485366</v>
      </c>
      <c r="GC673">
        <v>1803</v>
      </c>
      <c r="GL673">
        <v>-82530</v>
      </c>
      <c r="GM673">
        <v>8028</v>
      </c>
      <c r="GN673">
        <v>-1895</v>
      </c>
      <c r="GO673">
        <v>-739</v>
      </c>
      <c r="GQ673">
        <v>764976</v>
      </c>
      <c r="GR673">
        <v>-956051</v>
      </c>
      <c r="GS673">
        <v>-956051</v>
      </c>
      <c r="HA673">
        <v>-15560</v>
      </c>
      <c r="HB673">
        <v>-12400</v>
      </c>
      <c r="HE673">
        <v>-984011</v>
      </c>
      <c r="HG673">
        <v>12642243</v>
      </c>
    </row>
    <row r="674" spans="1:215" x14ac:dyDescent="0.25">
      <c r="A674">
        <v>48</v>
      </c>
      <c r="B674" t="s">
        <v>930</v>
      </c>
      <c r="C674">
        <v>2013</v>
      </c>
      <c r="E674" t="s">
        <v>931</v>
      </c>
      <c r="F674">
        <v>1941</v>
      </c>
      <c r="G674">
        <v>0</v>
      </c>
      <c r="I674">
        <v>0</v>
      </c>
      <c r="J674" t="s">
        <v>932</v>
      </c>
      <c r="K674" t="s">
        <v>933</v>
      </c>
      <c r="L674" t="s">
        <v>933</v>
      </c>
      <c r="M674">
        <v>1</v>
      </c>
      <c r="N674" t="s">
        <v>615</v>
      </c>
      <c r="O674">
        <v>1</v>
      </c>
      <c r="P674" t="s">
        <v>616</v>
      </c>
      <c r="Q674" t="s">
        <v>626</v>
      </c>
      <c r="R674">
        <v>2</v>
      </c>
      <c r="S674">
        <v>1</v>
      </c>
      <c r="T674" s="60">
        <v>41455</v>
      </c>
      <c r="U674" s="60">
        <v>41455</v>
      </c>
      <c r="V674" s="60">
        <v>41455</v>
      </c>
      <c r="W674" t="s">
        <v>201</v>
      </c>
      <c r="X674" t="s">
        <v>833</v>
      </c>
      <c r="Y674" t="s">
        <v>627</v>
      </c>
      <c r="Z674">
        <v>3.5000000000000003E-2</v>
      </c>
      <c r="AA674">
        <v>7.6999999999999999E-2</v>
      </c>
      <c r="AB674">
        <v>1</v>
      </c>
      <c r="AC674">
        <v>0</v>
      </c>
      <c r="AD674">
        <v>5</v>
      </c>
      <c r="AE674">
        <v>1</v>
      </c>
      <c r="AF674">
        <v>3</v>
      </c>
      <c r="AG674">
        <v>25</v>
      </c>
      <c r="AI674" t="s">
        <v>939</v>
      </c>
      <c r="AO674">
        <v>40363216</v>
      </c>
      <c r="AP674">
        <v>39350968</v>
      </c>
      <c r="AQ674">
        <v>-661303.25</v>
      </c>
      <c r="AR674">
        <v>0</v>
      </c>
      <c r="AS674">
        <v>0</v>
      </c>
      <c r="AT674">
        <v>0</v>
      </c>
      <c r="AU674">
        <v>1</v>
      </c>
      <c r="AV674">
        <v>2</v>
      </c>
      <c r="AW674">
        <v>989590.5</v>
      </c>
      <c r="AX674">
        <v>0</v>
      </c>
      <c r="AY674">
        <v>0.2</v>
      </c>
      <c r="AZ674">
        <v>5</v>
      </c>
      <c r="BA674">
        <v>0</v>
      </c>
      <c r="BB674">
        <v>0</v>
      </c>
      <c r="BC674">
        <v>4</v>
      </c>
      <c r="BD674">
        <v>1</v>
      </c>
      <c r="BE674">
        <v>1</v>
      </c>
      <c r="BF674">
        <v>1.2</v>
      </c>
      <c r="BG674">
        <v>0.80000000999999998</v>
      </c>
      <c r="BP674" s="60">
        <v>41455</v>
      </c>
      <c r="BQ674">
        <v>13326586</v>
      </c>
      <c r="BR674">
        <v>21046732</v>
      </c>
      <c r="BS674">
        <v>0.63319999000000005</v>
      </c>
      <c r="BT674">
        <v>7720147</v>
      </c>
      <c r="BV674">
        <v>4030261</v>
      </c>
      <c r="BW674">
        <v>741003</v>
      </c>
      <c r="BX674">
        <v>0.70999997999999997</v>
      </c>
      <c r="BY674">
        <v>0</v>
      </c>
      <c r="BZ674">
        <v>0</v>
      </c>
      <c r="CA674">
        <v>0</v>
      </c>
      <c r="CC674">
        <v>0.10569998999999999</v>
      </c>
      <c r="CE674">
        <v>0.1</v>
      </c>
      <c r="CG674">
        <v>3.9999999000000001E-2</v>
      </c>
      <c r="CJ674">
        <v>6.6000000000000003E-2</v>
      </c>
      <c r="CM674">
        <v>6.6000000000000003E-2</v>
      </c>
      <c r="CN674">
        <v>7.8000001999999999E-2</v>
      </c>
      <c r="CS674">
        <v>0</v>
      </c>
      <c r="CT674">
        <v>0</v>
      </c>
      <c r="CU674">
        <v>0</v>
      </c>
      <c r="CV674">
        <v>0.42299998</v>
      </c>
      <c r="CW674">
        <v>0</v>
      </c>
      <c r="CX674">
        <v>0</v>
      </c>
      <c r="CY674">
        <v>0.28800002000000002</v>
      </c>
      <c r="CZ674">
        <v>0</v>
      </c>
      <c r="DA674">
        <v>0</v>
      </c>
      <c r="DB674">
        <v>5.6999995999999997E-2</v>
      </c>
      <c r="DC674">
        <v>1.2999999E-2</v>
      </c>
      <c r="DD674">
        <v>0.13500001</v>
      </c>
      <c r="DE674">
        <v>8.3999999000000006E-2</v>
      </c>
      <c r="DF674">
        <v>2015</v>
      </c>
      <c r="DG674">
        <v>0.1149</v>
      </c>
      <c r="DH674">
        <v>6.7199997999999997E-2</v>
      </c>
      <c r="DI674">
        <v>4.7699999E-2</v>
      </c>
      <c r="DJ674">
        <v>0.19319998999999999</v>
      </c>
      <c r="DK674">
        <v>0.26040000000000002</v>
      </c>
      <c r="DR674">
        <v>0</v>
      </c>
      <c r="DS674">
        <v>0</v>
      </c>
      <c r="DT674">
        <v>0</v>
      </c>
      <c r="DU674">
        <v>0</v>
      </c>
      <c r="DV674">
        <v>84677</v>
      </c>
      <c r="DW674">
        <v>4030261</v>
      </c>
      <c r="DZ674">
        <v>47.595699000000003</v>
      </c>
      <c r="EA674">
        <v>27651</v>
      </c>
      <c r="EC674">
        <v>67193</v>
      </c>
      <c r="ED674">
        <v>1043095.7</v>
      </c>
      <c r="EF674">
        <v>15.523873999999999</v>
      </c>
      <c r="EG674">
        <v>67193</v>
      </c>
      <c r="ES674">
        <v>0</v>
      </c>
      <c r="EV674">
        <v>179521</v>
      </c>
      <c r="EW674">
        <v>1</v>
      </c>
      <c r="EX674">
        <v>1</v>
      </c>
      <c r="FB674">
        <v>9638753</v>
      </c>
      <c r="FI674">
        <v>13669600</v>
      </c>
      <c r="FN674">
        <v>-819</v>
      </c>
      <c r="FP674">
        <v>260201</v>
      </c>
      <c r="FQ674">
        <v>529161</v>
      </c>
      <c r="FV674">
        <v>2272</v>
      </c>
      <c r="FW674">
        <v>791634</v>
      </c>
      <c r="FX674">
        <v>903994</v>
      </c>
      <c r="FZ674">
        <v>117779</v>
      </c>
      <c r="GA674">
        <v>377668</v>
      </c>
      <c r="GB674">
        <v>495447</v>
      </c>
      <c r="GC674">
        <v>13</v>
      </c>
      <c r="GL674">
        <v>-93350</v>
      </c>
      <c r="GM674">
        <v>6121</v>
      </c>
      <c r="GN674">
        <v>-1717</v>
      </c>
      <c r="GO674">
        <v>-898</v>
      </c>
      <c r="GQ674">
        <v>2102142</v>
      </c>
      <c r="GR674">
        <v>-1027510</v>
      </c>
      <c r="GS674">
        <v>-1027510</v>
      </c>
      <c r="HA674">
        <v>-16977</v>
      </c>
      <c r="HB674">
        <v>-11701</v>
      </c>
      <c r="HE674">
        <v>-1056188</v>
      </c>
      <c r="HF674">
        <v>-1323</v>
      </c>
      <c r="HG674">
        <v>13686874</v>
      </c>
    </row>
    <row r="675" spans="1:215" x14ac:dyDescent="0.25">
      <c r="A675">
        <v>48</v>
      </c>
      <c r="B675" t="s">
        <v>930</v>
      </c>
      <c r="C675">
        <v>2014</v>
      </c>
      <c r="E675" t="s">
        <v>931</v>
      </c>
      <c r="F675">
        <v>1941</v>
      </c>
      <c r="G675">
        <v>0</v>
      </c>
      <c r="I675">
        <v>0</v>
      </c>
      <c r="J675" t="s">
        <v>932</v>
      </c>
      <c r="K675" t="s">
        <v>933</v>
      </c>
      <c r="L675" t="s">
        <v>933</v>
      </c>
      <c r="M675">
        <v>1</v>
      </c>
      <c r="N675" t="s">
        <v>615</v>
      </c>
      <c r="O675">
        <v>1</v>
      </c>
      <c r="P675" t="s">
        <v>616</v>
      </c>
      <c r="Q675" t="s">
        <v>626</v>
      </c>
      <c r="R675">
        <v>2</v>
      </c>
      <c r="S675">
        <v>1</v>
      </c>
      <c r="T675" s="60">
        <v>41820</v>
      </c>
      <c r="U675" s="60">
        <v>41820</v>
      </c>
      <c r="V675" s="60">
        <v>41820</v>
      </c>
      <c r="W675" t="s">
        <v>201</v>
      </c>
      <c r="X675" t="s">
        <v>833</v>
      </c>
      <c r="Y675" t="s">
        <v>627</v>
      </c>
      <c r="Z675">
        <v>3.5000000000000003E-2</v>
      </c>
      <c r="AA675">
        <v>7.6499998999999999E-2</v>
      </c>
      <c r="AB675">
        <v>1</v>
      </c>
      <c r="AC675">
        <v>0</v>
      </c>
      <c r="AD675">
        <v>5</v>
      </c>
      <c r="AE675">
        <v>1</v>
      </c>
      <c r="AF675">
        <v>3</v>
      </c>
      <c r="AG675">
        <v>25</v>
      </c>
      <c r="AI675" t="s">
        <v>940</v>
      </c>
      <c r="AO675">
        <v>45339988</v>
      </c>
      <c r="AP675">
        <v>42996956</v>
      </c>
      <c r="AQ675">
        <v>-729496.44</v>
      </c>
      <c r="AR675">
        <v>0</v>
      </c>
      <c r="AS675">
        <v>0</v>
      </c>
      <c r="AT675">
        <v>0</v>
      </c>
      <c r="AU675">
        <v>1</v>
      </c>
      <c r="AV675">
        <v>2</v>
      </c>
      <c r="AW675">
        <v>2625865</v>
      </c>
      <c r="AX675">
        <v>0</v>
      </c>
      <c r="AY675">
        <v>0.2</v>
      </c>
      <c r="AZ675">
        <v>5</v>
      </c>
      <c r="BA675">
        <v>0</v>
      </c>
      <c r="BB675">
        <v>0</v>
      </c>
      <c r="BC675">
        <v>4</v>
      </c>
      <c r="BD675">
        <v>1</v>
      </c>
      <c r="BE675">
        <v>1</v>
      </c>
      <c r="BF675">
        <v>1.2</v>
      </c>
      <c r="BG675">
        <v>0.80000000999999998</v>
      </c>
      <c r="BP675" s="60">
        <v>41820</v>
      </c>
      <c r="BQ675">
        <v>14547390</v>
      </c>
      <c r="BR675">
        <v>22059764</v>
      </c>
      <c r="BS675">
        <v>0.65949994000000001</v>
      </c>
      <c r="BT675">
        <v>7512375</v>
      </c>
      <c r="BV675">
        <v>4214981</v>
      </c>
      <c r="BW675">
        <v>812206</v>
      </c>
      <c r="BX675">
        <v>0.73000001999999997</v>
      </c>
      <c r="BY675">
        <v>0</v>
      </c>
      <c r="BZ675">
        <v>0</v>
      </c>
      <c r="CA675">
        <v>0</v>
      </c>
      <c r="CC675">
        <v>0.14369999999999999</v>
      </c>
      <c r="CE675">
        <v>8.3000004000000002E-2</v>
      </c>
      <c r="CG675">
        <v>0.11700000000000001</v>
      </c>
      <c r="CJ675">
        <v>6.4999998000000003E-2</v>
      </c>
      <c r="CM675">
        <v>7.2999998999999996E-2</v>
      </c>
      <c r="CN675">
        <v>7.8000001999999999E-2</v>
      </c>
      <c r="CS675">
        <v>0</v>
      </c>
      <c r="CT675">
        <v>0</v>
      </c>
      <c r="CU675">
        <v>0</v>
      </c>
      <c r="CV675">
        <v>0.38900003</v>
      </c>
      <c r="CW675">
        <v>0</v>
      </c>
      <c r="CX675">
        <v>0</v>
      </c>
      <c r="CY675">
        <v>0.26800001000000001</v>
      </c>
      <c r="CZ675">
        <v>0</v>
      </c>
      <c r="DA675">
        <v>0</v>
      </c>
      <c r="DB675">
        <v>6.8000004000000003E-2</v>
      </c>
      <c r="DC675">
        <v>1.0999999999999999E-2</v>
      </c>
      <c r="DD675">
        <v>0.16399999000000001</v>
      </c>
      <c r="DE675">
        <v>0.1</v>
      </c>
      <c r="DF675">
        <v>2016</v>
      </c>
      <c r="DG675">
        <v>0.1104</v>
      </c>
      <c r="DH675">
        <v>6.7199997999999997E-2</v>
      </c>
      <c r="DI675">
        <v>4.3200001000000002E-2</v>
      </c>
      <c r="DJ675">
        <v>0.17889999000000001</v>
      </c>
      <c r="DK675">
        <v>0.24610001000000001</v>
      </c>
      <c r="DR675">
        <v>0</v>
      </c>
      <c r="DS675">
        <v>0</v>
      </c>
      <c r="DT675">
        <v>0</v>
      </c>
      <c r="DU675">
        <v>0</v>
      </c>
      <c r="DV675">
        <v>84825</v>
      </c>
      <c r="DW675">
        <v>4215000</v>
      </c>
      <c r="DZ675">
        <v>49.690539999999999</v>
      </c>
      <c r="EA675">
        <v>27538</v>
      </c>
      <c r="EC675">
        <v>69459</v>
      </c>
      <c r="ED675">
        <v>1100000</v>
      </c>
      <c r="EF675">
        <v>15.836679999999999</v>
      </c>
      <c r="EV675">
        <v>181822</v>
      </c>
      <c r="EW675">
        <v>1</v>
      </c>
      <c r="EX675">
        <v>1</v>
      </c>
      <c r="FB675">
        <v>10064688</v>
      </c>
      <c r="FN675">
        <v>-547</v>
      </c>
      <c r="FP675">
        <v>267139</v>
      </c>
      <c r="FQ675">
        <v>590159</v>
      </c>
      <c r="FV675">
        <v>2026</v>
      </c>
      <c r="FW675">
        <v>859324</v>
      </c>
      <c r="FX675">
        <v>1423640</v>
      </c>
      <c r="FZ675">
        <v>197773</v>
      </c>
      <c r="GA675">
        <v>428060</v>
      </c>
      <c r="GB675">
        <v>625833</v>
      </c>
      <c r="GL675">
        <v>-112099</v>
      </c>
      <c r="GM675">
        <v>3549</v>
      </c>
      <c r="GN675">
        <v>-604</v>
      </c>
      <c r="GO675">
        <v>-57</v>
      </c>
      <c r="GQ675">
        <v>2799643</v>
      </c>
      <c r="GR675">
        <v>-1090306</v>
      </c>
      <c r="GS675">
        <v>-1090306</v>
      </c>
      <c r="HA675">
        <v>-19494</v>
      </c>
      <c r="HB675">
        <v>-11493</v>
      </c>
      <c r="HD675">
        <v>-210</v>
      </c>
      <c r="HE675">
        <v>-1121503</v>
      </c>
      <c r="HG675">
        <v>15365014</v>
      </c>
    </row>
    <row r="676" spans="1:215" x14ac:dyDescent="0.25">
      <c r="A676">
        <v>49</v>
      </c>
      <c r="B676" t="s">
        <v>941</v>
      </c>
      <c r="C676">
        <v>2001</v>
      </c>
      <c r="E676" t="s">
        <v>942</v>
      </c>
      <c r="F676">
        <v>1927</v>
      </c>
      <c r="G676">
        <v>0</v>
      </c>
      <c r="I676">
        <v>0</v>
      </c>
      <c r="J676" t="s">
        <v>932</v>
      </c>
      <c r="K676" t="s">
        <v>933</v>
      </c>
      <c r="L676" t="s">
        <v>933</v>
      </c>
      <c r="M676">
        <v>2</v>
      </c>
      <c r="N676" t="s">
        <v>625</v>
      </c>
      <c r="O676">
        <v>1</v>
      </c>
      <c r="P676" t="s">
        <v>616</v>
      </c>
      <c r="Q676" t="s">
        <v>626</v>
      </c>
      <c r="R676">
        <v>2</v>
      </c>
      <c r="S676">
        <v>1</v>
      </c>
      <c r="T676" s="60">
        <v>37072</v>
      </c>
      <c r="U676" s="60">
        <v>37072</v>
      </c>
      <c r="V676" s="60">
        <v>37072</v>
      </c>
      <c r="W676" t="s">
        <v>201</v>
      </c>
      <c r="X676" t="s">
        <v>934</v>
      </c>
      <c r="Y676" t="s">
        <v>627</v>
      </c>
      <c r="Z676">
        <v>5.0000001000000002E-2</v>
      </c>
      <c r="AA676">
        <v>7.9999998000000003E-2</v>
      </c>
      <c r="AB676">
        <v>1</v>
      </c>
      <c r="AC676">
        <v>0</v>
      </c>
      <c r="AD676">
        <v>5</v>
      </c>
      <c r="AE676">
        <v>1</v>
      </c>
      <c r="AF676">
        <v>3</v>
      </c>
      <c r="AG676">
        <v>25</v>
      </c>
      <c r="BP676" s="60">
        <v>37072</v>
      </c>
      <c r="BQ676">
        <v>19182750</v>
      </c>
      <c r="BR676">
        <v>20126944</v>
      </c>
      <c r="BS676">
        <v>0.95309997000000002</v>
      </c>
      <c r="BT676">
        <v>944193</v>
      </c>
      <c r="BV676">
        <v>3994201</v>
      </c>
      <c r="BW676">
        <v>380969.09</v>
      </c>
      <c r="BX676">
        <v>1</v>
      </c>
      <c r="BY676">
        <v>0</v>
      </c>
      <c r="BZ676">
        <v>0</v>
      </c>
      <c r="CA676">
        <v>0</v>
      </c>
      <c r="CC676">
        <v>-9.3999997000000002E-2</v>
      </c>
      <c r="CE676">
        <v>3.0999999E-2</v>
      </c>
      <c r="CG676">
        <v>8.6999996999999996E-2</v>
      </c>
      <c r="CJ676">
        <v>0.10299999999999999</v>
      </c>
      <c r="CS676">
        <v>0</v>
      </c>
      <c r="CT676">
        <v>0</v>
      </c>
      <c r="CU676">
        <v>0</v>
      </c>
      <c r="CV676">
        <v>0.67400002000000003</v>
      </c>
      <c r="CW676">
        <v>0</v>
      </c>
      <c r="CX676">
        <v>0</v>
      </c>
      <c r="CY676">
        <v>0.27599998999999997</v>
      </c>
      <c r="CZ676">
        <v>0</v>
      </c>
      <c r="DA676">
        <v>0</v>
      </c>
      <c r="DB676">
        <v>5.0000001000000002E-2</v>
      </c>
      <c r="DC676">
        <v>0</v>
      </c>
      <c r="DD676">
        <v>0</v>
      </c>
      <c r="DE676">
        <v>0</v>
      </c>
      <c r="DF676">
        <v>2003</v>
      </c>
      <c r="DG676">
        <v>0.10721625</v>
      </c>
      <c r="DH676">
        <v>2.6216257E-2</v>
      </c>
      <c r="DI676">
        <v>8.1000000000000003E-2</v>
      </c>
      <c r="DJ676">
        <v>9.8700001999999995E-2</v>
      </c>
      <c r="DK676">
        <v>0.12491626</v>
      </c>
      <c r="DR676">
        <v>1</v>
      </c>
      <c r="DS676">
        <v>1</v>
      </c>
      <c r="DT676">
        <v>0</v>
      </c>
      <c r="DU676">
        <v>0</v>
      </c>
      <c r="DV676">
        <v>93297</v>
      </c>
      <c r="DW676">
        <v>4092042</v>
      </c>
      <c r="DX676">
        <v>48.549999</v>
      </c>
      <c r="DY676">
        <v>18.738500999999999</v>
      </c>
      <c r="DZ676">
        <v>52.217498999999997</v>
      </c>
      <c r="EA676">
        <v>11084</v>
      </c>
      <c r="EB676">
        <v>6253</v>
      </c>
      <c r="EC676">
        <v>40126</v>
      </c>
      <c r="ED676">
        <v>814309.13</v>
      </c>
      <c r="EF676">
        <v>20.293801999999999</v>
      </c>
      <c r="EG676">
        <v>40126</v>
      </c>
      <c r="EH676">
        <v>814309.13</v>
      </c>
      <c r="ES676">
        <v>0</v>
      </c>
      <c r="EV676">
        <v>150760</v>
      </c>
      <c r="EW676">
        <v>0</v>
      </c>
      <c r="EX676">
        <v>1</v>
      </c>
      <c r="FB676">
        <v>9835227</v>
      </c>
      <c r="FN676">
        <v>-1802</v>
      </c>
      <c r="FP676">
        <v>104713</v>
      </c>
      <c r="FQ676">
        <v>15802</v>
      </c>
      <c r="FV676">
        <v>387621</v>
      </c>
      <c r="FW676">
        <v>508136</v>
      </c>
      <c r="FX676">
        <v>-2256667</v>
      </c>
      <c r="FZ676">
        <v>330256</v>
      </c>
      <c r="GA676">
        <v>150028</v>
      </c>
      <c r="GB676">
        <v>480284</v>
      </c>
      <c r="GC676">
        <v>17990</v>
      </c>
      <c r="GL676">
        <v>-39658</v>
      </c>
      <c r="GM676">
        <v>86153</v>
      </c>
      <c r="GN676">
        <v>-80008</v>
      </c>
      <c r="GO676">
        <v>-78206</v>
      </c>
      <c r="GP676">
        <v>5932</v>
      </c>
      <c r="GQ676">
        <v>-1277838</v>
      </c>
      <c r="GR676">
        <v>-783952</v>
      </c>
      <c r="GS676">
        <v>-783952</v>
      </c>
      <c r="HA676">
        <v>-11291</v>
      </c>
      <c r="HB676">
        <v>-14914</v>
      </c>
      <c r="HD676">
        <v>-5016</v>
      </c>
      <c r="HE676">
        <v>-815173</v>
      </c>
      <c r="HG676">
        <v>17757420</v>
      </c>
    </row>
    <row r="677" spans="1:215" x14ac:dyDescent="0.25">
      <c r="A677">
        <v>49</v>
      </c>
      <c r="B677" t="s">
        <v>941</v>
      </c>
      <c r="C677">
        <v>2002</v>
      </c>
      <c r="E677" t="s">
        <v>942</v>
      </c>
      <c r="F677">
        <v>1927</v>
      </c>
      <c r="G677">
        <v>0</v>
      </c>
      <c r="I677">
        <v>0</v>
      </c>
      <c r="J677" t="s">
        <v>932</v>
      </c>
      <c r="K677" t="s">
        <v>933</v>
      </c>
      <c r="L677" t="s">
        <v>933</v>
      </c>
      <c r="M677">
        <v>2</v>
      </c>
      <c r="N677" t="s">
        <v>625</v>
      </c>
      <c r="O677">
        <v>1</v>
      </c>
      <c r="P677" t="s">
        <v>616</v>
      </c>
      <c r="Q677" t="s">
        <v>626</v>
      </c>
      <c r="R677">
        <v>2</v>
      </c>
      <c r="S677">
        <v>1</v>
      </c>
      <c r="T677" s="60">
        <v>37437</v>
      </c>
      <c r="U677" s="60">
        <v>37437</v>
      </c>
      <c r="V677" s="60">
        <v>37437</v>
      </c>
      <c r="W677" t="s">
        <v>201</v>
      </c>
      <c r="X677" t="s">
        <v>934</v>
      </c>
      <c r="Y677" t="s">
        <v>627</v>
      </c>
      <c r="Z677">
        <v>5.0000001000000002E-2</v>
      </c>
      <c r="AA677">
        <v>7.9999998000000003E-2</v>
      </c>
      <c r="AB677">
        <v>1</v>
      </c>
      <c r="AC677">
        <v>0</v>
      </c>
      <c r="AD677">
        <v>5</v>
      </c>
      <c r="AE677">
        <v>1</v>
      </c>
      <c r="AF677">
        <v>3</v>
      </c>
      <c r="AG677">
        <v>25</v>
      </c>
      <c r="BP677" s="60">
        <v>37437</v>
      </c>
      <c r="BQ677">
        <v>19424000</v>
      </c>
      <c r="BR677">
        <v>21117046</v>
      </c>
      <c r="BS677">
        <v>0.91980004000000004</v>
      </c>
      <c r="BT677">
        <v>1693046</v>
      </c>
      <c r="BV677">
        <v>4323053</v>
      </c>
      <c r="BW677">
        <v>413908.78</v>
      </c>
      <c r="BX677">
        <v>1</v>
      </c>
      <c r="BY677">
        <v>0</v>
      </c>
      <c r="BZ677">
        <v>0</v>
      </c>
      <c r="CA677">
        <v>0</v>
      </c>
      <c r="CC677">
        <v>-7.5999997999999999E-2</v>
      </c>
      <c r="CE677">
        <v>-2.1999999999999999E-2</v>
      </c>
      <c r="CG677">
        <v>3.2000002E-2</v>
      </c>
      <c r="CJ677">
        <v>7.9000003999999999E-2</v>
      </c>
      <c r="CS677">
        <v>0</v>
      </c>
      <c r="CT677">
        <v>0</v>
      </c>
      <c r="CU677">
        <v>0</v>
      </c>
      <c r="CV677">
        <v>0.63900000000000001</v>
      </c>
      <c r="CW677">
        <v>0</v>
      </c>
      <c r="CX677">
        <v>0</v>
      </c>
      <c r="CY677">
        <v>0.30000000999999998</v>
      </c>
      <c r="CZ677">
        <v>0</v>
      </c>
      <c r="DA677">
        <v>0</v>
      </c>
      <c r="DB677">
        <v>6.1000000999999998E-2</v>
      </c>
      <c r="DC677">
        <v>0</v>
      </c>
      <c r="DD677">
        <v>0</v>
      </c>
      <c r="DE677">
        <v>0</v>
      </c>
      <c r="DF677">
        <v>2004</v>
      </c>
      <c r="DG677">
        <v>0.10624604999999999</v>
      </c>
      <c r="DH677">
        <v>2.5246046000000001E-2</v>
      </c>
      <c r="DI677">
        <v>8.1000000000000003E-2</v>
      </c>
      <c r="DJ677">
        <v>0.10479999</v>
      </c>
      <c r="DK677">
        <v>0.13004604</v>
      </c>
      <c r="DR677">
        <v>1</v>
      </c>
      <c r="DS677">
        <v>1</v>
      </c>
      <c r="DT677">
        <v>0</v>
      </c>
      <c r="DU677">
        <v>0</v>
      </c>
      <c r="DV677">
        <v>96356</v>
      </c>
      <c r="DW677">
        <v>4426832</v>
      </c>
      <c r="DX677">
        <v>48.900002000000001</v>
      </c>
      <c r="DY677">
        <v>19.020499999999998</v>
      </c>
      <c r="DZ677">
        <v>55.254500999999998</v>
      </c>
      <c r="EA677">
        <v>11416</v>
      </c>
      <c r="EB677">
        <v>6624</v>
      </c>
      <c r="EC677">
        <v>41920</v>
      </c>
      <c r="ED677">
        <v>857620.75</v>
      </c>
      <c r="EF677">
        <v>20.458508999999999</v>
      </c>
      <c r="EG677">
        <v>41920</v>
      </c>
      <c r="EH677">
        <v>857620.75</v>
      </c>
      <c r="ES677">
        <v>0</v>
      </c>
      <c r="EV677">
        <v>156316</v>
      </c>
      <c r="EW677">
        <v>0</v>
      </c>
      <c r="EX677">
        <v>1</v>
      </c>
      <c r="FB677">
        <v>10368658</v>
      </c>
      <c r="FN677">
        <v>-2056</v>
      </c>
      <c r="FP677">
        <v>109140</v>
      </c>
      <c r="FQ677">
        <v>14020</v>
      </c>
      <c r="FV677">
        <v>346913</v>
      </c>
      <c r="FW677">
        <v>470073</v>
      </c>
      <c r="FX677">
        <v>-1746166</v>
      </c>
      <c r="FZ677">
        <v>290588</v>
      </c>
      <c r="GA677">
        <v>157247</v>
      </c>
      <c r="GB677">
        <v>447835</v>
      </c>
      <c r="GC677">
        <v>17943</v>
      </c>
      <c r="GL677">
        <v>-32754</v>
      </c>
      <c r="GM677">
        <v>39703</v>
      </c>
      <c r="GN677">
        <v>-31479</v>
      </c>
      <c r="GO677">
        <v>-29423</v>
      </c>
      <c r="GP677">
        <v>8402</v>
      </c>
      <c r="GQ677">
        <v>-826443</v>
      </c>
      <c r="GR677">
        <v>-848419</v>
      </c>
      <c r="GS677">
        <v>-848419</v>
      </c>
      <c r="HA677">
        <v>-10190</v>
      </c>
      <c r="HB677">
        <v>-12103</v>
      </c>
      <c r="HD677">
        <v>-8193</v>
      </c>
      <c r="HE677">
        <v>-878905</v>
      </c>
      <c r="HG677">
        <v>16052072</v>
      </c>
    </row>
    <row r="678" spans="1:215" x14ac:dyDescent="0.25">
      <c r="A678">
        <v>49</v>
      </c>
      <c r="B678" t="s">
        <v>941</v>
      </c>
      <c r="C678">
        <v>2003</v>
      </c>
      <c r="E678" t="s">
        <v>942</v>
      </c>
      <c r="F678">
        <v>1927</v>
      </c>
      <c r="G678">
        <v>0</v>
      </c>
      <c r="I678">
        <v>0</v>
      </c>
      <c r="J678" t="s">
        <v>932</v>
      </c>
      <c r="K678" t="s">
        <v>933</v>
      </c>
      <c r="L678" t="s">
        <v>933</v>
      </c>
      <c r="M678">
        <v>2</v>
      </c>
      <c r="N678" t="s">
        <v>625</v>
      </c>
      <c r="O678">
        <v>1</v>
      </c>
      <c r="P678" t="s">
        <v>616</v>
      </c>
      <c r="Q678" t="s">
        <v>626</v>
      </c>
      <c r="R678">
        <v>2</v>
      </c>
      <c r="S678">
        <v>1</v>
      </c>
      <c r="T678" s="60">
        <v>37802</v>
      </c>
      <c r="U678" s="60">
        <v>37802</v>
      </c>
      <c r="V678" s="60">
        <v>37802</v>
      </c>
      <c r="W678" t="s">
        <v>201</v>
      </c>
      <c r="X678" t="s">
        <v>935</v>
      </c>
      <c r="Y678" t="s">
        <v>627</v>
      </c>
      <c r="Z678">
        <v>5.0000001000000002E-2</v>
      </c>
      <c r="AA678">
        <v>7.9999998000000003E-2</v>
      </c>
      <c r="AB678">
        <v>1</v>
      </c>
      <c r="AC678">
        <v>0</v>
      </c>
      <c r="AD678">
        <v>5</v>
      </c>
      <c r="AE678">
        <v>1</v>
      </c>
      <c r="AF678">
        <v>3</v>
      </c>
      <c r="AG678">
        <v>30</v>
      </c>
      <c r="BP678" s="60">
        <v>37802</v>
      </c>
      <c r="BQ678">
        <v>19626676</v>
      </c>
      <c r="BR678">
        <v>21152064</v>
      </c>
      <c r="BS678">
        <v>0.92790002000000005</v>
      </c>
      <c r="BT678">
        <v>1525387</v>
      </c>
      <c r="BV678">
        <v>4522202</v>
      </c>
      <c r="BW678">
        <v>455006.19</v>
      </c>
      <c r="BX678">
        <v>1</v>
      </c>
      <c r="BY678">
        <v>0</v>
      </c>
      <c r="BZ678">
        <v>0</v>
      </c>
      <c r="CA678">
        <v>0</v>
      </c>
      <c r="CC678">
        <v>3.2000002E-2</v>
      </c>
      <c r="CE678">
        <v>4.7699999E-2</v>
      </c>
      <c r="CG678">
        <v>8.8999999999999999E-3</v>
      </c>
      <c r="CJ678">
        <v>5.4000000999999999E-2</v>
      </c>
      <c r="CS678">
        <v>0</v>
      </c>
      <c r="CT678">
        <v>0</v>
      </c>
      <c r="CU678">
        <v>0</v>
      </c>
      <c r="CV678">
        <v>0.62299996999999996</v>
      </c>
      <c r="CW678">
        <v>0</v>
      </c>
      <c r="CX678">
        <v>0</v>
      </c>
      <c r="CY678">
        <v>0.31299999000000001</v>
      </c>
      <c r="CZ678">
        <v>0</v>
      </c>
      <c r="DA678">
        <v>0</v>
      </c>
      <c r="DB678">
        <v>6.4000003E-2</v>
      </c>
      <c r="DC678">
        <v>0</v>
      </c>
      <c r="DD678">
        <v>0</v>
      </c>
      <c r="DE678">
        <v>0</v>
      </c>
      <c r="DF678">
        <v>2005</v>
      </c>
      <c r="DG678">
        <v>0.10190312999999999</v>
      </c>
      <c r="DH678">
        <v>2.4903134E-2</v>
      </c>
      <c r="DI678">
        <v>7.6999999999999999E-2</v>
      </c>
      <c r="DJ678">
        <v>0.1003</v>
      </c>
      <c r="DK678">
        <v>0.12520313</v>
      </c>
      <c r="DR678">
        <v>1</v>
      </c>
      <c r="DS678">
        <v>1</v>
      </c>
      <c r="DT678">
        <v>0</v>
      </c>
      <c r="DU678">
        <v>0</v>
      </c>
      <c r="DV678">
        <v>97298</v>
      </c>
      <c r="DW678">
        <v>4609992</v>
      </c>
      <c r="DX678">
        <v>49.299999</v>
      </c>
      <c r="DY678">
        <v>19.437999999999999</v>
      </c>
      <c r="DZ678">
        <v>57.239497999999998</v>
      </c>
      <c r="EA678">
        <v>13642</v>
      </c>
      <c r="EB678">
        <v>5219</v>
      </c>
      <c r="EC678">
        <v>43675</v>
      </c>
      <c r="ED678">
        <v>907423</v>
      </c>
      <c r="EF678">
        <v>20.776713999999998</v>
      </c>
      <c r="EG678">
        <v>43675</v>
      </c>
      <c r="EH678">
        <v>907423</v>
      </c>
      <c r="ES678">
        <v>0</v>
      </c>
      <c r="EV678">
        <v>159834</v>
      </c>
      <c r="EW678">
        <v>0</v>
      </c>
      <c r="EX678">
        <v>1</v>
      </c>
      <c r="FB678">
        <v>10452182</v>
      </c>
      <c r="FN678">
        <v>-1214</v>
      </c>
      <c r="FP678">
        <v>112617</v>
      </c>
      <c r="FQ678">
        <v>13432</v>
      </c>
      <c r="FV678">
        <v>374787</v>
      </c>
      <c r="FW678">
        <v>500836</v>
      </c>
      <c r="FX678">
        <v>90724</v>
      </c>
      <c r="FZ678">
        <v>254563</v>
      </c>
      <c r="GA678">
        <v>141333</v>
      </c>
      <c r="GB678">
        <v>395896</v>
      </c>
      <c r="GC678">
        <v>18387</v>
      </c>
      <c r="GL678">
        <v>-25305</v>
      </c>
      <c r="GM678">
        <v>24308</v>
      </c>
      <c r="GN678">
        <v>-19447</v>
      </c>
      <c r="GO678">
        <v>-18233</v>
      </c>
      <c r="GP678">
        <v>295</v>
      </c>
      <c r="GQ678">
        <v>985694</v>
      </c>
      <c r="GR678">
        <v>-911059</v>
      </c>
      <c r="GS678">
        <v>-911059</v>
      </c>
      <c r="HA678">
        <v>-4546</v>
      </c>
      <c r="HB678">
        <v>-12917</v>
      </c>
      <c r="HD678">
        <v>-877</v>
      </c>
      <c r="HE678">
        <v>-929399</v>
      </c>
      <c r="HG678">
        <v>16108367</v>
      </c>
    </row>
    <row r="679" spans="1:215" x14ac:dyDescent="0.25">
      <c r="A679">
        <v>49</v>
      </c>
      <c r="B679" t="s">
        <v>941</v>
      </c>
      <c r="C679">
        <v>2004</v>
      </c>
      <c r="E679" t="s">
        <v>942</v>
      </c>
      <c r="F679">
        <v>1927</v>
      </c>
      <c r="G679">
        <v>0</v>
      </c>
      <c r="I679">
        <v>0</v>
      </c>
      <c r="J679" t="s">
        <v>932</v>
      </c>
      <c r="K679" t="s">
        <v>933</v>
      </c>
      <c r="L679" t="s">
        <v>933</v>
      </c>
      <c r="M679">
        <v>2</v>
      </c>
      <c r="N679" t="s">
        <v>625</v>
      </c>
      <c r="O679">
        <v>1</v>
      </c>
      <c r="P679" t="s">
        <v>616</v>
      </c>
      <c r="Q679" t="s">
        <v>626</v>
      </c>
      <c r="R679">
        <v>2</v>
      </c>
      <c r="S679">
        <v>1</v>
      </c>
      <c r="T679" s="60">
        <v>38168</v>
      </c>
      <c r="U679" s="60">
        <v>38168</v>
      </c>
      <c r="V679" s="60">
        <v>38168</v>
      </c>
      <c r="W679" t="s">
        <v>201</v>
      </c>
      <c r="X679" t="s">
        <v>935</v>
      </c>
      <c r="Y679" t="s">
        <v>627</v>
      </c>
      <c r="Z679">
        <v>3.9999999000000001E-2</v>
      </c>
      <c r="AA679">
        <v>7.7500000999999999E-2</v>
      </c>
      <c r="AB679">
        <v>1</v>
      </c>
      <c r="AC679">
        <v>0</v>
      </c>
      <c r="AD679">
        <v>5</v>
      </c>
      <c r="AE679">
        <v>1</v>
      </c>
      <c r="AF679">
        <v>3</v>
      </c>
      <c r="AG679">
        <v>30</v>
      </c>
      <c r="BP679" s="60">
        <v>38168</v>
      </c>
      <c r="BQ679">
        <v>20155416</v>
      </c>
      <c r="BR679">
        <v>21724178</v>
      </c>
      <c r="BS679">
        <v>0.92779999999999996</v>
      </c>
      <c r="BT679">
        <v>1568763</v>
      </c>
      <c r="BV679">
        <v>4543444</v>
      </c>
      <c r="BW679">
        <v>451624</v>
      </c>
      <c r="BX679">
        <v>0.92500000999999998</v>
      </c>
      <c r="BY679">
        <v>0</v>
      </c>
      <c r="BZ679">
        <v>0</v>
      </c>
      <c r="CA679">
        <v>0</v>
      </c>
      <c r="CC679">
        <v>0.16200000000000001</v>
      </c>
      <c r="CE679">
        <v>3.5000000000000003E-2</v>
      </c>
      <c r="CG679">
        <v>2.3E-2</v>
      </c>
      <c r="CJ679">
        <v>8.1999995000000006E-2</v>
      </c>
      <c r="CS679">
        <v>0</v>
      </c>
      <c r="CT679">
        <v>0</v>
      </c>
      <c r="CU679">
        <v>0</v>
      </c>
      <c r="CV679">
        <v>0.64300000999999996</v>
      </c>
      <c r="CW679">
        <v>0</v>
      </c>
      <c r="CX679">
        <v>0</v>
      </c>
      <c r="CY679">
        <v>0.28899999999999998</v>
      </c>
      <c r="CZ679">
        <v>0</v>
      </c>
      <c r="DA679">
        <v>0</v>
      </c>
      <c r="DB679">
        <v>6.8000004000000003E-2</v>
      </c>
      <c r="DC679">
        <v>0</v>
      </c>
      <c r="DD679">
        <v>0</v>
      </c>
      <c r="DE679">
        <v>0</v>
      </c>
      <c r="DF679">
        <v>2006</v>
      </c>
      <c r="DG679">
        <v>0.10198897</v>
      </c>
      <c r="DH679">
        <v>2.4988974000000001E-2</v>
      </c>
      <c r="DI679">
        <v>7.6999999999999999E-2</v>
      </c>
      <c r="DJ679">
        <v>0.1016</v>
      </c>
      <c r="DK679">
        <v>0.12658897</v>
      </c>
      <c r="DR679">
        <v>1</v>
      </c>
      <c r="DS679">
        <v>1</v>
      </c>
      <c r="DT679">
        <v>0</v>
      </c>
      <c r="DU679">
        <v>0</v>
      </c>
      <c r="DV679">
        <v>95962</v>
      </c>
      <c r="DW679">
        <v>4615607</v>
      </c>
      <c r="DX679">
        <v>49.849997999999999</v>
      </c>
      <c r="DY679">
        <v>19.929500999999998</v>
      </c>
      <c r="DZ679">
        <v>58.077998999999998</v>
      </c>
      <c r="EA679">
        <v>14379</v>
      </c>
      <c r="EB679">
        <v>5426</v>
      </c>
      <c r="EC679">
        <v>45691</v>
      </c>
      <c r="ED679">
        <v>973734.81</v>
      </c>
      <c r="EF679">
        <v>21.311304</v>
      </c>
      <c r="EG679">
        <v>45691</v>
      </c>
      <c r="EH679">
        <v>973734.81</v>
      </c>
      <c r="ES679">
        <v>0</v>
      </c>
      <c r="EV679">
        <v>161458</v>
      </c>
      <c r="EW679">
        <v>0</v>
      </c>
      <c r="EX679">
        <v>1</v>
      </c>
      <c r="FB679">
        <v>11235845</v>
      </c>
      <c r="FN679">
        <v>-779</v>
      </c>
      <c r="FP679">
        <v>113536</v>
      </c>
      <c r="FQ679">
        <v>12564</v>
      </c>
      <c r="FV679">
        <v>405407</v>
      </c>
      <c r="FW679">
        <v>531507</v>
      </c>
      <c r="FX679">
        <v>2304765</v>
      </c>
      <c r="FZ679">
        <v>119588</v>
      </c>
      <c r="GA679">
        <v>115370</v>
      </c>
      <c r="GB679">
        <v>234958</v>
      </c>
      <c r="GC679">
        <v>17940</v>
      </c>
      <c r="GL679">
        <v>-32635</v>
      </c>
      <c r="GM679">
        <v>11381</v>
      </c>
      <c r="GN679">
        <v>-8263</v>
      </c>
      <c r="GO679">
        <v>-7484</v>
      </c>
      <c r="GP679">
        <v>1594</v>
      </c>
      <c r="GQ679">
        <v>3061247</v>
      </c>
      <c r="GR679">
        <v>-965078</v>
      </c>
      <c r="GS679">
        <v>-965078</v>
      </c>
      <c r="HA679">
        <v>-5050</v>
      </c>
      <c r="HB679">
        <v>-10494</v>
      </c>
      <c r="HD679">
        <v>-1695</v>
      </c>
      <c r="HE679">
        <v>-982317</v>
      </c>
      <c r="HG679">
        <v>18187296</v>
      </c>
    </row>
    <row r="680" spans="1:215" x14ac:dyDescent="0.25">
      <c r="A680">
        <v>49</v>
      </c>
      <c r="B680" t="s">
        <v>941</v>
      </c>
      <c r="C680">
        <v>2005</v>
      </c>
      <c r="E680" t="s">
        <v>942</v>
      </c>
      <c r="F680">
        <v>1927</v>
      </c>
      <c r="G680">
        <v>0</v>
      </c>
      <c r="I680">
        <v>0</v>
      </c>
      <c r="J680" t="s">
        <v>932</v>
      </c>
      <c r="K680" t="s">
        <v>933</v>
      </c>
      <c r="L680" t="s">
        <v>933</v>
      </c>
      <c r="M680">
        <v>2</v>
      </c>
      <c r="N680" t="s">
        <v>625</v>
      </c>
      <c r="O680">
        <v>1</v>
      </c>
      <c r="P680" t="s">
        <v>616</v>
      </c>
      <c r="Q680" t="s">
        <v>626</v>
      </c>
      <c r="R680">
        <v>2</v>
      </c>
      <c r="S680">
        <v>1</v>
      </c>
      <c r="T680" s="60">
        <v>38533</v>
      </c>
      <c r="U680" s="60">
        <v>38533</v>
      </c>
      <c r="V680" s="60">
        <v>38533</v>
      </c>
      <c r="W680" t="s">
        <v>201</v>
      </c>
      <c r="X680" t="s">
        <v>935</v>
      </c>
      <c r="Y680" t="s">
        <v>627</v>
      </c>
      <c r="Z680">
        <v>3.9999999000000001E-2</v>
      </c>
      <c r="AA680">
        <v>7.7500000999999999E-2</v>
      </c>
      <c r="AB680">
        <v>1</v>
      </c>
      <c r="AC680">
        <v>0</v>
      </c>
      <c r="AD680">
        <v>5</v>
      </c>
      <c r="AE680">
        <v>1</v>
      </c>
      <c r="AF680">
        <v>3</v>
      </c>
      <c r="AG680">
        <v>30</v>
      </c>
      <c r="BP680" s="60">
        <v>38533</v>
      </c>
      <c r="BQ680">
        <v>20801528</v>
      </c>
      <c r="BR680">
        <v>23305198</v>
      </c>
      <c r="BS680">
        <v>0.89259999999999995</v>
      </c>
      <c r="BT680">
        <v>2503669</v>
      </c>
      <c r="BV680">
        <v>4867396</v>
      </c>
      <c r="BW680">
        <v>457354</v>
      </c>
      <c r="BX680">
        <v>0.95899999000000002</v>
      </c>
      <c r="BY680">
        <v>0</v>
      </c>
      <c r="BZ680">
        <v>0</v>
      </c>
      <c r="CA680">
        <v>0</v>
      </c>
      <c r="CC680">
        <v>9.4999999000000002E-2</v>
      </c>
      <c r="CE680">
        <v>9.4999999000000002E-2</v>
      </c>
      <c r="CG680">
        <v>1.8999999E-2</v>
      </c>
      <c r="CJ680">
        <v>7.5999997999999999E-2</v>
      </c>
      <c r="CS680">
        <v>0</v>
      </c>
      <c r="CT680">
        <v>0</v>
      </c>
      <c r="CU680">
        <v>0</v>
      </c>
      <c r="CV680">
        <v>0.65199994999999999</v>
      </c>
      <c r="CW680">
        <v>0</v>
      </c>
      <c r="CX680">
        <v>0</v>
      </c>
      <c r="CY680">
        <v>0.29700001999999998</v>
      </c>
      <c r="CZ680">
        <v>0</v>
      </c>
      <c r="DA680">
        <v>0</v>
      </c>
      <c r="DB680">
        <v>5.0999998999999997E-2</v>
      </c>
      <c r="DC680">
        <v>0</v>
      </c>
      <c r="DD680">
        <v>0</v>
      </c>
      <c r="DE680">
        <v>0</v>
      </c>
      <c r="DF680">
        <v>2007</v>
      </c>
      <c r="DG680">
        <v>0.1009208</v>
      </c>
      <c r="DH680">
        <v>2.3920799E-2</v>
      </c>
      <c r="DI680">
        <v>7.6999999999999999E-2</v>
      </c>
      <c r="DJ680">
        <v>0.11169999999999999</v>
      </c>
      <c r="DK680">
        <v>0.13562080000000001</v>
      </c>
      <c r="DR680">
        <v>1</v>
      </c>
      <c r="DS680">
        <v>1</v>
      </c>
      <c r="DT680">
        <v>0</v>
      </c>
      <c r="DU680">
        <v>0</v>
      </c>
      <c r="DV680">
        <v>97790</v>
      </c>
      <c r="DW680">
        <v>5055391.5</v>
      </c>
      <c r="DX680">
        <v>50.25</v>
      </c>
      <c r="DY680">
        <v>20.251498999999999</v>
      </c>
      <c r="DZ680">
        <v>62.221499999999999</v>
      </c>
      <c r="EA680">
        <v>14775</v>
      </c>
      <c r="EB680">
        <v>5368</v>
      </c>
      <c r="EC680">
        <v>48091</v>
      </c>
      <c r="ED680">
        <v>1049319.8</v>
      </c>
      <c r="EF680">
        <v>21.819462000000001</v>
      </c>
      <c r="EG680">
        <v>48091</v>
      </c>
      <c r="EH680">
        <v>1049319.8</v>
      </c>
      <c r="ES680">
        <v>0</v>
      </c>
      <c r="EV680">
        <v>166024</v>
      </c>
      <c r="EW680">
        <v>0</v>
      </c>
      <c r="EX680">
        <v>1</v>
      </c>
      <c r="FB680">
        <v>12111101</v>
      </c>
      <c r="FN680">
        <v>-701</v>
      </c>
      <c r="FP680">
        <v>116432</v>
      </c>
      <c r="FQ680">
        <v>12428</v>
      </c>
      <c r="FV680">
        <v>426025</v>
      </c>
      <c r="FW680">
        <v>554885</v>
      </c>
      <c r="FX680">
        <v>1420484</v>
      </c>
      <c r="FZ680">
        <v>127499</v>
      </c>
      <c r="GA680">
        <v>133818</v>
      </c>
      <c r="GB680">
        <v>261317</v>
      </c>
      <c r="GC680">
        <v>19620</v>
      </c>
      <c r="GL680">
        <v>-34414</v>
      </c>
      <c r="GM680">
        <v>31209</v>
      </c>
      <c r="GN680">
        <v>-27529</v>
      </c>
      <c r="GO680">
        <v>-26828</v>
      </c>
      <c r="GP680">
        <v>359</v>
      </c>
      <c r="GQ680">
        <v>2225931</v>
      </c>
      <c r="GR680">
        <v>-1037602</v>
      </c>
      <c r="GS680">
        <v>-1037602</v>
      </c>
      <c r="HA680">
        <v>-5693</v>
      </c>
      <c r="HB680">
        <v>-11416</v>
      </c>
      <c r="HD680">
        <v>-645</v>
      </c>
      <c r="HE680">
        <v>-1055356</v>
      </c>
      <c r="HG680">
        <v>19357872</v>
      </c>
    </row>
    <row r="681" spans="1:215" x14ac:dyDescent="0.25">
      <c r="A681">
        <v>49</v>
      </c>
      <c r="B681" t="s">
        <v>941</v>
      </c>
      <c r="C681">
        <v>2006</v>
      </c>
      <c r="E681" t="s">
        <v>942</v>
      </c>
      <c r="F681">
        <v>1927</v>
      </c>
      <c r="G681">
        <v>0</v>
      </c>
      <c r="I681">
        <v>0</v>
      </c>
      <c r="J681" t="s">
        <v>932</v>
      </c>
      <c r="K681" t="s">
        <v>933</v>
      </c>
      <c r="L681" t="s">
        <v>933</v>
      </c>
      <c r="M681">
        <v>2</v>
      </c>
      <c r="N681" t="s">
        <v>625</v>
      </c>
      <c r="O681">
        <v>1</v>
      </c>
      <c r="P681" t="s">
        <v>616</v>
      </c>
      <c r="Q681" t="s">
        <v>626</v>
      </c>
      <c r="R681">
        <v>2</v>
      </c>
      <c r="S681">
        <v>1</v>
      </c>
      <c r="T681" s="60">
        <v>38898</v>
      </c>
      <c r="U681" s="60">
        <v>38898</v>
      </c>
      <c r="V681" s="60">
        <v>38898</v>
      </c>
      <c r="W681" t="s">
        <v>201</v>
      </c>
      <c r="X681" t="s">
        <v>936</v>
      </c>
      <c r="Y681" t="s">
        <v>627</v>
      </c>
      <c r="Z681">
        <v>3.9999999000000001E-2</v>
      </c>
      <c r="AA681">
        <v>7.7500000999999999E-2</v>
      </c>
      <c r="AB681">
        <v>1</v>
      </c>
      <c r="AC681">
        <v>0</v>
      </c>
      <c r="AD681">
        <v>5</v>
      </c>
      <c r="AE681">
        <v>1</v>
      </c>
      <c r="AF681">
        <v>3</v>
      </c>
      <c r="AG681">
        <v>30</v>
      </c>
      <c r="BP681" s="60">
        <v>38898</v>
      </c>
      <c r="BQ681">
        <v>21575452</v>
      </c>
      <c r="BR681">
        <v>25617484</v>
      </c>
      <c r="BS681">
        <v>0.84220004000000004</v>
      </c>
      <c r="BT681">
        <v>4042033</v>
      </c>
      <c r="BV681">
        <v>5269185</v>
      </c>
      <c r="BW681">
        <v>484028</v>
      </c>
      <c r="BX681">
        <v>0.91300004999999995</v>
      </c>
      <c r="BY681">
        <v>0</v>
      </c>
      <c r="BZ681">
        <v>0</v>
      </c>
      <c r="CA681">
        <v>0</v>
      </c>
      <c r="CC681">
        <v>0.10399999</v>
      </c>
      <c r="CE681">
        <v>0.12</v>
      </c>
      <c r="CG681">
        <v>5.9999998999999998E-2</v>
      </c>
      <c r="CJ681">
        <v>7.2999998999999996E-2</v>
      </c>
      <c r="CS681">
        <v>0</v>
      </c>
      <c r="CT681">
        <v>0</v>
      </c>
      <c r="CU681">
        <v>0</v>
      </c>
      <c r="CV681">
        <v>0.64499998000000003</v>
      </c>
      <c r="CW681">
        <v>0</v>
      </c>
      <c r="CX681">
        <v>0</v>
      </c>
      <c r="CY681">
        <v>0.30200001999999998</v>
      </c>
      <c r="CZ681">
        <v>0</v>
      </c>
      <c r="DA681">
        <v>0</v>
      </c>
      <c r="DB681">
        <v>5.3000002999999997E-2</v>
      </c>
      <c r="DC681">
        <v>0</v>
      </c>
      <c r="DD681">
        <v>0</v>
      </c>
      <c r="DE681">
        <v>0</v>
      </c>
      <c r="DF681">
        <v>2008</v>
      </c>
      <c r="DG681">
        <v>9.7195126000000007E-2</v>
      </c>
      <c r="DH681">
        <v>2.2495129999999999E-2</v>
      </c>
      <c r="DI681">
        <v>7.4699998000000004E-2</v>
      </c>
      <c r="DJ681">
        <v>0.1278</v>
      </c>
      <c r="DK681">
        <v>0.15029513999999999</v>
      </c>
      <c r="DR681">
        <v>1</v>
      </c>
      <c r="DS681">
        <v>1</v>
      </c>
      <c r="DT681">
        <v>0</v>
      </c>
      <c r="DU681">
        <v>0</v>
      </c>
      <c r="DV681">
        <v>100318</v>
      </c>
      <c r="DW681">
        <v>5269185</v>
      </c>
      <c r="DX681">
        <v>50.400002000000001</v>
      </c>
      <c r="DY681">
        <v>21.5</v>
      </c>
      <c r="DZ681">
        <v>63.564498999999998</v>
      </c>
      <c r="EA681">
        <v>21053</v>
      </c>
      <c r="EC681">
        <v>50279</v>
      </c>
      <c r="ED681">
        <v>1126950.3999999999</v>
      </c>
      <c r="EF681">
        <v>22.413938999999999</v>
      </c>
      <c r="EG681">
        <v>50279</v>
      </c>
      <c r="EH681">
        <v>93912.531000000003</v>
      </c>
      <c r="ES681">
        <v>0</v>
      </c>
      <c r="EV681">
        <v>171650</v>
      </c>
      <c r="EW681">
        <v>0</v>
      </c>
      <c r="EX681">
        <v>1</v>
      </c>
      <c r="FB681">
        <v>12685896</v>
      </c>
      <c r="FN681">
        <v>-673</v>
      </c>
      <c r="FP681">
        <v>118531</v>
      </c>
      <c r="FQ681">
        <v>10811</v>
      </c>
      <c r="FV681">
        <v>431250</v>
      </c>
      <c r="FW681">
        <v>560592</v>
      </c>
      <c r="FX681">
        <v>1699380</v>
      </c>
      <c r="FZ681">
        <v>145861</v>
      </c>
      <c r="GA681">
        <v>121352</v>
      </c>
      <c r="GB681">
        <v>267213</v>
      </c>
      <c r="GC681">
        <v>20261</v>
      </c>
      <c r="GL681">
        <v>-40116</v>
      </c>
      <c r="GM681">
        <v>50430</v>
      </c>
      <c r="GN681">
        <v>-46954</v>
      </c>
      <c r="GO681">
        <v>-46281</v>
      </c>
      <c r="GP681">
        <v>439</v>
      </c>
      <c r="GQ681">
        <v>2511245</v>
      </c>
      <c r="GR681">
        <v>-1110016</v>
      </c>
      <c r="GS681">
        <v>-1110016</v>
      </c>
      <c r="HA681">
        <v>-7499</v>
      </c>
      <c r="HB681">
        <v>-9627</v>
      </c>
      <c r="HD681">
        <v>-457</v>
      </c>
      <c r="HE681">
        <v>-1127599</v>
      </c>
      <c r="HG681">
        <v>20741518</v>
      </c>
    </row>
    <row r="682" spans="1:215" x14ac:dyDescent="0.25">
      <c r="A682">
        <v>49</v>
      </c>
      <c r="B682" t="s">
        <v>941</v>
      </c>
      <c r="C682">
        <v>2007</v>
      </c>
      <c r="E682" t="s">
        <v>942</v>
      </c>
      <c r="F682">
        <v>1927</v>
      </c>
      <c r="G682">
        <v>0</v>
      </c>
      <c r="I682">
        <v>0</v>
      </c>
      <c r="J682" t="s">
        <v>932</v>
      </c>
      <c r="K682" t="s">
        <v>933</v>
      </c>
      <c r="L682" t="s">
        <v>933</v>
      </c>
      <c r="M682">
        <v>2</v>
      </c>
      <c r="N682" t="s">
        <v>625</v>
      </c>
      <c r="O682">
        <v>1</v>
      </c>
      <c r="P682" t="s">
        <v>616</v>
      </c>
      <c r="Q682" t="s">
        <v>626</v>
      </c>
      <c r="R682">
        <v>2</v>
      </c>
      <c r="S682">
        <v>1</v>
      </c>
      <c r="T682" s="60">
        <v>39263</v>
      </c>
      <c r="U682" s="60">
        <v>39263</v>
      </c>
      <c r="V682" s="60">
        <v>39263</v>
      </c>
      <c r="W682" t="s">
        <v>201</v>
      </c>
      <c r="X682" t="s">
        <v>936</v>
      </c>
      <c r="Y682" t="s">
        <v>627</v>
      </c>
      <c r="Z682">
        <v>3.5000000000000003E-2</v>
      </c>
      <c r="AA682">
        <v>7.7500000999999999E-2</v>
      </c>
      <c r="AB682">
        <v>1</v>
      </c>
      <c r="AC682">
        <v>0</v>
      </c>
      <c r="AD682">
        <v>5</v>
      </c>
      <c r="AE682">
        <v>1</v>
      </c>
      <c r="AF682">
        <v>3</v>
      </c>
      <c r="AG682">
        <v>28</v>
      </c>
      <c r="BP682" s="60">
        <v>39263</v>
      </c>
      <c r="BQ682">
        <v>22814760</v>
      </c>
      <c r="BR682">
        <v>28122576</v>
      </c>
      <c r="BS682">
        <v>0.81129998000000003</v>
      </c>
      <c r="BT682">
        <v>5307815</v>
      </c>
      <c r="BV682">
        <v>5709765</v>
      </c>
      <c r="BW682">
        <v>569231</v>
      </c>
      <c r="BX682">
        <v>0.85100001000000003</v>
      </c>
      <c r="BY682">
        <v>0</v>
      </c>
      <c r="BZ682">
        <v>0</v>
      </c>
      <c r="CA682">
        <v>0</v>
      </c>
      <c r="CC682">
        <v>0.17599999999999999</v>
      </c>
      <c r="CE682">
        <v>0.124</v>
      </c>
      <c r="CG682">
        <v>0.11300001</v>
      </c>
      <c r="CJ682">
        <v>7.1999996999999996E-2</v>
      </c>
      <c r="CS682">
        <v>0</v>
      </c>
      <c r="CT682">
        <v>0</v>
      </c>
      <c r="CU682">
        <v>0</v>
      </c>
      <c r="CV682">
        <v>0.65699995</v>
      </c>
      <c r="CW682">
        <v>0</v>
      </c>
      <c r="CX682">
        <v>0</v>
      </c>
      <c r="CY682">
        <v>0.29399999999999998</v>
      </c>
      <c r="CZ682">
        <v>0</v>
      </c>
      <c r="DA682">
        <v>0</v>
      </c>
      <c r="DB682">
        <v>4.9000002000000001E-2</v>
      </c>
      <c r="DC682">
        <v>0</v>
      </c>
      <c r="DD682">
        <v>0</v>
      </c>
      <c r="DE682">
        <v>0</v>
      </c>
      <c r="DF682">
        <v>2009</v>
      </c>
      <c r="DG682">
        <v>0.10433017999999999</v>
      </c>
      <c r="DH682">
        <v>3.1130178000000001E-2</v>
      </c>
      <c r="DI682">
        <v>7.3200002E-2</v>
      </c>
      <c r="DJ682">
        <v>0.13949998999999999</v>
      </c>
      <c r="DK682">
        <v>0.17063017</v>
      </c>
      <c r="DR682">
        <v>1</v>
      </c>
      <c r="DS682">
        <v>1</v>
      </c>
      <c r="DT682">
        <v>0</v>
      </c>
      <c r="DU682">
        <v>0</v>
      </c>
      <c r="DV682">
        <v>103577</v>
      </c>
      <c r="DW682">
        <v>5709765.5</v>
      </c>
      <c r="DX682">
        <v>50.75</v>
      </c>
      <c r="DY682">
        <v>21.85</v>
      </c>
      <c r="DZ682">
        <v>67.017501999999993</v>
      </c>
      <c r="EA682">
        <v>22719</v>
      </c>
      <c r="EC682">
        <v>52039</v>
      </c>
      <c r="ED682">
        <v>1213307.3</v>
      </c>
      <c r="EF682">
        <v>23.315346000000002</v>
      </c>
      <c r="EG682">
        <v>52039</v>
      </c>
      <c r="EH682">
        <v>1213307.3</v>
      </c>
      <c r="ES682">
        <v>0</v>
      </c>
      <c r="EV682">
        <v>178335</v>
      </c>
      <c r="EW682">
        <v>0</v>
      </c>
      <c r="EX682">
        <v>1</v>
      </c>
      <c r="FB682">
        <v>14947041</v>
      </c>
      <c r="FI682">
        <v>23777998</v>
      </c>
      <c r="FN682">
        <v>-572</v>
      </c>
      <c r="FP682">
        <v>177746</v>
      </c>
      <c r="FQ682">
        <v>13403</v>
      </c>
      <c r="FV682">
        <v>471221</v>
      </c>
      <c r="FW682">
        <v>662370</v>
      </c>
      <c r="FX682">
        <v>3267680</v>
      </c>
      <c r="FZ682">
        <v>205758</v>
      </c>
      <c r="GA682">
        <v>128005</v>
      </c>
      <c r="GB682">
        <v>333763</v>
      </c>
      <c r="GC682">
        <v>18634</v>
      </c>
      <c r="GL682">
        <v>-45791</v>
      </c>
      <c r="GM682">
        <v>62845</v>
      </c>
      <c r="GN682">
        <v>-59781</v>
      </c>
      <c r="GO682">
        <v>-59209</v>
      </c>
      <c r="GP682">
        <v>3704</v>
      </c>
      <c r="GQ682">
        <v>4243424</v>
      </c>
      <c r="GR682">
        <v>-1186254</v>
      </c>
      <c r="GS682">
        <v>-1186254</v>
      </c>
      <c r="HA682">
        <v>-7008</v>
      </c>
      <c r="HB682">
        <v>-11089</v>
      </c>
      <c r="HD682">
        <v>-2592</v>
      </c>
      <c r="HE682">
        <v>-1206943</v>
      </c>
      <c r="HG682">
        <v>23778000</v>
      </c>
    </row>
    <row r="683" spans="1:215" x14ac:dyDescent="0.25">
      <c r="A683">
        <v>49</v>
      </c>
      <c r="B683" t="s">
        <v>941</v>
      </c>
      <c r="C683">
        <v>2008</v>
      </c>
      <c r="E683" t="s">
        <v>942</v>
      </c>
      <c r="F683">
        <v>1927</v>
      </c>
      <c r="G683">
        <v>0</v>
      </c>
      <c r="I683">
        <v>0</v>
      </c>
      <c r="J683" t="s">
        <v>932</v>
      </c>
      <c r="K683" t="s">
        <v>933</v>
      </c>
      <c r="L683" t="s">
        <v>933</v>
      </c>
      <c r="M683">
        <v>2</v>
      </c>
      <c r="N683" t="s">
        <v>625</v>
      </c>
      <c r="O683">
        <v>1</v>
      </c>
      <c r="P683" t="s">
        <v>616</v>
      </c>
      <c r="Q683" t="s">
        <v>626</v>
      </c>
      <c r="R683">
        <v>2</v>
      </c>
      <c r="S683">
        <v>1</v>
      </c>
      <c r="T683" s="60">
        <v>39629</v>
      </c>
      <c r="U683" s="60">
        <v>39629</v>
      </c>
      <c r="V683" s="60">
        <v>39629</v>
      </c>
      <c r="W683" t="s">
        <v>201</v>
      </c>
      <c r="X683" t="s">
        <v>937</v>
      </c>
      <c r="Y683" t="s">
        <v>627</v>
      </c>
      <c r="Z683">
        <v>3.5000000000000003E-2</v>
      </c>
      <c r="AA683">
        <v>7.7500000999999999E-2</v>
      </c>
      <c r="AB683">
        <v>1</v>
      </c>
      <c r="AC683">
        <v>0</v>
      </c>
      <c r="AD683">
        <v>5</v>
      </c>
      <c r="AE683">
        <v>1</v>
      </c>
      <c r="AF683">
        <v>3</v>
      </c>
      <c r="AG683">
        <v>12</v>
      </c>
      <c r="BP683" s="60">
        <v>39629</v>
      </c>
      <c r="BQ683">
        <v>23784404</v>
      </c>
      <c r="BR683">
        <v>29868704</v>
      </c>
      <c r="BS683">
        <v>0.79629998999999996</v>
      </c>
      <c r="BT683">
        <v>6084301</v>
      </c>
      <c r="BV683">
        <v>6117590</v>
      </c>
      <c r="BW683">
        <v>664646</v>
      </c>
      <c r="BX683">
        <v>0.93599999</v>
      </c>
      <c r="BY683">
        <v>0</v>
      </c>
      <c r="BZ683">
        <v>0</v>
      </c>
      <c r="CA683">
        <v>0</v>
      </c>
      <c r="CC683">
        <v>-5.4000000999999999E-2</v>
      </c>
      <c r="CE683">
        <v>7.1000002000000006E-2</v>
      </c>
      <c r="CG683">
        <v>9.3000001999999998E-2</v>
      </c>
      <c r="CJ683">
        <v>5.0000001000000002E-2</v>
      </c>
      <c r="CS683">
        <v>0</v>
      </c>
      <c r="CT683">
        <v>0</v>
      </c>
      <c r="CU683">
        <v>0</v>
      </c>
      <c r="CV683">
        <v>0.63300002</v>
      </c>
      <c r="CW683">
        <v>0</v>
      </c>
      <c r="CX683">
        <v>0</v>
      </c>
      <c r="CY683">
        <v>0.30200001999999998</v>
      </c>
      <c r="CZ683">
        <v>0</v>
      </c>
      <c r="DA683">
        <v>0</v>
      </c>
      <c r="DB683">
        <v>6.4999998000000003E-2</v>
      </c>
      <c r="DC683">
        <v>0</v>
      </c>
      <c r="DD683">
        <v>0</v>
      </c>
      <c r="DE683">
        <v>0</v>
      </c>
      <c r="DF683">
        <v>2010</v>
      </c>
      <c r="DG683">
        <v>0.10866843</v>
      </c>
      <c r="DH683">
        <v>4.0168430999999997E-2</v>
      </c>
      <c r="DI683">
        <v>6.8499997000000007E-2</v>
      </c>
      <c r="DJ683">
        <v>0.14050001000000001</v>
      </c>
      <c r="DK683">
        <v>0.18066844000000001</v>
      </c>
      <c r="DR683">
        <v>1</v>
      </c>
      <c r="DS683">
        <v>1</v>
      </c>
      <c r="DT683">
        <v>0</v>
      </c>
      <c r="DU683">
        <v>0</v>
      </c>
      <c r="DV683">
        <v>105961</v>
      </c>
      <c r="DW683">
        <v>6117590.5</v>
      </c>
      <c r="DX683">
        <v>51.400002000000001</v>
      </c>
      <c r="DY683">
        <v>22.049999</v>
      </c>
      <c r="DZ683">
        <v>71.085999000000001</v>
      </c>
      <c r="EA683">
        <v>22818</v>
      </c>
      <c r="EC683">
        <v>54035</v>
      </c>
      <c r="ED683">
        <v>1302456.8</v>
      </c>
      <c r="EF683">
        <v>24.103947000000002</v>
      </c>
      <c r="EG683">
        <v>54035</v>
      </c>
      <c r="EH683">
        <v>1302456.8</v>
      </c>
      <c r="ES683">
        <v>0</v>
      </c>
      <c r="EV683">
        <v>182814</v>
      </c>
      <c r="EW683">
        <v>0</v>
      </c>
      <c r="EX683">
        <v>1</v>
      </c>
      <c r="FB683">
        <v>15607094</v>
      </c>
      <c r="FI683">
        <v>22058962</v>
      </c>
      <c r="FN683">
        <v>-1966</v>
      </c>
      <c r="FP683">
        <v>245734</v>
      </c>
      <c r="FQ683">
        <v>23934</v>
      </c>
      <c r="FV683">
        <v>598380</v>
      </c>
      <c r="FW683">
        <v>868048</v>
      </c>
      <c r="FX683">
        <v>-1608807</v>
      </c>
      <c r="FZ683">
        <v>204592</v>
      </c>
      <c r="GA683">
        <v>143587</v>
      </c>
      <c r="GB683">
        <v>348179</v>
      </c>
      <c r="GC683">
        <v>15155</v>
      </c>
      <c r="GL683">
        <v>-56092</v>
      </c>
      <c r="GM683">
        <v>54314</v>
      </c>
      <c r="GN683">
        <v>-44276</v>
      </c>
      <c r="GO683">
        <v>-42310</v>
      </c>
      <c r="GP683">
        <v>6445</v>
      </c>
      <c r="GQ683">
        <v>-417034</v>
      </c>
      <c r="GR683">
        <v>-1276519</v>
      </c>
      <c r="GS683">
        <v>-1276519</v>
      </c>
      <c r="HA683">
        <v>-7190</v>
      </c>
      <c r="HB683">
        <v>-12181</v>
      </c>
      <c r="HD683">
        <v>-6114</v>
      </c>
      <c r="HE683">
        <v>-1302004</v>
      </c>
      <c r="HG683">
        <v>22058960</v>
      </c>
    </row>
    <row r="684" spans="1:215" x14ac:dyDescent="0.25">
      <c r="A684">
        <v>49</v>
      </c>
      <c r="B684" t="s">
        <v>941</v>
      </c>
      <c r="C684">
        <v>2009</v>
      </c>
      <c r="E684" t="s">
        <v>942</v>
      </c>
      <c r="F684">
        <v>1927</v>
      </c>
      <c r="G684">
        <v>0</v>
      </c>
      <c r="I684">
        <v>0</v>
      </c>
      <c r="J684" t="s">
        <v>932</v>
      </c>
      <c r="K684" t="s">
        <v>933</v>
      </c>
      <c r="L684" t="s">
        <v>933</v>
      </c>
      <c r="M684">
        <v>2</v>
      </c>
      <c r="N684" t="s">
        <v>625</v>
      </c>
      <c r="O684">
        <v>1</v>
      </c>
      <c r="P684" t="s">
        <v>616</v>
      </c>
      <c r="Q684" t="s">
        <v>626</v>
      </c>
      <c r="R684">
        <v>2</v>
      </c>
      <c r="S684">
        <v>1</v>
      </c>
      <c r="T684" s="60">
        <v>39994</v>
      </c>
      <c r="U684" s="60">
        <v>39994</v>
      </c>
      <c r="V684" s="60">
        <v>39994</v>
      </c>
      <c r="W684" t="s">
        <v>201</v>
      </c>
      <c r="X684" t="s">
        <v>937</v>
      </c>
      <c r="Y684" t="s">
        <v>627</v>
      </c>
      <c r="Z684">
        <v>3.5000000000000003E-2</v>
      </c>
      <c r="AA684">
        <v>7.7500000999999999E-2</v>
      </c>
      <c r="AB684">
        <v>1</v>
      </c>
      <c r="AC684">
        <v>0</v>
      </c>
      <c r="AD684">
        <v>5</v>
      </c>
      <c r="AE684">
        <v>1</v>
      </c>
      <c r="AF684">
        <v>3</v>
      </c>
      <c r="AG684">
        <v>30</v>
      </c>
      <c r="BP684" s="60">
        <v>39994</v>
      </c>
      <c r="BQ684">
        <v>20605618</v>
      </c>
      <c r="BR684">
        <v>31172916</v>
      </c>
      <c r="BS684">
        <v>0.66100000999999997</v>
      </c>
      <c r="BT684">
        <v>10567299</v>
      </c>
      <c r="BV684">
        <v>6194734</v>
      </c>
      <c r="BW684">
        <v>753475</v>
      </c>
      <c r="BX684">
        <v>0.88999998999999996</v>
      </c>
      <c r="BY684">
        <v>0</v>
      </c>
      <c r="BZ684">
        <v>0</v>
      </c>
      <c r="CA684">
        <v>0</v>
      </c>
      <c r="CC684">
        <v>-0.2</v>
      </c>
      <c r="CE684">
        <v>-3.7999999E-2</v>
      </c>
      <c r="CG684">
        <v>1.4999999999999999E-2</v>
      </c>
      <c r="CJ684">
        <v>1.8999999E-2</v>
      </c>
      <c r="CS684">
        <v>0</v>
      </c>
      <c r="CT684">
        <v>0</v>
      </c>
      <c r="CU684">
        <v>0</v>
      </c>
      <c r="CV684">
        <v>0.56400001</v>
      </c>
      <c r="CW684">
        <v>0</v>
      </c>
      <c r="CX684">
        <v>0</v>
      </c>
      <c r="CY684">
        <v>0.24700000999999999</v>
      </c>
      <c r="CZ684">
        <v>0</v>
      </c>
      <c r="DA684">
        <v>0</v>
      </c>
      <c r="DB684">
        <v>5.8999999999999997E-2</v>
      </c>
      <c r="DC684">
        <v>7.5000002999999996E-2</v>
      </c>
      <c r="DD684">
        <v>5.9999998999999998E-2</v>
      </c>
      <c r="DE684">
        <v>-7.0000000000000001E-3</v>
      </c>
      <c r="DF684">
        <v>2011</v>
      </c>
      <c r="DG684">
        <v>0.12270001</v>
      </c>
      <c r="DH684">
        <v>5.0500002000000002E-2</v>
      </c>
      <c r="DI684">
        <v>7.22E-2</v>
      </c>
      <c r="DJ684">
        <v>0.191</v>
      </c>
      <c r="DK684">
        <v>0.24149999</v>
      </c>
      <c r="DR684">
        <v>0</v>
      </c>
      <c r="DS684">
        <v>0</v>
      </c>
      <c r="DT684">
        <v>0</v>
      </c>
      <c r="DU684">
        <v>0</v>
      </c>
      <c r="DV684">
        <v>106107</v>
      </c>
      <c r="DW684">
        <v>6194734</v>
      </c>
      <c r="DX684">
        <v>52</v>
      </c>
      <c r="DY684">
        <v>22.65</v>
      </c>
      <c r="DZ684">
        <v>71.773499000000001</v>
      </c>
      <c r="EA684">
        <v>22995</v>
      </c>
      <c r="EC684">
        <v>55756</v>
      </c>
      <c r="ED684">
        <v>1394374.3</v>
      </c>
      <c r="EF684">
        <v>25.008505</v>
      </c>
      <c r="EG684">
        <v>55756</v>
      </c>
      <c r="EH684">
        <v>1394374.3</v>
      </c>
      <c r="ES684">
        <v>0</v>
      </c>
      <c r="EV684">
        <v>184858</v>
      </c>
      <c r="EW684">
        <v>0</v>
      </c>
      <c r="EX684">
        <v>1</v>
      </c>
      <c r="FB684">
        <v>16492731</v>
      </c>
      <c r="FI684">
        <v>17171348</v>
      </c>
      <c r="FN684">
        <v>-2116</v>
      </c>
      <c r="FP684">
        <v>313873</v>
      </c>
      <c r="FQ684">
        <v>17085</v>
      </c>
      <c r="FV684">
        <v>656170</v>
      </c>
      <c r="FW684">
        <v>987128</v>
      </c>
      <c r="FX684">
        <v>-4771370</v>
      </c>
      <c r="FZ684">
        <v>181214</v>
      </c>
      <c r="GA684">
        <v>148351</v>
      </c>
      <c r="GB684">
        <v>329565</v>
      </c>
      <c r="GC684">
        <v>13030</v>
      </c>
      <c r="GL684">
        <v>-68101</v>
      </c>
      <c r="GM684">
        <v>20632</v>
      </c>
      <c r="GN684">
        <v>-9587</v>
      </c>
      <c r="GO684">
        <v>-7471</v>
      </c>
      <c r="GP684">
        <v>62984</v>
      </c>
      <c r="GQ684">
        <v>-3435719</v>
      </c>
      <c r="GR684">
        <v>-1364598</v>
      </c>
      <c r="GS684">
        <v>-1364598</v>
      </c>
      <c r="HA684">
        <v>-11422</v>
      </c>
      <c r="HB684">
        <v>-14570</v>
      </c>
      <c r="HD684">
        <v>-61303</v>
      </c>
      <c r="HE684">
        <v>-1451893</v>
      </c>
      <c r="HG684">
        <v>17171348</v>
      </c>
    </row>
    <row r="685" spans="1:215" x14ac:dyDescent="0.25">
      <c r="A685">
        <v>49</v>
      </c>
      <c r="B685" t="s">
        <v>941</v>
      </c>
      <c r="C685">
        <v>2010</v>
      </c>
      <c r="E685" t="s">
        <v>942</v>
      </c>
      <c r="F685">
        <v>1927</v>
      </c>
      <c r="G685">
        <v>0</v>
      </c>
      <c r="I685">
        <v>0</v>
      </c>
      <c r="J685" t="s">
        <v>932</v>
      </c>
      <c r="K685" t="s">
        <v>933</v>
      </c>
      <c r="L685" t="s">
        <v>933</v>
      </c>
      <c r="M685">
        <v>2</v>
      </c>
      <c r="N685" t="s">
        <v>625</v>
      </c>
      <c r="O685">
        <v>1</v>
      </c>
      <c r="P685" t="s">
        <v>616</v>
      </c>
      <c r="Q685" t="s">
        <v>626</v>
      </c>
      <c r="R685">
        <v>2</v>
      </c>
      <c r="S685">
        <v>1</v>
      </c>
      <c r="T685" s="60">
        <v>40359</v>
      </c>
      <c r="U685" s="60">
        <v>40359</v>
      </c>
      <c r="V685" s="60">
        <v>40359</v>
      </c>
      <c r="W685" t="s">
        <v>201</v>
      </c>
      <c r="X685" t="s">
        <v>714</v>
      </c>
      <c r="Y685" t="s">
        <v>627</v>
      </c>
      <c r="Z685">
        <v>3.5000000000000003E-2</v>
      </c>
      <c r="AA685">
        <v>7.7500000999999999E-2</v>
      </c>
      <c r="AB685">
        <v>1</v>
      </c>
      <c r="AC685">
        <v>0</v>
      </c>
      <c r="AD685">
        <v>5</v>
      </c>
      <c r="AE685">
        <v>1</v>
      </c>
      <c r="AF685">
        <v>3</v>
      </c>
      <c r="AG685">
        <v>10</v>
      </c>
      <c r="BP685" s="60">
        <v>40359</v>
      </c>
      <c r="BQ685">
        <v>20908148</v>
      </c>
      <c r="BR685">
        <v>31963420</v>
      </c>
      <c r="BS685">
        <v>0.65410005999999998</v>
      </c>
      <c r="BT685">
        <v>11055272</v>
      </c>
      <c r="BV685">
        <v>6254648</v>
      </c>
      <c r="BW685">
        <v>889605</v>
      </c>
      <c r="BX685">
        <v>0.92000002000000003</v>
      </c>
      <c r="BY685">
        <v>0</v>
      </c>
      <c r="BZ685">
        <v>0</v>
      </c>
      <c r="CA685">
        <v>0</v>
      </c>
      <c r="CC685">
        <v>0.14029999000000001</v>
      </c>
      <c r="CE685">
        <v>-4.8000000000000001E-2</v>
      </c>
      <c r="CG685">
        <v>2.3E-2</v>
      </c>
      <c r="CJ685">
        <v>2.1000000000000001E-2</v>
      </c>
      <c r="CS685">
        <v>0</v>
      </c>
      <c r="CT685">
        <v>0</v>
      </c>
      <c r="CU685">
        <v>0</v>
      </c>
      <c r="CV685">
        <v>0.51200002</v>
      </c>
      <c r="CW685">
        <v>0</v>
      </c>
      <c r="CX685">
        <v>0</v>
      </c>
      <c r="CY685">
        <v>0.32599998000000002</v>
      </c>
      <c r="CZ685">
        <v>0</v>
      </c>
      <c r="DA685">
        <v>0</v>
      </c>
      <c r="DB685">
        <v>6.3000001E-2</v>
      </c>
      <c r="DC685">
        <v>0.02</v>
      </c>
      <c r="DD685">
        <v>7.6999999999999999E-2</v>
      </c>
      <c r="DE685">
        <v>2E-3</v>
      </c>
      <c r="DF685">
        <v>2012</v>
      </c>
      <c r="DG685">
        <v>0.12280000000000001</v>
      </c>
      <c r="DH685">
        <v>5.0500002000000002E-2</v>
      </c>
      <c r="DI685">
        <v>7.2300002000000002E-2</v>
      </c>
      <c r="DJ685">
        <v>0.1991</v>
      </c>
      <c r="DK685">
        <v>0.24959998999999999</v>
      </c>
      <c r="DR685">
        <v>0</v>
      </c>
      <c r="DS685">
        <v>0</v>
      </c>
      <c r="DT685">
        <v>0</v>
      </c>
      <c r="DU685">
        <v>0</v>
      </c>
      <c r="DV685">
        <v>106273</v>
      </c>
      <c r="DW685">
        <v>6254648</v>
      </c>
      <c r="DX685">
        <v>52.549999</v>
      </c>
      <c r="DY685">
        <v>23.25</v>
      </c>
      <c r="DZ685">
        <v>72.365500999999995</v>
      </c>
      <c r="EA685">
        <v>23017</v>
      </c>
      <c r="EC685">
        <v>57539</v>
      </c>
      <c r="ED685">
        <v>1440590</v>
      </c>
      <c r="EE685">
        <v>71</v>
      </c>
      <c r="EF685">
        <v>24.677499999999998</v>
      </c>
      <c r="EG685">
        <v>57539</v>
      </c>
      <c r="ES685">
        <v>0</v>
      </c>
      <c r="EV685">
        <v>186829</v>
      </c>
      <c r="EW685">
        <v>0</v>
      </c>
      <c r="EX685">
        <v>0</v>
      </c>
      <c r="FB685">
        <v>16886478</v>
      </c>
      <c r="FI685">
        <v>19256510</v>
      </c>
      <c r="FN685">
        <v>-2131</v>
      </c>
      <c r="FP685">
        <v>319989</v>
      </c>
      <c r="FQ685">
        <v>20110</v>
      </c>
      <c r="FV685">
        <v>800757</v>
      </c>
      <c r="FW685">
        <v>1140856</v>
      </c>
      <c r="FX685">
        <v>2017953</v>
      </c>
      <c r="FZ685">
        <v>187507</v>
      </c>
      <c r="GA685">
        <v>312316</v>
      </c>
      <c r="GB685">
        <v>499823</v>
      </c>
      <c r="GC685">
        <v>12614</v>
      </c>
      <c r="GL685">
        <v>-109689</v>
      </c>
      <c r="GM685">
        <v>17216</v>
      </c>
      <c r="GN685">
        <v>-5980</v>
      </c>
      <c r="GO685">
        <v>-3849</v>
      </c>
      <c r="GP685">
        <v>1058</v>
      </c>
      <c r="GQ685">
        <v>3573851</v>
      </c>
      <c r="GR685">
        <v>-1455248</v>
      </c>
      <c r="GS685">
        <v>-1455248</v>
      </c>
      <c r="HA685">
        <v>-17197</v>
      </c>
      <c r="HB685">
        <v>-15195</v>
      </c>
      <c r="HD685">
        <v>-1049</v>
      </c>
      <c r="HE685">
        <v>-1488689</v>
      </c>
      <c r="HG685">
        <v>19256510</v>
      </c>
    </row>
    <row r="686" spans="1:215" x14ac:dyDescent="0.25">
      <c r="A686">
        <v>49</v>
      </c>
      <c r="B686" t="s">
        <v>941</v>
      </c>
      <c r="C686">
        <v>2011</v>
      </c>
      <c r="E686" t="s">
        <v>942</v>
      </c>
      <c r="F686">
        <v>1927</v>
      </c>
      <c r="G686">
        <v>0</v>
      </c>
      <c r="I686">
        <v>0</v>
      </c>
      <c r="J686" t="s">
        <v>932</v>
      </c>
      <c r="K686" t="s">
        <v>933</v>
      </c>
      <c r="L686" t="s">
        <v>933</v>
      </c>
      <c r="M686">
        <v>2</v>
      </c>
      <c r="N686" t="s">
        <v>625</v>
      </c>
      <c r="O686">
        <v>1</v>
      </c>
      <c r="P686" t="s">
        <v>616</v>
      </c>
      <c r="Q686" t="s">
        <v>626</v>
      </c>
      <c r="R686">
        <v>2</v>
      </c>
      <c r="S686">
        <v>1</v>
      </c>
      <c r="T686" s="60">
        <v>40724</v>
      </c>
      <c r="U686" s="60">
        <v>40724</v>
      </c>
      <c r="V686" s="60">
        <v>40724</v>
      </c>
      <c r="W686" t="s">
        <v>201</v>
      </c>
      <c r="X686" t="s">
        <v>714</v>
      </c>
      <c r="Y686" t="s">
        <v>627</v>
      </c>
      <c r="Z686">
        <v>3.5000000000000003E-2</v>
      </c>
      <c r="AA686">
        <v>7.7500000999999999E-2</v>
      </c>
      <c r="AB686">
        <v>1</v>
      </c>
      <c r="AC686">
        <v>0</v>
      </c>
      <c r="AD686">
        <v>5</v>
      </c>
      <c r="AE686">
        <v>1</v>
      </c>
      <c r="AF686">
        <v>3</v>
      </c>
      <c r="AG686">
        <v>25</v>
      </c>
      <c r="BP686" s="60">
        <v>40724</v>
      </c>
      <c r="BQ686">
        <v>21868876</v>
      </c>
      <c r="BR686">
        <v>32985144</v>
      </c>
      <c r="BS686">
        <v>0.66300004999999995</v>
      </c>
      <c r="BT686">
        <v>11116270</v>
      </c>
      <c r="BV686">
        <v>6196976</v>
      </c>
      <c r="BW686">
        <v>1224606</v>
      </c>
      <c r="BX686">
        <v>0.75</v>
      </c>
      <c r="BY686">
        <v>0</v>
      </c>
      <c r="BZ686">
        <v>0</v>
      </c>
      <c r="CA686">
        <v>0</v>
      </c>
      <c r="CC686">
        <v>0.2</v>
      </c>
      <c r="CE686">
        <v>3.0999999E-2</v>
      </c>
      <c r="CG686">
        <v>3.9999999000000001E-2</v>
      </c>
      <c r="CJ686">
        <v>5.0000001000000002E-2</v>
      </c>
      <c r="CM686">
        <v>7.5999997999999999E-2</v>
      </c>
      <c r="CS686">
        <v>0</v>
      </c>
      <c r="CT686">
        <v>0</v>
      </c>
      <c r="CU686">
        <v>0</v>
      </c>
      <c r="CV686">
        <v>0.47199999999999998</v>
      </c>
      <c r="CW686">
        <v>0</v>
      </c>
      <c r="CX686">
        <v>0</v>
      </c>
      <c r="CY686">
        <v>0.36400001999999998</v>
      </c>
      <c r="CZ686">
        <v>0</v>
      </c>
      <c r="DA686">
        <v>0</v>
      </c>
      <c r="DB686">
        <v>5.6999995999999997E-2</v>
      </c>
      <c r="DC686">
        <v>1.7000001000000001E-2</v>
      </c>
      <c r="DD686">
        <v>8.7000005000000005E-2</v>
      </c>
      <c r="DE686">
        <v>3.0000000000000001E-3</v>
      </c>
      <c r="DF686">
        <v>2013</v>
      </c>
      <c r="DG686">
        <v>0.11600000000000001</v>
      </c>
      <c r="DH686">
        <v>6.9799997000000003E-2</v>
      </c>
      <c r="DI686">
        <v>4.6199999999999998E-2</v>
      </c>
      <c r="DJ686">
        <v>0.17760000000000001</v>
      </c>
      <c r="DK686">
        <v>0.24740000000000001</v>
      </c>
      <c r="DR686">
        <v>0</v>
      </c>
      <c r="DS686">
        <v>0</v>
      </c>
      <c r="DT686">
        <v>0</v>
      </c>
      <c r="DU686">
        <v>0</v>
      </c>
      <c r="DV686">
        <v>105528</v>
      </c>
      <c r="DW686">
        <v>6196976.5</v>
      </c>
      <c r="DX686">
        <v>53.049999</v>
      </c>
      <c r="DY686">
        <v>23.6</v>
      </c>
      <c r="DZ686">
        <v>72.483001999999999</v>
      </c>
      <c r="EA686">
        <v>22617</v>
      </c>
      <c r="EC686">
        <v>60565</v>
      </c>
      <c r="ED686">
        <v>1524849.9</v>
      </c>
      <c r="EE686">
        <v>71.300003000000004</v>
      </c>
      <c r="EF686">
        <v>25.240499</v>
      </c>
      <c r="EG686">
        <v>53360</v>
      </c>
      <c r="EN686">
        <v>4010</v>
      </c>
      <c r="EP686">
        <v>3195</v>
      </c>
      <c r="ES686">
        <v>0</v>
      </c>
      <c r="EV686">
        <v>188710</v>
      </c>
      <c r="EW686">
        <v>0</v>
      </c>
      <c r="EX686">
        <v>0</v>
      </c>
      <c r="FB686">
        <v>17774310</v>
      </c>
      <c r="FI686">
        <v>22764944</v>
      </c>
      <c r="FN686">
        <v>-1842</v>
      </c>
      <c r="FP686">
        <v>316971</v>
      </c>
      <c r="FQ686">
        <v>21875</v>
      </c>
      <c r="FV686">
        <v>897438</v>
      </c>
      <c r="FW686">
        <v>1236284</v>
      </c>
      <c r="FX686">
        <v>3276391</v>
      </c>
      <c r="FZ686">
        <v>210391</v>
      </c>
      <c r="GA686">
        <v>453284</v>
      </c>
      <c r="GB686">
        <v>663675</v>
      </c>
      <c r="GC686">
        <v>13607</v>
      </c>
      <c r="GL686">
        <v>-133937</v>
      </c>
      <c r="GM686">
        <v>14815</v>
      </c>
      <c r="GN686">
        <v>-5100</v>
      </c>
      <c r="GO686">
        <v>-3258</v>
      </c>
      <c r="GP686">
        <v>0</v>
      </c>
      <c r="GQ686">
        <v>5065735</v>
      </c>
      <c r="GR686">
        <v>-1525781</v>
      </c>
      <c r="GS686">
        <v>-1525781</v>
      </c>
      <c r="HA686">
        <v>-16476</v>
      </c>
      <c r="HB686">
        <v>-16536</v>
      </c>
      <c r="HD686">
        <v>0</v>
      </c>
      <c r="HE686">
        <v>-1558793</v>
      </c>
      <c r="HF686">
        <v>1494</v>
      </c>
      <c r="HG686">
        <v>22764946</v>
      </c>
    </row>
    <row r="687" spans="1:215" x14ac:dyDescent="0.25">
      <c r="A687">
        <v>49</v>
      </c>
      <c r="B687" t="s">
        <v>941</v>
      </c>
      <c r="C687">
        <v>2012</v>
      </c>
      <c r="E687" t="s">
        <v>942</v>
      </c>
      <c r="F687">
        <v>1927</v>
      </c>
      <c r="G687">
        <v>0</v>
      </c>
      <c r="I687">
        <v>0</v>
      </c>
      <c r="J687" t="s">
        <v>932</v>
      </c>
      <c r="K687" t="s">
        <v>933</v>
      </c>
      <c r="L687" t="s">
        <v>933</v>
      </c>
      <c r="M687">
        <v>2</v>
      </c>
      <c r="N687" t="s">
        <v>625</v>
      </c>
      <c r="O687">
        <v>1</v>
      </c>
      <c r="P687" t="s">
        <v>616</v>
      </c>
      <c r="Q687" t="s">
        <v>626</v>
      </c>
      <c r="R687">
        <v>2</v>
      </c>
      <c r="S687">
        <v>1</v>
      </c>
      <c r="T687" s="60">
        <v>41090</v>
      </c>
      <c r="U687" s="60">
        <v>41090</v>
      </c>
      <c r="V687" s="60">
        <v>41090</v>
      </c>
      <c r="W687" t="s">
        <v>201</v>
      </c>
      <c r="X687" t="s">
        <v>833</v>
      </c>
      <c r="Y687" t="s">
        <v>627</v>
      </c>
      <c r="Z687">
        <v>3.5000000000000003E-2</v>
      </c>
      <c r="AA687">
        <v>7.7500000999999999E-2</v>
      </c>
      <c r="AB687">
        <v>1</v>
      </c>
      <c r="AC687">
        <v>0</v>
      </c>
      <c r="AD687">
        <v>5</v>
      </c>
      <c r="AE687">
        <v>1</v>
      </c>
      <c r="AF687">
        <v>3</v>
      </c>
      <c r="AG687">
        <v>25</v>
      </c>
      <c r="BP687" s="60">
        <v>41090</v>
      </c>
      <c r="BQ687">
        <v>22523978</v>
      </c>
      <c r="BR687">
        <v>34252716</v>
      </c>
      <c r="BS687">
        <v>0.65760004999999999</v>
      </c>
      <c r="BT687">
        <v>11728737</v>
      </c>
      <c r="BV687">
        <v>6080603</v>
      </c>
      <c r="BW687">
        <v>1288886</v>
      </c>
      <c r="BX687">
        <v>0.70999997999999997</v>
      </c>
      <c r="BY687">
        <v>0</v>
      </c>
      <c r="BZ687">
        <v>0</v>
      </c>
      <c r="CA687">
        <v>0</v>
      </c>
      <c r="CC687">
        <v>3.5999999999999999E-3</v>
      </c>
      <c r="CE687">
        <v>0.112</v>
      </c>
      <c r="CG687">
        <v>8.0000000000000002E-3</v>
      </c>
      <c r="CJ687">
        <v>5.8999999999999997E-2</v>
      </c>
      <c r="CM687">
        <v>6.8000004000000003E-2</v>
      </c>
      <c r="CS687">
        <v>0</v>
      </c>
      <c r="CT687">
        <v>0</v>
      </c>
      <c r="CU687">
        <v>0</v>
      </c>
      <c r="CV687">
        <v>0.42400001999999998</v>
      </c>
      <c r="CW687">
        <v>0</v>
      </c>
      <c r="CX687">
        <v>0</v>
      </c>
      <c r="CY687">
        <v>0.36200001999999998</v>
      </c>
      <c r="CZ687">
        <v>0</v>
      </c>
      <c r="DA687">
        <v>0</v>
      </c>
      <c r="DB687">
        <v>6.4000003E-2</v>
      </c>
      <c r="DC687">
        <v>1.7000001000000001E-2</v>
      </c>
      <c r="DD687">
        <v>0.125</v>
      </c>
      <c r="DE687">
        <v>8.0000000000000002E-3</v>
      </c>
      <c r="DF687">
        <v>2014</v>
      </c>
      <c r="DG687">
        <v>0.12810000999999999</v>
      </c>
      <c r="DH687">
        <v>6.9799997000000003E-2</v>
      </c>
      <c r="DI687">
        <v>5.8299999999999998E-2</v>
      </c>
      <c r="DJ687">
        <v>0.20370000999999999</v>
      </c>
      <c r="DK687">
        <v>0.27350000000000002</v>
      </c>
      <c r="DR687">
        <v>0</v>
      </c>
      <c r="DS687">
        <v>0</v>
      </c>
      <c r="DT687">
        <v>0</v>
      </c>
      <c r="DU687">
        <v>0</v>
      </c>
      <c r="DV687">
        <v>103694</v>
      </c>
      <c r="DW687">
        <v>6080603.5</v>
      </c>
      <c r="DX687">
        <v>53.450001</v>
      </c>
      <c r="DY687">
        <v>24.15</v>
      </c>
      <c r="DZ687">
        <v>72.790001000000004</v>
      </c>
      <c r="EA687">
        <v>23033</v>
      </c>
      <c r="EC687">
        <v>63699</v>
      </c>
      <c r="ED687">
        <v>1657508.5</v>
      </c>
      <c r="EE687">
        <v>71.599997999999999</v>
      </c>
      <c r="EF687">
        <v>26.512501</v>
      </c>
      <c r="EG687">
        <v>56296</v>
      </c>
      <c r="EN687">
        <v>4095</v>
      </c>
      <c r="EP687">
        <v>3308</v>
      </c>
      <c r="ES687">
        <v>0</v>
      </c>
      <c r="EV687">
        <v>190426</v>
      </c>
      <c r="EW687">
        <v>0</v>
      </c>
      <c r="EX687">
        <v>0</v>
      </c>
      <c r="EZ687">
        <v>22445432</v>
      </c>
      <c r="FA687">
        <v>649627.38</v>
      </c>
      <c r="FB687">
        <v>19247670</v>
      </c>
      <c r="FI687">
        <v>22501534</v>
      </c>
      <c r="FN687">
        <v>-2104</v>
      </c>
      <c r="FP687">
        <v>428727</v>
      </c>
      <c r="FQ687">
        <v>21874</v>
      </c>
      <c r="FV687">
        <v>895691</v>
      </c>
      <c r="FW687">
        <v>1346292</v>
      </c>
      <c r="FX687">
        <v>-673094</v>
      </c>
      <c r="FZ687">
        <v>229077</v>
      </c>
      <c r="GA687">
        <v>630802</v>
      </c>
      <c r="GB687">
        <v>859879</v>
      </c>
      <c r="GC687">
        <v>3192</v>
      </c>
      <c r="GL687">
        <v>-146165</v>
      </c>
      <c r="GM687">
        <v>14615</v>
      </c>
      <c r="GN687">
        <v>-3445</v>
      </c>
      <c r="GO687">
        <v>-1341</v>
      </c>
      <c r="GP687">
        <v>0</v>
      </c>
      <c r="GQ687">
        <v>1401274</v>
      </c>
      <c r="GR687">
        <v>-1631469</v>
      </c>
      <c r="GS687">
        <v>-1631469</v>
      </c>
      <c r="HA687">
        <v>-17751</v>
      </c>
      <c r="HB687">
        <v>-15210</v>
      </c>
      <c r="HD687">
        <v>0</v>
      </c>
      <c r="HE687">
        <v>-1664430</v>
      </c>
      <c r="HG687">
        <v>22501532</v>
      </c>
    </row>
    <row r="688" spans="1:215" x14ac:dyDescent="0.25">
      <c r="A688">
        <v>49</v>
      </c>
      <c r="B688" t="s">
        <v>941</v>
      </c>
      <c r="C688">
        <v>2013</v>
      </c>
      <c r="E688" t="s">
        <v>942</v>
      </c>
      <c r="F688">
        <v>1927</v>
      </c>
      <c r="G688">
        <v>0</v>
      </c>
      <c r="I688">
        <v>0</v>
      </c>
      <c r="J688" t="s">
        <v>932</v>
      </c>
      <c r="K688" t="s">
        <v>933</v>
      </c>
      <c r="L688" t="s">
        <v>933</v>
      </c>
      <c r="M688">
        <v>2</v>
      </c>
      <c r="N688" t="s">
        <v>625</v>
      </c>
      <c r="O688">
        <v>1</v>
      </c>
      <c r="P688" t="s">
        <v>616</v>
      </c>
      <c r="Q688" t="s">
        <v>626</v>
      </c>
      <c r="R688">
        <v>2</v>
      </c>
      <c r="S688">
        <v>1</v>
      </c>
      <c r="T688" s="60">
        <v>41455</v>
      </c>
      <c r="U688" s="60">
        <v>41455</v>
      </c>
      <c r="V688" s="60">
        <v>41455</v>
      </c>
      <c r="W688" t="s">
        <v>201</v>
      </c>
      <c r="X688" t="s">
        <v>833</v>
      </c>
      <c r="Y688" t="s">
        <v>627</v>
      </c>
      <c r="Z688">
        <v>3.5000000000000003E-2</v>
      </c>
      <c r="AA688">
        <v>7.6999999999999999E-2</v>
      </c>
      <c r="AB688">
        <v>1</v>
      </c>
      <c r="AC688">
        <v>0</v>
      </c>
      <c r="AD688">
        <v>5</v>
      </c>
      <c r="AE688">
        <v>1</v>
      </c>
      <c r="AF688">
        <v>3</v>
      </c>
      <c r="AG688">
        <v>25</v>
      </c>
      <c r="AI688" t="s">
        <v>939</v>
      </c>
      <c r="AO688">
        <v>40363216</v>
      </c>
      <c r="AP688">
        <v>39350968</v>
      </c>
      <c r="AQ688">
        <v>-661303.25</v>
      </c>
      <c r="AR688">
        <v>0</v>
      </c>
      <c r="AS688">
        <v>0</v>
      </c>
      <c r="AT688">
        <v>0</v>
      </c>
      <c r="AU688">
        <v>1</v>
      </c>
      <c r="AV688">
        <v>2</v>
      </c>
      <c r="AW688">
        <v>989590.5</v>
      </c>
      <c r="AX688">
        <v>0</v>
      </c>
      <c r="AY688">
        <v>0.2</v>
      </c>
      <c r="AZ688">
        <v>5</v>
      </c>
      <c r="BA688">
        <v>0</v>
      </c>
      <c r="BB688">
        <v>0</v>
      </c>
      <c r="BC688">
        <v>4</v>
      </c>
      <c r="BD688">
        <v>1</v>
      </c>
      <c r="BE688">
        <v>1</v>
      </c>
      <c r="BF688">
        <v>1.2</v>
      </c>
      <c r="BG688">
        <v>0.80000000999999998</v>
      </c>
      <c r="BP688" s="60">
        <v>41455</v>
      </c>
      <c r="BQ688">
        <v>23845618</v>
      </c>
      <c r="BR688">
        <v>35530440</v>
      </c>
      <c r="BS688">
        <v>0.67110002000000002</v>
      </c>
      <c r="BT688">
        <v>11684823</v>
      </c>
      <c r="BV688">
        <v>6185176</v>
      </c>
      <c r="BW688">
        <v>1265418</v>
      </c>
      <c r="BX688">
        <v>0.77999996999999999</v>
      </c>
      <c r="BY688">
        <v>0</v>
      </c>
      <c r="BZ688">
        <v>0</v>
      </c>
      <c r="CA688">
        <v>0</v>
      </c>
      <c r="CC688">
        <v>0.10569998999999999</v>
      </c>
      <c r="CE688">
        <v>0.1</v>
      </c>
      <c r="CG688">
        <v>3.9999999000000001E-2</v>
      </c>
      <c r="CJ688">
        <v>6.6000000000000003E-2</v>
      </c>
      <c r="CM688">
        <v>6.6000000000000003E-2</v>
      </c>
      <c r="CN688">
        <v>7.8000001999999999E-2</v>
      </c>
      <c r="CS688">
        <v>0</v>
      </c>
      <c r="CT688">
        <v>0</v>
      </c>
      <c r="CU688">
        <v>0</v>
      </c>
      <c r="CV688">
        <v>0.42299998</v>
      </c>
      <c r="CW688">
        <v>0</v>
      </c>
      <c r="CX688">
        <v>0</v>
      </c>
      <c r="CY688">
        <v>0.28800002000000002</v>
      </c>
      <c r="CZ688">
        <v>0</v>
      </c>
      <c r="DA688">
        <v>0</v>
      </c>
      <c r="DB688">
        <v>5.6999995999999997E-2</v>
      </c>
      <c r="DC688">
        <v>1.2999999E-2</v>
      </c>
      <c r="DD688">
        <v>0.13500001</v>
      </c>
      <c r="DE688">
        <v>8.3999999000000006E-2</v>
      </c>
      <c r="DF688">
        <v>2015</v>
      </c>
      <c r="DG688">
        <v>0.12620001</v>
      </c>
      <c r="DH688">
        <v>6.9799997000000003E-2</v>
      </c>
      <c r="DI688">
        <v>5.6399997E-2</v>
      </c>
      <c r="DJ688">
        <v>0.17419999999999999</v>
      </c>
      <c r="DK688">
        <v>0.24399999999999999</v>
      </c>
      <c r="DR688">
        <v>0</v>
      </c>
      <c r="DS688">
        <v>0</v>
      </c>
      <c r="DT688">
        <v>0</v>
      </c>
      <c r="DU688">
        <v>0</v>
      </c>
      <c r="DV688">
        <v>104028</v>
      </c>
      <c r="DW688">
        <v>6185176</v>
      </c>
      <c r="DZ688">
        <v>59.456837</v>
      </c>
      <c r="EA688">
        <v>23555</v>
      </c>
      <c r="EC688">
        <v>66390</v>
      </c>
      <c r="ED688">
        <v>1758581.9</v>
      </c>
      <c r="EF688">
        <v>26.488657</v>
      </c>
      <c r="ES688">
        <v>0</v>
      </c>
      <c r="EV688">
        <v>193973</v>
      </c>
      <c r="EW688">
        <v>1</v>
      </c>
      <c r="EX688">
        <v>1</v>
      </c>
      <c r="FB688">
        <v>20216264</v>
      </c>
      <c r="FI688">
        <v>24469626</v>
      </c>
      <c r="FN688">
        <v>-1441</v>
      </c>
      <c r="FP688">
        <v>432215</v>
      </c>
      <c r="FQ688">
        <v>299787</v>
      </c>
      <c r="FV688">
        <v>681217</v>
      </c>
      <c r="FW688">
        <v>1413219</v>
      </c>
      <c r="FX688">
        <v>1608314</v>
      </c>
      <c r="FZ688">
        <v>208952</v>
      </c>
      <c r="GA688">
        <v>670540</v>
      </c>
      <c r="GB688">
        <v>879492</v>
      </c>
      <c r="GC688">
        <v>22</v>
      </c>
      <c r="GL688">
        <v>-165784</v>
      </c>
      <c r="GM688">
        <v>10753</v>
      </c>
      <c r="GN688">
        <v>-3006</v>
      </c>
      <c r="GO688">
        <v>-1565</v>
      </c>
      <c r="GP688">
        <v>0</v>
      </c>
      <c r="GQ688">
        <v>3743010</v>
      </c>
      <c r="GR688">
        <v>-1741745</v>
      </c>
      <c r="GS688">
        <v>-1741745</v>
      </c>
      <c r="HA688">
        <v>-20542</v>
      </c>
      <c r="HB688">
        <v>-13781</v>
      </c>
      <c r="HE688">
        <v>-1776068</v>
      </c>
      <c r="HF688">
        <v>1150</v>
      </c>
      <c r="HG688">
        <v>24469624</v>
      </c>
    </row>
    <row r="689" spans="1:215" x14ac:dyDescent="0.25">
      <c r="A689">
        <v>49</v>
      </c>
      <c r="B689" t="s">
        <v>941</v>
      </c>
      <c r="C689">
        <v>2014</v>
      </c>
      <c r="E689" t="s">
        <v>942</v>
      </c>
      <c r="F689">
        <v>1927</v>
      </c>
      <c r="G689">
        <v>0</v>
      </c>
      <c r="I689">
        <v>0</v>
      </c>
      <c r="J689" t="s">
        <v>932</v>
      </c>
      <c r="K689" t="s">
        <v>933</v>
      </c>
      <c r="L689" t="s">
        <v>933</v>
      </c>
      <c r="M689">
        <v>2</v>
      </c>
      <c r="N689" t="s">
        <v>625</v>
      </c>
      <c r="O689">
        <v>1</v>
      </c>
      <c r="P689" t="s">
        <v>616</v>
      </c>
      <c r="Q689" t="s">
        <v>626</v>
      </c>
      <c r="R689">
        <v>2</v>
      </c>
      <c r="S689">
        <v>1</v>
      </c>
      <c r="T689" s="60">
        <v>41820</v>
      </c>
      <c r="U689" s="60">
        <v>41820</v>
      </c>
      <c r="V689" s="60">
        <v>41820</v>
      </c>
      <c r="W689" t="s">
        <v>201</v>
      </c>
      <c r="X689" t="s">
        <v>833</v>
      </c>
      <c r="Y689" t="s">
        <v>627</v>
      </c>
      <c r="Z689">
        <v>3.5000000000000003E-2</v>
      </c>
      <c r="AA689">
        <v>7.6499998999999999E-2</v>
      </c>
      <c r="AB689">
        <v>1</v>
      </c>
      <c r="AC689">
        <v>0</v>
      </c>
      <c r="AD689">
        <v>5</v>
      </c>
      <c r="AE689">
        <v>1</v>
      </c>
      <c r="AF689">
        <v>3</v>
      </c>
      <c r="AG689">
        <v>25</v>
      </c>
      <c r="AI689" t="s">
        <v>940</v>
      </c>
      <c r="AO689">
        <v>45339988</v>
      </c>
      <c r="AP689">
        <v>42996956</v>
      </c>
      <c r="AQ689">
        <v>-729496.44</v>
      </c>
      <c r="AR689">
        <v>0</v>
      </c>
      <c r="AS689">
        <v>0</v>
      </c>
      <c r="AT689">
        <v>0</v>
      </c>
      <c r="AU689">
        <v>1</v>
      </c>
      <c r="AV689">
        <v>2</v>
      </c>
      <c r="AW689">
        <v>2625865</v>
      </c>
      <c r="AX689">
        <v>0</v>
      </c>
      <c r="AY689">
        <v>0.2</v>
      </c>
      <c r="AZ689">
        <v>5</v>
      </c>
      <c r="BA689">
        <v>0</v>
      </c>
      <c r="BB689">
        <v>0</v>
      </c>
      <c r="BC689">
        <v>4</v>
      </c>
      <c r="BD689">
        <v>1</v>
      </c>
      <c r="BE689">
        <v>1</v>
      </c>
      <c r="BF689">
        <v>1.2</v>
      </c>
      <c r="BG689">
        <v>0.80000000999999998</v>
      </c>
      <c r="BP689" s="60">
        <v>41820</v>
      </c>
      <c r="BQ689">
        <v>26067576</v>
      </c>
      <c r="BR689">
        <v>36882588</v>
      </c>
      <c r="BS689">
        <v>0.70679997999999999</v>
      </c>
      <c r="BT689">
        <v>10815010</v>
      </c>
      <c r="BV689">
        <v>6310253</v>
      </c>
      <c r="BW689">
        <v>1358991</v>
      </c>
      <c r="BX689">
        <v>0.74000001000000004</v>
      </c>
      <c r="BY689">
        <v>0</v>
      </c>
      <c r="BZ689">
        <v>0</v>
      </c>
      <c r="CA689">
        <v>0</v>
      </c>
      <c r="CC689">
        <v>0.14369999999999999</v>
      </c>
      <c r="CE689">
        <v>8.3000004000000002E-2</v>
      </c>
      <c r="CG689">
        <v>0.11700000000000001</v>
      </c>
      <c r="CJ689">
        <v>6.4999998000000003E-2</v>
      </c>
      <c r="CM689">
        <v>7.2999998999999996E-2</v>
      </c>
      <c r="CN689">
        <v>7.8000001999999999E-2</v>
      </c>
      <c r="CS689">
        <v>0</v>
      </c>
      <c r="CT689">
        <v>0</v>
      </c>
      <c r="CU689">
        <v>0</v>
      </c>
      <c r="CV689">
        <v>0.38900003</v>
      </c>
      <c r="CW689">
        <v>0</v>
      </c>
      <c r="CX689">
        <v>0</v>
      </c>
      <c r="CY689">
        <v>0.26800001000000001</v>
      </c>
      <c r="CZ689">
        <v>0</v>
      </c>
      <c r="DA689">
        <v>0</v>
      </c>
      <c r="DB689">
        <v>6.8000004000000003E-2</v>
      </c>
      <c r="DC689">
        <v>1.0999999999999999E-2</v>
      </c>
      <c r="DD689">
        <v>0.16399999000000001</v>
      </c>
      <c r="DE689">
        <v>0.1</v>
      </c>
      <c r="DF689">
        <v>2016</v>
      </c>
      <c r="DG689">
        <v>0.12109999</v>
      </c>
      <c r="DH689">
        <v>6.9899999000000004E-2</v>
      </c>
      <c r="DI689">
        <v>5.1199999000000003E-2</v>
      </c>
      <c r="DJ689">
        <v>0.16149999000000001</v>
      </c>
      <c r="DK689">
        <v>0.23139999999999999</v>
      </c>
      <c r="DR689">
        <v>0</v>
      </c>
      <c r="DS689">
        <v>0</v>
      </c>
      <c r="DT689">
        <v>0</v>
      </c>
      <c r="DU689">
        <v>0</v>
      </c>
      <c r="DV689">
        <v>104470</v>
      </c>
      <c r="DW689">
        <v>6310000</v>
      </c>
      <c r="DZ689">
        <v>60.400115999999997</v>
      </c>
      <c r="EA689">
        <v>24220</v>
      </c>
      <c r="EC689">
        <v>68929</v>
      </c>
      <c r="ED689">
        <v>1851000</v>
      </c>
      <c r="EF689">
        <v>26.853719999999999</v>
      </c>
      <c r="EV689">
        <v>197619</v>
      </c>
      <c r="EW689">
        <v>1</v>
      </c>
      <c r="EX689">
        <v>1</v>
      </c>
      <c r="FB689">
        <v>21097666</v>
      </c>
      <c r="FN689">
        <v>-109</v>
      </c>
      <c r="FP689">
        <v>441559</v>
      </c>
      <c r="FQ689">
        <v>285219</v>
      </c>
      <c r="FV689">
        <v>714974</v>
      </c>
      <c r="FW689">
        <v>1441752</v>
      </c>
      <c r="FX689">
        <v>2537007</v>
      </c>
      <c r="FZ689">
        <v>352321</v>
      </c>
      <c r="GA689">
        <v>763666</v>
      </c>
      <c r="GB689">
        <v>1115987</v>
      </c>
      <c r="GL689">
        <v>-200147</v>
      </c>
      <c r="GM689">
        <v>6827</v>
      </c>
      <c r="GN689">
        <v>-1162</v>
      </c>
      <c r="GO689">
        <v>-1053</v>
      </c>
      <c r="GQ689">
        <v>4900264</v>
      </c>
      <c r="GR689">
        <v>-1842127</v>
      </c>
      <c r="GS689">
        <v>-1842127</v>
      </c>
      <c r="HA689">
        <v>-22582</v>
      </c>
      <c r="HB689">
        <v>-14092</v>
      </c>
      <c r="HE689">
        <v>-1878834</v>
      </c>
      <c r="HG689">
        <v>27491056</v>
      </c>
    </row>
    <row r="690" spans="1:215" x14ac:dyDescent="0.25">
      <c r="A690">
        <v>50</v>
      </c>
      <c r="B690" t="s">
        <v>943</v>
      </c>
      <c r="C690">
        <v>2001</v>
      </c>
      <c r="E690" t="s">
        <v>944</v>
      </c>
      <c r="F690">
        <v>1911</v>
      </c>
      <c r="G690">
        <v>0</v>
      </c>
      <c r="I690">
        <v>0</v>
      </c>
      <c r="J690" t="s">
        <v>945</v>
      </c>
      <c r="K690" t="s">
        <v>946</v>
      </c>
      <c r="L690" t="s">
        <v>946</v>
      </c>
      <c r="M690">
        <v>4</v>
      </c>
      <c r="N690" t="s">
        <v>730</v>
      </c>
      <c r="O690">
        <v>0</v>
      </c>
      <c r="P690" t="s">
        <v>633</v>
      </c>
      <c r="Q690" t="s">
        <v>626</v>
      </c>
      <c r="R690">
        <v>2</v>
      </c>
      <c r="S690">
        <v>1</v>
      </c>
      <c r="T690" s="60">
        <v>37072</v>
      </c>
      <c r="U690" s="60">
        <v>36892</v>
      </c>
      <c r="V690" s="60">
        <v>36892</v>
      </c>
      <c r="W690" t="s">
        <v>201</v>
      </c>
      <c r="X690" t="s">
        <v>947</v>
      </c>
      <c r="Y690" t="s">
        <v>627</v>
      </c>
      <c r="Z690">
        <v>3.5000000000000003E-2</v>
      </c>
      <c r="AA690">
        <v>8.2500003000000002E-2</v>
      </c>
      <c r="AB690">
        <v>1</v>
      </c>
      <c r="AC690">
        <v>0</v>
      </c>
      <c r="AD690">
        <v>5</v>
      </c>
      <c r="AE690">
        <v>1</v>
      </c>
      <c r="AF690">
        <v>3</v>
      </c>
      <c r="AG690">
        <v>17</v>
      </c>
      <c r="BP690" s="60">
        <v>36892</v>
      </c>
      <c r="BQ690">
        <v>13922000</v>
      </c>
      <c r="BR690">
        <v>15170000</v>
      </c>
      <c r="BS690">
        <v>0.91800004000000002</v>
      </c>
      <c r="BT690">
        <v>1248000</v>
      </c>
      <c r="BV690">
        <v>3700000</v>
      </c>
      <c r="BW690">
        <v>275204</v>
      </c>
      <c r="BX690">
        <v>1.1599999999999999</v>
      </c>
      <c r="BY690">
        <v>0</v>
      </c>
      <c r="BZ690">
        <v>0</v>
      </c>
      <c r="CA690">
        <v>0</v>
      </c>
      <c r="CC690">
        <v>-6.6000000000000003E-2</v>
      </c>
      <c r="CS690">
        <v>0</v>
      </c>
      <c r="CT690">
        <v>0</v>
      </c>
      <c r="CU690">
        <v>0</v>
      </c>
      <c r="CV690">
        <v>0.59699999999999998</v>
      </c>
      <c r="CW690">
        <v>0.39700001000000001</v>
      </c>
      <c r="CX690">
        <v>0.2</v>
      </c>
      <c r="CY690">
        <v>0.26199999000000002</v>
      </c>
      <c r="CZ690">
        <v>0.249</v>
      </c>
      <c r="DA690">
        <v>1.2999999E-2</v>
      </c>
      <c r="DB690">
        <v>5.6999995999999997E-2</v>
      </c>
      <c r="DC690">
        <v>2.7999999000000001E-2</v>
      </c>
      <c r="DD690">
        <v>0</v>
      </c>
      <c r="DE690">
        <v>5.5999998000000002E-2</v>
      </c>
      <c r="DF690">
        <v>2002</v>
      </c>
      <c r="DG690">
        <v>0.11215087</v>
      </c>
      <c r="DH690">
        <v>7.6471797999999994E-2</v>
      </c>
      <c r="DI690">
        <v>3.5679071999999999E-2</v>
      </c>
      <c r="DJ690">
        <v>5.1187484999999998E-2</v>
      </c>
      <c r="DK690">
        <v>0.12765928000000001</v>
      </c>
      <c r="DL690">
        <v>472803</v>
      </c>
      <c r="DM690">
        <v>322388</v>
      </c>
      <c r="DN690">
        <v>150415</v>
      </c>
      <c r="DO690">
        <v>215795</v>
      </c>
      <c r="DP690">
        <v>538183</v>
      </c>
      <c r="DQ690">
        <v>4034236</v>
      </c>
      <c r="DR690">
        <v>0</v>
      </c>
      <c r="DS690">
        <v>0</v>
      </c>
      <c r="DT690">
        <v>0</v>
      </c>
      <c r="DU690">
        <v>0</v>
      </c>
      <c r="DV690">
        <v>87118</v>
      </c>
      <c r="DW690">
        <v>3700410</v>
      </c>
      <c r="DX690">
        <v>44.900002000000001</v>
      </c>
      <c r="DY690">
        <v>12</v>
      </c>
      <c r="DZ690">
        <v>42.476002000000001</v>
      </c>
      <c r="EA690">
        <v>2775</v>
      </c>
      <c r="EC690">
        <v>44027</v>
      </c>
      <c r="ED690">
        <v>679978.5</v>
      </c>
      <c r="EE690">
        <v>72.199996999999996</v>
      </c>
      <c r="EF690">
        <v>15.445</v>
      </c>
      <c r="EG690">
        <v>34324</v>
      </c>
      <c r="EH690">
        <v>560140.81000000006</v>
      </c>
      <c r="EI690">
        <v>72.800003000000004</v>
      </c>
      <c r="EJ690">
        <v>16.318999999999999</v>
      </c>
      <c r="EN690">
        <v>3218</v>
      </c>
      <c r="EO690">
        <v>65050.879000000001</v>
      </c>
      <c r="EP690">
        <v>6485</v>
      </c>
      <c r="ES690">
        <v>0</v>
      </c>
      <c r="EV690">
        <v>133920</v>
      </c>
      <c r="EW690">
        <v>0</v>
      </c>
      <c r="EX690">
        <v>0</v>
      </c>
      <c r="FP690">
        <v>408141</v>
      </c>
      <c r="FQ690">
        <v>359005</v>
      </c>
      <c r="FW690">
        <v>767146</v>
      </c>
      <c r="FX690">
        <v>-1521264</v>
      </c>
      <c r="FZ690">
        <v>284348</v>
      </c>
      <c r="GA690">
        <v>111762</v>
      </c>
      <c r="GB690">
        <v>396110</v>
      </c>
      <c r="GC690">
        <v>64896</v>
      </c>
      <c r="GE690">
        <v>2776</v>
      </c>
      <c r="GG690">
        <v>4370</v>
      </c>
      <c r="GL690">
        <v>-36708</v>
      </c>
      <c r="GQ690">
        <v>-322674</v>
      </c>
      <c r="GR690">
        <v>-822168</v>
      </c>
      <c r="GS690">
        <v>-822168</v>
      </c>
      <c r="HB690">
        <v>-4770</v>
      </c>
      <c r="HE690">
        <v>-826938</v>
      </c>
      <c r="HG690">
        <v>14293279</v>
      </c>
    </row>
    <row r="691" spans="1:215" x14ac:dyDescent="0.25">
      <c r="A691">
        <v>50</v>
      </c>
      <c r="B691" t="s">
        <v>943</v>
      </c>
      <c r="C691">
        <v>2002</v>
      </c>
      <c r="E691" t="s">
        <v>944</v>
      </c>
      <c r="F691">
        <v>1911</v>
      </c>
      <c r="G691">
        <v>0</v>
      </c>
      <c r="I691">
        <v>0</v>
      </c>
      <c r="J691" t="s">
        <v>945</v>
      </c>
      <c r="K691" t="s">
        <v>946</v>
      </c>
      <c r="L691" t="s">
        <v>946</v>
      </c>
      <c r="M691">
        <v>4</v>
      </c>
      <c r="N691" t="s">
        <v>730</v>
      </c>
      <c r="O691">
        <v>0</v>
      </c>
      <c r="P691" t="s">
        <v>633</v>
      </c>
      <c r="Q691" t="s">
        <v>626</v>
      </c>
      <c r="R691">
        <v>2</v>
      </c>
      <c r="S691">
        <v>1</v>
      </c>
      <c r="T691" s="60">
        <v>37437</v>
      </c>
      <c r="U691" s="60">
        <v>37257</v>
      </c>
      <c r="V691" s="60">
        <v>37257</v>
      </c>
      <c r="W691" t="s">
        <v>201</v>
      </c>
      <c r="X691" t="s">
        <v>947</v>
      </c>
      <c r="Y691" t="s">
        <v>627</v>
      </c>
      <c r="Z691">
        <v>3.5000000000000003E-2</v>
      </c>
      <c r="AA691">
        <v>8.2500003000000002E-2</v>
      </c>
      <c r="AB691">
        <v>1</v>
      </c>
      <c r="AC691">
        <v>0</v>
      </c>
      <c r="AD691">
        <v>5</v>
      </c>
      <c r="AE691">
        <v>1</v>
      </c>
      <c r="AF691">
        <v>3</v>
      </c>
      <c r="AG691">
        <v>16</v>
      </c>
      <c r="BP691" s="60">
        <v>37257</v>
      </c>
      <c r="BQ691">
        <v>15002313</v>
      </c>
      <c r="BR691">
        <v>15961230</v>
      </c>
      <c r="BS691">
        <v>0.94</v>
      </c>
      <c r="BT691">
        <v>958917</v>
      </c>
      <c r="BV691">
        <v>4034236</v>
      </c>
      <c r="BW691">
        <v>215795</v>
      </c>
      <c r="BX691">
        <v>1.24</v>
      </c>
      <c r="BY691">
        <v>0</v>
      </c>
      <c r="BZ691">
        <v>0</v>
      </c>
      <c r="CA691">
        <v>0</v>
      </c>
      <c r="CC691">
        <v>-6.4899996000000001E-2</v>
      </c>
      <c r="CE691">
        <v>4.7000000000000002E-3</v>
      </c>
      <c r="CG691">
        <v>6.0800000999999999E-2</v>
      </c>
      <c r="CJ691">
        <v>0.10550001000000001</v>
      </c>
      <c r="CS691">
        <v>0</v>
      </c>
      <c r="CT691">
        <v>0</v>
      </c>
      <c r="CU691">
        <v>0</v>
      </c>
      <c r="CV691">
        <v>0.59200001000000002</v>
      </c>
      <c r="CW691">
        <v>0.39099996999999997</v>
      </c>
      <c r="CX691">
        <v>0.20100001000000001</v>
      </c>
      <c r="CY691">
        <v>0.28699999999999998</v>
      </c>
      <c r="CZ691">
        <v>0.28699999999999998</v>
      </c>
      <c r="DA691">
        <v>0</v>
      </c>
      <c r="DB691">
        <v>6.3000001E-2</v>
      </c>
      <c r="DC691">
        <v>0</v>
      </c>
      <c r="DD691">
        <v>5.5E-2</v>
      </c>
      <c r="DE691">
        <v>2E-3</v>
      </c>
      <c r="DF691">
        <v>2003</v>
      </c>
      <c r="DG691">
        <v>0.11483082999999999</v>
      </c>
      <c r="DH691">
        <v>7.6344401000000006E-2</v>
      </c>
      <c r="DI691">
        <v>3.8486424999999998E-2</v>
      </c>
      <c r="DJ691">
        <v>0.10069918999999999</v>
      </c>
      <c r="DK691">
        <v>0.17704359</v>
      </c>
      <c r="DL691">
        <v>453509</v>
      </c>
      <c r="DM691">
        <v>301512</v>
      </c>
      <c r="DN691">
        <v>151997</v>
      </c>
      <c r="DO691">
        <v>397698</v>
      </c>
      <c r="DP691">
        <v>699210</v>
      </c>
      <c r="DQ691">
        <v>3779298</v>
      </c>
      <c r="DR691">
        <v>0</v>
      </c>
      <c r="DS691">
        <v>0</v>
      </c>
      <c r="DT691">
        <v>0</v>
      </c>
      <c r="DU691">
        <v>0</v>
      </c>
      <c r="DV691">
        <v>88518</v>
      </c>
      <c r="DW691">
        <v>4034236.3</v>
      </c>
      <c r="DX691">
        <v>45.200001</v>
      </c>
      <c r="DY691">
        <v>12.1</v>
      </c>
      <c r="DZ691">
        <v>45.575001</v>
      </c>
      <c r="EA691">
        <v>2842</v>
      </c>
      <c r="EC691">
        <v>44313</v>
      </c>
      <c r="ED691">
        <v>721741.25</v>
      </c>
      <c r="EE691">
        <v>72.300003000000004</v>
      </c>
      <c r="EF691">
        <v>16.287001</v>
      </c>
      <c r="EG691">
        <v>34540</v>
      </c>
      <c r="EH691">
        <v>594519.88</v>
      </c>
      <c r="EI691">
        <v>72.900002000000001</v>
      </c>
      <c r="EJ691">
        <v>17.212999</v>
      </c>
      <c r="EN691">
        <v>3249</v>
      </c>
      <c r="EO691">
        <v>69306.452999999994</v>
      </c>
      <c r="EP691">
        <v>6524</v>
      </c>
      <c r="ES691">
        <v>0</v>
      </c>
      <c r="EV691">
        <v>135673</v>
      </c>
      <c r="EW691">
        <v>0</v>
      </c>
      <c r="EX691">
        <v>0</v>
      </c>
      <c r="HG691">
        <v>15002313</v>
      </c>
    </row>
    <row r="692" spans="1:215" x14ac:dyDescent="0.25">
      <c r="A692">
        <v>50</v>
      </c>
      <c r="B692" t="s">
        <v>943</v>
      </c>
      <c r="C692">
        <v>2003</v>
      </c>
      <c r="E692" t="s">
        <v>944</v>
      </c>
      <c r="F692">
        <v>1911</v>
      </c>
      <c r="G692">
        <v>0</v>
      </c>
      <c r="I692">
        <v>0</v>
      </c>
      <c r="J692" t="s">
        <v>945</v>
      </c>
      <c r="K692" t="s">
        <v>946</v>
      </c>
      <c r="L692" t="s">
        <v>946</v>
      </c>
      <c r="M692">
        <v>4</v>
      </c>
      <c r="N692" t="s">
        <v>730</v>
      </c>
      <c r="O692">
        <v>0</v>
      </c>
      <c r="P692" t="s">
        <v>633</v>
      </c>
      <c r="Q692" t="s">
        <v>626</v>
      </c>
      <c r="R692">
        <v>2</v>
      </c>
      <c r="S692">
        <v>1</v>
      </c>
      <c r="T692" s="60">
        <v>37802</v>
      </c>
      <c r="U692" s="60">
        <v>37622</v>
      </c>
      <c r="V692" s="60">
        <v>37622</v>
      </c>
      <c r="W692" t="s">
        <v>201</v>
      </c>
      <c r="X692" t="s">
        <v>947</v>
      </c>
      <c r="Y692" t="s">
        <v>627</v>
      </c>
      <c r="Z692">
        <v>3.5000000000000003E-2</v>
      </c>
      <c r="AA692">
        <v>8.2500003000000002E-2</v>
      </c>
      <c r="AB692">
        <v>1</v>
      </c>
      <c r="AC692">
        <v>0</v>
      </c>
      <c r="AD692">
        <v>5</v>
      </c>
      <c r="AE692">
        <v>1</v>
      </c>
      <c r="AF692">
        <v>3</v>
      </c>
      <c r="AG692">
        <v>15</v>
      </c>
      <c r="BP692" s="60">
        <v>37622</v>
      </c>
      <c r="BQ692">
        <v>13947271</v>
      </c>
      <c r="BR692">
        <v>17550940</v>
      </c>
      <c r="BS692">
        <v>0.79500002000000003</v>
      </c>
      <c r="BT692">
        <v>3603668</v>
      </c>
      <c r="BV692">
        <v>3779298</v>
      </c>
      <c r="BW692">
        <v>397698</v>
      </c>
      <c r="BX692">
        <v>0.70999997999999997</v>
      </c>
      <c r="BY692">
        <v>0</v>
      </c>
      <c r="BZ692">
        <v>0</v>
      </c>
      <c r="CA692">
        <v>0</v>
      </c>
      <c r="CC692">
        <v>4.0199999E-2</v>
      </c>
      <c r="CS692">
        <v>0</v>
      </c>
      <c r="CT692">
        <v>0</v>
      </c>
      <c r="CU692">
        <v>0</v>
      </c>
      <c r="CV692">
        <v>0.59692305000000001</v>
      </c>
      <c r="CW692">
        <v>0</v>
      </c>
      <c r="CX692">
        <v>0</v>
      </c>
      <c r="CY692">
        <v>0.24172573999999999</v>
      </c>
      <c r="CZ692">
        <v>0</v>
      </c>
      <c r="DA692">
        <v>0</v>
      </c>
      <c r="DB692">
        <v>6.5756701000000001E-2</v>
      </c>
      <c r="DC692">
        <v>2.5161196E-2</v>
      </c>
      <c r="DD692">
        <v>5.2844695999999997E-2</v>
      </c>
      <c r="DE692">
        <v>1.7588604000000001E-2</v>
      </c>
      <c r="DF692">
        <v>2004</v>
      </c>
      <c r="DG692">
        <v>0.11241785</v>
      </c>
      <c r="DH692">
        <v>7.7623785000000001E-2</v>
      </c>
      <c r="DI692">
        <v>3.4794062000000001E-2</v>
      </c>
      <c r="DJ692">
        <v>8.7074078999999999E-2</v>
      </c>
      <c r="DK692">
        <v>0.16469786</v>
      </c>
      <c r="DL692">
        <v>451299</v>
      </c>
      <c r="DM692">
        <v>311619</v>
      </c>
      <c r="DN692">
        <v>139680</v>
      </c>
      <c r="DO692">
        <v>349557</v>
      </c>
      <c r="DP692">
        <v>661176</v>
      </c>
      <c r="DQ692">
        <v>3841606</v>
      </c>
      <c r="DR692">
        <v>0</v>
      </c>
      <c r="DS692">
        <v>0</v>
      </c>
      <c r="DT692">
        <v>0</v>
      </c>
      <c r="DU692">
        <v>0</v>
      </c>
      <c r="DV692">
        <v>82152</v>
      </c>
      <c r="DW692">
        <v>3779298</v>
      </c>
      <c r="DX692">
        <v>45</v>
      </c>
      <c r="DY692">
        <v>12</v>
      </c>
      <c r="DZ692">
        <v>46.004002</v>
      </c>
      <c r="EA692">
        <v>2756</v>
      </c>
      <c r="EC692">
        <v>48766</v>
      </c>
      <c r="ED692">
        <v>891286</v>
      </c>
      <c r="EE692">
        <v>71.400002000000001</v>
      </c>
      <c r="EF692">
        <v>18.277000000000001</v>
      </c>
      <c r="EG692">
        <v>38929</v>
      </c>
      <c r="EH692">
        <v>756516</v>
      </c>
      <c r="EI692">
        <v>71.699996999999996</v>
      </c>
      <c r="EJ692">
        <v>19.433001000000001</v>
      </c>
      <c r="EN692">
        <v>3284</v>
      </c>
      <c r="EO692">
        <v>73443.577999999994</v>
      </c>
      <c r="EP692">
        <v>6553</v>
      </c>
      <c r="ES692">
        <v>0</v>
      </c>
      <c r="EV692">
        <v>133674</v>
      </c>
      <c r="EW692">
        <v>0</v>
      </c>
      <c r="EX692">
        <v>0</v>
      </c>
      <c r="FP692">
        <v>301512</v>
      </c>
      <c r="FQ692">
        <v>350705</v>
      </c>
      <c r="FW692">
        <v>652217</v>
      </c>
      <c r="FX692">
        <v>-143030</v>
      </c>
      <c r="FZ692">
        <v>-337805</v>
      </c>
      <c r="GA692">
        <v>-256664</v>
      </c>
      <c r="GB692">
        <v>-594469</v>
      </c>
      <c r="GC692">
        <v>-104996</v>
      </c>
      <c r="GE692">
        <v>-5238</v>
      </c>
      <c r="GG692">
        <v>-10691</v>
      </c>
      <c r="GL692">
        <v>50397</v>
      </c>
      <c r="GM692">
        <v>-10563</v>
      </c>
      <c r="GN692">
        <v>2618</v>
      </c>
      <c r="GQ692">
        <v>-163756</v>
      </c>
      <c r="GR692">
        <v>-891286</v>
      </c>
      <c r="GS692">
        <v>-891286</v>
      </c>
      <c r="HE692">
        <v>-891286</v>
      </c>
      <c r="HG692">
        <v>13947271</v>
      </c>
    </row>
    <row r="693" spans="1:215" x14ac:dyDescent="0.25">
      <c r="A693">
        <v>50</v>
      </c>
      <c r="B693" t="s">
        <v>943</v>
      </c>
      <c r="C693">
        <v>2004</v>
      </c>
      <c r="E693" t="s">
        <v>944</v>
      </c>
      <c r="F693">
        <v>1911</v>
      </c>
      <c r="G693">
        <v>0</v>
      </c>
      <c r="I693">
        <v>0</v>
      </c>
      <c r="J693" t="s">
        <v>945</v>
      </c>
      <c r="K693" t="s">
        <v>946</v>
      </c>
      <c r="L693" t="s">
        <v>946</v>
      </c>
      <c r="M693">
        <v>4</v>
      </c>
      <c r="N693" t="s">
        <v>730</v>
      </c>
      <c r="O693">
        <v>0</v>
      </c>
      <c r="P693" t="s">
        <v>633</v>
      </c>
      <c r="Q693" t="s">
        <v>626</v>
      </c>
      <c r="R693">
        <v>2</v>
      </c>
      <c r="S693">
        <v>1</v>
      </c>
      <c r="T693" s="60">
        <v>38168</v>
      </c>
      <c r="U693" s="60">
        <v>37987</v>
      </c>
      <c r="V693" s="60">
        <v>37987</v>
      </c>
      <c r="W693" t="s">
        <v>201</v>
      </c>
      <c r="X693" t="s">
        <v>947</v>
      </c>
      <c r="Y693" t="s">
        <v>627</v>
      </c>
      <c r="Z693">
        <v>3.5000000000000003E-2</v>
      </c>
      <c r="AA693">
        <v>8.2500003000000002E-2</v>
      </c>
      <c r="AB693">
        <v>1</v>
      </c>
      <c r="AC693">
        <v>0</v>
      </c>
      <c r="AD693">
        <v>5</v>
      </c>
      <c r="AE693">
        <v>1</v>
      </c>
      <c r="AF693">
        <v>3</v>
      </c>
      <c r="AG693">
        <v>19</v>
      </c>
      <c r="BP693" s="60">
        <v>37987</v>
      </c>
      <c r="BQ693">
        <v>15930753</v>
      </c>
      <c r="BR693">
        <v>18996052</v>
      </c>
      <c r="BS693">
        <v>0.83899999000000003</v>
      </c>
      <c r="BT693">
        <v>3065300</v>
      </c>
      <c r="BV693">
        <v>3841606</v>
      </c>
      <c r="BW693">
        <v>349557</v>
      </c>
      <c r="BX693">
        <v>0.70999997999999997</v>
      </c>
      <c r="BY693">
        <v>0</v>
      </c>
      <c r="BZ693">
        <v>0</v>
      </c>
      <c r="CA693">
        <v>0</v>
      </c>
      <c r="CC693">
        <v>0.1943</v>
      </c>
      <c r="CS693">
        <v>0</v>
      </c>
      <c r="CT693">
        <v>0</v>
      </c>
      <c r="CU693">
        <v>0</v>
      </c>
      <c r="CV693">
        <v>0.54466199999999998</v>
      </c>
      <c r="CW693">
        <v>0</v>
      </c>
      <c r="CX693">
        <v>0</v>
      </c>
      <c r="CY693">
        <v>0.23165092000000001</v>
      </c>
      <c r="CZ693">
        <v>0</v>
      </c>
      <c r="DA693">
        <v>0</v>
      </c>
      <c r="DB693">
        <v>8.3754889999999999E-2</v>
      </c>
      <c r="DC693">
        <v>5.7763628999999997E-2</v>
      </c>
      <c r="DD693">
        <v>5.4078086999999997E-2</v>
      </c>
      <c r="DE693">
        <v>2.8090492000000002E-2</v>
      </c>
      <c r="DF693">
        <v>2005</v>
      </c>
      <c r="DG693">
        <v>0.1154462</v>
      </c>
      <c r="DH693">
        <v>7.8744738999999994E-2</v>
      </c>
      <c r="DI693">
        <v>3.6701456E-2</v>
      </c>
      <c r="DJ693">
        <v>9.4285122999999998E-2</v>
      </c>
      <c r="DK693">
        <v>0.17302985000000001</v>
      </c>
      <c r="DL693">
        <v>478592</v>
      </c>
      <c r="DM693">
        <v>326443</v>
      </c>
      <c r="DN693">
        <v>152149</v>
      </c>
      <c r="DO693">
        <v>390867</v>
      </c>
      <c r="DP693">
        <v>717310</v>
      </c>
      <c r="DQ693">
        <v>3967067</v>
      </c>
      <c r="DR693">
        <v>0</v>
      </c>
      <c r="DS693">
        <v>0</v>
      </c>
      <c r="DT693">
        <v>0</v>
      </c>
      <c r="DU693">
        <v>0</v>
      </c>
      <c r="DV693">
        <v>80122</v>
      </c>
      <c r="DW693">
        <v>3841606</v>
      </c>
      <c r="DX693">
        <v>45.200001</v>
      </c>
      <c r="DY693">
        <v>12.1</v>
      </c>
      <c r="DZ693">
        <v>47.946998999999998</v>
      </c>
      <c r="EA693">
        <v>2966</v>
      </c>
      <c r="EC693">
        <v>51418</v>
      </c>
      <c r="ED693">
        <v>1016464.4</v>
      </c>
      <c r="EE693">
        <v>70.900002000000001</v>
      </c>
      <c r="EF693">
        <v>19.768999000000001</v>
      </c>
      <c r="EG693">
        <v>41492</v>
      </c>
      <c r="EH693">
        <v>873091.75</v>
      </c>
      <c r="EI693">
        <v>71</v>
      </c>
      <c r="EJ693">
        <v>21.042000000000002</v>
      </c>
      <c r="EN693">
        <v>3334</v>
      </c>
      <c r="EO693">
        <v>78332.445000000007</v>
      </c>
      <c r="EP693">
        <v>6592</v>
      </c>
      <c r="ES693">
        <v>0</v>
      </c>
      <c r="EV693">
        <v>134506</v>
      </c>
      <c r="EW693">
        <v>0</v>
      </c>
      <c r="EX693">
        <v>0</v>
      </c>
      <c r="FP693">
        <v>311619</v>
      </c>
      <c r="FQ693">
        <v>362309</v>
      </c>
      <c r="FW693">
        <v>673928</v>
      </c>
      <c r="FX693">
        <v>1960789</v>
      </c>
      <c r="FZ693">
        <v>162690</v>
      </c>
      <c r="GA693">
        <v>159043</v>
      </c>
      <c r="GB693">
        <v>321733</v>
      </c>
      <c r="GC693">
        <v>63305</v>
      </c>
      <c r="GE693">
        <v>6421</v>
      </c>
      <c r="GG693">
        <v>4448</v>
      </c>
      <c r="GL693">
        <v>-31829</v>
      </c>
      <c r="GM693">
        <v>4219</v>
      </c>
      <c r="GN693">
        <v>-3067</v>
      </c>
      <c r="GQ693">
        <v>2999946</v>
      </c>
      <c r="GR693">
        <v>-1016464</v>
      </c>
      <c r="GS693">
        <v>-1016464</v>
      </c>
      <c r="HE693">
        <v>-1016464</v>
      </c>
      <c r="HG693">
        <v>15930753</v>
      </c>
    </row>
    <row r="694" spans="1:215" x14ac:dyDescent="0.25">
      <c r="A694">
        <v>50</v>
      </c>
      <c r="B694" t="s">
        <v>943</v>
      </c>
      <c r="C694">
        <v>2005</v>
      </c>
      <c r="E694" t="s">
        <v>944</v>
      </c>
      <c r="F694">
        <v>1911</v>
      </c>
      <c r="G694">
        <v>0</v>
      </c>
      <c r="I694">
        <v>0</v>
      </c>
      <c r="J694" t="s">
        <v>945</v>
      </c>
      <c r="K694" t="s">
        <v>946</v>
      </c>
      <c r="L694" t="s">
        <v>946</v>
      </c>
      <c r="M694">
        <v>4</v>
      </c>
      <c r="N694" t="s">
        <v>730</v>
      </c>
      <c r="O694">
        <v>0</v>
      </c>
      <c r="P694" t="s">
        <v>633</v>
      </c>
      <c r="Q694" t="s">
        <v>626</v>
      </c>
      <c r="R694">
        <v>2</v>
      </c>
      <c r="S694">
        <v>1</v>
      </c>
      <c r="T694" s="60">
        <v>38533</v>
      </c>
      <c r="U694" s="60">
        <v>38353</v>
      </c>
      <c r="V694" s="60">
        <v>38353</v>
      </c>
      <c r="W694" t="s">
        <v>201</v>
      </c>
      <c r="X694" t="s">
        <v>947</v>
      </c>
      <c r="Y694" t="s">
        <v>627</v>
      </c>
      <c r="Z694">
        <v>3.5000000000000003E-2</v>
      </c>
      <c r="AA694">
        <v>8.2500003000000002E-2</v>
      </c>
      <c r="AB694">
        <v>1</v>
      </c>
      <c r="AC694">
        <v>0</v>
      </c>
      <c r="AD694">
        <v>5</v>
      </c>
      <c r="AE694">
        <v>1</v>
      </c>
      <c r="AF694">
        <v>3</v>
      </c>
      <c r="AG694">
        <v>18</v>
      </c>
      <c r="BP694" s="60">
        <v>38353</v>
      </c>
      <c r="BQ694">
        <v>16210981</v>
      </c>
      <c r="BR694">
        <v>19575338</v>
      </c>
      <c r="BS694">
        <v>0.82800001000000001</v>
      </c>
      <c r="BT694">
        <v>3364357</v>
      </c>
      <c r="BV694">
        <v>3967067</v>
      </c>
      <c r="BW694">
        <v>390867</v>
      </c>
      <c r="BX694">
        <v>1.0599999</v>
      </c>
      <c r="BY694">
        <v>0</v>
      </c>
      <c r="BZ694">
        <v>0</v>
      </c>
      <c r="CA694">
        <v>0</v>
      </c>
      <c r="CC694">
        <v>0.13389999999999999</v>
      </c>
      <c r="CE694">
        <v>0.12100001000000001</v>
      </c>
      <c r="CG694">
        <v>4.2399999000000001E-2</v>
      </c>
      <c r="CJ694">
        <v>0.10600001000000001</v>
      </c>
      <c r="CR694">
        <v>0</v>
      </c>
      <c r="CS694">
        <v>0</v>
      </c>
      <c r="CT694">
        <v>0</v>
      </c>
      <c r="CU694">
        <v>0</v>
      </c>
      <c r="CV694">
        <v>0.55900002000000004</v>
      </c>
      <c r="CW694">
        <v>0.32499999000000002</v>
      </c>
      <c r="CX694">
        <v>0.23400001000000001</v>
      </c>
      <c r="CY694">
        <v>0.21600000999999999</v>
      </c>
      <c r="CZ694">
        <v>0.11399999</v>
      </c>
      <c r="DA694">
        <v>0</v>
      </c>
      <c r="DB694">
        <v>8.1000000000000003E-2</v>
      </c>
      <c r="DC694">
        <v>0</v>
      </c>
      <c r="DD694">
        <v>0.14400001000000001</v>
      </c>
      <c r="DE694">
        <v>0</v>
      </c>
      <c r="DF694">
        <v>2006</v>
      </c>
      <c r="DG694">
        <v>0.11774459</v>
      </c>
      <c r="DH694">
        <v>7.9551384000000003E-2</v>
      </c>
      <c r="DI694">
        <v>3.8193204000000001E-2</v>
      </c>
      <c r="DJ694">
        <v>0.10149597</v>
      </c>
      <c r="DK694">
        <v>0.18104735</v>
      </c>
      <c r="DL694">
        <v>516852</v>
      </c>
      <c r="DM694">
        <v>349199</v>
      </c>
      <c r="DN694">
        <v>167653</v>
      </c>
      <c r="DO694">
        <v>445527</v>
      </c>
      <c r="DP694">
        <v>794726</v>
      </c>
      <c r="DQ694">
        <v>4200577</v>
      </c>
      <c r="DR694">
        <v>0</v>
      </c>
      <c r="DS694">
        <v>0</v>
      </c>
      <c r="DT694">
        <v>0</v>
      </c>
      <c r="DU694">
        <v>0</v>
      </c>
      <c r="DV694">
        <v>81682</v>
      </c>
      <c r="DW694">
        <v>3967066.8</v>
      </c>
      <c r="DX694">
        <v>45.400002000000001</v>
      </c>
      <c r="DY694">
        <v>12.1</v>
      </c>
      <c r="DZ694">
        <v>48.567000999999998</v>
      </c>
      <c r="EA694">
        <v>3033</v>
      </c>
      <c r="EC694">
        <v>50907</v>
      </c>
      <c r="ED694">
        <v>1044251.3</v>
      </c>
      <c r="EE694">
        <v>71.199996999999996</v>
      </c>
      <c r="EF694">
        <v>20.513000000000002</v>
      </c>
      <c r="EG694">
        <v>40944</v>
      </c>
      <c r="EH694">
        <v>893275.38</v>
      </c>
      <c r="EI694">
        <v>71.300003000000004</v>
      </c>
      <c r="EJ694">
        <v>21.816998999999999</v>
      </c>
      <c r="EN694">
        <v>3386</v>
      </c>
      <c r="EO694">
        <v>83152.016000000003</v>
      </c>
      <c r="EP694">
        <v>6577</v>
      </c>
      <c r="ES694">
        <v>0</v>
      </c>
      <c r="EV694">
        <v>135622</v>
      </c>
      <c r="EW694">
        <v>0</v>
      </c>
      <c r="EX694">
        <v>0</v>
      </c>
      <c r="FP694">
        <v>326443</v>
      </c>
      <c r="FQ694">
        <v>366262</v>
      </c>
      <c r="FW694">
        <v>692705</v>
      </c>
      <c r="FX694">
        <v>420322</v>
      </c>
      <c r="FZ694">
        <v>58541</v>
      </c>
      <c r="GA694">
        <v>54870</v>
      </c>
      <c r="GB694">
        <v>113411</v>
      </c>
      <c r="GC694">
        <v>25929</v>
      </c>
      <c r="GE694">
        <v>9135</v>
      </c>
      <c r="GG694">
        <v>1316</v>
      </c>
      <c r="GL694">
        <v>-13613</v>
      </c>
      <c r="GM694">
        <v>1003</v>
      </c>
      <c r="GN694">
        <v>-3084</v>
      </c>
      <c r="GQ694">
        <v>1247123</v>
      </c>
      <c r="GR694">
        <v>-1044251</v>
      </c>
      <c r="GS694">
        <v>-1044251</v>
      </c>
      <c r="HE694">
        <v>-1044251</v>
      </c>
      <c r="HG694">
        <v>16133625</v>
      </c>
    </row>
    <row r="695" spans="1:215" x14ac:dyDescent="0.25">
      <c r="A695">
        <v>50</v>
      </c>
      <c r="B695" t="s">
        <v>943</v>
      </c>
      <c r="C695">
        <v>2006</v>
      </c>
      <c r="E695" t="s">
        <v>944</v>
      </c>
      <c r="F695">
        <v>1911</v>
      </c>
      <c r="G695">
        <v>0</v>
      </c>
      <c r="I695">
        <v>0</v>
      </c>
      <c r="J695" t="s">
        <v>945</v>
      </c>
      <c r="K695" t="s">
        <v>946</v>
      </c>
      <c r="L695" t="s">
        <v>946</v>
      </c>
      <c r="M695">
        <v>4</v>
      </c>
      <c r="N695" t="s">
        <v>730</v>
      </c>
      <c r="O695">
        <v>0</v>
      </c>
      <c r="P695" t="s">
        <v>633</v>
      </c>
      <c r="Q695" t="s">
        <v>626</v>
      </c>
      <c r="R695">
        <v>2</v>
      </c>
      <c r="S695">
        <v>1</v>
      </c>
      <c r="T695" s="60">
        <v>38898</v>
      </c>
      <c r="U695" s="60">
        <v>38718</v>
      </c>
      <c r="V695" s="60">
        <v>38718</v>
      </c>
      <c r="W695" t="s">
        <v>201</v>
      </c>
      <c r="X695" t="s">
        <v>947</v>
      </c>
      <c r="Y695" t="s">
        <v>627</v>
      </c>
      <c r="Z695">
        <v>3.5000000000000003E-2</v>
      </c>
      <c r="AA695">
        <v>8.2500003000000002E-2</v>
      </c>
      <c r="AB695">
        <v>1</v>
      </c>
      <c r="AC695">
        <v>0</v>
      </c>
      <c r="AD695">
        <v>5</v>
      </c>
      <c r="AE695">
        <v>1</v>
      </c>
      <c r="AF695">
        <v>3</v>
      </c>
      <c r="AG695">
        <v>17</v>
      </c>
      <c r="BP695" s="60">
        <v>38718</v>
      </c>
      <c r="BQ695">
        <v>16638043</v>
      </c>
      <c r="BR695">
        <v>20406926</v>
      </c>
      <c r="BS695">
        <v>0.81499999999999995</v>
      </c>
      <c r="BT695">
        <v>3768883</v>
      </c>
      <c r="BV695">
        <v>4200577</v>
      </c>
      <c r="BW695">
        <v>445527</v>
      </c>
      <c r="BX695">
        <v>0.95999997999999997</v>
      </c>
      <c r="BY695">
        <v>0</v>
      </c>
      <c r="BZ695">
        <v>0</v>
      </c>
      <c r="CA695">
        <v>0</v>
      </c>
      <c r="CC695">
        <v>0.15490000000000001</v>
      </c>
      <c r="CE695">
        <v>0.161</v>
      </c>
      <c r="CG695">
        <v>8.7700001999999999E-2</v>
      </c>
      <c r="CJ695">
        <v>0.10290000000000001</v>
      </c>
      <c r="CR695">
        <v>0</v>
      </c>
      <c r="CS695">
        <v>0</v>
      </c>
      <c r="CT695">
        <v>0</v>
      </c>
      <c r="CU695">
        <v>0</v>
      </c>
      <c r="CV695">
        <v>0.45450002</v>
      </c>
      <c r="CW695">
        <v>0.22629999000000001</v>
      </c>
      <c r="CX695">
        <v>0.22819999999999999</v>
      </c>
      <c r="CY695">
        <v>0.25580001000000002</v>
      </c>
      <c r="CZ695">
        <v>0.12800001</v>
      </c>
      <c r="DA695">
        <v>4.2500000000000003E-2</v>
      </c>
      <c r="DB695">
        <v>0.11990000000000001</v>
      </c>
      <c r="DC695">
        <v>2.3099999999999999E-2</v>
      </c>
      <c r="DD695">
        <v>0.14669999</v>
      </c>
      <c r="DE695">
        <v>0</v>
      </c>
      <c r="DF695">
        <v>2007</v>
      </c>
      <c r="DG695">
        <v>0.12019803</v>
      </c>
      <c r="DH695">
        <v>8.0026999000000001E-2</v>
      </c>
      <c r="DI695">
        <v>4.0171031000000003E-2</v>
      </c>
      <c r="DJ695">
        <v>9.4175077999999995E-2</v>
      </c>
      <c r="DK695">
        <v>0.17420208000000001</v>
      </c>
      <c r="DL695">
        <v>551652</v>
      </c>
      <c r="DM695">
        <v>367286</v>
      </c>
      <c r="DN695">
        <v>184366</v>
      </c>
      <c r="DO695">
        <v>432219</v>
      </c>
      <c r="DP695">
        <v>799505</v>
      </c>
      <c r="DQ695">
        <v>4391891</v>
      </c>
      <c r="DR695">
        <v>0</v>
      </c>
      <c r="DS695">
        <v>0</v>
      </c>
      <c r="DT695">
        <v>0</v>
      </c>
      <c r="DU695">
        <v>0</v>
      </c>
      <c r="DV695">
        <v>83178</v>
      </c>
      <c r="DW695">
        <v>4200577</v>
      </c>
      <c r="DX695">
        <v>45.700001</v>
      </c>
      <c r="DY695">
        <v>12.4</v>
      </c>
      <c r="DZ695">
        <v>50.500999</v>
      </c>
      <c r="EA695">
        <v>3033</v>
      </c>
      <c r="EC695">
        <v>50593</v>
      </c>
      <c r="ED695">
        <v>1077317.5</v>
      </c>
      <c r="EE695">
        <v>71.400002000000001</v>
      </c>
      <c r="EF695">
        <v>21.294001000000002</v>
      </c>
      <c r="EG695">
        <v>40550</v>
      </c>
      <c r="EH695">
        <v>916350.88</v>
      </c>
      <c r="EI695">
        <v>71.599997999999999</v>
      </c>
      <c r="EJ695">
        <v>22.597999999999999</v>
      </c>
      <c r="EN695">
        <v>3480</v>
      </c>
      <c r="EO695">
        <v>89253.445000000007</v>
      </c>
      <c r="EP695">
        <v>6563</v>
      </c>
      <c r="ES695">
        <v>0</v>
      </c>
      <c r="EV695">
        <v>136804</v>
      </c>
      <c r="EW695">
        <v>0</v>
      </c>
      <c r="EX695">
        <v>0</v>
      </c>
      <c r="FB695">
        <v>10312998</v>
      </c>
      <c r="FP695">
        <v>331304</v>
      </c>
      <c r="FQ695">
        <v>748196</v>
      </c>
      <c r="FW695">
        <v>1079500</v>
      </c>
      <c r="FX695">
        <v>1942192</v>
      </c>
      <c r="FZ695">
        <v>242589</v>
      </c>
      <c r="GA695">
        <v>197797</v>
      </c>
      <c r="GB695">
        <v>440386</v>
      </c>
      <c r="GC695">
        <v>98843</v>
      </c>
      <c r="GE695">
        <v>12220</v>
      </c>
      <c r="GG695">
        <v>425388</v>
      </c>
      <c r="GL695">
        <v>-73947</v>
      </c>
      <c r="GQ695">
        <v>3924582</v>
      </c>
      <c r="GR695">
        <v>-1784713</v>
      </c>
      <c r="GS695">
        <v>-1784713</v>
      </c>
      <c r="HB695">
        <v>-130264</v>
      </c>
      <c r="HE695">
        <v>-1914977</v>
      </c>
      <c r="HG695">
        <v>18143230</v>
      </c>
    </row>
    <row r="696" spans="1:215" x14ac:dyDescent="0.25">
      <c r="A696">
        <v>50</v>
      </c>
      <c r="B696" t="s">
        <v>943</v>
      </c>
      <c r="C696">
        <v>2007</v>
      </c>
      <c r="E696" t="s">
        <v>944</v>
      </c>
      <c r="F696">
        <v>1911</v>
      </c>
      <c r="G696">
        <v>0</v>
      </c>
      <c r="I696">
        <v>0</v>
      </c>
      <c r="J696" t="s">
        <v>945</v>
      </c>
      <c r="K696" t="s">
        <v>946</v>
      </c>
      <c r="L696" t="s">
        <v>946</v>
      </c>
      <c r="M696">
        <v>4</v>
      </c>
      <c r="N696" t="s">
        <v>730</v>
      </c>
      <c r="O696">
        <v>0</v>
      </c>
      <c r="P696" t="s">
        <v>633</v>
      </c>
      <c r="Q696" t="s">
        <v>626</v>
      </c>
      <c r="R696">
        <v>2</v>
      </c>
      <c r="S696">
        <v>1</v>
      </c>
      <c r="T696" s="60">
        <v>39263</v>
      </c>
      <c r="U696" s="60">
        <v>39083</v>
      </c>
      <c r="V696" s="60">
        <v>39083</v>
      </c>
      <c r="W696" t="s">
        <v>201</v>
      </c>
      <c r="X696" t="s">
        <v>948</v>
      </c>
      <c r="Y696" t="s">
        <v>627</v>
      </c>
      <c r="Z696">
        <v>3.5000000000000003E-2</v>
      </c>
      <c r="AA696">
        <v>8.2500003000000002E-2</v>
      </c>
      <c r="AB696">
        <v>1</v>
      </c>
      <c r="AC696">
        <v>0</v>
      </c>
      <c r="AD696">
        <v>5</v>
      </c>
      <c r="AE696">
        <v>1</v>
      </c>
      <c r="AF696">
        <v>3</v>
      </c>
      <c r="AG696">
        <v>16</v>
      </c>
      <c r="BP696" s="60">
        <v>39083</v>
      </c>
      <c r="BQ696">
        <v>18445224</v>
      </c>
      <c r="BR696">
        <v>21670810</v>
      </c>
      <c r="BS696">
        <v>0.85100001000000003</v>
      </c>
      <c r="BT696">
        <v>3225585</v>
      </c>
      <c r="BV696">
        <v>4391839.5</v>
      </c>
      <c r="BW696">
        <v>432219</v>
      </c>
      <c r="BX696">
        <v>1.008</v>
      </c>
      <c r="BY696">
        <v>0</v>
      </c>
      <c r="BZ696">
        <v>0</v>
      </c>
      <c r="CA696">
        <v>0</v>
      </c>
      <c r="CC696">
        <v>0.19950001000000001</v>
      </c>
      <c r="CE696">
        <v>0.16249999000000001</v>
      </c>
      <c r="CG696">
        <v>0.14319999999999999</v>
      </c>
      <c r="CJ696">
        <v>0.1013</v>
      </c>
      <c r="CR696">
        <v>0</v>
      </c>
      <c r="CS696">
        <v>0</v>
      </c>
      <c r="CT696">
        <v>0</v>
      </c>
      <c r="CU696">
        <v>0</v>
      </c>
      <c r="CV696">
        <v>0.46389999999999998</v>
      </c>
      <c r="CW696">
        <v>0.20479998999999999</v>
      </c>
      <c r="CX696">
        <v>0.25909999</v>
      </c>
      <c r="CY696">
        <v>0.22850001</v>
      </c>
      <c r="CZ696">
        <v>0.1376</v>
      </c>
      <c r="DA696">
        <v>3.6499998999999998E-2</v>
      </c>
      <c r="DB696">
        <v>9.3999997000000002E-2</v>
      </c>
      <c r="DC696">
        <v>2.9999998999999999E-2</v>
      </c>
      <c r="DD696">
        <v>0.1837</v>
      </c>
      <c r="DE696">
        <v>0</v>
      </c>
      <c r="DF696">
        <v>2008</v>
      </c>
      <c r="DG696">
        <v>0.11670553</v>
      </c>
      <c r="DH696">
        <v>8.0005883999999999E-2</v>
      </c>
      <c r="DI696">
        <v>3.6699645000000003E-2</v>
      </c>
      <c r="DJ696">
        <v>7.7376634E-2</v>
      </c>
      <c r="DK696">
        <v>0.15738252</v>
      </c>
      <c r="DL696">
        <v>557861</v>
      </c>
      <c r="DM696">
        <v>382434</v>
      </c>
      <c r="DN696">
        <v>175427</v>
      </c>
      <c r="DO696">
        <v>369866</v>
      </c>
      <c r="DP696">
        <v>752300</v>
      </c>
      <c r="DQ696">
        <v>4574233</v>
      </c>
      <c r="DR696">
        <v>0</v>
      </c>
      <c r="DS696">
        <v>0</v>
      </c>
      <c r="DT696">
        <v>0</v>
      </c>
      <c r="DU696">
        <v>0</v>
      </c>
      <c r="DV696">
        <v>84677</v>
      </c>
      <c r="DW696">
        <v>4391839.5</v>
      </c>
      <c r="DX696">
        <v>46.099997999999999</v>
      </c>
      <c r="DY696">
        <v>12.6</v>
      </c>
      <c r="DZ696">
        <v>51.866000999999997</v>
      </c>
      <c r="EA696">
        <v>3852</v>
      </c>
      <c r="EC696">
        <v>50412</v>
      </c>
      <c r="ED696">
        <v>1115917.5</v>
      </c>
      <c r="EE696">
        <v>71.5</v>
      </c>
      <c r="EF696">
        <v>22.135999999999999</v>
      </c>
      <c r="EG696">
        <v>40330</v>
      </c>
      <c r="EH696">
        <v>945287.19</v>
      </c>
      <c r="EI696">
        <v>71.800003000000004</v>
      </c>
      <c r="EJ696">
        <v>23.438998999999999</v>
      </c>
      <c r="EN696">
        <v>3545</v>
      </c>
      <c r="EO696">
        <v>95478.562999999995</v>
      </c>
      <c r="EP696">
        <v>6537</v>
      </c>
      <c r="ES696">
        <v>0</v>
      </c>
      <c r="EV696">
        <v>138941</v>
      </c>
      <c r="EW696">
        <v>0</v>
      </c>
      <c r="EX696">
        <v>0</v>
      </c>
      <c r="FB696">
        <v>10693163</v>
      </c>
      <c r="FI696">
        <v>20494694</v>
      </c>
      <c r="FP696">
        <v>475634</v>
      </c>
      <c r="FQ696">
        <v>227511</v>
      </c>
      <c r="FW696">
        <v>703145</v>
      </c>
      <c r="FX696">
        <v>3576722</v>
      </c>
      <c r="FZ696">
        <v>306982</v>
      </c>
      <c r="GA696">
        <v>282203</v>
      </c>
      <c r="GB696">
        <v>589185</v>
      </c>
      <c r="GC696">
        <v>125396</v>
      </c>
      <c r="GE696">
        <v>53824</v>
      </c>
      <c r="GG696">
        <v>6187</v>
      </c>
      <c r="GL696">
        <v>-64761</v>
      </c>
      <c r="GM696">
        <v>6668</v>
      </c>
      <c r="GN696">
        <v>-12458</v>
      </c>
      <c r="GQ696">
        <v>4983908</v>
      </c>
      <c r="GR696">
        <v>-1266313</v>
      </c>
      <c r="GS696">
        <v>-1266313</v>
      </c>
      <c r="HB696">
        <v>-7037</v>
      </c>
      <c r="HE696">
        <v>-1273350</v>
      </c>
      <c r="HG696">
        <v>21853788</v>
      </c>
    </row>
    <row r="697" spans="1:215" x14ac:dyDescent="0.25">
      <c r="A697">
        <v>50</v>
      </c>
      <c r="B697" t="s">
        <v>943</v>
      </c>
      <c r="C697">
        <v>2008</v>
      </c>
      <c r="E697" t="s">
        <v>944</v>
      </c>
      <c r="F697">
        <v>1911</v>
      </c>
      <c r="G697">
        <v>0</v>
      </c>
      <c r="I697">
        <v>0</v>
      </c>
      <c r="J697" t="s">
        <v>945</v>
      </c>
      <c r="K697" t="s">
        <v>946</v>
      </c>
      <c r="L697" t="s">
        <v>946</v>
      </c>
      <c r="M697">
        <v>4</v>
      </c>
      <c r="N697" t="s">
        <v>730</v>
      </c>
      <c r="O697">
        <v>0</v>
      </c>
      <c r="P697" t="s">
        <v>633</v>
      </c>
      <c r="Q697" t="s">
        <v>626</v>
      </c>
      <c r="R697">
        <v>2</v>
      </c>
      <c r="S697">
        <v>1</v>
      </c>
      <c r="T697" s="60">
        <v>39629</v>
      </c>
      <c r="U697" s="60">
        <v>39448</v>
      </c>
      <c r="V697" s="60">
        <v>39448</v>
      </c>
      <c r="W697" t="s">
        <v>201</v>
      </c>
      <c r="X697" t="s">
        <v>948</v>
      </c>
      <c r="Y697" t="s">
        <v>627</v>
      </c>
      <c r="Z697">
        <v>3.5000000000000003E-2</v>
      </c>
      <c r="AA697">
        <v>8.2500003000000002E-2</v>
      </c>
      <c r="AB697">
        <v>1</v>
      </c>
      <c r="AC697">
        <v>0</v>
      </c>
      <c r="AD697">
        <v>5</v>
      </c>
      <c r="AE697">
        <v>1</v>
      </c>
      <c r="AF697">
        <v>3</v>
      </c>
      <c r="AG697">
        <v>15</v>
      </c>
      <c r="BP697" s="60">
        <v>39448</v>
      </c>
      <c r="BQ697">
        <v>20400656</v>
      </c>
      <c r="BR697">
        <v>22820502</v>
      </c>
      <c r="BS697">
        <v>0.89399998999999997</v>
      </c>
      <c r="BT697">
        <v>2419846</v>
      </c>
      <c r="BV697">
        <v>4574233</v>
      </c>
      <c r="BW697">
        <v>369866</v>
      </c>
      <c r="BX697">
        <v>1.2459998999999999</v>
      </c>
      <c r="BY697">
        <v>0</v>
      </c>
      <c r="BZ697">
        <v>0</v>
      </c>
      <c r="CA697">
        <v>0</v>
      </c>
      <c r="CC697">
        <v>-1.8200001E-2</v>
      </c>
      <c r="CE697">
        <v>0.108</v>
      </c>
      <c r="CG697">
        <v>0.13009999999999999</v>
      </c>
      <c r="CJ697">
        <v>8.1599994999999995E-2</v>
      </c>
      <c r="CR697">
        <v>0</v>
      </c>
      <c r="CS697">
        <v>0</v>
      </c>
      <c r="CT697">
        <v>0</v>
      </c>
      <c r="CU697">
        <v>0</v>
      </c>
      <c r="CV697">
        <v>0.42220002000000001</v>
      </c>
      <c r="CW697">
        <v>0.17519999999999999</v>
      </c>
      <c r="CX697">
        <v>0.24700000999999999</v>
      </c>
      <c r="CY697">
        <v>0.23270001000000001</v>
      </c>
      <c r="CZ697">
        <v>0.1454</v>
      </c>
      <c r="DA697">
        <v>4.1999999000000003E-2</v>
      </c>
      <c r="DB697">
        <v>0.1074</v>
      </c>
      <c r="DC697">
        <v>4.3000001000000003E-2</v>
      </c>
      <c r="DD697">
        <v>0.19470002</v>
      </c>
      <c r="DE697">
        <v>0</v>
      </c>
      <c r="DF697">
        <v>2009</v>
      </c>
      <c r="DG697">
        <v>0.11720331</v>
      </c>
      <c r="DH697">
        <v>8.0626637000000001E-2</v>
      </c>
      <c r="DI697">
        <v>3.6576666000000001E-2</v>
      </c>
      <c r="DJ697">
        <v>0.1415998</v>
      </c>
      <c r="DK697">
        <v>0.22222644</v>
      </c>
      <c r="DL697">
        <v>577194</v>
      </c>
      <c r="DM697">
        <v>397064</v>
      </c>
      <c r="DN697">
        <v>180130</v>
      </c>
      <c r="DO697">
        <v>697340</v>
      </c>
      <c r="DP697">
        <v>1094404</v>
      </c>
      <c r="DQ697">
        <v>4712655</v>
      </c>
      <c r="DR697">
        <v>0</v>
      </c>
      <c r="DS697">
        <v>0</v>
      </c>
      <c r="DT697">
        <v>0</v>
      </c>
      <c r="DU697">
        <v>0</v>
      </c>
      <c r="DV697">
        <v>85602</v>
      </c>
      <c r="DW697">
        <v>4574233</v>
      </c>
      <c r="DX697">
        <v>46.400002000000001</v>
      </c>
      <c r="DY697">
        <v>12.8</v>
      </c>
      <c r="DZ697">
        <v>53.436000999999997</v>
      </c>
      <c r="EA697">
        <v>3955</v>
      </c>
      <c r="EC697">
        <v>50495</v>
      </c>
      <c r="ED697">
        <v>1162096.3999999999</v>
      </c>
      <c r="EE697">
        <v>71.699996999999996</v>
      </c>
      <c r="EF697">
        <v>23.013999999999999</v>
      </c>
      <c r="EG697">
        <v>40381</v>
      </c>
      <c r="EH697">
        <v>983076.75</v>
      </c>
      <c r="EI697">
        <v>72</v>
      </c>
      <c r="EJ697">
        <v>24.344999000000001</v>
      </c>
      <c r="EN697">
        <v>3573</v>
      </c>
      <c r="EO697">
        <v>100380.77</v>
      </c>
      <c r="EP697">
        <v>6541</v>
      </c>
      <c r="ES697">
        <v>0</v>
      </c>
      <c r="EV697">
        <v>140052</v>
      </c>
      <c r="EW697">
        <v>0</v>
      </c>
      <c r="EX697">
        <v>0</v>
      </c>
      <c r="FB697">
        <v>11070766</v>
      </c>
      <c r="FI697">
        <v>22538610</v>
      </c>
      <c r="FP697">
        <v>491734</v>
      </c>
      <c r="FQ697">
        <v>464330</v>
      </c>
      <c r="FW697">
        <v>956064</v>
      </c>
      <c r="FX697">
        <v>-1114800</v>
      </c>
      <c r="FZ697">
        <v>279592</v>
      </c>
      <c r="GA697">
        <v>257902</v>
      </c>
      <c r="GB697">
        <v>537494</v>
      </c>
      <c r="GC697">
        <v>105045</v>
      </c>
      <c r="GE697">
        <v>14023</v>
      </c>
      <c r="GG697">
        <v>2105</v>
      </c>
      <c r="GL697">
        <v>-54342</v>
      </c>
      <c r="GM697">
        <v>3935</v>
      </c>
      <c r="GN697">
        <v>-41</v>
      </c>
      <c r="GQ697">
        <v>449483</v>
      </c>
      <c r="GR697">
        <v>-1294574</v>
      </c>
      <c r="GS697">
        <v>-1294574</v>
      </c>
      <c r="HB697">
        <v>-7573</v>
      </c>
      <c r="HE697">
        <v>-1302147</v>
      </c>
      <c r="HG697">
        <v>21001124</v>
      </c>
    </row>
    <row r="698" spans="1:215" x14ac:dyDescent="0.25">
      <c r="A698">
        <v>50</v>
      </c>
      <c r="B698" t="s">
        <v>943</v>
      </c>
      <c r="C698">
        <v>2009</v>
      </c>
      <c r="E698" t="s">
        <v>944</v>
      </c>
      <c r="F698">
        <v>1911</v>
      </c>
      <c r="G698">
        <v>0</v>
      </c>
      <c r="I698">
        <v>0</v>
      </c>
      <c r="J698" t="s">
        <v>945</v>
      </c>
      <c r="K698" t="s">
        <v>946</v>
      </c>
      <c r="L698" t="s">
        <v>946</v>
      </c>
      <c r="M698">
        <v>4</v>
      </c>
      <c r="N698" t="s">
        <v>730</v>
      </c>
      <c r="O698">
        <v>0</v>
      </c>
      <c r="P698" t="s">
        <v>633</v>
      </c>
      <c r="Q698" t="s">
        <v>626</v>
      </c>
      <c r="R698">
        <v>2</v>
      </c>
      <c r="S698">
        <v>1</v>
      </c>
      <c r="T698" s="60">
        <v>39994</v>
      </c>
      <c r="U698" s="60">
        <v>39814</v>
      </c>
      <c r="V698" s="60">
        <v>39814</v>
      </c>
      <c r="W698" t="s">
        <v>201</v>
      </c>
      <c r="X698" t="s">
        <v>948</v>
      </c>
      <c r="Y698" t="s">
        <v>627</v>
      </c>
      <c r="Z698">
        <v>3.5000000000000003E-2</v>
      </c>
      <c r="AA698">
        <v>8.2500003000000002E-2</v>
      </c>
      <c r="AB698">
        <v>1</v>
      </c>
      <c r="AC698">
        <v>0</v>
      </c>
      <c r="AD698">
        <v>5</v>
      </c>
      <c r="AE698">
        <v>1</v>
      </c>
      <c r="AF698">
        <v>3</v>
      </c>
      <c r="AG698">
        <v>16</v>
      </c>
      <c r="BP698" s="60">
        <v>39814</v>
      </c>
      <c r="BQ698">
        <v>16992214</v>
      </c>
      <c r="BR698">
        <v>23723240</v>
      </c>
      <c r="BS698">
        <v>0.71599995999999999</v>
      </c>
      <c r="BT698">
        <v>6731026</v>
      </c>
      <c r="BV698">
        <v>4712655</v>
      </c>
      <c r="BW698">
        <v>697340</v>
      </c>
      <c r="BX698">
        <v>0.56999999000000001</v>
      </c>
      <c r="BY698">
        <v>0</v>
      </c>
      <c r="BZ698">
        <v>0</v>
      </c>
      <c r="CA698">
        <v>0</v>
      </c>
      <c r="CC698">
        <v>-0.23909999000000001</v>
      </c>
      <c r="CE698">
        <v>-3.5900000000000001E-2</v>
      </c>
      <c r="CG698">
        <v>3.2499999000000002E-2</v>
      </c>
      <c r="CJ698">
        <v>3.9999999000000001E-2</v>
      </c>
      <c r="CR698">
        <v>0</v>
      </c>
      <c r="CS698">
        <v>0</v>
      </c>
      <c r="CT698">
        <v>0</v>
      </c>
      <c r="CU698">
        <v>0</v>
      </c>
      <c r="CV698">
        <v>0.39230000999999998</v>
      </c>
      <c r="CW698">
        <v>0.1525</v>
      </c>
      <c r="CX698">
        <v>0.23979998999999999</v>
      </c>
      <c r="CY698">
        <v>0.23100001000000001</v>
      </c>
      <c r="CZ698">
        <v>0.13770001000000001</v>
      </c>
      <c r="DA698">
        <v>4.5000001999999997E-2</v>
      </c>
      <c r="DB698">
        <v>0.108</v>
      </c>
      <c r="DC698">
        <v>2.1999999999999999E-2</v>
      </c>
      <c r="DD698">
        <v>0.2467</v>
      </c>
      <c r="DE698">
        <v>0</v>
      </c>
      <c r="DF698">
        <v>2010</v>
      </c>
      <c r="DG698">
        <v>0.11730338999999999</v>
      </c>
      <c r="DH698">
        <v>8.1271498999999997E-2</v>
      </c>
      <c r="DI698">
        <v>3.6031886999999999E-2</v>
      </c>
      <c r="DJ698">
        <v>0.13139455</v>
      </c>
      <c r="DK698">
        <v>0.21266605</v>
      </c>
      <c r="DL698">
        <v>577553</v>
      </c>
      <c r="DM698">
        <v>400147</v>
      </c>
      <c r="DN698">
        <v>177406</v>
      </c>
      <c r="DO698">
        <v>646932</v>
      </c>
      <c r="DP698">
        <v>1047079</v>
      </c>
      <c r="DQ698">
        <v>4711563</v>
      </c>
      <c r="DR698">
        <v>0</v>
      </c>
      <c r="DS698">
        <v>0</v>
      </c>
      <c r="DT698">
        <v>0</v>
      </c>
      <c r="DU698">
        <v>0</v>
      </c>
      <c r="DV698">
        <v>86529</v>
      </c>
      <c r="DW698">
        <v>4712655</v>
      </c>
      <c r="DX698">
        <v>46.700001</v>
      </c>
      <c r="DY698">
        <v>12.9</v>
      </c>
      <c r="DZ698">
        <v>54.463000999999998</v>
      </c>
      <c r="EA698">
        <v>3663</v>
      </c>
      <c r="EC698">
        <v>50873</v>
      </c>
      <c r="ED698">
        <v>1224764</v>
      </c>
      <c r="EE698">
        <v>71.699996999999996</v>
      </c>
      <c r="EF698">
        <v>24.075001</v>
      </c>
      <c r="EG698">
        <v>40700</v>
      </c>
      <c r="EH698">
        <v>1035256.3</v>
      </c>
      <c r="EI698">
        <v>72</v>
      </c>
      <c r="EJ698">
        <v>25.436001000000001</v>
      </c>
      <c r="EN698">
        <v>3644</v>
      </c>
      <c r="EO698">
        <v>107265.1</v>
      </c>
      <c r="EP698">
        <v>6529</v>
      </c>
      <c r="ES698">
        <v>0</v>
      </c>
      <c r="EV698">
        <v>141065</v>
      </c>
      <c r="EW698">
        <v>0</v>
      </c>
      <c r="EX698">
        <v>0</v>
      </c>
      <c r="FB698">
        <v>11563221</v>
      </c>
      <c r="FI698">
        <v>15447467</v>
      </c>
      <c r="FP698">
        <v>423023</v>
      </c>
      <c r="FQ698">
        <v>462471</v>
      </c>
      <c r="FW698">
        <v>885494</v>
      </c>
      <c r="FX698">
        <v>-5601908</v>
      </c>
      <c r="FZ698">
        <v>157418</v>
      </c>
      <c r="GA698">
        <v>214104</v>
      </c>
      <c r="GB698">
        <v>371523</v>
      </c>
      <c r="GC698">
        <v>95917</v>
      </c>
      <c r="GE698">
        <v>10282</v>
      </c>
      <c r="GG698">
        <v>-4487</v>
      </c>
      <c r="GL698">
        <v>-15623</v>
      </c>
      <c r="GQ698">
        <v>-4258803</v>
      </c>
      <c r="GR698">
        <v>-1343439</v>
      </c>
      <c r="GS698">
        <v>-1343439</v>
      </c>
      <c r="HB698">
        <v>-8190</v>
      </c>
      <c r="HE698">
        <v>-1351629</v>
      </c>
      <c r="HG698">
        <v>15390692</v>
      </c>
    </row>
    <row r="699" spans="1:215" x14ac:dyDescent="0.25">
      <c r="A699">
        <v>50</v>
      </c>
      <c r="B699" t="s">
        <v>943</v>
      </c>
      <c r="C699">
        <v>2010</v>
      </c>
      <c r="E699" t="s">
        <v>944</v>
      </c>
      <c r="F699">
        <v>1911</v>
      </c>
      <c r="G699">
        <v>0</v>
      </c>
      <c r="I699">
        <v>0</v>
      </c>
      <c r="J699" t="s">
        <v>945</v>
      </c>
      <c r="K699" t="s">
        <v>946</v>
      </c>
      <c r="L699" t="s">
        <v>946</v>
      </c>
      <c r="M699">
        <v>4</v>
      </c>
      <c r="N699" t="s">
        <v>730</v>
      </c>
      <c r="O699">
        <v>0</v>
      </c>
      <c r="P699" t="s">
        <v>633</v>
      </c>
      <c r="Q699" t="s">
        <v>626</v>
      </c>
      <c r="R699">
        <v>2</v>
      </c>
      <c r="S699">
        <v>1</v>
      </c>
      <c r="T699" s="60">
        <v>40359</v>
      </c>
      <c r="U699" s="60">
        <v>40179</v>
      </c>
      <c r="V699" s="60">
        <v>40179</v>
      </c>
      <c r="W699" t="s">
        <v>201</v>
      </c>
      <c r="X699" t="s">
        <v>948</v>
      </c>
      <c r="Y699" t="s">
        <v>627</v>
      </c>
      <c r="Z699">
        <v>3.5000000000000003E-2</v>
      </c>
      <c r="AA699">
        <v>8.2500003000000002E-2</v>
      </c>
      <c r="AB699">
        <v>1</v>
      </c>
      <c r="AC699">
        <v>0</v>
      </c>
      <c r="AD699">
        <v>5</v>
      </c>
      <c r="AE699">
        <v>1</v>
      </c>
      <c r="AF699">
        <v>3</v>
      </c>
      <c r="AG699">
        <v>15</v>
      </c>
      <c r="BP699" s="60">
        <v>40179</v>
      </c>
      <c r="BQ699">
        <v>19019062</v>
      </c>
      <c r="BR699">
        <v>24862420</v>
      </c>
      <c r="BS699">
        <v>0.76499998999999996</v>
      </c>
      <c r="BT699">
        <v>5843359</v>
      </c>
      <c r="BV699">
        <v>4711563</v>
      </c>
      <c r="BW699">
        <v>646932</v>
      </c>
      <c r="BX699">
        <v>0.63499998999999996</v>
      </c>
      <c r="BY699">
        <v>0</v>
      </c>
      <c r="BZ699">
        <v>0</v>
      </c>
      <c r="CA699">
        <v>0</v>
      </c>
      <c r="CC699">
        <v>0.12859999999999999</v>
      </c>
      <c r="CE699">
        <v>-5.5300001000000001E-2</v>
      </c>
      <c r="CG699">
        <v>3.1500001E-2</v>
      </c>
      <c r="CJ699">
        <v>3.6999999999999998E-2</v>
      </c>
      <c r="CR699">
        <v>0</v>
      </c>
      <c r="CS699">
        <v>0</v>
      </c>
      <c r="CT699">
        <v>0</v>
      </c>
      <c r="CU699">
        <v>0</v>
      </c>
      <c r="CV699">
        <v>0.42970002000000002</v>
      </c>
      <c r="CW699">
        <v>0.1734</v>
      </c>
      <c r="CX699">
        <v>0.25629999999999997</v>
      </c>
      <c r="CY699">
        <v>0.23150000000000001</v>
      </c>
      <c r="CZ699">
        <v>0.11270001</v>
      </c>
      <c r="DA699">
        <v>4.1399999999999999E-2</v>
      </c>
      <c r="DB699">
        <v>9.1899997999999997E-2</v>
      </c>
      <c r="DC699">
        <v>1.66E-2</v>
      </c>
      <c r="DD699">
        <v>0.23029999000000001</v>
      </c>
      <c r="DE699">
        <v>0</v>
      </c>
      <c r="DF699">
        <v>2011</v>
      </c>
      <c r="DG699">
        <v>0.11987212</v>
      </c>
      <c r="DH699">
        <v>8.1960604000000006E-2</v>
      </c>
      <c r="DI699">
        <v>3.7911515999999999E-2</v>
      </c>
      <c r="DJ699">
        <v>9.3757517999999998E-2</v>
      </c>
      <c r="DK699">
        <v>0.17571811000000001</v>
      </c>
      <c r="DL699">
        <v>602312</v>
      </c>
      <c r="DM699">
        <v>411821</v>
      </c>
      <c r="DN699">
        <v>190491</v>
      </c>
      <c r="DO699">
        <v>471096</v>
      </c>
      <c r="DP699">
        <v>882917</v>
      </c>
      <c r="DQ699">
        <v>4808250</v>
      </c>
      <c r="DR699">
        <v>0</v>
      </c>
      <c r="DS699">
        <v>0</v>
      </c>
      <c r="DT699">
        <v>0</v>
      </c>
      <c r="DU699">
        <v>0</v>
      </c>
      <c r="DV699">
        <v>85839</v>
      </c>
      <c r="DW699">
        <v>4711563</v>
      </c>
      <c r="DX699">
        <v>47.200001</v>
      </c>
      <c r="DY699">
        <v>13.3</v>
      </c>
      <c r="DZ699">
        <v>54.887999999999998</v>
      </c>
      <c r="EA699">
        <v>3779</v>
      </c>
      <c r="EC699">
        <v>52486</v>
      </c>
      <c r="ED699">
        <v>1324485</v>
      </c>
      <c r="EE699">
        <v>71.699996999999996</v>
      </c>
      <c r="EF699">
        <v>25.235001</v>
      </c>
      <c r="EG699">
        <v>42086</v>
      </c>
      <c r="EH699">
        <v>1123587.8</v>
      </c>
      <c r="EI699">
        <v>72</v>
      </c>
      <c r="EJ699">
        <v>26.679001</v>
      </c>
      <c r="EN699">
        <v>3753</v>
      </c>
      <c r="EO699">
        <v>113862.02</v>
      </c>
      <c r="EP699">
        <v>6647</v>
      </c>
      <c r="ES699">
        <v>0</v>
      </c>
      <c r="EV699">
        <v>142104</v>
      </c>
      <c r="EW699">
        <v>0</v>
      </c>
      <c r="EX699">
        <v>0</v>
      </c>
      <c r="FB699">
        <v>12490404</v>
      </c>
      <c r="FI699">
        <v>17290056</v>
      </c>
      <c r="FP699">
        <v>443658</v>
      </c>
      <c r="FQ699">
        <v>475591</v>
      </c>
      <c r="FV699">
        <v>176478</v>
      </c>
      <c r="FW699">
        <v>1095727</v>
      </c>
      <c r="FX699">
        <v>1534020</v>
      </c>
      <c r="FZ699">
        <v>131790</v>
      </c>
      <c r="GA699">
        <v>195177</v>
      </c>
      <c r="GB699">
        <v>326968</v>
      </c>
      <c r="GC699">
        <v>84141</v>
      </c>
      <c r="GE699">
        <v>24184</v>
      </c>
      <c r="GG699">
        <v>2024</v>
      </c>
      <c r="GL699">
        <v>-25613</v>
      </c>
      <c r="GQ699">
        <v>3041451</v>
      </c>
      <c r="GR699">
        <v>-1431646</v>
      </c>
      <c r="GS699">
        <v>-1431646</v>
      </c>
      <c r="HB699">
        <v>-7842</v>
      </c>
      <c r="HE699">
        <v>-1439488</v>
      </c>
      <c r="HG699">
        <v>16992656</v>
      </c>
    </row>
    <row r="700" spans="1:215" x14ac:dyDescent="0.25">
      <c r="A700">
        <v>50</v>
      </c>
      <c r="B700" t="s">
        <v>943</v>
      </c>
      <c r="C700">
        <v>2011</v>
      </c>
      <c r="E700" t="s">
        <v>944</v>
      </c>
      <c r="F700">
        <v>1911</v>
      </c>
      <c r="G700">
        <v>0</v>
      </c>
      <c r="I700">
        <v>0</v>
      </c>
      <c r="J700" t="s">
        <v>945</v>
      </c>
      <c r="K700" t="s">
        <v>946</v>
      </c>
      <c r="L700" t="s">
        <v>946</v>
      </c>
      <c r="M700">
        <v>4</v>
      </c>
      <c r="N700" t="s">
        <v>730</v>
      </c>
      <c r="O700">
        <v>0</v>
      </c>
      <c r="P700" t="s">
        <v>633</v>
      </c>
      <c r="Q700" t="s">
        <v>626</v>
      </c>
      <c r="R700">
        <v>2</v>
      </c>
      <c r="S700">
        <v>1</v>
      </c>
      <c r="T700" s="60">
        <v>40724</v>
      </c>
      <c r="U700" s="60">
        <v>40544</v>
      </c>
      <c r="V700" s="60">
        <v>40544</v>
      </c>
      <c r="W700" t="s">
        <v>201</v>
      </c>
      <c r="X700" t="s">
        <v>948</v>
      </c>
      <c r="Y700" t="s">
        <v>627</v>
      </c>
      <c r="Z700">
        <v>3.5000000000000003E-2</v>
      </c>
      <c r="AA700">
        <v>8.2500003000000002E-2</v>
      </c>
      <c r="AB700">
        <v>1</v>
      </c>
      <c r="AC700">
        <v>0</v>
      </c>
      <c r="AD700">
        <v>5</v>
      </c>
      <c r="AE700">
        <v>1</v>
      </c>
      <c r="AF700">
        <v>3</v>
      </c>
      <c r="AG700">
        <v>30</v>
      </c>
      <c r="BP700" s="60">
        <v>40544</v>
      </c>
      <c r="BQ700">
        <v>21244900</v>
      </c>
      <c r="BR700">
        <v>26242776</v>
      </c>
      <c r="BS700">
        <v>0.81</v>
      </c>
      <c r="BT700">
        <v>4997876</v>
      </c>
      <c r="BV700">
        <v>4808250.5</v>
      </c>
      <c r="BW700">
        <v>471096</v>
      </c>
      <c r="BX700">
        <v>0.91500002000000003</v>
      </c>
      <c r="BY700">
        <v>0</v>
      </c>
      <c r="BZ700">
        <v>0</v>
      </c>
      <c r="CA700">
        <v>0</v>
      </c>
      <c r="CC700">
        <v>0.22359999999999999</v>
      </c>
      <c r="CE700">
        <v>1.66E-2</v>
      </c>
      <c r="CG700">
        <v>4.3499998999999998E-2</v>
      </c>
      <c r="CJ700">
        <v>6.5399997000000001E-2</v>
      </c>
      <c r="CR700">
        <v>0</v>
      </c>
      <c r="CS700">
        <v>0</v>
      </c>
      <c r="CT700">
        <v>0</v>
      </c>
      <c r="CU700">
        <v>0</v>
      </c>
      <c r="CV700">
        <v>0.47770000000000001</v>
      </c>
      <c r="CW700">
        <v>0.19580001</v>
      </c>
      <c r="CX700">
        <v>0.28190001999999997</v>
      </c>
      <c r="CY700">
        <v>0.21740000000000001</v>
      </c>
      <c r="CZ700">
        <v>9.8800003999999997E-2</v>
      </c>
      <c r="DA700">
        <v>4.5000001999999997E-2</v>
      </c>
      <c r="DB700">
        <v>8.1899993000000004E-2</v>
      </c>
      <c r="DC700">
        <v>1.7000001000000001E-2</v>
      </c>
      <c r="DD700">
        <v>0.20599999999999999</v>
      </c>
      <c r="DE700">
        <v>0</v>
      </c>
      <c r="DF700">
        <v>2012</v>
      </c>
      <c r="DG700">
        <v>0.12222002</v>
      </c>
      <c r="DH700">
        <v>8.2484767000000001E-2</v>
      </c>
      <c r="DI700">
        <v>3.9735258000000002E-2</v>
      </c>
      <c r="DJ700">
        <v>0.12058449</v>
      </c>
      <c r="DK700">
        <v>0.20306927</v>
      </c>
      <c r="DL700">
        <v>628687</v>
      </c>
      <c r="DM700">
        <v>424293</v>
      </c>
      <c r="DN700">
        <v>204394</v>
      </c>
      <c r="DO700">
        <v>620274</v>
      </c>
      <c r="DP700">
        <v>1044567</v>
      </c>
      <c r="DQ700">
        <v>4922388</v>
      </c>
      <c r="DR700">
        <v>0</v>
      </c>
      <c r="DS700">
        <v>0</v>
      </c>
      <c r="DT700">
        <v>0</v>
      </c>
      <c r="DU700">
        <v>0</v>
      </c>
      <c r="DV700">
        <v>86586</v>
      </c>
      <c r="DW700">
        <v>4808250.5</v>
      </c>
      <c r="DX700">
        <v>47.299999</v>
      </c>
      <c r="DY700">
        <v>13.3</v>
      </c>
      <c r="DZ700">
        <v>55.530997999999997</v>
      </c>
      <c r="EA700">
        <v>3977</v>
      </c>
      <c r="EC700">
        <v>53627</v>
      </c>
      <c r="ED700">
        <v>1413760.5</v>
      </c>
      <c r="EE700">
        <v>71.900002000000001</v>
      </c>
      <c r="EF700">
        <v>26.363001000000001</v>
      </c>
      <c r="EG700">
        <v>43286</v>
      </c>
      <c r="EH700">
        <v>1205509.5</v>
      </c>
      <c r="EI700">
        <v>71.699996999999996</v>
      </c>
      <c r="EJ700">
        <v>26.363001000000001</v>
      </c>
      <c r="EN700">
        <v>3729</v>
      </c>
      <c r="EO700">
        <v>116709.55</v>
      </c>
      <c r="EP700">
        <v>6612</v>
      </c>
      <c r="ES700">
        <v>0</v>
      </c>
      <c r="EV700">
        <v>144190</v>
      </c>
      <c r="EW700">
        <v>0</v>
      </c>
      <c r="EX700">
        <v>0</v>
      </c>
      <c r="FB700">
        <v>13340848</v>
      </c>
      <c r="FI700">
        <v>19078248</v>
      </c>
      <c r="FP700">
        <v>465319</v>
      </c>
      <c r="FQ700">
        <v>539549</v>
      </c>
      <c r="FW700">
        <v>1004868</v>
      </c>
      <c r="FX700">
        <v>3194690</v>
      </c>
      <c r="FZ700">
        <v>141359</v>
      </c>
      <c r="GA700">
        <v>250794</v>
      </c>
      <c r="GB700">
        <v>392154</v>
      </c>
      <c r="GC700">
        <v>81345</v>
      </c>
      <c r="GE700">
        <v>40059</v>
      </c>
      <c r="GG700">
        <v>56</v>
      </c>
      <c r="GL700">
        <v>-27783</v>
      </c>
      <c r="GQ700">
        <v>4685388</v>
      </c>
      <c r="GR700">
        <v>-1547554</v>
      </c>
      <c r="GS700">
        <v>-1547554</v>
      </c>
      <c r="HB700">
        <v>-7901</v>
      </c>
      <c r="HE700">
        <v>-1555455</v>
      </c>
      <c r="HF700">
        <v>-40941</v>
      </c>
      <c r="HG700">
        <v>20081648</v>
      </c>
    </row>
    <row r="701" spans="1:215" x14ac:dyDescent="0.25">
      <c r="A701">
        <v>50</v>
      </c>
      <c r="B701" t="s">
        <v>943</v>
      </c>
      <c r="C701">
        <v>2012</v>
      </c>
      <c r="E701" t="s">
        <v>944</v>
      </c>
      <c r="F701">
        <v>1911</v>
      </c>
      <c r="G701">
        <v>0</v>
      </c>
      <c r="I701">
        <v>0</v>
      </c>
      <c r="J701" t="s">
        <v>945</v>
      </c>
      <c r="K701" t="s">
        <v>946</v>
      </c>
      <c r="L701" t="s">
        <v>946</v>
      </c>
      <c r="M701">
        <v>4</v>
      </c>
      <c r="N701" t="s">
        <v>730</v>
      </c>
      <c r="O701">
        <v>0</v>
      </c>
      <c r="P701" t="s">
        <v>633</v>
      </c>
      <c r="Q701" t="s">
        <v>626</v>
      </c>
      <c r="R701">
        <v>2</v>
      </c>
      <c r="S701">
        <v>1</v>
      </c>
      <c r="T701" s="60">
        <v>41090</v>
      </c>
      <c r="U701" s="60">
        <v>40909</v>
      </c>
      <c r="V701" s="60">
        <v>40909</v>
      </c>
      <c r="W701" t="s">
        <v>201</v>
      </c>
      <c r="X701" t="s">
        <v>948</v>
      </c>
      <c r="Y701" t="s">
        <v>627</v>
      </c>
      <c r="Z701">
        <v>3.5000000000000003E-2</v>
      </c>
      <c r="AA701">
        <v>8.2500003000000002E-2</v>
      </c>
      <c r="AB701">
        <v>1</v>
      </c>
      <c r="AC701">
        <v>0</v>
      </c>
      <c r="AD701">
        <v>5</v>
      </c>
      <c r="AE701">
        <v>1</v>
      </c>
      <c r="AF701">
        <v>3</v>
      </c>
      <c r="AG701">
        <v>28</v>
      </c>
      <c r="BP701" s="60">
        <v>40909</v>
      </c>
      <c r="BQ701">
        <v>20507644</v>
      </c>
      <c r="BR701">
        <v>27784732</v>
      </c>
      <c r="BS701">
        <v>0.73800003999999997</v>
      </c>
      <c r="BT701">
        <v>7277087</v>
      </c>
      <c r="BV701">
        <v>4922388</v>
      </c>
      <c r="BW701">
        <v>620274</v>
      </c>
      <c r="BX701">
        <v>0.83699995000000005</v>
      </c>
      <c r="BY701">
        <v>0</v>
      </c>
      <c r="BZ701">
        <v>0</v>
      </c>
      <c r="CA701">
        <v>0</v>
      </c>
      <c r="CC701">
        <v>-8.0000000000000004E-4</v>
      </c>
      <c r="CE701">
        <v>0.11350001</v>
      </c>
      <c r="CG701">
        <v>6.1000000000000004E-3</v>
      </c>
      <c r="CJ701">
        <v>7.2499997999999996E-2</v>
      </c>
      <c r="CR701">
        <v>0</v>
      </c>
      <c r="CS701">
        <v>0</v>
      </c>
      <c r="CT701">
        <v>0</v>
      </c>
      <c r="CU701">
        <v>0</v>
      </c>
      <c r="CV701">
        <v>0.40650001000000002</v>
      </c>
      <c r="CW701">
        <v>0.17680000000000001</v>
      </c>
      <c r="CX701">
        <v>0.22969999999999999</v>
      </c>
      <c r="CY701">
        <v>0.23210001</v>
      </c>
      <c r="CZ701">
        <v>9.4999999000000002E-2</v>
      </c>
      <c r="DA701">
        <v>6.1400000000000003E-2</v>
      </c>
      <c r="DB701">
        <v>9.7099996999999993E-2</v>
      </c>
      <c r="DC701">
        <v>1.7100001E-2</v>
      </c>
      <c r="DD701">
        <v>0.24720001</v>
      </c>
      <c r="DE701">
        <v>0</v>
      </c>
      <c r="DF701">
        <v>2013</v>
      </c>
      <c r="DG701">
        <v>0.11586007</v>
      </c>
      <c r="DH701">
        <v>8.1673041000000002E-2</v>
      </c>
      <c r="DI701">
        <v>3.4187037000000003E-2</v>
      </c>
      <c r="DJ701">
        <v>0.11451694</v>
      </c>
      <c r="DK701">
        <v>0.19618996999999999</v>
      </c>
      <c r="DL701">
        <v>627549</v>
      </c>
      <c r="DM701">
        <v>442377</v>
      </c>
      <c r="DN701">
        <v>185172</v>
      </c>
      <c r="DO701">
        <v>620274</v>
      </c>
      <c r="DP701">
        <v>1062651</v>
      </c>
      <c r="DQ701">
        <v>5183195</v>
      </c>
      <c r="DR701">
        <v>0</v>
      </c>
      <c r="DS701">
        <v>0</v>
      </c>
      <c r="DT701">
        <v>0</v>
      </c>
      <c r="DU701">
        <v>0</v>
      </c>
      <c r="DV701">
        <v>85935</v>
      </c>
      <c r="DW701">
        <v>4922388</v>
      </c>
      <c r="DX701">
        <v>47.5</v>
      </c>
      <c r="DY701">
        <v>13.6</v>
      </c>
      <c r="DZ701">
        <v>57.279998999999997</v>
      </c>
      <c r="EA701">
        <v>4127</v>
      </c>
      <c r="EC701">
        <v>54544</v>
      </c>
      <c r="ED701">
        <v>1495756.6</v>
      </c>
      <c r="EE701">
        <v>71.800003000000004</v>
      </c>
      <c r="EF701">
        <v>27.422999999999998</v>
      </c>
      <c r="EG701">
        <v>44178</v>
      </c>
      <c r="EH701">
        <v>1279291.1000000001</v>
      </c>
      <c r="EI701">
        <v>72</v>
      </c>
      <c r="EJ701">
        <v>28.957999999999998</v>
      </c>
      <c r="EN701">
        <v>3773</v>
      </c>
      <c r="EO701">
        <v>121227.2</v>
      </c>
      <c r="EP701">
        <v>6593</v>
      </c>
      <c r="ES701">
        <v>0</v>
      </c>
      <c r="EV701">
        <v>144606</v>
      </c>
      <c r="EW701">
        <v>0</v>
      </c>
      <c r="EX701">
        <v>0</v>
      </c>
      <c r="FB701">
        <v>14285393</v>
      </c>
      <c r="FI701">
        <v>18467052</v>
      </c>
      <c r="FP701">
        <v>538292</v>
      </c>
      <c r="FQ701">
        <v>544558</v>
      </c>
      <c r="FW701">
        <v>1082850</v>
      </c>
      <c r="FX701">
        <v>-608081</v>
      </c>
      <c r="FZ701">
        <v>138029</v>
      </c>
      <c r="GA701">
        <v>269218</v>
      </c>
      <c r="GB701">
        <v>407248</v>
      </c>
      <c r="GC701">
        <v>85395</v>
      </c>
      <c r="GE701">
        <v>31850</v>
      </c>
      <c r="GG701">
        <v>-1906</v>
      </c>
      <c r="GL701">
        <v>-27472</v>
      </c>
      <c r="GQ701">
        <v>969884</v>
      </c>
      <c r="GR701">
        <v>-1646861</v>
      </c>
      <c r="GS701">
        <v>-1646861</v>
      </c>
      <c r="HB701">
        <v>-8657</v>
      </c>
      <c r="HE701">
        <v>-1655518</v>
      </c>
      <c r="HG701">
        <v>19396012</v>
      </c>
    </row>
    <row r="702" spans="1:215" x14ac:dyDescent="0.25">
      <c r="A702">
        <v>50</v>
      </c>
      <c r="B702" t="s">
        <v>943</v>
      </c>
      <c r="C702">
        <v>2013</v>
      </c>
      <c r="E702" t="s">
        <v>944</v>
      </c>
      <c r="F702">
        <v>1911</v>
      </c>
      <c r="G702">
        <v>0</v>
      </c>
      <c r="I702">
        <v>0</v>
      </c>
      <c r="J702" t="s">
        <v>945</v>
      </c>
      <c r="K702" t="s">
        <v>946</v>
      </c>
      <c r="L702" t="s">
        <v>946</v>
      </c>
      <c r="M702">
        <v>4</v>
      </c>
      <c r="N702" t="s">
        <v>730</v>
      </c>
      <c r="O702">
        <v>0</v>
      </c>
      <c r="P702" t="s">
        <v>633</v>
      </c>
      <c r="Q702" t="s">
        <v>626</v>
      </c>
      <c r="R702">
        <v>2</v>
      </c>
      <c r="S702">
        <v>1</v>
      </c>
      <c r="T702" s="60">
        <v>41455</v>
      </c>
      <c r="U702" s="60">
        <v>41275</v>
      </c>
      <c r="V702" s="60">
        <v>41275</v>
      </c>
      <c r="W702" t="s">
        <v>201</v>
      </c>
      <c r="X702" t="s">
        <v>948</v>
      </c>
      <c r="Y702" t="s">
        <v>627</v>
      </c>
      <c r="Z702">
        <v>3.5000000000000003E-2</v>
      </c>
      <c r="AA702">
        <v>7.9999998000000003E-2</v>
      </c>
      <c r="AB702">
        <v>1</v>
      </c>
      <c r="AC702">
        <v>0</v>
      </c>
      <c r="AD702">
        <v>5</v>
      </c>
      <c r="AE702">
        <v>1</v>
      </c>
      <c r="AF702">
        <v>3</v>
      </c>
      <c r="AG702">
        <v>27</v>
      </c>
      <c r="AI702" t="s">
        <v>949</v>
      </c>
      <c r="AO702">
        <v>20405004</v>
      </c>
      <c r="AP702">
        <v>20317388</v>
      </c>
      <c r="AQ702">
        <v>-797683</v>
      </c>
      <c r="AR702">
        <v>0</v>
      </c>
      <c r="AS702">
        <v>0</v>
      </c>
      <c r="AT702">
        <v>1</v>
      </c>
      <c r="AU702">
        <v>1</v>
      </c>
      <c r="AV702">
        <v>2</v>
      </c>
      <c r="AX702">
        <v>0</v>
      </c>
      <c r="AY702">
        <v>0.2</v>
      </c>
      <c r="AZ702">
        <v>5</v>
      </c>
      <c r="BA702">
        <v>0</v>
      </c>
      <c r="BB702">
        <v>0</v>
      </c>
      <c r="BC702">
        <v>4</v>
      </c>
      <c r="BD702">
        <v>2</v>
      </c>
      <c r="BE702">
        <v>1</v>
      </c>
      <c r="BF702">
        <v>1.1000000000000001</v>
      </c>
      <c r="BG702">
        <v>0.89999998000000003</v>
      </c>
      <c r="BP702" s="60">
        <v>41275</v>
      </c>
      <c r="BQ702">
        <v>20317388</v>
      </c>
      <c r="BR702">
        <v>29385442</v>
      </c>
      <c r="BS702">
        <v>0.69099997999999996</v>
      </c>
      <c r="BT702">
        <v>9068053</v>
      </c>
      <c r="BV702">
        <v>5183195</v>
      </c>
      <c r="BW702">
        <v>699962</v>
      </c>
      <c r="BX702">
        <v>0.77900004</v>
      </c>
      <c r="BY702">
        <v>0</v>
      </c>
      <c r="BZ702">
        <v>0</v>
      </c>
      <c r="CA702">
        <v>0</v>
      </c>
      <c r="CC702">
        <v>0.12729999</v>
      </c>
      <c r="CE702">
        <v>0.11300001</v>
      </c>
      <c r="CG702">
        <v>3.4299998999999998E-2</v>
      </c>
      <c r="CJ702">
        <v>8.1199995999999997E-2</v>
      </c>
      <c r="CR702">
        <v>0</v>
      </c>
      <c r="CS702">
        <v>0</v>
      </c>
      <c r="CT702">
        <v>0</v>
      </c>
      <c r="CU702">
        <v>0</v>
      </c>
      <c r="CV702">
        <v>0.41429999000000001</v>
      </c>
      <c r="CW702">
        <v>0.17959998999999999</v>
      </c>
      <c r="CX702">
        <v>0.23469999</v>
      </c>
      <c r="CY702">
        <v>0.22840000999999999</v>
      </c>
      <c r="CZ702">
        <v>9.8400003999999999E-2</v>
      </c>
      <c r="DA702">
        <v>5.6399997E-2</v>
      </c>
      <c r="DB702">
        <v>0.10770001</v>
      </c>
      <c r="DC702">
        <v>1.7000001000000001E-2</v>
      </c>
      <c r="DD702">
        <v>0.2326</v>
      </c>
      <c r="DE702">
        <v>0</v>
      </c>
      <c r="DF702">
        <v>2014</v>
      </c>
      <c r="DG702">
        <v>0.11670052</v>
      </c>
      <c r="DH702">
        <v>8.2396767999999995E-2</v>
      </c>
      <c r="DI702">
        <v>3.4303768999999998E-2</v>
      </c>
      <c r="DJ702">
        <v>0.12532862</v>
      </c>
      <c r="DK702">
        <v>0.20772537999999999</v>
      </c>
      <c r="DL702">
        <v>651774</v>
      </c>
      <c r="DM702">
        <v>460187</v>
      </c>
      <c r="DN702">
        <v>191587</v>
      </c>
      <c r="DO702">
        <v>699962</v>
      </c>
      <c r="DP702">
        <v>1160149</v>
      </c>
      <c r="DQ702">
        <v>5344510.5</v>
      </c>
      <c r="DR702">
        <v>0</v>
      </c>
      <c r="DS702">
        <v>0</v>
      </c>
      <c r="DT702">
        <v>0</v>
      </c>
      <c r="DU702">
        <v>0</v>
      </c>
      <c r="DV702">
        <v>87175</v>
      </c>
      <c r="DW702">
        <v>5183195</v>
      </c>
      <c r="DX702">
        <v>47.599997999999999</v>
      </c>
      <c r="DY702">
        <v>13.5</v>
      </c>
      <c r="DZ702">
        <v>59.457000999999998</v>
      </c>
      <c r="EA702">
        <v>4067</v>
      </c>
      <c r="EC702">
        <v>55383</v>
      </c>
      <c r="ED702">
        <v>1581970.3</v>
      </c>
      <c r="EE702">
        <v>71.800003000000004</v>
      </c>
      <c r="EF702">
        <v>28.563998999999999</v>
      </c>
      <c r="EG702">
        <v>45084</v>
      </c>
      <c r="EI702">
        <v>72</v>
      </c>
      <c r="EJ702">
        <v>30.068000999999999</v>
      </c>
      <c r="EN702">
        <v>3798</v>
      </c>
      <c r="EP702">
        <v>6501</v>
      </c>
      <c r="ES702">
        <v>0</v>
      </c>
      <c r="EV702">
        <v>146625</v>
      </c>
      <c r="EW702">
        <v>0</v>
      </c>
      <c r="EX702">
        <v>0</v>
      </c>
      <c r="FB702">
        <v>15312206</v>
      </c>
      <c r="FI702">
        <v>20405004</v>
      </c>
    </row>
    <row r="703" spans="1:215" x14ac:dyDescent="0.25">
      <c r="A703">
        <v>50</v>
      </c>
      <c r="B703" t="s">
        <v>943</v>
      </c>
      <c r="C703">
        <v>2014</v>
      </c>
      <c r="E703" t="s">
        <v>944</v>
      </c>
      <c r="F703">
        <v>1911</v>
      </c>
      <c r="G703">
        <v>0</v>
      </c>
      <c r="I703">
        <v>0</v>
      </c>
      <c r="J703" t="s">
        <v>945</v>
      </c>
      <c r="K703" t="s">
        <v>946</v>
      </c>
      <c r="L703" t="s">
        <v>946</v>
      </c>
      <c r="M703">
        <v>4</v>
      </c>
      <c r="N703" t="s">
        <v>730</v>
      </c>
      <c r="O703">
        <v>0</v>
      </c>
      <c r="P703" t="s">
        <v>633</v>
      </c>
      <c r="Q703" t="s">
        <v>626</v>
      </c>
      <c r="R703">
        <v>2</v>
      </c>
      <c r="S703">
        <v>1</v>
      </c>
      <c r="T703" s="60">
        <v>41820</v>
      </c>
      <c r="U703" s="60">
        <v>41640</v>
      </c>
      <c r="AI703" t="s">
        <v>950</v>
      </c>
      <c r="AO703">
        <v>22721052</v>
      </c>
      <c r="AP703">
        <v>21581132</v>
      </c>
      <c r="AQ703">
        <v>-772125</v>
      </c>
      <c r="AR703">
        <v>0</v>
      </c>
      <c r="AS703">
        <v>0</v>
      </c>
      <c r="AT703">
        <v>1</v>
      </c>
      <c r="AU703">
        <v>1</v>
      </c>
      <c r="AV703">
        <v>2</v>
      </c>
      <c r="AX703">
        <v>0</v>
      </c>
      <c r="AY703">
        <v>0.2</v>
      </c>
      <c r="AZ703">
        <v>5</v>
      </c>
      <c r="BA703">
        <v>0</v>
      </c>
      <c r="BB703">
        <v>0</v>
      </c>
      <c r="BC703">
        <v>4</v>
      </c>
      <c r="BD703">
        <v>2</v>
      </c>
      <c r="BE703">
        <v>1</v>
      </c>
      <c r="BF703">
        <v>1.1000000000000001</v>
      </c>
      <c r="BG703">
        <v>0.89999998000000003</v>
      </c>
      <c r="BP703" s="60">
        <v>41640</v>
      </c>
      <c r="BQ703">
        <v>21581132</v>
      </c>
      <c r="BR703">
        <v>30679600</v>
      </c>
      <c r="BS703">
        <v>0.70300001000000001</v>
      </c>
      <c r="BT703">
        <v>9098467</v>
      </c>
      <c r="BV703">
        <v>5344510.5</v>
      </c>
      <c r="BY703">
        <v>0</v>
      </c>
      <c r="BZ703">
        <v>0</v>
      </c>
      <c r="CA703">
        <v>0</v>
      </c>
      <c r="CS703">
        <v>0</v>
      </c>
      <c r="CT703">
        <v>0</v>
      </c>
      <c r="CU703">
        <v>0</v>
      </c>
      <c r="CV703">
        <v>0</v>
      </c>
      <c r="CW703">
        <v>0</v>
      </c>
      <c r="CX703">
        <v>0</v>
      </c>
      <c r="CY703">
        <v>0</v>
      </c>
      <c r="CZ703">
        <v>0</v>
      </c>
      <c r="DA703">
        <v>0</v>
      </c>
      <c r="DB703">
        <v>0</v>
      </c>
      <c r="DC703">
        <v>0</v>
      </c>
      <c r="DD703">
        <v>0</v>
      </c>
      <c r="DE703">
        <v>0</v>
      </c>
      <c r="DJ703">
        <v>0.13451353999999999</v>
      </c>
      <c r="DO703">
        <v>718909</v>
      </c>
      <c r="DR703">
        <v>0</v>
      </c>
      <c r="DS703">
        <v>0</v>
      </c>
      <c r="DT703">
        <v>0</v>
      </c>
      <c r="DU703">
        <v>1</v>
      </c>
      <c r="DV703">
        <v>88156</v>
      </c>
      <c r="DW703">
        <v>5344510.5</v>
      </c>
      <c r="DX703">
        <v>47.5</v>
      </c>
      <c r="DY703">
        <v>13.3</v>
      </c>
      <c r="DZ703">
        <v>60.625999</v>
      </c>
      <c r="EA703">
        <v>4213</v>
      </c>
      <c r="EC703">
        <v>56327</v>
      </c>
      <c r="ED703">
        <v>1668889.5</v>
      </c>
      <c r="EF703">
        <v>29.629000000000001</v>
      </c>
      <c r="EG703">
        <v>46035</v>
      </c>
      <c r="EJ703">
        <v>31.177999</v>
      </c>
      <c r="EN703">
        <v>3810</v>
      </c>
      <c r="EP703">
        <v>6482</v>
      </c>
      <c r="EV703">
        <v>148696</v>
      </c>
      <c r="EW703">
        <v>0</v>
      </c>
      <c r="EX703">
        <v>0</v>
      </c>
      <c r="FB703">
        <v>16140236</v>
      </c>
    </row>
    <row r="704" spans="1:215" x14ac:dyDescent="0.25">
      <c r="A704">
        <v>51</v>
      </c>
      <c r="B704" t="s">
        <v>951</v>
      </c>
      <c r="C704">
        <v>2001</v>
      </c>
      <c r="E704" t="s">
        <v>952</v>
      </c>
      <c r="F704">
        <v>1914</v>
      </c>
      <c r="G704">
        <v>0</v>
      </c>
      <c r="I704">
        <v>0</v>
      </c>
      <c r="J704" t="s">
        <v>945</v>
      </c>
      <c r="K704" t="s">
        <v>946</v>
      </c>
      <c r="L704" t="s">
        <v>946</v>
      </c>
      <c r="M704">
        <v>2</v>
      </c>
      <c r="N704" t="s">
        <v>625</v>
      </c>
      <c r="O704">
        <v>0</v>
      </c>
      <c r="P704" t="s">
        <v>633</v>
      </c>
      <c r="Q704" t="s">
        <v>626</v>
      </c>
      <c r="R704">
        <v>2</v>
      </c>
      <c r="S704">
        <v>1</v>
      </c>
      <c r="T704" s="60">
        <v>37072</v>
      </c>
      <c r="U704" s="60">
        <v>36892</v>
      </c>
      <c r="V704" s="60">
        <v>36892</v>
      </c>
      <c r="W704" t="s">
        <v>201</v>
      </c>
      <c r="X704" t="s">
        <v>947</v>
      </c>
      <c r="Y704" t="s">
        <v>627</v>
      </c>
      <c r="Z704">
        <v>3.5000000000000003E-2</v>
      </c>
      <c r="AA704">
        <v>8.2500003000000002E-2</v>
      </c>
      <c r="AB704">
        <v>1</v>
      </c>
      <c r="AC704">
        <v>0</v>
      </c>
      <c r="AD704">
        <v>5</v>
      </c>
      <c r="AE704">
        <v>1</v>
      </c>
      <c r="AF704">
        <v>3</v>
      </c>
      <c r="AG704">
        <v>17</v>
      </c>
      <c r="BP704" s="60">
        <v>36892</v>
      </c>
      <c r="BQ704">
        <v>14390000</v>
      </c>
      <c r="BR704">
        <v>18170000</v>
      </c>
      <c r="BS704">
        <v>0.79200000000000004</v>
      </c>
      <c r="BT704">
        <v>3779000</v>
      </c>
      <c r="BV704">
        <v>4072000</v>
      </c>
      <c r="BW704">
        <v>475053</v>
      </c>
      <c r="BX704">
        <v>1.1299999999999999</v>
      </c>
      <c r="BY704">
        <v>0</v>
      </c>
      <c r="BZ704">
        <v>0</v>
      </c>
      <c r="CA704">
        <v>0</v>
      </c>
      <c r="CC704">
        <v>-6.6000000000000003E-2</v>
      </c>
      <c r="CS704">
        <v>0</v>
      </c>
      <c r="CT704">
        <v>0</v>
      </c>
      <c r="CU704">
        <v>0</v>
      </c>
      <c r="CV704">
        <v>0.59699999999999998</v>
      </c>
      <c r="CW704">
        <v>0.39700001000000001</v>
      </c>
      <c r="CX704">
        <v>0.2</v>
      </c>
      <c r="CY704">
        <v>0.26199999000000002</v>
      </c>
      <c r="CZ704">
        <v>0.249</v>
      </c>
      <c r="DA704">
        <v>1.2999999E-2</v>
      </c>
      <c r="DB704">
        <v>5.6999995999999997E-2</v>
      </c>
      <c r="DC704">
        <v>2.7999999000000001E-2</v>
      </c>
      <c r="DD704">
        <v>0</v>
      </c>
      <c r="DE704">
        <v>5.5999998000000002E-2</v>
      </c>
      <c r="DF704">
        <v>2001</v>
      </c>
      <c r="DG704">
        <v>9.6163727000000004E-2</v>
      </c>
      <c r="DH704">
        <v>7.3594726999999999E-2</v>
      </c>
      <c r="DI704">
        <v>2.2569005999999999E-2</v>
      </c>
      <c r="DJ704">
        <v>0.11163782999999999</v>
      </c>
      <c r="DK704">
        <v>0.18523255999999999</v>
      </c>
      <c r="DL704">
        <v>409206</v>
      </c>
      <c r="DM704">
        <v>313168</v>
      </c>
      <c r="DN704">
        <v>96038</v>
      </c>
      <c r="DO704">
        <v>475053</v>
      </c>
      <c r="DP704">
        <v>788221</v>
      </c>
      <c r="DQ704">
        <v>4072062</v>
      </c>
      <c r="DR704">
        <v>0</v>
      </c>
      <c r="DS704">
        <v>0</v>
      </c>
      <c r="DT704">
        <v>0</v>
      </c>
      <c r="DU704">
        <v>0</v>
      </c>
      <c r="DV704">
        <v>86798</v>
      </c>
      <c r="DW704">
        <v>4072062</v>
      </c>
      <c r="DX704">
        <v>45.099997999999999</v>
      </c>
      <c r="DY704">
        <v>15.5</v>
      </c>
      <c r="DZ704">
        <v>46.914000999999999</v>
      </c>
      <c r="EC704">
        <v>32631</v>
      </c>
      <c r="ED704">
        <v>685633.63</v>
      </c>
      <c r="EE704">
        <v>71.5</v>
      </c>
      <c r="EF704">
        <v>21.011998999999999</v>
      </c>
      <c r="EG704">
        <v>28835</v>
      </c>
      <c r="EH704">
        <v>641615.68999999994</v>
      </c>
      <c r="EI704">
        <v>71.900002000000001</v>
      </c>
      <c r="EJ704">
        <v>22.250999</v>
      </c>
      <c r="EN704">
        <v>773</v>
      </c>
      <c r="EO704">
        <v>14985.922</v>
      </c>
      <c r="EP704">
        <v>3023</v>
      </c>
      <c r="ES704">
        <v>0</v>
      </c>
      <c r="EV704">
        <v>119429</v>
      </c>
      <c r="EW704">
        <v>0</v>
      </c>
      <c r="EX704">
        <v>0</v>
      </c>
      <c r="FP704">
        <v>571273</v>
      </c>
      <c r="FQ704">
        <v>415104</v>
      </c>
      <c r="FW704">
        <v>986377</v>
      </c>
      <c r="FX704">
        <v>-1576741</v>
      </c>
      <c r="FZ704">
        <v>294717</v>
      </c>
      <c r="GA704">
        <v>115837</v>
      </c>
      <c r="GB704">
        <v>410554</v>
      </c>
      <c r="GC704">
        <v>67262</v>
      </c>
      <c r="GE704">
        <v>2878</v>
      </c>
      <c r="GG704">
        <v>4530</v>
      </c>
      <c r="GL704">
        <v>-38046</v>
      </c>
      <c r="GQ704">
        <v>-143186</v>
      </c>
      <c r="GR704">
        <v>-775476</v>
      </c>
      <c r="GS704">
        <v>-775476</v>
      </c>
      <c r="HB704">
        <v>-7831</v>
      </c>
      <c r="HE704">
        <v>-783307</v>
      </c>
      <c r="HG704">
        <v>15210068</v>
      </c>
    </row>
    <row r="705" spans="1:215" x14ac:dyDescent="0.25">
      <c r="A705">
        <v>51</v>
      </c>
      <c r="B705" t="s">
        <v>951</v>
      </c>
      <c r="C705">
        <v>2002</v>
      </c>
      <c r="E705" t="s">
        <v>952</v>
      </c>
      <c r="F705">
        <v>1914</v>
      </c>
      <c r="G705">
        <v>0</v>
      </c>
      <c r="I705">
        <v>0</v>
      </c>
      <c r="J705" t="s">
        <v>945</v>
      </c>
      <c r="K705" t="s">
        <v>946</v>
      </c>
      <c r="L705" t="s">
        <v>946</v>
      </c>
      <c r="M705">
        <v>2</v>
      </c>
      <c r="N705" t="s">
        <v>625</v>
      </c>
      <c r="O705">
        <v>0</v>
      </c>
      <c r="P705" t="s">
        <v>633</v>
      </c>
      <c r="Q705" t="s">
        <v>626</v>
      </c>
      <c r="R705">
        <v>2</v>
      </c>
      <c r="S705">
        <v>1</v>
      </c>
      <c r="T705" s="60">
        <v>37437</v>
      </c>
      <c r="U705" s="60">
        <v>37257</v>
      </c>
      <c r="V705" s="60">
        <v>37257</v>
      </c>
      <c r="W705" t="s">
        <v>201</v>
      </c>
      <c r="X705" t="s">
        <v>947</v>
      </c>
      <c r="Y705" t="s">
        <v>627</v>
      </c>
      <c r="Z705">
        <v>3.5000000000000003E-2</v>
      </c>
      <c r="AA705">
        <v>8.2500003000000002E-2</v>
      </c>
      <c r="AB705">
        <v>1</v>
      </c>
      <c r="AC705">
        <v>0</v>
      </c>
      <c r="AD705">
        <v>5</v>
      </c>
      <c r="AE705">
        <v>1</v>
      </c>
      <c r="AF705">
        <v>3</v>
      </c>
      <c r="AG705">
        <v>16</v>
      </c>
      <c r="BP705" s="60">
        <v>37257</v>
      </c>
      <c r="BQ705">
        <v>15712183</v>
      </c>
      <c r="BR705">
        <v>20619960</v>
      </c>
      <c r="BS705">
        <v>0.76199996000000003</v>
      </c>
      <c r="BT705">
        <v>4907777</v>
      </c>
      <c r="BV705">
        <v>4263661</v>
      </c>
      <c r="BW705">
        <v>411225</v>
      </c>
      <c r="BX705">
        <v>1</v>
      </c>
      <c r="BY705">
        <v>0</v>
      </c>
      <c r="BZ705">
        <v>0</v>
      </c>
      <c r="CA705">
        <v>0</v>
      </c>
      <c r="CC705">
        <v>-6.4899996000000001E-2</v>
      </c>
      <c r="CE705">
        <v>4.7000000000000002E-3</v>
      </c>
      <c r="CG705">
        <v>6.0800000999999999E-2</v>
      </c>
      <c r="CJ705">
        <v>0.10550001000000001</v>
      </c>
      <c r="CS705">
        <v>0</v>
      </c>
      <c r="CT705">
        <v>0</v>
      </c>
      <c r="CU705">
        <v>0</v>
      </c>
      <c r="CV705">
        <v>0.59200001000000002</v>
      </c>
      <c r="CW705">
        <v>0.39099996999999997</v>
      </c>
      <c r="CX705">
        <v>0.20100001000000001</v>
      </c>
      <c r="CY705">
        <v>0.28699999999999998</v>
      </c>
      <c r="CZ705">
        <v>0.28699999999999998</v>
      </c>
      <c r="DA705">
        <v>0</v>
      </c>
      <c r="DB705">
        <v>6.3000001E-2</v>
      </c>
      <c r="DC705">
        <v>0</v>
      </c>
      <c r="DD705">
        <v>5.5E-2</v>
      </c>
      <c r="DE705">
        <v>2E-3</v>
      </c>
      <c r="DF705">
        <v>2002</v>
      </c>
      <c r="DG705">
        <v>0.10899926</v>
      </c>
      <c r="DH705">
        <v>9.1782659000000003E-2</v>
      </c>
      <c r="DI705">
        <v>1.7216598999999999E-2</v>
      </c>
      <c r="DJ705">
        <v>9.2295505E-2</v>
      </c>
      <c r="DK705">
        <v>0.18407815999999999</v>
      </c>
      <c r="DL705">
        <v>485649</v>
      </c>
      <c r="DM705">
        <v>408940</v>
      </c>
      <c r="DN705">
        <v>76709</v>
      </c>
      <c r="DO705">
        <v>411225</v>
      </c>
      <c r="DP705">
        <v>820165</v>
      </c>
      <c r="DQ705">
        <v>4263661</v>
      </c>
      <c r="DR705">
        <v>0</v>
      </c>
      <c r="DS705">
        <v>0</v>
      </c>
      <c r="DT705">
        <v>0</v>
      </c>
      <c r="DU705">
        <v>0</v>
      </c>
      <c r="DV705">
        <v>89427</v>
      </c>
      <c r="DW705">
        <v>4263661.5</v>
      </c>
      <c r="DX705">
        <v>44.799999</v>
      </c>
      <c r="DY705">
        <v>14.6</v>
      </c>
      <c r="DZ705">
        <v>47.678001000000002</v>
      </c>
      <c r="EC705">
        <v>34970</v>
      </c>
      <c r="ED705">
        <v>798883.69</v>
      </c>
      <c r="EE705">
        <v>70.900002000000001</v>
      </c>
      <c r="EF705">
        <v>22.844999000000001</v>
      </c>
      <c r="EG705">
        <v>31136</v>
      </c>
      <c r="EH705">
        <v>753223.75</v>
      </c>
      <c r="EI705">
        <v>71.300003000000004</v>
      </c>
      <c r="EJ705">
        <v>24.190999999999999</v>
      </c>
      <c r="EN705">
        <v>775</v>
      </c>
      <c r="EO705">
        <v>14934.043</v>
      </c>
      <c r="EP705">
        <v>3059</v>
      </c>
      <c r="ES705">
        <v>0</v>
      </c>
      <c r="EV705">
        <v>124397</v>
      </c>
      <c r="EW705">
        <v>0</v>
      </c>
      <c r="EX705">
        <v>0</v>
      </c>
      <c r="HG705">
        <v>15712183</v>
      </c>
    </row>
    <row r="706" spans="1:215" x14ac:dyDescent="0.25">
      <c r="A706">
        <v>51</v>
      </c>
      <c r="B706" t="s">
        <v>951</v>
      </c>
      <c r="C706">
        <v>2003</v>
      </c>
      <c r="E706" t="s">
        <v>952</v>
      </c>
      <c r="F706">
        <v>1914</v>
      </c>
      <c r="G706">
        <v>0</v>
      </c>
      <c r="I706">
        <v>0</v>
      </c>
      <c r="J706" t="s">
        <v>945</v>
      </c>
      <c r="K706" t="s">
        <v>946</v>
      </c>
      <c r="L706" t="s">
        <v>946</v>
      </c>
      <c r="M706">
        <v>2</v>
      </c>
      <c r="N706" t="s">
        <v>625</v>
      </c>
      <c r="O706">
        <v>0</v>
      </c>
      <c r="P706" t="s">
        <v>633</v>
      </c>
      <c r="Q706" t="s">
        <v>626</v>
      </c>
      <c r="R706">
        <v>2</v>
      </c>
      <c r="S706">
        <v>1</v>
      </c>
      <c r="T706" s="60">
        <v>37802</v>
      </c>
      <c r="U706" s="60">
        <v>37622</v>
      </c>
      <c r="V706" s="60">
        <v>37622</v>
      </c>
      <c r="W706" t="s">
        <v>201</v>
      </c>
      <c r="X706" t="s">
        <v>947</v>
      </c>
      <c r="Y706" t="s">
        <v>627</v>
      </c>
      <c r="Z706">
        <v>3.5000000000000003E-2</v>
      </c>
      <c r="AA706">
        <v>8.2500003000000002E-2</v>
      </c>
      <c r="AB706">
        <v>1</v>
      </c>
      <c r="AC706">
        <v>0</v>
      </c>
      <c r="AD706">
        <v>5</v>
      </c>
      <c r="AE706">
        <v>1</v>
      </c>
      <c r="AF706">
        <v>3</v>
      </c>
      <c r="AG706">
        <v>15</v>
      </c>
      <c r="BP706" s="60">
        <v>37622</v>
      </c>
      <c r="BQ706">
        <v>14762249</v>
      </c>
      <c r="BR706">
        <v>22891722</v>
      </c>
      <c r="BS706">
        <v>0.64499998000000003</v>
      </c>
      <c r="BT706">
        <v>8129473</v>
      </c>
      <c r="BV706">
        <v>4406437</v>
      </c>
      <c r="BW706">
        <v>651021</v>
      </c>
      <c r="BX706">
        <v>0.63999998999999996</v>
      </c>
      <c r="BY706">
        <v>0</v>
      </c>
      <c r="BZ706">
        <v>0</v>
      </c>
      <c r="CA706">
        <v>0</v>
      </c>
      <c r="CC706">
        <v>4.0199999E-2</v>
      </c>
      <c r="CS706">
        <v>0</v>
      </c>
      <c r="CT706">
        <v>0</v>
      </c>
      <c r="CU706">
        <v>0</v>
      </c>
      <c r="CV706">
        <v>0.59692305000000001</v>
      </c>
      <c r="CW706">
        <v>0</v>
      </c>
      <c r="CX706">
        <v>0</v>
      </c>
      <c r="CY706">
        <v>0.24172573999999999</v>
      </c>
      <c r="CZ706">
        <v>0</v>
      </c>
      <c r="DA706">
        <v>0</v>
      </c>
      <c r="DB706">
        <v>6.5756701000000001E-2</v>
      </c>
      <c r="DC706">
        <v>2.5161196E-2</v>
      </c>
      <c r="DD706">
        <v>5.2844695999999997E-2</v>
      </c>
      <c r="DE706">
        <v>1.7588604000000001E-2</v>
      </c>
      <c r="DF706">
        <v>2003</v>
      </c>
      <c r="DG706">
        <v>0.11143159</v>
      </c>
      <c r="DH706">
        <v>9.0420999000000002E-2</v>
      </c>
      <c r="DI706">
        <v>2.1010584999999998E-2</v>
      </c>
      <c r="DJ706">
        <v>0.14138104000000001</v>
      </c>
      <c r="DK706">
        <v>0.23180202999999999</v>
      </c>
      <c r="DL706">
        <v>513112</v>
      </c>
      <c r="DM706">
        <v>416364</v>
      </c>
      <c r="DN706">
        <v>96748</v>
      </c>
      <c r="DO706">
        <v>651021</v>
      </c>
      <c r="DP706">
        <v>1067385</v>
      </c>
      <c r="DQ706">
        <v>4406437</v>
      </c>
      <c r="DR706">
        <v>0</v>
      </c>
      <c r="DS706">
        <v>0</v>
      </c>
      <c r="DT706">
        <v>0</v>
      </c>
      <c r="DU706">
        <v>0</v>
      </c>
      <c r="DV706">
        <v>89006</v>
      </c>
      <c r="DW706">
        <v>4406437.5</v>
      </c>
      <c r="DX706">
        <v>44.799999</v>
      </c>
      <c r="DY706">
        <v>14.4</v>
      </c>
      <c r="DZ706">
        <v>49.506999999999998</v>
      </c>
      <c r="EC706">
        <v>37041</v>
      </c>
      <c r="ED706">
        <v>932386.88</v>
      </c>
      <c r="EE706">
        <v>70.599997999999999</v>
      </c>
      <c r="EF706">
        <v>25.172001000000002</v>
      </c>
      <c r="EG706">
        <v>33108</v>
      </c>
      <c r="EH706">
        <v>878165.19</v>
      </c>
      <c r="EI706">
        <v>70.800003000000004</v>
      </c>
      <c r="EJ706">
        <v>26.524000000000001</v>
      </c>
      <c r="EN706">
        <v>795</v>
      </c>
      <c r="EO706">
        <v>16227.874</v>
      </c>
      <c r="EP706">
        <v>3138</v>
      </c>
      <c r="ES706">
        <v>0</v>
      </c>
      <c r="EV706">
        <v>126047</v>
      </c>
      <c r="EW706">
        <v>0</v>
      </c>
      <c r="EX706">
        <v>0</v>
      </c>
      <c r="FP706">
        <v>416364</v>
      </c>
      <c r="FQ706">
        <v>504014</v>
      </c>
      <c r="FW706">
        <v>920378</v>
      </c>
      <c r="FX706">
        <v>-141106</v>
      </c>
      <c r="FZ706">
        <v>-333260</v>
      </c>
      <c r="GA706">
        <v>-253210</v>
      </c>
      <c r="GB706">
        <v>-586470</v>
      </c>
      <c r="GC706">
        <v>-103583</v>
      </c>
      <c r="GE706">
        <v>-5168</v>
      </c>
      <c r="GG706">
        <v>-10548</v>
      </c>
      <c r="GL706">
        <v>49719</v>
      </c>
      <c r="GM706">
        <v>-10421</v>
      </c>
      <c r="GN706">
        <v>2582</v>
      </c>
      <c r="GQ706">
        <v>115384</v>
      </c>
      <c r="GR706">
        <v>-1065318</v>
      </c>
      <c r="GS706">
        <v>-1065318</v>
      </c>
      <c r="HE706">
        <v>-1065318</v>
      </c>
      <c r="HG706">
        <v>14762249</v>
      </c>
    </row>
    <row r="707" spans="1:215" x14ac:dyDescent="0.25">
      <c r="A707">
        <v>51</v>
      </c>
      <c r="B707" t="s">
        <v>951</v>
      </c>
      <c r="C707">
        <v>2004</v>
      </c>
      <c r="E707" t="s">
        <v>952</v>
      </c>
      <c r="F707">
        <v>1914</v>
      </c>
      <c r="G707">
        <v>0</v>
      </c>
      <c r="I707">
        <v>0</v>
      </c>
      <c r="J707" t="s">
        <v>945</v>
      </c>
      <c r="K707" t="s">
        <v>946</v>
      </c>
      <c r="L707" t="s">
        <v>946</v>
      </c>
      <c r="M707">
        <v>2</v>
      </c>
      <c r="N707" t="s">
        <v>625</v>
      </c>
      <c r="O707">
        <v>0</v>
      </c>
      <c r="P707" t="s">
        <v>633</v>
      </c>
      <c r="Q707" t="s">
        <v>626</v>
      </c>
      <c r="R707">
        <v>2</v>
      </c>
      <c r="S707">
        <v>1</v>
      </c>
      <c r="T707" s="60">
        <v>38168</v>
      </c>
      <c r="U707" s="60">
        <v>37987</v>
      </c>
      <c r="V707" s="60">
        <v>37987</v>
      </c>
      <c r="W707" t="s">
        <v>201</v>
      </c>
      <c r="X707" t="s">
        <v>947</v>
      </c>
      <c r="Y707" t="s">
        <v>627</v>
      </c>
      <c r="Z707">
        <v>3.5000000000000003E-2</v>
      </c>
      <c r="AA707">
        <v>8.2500003000000002E-2</v>
      </c>
      <c r="AB707">
        <v>1</v>
      </c>
      <c r="AC707">
        <v>0</v>
      </c>
      <c r="AD707">
        <v>5</v>
      </c>
      <c r="AE707">
        <v>1</v>
      </c>
      <c r="AF707">
        <v>3</v>
      </c>
      <c r="AG707">
        <v>19</v>
      </c>
      <c r="BP707" s="60">
        <v>37987</v>
      </c>
      <c r="BQ707">
        <v>17074650</v>
      </c>
      <c r="BR707">
        <v>24519060</v>
      </c>
      <c r="BS707">
        <v>0.69599997999999996</v>
      </c>
      <c r="BT707">
        <v>7444409</v>
      </c>
      <c r="BV707">
        <v>4555900</v>
      </c>
      <c r="BW707">
        <v>610841</v>
      </c>
      <c r="BX707">
        <v>0.58999997000000004</v>
      </c>
      <c r="BY707">
        <v>0</v>
      </c>
      <c r="BZ707">
        <v>0</v>
      </c>
      <c r="CA707">
        <v>0</v>
      </c>
      <c r="CC707">
        <v>0.1943</v>
      </c>
      <c r="CS707">
        <v>0</v>
      </c>
      <c r="CT707">
        <v>0</v>
      </c>
      <c r="CU707">
        <v>0</v>
      </c>
      <c r="CV707">
        <v>0.54466199999999998</v>
      </c>
      <c r="CW707">
        <v>0</v>
      </c>
      <c r="CX707">
        <v>0</v>
      </c>
      <c r="CY707">
        <v>0.23165092000000001</v>
      </c>
      <c r="CZ707">
        <v>0</v>
      </c>
      <c r="DA707">
        <v>0</v>
      </c>
      <c r="DB707">
        <v>8.3754889999999999E-2</v>
      </c>
      <c r="DC707">
        <v>5.7763628999999997E-2</v>
      </c>
      <c r="DD707">
        <v>5.4078086999999997E-2</v>
      </c>
      <c r="DE707">
        <v>2.8090492000000002E-2</v>
      </c>
      <c r="DF707">
        <v>2004</v>
      </c>
      <c r="DG707">
        <v>0.11210008</v>
      </c>
      <c r="DH707">
        <v>9.0858153999999997E-2</v>
      </c>
      <c r="DI707">
        <v>2.1241922E-2</v>
      </c>
      <c r="DJ707">
        <v>0.12830326</v>
      </c>
      <c r="DK707">
        <v>0.21916142</v>
      </c>
      <c r="DL707">
        <v>533699</v>
      </c>
      <c r="DM707">
        <v>432568</v>
      </c>
      <c r="DN707">
        <v>101131</v>
      </c>
      <c r="DO707">
        <v>610841</v>
      </c>
      <c r="DP707">
        <v>1043409</v>
      </c>
      <c r="DQ707">
        <v>4555900</v>
      </c>
      <c r="DR707">
        <v>0</v>
      </c>
      <c r="DS707">
        <v>0</v>
      </c>
      <c r="DT707">
        <v>0</v>
      </c>
      <c r="DU707">
        <v>0</v>
      </c>
      <c r="DV707">
        <v>87934</v>
      </c>
      <c r="DW707">
        <v>4555899.5</v>
      </c>
      <c r="DX707">
        <v>45</v>
      </c>
      <c r="DY707">
        <v>14.3</v>
      </c>
      <c r="DZ707">
        <v>51.810001</v>
      </c>
      <c r="EC707">
        <v>39341</v>
      </c>
      <c r="ED707">
        <v>1065318</v>
      </c>
      <c r="EE707">
        <v>70.400002000000001</v>
      </c>
      <c r="EF707">
        <v>27.079000000000001</v>
      </c>
      <c r="EG707">
        <v>35395</v>
      </c>
      <c r="EH707">
        <v>1009133.5</v>
      </c>
      <c r="EI707">
        <v>70.5</v>
      </c>
      <c r="EJ707">
        <v>28.510999999999999</v>
      </c>
      <c r="EN707">
        <v>779</v>
      </c>
      <c r="EO707">
        <v>16445.192999999999</v>
      </c>
      <c r="EP707">
        <v>3167</v>
      </c>
      <c r="ES707">
        <v>0</v>
      </c>
      <c r="EV707">
        <v>127275</v>
      </c>
      <c r="EW707">
        <v>0</v>
      </c>
      <c r="EX707">
        <v>0</v>
      </c>
      <c r="FP707">
        <v>432568</v>
      </c>
      <c r="FQ707">
        <v>522133</v>
      </c>
      <c r="FW707">
        <v>954701</v>
      </c>
      <c r="FX707">
        <v>2181742</v>
      </c>
      <c r="FZ707">
        <v>181023</v>
      </c>
      <c r="GA707">
        <v>176965</v>
      </c>
      <c r="GB707">
        <v>357988</v>
      </c>
      <c r="GC707">
        <v>70439</v>
      </c>
      <c r="GE707">
        <v>7145</v>
      </c>
      <c r="GG707">
        <v>4949</v>
      </c>
      <c r="GL707">
        <v>-35416</v>
      </c>
      <c r="GM707">
        <v>4694</v>
      </c>
      <c r="GN707">
        <v>-3413</v>
      </c>
      <c r="GQ707">
        <v>3542829</v>
      </c>
      <c r="GR707">
        <v>-1230428</v>
      </c>
      <c r="GS707">
        <v>-1230428</v>
      </c>
      <c r="HE707">
        <v>-1230428</v>
      </c>
      <c r="HG707">
        <v>17074650</v>
      </c>
    </row>
    <row r="708" spans="1:215" x14ac:dyDescent="0.25">
      <c r="A708">
        <v>51</v>
      </c>
      <c r="B708" t="s">
        <v>951</v>
      </c>
      <c r="C708">
        <v>2005</v>
      </c>
      <c r="E708" t="s">
        <v>952</v>
      </c>
      <c r="F708">
        <v>1914</v>
      </c>
      <c r="G708">
        <v>0</v>
      </c>
      <c r="I708">
        <v>0</v>
      </c>
      <c r="J708" t="s">
        <v>945</v>
      </c>
      <c r="K708" t="s">
        <v>946</v>
      </c>
      <c r="L708" t="s">
        <v>946</v>
      </c>
      <c r="M708">
        <v>2</v>
      </c>
      <c r="N708" t="s">
        <v>625</v>
      </c>
      <c r="O708">
        <v>0</v>
      </c>
      <c r="P708" t="s">
        <v>633</v>
      </c>
      <c r="Q708" t="s">
        <v>626</v>
      </c>
      <c r="R708">
        <v>2</v>
      </c>
      <c r="S708">
        <v>1</v>
      </c>
      <c r="T708" s="60">
        <v>38533</v>
      </c>
      <c r="U708" s="60">
        <v>38353</v>
      </c>
      <c r="V708" s="60">
        <v>38353</v>
      </c>
      <c r="W708" t="s">
        <v>201</v>
      </c>
      <c r="X708" t="s">
        <v>947</v>
      </c>
      <c r="Y708" t="s">
        <v>627</v>
      </c>
      <c r="Z708">
        <v>3.5000000000000003E-2</v>
      </c>
      <c r="AA708">
        <v>8.2500003000000002E-2</v>
      </c>
      <c r="AB708">
        <v>1</v>
      </c>
      <c r="AC708">
        <v>0</v>
      </c>
      <c r="AD708">
        <v>5</v>
      </c>
      <c r="AE708">
        <v>1</v>
      </c>
      <c r="AF708">
        <v>3</v>
      </c>
      <c r="AG708">
        <v>18</v>
      </c>
      <c r="BP708" s="60">
        <v>38353</v>
      </c>
      <c r="BQ708">
        <v>17683368</v>
      </c>
      <c r="BR708">
        <v>26166676</v>
      </c>
      <c r="BS708">
        <v>0.67600000000000005</v>
      </c>
      <c r="BT708">
        <v>8483307</v>
      </c>
      <c r="BV708">
        <v>4642765</v>
      </c>
      <c r="BW708">
        <v>699722</v>
      </c>
      <c r="BX708">
        <v>0.97000003000000001</v>
      </c>
      <c r="BY708">
        <v>0</v>
      </c>
      <c r="BZ708">
        <v>0</v>
      </c>
      <c r="CA708">
        <v>0</v>
      </c>
      <c r="CC708">
        <v>0.13389999999999999</v>
      </c>
      <c r="CE708">
        <v>0.12100001000000001</v>
      </c>
      <c r="CG708">
        <v>4.2399999000000001E-2</v>
      </c>
      <c r="CJ708">
        <v>0.10600001000000001</v>
      </c>
      <c r="CR708">
        <v>0</v>
      </c>
      <c r="CS708">
        <v>0</v>
      </c>
      <c r="CT708">
        <v>0</v>
      </c>
      <c r="CU708">
        <v>0</v>
      </c>
      <c r="CV708">
        <v>0.55900002000000004</v>
      </c>
      <c r="CW708">
        <v>0.32499999000000002</v>
      </c>
      <c r="CX708">
        <v>0.23400001000000001</v>
      </c>
      <c r="CY708">
        <v>0.21600000999999999</v>
      </c>
      <c r="CZ708">
        <v>0.11399999</v>
      </c>
      <c r="DA708">
        <v>0</v>
      </c>
      <c r="DB708">
        <v>8.1000000000000003E-2</v>
      </c>
      <c r="DC708">
        <v>0</v>
      </c>
      <c r="DD708">
        <v>0.14400001000000001</v>
      </c>
      <c r="DE708">
        <v>0</v>
      </c>
      <c r="DF708">
        <v>2005</v>
      </c>
      <c r="DG708">
        <v>0.11152919</v>
      </c>
      <c r="DH708">
        <v>9.1373741999999994E-2</v>
      </c>
      <c r="DI708">
        <v>2.0155454E-2</v>
      </c>
      <c r="DJ708">
        <v>0.14422233000000001</v>
      </c>
      <c r="DK708">
        <v>0.23559609000000001</v>
      </c>
      <c r="DL708">
        <v>541105</v>
      </c>
      <c r="DM708">
        <v>443317</v>
      </c>
      <c r="DN708">
        <v>97788</v>
      </c>
      <c r="DO708">
        <v>699722</v>
      </c>
      <c r="DP708">
        <v>1143039</v>
      </c>
      <c r="DQ708">
        <v>4642765</v>
      </c>
      <c r="DR708">
        <v>0</v>
      </c>
      <c r="DS708">
        <v>0</v>
      </c>
      <c r="DT708">
        <v>0</v>
      </c>
      <c r="DU708">
        <v>0</v>
      </c>
      <c r="DV708">
        <v>88027</v>
      </c>
      <c r="DW708">
        <v>4642765</v>
      </c>
      <c r="DX708">
        <v>44.700001</v>
      </c>
      <c r="DY708">
        <v>14.2</v>
      </c>
      <c r="DZ708">
        <v>52.743000000000002</v>
      </c>
      <c r="EC708">
        <v>42164</v>
      </c>
      <c r="ED708">
        <v>1230428</v>
      </c>
      <c r="EE708">
        <v>69.900002000000001</v>
      </c>
      <c r="EF708">
        <v>29.181999000000001</v>
      </c>
      <c r="EG708">
        <v>38152</v>
      </c>
      <c r="EH708">
        <v>1169309.8999999999</v>
      </c>
      <c r="EI708">
        <v>70.099997999999999</v>
      </c>
      <c r="EJ708">
        <v>30.649000000000001</v>
      </c>
      <c r="EN708">
        <v>772</v>
      </c>
      <c r="EO708">
        <v>17099.236000000001</v>
      </c>
      <c r="EP708">
        <v>3240</v>
      </c>
      <c r="ES708">
        <v>0</v>
      </c>
      <c r="EV708">
        <v>130191</v>
      </c>
      <c r="EW708">
        <v>0</v>
      </c>
      <c r="EX708">
        <v>0</v>
      </c>
      <c r="FP708">
        <v>443317</v>
      </c>
      <c r="FQ708">
        <v>506711</v>
      </c>
      <c r="FW708">
        <v>950028</v>
      </c>
      <c r="FX708">
        <v>1522892</v>
      </c>
      <c r="FZ708">
        <v>212102</v>
      </c>
      <c r="GA708">
        <v>198802</v>
      </c>
      <c r="GB708">
        <v>410904</v>
      </c>
      <c r="GC708">
        <v>93944</v>
      </c>
      <c r="GE708">
        <v>33097</v>
      </c>
      <c r="GG708">
        <v>4767</v>
      </c>
      <c r="GL708">
        <v>-49323</v>
      </c>
      <c r="GM708">
        <v>3634</v>
      </c>
      <c r="GN708">
        <v>-11173</v>
      </c>
      <c r="GQ708">
        <v>2958771</v>
      </c>
      <c r="GR708">
        <v>-1371000</v>
      </c>
      <c r="GS708">
        <v>-1371000</v>
      </c>
      <c r="HE708">
        <v>-1371000</v>
      </c>
      <c r="HG708">
        <v>18662420</v>
      </c>
    </row>
    <row r="709" spans="1:215" x14ac:dyDescent="0.25">
      <c r="A709">
        <v>51</v>
      </c>
      <c r="B709" t="s">
        <v>951</v>
      </c>
      <c r="C709">
        <v>2006</v>
      </c>
      <c r="E709" t="s">
        <v>952</v>
      </c>
      <c r="F709">
        <v>1914</v>
      </c>
      <c r="G709">
        <v>0</v>
      </c>
      <c r="I709">
        <v>0</v>
      </c>
      <c r="J709" t="s">
        <v>945</v>
      </c>
      <c r="K709" t="s">
        <v>946</v>
      </c>
      <c r="L709" t="s">
        <v>946</v>
      </c>
      <c r="M709">
        <v>2</v>
      </c>
      <c r="N709" t="s">
        <v>625</v>
      </c>
      <c r="O709">
        <v>0</v>
      </c>
      <c r="P709" t="s">
        <v>633</v>
      </c>
      <c r="Q709" t="s">
        <v>626</v>
      </c>
      <c r="R709">
        <v>2</v>
      </c>
      <c r="S709">
        <v>1</v>
      </c>
      <c r="T709" s="60">
        <v>38898</v>
      </c>
      <c r="U709" s="60">
        <v>38718</v>
      </c>
      <c r="V709" s="60">
        <v>38718</v>
      </c>
      <c r="W709" t="s">
        <v>201</v>
      </c>
      <c r="X709" t="s">
        <v>947</v>
      </c>
      <c r="Y709" t="s">
        <v>627</v>
      </c>
      <c r="Z709">
        <v>3.5000000000000003E-2</v>
      </c>
      <c r="AA709">
        <v>8.2500003000000002E-2</v>
      </c>
      <c r="AB709">
        <v>1</v>
      </c>
      <c r="AC709">
        <v>0</v>
      </c>
      <c r="AD709">
        <v>5</v>
      </c>
      <c r="AE709">
        <v>1</v>
      </c>
      <c r="AF709">
        <v>3</v>
      </c>
      <c r="AG709">
        <v>17</v>
      </c>
      <c r="BP709" s="60">
        <v>38718</v>
      </c>
      <c r="BQ709">
        <v>18683296</v>
      </c>
      <c r="BR709">
        <v>27787716</v>
      </c>
      <c r="BS709">
        <v>0.67199998999999999</v>
      </c>
      <c r="BT709">
        <v>9104421</v>
      </c>
      <c r="BV709">
        <v>4819325</v>
      </c>
      <c r="BW709">
        <v>779158</v>
      </c>
      <c r="BX709">
        <v>0.93000000999999999</v>
      </c>
      <c r="BY709">
        <v>0</v>
      </c>
      <c r="BZ709">
        <v>0</v>
      </c>
      <c r="CA709">
        <v>0</v>
      </c>
      <c r="CC709">
        <v>0.15490000000000001</v>
      </c>
      <c r="CE709">
        <v>0.161</v>
      </c>
      <c r="CG709">
        <v>8.7700001999999999E-2</v>
      </c>
      <c r="CJ709">
        <v>0.10290000000000001</v>
      </c>
      <c r="CR709">
        <v>0</v>
      </c>
      <c r="CS709">
        <v>0</v>
      </c>
      <c r="CT709">
        <v>0</v>
      </c>
      <c r="CU709">
        <v>0</v>
      </c>
      <c r="CV709">
        <v>0.45450002</v>
      </c>
      <c r="CW709">
        <v>0.22629999000000001</v>
      </c>
      <c r="CX709">
        <v>0.22819999999999999</v>
      </c>
      <c r="CY709">
        <v>0.25580001000000002</v>
      </c>
      <c r="CZ709">
        <v>0.12800001</v>
      </c>
      <c r="DA709">
        <v>4.2500000000000003E-2</v>
      </c>
      <c r="DB709">
        <v>0.11990000000000001</v>
      </c>
      <c r="DC709">
        <v>2.3099999999999999E-2</v>
      </c>
      <c r="DD709">
        <v>0.14669999</v>
      </c>
      <c r="DE709">
        <v>0</v>
      </c>
      <c r="DF709">
        <v>2006</v>
      </c>
      <c r="DG709">
        <v>0.11318328</v>
      </c>
      <c r="DH709">
        <v>9.1757774E-2</v>
      </c>
      <c r="DI709">
        <v>2.1425501999999999E-2</v>
      </c>
      <c r="DJ709">
        <v>0.15471166</v>
      </c>
      <c r="DK709">
        <v>0.24646941999999999</v>
      </c>
      <c r="DL709">
        <v>570013</v>
      </c>
      <c r="DM709">
        <v>462110</v>
      </c>
      <c r="DN709">
        <v>107903</v>
      </c>
      <c r="DO709">
        <v>779158</v>
      </c>
      <c r="DP709">
        <v>1241268</v>
      </c>
      <c r="DQ709">
        <v>4819325</v>
      </c>
      <c r="DR709">
        <v>0</v>
      </c>
      <c r="DS709">
        <v>0</v>
      </c>
      <c r="DT709">
        <v>0</v>
      </c>
      <c r="DU709">
        <v>0</v>
      </c>
      <c r="DV709">
        <v>88788</v>
      </c>
      <c r="DW709">
        <v>4819324.5</v>
      </c>
      <c r="DX709">
        <v>44.599997999999999</v>
      </c>
      <c r="DY709">
        <v>13.9</v>
      </c>
      <c r="DZ709">
        <v>54.278998999999999</v>
      </c>
      <c r="EC709">
        <v>44452</v>
      </c>
      <c r="ED709">
        <v>1370999.8</v>
      </c>
      <c r="EE709">
        <v>69.800003000000004</v>
      </c>
      <c r="EF709">
        <v>30.841999000000001</v>
      </c>
      <c r="EG709">
        <v>40393</v>
      </c>
      <c r="EH709">
        <v>1307290.5</v>
      </c>
      <c r="EI709">
        <v>69.900002000000001</v>
      </c>
      <c r="EJ709">
        <v>32.363998000000002</v>
      </c>
      <c r="EN709">
        <v>756</v>
      </c>
      <c r="EO709">
        <v>17072.386999999999</v>
      </c>
      <c r="EP709">
        <v>3303</v>
      </c>
      <c r="ES709">
        <v>0</v>
      </c>
      <c r="EV709">
        <v>133240</v>
      </c>
      <c r="EW709">
        <v>0</v>
      </c>
      <c r="EX709">
        <v>0</v>
      </c>
      <c r="FP709">
        <v>816792</v>
      </c>
      <c r="FQ709">
        <v>913379</v>
      </c>
      <c r="FW709">
        <v>1730171</v>
      </c>
      <c r="FX709">
        <v>2165829</v>
      </c>
      <c r="FZ709">
        <v>270523</v>
      </c>
      <c r="GA709">
        <v>220573</v>
      </c>
      <c r="GB709">
        <v>491096</v>
      </c>
      <c r="GC709">
        <v>110225</v>
      </c>
      <c r="GE709">
        <v>13627</v>
      </c>
      <c r="GG709">
        <v>21479</v>
      </c>
      <c r="GL709">
        <v>-82461</v>
      </c>
      <c r="GQ709">
        <v>4449966</v>
      </c>
      <c r="GR709">
        <v>-1134751</v>
      </c>
      <c r="GS709">
        <v>-1134751</v>
      </c>
      <c r="HB709">
        <v>-463862</v>
      </c>
      <c r="HE709">
        <v>-1598613</v>
      </c>
      <c r="HG709">
        <v>21513774</v>
      </c>
    </row>
    <row r="710" spans="1:215" x14ac:dyDescent="0.25">
      <c r="A710">
        <v>51</v>
      </c>
      <c r="B710" t="s">
        <v>951</v>
      </c>
      <c r="C710">
        <v>2007</v>
      </c>
      <c r="E710" t="s">
        <v>952</v>
      </c>
      <c r="F710">
        <v>1914</v>
      </c>
      <c r="G710">
        <v>0</v>
      </c>
      <c r="I710">
        <v>0</v>
      </c>
      <c r="J710" t="s">
        <v>945</v>
      </c>
      <c r="K710" t="s">
        <v>946</v>
      </c>
      <c r="L710" t="s">
        <v>946</v>
      </c>
      <c r="M710">
        <v>2</v>
      </c>
      <c r="N710" t="s">
        <v>625</v>
      </c>
      <c r="O710">
        <v>0</v>
      </c>
      <c r="P710" t="s">
        <v>633</v>
      </c>
      <c r="Q710" t="s">
        <v>626</v>
      </c>
      <c r="R710">
        <v>2</v>
      </c>
      <c r="S710">
        <v>1</v>
      </c>
      <c r="T710" s="60">
        <v>39263</v>
      </c>
      <c r="U710" s="60">
        <v>39083</v>
      </c>
      <c r="V710" s="60">
        <v>39083</v>
      </c>
      <c r="W710" t="s">
        <v>201</v>
      </c>
      <c r="X710" t="s">
        <v>948</v>
      </c>
      <c r="Y710" t="s">
        <v>627</v>
      </c>
      <c r="Z710">
        <v>3.5000000000000003E-2</v>
      </c>
      <c r="AA710">
        <v>8.2500003000000002E-2</v>
      </c>
      <c r="AB710">
        <v>1</v>
      </c>
      <c r="AC710">
        <v>0</v>
      </c>
      <c r="AD710">
        <v>5</v>
      </c>
      <c r="AE710">
        <v>1</v>
      </c>
      <c r="AF710">
        <v>3</v>
      </c>
      <c r="AG710">
        <v>16</v>
      </c>
      <c r="BP710" s="60">
        <v>39083</v>
      </c>
      <c r="BQ710">
        <v>20820392</v>
      </c>
      <c r="BR710">
        <v>29320714</v>
      </c>
      <c r="BS710">
        <v>0.70999997999999997</v>
      </c>
      <c r="BT710">
        <v>8500322</v>
      </c>
      <c r="BV710">
        <v>4969092</v>
      </c>
      <c r="BW710">
        <v>763798</v>
      </c>
      <c r="BX710">
        <v>0.97800003999999996</v>
      </c>
      <c r="BY710">
        <v>0</v>
      </c>
      <c r="BZ710">
        <v>0</v>
      </c>
      <c r="CA710">
        <v>0</v>
      </c>
      <c r="CC710">
        <v>0.19950001000000001</v>
      </c>
      <c r="CE710">
        <v>0.16249999000000001</v>
      </c>
      <c r="CG710">
        <v>0.14319999999999999</v>
      </c>
      <c r="CJ710">
        <v>0.1013</v>
      </c>
      <c r="CR710">
        <v>0</v>
      </c>
      <c r="CS710">
        <v>0</v>
      </c>
      <c r="CT710">
        <v>0</v>
      </c>
      <c r="CU710">
        <v>0</v>
      </c>
      <c r="CV710">
        <v>0.46389999999999998</v>
      </c>
      <c r="CW710">
        <v>0.20479998999999999</v>
      </c>
      <c r="CX710">
        <v>0.25909999</v>
      </c>
      <c r="CY710">
        <v>0.22850001</v>
      </c>
      <c r="CZ710">
        <v>0.1376</v>
      </c>
      <c r="DA710">
        <v>3.6499998999999998E-2</v>
      </c>
      <c r="DB710">
        <v>9.3999997000000002E-2</v>
      </c>
      <c r="DC710">
        <v>2.9999998999999999E-2</v>
      </c>
      <c r="DD710">
        <v>0.1837</v>
      </c>
      <c r="DE710">
        <v>0</v>
      </c>
      <c r="DF710">
        <v>2007</v>
      </c>
      <c r="DG710">
        <v>0.11381398</v>
      </c>
      <c r="DH710">
        <v>9.2507929000000003E-2</v>
      </c>
      <c r="DI710">
        <v>2.1306060000000002E-2</v>
      </c>
      <c r="DJ710">
        <v>0.14709069</v>
      </c>
      <c r="DK710">
        <v>0.23959862000000001</v>
      </c>
      <c r="DL710">
        <v>591002</v>
      </c>
      <c r="DM710">
        <v>480366</v>
      </c>
      <c r="DN710">
        <v>110636</v>
      </c>
      <c r="DO710">
        <v>763798</v>
      </c>
      <c r="DP710">
        <v>1244164</v>
      </c>
      <c r="DQ710">
        <v>4969092</v>
      </c>
      <c r="DR710">
        <v>0</v>
      </c>
      <c r="DS710">
        <v>0</v>
      </c>
      <c r="DT710">
        <v>0</v>
      </c>
      <c r="DU710">
        <v>0</v>
      </c>
      <c r="DV710">
        <v>88962</v>
      </c>
      <c r="DW710">
        <v>4969092</v>
      </c>
      <c r="DX710">
        <v>44.299999</v>
      </c>
      <c r="DY710">
        <v>13.3</v>
      </c>
      <c r="DZ710">
        <v>55.855998999999997</v>
      </c>
      <c r="EC710">
        <v>47635</v>
      </c>
      <c r="ED710">
        <v>1556423.4</v>
      </c>
      <c r="EE710">
        <v>69.599997999999999</v>
      </c>
      <c r="EF710">
        <v>32.673999999999999</v>
      </c>
      <c r="EG710">
        <v>43518</v>
      </c>
      <c r="EH710">
        <v>1488259.8</v>
      </c>
      <c r="EI710">
        <v>69.599997999999999</v>
      </c>
      <c r="EJ710">
        <v>34.199001000000003</v>
      </c>
      <c r="EN710">
        <v>746</v>
      </c>
      <c r="EO710">
        <v>17471.493999999999</v>
      </c>
      <c r="EP710">
        <v>3371</v>
      </c>
      <c r="ES710">
        <v>0</v>
      </c>
      <c r="EV710">
        <v>136597</v>
      </c>
      <c r="EW710">
        <v>0</v>
      </c>
      <c r="EX710">
        <v>0</v>
      </c>
      <c r="FB710">
        <v>15027018</v>
      </c>
      <c r="FI710">
        <v>23133768</v>
      </c>
      <c r="FP710">
        <v>860113</v>
      </c>
      <c r="FQ710">
        <v>303516</v>
      </c>
      <c r="FW710">
        <v>1163629</v>
      </c>
      <c r="FX710">
        <v>3010248</v>
      </c>
      <c r="FZ710">
        <v>258363</v>
      </c>
      <c r="GA710">
        <v>237509</v>
      </c>
      <c r="GB710">
        <v>495871</v>
      </c>
      <c r="GC710">
        <v>105536</v>
      </c>
      <c r="GE710">
        <v>45299</v>
      </c>
      <c r="GG710">
        <v>5208</v>
      </c>
      <c r="GL710">
        <v>-54504</v>
      </c>
      <c r="GM710">
        <v>5612</v>
      </c>
      <c r="GN710">
        <v>-10485</v>
      </c>
      <c r="GQ710">
        <v>4766413</v>
      </c>
      <c r="GR710">
        <v>-1686373</v>
      </c>
      <c r="GS710">
        <v>-1686373</v>
      </c>
      <c r="HB710">
        <v>-15327</v>
      </c>
      <c r="HE710">
        <v>-1701700</v>
      </c>
      <c r="HG710">
        <v>24578488</v>
      </c>
    </row>
    <row r="711" spans="1:215" x14ac:dyDescent="0.25">
      <c r="A711">
        <v>51</v>
      </c>
      <c r="B711" t="s">
        <v>951</v>
      </c>
      <c r="C711">
        <v>2008</v>
      </c>
      <c r="E711" t="s">
        <v>952</v>
      </c>
      <c r="F711">
        <v>1914</v>
      </c>
      <c r="G711">
        <v>0</v>
      </c>
      <c r="I711">
        <v>0</v>
      </c>
      <c r="J711" t="s">
        <v>945</v>
      </c>
      <c r="K711" t="s">
        <v>946</v>
      </c>
      <c r="L711" t="s">
        <v>946</v>
      </c>
      <c r="M711">
        <v>2</v>
      </c>
      <c r="N711" t="s">
        <v>625</v>
      </c>
      <c r="O711">
        <v>0</v>
      </c>
      <c r="P711" t="s">
        <v>633</v>
      </c>
      <c r="Q711" t="s">
        <v>626</v>
      </c>
      <c r="R711">
        <v>2</v>
      </c>
      <c r="S711">
        <v>1</v>
      </c>
      <c r="T711" s="60">
        <v>39629</v>
      </c>
      <c r="U711" s="60">
        <v>39448</v>
      </c>
      <c r="V711" s="60">
        <v>39448</v>
      </c>
      <c r="W711" t="s">
        <v>201</v>
      </c>
      <c r="X711" t="s">
        <v>948</v>
      </c>
      <c r="Y711" t="s">
        <v>627</v>
      </c>
      <c r="Z711">
        <v>3.5000000000000003E-2</v>
      </c>
      <c r="AA711">
        <v>8.2500003000000002E-2</v>
      </c>
      <c r="AB711">
        <v>1</v>
      </c>
      <c r="AC711">
        <v>0</v>
      </c>
      <c r="AD711">
        <v>5</v>
      </c>
      <c r="AE711">
        <v>1</v>
      </c>
      <c r="AF711">
        <v>3</v>
      </c>
      <c r="AG711">
        <v>15</v>
      </c>
      <c r="BP711" s="60">
        <v>39448</v>
      </c>
      <c r="BQ711">
        <v>22883552</v>
      </c>
      <c r="BR711">
        <v>30955504</v>
      </c>
      <c r="BS711">
        <v>0.73900001999999998</v>
      </c>
      <c r="BT711">
        <v>8071951</v>
      </c>
      <c r="BV711">
        <v>5163498</v>
      </c>
      <c r="BW711">
        <v>749853</v>
      </c>
      <c r="BX711">
        <v>1.079</v>
      </c>
      <c r="BY711">
        <v>0</v>
      </c>
      <c r="BZ711">
        <v>0</v>
      </c>
      <c r="CA711">
        <v>0</v>
      </c>
      <c r="CC711">
        <v>-1.8200001E-2</v>
      </c>
      <c r="CE711">
        <v>0.108</v>
      </c>
      <c r="CG711">
        <v>0.13009999999999999</v>
      </c>
      <c r="CJ711">
        <v>8.1599994999999995E-2</v>
      </c>
      <c r="CR711">
        <v>0</v>
      </c>
      <c r="CS711">
        <v>0</v>
      </c>
      <c r="CT711">
        <v>0</v>
      </c>
      <c r="CU711">
        <v>0</v>
      </c>
      <c r="CV711">
        <v>0.42220002000000001</v>
      </c>
      <c r="CW711">
        <v>0.17519999999999999</v>
      </c>
      <c r="CX711">
        <v>0.24700000999999999</v>
      </c>
      <c r="CY711">
        <v>0.23270001000000001</v>
      </c>
      <c r="CZ711">
        <v>0.1454</v>
      </c>
      <c r="DA711">
        <v>4.1999999000000003E-2</v>
      </c>
      <c r="DB711">
        <v>0.1074</v>
      </c>
      <c r="DC711">
        <v>4.3000001000000003E-2</v>
      </c>
      <c r="DD711">
        <v>0.19470002</v>
      </c>
      <c r="DE711">
        <v>0</v>
      </c>
      <c r="DF711">
        <v>2008</v>
      </c>
      <c r="DG711">
        <v>0.11113882</v>
      </c>
      <c r="DH711">
        <v>9.2373304000000003E-2</v>
      </c>
      <c r="DI711">
        <v>1.8765515E-2</v>
      </c>
      <c r="DJ711">
        <v>0.13896832000000001</v>
      </c>
      <c r="DK711">
        <v>0.23134162999999999</v>
      </c>
      <c r="DL711">
        <v>599689</v>
      </c>
      <c r="DM711">
        <v>498433</v>
      </c>
      <c r="DN711">
        <v>101256</v>
      </c>
      <c r="DO711">
        <v>749853</v>
      </c>
      <c r="DP711">
        <v>1248286</v>
      </c>
      <c r="DQ711">
        <v>5163498</v>
      </c>
      <c r="DR711">
        <v>0</v>
      </c>
      <c r="DS711">
        <v>0</v>
      </c>
      <c r="DT711">
        <v>0</v>
      </c>
      <c r="DU711">
        <v>0</v>
      </c>
      <c r="DV711">
        <v>89636</v>
      </c>
      <c r="DW711">
        <v>5163498</v>
      </c>
      <c r="DX711">
        <v>44.200001</v>
      </c>
      <c r="DY711">
        <v>12.9</v>
      </c>
      <c r="DZ711">
        <v>57.604999999999997</v>
      </c>
      <c r="EC711">
        <v>50024</v>
      </c>
      <c r="ED711">
        <v>1718157.8</v>
      </c>
      <c r="EE711">
        <v>69.699996999999996</v>
      </c>
      <c r="EF711">
        <v>34.347000000000001</v>
      </c>
      <c r="EG711">
        <v>45888</v>
      </c>
      <c r="EH711">
        <v>1646892.4</v>
      </c>
      <c r="EI711">
        <v>69.599997999999999</v>
      </c>
      <c r="EJ711">
        <v>35.889000000000003</v>
      </c>
      <c r="EN711">
        <v>725</v>
      </c>
      <c r="EO711">
        <v>17573.546999999999</v>
      </c>
      <c r="EP711">
        <v>3411</v>
      </c>
      <c r="ES711">
        <v>0</v>
      </c>
      <c r="EV711">
        <v>139660</v>
      </c>
      <c r="EW711">
        <v>0</v>
      </c>
      <c r="EX711">
        <v>0</v>
      </c>
      <c r="FB711">
        <v>16643218</v>
      </c>
      <c r="FI711">
        <v>25316044</v>
      </c>
      <c r="FP711">
        <v>907360</v>
      </c>
      <c r="FQ711">
        <v>573984</v>
      </c>
      <c r="FW711">
        <v>1481344</v>
      </c>
      <c r="FX711">
        <v>-1391268</v>
      </c>
      <c r="FZ711">
        <v>348930</v>
      </c>
      <c r="GA711">
        <v>321861</v>
      </c>
      <c r="GB711">
        <v>670791</v>
      </c>
      <c r="GC711">
        <v>131096</v>
      </c>
      <c r="GE711">
        <v>17501</v>
      </c>
      <c r="GG711">
        <v>2627</v>
      </c>
      <c r="GL711">
        <v>-67819</v>
      </c>
      <c r="GM711">
        <v>4911</v>
      </c>
      <c r="GN711">
        <v>-51</v>
      </c>
      <c r="GQ711">
        <v>849132</v>
      </c>
      <c r="GR711">
        <v>-1859322</v>
      </c>
      <c r="GS711">
        <v>-1859322</v>
      </c>
      <c r="HB711">
        <v>-14975</v>
      </c>
      <c r="HE711">
        <v>-1874297</v>
      </c>
      <c r="HG711">
        <v>23553322</v>
      </c>
    </row>
    <row r="712" spans="1:215" x14ac:dyDescent="0.25">
      <c r="A712">
        <v>51</v>
      </c>
      <c r="B712" t="s">
        <v>951</v>
      </c>
      <c r="C712">
        <v>2009</v>
      </c>
      <c r="E712" t="s">
        <v>952</v>
      </c>
      <c r="F712">
        <v>1914</v>
      </c>
      <c r="G712">
        <v>0</v>
      </c>
      <c r="I712">
        <v>0</v>
      </c>
      <c r="J712" t="s">
        <v>945</v>
      </c>
      <c r="K712" t="s">
        <v>946</v>
      </c>
      <c r="L712" t="s">
        <v>946</v>
      </c>
      <c r="M712">
        <v>2</v>
      </c>
      <c r="N712" t="s">
        <v>625</v>
      </c>
      <c r="O712">
        <v>0</v>
      </c>
      <c r="P712" t="s">
        <v>633</v>
      </c>
      <c r="Q712" t="s">
        <v>626</v>
      </c>
      <c r="R712">
        <v>2</v>
      </c>
      <c r="S712">
        <v>1</v>
      </c>
      <c r="T712" s="60">
        <v>39994</v>
      </c>
      <c r="U712" s="60">
        <v>39814</v>
      </c>
      <c r="V712" s="60">
        <v>39814</v>
      </c>
      <c r="W712" t="s">
        <v>201</v>
      </c>
      <c r="X712" t="s">
        <v>948</v>
      </c>
      <c r="Y712" t="s">
        <v>627</v>
      </c>
      <c r="Z712">
        <v>3.5000000000000003E-2</v>
      </c>
      <c r="AA712">
        <v>8.2500003000000002E-2</v>
      </c>
      <c r="AB712">
        <v>1</v>
      </c>
      <c r="AC712">
        <v>0</v>
      </c>
      <c r="AD712">
        <v>5</v>
      </c>
      <c r="AE712">
        <v>1</v>
      </c>
      <c r="AF712">
        <v>3</v>
      </c>
      <c r="AG712">
        <v>16</v>
      </c>
      <c r="BP712" s="60">
        <v>39814</v>
      </c>
      <c r="BQ712">
        <v>18927732</v>
      </c>
      <c r="BR712">
        <v>32543782</v>
      </c>
      <c r="BS712">
        <v>0.58200001999999995</v>
      </c>
      <c r="BT712">
        <v>13616051</v>
      </c>
      <c r="BV712">
        <v>5389895</v>
      </c>
      <c r="BW712">
        <v>781026</v>
      </c>
      <c r="BX712">
        <v>0.67900002000000004</v>
      </c>
      <c r="BY712">
        <v>0</v>
      </c>
      <c r="BZ712">
        <v>0</v>
      </c>
      <c r="CA712">
        <v>0</v>
      </c>
      <c r="CC712">
        <v>-0.23909999000000001</v>
      </c>
      <c r="CE712">
        <v>-3.5900000000000001E-2</v>
      </c>
      <c r="CG712">
        <v>3.2499999000000002E-2</v>
      </c>
      <c r="CJ712">
        <v>3.9999999000000001E-2</v>
      </c>
      <c r="CR712">
        <v>0</v>
      </c>
      <c r="CS712">
        <v>0</v>
      </c>
      <c r="CT712">
        <v>0</v>
      </c>
      <c r="CU712">
        <v>0</v>
      </c>
      <c r="CV712">
        <v>0.39230000999999998</v>
      </c>
      <c r="CW712">
        <v>0.1525</v>
      </c>
      <c r="CX712">
        <v>0.23979998999999999</v>
      </c>
      <c r="CY712">
        <v>0.23100001000000001</v>
      </c>
      <c r="CZ712">
        <v>0.13770001000000001</v>
      </c>
      <c r="DA712">
        <v>4.5000001999999997E-2</v>
      </c>
      <c r="DB712">
        <v>0.108</v>
      </c>
      <c r="DC712">
        <v>2.1999999999999999E-2</v>
      </c>
      <c r="DD712">
        <v>0.2467</v>
      </c>
      <c r="DE712">
        <v>0</v>
      </c>
      <c r="DF712">
        <v>2009</v>
      </c>
      <c r="DG712">
        <v>0.11117934</v>
      </c>
      <c r="DH712">
        <v>9.2825659000000005E-2</v>
      </c>
      <c r="DI712">
        <v>1.8353677999999998E-2</v>
      </c>
      <c r="DJ712">
        <v>0.20410850999999999</v>
      </c>
      <c r="DK712">
        <v>0.29693416</v>
      </c>
      <c r="DL712">
        <v>626211</v>
      </c>
      <c r="DM712">
        <v>522835</v>
      </c>
      <c r="DN712">
        <v>103376</v>
      </c>
      <c r="DO712">
        <v>1149629</v>
      </c>
      <c r="DP712">
        <v>1672464</v>
      </c>
      <c r="DQ712">
        <v>5389895</v>
      </c>
      <c r="DR712">
        <v>0</v>
      </c>
      <c r="DS712">
        <v>0</v>
      </c>
      <c r="DT712">
        <v>0</v>
      </c>
      <c r="DU712">
        <v>0</v>
      </c>
      <c r="DV712">
        <v>89788</v>
      </c>
      <c r="DW712">
        <v>5389895</v>
      </c>
      <c r="DX712">
        <v>44.099997999999999</v>
      </c>
      <c r="DY712">
        <v>12.8</v>
      </c>
      <c r="DZ712">
        <v>60.028998999999999</v>
      </c>
      <c r="EC712">
        <v>52107</v>
      </c>
      <c r="ED712">
        <v>1862841.6</v>
      </c>
      <c r="EE712">
        <v>69.800003000000004</v>
      </c>
      <c r="EF712">
        <v>35.75</v>
      </c>
      <c r="EG712">
        <v>47892</v>
      </c>
      <c r="EH712">
        <v>1787052.9</v>
      </c>
      <c r="EI712">
        <v>69.699996999999996</v>
      </c>
      <c r="EJ712">
        <v>37.313999000000003</v>
      </c>
      <c r="EN712">
        <v>747</v>
      </c>
      <c r="EO712">
        <v>18572.377</v>
      </c>
      <c r="EP712">
        <v>3468</v>
      </c>
      <c r="ES712">
        <v>0</v>
      </c>
      <c r="EV712">
        <v>141895</v>
      </c>
      <c r="EW712">
        <v>0</v>
      </c>
      <c r="EX712">
        <v>0</v>
      </c>
      <c r="FB712">
        <v>17939690</v>
      </c>
      <c r="FI712">
        <v>17207028</v>
      </c>
      <c r="FP712">
        <v>891941</v>
      </c>
      <c r="FQ712">
        <v>599410</v>
      </c>
      <c r="FW712">
        <v>1491351</v>
      </c>
      <c r="FX712">
        <v>-6206399</v>
      </c>
      <c r="FZ712">
        <v>174405</v>
      </c>
      <c r="GA712">
        <v>237208</v>
      </c>
      <c r="GB712">
        <v>411613</v>
      </c>
      <c r="GC712">
        <v>106267</v>
      </c>
      <c r="GE712">
        <v>11391</v>
      </c>
      <c r="GG712">
        <v>-4971</v>
      </c>
      <c r="GL712">
        <v>-17309</v>
      </c>
      <c r="GQ712">
        <v>-4208057</v>
      </c>
      <c r="GR712">
        <v>-2017174</v>
      </c>
      <c r="GS712">
        <v>-2017174</v>
      </c>
      <c r="HB712">
        <v>-17864</v>
      </c>
      <c r="HE712">
        <v>-2035038</v>
      </c>
      <c r="HG712">
        <v>17310228</v>
      </c>
    </row>
    <row r="713" spans="1:215" x14ac:dyDescent="0.25">
      <c r="A713">
        <v>51</v>
      </c>
      <c r="B713" t="s">
        <v>951</v>
      </c>
      <c r="C713">
        <v>2010</v>
      </c>
      <c r="E713" t="s">
        <v>952</v>
      </c>
      <c r="F713">
        <v>1914</v>
      </c>
      <c r="G713">
        <v>0</v>
      </c>
      <c r="I713">
        <v>0</v>
      </c>
      <c r="J713" t="s">
        <v>945</v>
      </c>
      <c r="K713" t="s">
        <v>946</v>
      </c>
      <c r="L713" t="s">
        <v>946</v>
      </c>
      <c r="M713">
        <v>2</v>
      </c>
      <c r="N713" t="s">
        <v>625</v>
      </c>
      <c r="O713">
        <v>0</v>
      </c>
      <c r="P713" t="s">
        <v>633</v>
      </c>
      <c r="Q713" t="s">
        <v>626</v>
      </c>
      <c r="R713">
        <v>2</v>
      </c>
      <c r="S713">
        <v>1</v>
      </c>
      <c r="T713" s="60">
        <v>40359</v>
      </c>
      <c r="U713" s="60">
        <v>40179</v>
      </c>
      <c r="V713" s="60">
        <v>40179</v>
      </c>
      <c r="W713" t="s">
        <v>201</v>
      </c>
      <c r="X713" t="s">
        <v>948</v>
      </c>
      <c r="Y713" t="s">
        <v>627</v>
      </c>
      <c r="Z713">
        <v>3.5000000000000003E-2</v>
      </c>
      <c r="AA713">
        <v>8.2500003000000002E-2</v>
      </c>
      <c r="AB713">
        <v>1</v>
      </c>
      <c r="AC713">
        <v>0</v>
      </c>
      <c r="AD713">
        <v>5</v>
      </c>
      <c r="AE713">
        <v>1</v>
      </c>
      <c r="AF713">
        <v>3</v>
      </c>
      <c r="AG713">
        <v>15</v>
      </c>
      <c r="BP713" s="60">
        <v>40179</v>
      </c>
      <c r="BQ713">
        <v>21262462</v>
      </c>
      <c r="BR713">
        <v>33738968</v>
      </c>
      <c r="BS713">
        <v>0.63</v>
      </c>
      <c r="BT713">
        <v>12476504</v>
      </c>
      <c r="BV713">
        <v>5509698</v>
      </c>
      <c r="BW713">
        <v>1106052</v>
      </c>
      <c r="BX713">
        <v>0.62400001000000005</v>
      </c>
      <c r="BY713">
        <v>0</v>
      </c>
      <c r="BZ713">
        <v>0</v>
      </c>
      <c r="CA713">
        <v>0</v>
      </c>
      <c r="CC713">
        <v>0.12859999999999999</v>
      </c>
      <c r="CE713">
        <v>-5.5300001000000001E-2</v>
      </c>
      <c r="CG713">
        <v>3.1500001E-2</v>
      </c>
      <c r="CJ713">
        <v>3.6999999999999998E-2</v>
      </c>
      <c r="CR713">
        <v>0</v>
      </c>
      <c r="CS713">
        <v>0</v>
      </c>
      <c r="CT713">
        <v>0</v>
      </c>
      <c r="CU713">
        <v>0</v>
      </c>
      <c r="CV713">
        <v>0.42970002000000002</v>
      </c>
      <c r="CW713">
        <v>0.1734</v>
      </c>
      <c r="CX713">
        <v>0.25629999999999997</v>
      </c>
      <c r="CY713">
        <v>0.23150000000000001</v>
      </c>
      <c r="CZ713">
        <v>0.11270001</v>
      </c>
      <c r="DA713">
        <v>4.1399999999999999E-2</v>
      </c>
      <c r="DB713">
        <v>9.1899997999999997E-2</v>
      </c>
      <c r="DC713">
        <v>1.66E-2</v>
      </c>
      <c r="DD713">
        <v>0.23029999000000001</v>
      </c>
      <c r="DE713">
        <v>0</v>
      </c>
      <c r="DF713">
        <v>2010</v>
      </c>
      <c r="DG713">
        <v>0.11122606</v>
      </c>
      <c r="DH713">
        <v>9.3242981000000003E-2</v>
      </c>
      <c r="DI713">
        <v>1.7983081000000001E-2</v>
      </c>
      <c r="DJ713">
        <v>0.19210181000000001</v>
      </c>
      <c r="DK713">
        <v>0.28534478000000002</v>
      </c>
      <c r="DL713">
        <v>640399</v>
      </c>
      <c r="DM713">
        <v>536859</v>
      </c>
      <c r="DN713">
        <v>103540</v>
      </c>
      <c r="DO713">
        <v>1106052</v>
      </c>
      <c r="DP713">
        <v>1642911</v>
      </c>
      <c r="DQ713">
        <v>5509698</v>
      </c>
      <c r="DR713">
        <v>0</v>
      </c>
      <c r="DS713">
        <v>0</v>
      </c>
      <c r="DT713">
        <v>0</v>
      </c>
      <c r="DU713">
        <v>0</v>
      </c>
      <c r="DV713">
        <v>88673</v>
      </c>
      <c r="DW713">
        <v>5509698</v>
      </c>
      <c r="DX713">
        <v>44.200001</v>
      </c>
      <c r="DY713">
        <v>12.8</v>
      </c>
      <c r="DZ713">
        <v>62.134998000000003</v>
      </c>
      <c r="EC713">
        <v>53951</v>
      </c>
      <c r="ED713">
        <v>1999778.3</v>
      </c>
      <c r="EE713">
        <v>70</v>
      </c>
      <c r="EF713">
        <v>37.067000999999998</v>
      </c>
      <c r="EG713">
        <v>49686</v>
      </c>
      <c r="EH713">
        <v>1919712.9</v>
      </c>
      <c r="EI713">
        <v>69.900002000000001</v>
      </c>
      <c r="EJ713">
        <v>38.637000999999998</v>
      </c>
      <c r="EN713">
        <v>733</v>
      </c>
      <c r="EO713">
        <v>17601.93</v>
      </c>
      <c r="EP713">
        <v>3532</v>
      </c>
      <c r="ES713">
        <v>0</v>
      </c>
      <c r="EV713">
        <v>142624</v>
      </c>
      <c r="EW713">
        <v>0</v>
      </c>
      <c r="EX713">
        <v>0</v>
      </c>
      <c r="FB713">
        <v>19035672</v>
      </c>
      <c r="FI713">
        <v>19329512</v>
      </c>
      <c r="FP713">
        <v>933274</v>
      </c>
      <c r="FQ713">
        <v>593147</v>
      </c>
      <c r="FW713">
        <v>1526421</v>
      </c>
      <c r="FX713">
        <v>1665814</v>
      </c>
      <c r="FZ713">
        <v>143113</v>
      </c>
      <c r="GA713">
        <v>211946</v>
      </c>
      <c r="GB713">
        <v>355058</v>
      </c>
      <c r="GC713">
        <v>91370</v>
      </c>
      <c r="GE713">
        <v>26262</v>
      </c>
      <c r="GG713">
        <v>2198</v>
      </c>
      <c r="GL713">
        <v>-27814</v>
      </c>
      <c r="GQ713">
        <v>3639309</v>
      </c>
      <c r="GR713">
        <v>-2146929</v>
      </c>
      <c r="GS713">
        <v>-2146929</v>
      </c>
      <c r="HB713">
        <v>-15831</v>
      </c>
      <c r="HD713">
        <v>-126871</v>
      </c>
      <c r="HE713">
        <v>-2289631</v>
      </c>
      <c r="HG713">
        <v>18659904</v>
      </c>
    </row>
    <row r="714" spans="1:215" x14ac:dyDescent="0.25">
      <c r="A714">
        <v>51</v>
      </c>
      <c r="B714" t="s">
        <v>951</v>
      </c>
      <c r="C714">
        <v>2011</v>
      </c>
      <c r="E714" t="s">
        <v>952</v>
      </c>
      <c r="F714">
        <v>1914</v>
      </c>
      <c r="G714">
        <v>0</v>
      </c>
      <c r="I714">
        <v>0</v>
      </c>
      <c r="J714" t="s">
        <v>945</v>
      </c>
      <c r="K714" t="s">
        <v>946</v>
      </c>
      <c r="L714" t="s">
        <v>946</v>
      </c>
      <c r="M714">
        <v>2</v>
      </c>
      <c r="N714" t="s">
        <v>625</v>
      </c>
      <c r="O714">
        <v>0</v>
      </c>
      <c r="P714" t="s">
        <v>633</v>
      </c>
      <c r="Q714" t="s">
        <v>626</v>
      </c>
      <c r="R714">
        <v>2</v>
      </c>
      <c r="S714">
        <v>1</v>
      </c>
      <c r="T714" s="60">
        <v>40724</v>
      </c>
      <c r="U714" s="60">
        <v>40544</v>
      </c>
      <c r="V714" s="60">
        <v>40544</v>
      </c>
      <c r="W714" t="s">
        <v>201</v>
      </c>
      <c r="X714" t="s">
        <v>948</v>
      </c>
      <c r="Y714" t="s">
        <v>627</v>
      </c>
      <c r="Z714">
        <v>3.5000000000000003E-2</v>
      </c>
      <c r="AA714">
        <v>8.2500003000000002E-2</v>
      </c>
      <c r="AB714">
        <v>1</v>
      </c>
      <c r="AC714">
        <v>0</v>
      </c>
      <c r="AD714">
        <v>5</v>
      </c>
      <c r="AE714">
        <v>1</v>
      </c>
      <c r="AF714">
        <v>3</v>
      </c>
      <c r="AG714">
        <v>30</v>
      </c>
      <c r="BP714" s="60">
        <v>40544</v>
      </c>
      <c r="BQ714">
        <v>23117952</v>
      </c>
      <c r="BR714">
        <v>34890992</v>
      </c>
      <c r="BS714">
        <v>0.66300004999999995</v>
      </c>
      <c r="BT714">
        <v>11773039</v>
      </c>
      <c r="BV714">
        <v>5558311</v>
      </c>
      <c r="BW714">
        <v>767960</v>
      </c>
      <c r="BX714">
        <v>1.1140000000000001</v>
      </c>
      <c r="BY714">
        <v>0</v>
      </c>
      <c r="BZ714">
        <v>0</v>
      </c>
      <c r="CA714">
        <v>0</v>
      </c>
      <c r="CC714">
        <v>0.22359999999999999</v>
      </c>
      <c r="CE714">
        <v>1.66E-2</v>
      </c>
      <c r="CG714">
        <v>4.3499998999999998E-2</v>
      </c>
      <c r="CJ714">
        <v>6.5399997000000001E-2</v>
      </c>
      <c r="CR714">
        <v>0</v>
      </c>
      <c r="CS714">
        <v>0</v>
      </c>
      <c r="CT714">
        <v>0</v>
      </c>
      <c r="CU714">
        <v>0</v>
      </c>
      <c r="CV714">
        <v>0.47770000000000001</v>
      </c>
      <c r="CW714">
        <v>0.19580001</v>
      </c>
      <c r="CX714">
        <v>0.28190001999999997</v>
      </c>
      <c r="CY714">
        <v>0.21740000000000001</v>
      </c>
      <c r="CZ714">
        <v>9.8800003999999997E-2</v>
      </c>
      <c r="DA714">
        <v>4.5000001999999997E-2</v>
      </c>
      <c r="DB714">
        <v>8.1899993000000004E-2</v>
      </c>
      <c r="DC714">
        <v>1.7000001000000001E-2</v>
      </c>
      <c r="DD714">
        <v>0.20599999999999999</v>
      </c>
      <c r="DE714">
        <v>0</v>
      </c>
      <c r="DF714">
        <v>2011</v>
      </c>
      <c r="DG714">
        <v>0.11204325</v>
      </c>
      <c r="DH714">
        <v>9.3627974000000003E-2</v>
      </c>
      <c r="DI714">
        <v>1.8415286999999999E-2</v>
      </c>
      <c r="DJ714">
        <v>0.13221461000000001</v>
      </c>
      <c r="DK714">
        <v>0.2258426</v>
      </c>
      <c r="DL714">
        <v>650796</v>
      </c>
      <c r="DM714">
        <v>543832</v>
      </c>
      <c r="DN714">
        <v>106964</v>
      </c>
      <c r="DO714">
        <v>767960</v>
      </c>
      <c r="DP714">
        <v>1311792</v>
      </c>
      <c r="DQ714">
        <v>5558311</v>
      </c>
      <c r="DR714">
        <v>0</v>
      </c>
      <c r="DS714">
        <v>0</v>
      </c>
      <c r="DT714">
        <v>0</v>
      </c>
      <c r="DU714">
        <v>0</v>
      </c>
      <c r="DV714">
        <v>87136</v>
      </c>
      <c r="DW714">
        <v>5558311.5</v>
      </c>
      <c r="DX714">
        <v>44.299999</v>
      </c>
      <c r="DY714">
        <v>12.9</v>
      </c>
      <c r="DZ714">
        <v>63.789000999999999</v>
      </c>
      <c r="EC714">
        <v>55690</v>
      </c>
      <c r="ED714">
        <v>2133290.2999999998</v>
      </c>
      <c r="EE714">
        <v>70.199996999999996</v>
      </c>
      <c r="EF714">
        <v>38.306998999999998</v>
      </c>
      <c r="EG714">
        <v>51363</v>
      </c>
      <c r="EH714">
        <v>2048750.6</v>
      </c>
      <c r="EI714">
        <v>70.099997999999999</v>
      </c>
      <c r="EJ714">
        <v>39.887999999999998</v>
      </c>
      <c r="EN714">
        <v>737</v>
      </c>
      <c r="EO714">
        <v>19251.025000000001</v>
      </c>
      <c r="EP714">
        <v>3590</v>
      </c>
      <c r="ES714">
        <v>0</v>
      </c>
      <c r="EV714">
        <v>142826</v>
      </c>
      <c r="EW714">
        <v>0</v>
      </c>
      <c r="EX714">
        <v>0</v>
      </c>
      <c r="FB714">
        <v>20159900</v>
      </c>
      <c r="FI714">
        <v>21016320</v>
      </c>
      <c r="FP714">
        <v>976491</v>
      </c>
      <c r="FQ714">
        <v>616533</v>
      </c>
      <c r="FW714">
        <v>1593024</v>
      </c>
      <c r="FX714">
        <v>3499283</v>
      </c>
      <c r="FZ714">
        <v>154837</v>
      </c>
      <c r="GA714">
        <v>274706</v>
      </c>
      <c r="GB714">
        <v>429543</v>
      </c>
      <c r="GC714">
        <v>89101</v>
      </c>
      <c r="GE714">
        <v>43878</v>
      </c>
      <c r="GG714">
        <v>61</v>
      </c>
      <c r="GL714">
        <v>-30432</v>
      </c>
      <c r="GQ714">
        <v>5624458</v>
      </c>
      <c r="GR714">
        <v>-2197622</v>
      </c>
      <c r="GS714">
        <v>-2197622</v>
      </c>
      <c r="HB714">
        <v>-16777</v>
      </c>
      <c r="HD714">
        <v>-121290</v>
      </c>
      <c r="HE714">
        <v>-2335689</v>
      </c>
      <c r="HF714">
        <v>-52298</v>
      </c>
      <c r="HG714">
        <v>21896376</v>
      </c>
    </row>
    <row r="715" spans="1:215" x14ac:dyDescent="0.25">
      <c r="A715">
        <v>51</v>
      </c>
      <c r="B715" t="s">
        <v>951</v>
      </c>
      <c r="C715">
        <v>2012</v>
      </c>
      <c r="E715" t="s">
        <v>952</v>
      </c>
      <c r="F715">
        <v>1914</v>
      </c>
      <c r="G715">
        <v>0</v>
      </c>
      <c r="I715">
        <v>0</v>
      </c>
      <c r="J715" t="s">
        <v>945</v>
      </c>
      <c r="K715" t="s">
        <v>946</v>
      </c>
      <c r="L715" t="s">
        <v>946</v>
      </c>
      <c r="M715">
        <v>2</v>
      </c>
      <c r="N715" t="s">
        <v>625</v>
      </c>
      <c r="O715">
        <v>0</v>
      </c>
      <c r="P715" t="s">
        <v>633</v>
      </c>
      <c r="Q715" t="s">
        <v>626</v>
      </c>
      <c r="R715">
        <v>2</v>
      </c>
      <c r="S715">
        <v>1</v>
      </c>
      <c r="T715" s="60">
        <v>41090</v>
      </c>
      <c r="U715" s="60">
        <v>40909</v>
      </c>
      <c r="V715" s="60">
        <v>40909</v>
      </c>
      <c r="W715" t="s">
        <v>201</v>
      </c>
      <c r="X715" t="s">
        <v>948</v>
      </c>
      <c r="Y715" t="s">
        <v>627</v>
      </c>
      <c r="Z715">
        <v>3.5000000000000003E-2</v>
      </c>
      <c r="AA715">
        <v>8.2500003000000002E-2</v>
      </c>
      <c r="AB715">
        <v>1</v>
      </c>
      <c r="AC715">
        <v>0</v>
      </c>
      <c r="AD715">
        <v>5</v>
      </c>
      <c r="AE715">
        <v>1</v>
      </c>
      <c r="AF715">
        <v>3</v>
      </c>
      <c r="AG715">
        <v>28</v>
      </c>
      <c r="BP715" s="60">
        <v>40909</v>
      </c>
      <c r="BQ715">
        <v>22141476</v>
      </c>
      <c r="BR715">
        <v>36483028</v>
      </c>
      <c r="BS715">
        <v>0.60699999000000004</v>
      </c>
      <c r="BT715">
        <v>14341552</v>
      </c>
      <c r="BV715">
        <v>5655353</v>
      </c>
      <c r="BW715">
        <v>941918</v>
      </c>
      <c r="BX715">
        <v>0.90199994999999999</v>
      </c>
      <c r="BY715">
        <v>0</v>
      </c>
      <c r="BZ715">
        <v>0</v>
      </c>
      <c r="CA715">
        <v>0</v>
      </c>
      <c r="CC715">
        <v>-8.0000000000000004E-4</v>
      </c>
      <c r="CE715">
        <v>0.11350001</v>
      </c>
      <c r="CG715">
        <v>6.1000000000000004E-3</v>
      </c>
      <c r="CJ715">
        <v>7.2499997999999996E-2</v>
      </c>
      <c r="CR715">
        <v>0</v>
      </c>
      <c r="CS715">
        <v>0</v>
      </c>
      <c r="CT715">
        <v>0</v>
      </c>
      <c r="CU715">
        <v>0</v>
      </c>
      <c r="CV715">
        <v>0.40650001000000002</v>
      </c>
      <c r="CW715">
        <v>0.17680000000000001</v>
      </c>
      <c r="CX715">
        <v>0.22969999999999999</v>
      </c>
      <c r="CY715">
        <v>0.23210001</v>
      </c>
      <c r="CZ715">
        <v>9.4999999000000002E-2</v>
      </c>
      <c r="DA715">
        <v>6.1400000000000003E-2</v>
      </c>
      <c r="DB715">
        <v>9.7099996999999993E-2</v>
      </c>
      <c r="DC715">
        <v>1.7100001E-2</v>
      </c>
      <c r="DD715">
        <v>0.24720001</v>
      </c>
      <c r="DE715">
        <v>0</v>
      </c>
      <c r="DF715">
        <v>2012</v>
      </c>
      <c r="DG715">
        <v>0.11526928</v>
      </c>
      <c r="DH715">
        <v>9.4473973000000003E-2</v>
      </c>
      <c r="DI715">
        <v>2.0795307999999998E-2</v>
      </c>
      <c r="DJ715">
        <v>0.16014745999999999</v>
      </c>
      <c r="DK715">
        <v>0.25462141999999999</v>
      </c>
      <c r="DL715">
        <v>677964</v>
      </c>
      <c r="DM715">
        <v>555655</v>
      </c>
      <c r="DN715">
        <v>122309</v>
      </c>
      <c r="DO715">
        <v>941918</v>
      </c>
      <c r="DP715">
        <v>1497573</v>
      </c>
      <c r="DQ715">
        <v>5655353</v>
      </c>
      <c r="DR715">
        <v>0</v>
      </c>
      <c r="DS715">
        <v>0</v>
      </c>
      <c r="DT715">
        <v>0</v>
      </c>
      <c r="DU715">
        <v>0</v>
      </c>
      <c r="DV715">
        <v>86860</v>
      </c>
      <c r="DW715">
        <v>5655353</v>
      </c>
      <c r="DX715">
        <v>42.200001</v>
      </c>
      <c r="DY715">
        <v>12.8</v>
      </c>
      <c r="DZ715">
        <v>65.109001000000006</v>
      </c>
      <c r="EC715">
        <v>57406</v>
      </c>
      <c r="ED715">
        <v>2261958.5</v>
      </c>
      <c r="EE715">
        <v>70.400002000000001</v>
      </c>
      <c r="EF715">
        <v>39.402999999999999</v>
      </c>
      <c r="EG715">
        <v>53055</v>
      </c>
      <c r="EH715">
        <v>2173943.5</v>
      </c>
      <c r="EI715">
        <v>70.400002000000001</v>
      </c>
      <c r="EJ715">
        <v>40.974997999999999</v>
      </c>
      <c r="EN715">
        <v>731</v>
      </c>
      <c r="EO715">
        <v>19666.666000000001</v>
      </c>
      <c r="EP715">
        <v>3620</v>
      </c>
      <c r="ES715">
        <v>0</v>
      </c>
      <c r="EV715">
        <v>144266</v>
      </c>
      <c r="EW715">
        <v>0</v>
      </c>
      <c r="EX715">
        <v>0</v>
      </c>
      <c r="FB715">
        <v>21520704</v>
      </c>
      <c r="FI715">
        <v>20128614</v>
      </c>
      <c r="FP715">
        <v>939945</v>
      </c>
      <c r="FQ715">
        <v>640056</v>
      </c>
      <c r="FW715">
        <v>1580001</v>
      </c>
      <c r="FX715">
        <v>-681256</v>
      </c>
      <c r="FZ715">
        <v>154639</v>
      </c>
      <c r="GA715">
        <v>301615</v>
      </c>
      <c r="GB715">
        <v>456255</v>
      </c>
      <c r="GC715">
        <v>95671</v>
      </c>
      <c r="GE715">
        <v>35683</v>
      </c>
      <c r="GG715">
        <v>-2135</v>
      </c>
      <c r="GL715">
        <v>-30778</v>
      </c>
      <c r="GQ715">
        <v>1453441</v>
      </c>
      <c r="GR715">
        <v>-2330836</v>
      </c>
      <c r="GS715">
        <v>-2330836</v>
      </c>
      <c r="HB715">
        <v>-14958</v>
      </c>
      <c r="HD715">
        <v>-90399</v>
      </c>
      <c r="HE715">
        <v>-2436193</v>
      </c>
      <c r="HG715">
        <v>20913624</v>
      </c>
    </row>
    <row r="716" spans="1:215" x14ac:dyDescent="0.25">
      <c r="A716">
        <v>51</v>
      </c>
      <c r="B716" t="s">
        <v>951</v>
      </c>
      <c r="C716">
        <v>2013</v>
      </c>
      <c r="E716" t="s">
        <v>952</v>
      </c>
      <c r="F716">
        <v>1914</v>
      </c>
      <c r="G716">
        <v>0</v>
      </c>
      <c r="I716">
        <v>0</v>
      </c>
      <c r="J716" t="s">
        <v>945</v>
      </c>
      <c r="K716" t="s">
        <v>946</v>
      </c>
      <c r="L716" t="s">
        <v>946</v>
      </c>
      <c r="M716">
        <v>2</v>
      </c>
      <c r="N716" t="s">
        <v>625</v>
      </c>
      <c r="O716">
        <v>0</v>
      </c>
      <c r="P716" t="s">
        <v>633</v>
      </c>
      <c r="Q716" t="s">
        <v>626</v>
      </c>
      <c r="R716">
        <v>2</v>
      </c>
      <c r="S716">
        <v>1</v>
      </c>
      <c r="T716" s="60">
        <v>41455</v>
      </c>
      <c r="U716" s="60">
        <v>41275</v>
      </c>
      <c r="V716" s="60">
        <v>41275</v>
      </c>
      <c r="W716" t="s">
        <v>201</v>
      </c>
      <c r="X716" t="s">
        <v>948</v>
      </c>
      <c r="Y716" t="s">
        <v>627</v>
      </c>
      <c r="Z716">
        <v>3.5000000000000003E-2</v>
      </c>
      <c r="AA716">
        <v>7.9999998000000003E-2</v>
      </c>
      <c r="AB716">
        <v>1</v>
      </c>
      <c r="AC716">
        <v>0</v>
      </c>
      <c r="AD716">
        <v>5</v>
      </c>
      <c r="AE716">
        <v>1</v>
      </c>
      <c r="AF716">
        <v>3</v>
      </c>
      <c r="AG716">
        <v>27</v>
      </c>
      <c r="AI716" t="s">
        <v>953</v>
      </c>
      <c r="AO716">
        <v>21934212</v>
      </c>
      <c r="AP716">
        <v>21787470</v>
      </c>
      <c r="AQ716">
        <v>-950720</v>
      </c>
      <c r="AR716">
        <v>0</v>
      </c>
      <c r="AS716">
        <v>0</v>
      </c>
      <c r="AT716">
        <v>1</v>
      </c>
      <c r="AU716">
        <v>1</v>
      </c>
      <c r="AV716">
        <v>2</v>
      </c>
      <c r="AX716">
        <v>0</v>
      </c>
      <c r="AY716">
        <v>0.2</v>
      </c>
      <c r="AZ716">
        <v>5</v>
      </c>
      <c r="BA716">
        <v>0</v>
      </c>
      <c r="BB716">
        <v>0</v>
      </c>
      <c r="BC716">
        <v>4</v>
      </c>
      <c r="BD716">
        <v>2</v>
      </c>
      <c r="BE716">
        <v>1</v>
      </c>
      <c r="BF716">
        <v>1.1000000000000001</v>
      </c>
      <c r="BG716">
        <v>0.89999998000000003</v>
      </c>
      <c r="BP716" s="60">
        <v>41275</v>
      </c>
      <c r="BQ716">
        <v>21787470</v>
      </c>
      <c r="BR716">
        <v>39135216</v>
      </c>
      <c r="BS716">
        <v>0.55699997999999995</v>
      </c>
      <c r="BT716">
        <v>17347748</v>
      </c>
      <c r="BV716">
        <v>5783294</v>
      </c>
      <c r="BW716">
        <v>1104486</v>
      </c>
      <c r="BX716">
        <v>0.80720000999999997</v>
      </c>
      <c r="BY716">
        <v>0</v>
      </c>
      <c r="BZ716">
        <v>0</v>
      </c>
      <c r="CA716">
        <v>0</v>
      </c>
      <c r="CC716">
        <v>0.12729999</v>
      </c>
      <c r="CE716">
        <v>0.11300001</v>
      </c>
      <c r="CG716">
        <v>3.4299998999999998E-2</v>
      </c>
      <c r="CJ716">
        <v>8.1199995999999997E-2</v>
      </c>
      <c r="CR716">
        <v>0</v>
      </c>
      <c r="CS716">
        <v>0</v>
      </c>
      <c r="CT716">
        <v>0</v>
      </c>
      <c r="CU716">
        <v>0</v>
      </c>
      <c r="CV716">
        <v>0.41429999000000001</v>
      </c>
      <c r="CW716">
        <v>0.17959998999999999</v>
      </c>
      <c r="CX716">
        <v>0.23469999</v>
      </c>
      <c r="CY716">
        <v>0.22840000999999999</v>
      </c>
      <c r="CZ716">
        <v>9.8400003999999999E-2</v>
      </c>
      <c r="DA716">
        <v>5.6399997E-2</v>
      </c>
      <c r="DB716">
        <v>0.10770001</v>
      </c>
      <c r="DC716">
        <v>1.7000001000000001E-2</v>
      </c>
      <c r="DD716">
        <v>0.2326</v>
      </c>
      <c r="DE716">
        <v>0</v>
      </c>
      <c r="DF716">
        <v>2013</v>
      </c>
      <c r="DG716">
        <v>0.11507647999999999</v>
      </c>
      <c r="DH716">
        <v>9.5181643999999996E-2</v>
      </c>
      <c r="DI716">
        <v>1.9894835999999999E-2</v>
      </c>
      <c r="DJ716">
        <v>0.18363336999999999</v>
      </c>
      <c r="DK716">
        <v>0</v>
      </c>
      <c r="DL716">
        <v>692142</v>
      </c>
      <c r="DM716">
        <v>572482</v>
      </c>
      <c r="DN716">
        <v>119660</v>
      </c>
      <c r="DO716">
        <v>1104486</v>
      </c>
      <c r="DQ716">
        <v>5783294</v>
      </c>
      <c r="DR716">
        <v>0</v>
      </c>
      <c r="DS716">
        <v>0</v>
      </c>
      <c r="DT716">
        <v>0</v>
      </c>
      <c r="DU716">
        <v>0</v>
      </c>
      <c r="DV716">
        <v>87765</v>
      </c>
      <c r="DW716">
        <v>5783294</v>
      </c>
      <c r="DX716">
        <v>44.099997999999999</v>
      </c>
      <c r="DY716">
        <v>12.9</v>
      </c>
      <c r="DZ716">
        <v>65.894997000000004</v>
      </c>
      <c r="EC716">
        <v>59019</v>
      </c>
      <c r="ED716">
        <v>2375963.5</v>
      </c>
      <c r="EE716">
        <v>70.900002000000001</v>
      </c>
      <c r="EF716">
        <v>40.257998999999998</v>
      </c>
      <c r="EG716">
        <v>54658</v>
      </c>
      <c r="EI716">
        <v>70.699996999999996</v>
      </c>
      <c r="EJ716">
        <v>41.912998000000002</v>
      </c>
      <c r="EN716">
        <v>735</v>
      </c>
      <c r="EP716">
        <v>3626</v>
      </c>
      <c r="ES716">
        <v>0</v>
      </c>
      <c r="EV716">
        <v>146784</v>
      </c>
      <c r="EW716">
        <v>0</v>
      </c>
      <c r="EX716">
        <v>0</v>
      </c>
      <c r="FB716">
        <v>23529296</v>
      </c>
      <c r="FI716">
        <v>21934212</v>
      </c>
    </row>
    <row r="717" spans="1:215" x14ac:dyDescent="0.25">
      <c r="A717">
        <v>51</v>
      </c>
      <c r="B717" t="s">
        <v>951</v>
      </c>
      <c r="C717">
        <v>2014</v>
      </c>
      <c r="E717" t="s">
        <v>952</v>
      </c>
      <c r="F717">
        <v>1914</v>
      </c>
      <c r="G717">
        <v>0</v>
      </c>
      <c r="I717">
        <v>0</v>
      </c>
      <c r="J717" t="s">
        <v>945</v>
      </c>
      <c r="K717" t="s">
        <v>946</v>
      </c>
      <c r="L717" t="s">
        <v>946</v>
      </c>
      <c r="M717">
        <v>2</v>
      </c>
      <c r="N717" t="s">
        <v>625</v>
      </c>
      <c r="O717">
        <v>0</v>
      </c>
      <c r="P717" t="s">
        <v>633</v>
      </c>
      <c r="Q717" t="s">
        <v>626</v>
      </c>
      <c r="R717">
        <v>2</v>
      </c>
      <c r="S717">
        <v>1</v>
      </c>
      <c r="T717" s="60">
        <v>41820</v>
      </c>
      <c r="U717" s="60">
        <v>41640</v>
      </c>
      <c r="AI717" t="s">
        <v>954</v>
      </c>
      <c r="AO717">
        <v>24183392</v>
      </c>
      <c r="AP717">
        <v>22940196</v>
      </c>
      <c r="AQ717">
        <v>-1046395</v>
      </c>
      <c r="AR717">
        <v>0</v>
      </c>
      <c r="AS717">
        <v>0</v>
      </c>
      <c r="AT717">
        <v>1</v>
      </c>
      <c r="AU717">
        <v>1</v>
      </c>
      <c r="AV717">
        <v>2</v>
      </c>
      <c r="AX717">
        <v>0</v>
      </c>
      <c r="AY717">
        <v>0.2</v>
      </c>
      <c r="AZ717">
        <v>5</v>
      </c>
      <c r="BA717">
        <v>0</v>
      </c>
      <c r="BB717">
        <v>0</v>
      </c>
      <c r="BC717">
        <v>4</v>
      </c>
      <c r="BD717">
        <v>2</v>
      </c>
      <c r="BE717">
        <v>1</v>
      </c>
      <c r="BF717">
        <v>1.1000000000000001</v>
      </c>
      <c r="BG717">
        <v>0.89999998000000003</v>
      </c>
      <c r="BP717" s="60">
        <v>41640</v>
      </c>
      <c r="BQ717">
        <v>22940196</v>
      </c>
      <c r="BR717">
        <v>40741696</v>
      </c>
      <c r="BS717">
        <v>0.56299995999999997</v>
      </c>
      <c r="BT717">
        <v>17801500</v>
      </c>
      <c r="BV717">
        <v>5962650</v>
      </c>
      <c r="BY717">
        <v>0</v>
      </c>
      <c r="BZ717">
        <v>0</v>
      </c>
      <c r="CA717">
        <v>0</v>
      </c>
      <c r="CS717">
        <v>0</v>
      </c>
      <c r="CT717">
        <v>0</v>
      </c>
      <c r="CU717">
        <v>0</v>
      </c>
      <c r="CV717">
        <v>0</v>
      </c>
      <c r="CW717">
        <v>0</v>
      </c>
      <c r="CX717">
        <v>0</v>
      </c>
      <c r="CY717">
        <v>0</v>
      </c>
      <c r="CZ717">
        <v>0</v>
      </c>
      <c r="DA717">
        <v>0</v>
      </c>
      <c r="DB717">
        <v>0</v>
      </c>
      <c r="DC717">
        <v>0</v>
      </c>
      <c r="DD717">
        <v>0</v>
      </c>
      <c r="DE717">
        <v>0</v>
      </c>
      <c r="DG717">
        <v>0.11583582000000001</v>
      </c>
      <c r="DH717">
        <v>9.5398663999999994E-2</v>
      </c>
      <c r="DI717">
        <v>2.0437157000000001E-2</v>
      </c>
      <c r="DJ717">
        <v>0.18681370999999999</v>
      </c>
      <c r="DK717">
        <v>0</v>
      </c>
      <c r="DL717">
        <v>718316</v>
      </c>
      <c r="DM717">
        <v>591582</v>
      </c>
      <c r="DN717">
        <v>126734</v>
      </c>
      <c r="DO717">
        <v>1158461</v>
      </c>
      <c r="DQ717">
        <v>5962650</v>
      </c>
      <c r="DR717">
        <v>0</v>
      </c>
      <c r="DS717">
        <v>0</v>
      </c>
      <c r="DT717">
        <v>0</v>
      </c>
      <c r="DU717">
        <v>0</v>
      </c>
      <c r="DV717">
        <v>88788</v>
      </c>
      <c r="DW717">
        <v>596249.93999999994</v>
      </c>
      <c r="DX717">
        <v>44</v>
      </c>
      <c r="DY717">
        <v>12.9</v>
      </c>
      <c r="DZ717">
        <v>67.155997999999997</v>
      </c>
      <c r="EC717">
        <v>61034</v>
      </c>
      <c r="ED717">
        <v>2503106.7999999998</v>
      </c>
      <c r="EE717">
        <v>71.099997999999999</v>
      </c>
      <c r="EF717">
        <v>41.012000999999998</v>
      </c>
      <c r="EG717">
        <v>56586</v>
      </c>
      <c r="EJ717">
        <v>42.657001000000001</v>
      </c>
      <c r="EN717">
        <v>749</v>
      </c>
      <c r="EP717">
        <v>3699</v>
      </c>
      <c r="EV717">
        <v>149822</v>
      </c>
      <c r="EW717">
        <v>0</v>
      </c>
      <c r="EX717">
        <v>0</v>
      </c>
      <c r="FB717">
        <v>24568214</v>
      </c>
    </row>
    <row r="718" spans="1:215" x14ac:dyDescent="0.25">
      <c r="A718">
        <v>52</v>
      </c>
      <c r="B718" t="s">
        <v>955</v>
      </c>
      <c r="C718">
        <v>2001</v>
      </c>
      <c r="E718" t="s">
        <v>956</v>
      </c>
      <c r="F718">
        <v>1945</v>
      </c>
      <c r="G718">
        <v>0</v>
      </c>
      <c r="I718">
        <v>0</v>
      </c>
      <c r="J718" t="s">
        <v>957</v>
      </c>
      <c r="K718" t="s">
        <v>958</v>
      </c>
      <c r="L718" t="s">
        <v>958</v>
      </c>
      <c r="M718">
        <v>5</v>
      </c>
      <c r="N718" t="s">
        <v>721</v>
      </c>
      <c r="O718">
        <v>1</v>
      </c>
      <c r="P718" t="s">
        <v>616</v>
      </c>
      <c r="Q718" t="s">
        <v>617</v>
      </c>
      <c r="R718">
        <v>2</v>
      </c>
      <c r="S718">
        <v>0</v>
      </c>
      <c r="T718" s="60">
        <v>37256</v>
      </c>
      <c r="U718" s="60">
        <v>37256</v>
      </c>
      <c r="V718" s="60">
        <v>37256</v>
      </c>
      <c r="W718" t="s">
        <v>201</v>
      </c>
      <c r="X718" t="s">
        <v>959</v>
      </c>
      <c r="Y718" t="s">
        <v>619</v>
      </c>
      <c r="Z718">
        <v>4.5000001999999997E-2</v>
      </c>
      <c r="AA718">
        <v>7.9999998000000003E-2</v>
      </c>
      <c r="AB718">
        <v>1</v>
      </c>
      <c r="AC718">
        <v>0</v>
      </c>
      <c r="AD718">
        <v>5</v>
      </c>
      <c r="AE718">
        <v>1</v>
      </c>
      <c r="AF718">
        <v>1</v>
      </c>
      <c r="AG718">
        <v>30</v>
      </c>
      <c r="BP718" s="60">
        <v>37256</v>
      </c>
      <c r="BQ718">
        <v>4034400</v>
      </c>
      <c r="BR718">
        <v>4783900</v>
      </c>
      <c r="BS718">
        <v>0.84332865000000001</v>
      </c>
      <c r="BT718">
        <v>749500</v>
      </c>
      <c r="BV718">
        <v>1271600</v>
      </c>
      <c r="BW718">
        <v>118000</v>
      </c>
      <c r="BX718">
        <v>1.1799999000000001</v>
      </c>
      <c r="BY718">
        <v>0</v>
      </c>
      <c r="BZ718">
        <v>0</v>
      </c>
      <c r="CA718">
        <v>0</v>
      </c>
      <c r="CC718">
        <v>-2.1000000000000001E-2</v>
      </c>
      <c r="CE718">
        <v>3.5000000000000003E-2</v>
      </c>
      <c r="CG718">
        <v>7.5999997999999999E-2</v>
      </c>
      <c r="CR718">
        <v>0</v>
      </c>
      <c r="CS718">
        <v>0</v>
      </c>
      <c r="CT718">
        <v>0</v>
      </c>
      <c r="CU718">
        <v>0</v>
      </c>
      <c r="CV718">
        <v>0.58599997000000004</v>
      </c>
      <c r="CW718">
        <v>0.48199998999999999</v>
      </c>
      <c r="CX718">
        <v>0.10399999</v>
      </c>
      <c r="CY718">
        <v>0.36000000999999998</v>
      </c>
      <c r="CZ718">
        <v>0.36000000999999998</v>
      </c>
      <c r="DA718">
        <v>0</v>
      </c>
      <c r="DB718">
        <v>4.8000000000000001E-2</v>
      </c>
      <c r="DC718">
        <v>5.0000000000000001E-3</v>
      </c>
      <c r="DD718">
        <v>1E-3</v>
      </c>
      <c r="DE718">
        <v>0</v>
      </c>
      <c r="DF718">
        <v>2003</v>
      </c>
      <c r="DG718">
        <v>9.8351358999999999E-2</v>
      </c>
      <c r="DH718">
        <v>2.5293794000000001E-2</v>
      </c>
      <c r="DI718">
        <v>7.3057562000000006E-2</v>
      </c>
      <c r="DJ718">
        <v>0.10121107</v>
      </c>
      <c r="DK718">
        <v>0.12650486999999999</v>
      </c>
      <c r="DN718">
        <v>92900</v>
      </c>
      <c r="DO718">
        <v>128700</v>
      </c>
      <c r="DR718">
        <v>1</v>
      </c>
      <c r="DS718">
        <v>1</v>
      </c>
      <c r="DT718">
        <v>1</v>
      </c>
      <c r="DU718">
        <v>1</v>
      </c>
      <c r="DV718">
        <v>36583</v>
      </c>
      <c r="DW718">
        <v>1271564</v>
      </c>
      <c r="DX718">
        <v>43.599997999999999</v>
      </c>
      <c r="DY718">
        <v>10.199999999999999</v>
      </c>
      <c r="DZ718">
        <v>34.757998999999998</v>
      </c>
      <c r="EA718">
        <v>5799</v>
      </c>
      <c r="EC718">
        <v>16905</v>
      </c>
      <c r="ED718">
        <v>191785648</v>
      </c>
      <c r="EE718">
        <v>69.699996999999996</v>
      </c>
      <c r="EF718">
        <v>11.345000000000001</v>
      </c>
      <c r="EG718">
        <v>13048</v>
      </c>
      <c r="EH718">
        <v>164922.03</v>
      </c>
      <c r="EN718">
        <v>923</v>
      </c>
      <c r="EO718">
        <v>7877.9638999999997</v>
      </c>
      <c r="EP718">
        <v>2934</v>
      </c>
      <c r="ES718">
        <v>0</v>
      </c>
      <c r="EV718">
        <v>59287</v>
      </c>
      <c r="EW718">
        <v>0</v>
      </c>
      <c r="EX718">
        <v>0</v>
      </c>
      <c r="FN718">
        <v>-434.22699999999998</v>
      </c>
      <c r="FP718">
        <v>32163.588</v>
      </c>
      <c r="FQ718">
        <v>121939.89</v>
      </c>
      <c r="FW718">
        <v>154103.47</v>
      </c>
      <c r="FX718">
        <v>-173191.75</v>
      </c>
      <c r="FZ718">
        <v>65499.175999999999</v>
      </c>
      <c r="GA718">
        <v>23565.838</v>
      </c>
      <c r="GB718">
        <v>89065.016000000003</v>
      </c>
      <c r="GC718">
        <v>2351.0979000000002</v>
      </c>
      <c r="GG718">
        <v>471.71798999999999</v>
      </c>
      <c r="GL718">
        <v>-8288.7041000000008</v>
      </c>
      <c r="GM718">
        <v>11848.290999999999</v>
      </c>
      <c r="GN718">
        <v>-10835.069</v>
      </c>
      <c r="GO718">
        <v>-10400.842000000001</v>
      </c>
      <c r="GP718">
        <v>1070.24</v>
      </c>
      <c r="GQ718">
        <v>66594.320000000007</v>
      </c>
      <c r="GR718">
        <v>-182272.55</v>
      </c>
      <c r="GS718">
        <v>-182272.55</v>
      </c>
      <c r="HA718">
        <v>-5413.6981999999998</v>
      </c>
      <c r="HB718">
        <v>-5756.7222000000002</v>
      </c>
      <c r="HD718">
        <v>-14216.949000000001</v>
      </c>
      <c r="HE718">
        <v>-207659.92</v>
      </c>
      <c r="HG718">
        <v>3647820.8</v>
      </c>
    </row>
    <row r="719" spans="1:215" x14ac:dyDescent="0.25">
      <c r="A719">
        <v>52</v>
      </c>
      <c r="B719" t="s">
        <v>955</v>
      </c>
      <c r="C719">
        <v>2002</v>
      </c>
      <c r="E719" t="s">
        <v>956</v>
      </c>
      <c r="F719">
        <v>1945</v>
      </c>
      <c r="G719">
        <v>0</v>
      </c>
      <c r="I719">
        <v>0</v>
      </c>
      <c r="J719" t="s">
        <v>957</v>
      </c>
      <c r="K719" t="s">
        <v>958</v>
      </c>
      <c r="L719" t="s">
        <v>958</v>
      </c>
      <c r="M719">
        <v>5</v>
      </c>
      <c r="N719" t="s">
        <v>721</v>
      </c>
      <c r="O719">
        <v>1</v>
      </c>
      <c r="P719" t="s">
        <v>616</v>
      </c>
      <c r="Q719" t="s">
        <v>617</v>
      </c>
      <c r="R719">
        <v>2</v>
      </c>
      <c r="S719">
        <v>0</v>
      </c>
      <c r="T719" s="60">
        <v>37621</v>
      </c>
      <c r="U719" s="60">
        <v>37621</v>
      </c>
      <c r="V719" s="60">
        <v>37621</v>
      </c>
      <c r="W719" t="s">
        <v>201</v>
      </c>
      <c r="X719" t="s">
        <v>959</v>
      </c>
      <c r="Y719" t="s">
        <v>619</v>
      </c>
      <c r="Z719">
        <v>4.5000001999999997E-2</v>
      </c>
      <c r="AA719">
        <v>7.9999998000000003E-2</v>
      </c>
      <c r="AB719">
        <v>1</v>
      </c>
      <c r="AC719">
        <v>0</v>
      </c>
      <c r="AD719">
        <v>5</v>
      </c>
      <c r="AE719">
        <v>1</v>
      </c>
      <c r="AF719">
        <v>1</v>
      </c>
      <c r="AG719">
        <v>30</v>
      </c>
      <c r="BP719" s="60">
        <v>37621</v>
      </c>
      <c r="BQ719">
        <v>4133000</v>
      </c>
      <c r="BR719">
        <v>5181200</v>
      </c>
      <c r="BS719">
        <v>0.79769164000000004</v>
      </c>
      <c r="BT719">
        <v>1048200</v>
      </c>
      <c r="BV719">
        <v>1327400</v>
      </c>
      <c r="BW719">
        <v>125000</v>
      </c>
      <c r="BX719">
        <v>1.0900000000000001</v>
      </c>
      <c r="BY719">
        <v>0</v>
      </c>
      <c r="BZ719">
        <v>0</v>
      </c>
      <c r="CA719">
        <v>0</v>
      </c>
      <c r="CC719">
        <v>-8.6000003000000005E-2</v>
      </c>
      <c r="CE719">
        <v>-4.5999999999999999E-2</v>
      </c>
      <c r="CG719">
        <v>2.9999998999999999E-2</v>
      </c>
      <c r="CR719">
        <v>0</v>
      </c>
      <c r="CS719">
        <v>0</v>
      </c>
      <c r="CT719">
        <v>0</v>
      </c>
      <c r="CU719">
        <v>0</v>
      </c>
      <c r="CV719">
        <v>0.56000000000000005</v>
      </c>
      <c r="CW719">
        <v>0.44</v>
      </c>
      <c r="CX719">
        <v>0.12</v>
      </c>
      <c r="CY719">
        <v>0.37799999000000001</v>
      </c>
      <c r="CZ719">
        <v>0.37799999000000001</v>
      </c>
      <c r="DA719">
        <v>0</v>
      </c>
      <c r="DB719">
        <v>5.1999996999999999E-2</v>
      </c>
      <c r="DC719">
        <v>7.0000000000000001E-3</v>
      </c>
      <c r="DD719">
        <v>3.0000000000000001E-3</v>
      </c>
      <c r="DE719">
        <v>0</v>
      </c>
      <c r="DF719">
        <v>2004</v>
      </c>
      <c r="DG719">
        <v>0.10405705</v>
      </c>
      <c r="DH719">
        <v>2.9851836999999999E-2</v>
      </c>
      <c r="DI719">
        <v>7.4205212000000007E-2</v>
      </c>
      <c r="DJ719">
        <v>0.11556426</v>
      </c>
      <c r="DK719">
        <v>0.14541609999999999</v>
      </c>
      <c r="DN719">
        <v>98500</v>
      </c>
      <c r="DO719">
        <v>153400</v>
      </c>
      <c r="DR719">
        <v>1</v>
      </c>
      <c r="DS719">
        <v>1</v>
      </c>
      <c r="DT719">
        <v>1</v>
      </c>
      <c r="DU719">
        <v>1</v>
      </c>
      <c r="DV719">
        <v>37043</v>
      </c>
      <c r="DW719">
        <v>1327360.5</v>
      </c>
      <c r="DX719">
        <v>43.900002000000001</v>
      </c>
      <c r="DY719">
        <v>10.4</v>
      </c>
      <c r="DZ719">
        <v>35.832999999999998</v>
      </c>
      <c r="EA719">
        <v>5510</v>
      </c>
      <c r="EC719">
        <v>17538</v>
      </c>
      <c r="ED719">
        <v>210982.92</v>
      </c>
      <c r="EE719">
        <v>69.599997999999999</v>
      </c>
      <c r="EF719">
        <v>12.03</v>
      </c>
      <c r="EG719">
        <v>13578</v>
      </c>
      <c r="EH719">
        <v>182197.55</v>
      </c>
      <c r="EN719">
        <v>941</v>
      </c>
      <c r="EO719">
        <v>8290.5478999999996</v>
      </c>
      <c r="EP719">
        <v>3019</v>
      </c>
      <c r="ES719">
        <v>0</v>
      </c>
      <c r="EV719">
        <v>60091</v>
      </c>
      <c r="EW719">
        <v>0</v>
      </c>
      <c r="EX719">
        <v>0</v>
      </c>
      <c r="FN719">
        <v>-343.02300000000002</v>
      </c>
      <c r="FP719">
        <v>39625.328000000001</v>
      </c>
      <c r="FQ719">
        <v>127802.23</v>
      </c>
      <c r="FW719">
        <v>167427.56</v>
      </c>
      <c r="FX719">
        <v>-392267.84</v>
      </c>
      <c r="FZ719">
        <v>45714.66</v>
      </c>
      <c r="GA719">
        <v>30999.528999999999</v>
      </c>
      <c r="GB719">
        <v>76714.195000000007</v>
      </c>
      <c r="GC719">
        <v>3852.3269</v>
      </c>
      <c r="GG719">
        <v>770.74401999999998</v>
      </c>
      <c r="GL719">
        <v>-8882.6386999999995</v>
      </c>
      <c r="GM719">
        <v>4902.2309999999998</v>
      </c>
      <c r="GN719">
        <v>-4098.4081999999999</v>
      </c>
      <c r="GO719">
        <v>-3755.3850000000002</v>
      </c>
      <c r="GP719">
        <v>1085.8869999999999</v>
      </c>
      <c r="GQ719">
        <v>-150495.95000000001</v>
      </c>
      <c r="GR719">
        <v>-200793.8</v>
      </c>
      <c r="GS719">
        <v>-200793.8</v>
      </c>
      <c r="HA719">
        <v>-3732.7370999999998</v>
      </c>
      <c r="HB719">
        <v>-7002.9458000000004</v>
      </c>
      <c r="HD719">
        <v>-491.09600999999998</v>
      </c>
      <c r="HE719">
        <v>-212020.58</v>
      </c>
      <c r="HG719">
        <v>3285304.3</v>
      </c>
    </row>
    <row r="720" spans="1:215" x14ac:dyDescent="0.25">
      <c r="A720">
        <v>52</v>
      </c>
      <c r="B720" t="s">
        <v>955</v>
      </c>
      <c r="C720">
        <v>2003</v>
      </c>
      <c r="E720" t="s">
        <v>956</v>
      </c>
      <c r="F720">
        <v>1945</v>
      </c>
      <c r="G720">
        <v>0</v>
      </c>
      <c r="I720">
        <v>0</v>
      </c>
      <c r="J720" t="s">
        <v>957</v>
      </c>
      <c r="K720" t="s">
        <v>958</v>
      </c>
      <c r="L720" t="s">
        <v>958</v>
      </c>
      <c r="M720">
        <v>5</v>
      </c>
      <c r="N720" t="s">
        <v>721</v>
      </c>
      <c r="O720">
        <v>1</v>
      </c>
      <c r="P720" t="s">
        <v>616</v>
      </c>
      <c r="Q720" t="s">
        <v>617</v>
      </c>
      <c r="R720">
        <v>2</v>
      </c>
      <c r="S720">
        <v>0</v>
      </c>
      <c r="T720" s="60">
        <v>37986</v>
      </c>
      <c r="U720" s="60">
        <v>37986</v>
      </c>
      <c r="V720" s="60">
        <v>37986</v>
      </c>
      <c r="W720" t="s">
        <v>201</v>
      </c>
      <c r="X720" t="s">
        <v>960</v>
      </c>
      <c r="Y720" t="s">
        <v>619</v>
      </c>
      <c r="Z720">
        <v>4.5000001999999997E-2</v>
      </c>
      <c r="AA720">
        <v>7.9999998000000003E-2</v>
      </c>
      <c r="AB720">
        <v>1</v>
      </c>
      <c r="AC720">
        <v>0</v>
      </c>
      <c r="AD720">
        <v>5</v>
      </c>
      <c r="AE720">
        <v>1</v>
      </c>
      <c r="AF720">
        <v>1</v>
      </c>
      <c r="AG720">
        <v>30</v>
      </c>
      <c r="BP720" s="60">
        <v>37986</v>
      </c>
      <c r="BQ720">
        <v>4459500</v>
      </c>
      <c r="BR720">
        <v>5667700</v>
      </c>
      <c r="BS720">
        <v>0.78682708999999995</v>
      </c>
      <c r="BT720">
        <v>1208200</v>
      </c>
      <c r="BV720">
        <v>1381200</v>
      </c>
      <c r="BW720">
        <v>133000</v>
      </c>
      <c r="BX720">
        <v>1.25</v>
      </c>
      <c r="BY720">
        <v>0</v>
      </c>
      <c r="BZ720">
        <v>0</v>
      </c>
      <c r="CA720">
        <v>0</v>
      </c>
      <c r="CC720">
        <v>0.24700000999999999</v>
      </c>
      <c r="CE720">
        <v>3.9000000999999999E-2</v>
      </c>
      <c r="CG720">
        <v>5.8999999999999997E-2</v>
      </c>
      <c r="CR720">
        <v>0</v>
      </c>
      <c r="CS720">
        <v>0</v>
      </c>
      <c r="CT720">
        <v>0</v>
      </c>
      <c r="CU720">
        <v>0</v>
      </c>
      <c r="CV720">
        <v>0.60900003000000003</v>
      </c>
      <c r="CW720">
        <v>0.47899999999999998</v>
      </c>
      <c r="CX720">
        <v>0.13</v>
      </c>
      <c r="CY720">
        <v>0.28899999999999998</v>
      </c>
      <c r="CZ720">
        <v>0.28899999999999998</v>
      </c>
      <c r="DA720">
        <v>0</v>
      </c>
      <c r="DB720">
        <v>5.1999996999999999E-2</v>
      </c>
      <c r="DC720">
        <v>1.2999999E-2</v>
      </c>
      <c r="DD720">
        <v>3.6999999999999998E-2</v>
      </c>
      <c r="DE720">
        <v>0</v>
      </c>
      <c r="DF720">
        <v>2005</v>
      </c>
      <c r="DG720">
        <v>0.1197667</v>
      </c>
      <c r="DH720">
        <v>4.5193854999999998E-2</v>
      </c>
      <c r="DI720">
        <v>7.4572839000000002E-2</v>
      </c>
      <c r="DJ720">
        <v>0.12308138</v>
      </c>
      <c r="DK720">
        <v>0.16827523999999999</v>
      </c>
      <c r="DN720">
        <v>103000</v>
      </c>
      <c r="DO720">
        <v>170000</v>
      </c>
      <c r="DR720">
        <v>1</v>
      </c>
      <c r="DS720">
        <v>1</v>
      </c>
      <c r="DT720">
        <v>1</v>
      </c>
      <c r="DU720">
        <v>1</v>
      </c>
      <c r="DV720">
        <v>37159</v>
      </c>
      <c r="DW720">
        <v>1381197.8</v>
      </c>
      <c r="DX720">
        <v>44.299999</v>
      </c>
      <c r="DY720">
        <v>10.5</v>
      </c>
      <c r="DZ720">
        <v>37.169998</v>
      </c>
      <c r="EA720">
        <v>5575</v>
      </c>
      <c r="EC720">
        <v>18443</v>
      </c>
      <c r="ED720">
        <v>236588.63</v>
      </c>
      <c r="EE720">
        <v>69.400002000000001</v>
      </c>
      <c r="EF720">
        <v>12.827999999999999</v>
      </c>
      <c r="EG720">
        <v>14319</v>
      </c>
      <c r="EH720">
        <v>205000.86</v>
      </c>
      <c r="EN720">
        <v>972</v>
      </c>
      <c r="EO720">
        <v>8995.3564000000006</v>
      </c>
      <c r="EP720">
        <v>3152</v>
      </c>
      <c r="ES720">
        <v>0</v>
      </c>
      <c r="EV720">
        <v>61177</v>
      </c>
      <c r="EW720">
        <v>0</v>
      </c>
      <c r="EX720">
        <v>0</v>
      </c>
      <c r="FN720">
        <v>-354.45400000000001</v>
      </c>
      <c r="FP720">
        <v>62421.75</v>
      </c>
      <c r="FQ720">
        <v>161028.64000000001</v>
      </c>
      <c r="FW720">
        <v>223450.39</v>
      </c>
      <c r="FX720">
        <v>736699.88</v>
      </c>
      <c r="FZ720">
        <v>43599.843999999997</v>
      </c>
      <c r="GA720">
        <v>23123.127</v>
      </c>
      <c r="GB720">
        <v>66722.968999999997</v>
      </c>
      <c r="GC720">
        <v>4151.1737999999996</v>
      </c>
      <c r="GG720">
        <v>704.73297000000002</v>
      </c>
      <c r="GL720">
        <v>-9738.8086000000003</v>
      </c>
      <c r="GM720">
        <v>5294.3188</v>
      </c>
      <c r="GN720">
        <v>-4467.1211000000003</v>
      </c>
      <c r="GO720">
        <v>-4112.6670000000004</v>
      </c>
      <c r="GP720">
        <v>822.34698000000003</v>
      </c>
      <c r="GQ720">
        <v>1023639.9</v>
      </c>
      <c r="GR720">
        <v>-221137.61</v>
      </c>
      <c r="GS720">
        <v>-221137.61</v>
      </c>
      <c r="HA720">
        <v>-3542.2638999999999</v>
      </c>
      <c r="HB720">
        <v>-8049.5</v>
      </c>
      <c r="HD720">
        <v>-4217.6298999999999</v>
      </c>
      <c r="HE720">
        <v>-236947</v>
      </c>
      <c r="HG720">
        <v>4071997.3</v>
      </c>
    </row>
    <row r="721" spans="1:215" x14ac:dyDescent="0.25">
      <c r="A721">
        <v>52</v>
      </c>
      <c r="B721" t="s">
        <v>955</v>
      </c>
      <c r="C721">
        <v>2004</v>
      </c>
      <c r="E721" t="s">
        <v>956</v>
      </c>
      <c r="F721">
        <v>1945</v>
      </c>
      <c r="G721">
        <v>0</v>
      </c>
      <c r="I721">
        <v>0</v>
      </c>
      <c r="J721" t="s">
        <v>957</v>
      </c>
      <c r="K721" t="s">
        <v>958</v>
      </c>
      <c r="L721" t="s">
        <v>958</v>
      </c>
      <c r="M721">
        <v>5</v>
      </c>
      <c r="N721" t="s">
        <v>721</v>
      </c>
      <c r="O721">
        <v>1</v>
      </c>
      <c r="P721" t="s">
        <v>616</v>
      </c>
      <c r="Q721" t="s">
        <v>617</v>
      </c>
      <c r="R721">
        <v>2</v>
      </c>
      <c r="S721">
        <v>0</v>
      </c>
      <c r="T721" s="60">
        <v>38352</v>
      </c>
      <c r="U721" s="60">
        <v>38352</v>
      </c>
      <c r="V721" s="60">
        <v>38352</v>
      </c>
      <c r="W721" t="s">
        <v>201</v>
      </c>
      <c r="X721" t="s">
        <v>961</v>
      </c>
      <c r="Y721" t="s">
        <v>619</v>
      </c>
      <c r="Z721">
        <v>4.5000001999999997E-2</v>
      </c>
      <c r="AA721">
        <v>7.9999998000000003E-2</v>
      </c>
      <c r="AB721">
        <v>1</v>
      </c>
      <c r="AC721">
        <v>0</v>
      </c>
      <c r="AD721">
        <v>5</v>
      </c>
      <c r="AE721">
        <v>1</v>
      </c>
      <c r="AF721">
        <v>1</v>
      </c>
      <c r="AG721">
        <v>30</v>
      </c>
      <c r="BP721" s="60">
        <v>38352</v>
      </c>
      <c r="BQ721">
        <v>4731400</v>
      </c>
      <c r="BR721">
        <v>6164800</v>
      </c>
      <c r="BS721">
        <v>0.76748632999999999</v>
      </c>
      <c r="BT721">
        <v>1433400</v>
      </c>
      <c r="BV721">
        <v>1437200</v>
      </c>
      <c r="BW721">
        <v>156000</v>
      </c>
      <c r="BX721">
        <v>1.0900000000000001</v>
      </c>
      <c r="BY721">
        <v>0</v>
      </c>
      <c r="BZ721">
        <v>0</v>
      </c>
      <c r="CA721">
        <v>0</v>
      </c>
      <c r="CC721">
        <v>6.8000004000000003E-2</v>
      </c>
      <c r="CE721">
        <v>0.152</v>
      </c>
      <c r="CG721">
        <v>6.6000000000000003E-2</v>
      </c>
      <c r="CR721">
        <v>0</v>
      </c>
      <c r="CS721">
        <v>0</v>
      </c>
      <c r="CT721">
        <v>0</v>
      </c>
      <c r="CU721">
        <v>0</v>
      </c>
      <c r="CV721">
        <v>0.58999997000000004</v>
      </c>
      <c r="CW721">
        <v>0.433</v>
      </c>
      <c r="CX721">
        <v>0.15700001</v>
      </c>
      <c r="CY721">
        <v>0.28000000000000003</v>
      </c>
      <c r="CZ721">
        <v>0.28000000000000003</v>
      </c>
      <c r="DA721">
        <v>0</v>
      </c>
      <c r="DB721">
        <v>6.8999998000000007E-2</v>
      </c>
      <c r="DC721">
        <v>1.2999999E-2</v>
      </c>
      <c r="DD721">
        <v>4.8000000000000001E-2</v>
      </c>
      <c r="DE721">
        <v>0</v>
      </c>
      <c r="DF721">
        <v>2006</v>
      </c>
      <c r="DG721">
        <v>0.11648254</v>
      </c>
      <c r="DH721">
        <v>3.8553230000000001E-2</v>
      </c>
      <c r="DI721">
        <v>7.7929311000000001E-2</v>
      </c>
      <c r="DJ721">
        <v>0.13220150999999999</v>
      </c>
      <c r="DK721">
        <v>0.17075472999999999</v>
      </c>
      <c r="DN721">
        <v>112000</v>
      </c>
      <c r="DO721">
        <v>190000</v>
      </c>
      <c r="DR721">
        <v>1</v>
      </c>
      <c r="DS721">
        <v>1</v>
      </c>
      <c r="DT721">
        <v>1</v>
      </c>
      <c r="DU721">
        <v>1</v>
      </c>
      <c r="DV721">
        <v>36766</v>
      </c>
      <c r="DW721">
        <v>1437211.5</v>
      </c>
      <c r="DX721">
        <v>44.599997999999999</v>
      </c>
      <c r="DY721">
        <v>10.8</v>
      </c>
      <c r="DZ721">
        <v>39.091000000000001</v>
      </c>
      <c r="EA721">
        <v>5804</v>
      </c>
      <c r="EC721">
        <v>19271</v>
      </c>
      <c r="ED721">
        <v>262222</v>
      </c>
      <c r="EE721">
        <v>68.400002000000001</v>
      </c>
      <c r="EF721">
        <v>13.606999999999999</v>
      </c>
      <c r="EG721">
        <v>15060</v>
      </c>
      <c r="EH721">
        <v>228280.88</v>
      </c>
      <c r="EN721">
        <v>1014</v>
      </c>
      <c r="EO721">
        <v>9921.6718999999994</v>
      </c>
      <c r="EP721">
        <v>3197</v>
      </c>
      <c r="ES721">
        <v>0</v>
      </c>
      <c r="EV721">
        <v>61841</v>
      </c>
      <c r="EW721">
        <v>0</v>
      </c>
      <c r="EX721">
        <v>0</v>
      </c>
      <c r="FN721">
        <v>-446.85599999999999</v>
      </c>
      <c r="FP721">
        <v>55408.703000000001</v>
      </c>
      <c r="FQ721">
        <v>167942.94</v>
      </c>
      <c r="FW721">
        <v>223351.64</v>
      </c>
      <c r="FX721">
        <v>526861</v>
      </c>
      <c r="FZ721">
        <v>41906.167999999998</v>
      </c>
      <c r="GA721">
        <v>23447.373</v>
      </c>
      <c r="GB721">
        <v>65353.538999999997</v>
      </c>
      <c r="GC721">
        <v>4727.7622000000001</v>
      </c>
      <c r="GG721">
        <v>478.38</v>
      </c>
      <c r="GL721">
        <v>-12061.648999999999</v>
      </c>
      <c r="GM721">
        <v>7513.2309999999998</v>
      </c>
      <c r="GN721">
        <v>-6171.8921</v>
      </c>
      <c r="GO721">
        <v>-5725.0361000000003</v>
      </c>
      <c r="GP721">
        <v>819.46600000000001</v>
      </c>
      <c r="GQ721">
        <v>810871.44</v>
      </c>
      <c r="GR721">
        <v>-247454.27</v>
      </c>
      <c r="GS721">
        <v>-247454.27</v>
      </c>
      <c r="HA721">
        <v>-5252.6518999999998</v>
      </c>
      <c r="HB721">
        <v>-9957.0565999999999</v>
      </c>
      <c r="HD721">
        <v>-708.99701000000005</v>
      </c>
      <c r="HE721">
        <v>-263372.96999999997</v>
      </c>
      <c r="HG721">
        <v>4619495.5</v>
      </c>
    </row>
    <row r="722" spans="1:215" x14ac:dyDescent="0.25">
      <c r="A722">
        <v>52</v>
      </c>
      <c r="B722" t="s">
        <v>955</v>
      </c>
      <c r="C722">
        <v>2005</v>
      </c>
      <c r="E722" t="s">
        <v>956</v>
      </c>
      <c r="F722">
        <v>1945</v>
      </c>
      <c r="G722">
        <v>0</v>
      </c>
      <c r="I722">
        <v>0</v>
      </c>
      <c r="J722" t="s">
        <v>957</v>
      </c>
      <c r="K722" t="s">
        <v>958</v>
      </c>
      <c r="L722" t="s">
        <v>958</v>
      </c>
      <c r="M722">
        <v>5</v>
      </c>
      <c r="N722" t="s">
        <v>721</v>
      </c>
      <c r="O722">
        <v>1</v>
      </c>
      <c r="P722" t="s">
        <v>616</v>
      </c>
      <c r="Q722" t="s">
        <v>617</v>
      </c>
      <c r="R722">
        <v>2</v>
      </c>
      <c r="S722">
        <v>0</v>
      </c>
      <c r="T722" s="60">
        <v>38717</v>
      </c>
      <c r="U722" s="60">
        <v>38717</v>
      </c>
      <c r="V722" s="60">
        <v>38717</v>
      </c>
      <c r="W722" t="s">
        <v>201</v>
      </c>
      <c r="X722" t="s">
        <v>961</v>
      </c>
      <c r="Y722" t="s">
        <v>619</v>
      </c>
      <c r="Z722">
        <v>4.5000001999999997E-2</v>
      </c>
      <c r="AA722">
        <v>7.9999998000000003E-2</v>
      </c>
      <c r="AB722">
        <v>1</v>
      </c>
      <c r="AC722">
        <v>0</v>
      </c>
      <c r="AD722">
        <v>5</v>
      </c>
      <c r="AE722">
        <v>1</v>
      </c>
      <c r="AF722">
        <v>1</v>
      </c>
      <c r="AG722">
        <v>30</v>
      </c>
      <c r="BP722" s="60">
        <v>38717</v>
      </c>
      <c r="BQ722">
        <v>5026100</v>
      </c>
      <c r="BR722">
        <v>6609100</v>
      </c>
      <c r="BS722">
        <v>0.76048176999999995</v>
      </c>
      <c r="BT722">
        <v>1583000</v>
      </c>
      <c r="BV722">
        <v>1462400</v>
      </c>
      <c r="BW722">
        <v>170000</v>
      </c>
      <c r="BX722">
        <v>1.08</v>
      </c>
      <c r="BY722">
        <v>0</v>
      </c>
      <c r="BZ722">
        <v>0</v>
      </c>
      <c r="CA722">
        <v>0</v>
      </c>
      <c r="CC722">
        <v>6.8000004000000003E-2</v>
      </c>
      <c r="CE722">
        <v>0.152</v>
      </c>
      <c r="CG722">
        <v>6.6000000000000003E-2</v>
      </c>
      <c r="CR722">
        <v>0</v>
      </c>
      <c r="CS722">
        <v>0</v>
      </c>
      <c r="CT722">
        <v>0</v>
      </c>
      <c r="CU722">
        <v>0</v>
      </c>
      <c r="CV722">
        <v>0.58999997000000004</v>
      </c>
      <c r="CW722">
        <v>0.433</v>
      </c>
      <c r="CX722">
        <v>0.15700001</v>
      </c>
      <c r="CY722">
        <v>0.28000000000000003</v>
      </c>
      <c r="CZ722">
        <v>0.28000000000000003</v>
      </c>
      <c r="DA722">
        <v>0</v>
      </c>
      <c r="DB722">
        <v>6.8999998000000007E-2</v>
      </c>
      <c r="DC722">
        <v>1.2999999E-2</v>
      </c>
      <c r="DD722">
        <v>4.8000000000000001E-2</v>
      </c>
      <c r="DE722">
        <v>0</v>
      </c>
      <c r="DF722">
        <v>2007</v>
      </c>
      <c r="DG722">
        <v>0.12604273999999999</v>
      </c>
      <c r="DH722">
        <v>4.8772503000000002E-2</v>
      </c>
      <c r="DI722">
        <v>7.7270240000000004E-2</v>
      </c>
      <c r="DJ722">
        <v>0.13676149000000001</v>
      </c>
      <c r="DK722">
        <v>0.18553399000000001</v>
      </c>
      <c r="DN722">
        <v>113000</v>
      </c>
      <c r="DO722">
        <v>200000</v>
      </c>
      <c r="DR722">
        <v>1</v>
      </c>
      <c r="DS722">
        <v>1</v>
      </c>
      <c r="DT722">
        <v>1</v>
      </c>
      <c r="DU722">
        <v>1</v>
      </c>
      <c r="DV722">
        <v>36467</v>
      </c>
      <c r="DW722">
        <v>1462411.8</v>
      </c>
      <c r="DX722">
        <v>44.900002000000001</v>
      </c>
      <c r="DY722">
        <v>11.1</v>
      </c>
      <c r="DZ722">
        <v>40.102001000000001</v>
      </c>
      <c r="EA722">
        <v>6126</v>
      </c>
      <c r="EC722">
        <v>20155</v>
      </c>
      <c r="ED722">
        <v>288061.63</v>
      </c>
      <c r="EE722">
        <v>69.199996999999996</v>
      </c>
      <c r="EF722">
        <v>14.292</v>
      </c>
      <c r="EG722">
        <v>15829</v>
      </c>
      <c r="EH722">
        <v>251623.41</v>
      </c>
      <c r="EN722">
        <v>1048</v>
      </c>
      <c r="EO722">
        <v>10641.384</v>
      </c>
      <c r="EP722">
        <v>3278</v>
      </c>
      <c r="ES722">
        <v>0</v>
      </c>
      <c r="EV722">
        <v>62748</v>
      </c>
      <c r="EW722">
        <v>0</v>
      </c>
      <c r="EX722">
        <v>0</v>
      </c>
      <c r="FN722">
        <v>-533.53800000000001</v>
      </c>
      <c r="FP722">
        <v>71324.906000000003</v>
      </c>
      <c r="FQ722">
        <v>207123.55</v>
      </c>
      <c r="FW722">
        <v>278448.46999999997</v>
      </c>
      <c r="FX722">
        <v>227123.92</v>
      </c>
      <c r="FZ722">
        <v>46459.23</v>
      </c>
      <c r="GA722">
        <v>29773.002</v>
      </c>
      <c r="GB722">
        <v>76232.233999999997</v>
      </c>
      <c r="GC722">
        <v>4538.5962</v>
      </c>
      <c r="GG722">
        <v>229.93899999999999</v>
      </c>
      <c r="GL722">
        <v>-16500.474999999999</v>
      </c>
      <c r="GM722">
        <v>22620.518</v>
      </c>
      <c r="GN722">
        <v>-20484.726999999999</v>
      </c>
      <c r="GO722">
        <v>-19951.188999999998</v>
      </c>
      <c r="GP722">
        <v>6020.4481999999998</v>
      </c>
      <c r="GQ722">
        <v>578228.93999999994</v>
      </c>
      <c r="GR722">
        <v>-274146.71999999997</v>
      </c>
      <c r="GS722">
        <v>-274146.71999999997</v>
      </c>
      <c r="HA722">
        <v>-4157.5668999999998</v>
      </c>
      <c r="HB722">
        <v>-11557.044</v>
      </c>
      <c r="HD722">
        <v>-421.26299999999998</v>
      </c>
      <c r="HE722">
        <v>-290282.59000000003</v>
      </c>
      <c r="HG722">
        <v>4907442</v>
      </c>
    </row>
    <row r="723" spans="1:215" x14ac:dyDescent="0.25">
      <c r="A723">
        <v>52</v>
      </c>
      <c r="B723" t="s">
        <v>955</v>
      </c>
      <c r="C723">
        <v>2006</v>
      </c>
      <c r="E723" t="s">
        <v>956</v>
      </c>
      <c r="F723">
        <v>1945</v>
      </c>
      <c r="G723">
        <v>0</v>
      </c>
      <c r="I723">
        <v>0</v>
      </c>
      <c r="J723" t="s">
        <v>957</v>
      </c>
      <c r="K723" t="s">
        <v>958</v>
      </c>
      <c r="L723" t="s">
        <v>958</v>
      </c>
      <c r="M723">
        <v>5</v>
      </c>
      <c r="N723" t="s">
        <v>721</v>
      </c>
      <c r="O723">
        <v>1</v>
      </c>
      <c r="P723" t="s">
        <v>616</v>
      </c>
      <c r="Q723" t="s">
        <v>617</v>
      </c>
      <c r="R723">
        <v>2</v>
      </c>
      <c r="S723">
        <v>0</v>
      </c>
      <c r="T723" s="60">
        <v>39082</v>
      </c>
      <c r="U723" s="60">
        <v>39082</v>
      </c>
      <c r="V723" s="60">
        <v>39082</v>
      </c>
      <c r="W723" t="s">
        <v>201</v>
      </c>
      <c r="X723" t="s">
        <v>962</v>
      </c>
      <c r="Y723" t="s">
        <v>619</v>
      </c>
      <c r="Z723">
        <v>4.5000001999999997E-2</v>
      </c>
      <c r="AA723">
        <v>7.9999998000000003E-2</v>
      </c>
      <c r="AB723">
        <v>1</v>
      </c>
      <c r="AC723">
        <v>0</v>
      </c>
      <c r="AD723">
        <v>10</v>
      </c>
      <c r="AE723">
        <v>1</v>
      </c>
      <c r="AF723">
        <v>1</v>
      </c>
      <c r="AG723">
        <v>29</v>
      </c>
      <c r="BP723" s="60">
        <v>39082</v>
      </c>
      <c r="BQ723">
        <v>5493700</v>
      </c>
      <c r="BR723">
        <v>7187700</v>
      </c>
      <c r="BS723">
        <v>0.76431959999999999</v>
      </c>
      <c r="BT723">
        <v>1694000</v>
      </c>
      <c r="BV723">
        <v>1545900</v>
      </c>
      <c r="BW723">
        <v>199000</v>
      </c>
      <c r="BX723">
        <v>1.0700000999999999</v>
      </c>
      <c r="BY723">
        <v>0</v>
      </c>
      <c r="BZ723">
        <v>0</v>
      </c>
      <c r="CA723">
        <v>0</v>
      </c>
      <c r="CC723">
        <v>0.13600001</v>
      </c>
      <c r="CE723">
        <v>0.11700000000000001</v>
      </c>
      <c r="CG723">
        <v>9.8000005000000001E-2</v>
      </c>
      <c r="CR723">
        <v>0</v>
      </c>
      <c r="CS723">
        <v>0</v>
      </c>
      <c r="CT723">
        <v>0</v>
      </c>
      <c r="CU723">
        <v>0</v>
      </c>
      <c r="CV723">
        <v>0.52900004</v>
      </c>
      <c r="CW723">
        <v>0.36599999999999999</v>
      </c>
      <c r="CX723">
        <v>0.16299999000000001</v>
      </c>
      <c r="CY723">
        <v>0.28299998999999998</v>
      </c>
      <c r="CZ723">
        <v>0</v>
      </c>
      <c r="DA723">
        <v>0</v>
      </c>
      <c r="DB723">
        <v>7.5999997999999999E-2</v>
      </c>
      <c r="DC723">
        <v>1.4E-2</v>
      </c>
      <c r="DD723">
        <v>9.8000005000000001E-2</v>
      </c>
      <c r="DE723">
        <v>0</v>
      </c>
      <c r="DF723">
        <v>2008</v>
      </c>
      <c r="DG723">
        <v>0.13139555999999999</v>
      </c>
      <c r="DH723">
        <v>5.4417748000000002E-2</v>
      </c>
      <c r="DI723">
        <v>7.6977812000000007E-2</v>
      </c>
      <c r="DJ723">
        <v>0.13907755999999999</v>
      </c>
      <c r="DK723">
        <v>0.19349530000000001</v>
      </c>
      <c r="DN723">
        <v>119000</v>
      </c>
      <c r="DO723">
        <v>215000</v>
      </c>
      <c r="DR723">
        <v>1</v>
      </c>
      <c r="DS723">
        <v>1</v>
      </c>
      <c r="DT723">
        <v>1</v>
      </c>
      <c r="DU723">
        <v>1</v>
      </c>
      <c r="DV723">
        <v>36846</v>
      </c>
      <c r="DW723">
        <v>1545886.5</v>
      </c>
      <c r="DX723">
        <v>45.099997999999999</v>
      </c>
      <c r="DY723">
        <v>11.2</v>
      </c>
      <c r="DZ723">
        <v>41.955002</v>
      </c>
      <c r="EA723">
        <v>6235</v>
      </c>
      <c r="EC723">
        <v>21464</v>
      </c>
      <c r="ED723">
        <v>322522.65999999997</v>
      </c>
      <c r="EE723">
        <v>69.099997999999999</v>
      </c>
      <c r="EF723">
        <v>15.026</v>
      </c>
      <c r="EG723">
        <v>16853</v>
      </c>
      <c r="EH723">
        <v>281918.09000000003</v>
      </c>
      <c r="EN723">
        <v>1105</v>
      </c>
      <c r="EO723">
        <v>11882.22</v>
      </c>
      <c r="EP723">
        <v>3506</v>
      </c>
      <c r="ES723">
        <v>0</v>
      </c>
      <c r="EV723">
        <v>64545</v>
      </c>
      <c r="EW723">
        <v>0</v>
      </c>
      <c r="EX723">
        <v>0</v>
      </c>
      <c r="FN723">
        <v>-630.53200000000004</v>
      </c>
      <c r="FP723">
        <v>84124.398000000001</v>
      </c>
      <c r="FQ723">
        <v>286227.46999999997</v>
      </c>
      <c r="FW723">
        <v>370351.84</v>
      </c>
      <c r="FX723">
        <v>551193.93999999994</v>
      </c>
      <c r="FZ723">
        <v>49381.421999999999</v>
      </c>
      <c r="GA723">
        <v>34417.629000000001</v>
      </c>
      <c r="GB723">
        <v>83799.054999999993</v>
      </c>
      <c r="GC723">
        <v>13445.618</v>
      </c>
      <c r="GG723">
        <v>228.36199999999999</v>
      </c>
      <c r="GL723">
        <v>-17032.361000000001</v>
      </c>
      <c r="GM723">
        <v>43559.938000000002</v>
      </c>
      <c r="GN723">
        <v>-41035.589999999997</v>
      </c>
      <c r="GO723">
        <v>-40405.059000000001</v>
      </c>
      <c r="GP723">
        <v>790.78899999999999</v>
      </c>
      <c r="GQ723">
        <v>1005301.6</v>
      </c>
      <c r="GR723">
        <v>-304172.63</v>
      </c>
      <c r="GS723">
        <v>-304172.63</v>
      </c>
      <c r="HA723">
        <v>-4711.0380999999998</v>
      </c>
      <c r="HB723">
        <v>-12540.01</v>
      </c>
      <c r="HD723">
        <v>-1277.2080000000001</v>
      </c>
      <c r="HE723">
        <v>-322700.88</v>
      </c>
      <c r="HG723">
        <v>5590042.5</v>
      </c>
    </row>
    <row r="724" spans="1:215" x14ac:dyDescent="0.25">
      <c r="A724">
        <v>52</v>
      </c>
      <c r="B724" t="s">
        <v>955</v>
      </c>
      <c r="C724">
        <v>2007</v>
      </c>
      <c r="E724" t="s">
        <v>956</v>
      </c>
      <c r="F724">
        <v>1945</v>
      </c>
      <c r="G724">
        <v>0</v>
      </c>
      <c r="I724">
        <v>0</v>
      </c>
      <c r="J724" t="s">
        <v>957</v>
      </c>
      <c r="K724" t="s">
        <v>958</v>
      </c>
      <c r="L724" t="s">
        <v>958</v>
      </c>
      <c r="M724">
        <v>5</v>
      </c>
      <c r="N724" t="s">
        <v>721</v>
      </c>
      <c r="O724">
        <v>1</v>
      </c>
      <c r="P724" t="s">
        <v>616</v>
      </c>
      <c r="Q724" t="s">
        <v>617</v>
      </c>
      <c r="R724">
        <v>2</v>
      </c>
      <c r="S724">
        <v>0</v>
      </c>
      <c r="T724" s="60">
        <v>39447</v>
      </c>
      <c r="U724" s="60">
        <v>39447</v>
      </c>
      <c r="V724" s="60">
        <v>39447</v>
      </c>
      <c r="W724" t="s">
        <v>201</v>
      </c>
      <c r="X724" t="s">
        <v>962</v>
      </c>
      <c r="Y724" t="s">
        <v>619</v>
      </c>
      <c r="Z724">
        <v>4.5000001999999997E-2</v>
      </c>
      <c r="AA724">
        <v>7.9999998000000003E-2</v>
      </c>
      <c r="AB724">
        <v>1</v>
      </c>
      <c r="AC724">
        <v>0</v>
      </c>
      <c r="AD724">
        <v>10</v>
      </c>
      <c r="AE724">
        <v>1</v>
      </c>
      <c r="AF724">
        <v>1</v>
      </c>
      <c r="AG724">
        <v>28</v>
      </c>
      <c r="BP724" s="60">
        <v>39447</v>
      </c>
      <c r="BQ724">
        <v>5973000</v>
      </c>
      <c r="BR724">
        <v>7724000</v>
      </c>
      <c r="BS724">
        <v>0.77330399000000005</v>
      </c>
      <c r="BT724">
        <v>1751000</v>
      </c>
      <c r="BV724">
        <v>1582000</v>
      </c>
      <c r="BW724">
        <v>258000</v>
      </c>
      <c r="BX724">
        <v>0.92000002000000003</v>
      </c>
      <c r="BY724">
        <v>0</v>
      </c>
      <c r="BZ724">
        <v>0</v>
      </c>
      <c r="CA724">
        <v>0</v>
      </c>
      <c r="CC724">
        <v>8.6000003000000005E-2</v>
      </c>
      <c r="CE724">
        <v>9.6000001000000001E-2</v>
      </c>
      <c r="CG724">
        <v>0.13600001</v>
      </c>
      <c r="CJ724">
        <v>8.1999995000000006E-2</v>
      </c>
      <c r="CR724">
        <v>0</v>
      </c>
      <c r="CS724">
        <v>0</v>
      </c>
      <c r="CT724">
        <v>0</v>
      </c>
      <c r="CU724">
        <v>0</v>
      </c>
      <c r="CV724">
        <v>0.50800002</v>
      </c>
      <c r="CW724">
        <v>0.34200001000000002</v>
      </c>
      <c r="CX724">
        <v>0.16600001</v>
      </c>
      <c r="CY724">
        <v>0.30099999999999999</v>
      </c>
      <c r="CZ724">
        <v>0</v>
      </c>
      <c r="DA724">
        <v>0</v>
      </c>
      <c r="DB724">
        <v>6.6000000000000003E-2</v>
      </c>
      <c r="DC724">
        <v>1.2E-2</v>
      </c>
      <c r="DD724">
        <v>0.11300001</v>
      </c>
      <c r="DE724">
        <v>0</v>
      </c>
      <c r="DF724">
        <v>2009</v>
      </c>
      <c r="DG724">
        <v>0.11489996</v>
      </c>
      <c r="DH724">
        <v>3.9046612000000001E-2</v>
      </c>
      <c r="DI724">
        <v>7.5853348000000001E-2</v>
      </c>
      <c r="DJ724">
        <v>0.13969657999999999</v>
      </c>
      <c r="DK724">
        <v>0.17874319999999999</v>
      </c>
      <c r="DN724">
        <v>120000</v>
      </c>
      <c r="DO724">
        <v>221000</v>
      </c>
      <c r="DR724">
        <v>1</v>
      </c>
      <c r="DS724">
        <v>1</v>
      </c>
      <c r="DT724">
        <v>1</v>
      </c>
      <c r="DU724">
        <v>1</v>
      </c>
      <c r="DV724">
        <v>36518</v>
      </c>
      <c r="DW724">
        <v>1581597.9</v>
      </c>
      <c r="DX724">
        <v>45.5</v>
      </c>
      <c r="DY724">
        <v>11.5</v>
      </c>
      <c r="DZ724">
        <v>43.310001</v>
      </c>
      <c r="EA724">
        <v>6438</v>
      </c>
      <c r="EC724">
        <v>22600</v>
      </c>
      <c r="ED724">
        <v>353541.84</v>
      </c>
      <c r="EE724">
        <v>69.099997999999999</v>
      </c>
      <c r="EF724">
        <v>15.643000000000001</v>
      </c>
      <c r="EG724">
        <v>17832</v>
      </c>
      <c r="EH724">
        <v>309714.71999999997</v>
      </c>
      <c r="EN724">
        <v>1158</v>
      </c>
      <c r="EO724">
        <v>13105.332</v>
      </c>
      <c r="EP724">
        <v>3610</v>
      </c>
      <c r="ES724">
        <v>0</v>
      </c>
      <c r="EV724">
        <v>65556</v>
      </c>
      <c r="EW724">
        <v>0</v>
      </c>
      <c r="EX724">
        <v>0</v>
      </c>
      <c r="FI724">
        <v>6042000</v>
      </c>
      <c r="FN724">
        <v>-840.31200000000001</v>
      </c>
      <c r="FP724">
        <v>61771.737999999998</v>
      </c>
      <c r="FQ724">
        <v>320203.71999999997</v>
      </c>
      <c r="FW724">
        <v>381975.47</v>
      </c>
      <c r="FX724">
        <v>351789.13</v>
      </c>
      <c r="FZ724">
        <v>64095.023000000001</v>
      </c>
      <c r="GA724">
        <v>48397.883000000002</v>
      </c>
      <c r="GB724">
        <v>112492.91</v>
      </c>
      <c r="GC724">
        <v>8732.3739999999998</v>
      </c>
      <c r="GG724">
        <v>104.114</v>
      </c>
      <c r="GL724">
        <v>-21268.478999999999</v>
      </c>
      <c r="GM724">
        <v>44450.379000000001</v>
      </c>
      <c r="GN724">
        <v>-41087.023000000001</v>
      </c>
      <c r="GO724">
        <v>-40246.714999999997</v>
      </c>
      <c r="GP724">
        <v>1067.3669</v>
      </c>
      <c r="GQ724">
        <v>838256.19</v>
      </c>
      <c r="GR724">
        <v>-339456.91</v>
      </c>
      <c r="GS724">
        <v>-339456.91</v>
      </c>
      <c r="HA724">
        <v>-6875.9008999999996</v>
      </c>
      <c r="HB724">
        <v>-13903.553</v>
      </c>
      <c r="HD724">
        <v>-1725.549</v>
      </c>
      <c r="HE724">
        <v>-361961.94</v>
      </c>
      <c r="HG724">
        <v>6066337</v>
      </c>
    </row>
    <row r="725" spans="1:215" x14ac:dyDescent="0.25">
      <c r="A725">
        <v>52</v>
      </c>
      <c r="B725" t="s">
        <v>955</v>
      </c>
      <c r="C725">
        <v>2008</v>
      </c>
      <c r="E725" t="s">
        <v>956</v>
      </c>
      <c r="F725">
        <v>1945</v>
      </c>
      <c r="G725">
        <v>0</v>
      </c>
      <c r="I725">
        <v>0</v>
      </c>
      <c r="J725" t="s">
        <v>957</v>
      </c>
      <c r="K725" t="s">
        <v>958</v>
      </c>
      <c r="L725" t="s">
        <v>958</v>
      </c>
      <c r="M725">
        <v>5</v>
      </c>
      <c r="N725" t="s">
        <v>721</v>
      </c>
      <c r="O725">
        <v>1</v>
      </c>
      <c r="P725" t="s">
        <v>616</v>
      </c>
      <c r="Q725" t="s">
        <v>617</v>
      </c>
      <c r="R725">
        <v>2</v>
      </c>
      <c r="S725">
        <v>0</v>
      </c>
      <c r="T725" s="60">
        <v>39813</v>
      </c>
      <c r="U725" s="60">
        <v>39813</v>
      </c>
      <c r="V725" s="60">
        <v>39813</v>
      </c>
      <c r="W725" t="s">
        <v>201</v>
      </c>
      <c r="X725" t="s">
        <v>962</v>
      </c>
      <c r="Y725" t="s">
        <v>619</v>
      </c>
      <c r="Z725">
        <v>4.5000001999999997E-2</v>
      </c>
      <c r="AA725">
        <v>7.9999998000000003E-2</v>
      </c>
      <c r="AB725">
        <v>1</v>
      </c>
      <c r="AC725">
        <v>0</v>
      </c>
      <c r="AD725">
        <v>10</v>
      </c>
      <c r="AE725">
        <v>1</v>
      </c>
      <c r="AF725">
        <v>1</v>
      </c>
      <c r="AG725">
        <v>28</v>
      </c>
      <c r="BP725" s="60">
        <v>39813</v>
      </c>
      <c r="BQ725">
        <v>6246000</v>
      </c>
      <c r="BR725">
        <v>8322000</v>
      </c>
      <c r="BS725">
        <v>0.75054078999999996</v>
      </c>
      <c r="BT725">
        <v>2076000</v>
      </c>
      <c r="BV725">
        <v>1625000</v>
      </c>
      <c r="BW725">
        <v>224000</v>
      </c>
      <c r="BX725">
        <v>1.0900000000000001</v>
      </c>
      <c r="BY725">
        <v>0</v>
      </c>
      <c r="BZ725">
        <v>0</v>
      </c>
      <c r="CA725">
        <v>0</v>
      </c>
      <c r="CC725">
        <v>-0.248</v>
      </c>
      <c r="CE725">
        <v>-2.5000000000000001E-2</v>
      </c>
      <c r="CG725">
        <v>2.5999998999999999E-2</v>
      </c>
      <c r="CJ725">
        <v>3.7999999E-2</v>
      </c>
      <c r="CR725">
        <v>0</v>
      </c>
      <c r="CS725">
        <v>0</v>
      </c>
      <c r="CT725">
        <v>0</v>
      </c>
      <c r="CU725">
        <v>0</v>
      </c>
      <c r="CV725">
        <v>0.39500001000000001</v>
      </c>
      <c r="CW725">
        <v>0.28100002000000002</v>
      </c>
      <c r="CX725">
        <v>0.11399999</v>
      </c>
      <c r="CY725">
        <v>0.34400001000000002</v>
      </c>
      <c r="CZ725">
        <v>0</v>
      </c>
      <c r="DA725">
        <v>0</v>
      </c>
      <c r="DB725">
        <v>8.1000000000000003E-2</v>
      </c>
      <c r="DC725">
        <v>2.9999998999999999E-2</v>
      </c>
      <c r="DD725">
        <v>0.15000000999999999</v>
      </c>
      <c r="DE725">
        <v>0</v>
      </c>
      <c r="DF725">
        <v>2010</v>
      </c>
      <c r="DG725">
        <v>0.12176671999999999</v>
      </c>
      <c r="DH725">
        <v>3.9920561E-2</v>
      </c>
      <c r="DI725">
        <v>8.1846155000000004E-2</v>
      </c>
      <c r="DJ725">
        <v>0.15876924000000001</v>
      </c>
      <c r="DK725">
        <v>0.19868979000000001</v>
      </c>
      <c r="DN725">
        <v>133000</v>
      </c>
      <c r="DO725">
        <v>258000</v>
      </c>
      <c r="DR725">
        <v>1</v>
      </c>
      <c r="DS725">
        <v>1</v>
      </c>
      <c r="DT725">
        <v>1</v>
      </c>
      <c r="DU725">
        <v>1</v>
      </c>
      <c r="DV725">
        <v>36092</v>
      </c>
      <c r="DW725">
        <v>1624855.1</v>
      </c>
      <c r="DX725">
        <v>45.599997999999999</v>
      </c>
      <c r="DY725">
        <v>11.6</v>
      </c>
      <c r="DZ725">
        <v>45.02</v>
      </c>
      <c r="EA725">
        <v>6662</v>
      </c>
      <c r="EC725">
        <v>23832</v>
      </c>
      <c r="ED725">
        <v>391959.03</v>
      </c>
      <c r="EE725">
        <v>69</v>
      </c>
      <c r="EF725">
        <v>16.447001</v>
      </c>
      <c r="EG725">
        <v>18895</v>
      </c>
      <c r="EH725">
        <v>344426.16</v>
      </c>
      <c r="EN725">
        <v>1194</v>
      </c>
      <c r="EO725">
        <v>14096.016</v>
      </c>
      <c r="EP725">
        <v>3743</v>
      </c>
      <c r="ES725">
        <v>0</v>
      </c>
      <c r="EV725">
        <v>66586</v>
      </c>
      <c r="EW725">
        <v>0</v>
      </c>
      <c r="EX725">
        <v>0</v>
      </c>
      <c r="FI725">
        <v>4493000</v>
      </c>
      <c r="FN725">
        <v>-2137.0459999999998</v>
      </c>
      <c r="FP725">
        <v>64870.91</v>
      </c>
      <c r="FQ725">
        <v>310716.71999999997</v>
      </c>
      <c r="FW725">
        <v>375587.63</v>
      </c>
      <c r="FX725">
        <v>-1675541.9</v>
      </c>
      <c r="FZ725">
        <v>91663.858999999997</v>
      </c>
      <c r="GA725">
        <v>59671.699000000001</v>
      </c>
      <c r="GB725">
        <v>151335.56</v>
      </c>
      <c r="GL725">
        <v>-17725.759999999998</v>
      </c>
      <c r="GM725">
        <v>26026.657999999999</v>
      </c>
      <c r="GN725">
        <v>-17478.238000000001</v>
      </c>
      <c r="GO725">
        <v>-15341.191999999999</v>
      </c>
      <c r="GP725">
        <v>56.587001999999998</v>
      </c>
      <c r="GQ725">
        <v>-1157739.5</v>
      </c>
      <c r="GR725">
        <v>-372354.84</v>
      </c>
      <c r="GS725">
        <v>-372354.84</v>
      </c>
      <c r="HA725">
        <v>-6944.8407999999999</v>
      </c>
      <c r="HB725">
        <v>-16364.8</v>
      </c>
      <c r="HD725">
        <v>-672.06200999999999</v>
      </c>
      <c r="HE725">
        <v>-396336.53</v>
      </c>
      <c r="HG725">
        <v>4512261</v>
      </c>
    </row>
    <row r="726" spans="1:215" x14ac:dyDescent="0.25">
      <c r="A726">
        <v>52</v>
      </c>
      <c r="B726" t="s">
        <v>955</v>
      </c>
      <c r="C726">
        <v>2009</v>
      </c>
      <c r="E726" t="s">
        <v>956</v>
      </c>
      <c r="F726">
        <v>1945</v>
      </c>
      <c r="G726">
        <v>0</v>
      </c>
      <c r="I726">
        <v>0</v>
      </c>
      <c r="J726" t="s">
        <v>957</v>
      </c>
      <c r="K726" t="s">
        <v>958</v>
      </c>
      <c r="L726" t="s">
        <v>958</v>
      </c>
      <c r="M726">
        <v>5</v>
      </c>
      <c r="N726" t="s">
        <v>721</v>
      </c>
      <c r="O726">
        <v>1</v>
      </c>
      <c r="P726" t="s">
        <v>616</v>
      </c>
      <c r="Q726" t="s">
        <v>617</v>
      </c>
      <c r="R726">
        <v>2</v>
      </c>
      <c r="S726">
        <v>0</v>
      </c>
      <c r="T726" s="60">
        <v>40178</v>
      </c>
      <c r="U726" s="60">
        <v>40178</v>
      </c>
      <c r="V726" s="60">
        <v>40178</v>
      </c>
      <c r="W726" t="s">
        <v>201</v>
      </c>
      <c r="X726" t="s">
        <v>962</v>
      </c>
      <c r="Y726" t="s">
        <v>619</v>
      </c>
      <c r="Z726">
        <v>4.5000001999999997E-2</v>
      </c>
      <c r="AA726">
        <v>7.9999998000000003E-2</v>
      </c>
      <c r="AB726">
        <v>1</v>
      </c>
      <c r="AC726">
        <v>0</v>
      </c>
      <c r="AD726">
        <v>10</v>
      </c>
      <c r="AE726">
        <v>1</v>
      </c>
      <c r="AF726">
        <v>1</v>
      </c>
      <c r="AG726">
        <v>28</v>
      </c>
      <c r="BP726" s="60">
        <v>40178</v>
      </c>
      <c r="BQ726">
        <v>6443000</v>
      </c>
      <c r="BR726">
        <v>8535000</v>
      </c>
      <c r="BS726">
        <v>0.75489156999999996</v>
      </c>
      <c r="BT726">
        <v>2092000</v>
      </c>
      <c r="BV726">
        <v>1637000</v>
      </c>
      <c r="BW726">
        <v>229000</v>
      </c>
      <c r="BX726">
        <v>1.1299999999999999</v>
      </c>
      <c r="BY726">
        <v>0</v>
      </c>
      <c r="BZ726">
        <v>0</v>
      </c>
      <c r="CA726">
        <v>0</v>
      </c>
      <c r="CC726">
        <v>0.17299998999999999</v>
      </c>
      <c r="CE726">
        <v>-1.4E-2</v>
      </c>
      <c r="CG726">
        <v>3.0999999E-2</v>
      </c>
      <c r="CJ726">
        <v>3.7999999E-2</v>
      </c>
      <c r="CR726">
        <v>0</v>
      </c>
      <c r="CS726">
        <v>0</v>
      </c>
      <c r="CT726">
        <v>0</v>
      </c>
      <c r="CU726">
        <v>0</v>
      </c>
      <c r="CV726">
        <v>0.46700001000000002</v>
      </c>
      <c r="CW726">
        <v>0.32299998000000002</v>
      </c>
      <c r="CX726">
        <v>0.14399998999999999</v>
      </c>
      <c r="CY726">
        <v>0.31400001</v>
      </c>
      <c r="CZ726">
        <v>0</v>
      </c>
      <c r="DA726">
        <v>0</v>
      </c>
      <c r="DB726">
        <v>5.9999998999999998E-2</v>
      </c>
      <c r="DC726">
        <v>8.9999999999999993E-3</v>
      </c>
      <c r="DD726">
        <v>0.15000000999999999</v>
      </c>
      <c r="DE726">
        <v>0</v>
      </c>
      <c r="DF726">
        <v>2011</v>
      </c>
      <c r="DG726">
        <v>0.12014481</v>
      </c>
      <c r="DH726">
        <v>3.8287755E-2</v>
      </c>
      <c r="DI726">
        <v>8.1857054999999998E-2</v>
      </c>
      <c r="DJ726">
        <v>0.16065974999999999</v>
      </c>
      <c r="DK726">
        <v>0.1989475</v>
      </c>
      <c r="DN726">
        <v>134000</v>
      </c>
      <c r="DO726">
        <v>263000</v>
      </c>
      <c r="DR726">
        <v>1</v>
      </c>
      <c r="DS726">
        <v>1</v>
      </c>
      <c r="DT726">
        <v>1</v>
      </c>
      <c r="DU726">
        <v>1</v>
      </c>
      <c r="DV726">
        <v>35598</v>
      </c>
      <c r="DW726">
        <v>1636501.3</v>
      </c>
      <c r="DX726">
        <v>45.900002000000001</v>
      </c>
      <c r="DY726">
        <v>11.8</v>
      </c>
      <c r="DZ726">
        <v>45.972000000000001</v>
      </c>
      <c r="EA726">
        <v>6726</v>
      </c>
      <c r="EC726">
        <v>24930</v>
      </c>
      <c r="ED726">
        <v>423577.69</v>
      </c>
      <c r="EE726">
        <v>69</v>
      </c>
      <c r="EF726">
        <v>16.990998999999999</v>
      </c>
      <c r="EG726">
        <v>19851</v>
      </c>
      <c r="EH726">
        <v>373097.63</v>
      </c>
      <c r="EN726">
        <v>1233</v>
      </c>
      <c r="EO726">
        <v>14891.328</v>
      </c>
      <c r="EP726">
        <v>3846</v>
      </c>
      <c r="ES726">
        <v>0</v>
      </c>
      <c r="EV726">
        <v>67254</v>
      </c>
      <c r="EW726">
        <v>0</v>
      </c>
      <c r="EX726">
        <v>0</v>
      </c>
      <c r="FI726">
        <v>5151000</v>
      </c>
      <c r="FN726">
        <v>-1155.585</v>
      </c>
      <c r="FP726">
        <v>62677.055</v>
      </c>
      <c r="FQ726">
        <v>350737.22</v>
      </c>
      <c r="FV726">
        <v>0</v>
      </c>
      <c r="FW726">
        <v>413414.28</v>
      </c>
      <c r="FX726">
        <v>690270.31</v>
      </c>
      <c r="FZ726">
        <v>71103.258000000002</v>
      </c>
      <c r="GA726">
        <v>39892.230000000003</v>
      </c>
      <c r="GB726">
        <v>110995.49</v>
      </c>
      <c r="GC726">
        <v>860.5</v>
      </c>
      <c r="GL726">
        <v>-18020.598000000002</v>
      </c>
      <c r="GM726">
        <v>7002.8978999999999</v>
      </c>
      <c r="GN726">
        <v>-2379.8930999999998</v>
      </c>
      <c r="GO726">
        <v>-1224.308</v>
      </c>
      <c r="GP726">
        <v>1070.5959</v>
      </c>
      <c r="GQ726">
        <v>1203213.6000000001</v>
      </c>
      <c r="GR726">
        <v>-409867.13</v>
      </c>
      <c r="GS726">
        <v>-409867.13</v>
      </c>
      <c r="HA726">
        <v>-9510.2245999999996</v>
      </c>
      <c r="HB726">
        <v>-18792.645</v>
      </c>
      <c r="HD726">
        <v>-659.18402000000003</v>
      </c>
      <c r="HE726">
        <v>-438829.19</v>
      </c>
      <c r="HG726">
        <v>5276645.5</v>
      </c>
    </row>
    <row r="727" spans="1:215" x14ac:dyDescent="0.25">
      <c r="A727">
        <v>52</v>
      </c>
      <c r="B727" t="s">
        <v>955</v>
      </c>
      <c r="C727">
        <v>2010</v>
      </c>
      <c r="E727" t="s">
        <v>956</v>
      </c>
      <c r="F727">
        <v>1945</v>
      </c>
      <c r="G727">
        <v>0</v>
      </c>
      <c r="I727">
        <v>0</v>
      </c>
      <c r="J727" t="s">
        <v>957</v>
      </c>
      <c r="K727" t="s">
        <v>958</v>
      </c>
      <c r="L727" t="s">
        <v>958</v>
      </c>
      <c r="M727">
        <v>5</v>
      </c>
      <c r="N727" t="s">
        <v>721</v>
      </c>
      <c r="O727">
        <v>1</v>
      </c>
      <c r="P727" t="s">
        <v>616</v>
      </c>
      <c r="Q727" t="s">
        <v>617</v>
      </c>
      <c r="R727">
        <v>2</v>
      </c>
      <c r="S727">
        <v>0</v>
      </c>
      <c r="T727" s="60">
        <v>40543</v>
      </c>
      <c r="U727" s="60">
        <v>40543</v>
      </c>
      <c r="V727" s="60">
        <v>40543</v>
      </c>
      <c r="W727" t="s">
        <v>201</v>
      </c>
      <c r="X727" t="s">
        <v>963</v>
      </c>
      <c r="Y727" t="s">
        <v>619</v>
      </c>
      <c r="Z727">
        <v>4.5000001999999997E-2</v>
      </c>
      <c r="AA727">
        <v>7.9999998000000003E-2</v>
      </c>
      <c r="AB727">
        <v>1</v>
      </c>
      <c r="AC727">
        <v>0</v>
      </c>
      <c r="AD727">
        <v>10</v>
      </c>
      <c r="AE727">
        <v>1</v>
      </c>
      <c r="AF727">
        <v>1</v>
      </c>
      <c r="AG727">
        <v>28</v>
      </c>
      <c r="BP727" s="60">
        <v>40543</v>
      </c>
      <c r="BQ727">
        <v>6945000</v>
      </c>
      <c r="BR727">
        <v>9317000</v>
      </c>
      <c r="BS727">
        <v>0.74541162999999999</v>
      </c>
      <c r="BT727">
        <v>2372000</v>
      </c>
      <c r="BV727">
        <v>1684000</v>
      </c>
      <c r="BW727">
        <v>264000</v>
      </c>
      <c r="BX727">
        <v>1.1000000000000001</v>
      </c>
      <c r="BY727">
        <v>0</v>
      </c>
      <c r="BZ727">
        <v>0</v>
      </c>
      <c r="CA727">
        <v>0</v>
      </c>
      <c r="CC727">
        <v>0.14430000000000001</v>
      </c>
      <c r="CE727">
        <v>3.2000000000000002E-3</v>
      </c>
      <c r="CG727">
        <v>4.4899995999999998E-2</v>
      </c>
      <c r="CJ727">
        <v>5.5300001000000001E-2</v>
      </c>
      <c r="CR727">
        <v>0</v>
      </c>
      <c r="CS727">
        <v>0</v>
      </c>
      <c r="CT727">
        <v>0</v>
      </c>
      <c r="CU727">
        <v>0</v>
      </c>
      <c r="CV727">
        <v>0.43799999000000001</v>
      </c>
      <c r="CW727">
        <v>0.33600000000000002</v>
      </c>
      <c r="CX727">
        <v>0.10199999999999999</v>
      </c>
      <c r="CY727">
        <v>0.32700002</v>
      </c>
      <c r="CZ727">
        <v>0</v>
      </c>
      <c r="DA727">
        <v>0</v>
      </c>
      <c r="DB727">
        <v>5.0999998999999997E-2</v>
      </c>
      <c r="DC727">
        <v>2.9000001000000001E-2</v>
      </c>
      <c r="DD727">
        <v>0.155</v>
      </c>
      <c r="DE727">
        <v>0</v>
      </c>
      <c r="DF727">
        <v>2012</v>
      </c>
      <c r="DG727">
        <v>0.13038778000000001</v>
      </c>
      <c r="DH727">
        <v>4.9627698999999997E-2</v>
      </c>
      <c r="DI727">
        <v>8.0760092000000006E-2</v>
      </c>
      <c r="DJ727">
        <v>0.16923990999999999</v>
      </c>
      <c r="DK727">
        <v>0.2188676</v>
      </c>
      <c r="DN727">
        <v>136000</v>
      </c>
      <c r="DO727">
        <v>285000</v>
      </c>
      <c r="DR727">
        <v>1</v>
      </c>
      <c r="DS727">
        <v>1</v>
      </c>
      <c r="DT727">
        <v>1</v>
      </c>
      <c r="DU727">
        <v>1</v>
      </c>
      <c r="DV727">
        <v>35816</v>
      </c>
      <c r="DW727">
        <v>1683983.3</v>
      </c>
      <c r="DX727">
        <v>46</v>
      </c>
      <c r="DY727">
        <v>12</v>
      </c>
      <c r="DZ727">
        <v>47.018002000000003</v>
      </c>
      <c r="EA727">
        <v>6961</v>
      </c>
      <c r="EC727">
        <v>26930</v>
      </c>
      <c r="ED727">
        <v>481476.5</v>
      </c>
      <c r="EE727">
        <v>68.900002000000001</v>
      </c>
      <c r="EF727">
        <v>17.879000000000001</v>
      </c>
      <c r="EG727">
        <v>21615</v>
      </c>
      <c r="EH727">
        <v>426151.63</v>
      </c>
      <c r="EN727">
        <v>1307</v>
      </c>
      <c r="EO727">
        <v>16351.763999999999</v>
      </c>
      <c r="EP727">
        <v>4008</v>
      </c>
      <c r="ES727">
        <v>0</v>
      </c>
      <c r="EV727">
        <v>69707</v>
      </c>
      <c r="EW727">
        <v>0</v>
      </c>
      <c r="EX727">
        <v>0</v>
      </c>
      <c r="FI727">
        <v>5975000</v>
      </c>
      <c r="FN727">
        <v>-823.45699999999999</v>
      </c>
      <c r="FP727">
        <v>83573.047000000006</v>
      </c>
      <c r="FQ727">
        <v>341354.19</v>
      </c>
      <c r="FW727">
        <v>424927.25</v>
      </c>
      <c r="FX727">
        <v>668406.81000000006</v>
      </c>
      <c r="FZ727">
        <v>60043.754000000001</v>
      </c>
      <c r="GA727">
        <v>41036.648000000001</v>
      </c>
      <c r="GB727">
        <v>101080.4</v>
      </c>
      <c r="GC727">
        <v>859.5</v>
      </c>
      <c r="GL727">
        <v>-20093.405999999999</v>
      </c>
      <c r="GM727">
        <v>5545.5342000000001</v>
      </c>
      <c r="GN727">
        <v>-2250.7529</v>
      </c>
      <c r="GO727">
        <v>-1427.296</v>
      </c>
      <c r="GP727">
        <v>462.61200000000002</v>
      </c>
      <c r="GQ727">
        <v>1178938</v>
      </c>
      <c r="GR727">
        <v>-453186.78</v>
      </c>
      <c r="GS727">
        <v>-453186.78</v>
      </c>
      <c r="HA727">
        <v>-7005.8589000000002</v>
      </c>
      <c r="HB727">
        <v>-20951.370999999999</v>
      </c>
      <c r="HD727">
        <v>-1400.453</v>
      </c>
      <c r="HE727">
        <v>-482544.47</v>
      </c>
      <c r="HG727">
        <v>5973039</v>
      </c>
    </row>
    <row r="728" spans="1:215" x14ac:dyDescent="0.25">
      <c r="A728">
        <v>52</v>
      </c>
      <c r="B728" t="s">
        <v>955</v>
      </c>
      <c r="C728">
        <v>2011</v>
      </c>
      <c r="E728" t="s">
        <v>956</v>
      </c>
      <c r="F728">
        <v>1945</v>
      </c>
      <c r="G728">
        <v>0</v>
      </c>
      <c r="I728">
        <v>0</v>
      </c>
      <c r="J728" t="s">
        <v>957</v>
      </c>
      <c r="K728" t="s">
        <v>958</v>
      </c>
      <c r="L728" t="s">
        <v>958</v>
      </c>
      <c r="M728">
        <v>5</v>
      </c>
      <c r="N728" t="s">
        <v>721</v>
      </c>
      <c r="O728">
        <v>1</v>
      </c>
      <c r="P728" t="s">
        <v>616</v>
      </c>
      <c r="Q728" t="s">
        <v>617</v>
      </c>
      <c r="R728">
        <v>2</v>
      </c>
      <c r="S728">
        <v>0</v>
      </c>
      <c r="T728" s="60">
        <v>40908</v>
      </c>
      <c r="U728" s="60">
        <v>40908</v>
      </c>
      <c r="V728" s="60">
        <v>40908</v>
      </c>
      <c r="W728" t="s">
        <v>201</v>
      </c>
      <c r="X728" t="s">
        <v>963</v>
      </c>
      <c r="Y728" t="s">
        <v>619</v>
      </c>
      <c r="Z728">
        <v>4.5000001999999997E-2</v>
      </c>
      <c r="AA728">
        <v>7.9999998000000003E-2</v>
      </c>
      <c r="AB728">
        <v>1</v>
      </c>
      <c r="AC728">
        <v>0</v>
      </c>
      <c r="AD728">
        <v>10</v>
      </c>
      <c r="AE728">
        <v>1</v>
      </c>
      <c r="AF728">
        <v>1</v>
      </c>
      <c r="AG728">
        <v>27</v>
      </c>
      <c r="BP728" s="60">
        <v>40908</v>
      </c>
      <c r="BQ728">
        <v>7150000</v>
      </c>
      <c r="BR728">
        <v>9844000</v>
      </c>
      <c r="BS728">
        <v>0.72633082000000004</v>
      </c>
      <c r="BT728">
        <v>2694000</v>
      </c>
      <c r="BV728">
        <v>1670000</v>
      </c>
      <c r="BW728">
        <v>266000</v>
      </c>
      <c r="BX728">
        <v>1.1100000000000001</v>
      </c>
      <c r="BY728">
        <v>0</v>
      </c>
      <c r="BZ728">
        <v>0</v>
      </c>
      <c r="CA728">
        <v>0</v>
      </c>
      <c r="CC728">
        <v>2.3E-2</v>
      </c>
      <c r="CE728">
        <v>0.11149998999999999</v>
      </c>
      <c r="CG728">
        <v>2.3199999999999998E-2</v>
      </c>
      <c r="CJ728">
        <v>5.9799999E-2</v>
      </c>
      <c r="CR728">
        <v>0</v>
      </c>
      <c r="CS728">
        <v>0</v>
      </c>
      <c r="CT728">
        <v>0</v>
      </c>
      <c r="CU728">
        <v>0</v>
      </c>
      <c r="CV728">
        <v>0.433</v>
      </c>
      <c r="CW728">
        <v>0.34099998999999998</v>
      </c>
      <c r="CX728">
        <v>9.1999999999999998E-2</v>
      </c>
      <c r="CY728">
        <v>0.32900003</v>
      </c>
      <c r="CZ728">
        <v>0</v>
      </c>
      <c r="DA728">
        <v>0</v>
      </c>
      <c r="DB728">
        <v>6.1999999E-2</v>
      </c>
      <c r="DC728">
        <v>1.7000001000000001E-2</v>
      </c>
      <c r="DD728">
        <v>0.15900001</v>
      </c>
      <c r="DE728">
        <v>0</v>
      </c>
      <c r="DF728">
        <v>2013</v>
      </c>
      <c r="DG728">
        <v>0.11784633</v>
      </c>
      <c r="DH728">
        <v>3.8796223999999997E-2</v>
      </c>
      <c r="DI728">
        <v>7.9050108999999993E-2</v>
      </c>
      <c r="DJ728">
        <v>0.18592764000000001</v>
      </c>
      <c r="DK728">
        <v>0.22472387999999999</v>
      </c>
      <c r="DN728">
        <v>132013.69</v>
      </c>
      <c r="DO728">
        <v>310499.15999999997</v>
      </c>
      <c r="DR728">
        <v>1</v>
      </c>
      <c r="DS728">
        <v>1</v>
      </c>
      <c r="DT728">
        <v>1</v>
      </c>
      <c r="DU728">
        <v>1</v>
      </c>
      <c r="DV728">
        <v>35111</v>
      </c>
      <c r="DW728">
        <v>1669676.5</v>
      </c>
      <c r="DX728">
        <v>46.200001</v>
      </c>
      <c r="DY728">
        <v>12.2</v>
      </c>
      <c r="DZ728">
        <v>47.554001</v>
      </c>
      <c r="EA728">
        <v>7160</v>
      </c>
      <c r="EC728">
        <v>28202</v>
      </c>
      <c r="ED728">
        <v>520998.78</v>
      </c>
      <c r="EE728">
        <v>68.900002000000001</v>
      </c>
      <c r="EF728">
        <v>18.474001000000001</v>
      </c>
      <c r="EG728">
        <v>22721</v>
      </c>
      <c r="EH728">
        <v>462067.44</v>
      </c>
      <c r="EN728">
        <v>1342</v>
      </c>
      <c r="EO728">
        <v>17499.995999999999</v>
      </c>
      <c r="EP728">
        <v>4139</v>
      </c>
      <c r="ES728">
        <v>0</v>
      </c>
      <c r="EV728">
        <v>70473</v>
      </c>
      <c r="EW728">
        <v>0</v>
      </c>
      <c r="EX728">
        <v>0</v>
      </c>
      <c r="FI728">
        <v>5933000</v>
      </c>
      <c r="FN728">
        <v>-724.50099999999998</v>
      </c>
      <c r="FP728">
        <v>64789.695</v>
      </c>
      <c r="FQ728">
        <v>298328.5</v>
      </c>
      <c r="FV728">
        <v>0</v>
      </c>
      <c r="FW728">
        <v>363118.22</v>
      </c>
      <c r="FX728">
        <v>54567.105000000003</v>
      </c>
      <c r="FZ728">
        <v>53475.487999999998</v>
      </c>
      <c r="GA728">
        <v>37890.141000000003</v>
      </c>
      <c r="GB728">
        <v>91365.625</v>
      </c>
      <c r="GL728">
        <v>-19164.456999999999</v>
      </c>
      <c r="GM728">
        <v>4151.3428000000004</v>
      </c>
      <c r="GN728">
        <v>-1250.932</v>
      </c>
      <c r="GO728">
        <v>-526.43102999999996</v>
      </c>
      <c r="GP728">
        <v>446.21899000000002</v>
      </c>
      <c r="GQ728">
        <v>493233.13</v>
      </c>
      <c r="GR728">
        <v>-497763.97</v>
      </c>
      <c r="GS728">
        <v>-497763.97</v>
      </c>
      <c r="HA728">
        <v>-7956.3359</v>
      </c>
      <c r="HB728">
        <v>-22069.613000000001</v>
      </c>
      <c r="HD728">
        <v>-577.79199000000006</v>
      </c>
      <c r="HE728">
        <v>-528367.68999999994</v>
      </c>
      <c r="HG728">
        <v>5937904.5</v>
      </c>
    </row>
    <row r="729" spans="1:215" x14ac:dyDescent="0.25">
      <c r="A729">
        <v>52</v>
      </c>
      <c r="B729" t="s">
        <v>955</v>
      </c>
      <c r="C729">
        <v>2012</v>
      </c>
      <c r="E729" t="s">
        <v>956</v>
      </c>
      <c r="F729">
        <v>1945</v>
      </c>
      <c r="G729">
        <v>0</v>
      </c>
      <c r="I729">
        <v>0</v>
      </c>
      <c r="J729" t="s">
        <v>957</v>
      </c>
      <c r="K729" t="s">
        <v>958</v>
      </c>
      <c r="L729" t="s">
        <v>958</v>
      </c>
      <c r="M729">
        <v>5</v>
      </c>
      <c r="N729" t="s">
        <v>721</v>
      </c>
      <c r="O729">
        <v>1</v>
      </c>
      <c r="P729" t="s">
        <v>616</v>
      </c>
      <c r="Q729" t="s">
        <v>617</v>
      </c>
      <c r="R729">
        <v>2</v>
      </c>
      <c r="S729">
        <v>0</v>
      </c>
      <c r="T729" s="60">
        <v>41274</v>
      </c>
      <c r="U729" s="60">
        <v>41274</v>
      </c>
      <c r="V729" s="60">
        <v>41274</v>
      </c>
      <c r="W729" t="s">
        <v>201</v>
      </c>
      <c r="X729" t="s">
        <v>963</v>
      </c>
      <c r="Y729" t="s">
        <v>619</v>
      </c>
      <c r="Z729">
        <v>4.5000001999999997E-2</v>
      </c>
      <c r="AA729">
        <v>7.9999998000000003E-2</v>
      </c>
      <c r="AB729">
        <v>1</v>
      </c>
      <c r="AC729">
        <v>0</v>
      </c>
      <c r="AD729">
        <v>10</v>
      </c>
      <c r="AE729">
        <v>1</v>
      </c>
      <c r="AF729">
        <v>1</v>
      </c>
      <c r="AG729">
        <v>26</v>
      </c>
      <c r="AI729" t="s">
        <v>964</v>
      </c>
      <c r="AO729">
        <v>6858525.5</v>
      </c>
      <c r="AP729">
        <v>7843152.5</v>
      </c>
      <c r="AQ729">
        <v>289974.44</v>
      </c>
      <c r="AR729">
        <v>0</v>
      </c>
      <c r="AS729">
        <v>0</v>
      </c>
      <c r="AT729">
        <v>0</v>
      </c>
      <c r="AU729">
        <v>1</v>
      </c>
      <c r="AV729">
        <v>4</v>
      </c>
      <c r="AX729">
        <v>0</v>
      </c>
      <c r="AY729">
        <v>0.1</v>
      </c>
      <c r="AZ729">
        <v>10</v>
      </c>
      <c r="BA729">
        <v>0</v>
      </c>
      <c r="BB729">
        <v>0</v>
      </c>
      <c r="BC729">
        <v>4</v>
      </c>
      <c r="BD729">
        <v>2</v>
      </c>
      <c r="BE729">
        <v>1</v>
      </c>
      <c r="BP729" s="60">
        <v>41274</v>
      </c>
      <c r="BQ729">
        <v>7316000</v>
      </c>
      <c r="BR729">
        <v>10248000</v>
      </c>
      <c r="BS729">
        <v>0.71389544000000005</v>
      </c>
      <c r="BT729">
        <v>2932000</v>
      </c>
      <c r="BV729">
        <v>1640000</v>
      </c>
      <c r="BW729">
        <v>288000</v>
      </c>
      <c r="BX729">
        <v>1.08</v>
      </c>
      <c r="BY729">
        <v>0</v>
      </c>
      <c r="BZ729">
        <v>0</v>
      </c>
      <c r="CA729">
        <v>0</v>
      </c>
      <c r="CC729">
        <v>0.11390001</v>
      </c>
      <c r="CE729">
        <v>9.2500000999999998E-2</v>
      </c>
      <c r="CG729">
        <v>2.8399997999999999E-2</v>
      </c>
      <c r="CJ729">
        <v>8.0600001000000004E-2</v>
      </c>
      <c r="CR729">
        <v>0</v>
      </c>
      <c r="CS729">
        <v>0</v>
      </c>
      <c r="CT729">
        <v>0</v>
      </c>
      <c r="CU729">
        <v>0</v>
      </c>
      <c r="CV729">
        <v>0.43000000999999999</v>
      </c>
      <c r="CW729">
        <v>0.33200002000000001</v>
      </c>
      <c r="CX729">
        <v>9.8000005000000001E-2</v>
      </c>
      <c r="CY729">
        <v>0.308</v>
      </c>
      <c r="CZ729">
        <v>0</v>
      </c>
      <c r="DA729">
        <v>0</v>
      </c>
      <c r="DB729">
        <v>5.9999998999999998E-2</v>
      </c>
      <c r="DC729">
        <v>6.4999998000000003E-2</v>
      </c>
      <c r="DD729">
        <v>0.13699998999999999</v>
      </c>
      <c r="DE729">
        <v>0</v>
      </c>
      <c r="DF729">
        <v>2014</v>
      </c>
      <c r="DG729">
        <v>0.12060079999999999</v>
      </c>
      <c r="DH729">
        <v>4.4593292999999999E-2</v>
      </c>
      <c r="DI729">
        <v>7.6007514999999998E-2</v>
      </c>
      <c r="DJ729">
        <v>0.20594475000000001</v>
      </c>
      <c r="DK729">
        <v>0.25053805000000001</v>
      </c>
      <c r="DN729">
        <v>124652.33</v>
      </c>
      <c r="DO729">
        <v>337749.38</v>
      </c>
      <c r="DR729">
        <v>1</v>
      </c>
      <c r="DS729">
        <v>1</v>
      </c>
      <c r="DT729">
        <v>1</v>
      </c>
      <c r="DU729">
        <v>1</v>
      </c>
      <c r="DV729">
        <v>34187</v>
      </c>
      <c r="DW729">
        <v>1640390.9</v>
      </c>
      <c r="DX729">
        <v>46.299999</v>
      </c>
      <c r="DY729">
        <v>12.3</v>
      </c>
      <c r="DZ729">
        <v>47.983001999999999</v>
      </c>
      <c r="EA729">
        <v>7262</v>
      </c>
      <c r="EC729">
        <v>29739</v>
      </c>
      <c r="ED729">
        <v>565478.68999999994</v>
      </c>
      <c r="EE729">
        <v>68.900002000000001</v>
      </c>
      <c r="EF729">
        <v>19.014999</v>
      </c>
      <c r="EG729">
        <v>24035</v>
      </c>
      <c r="EN729">
        <v>1391</v>
      </c>
      <c r="EP729">
        <v>4313</v>
      </c>
      <c r="ES729">
        <v>0</v>
      </c>
      <c r="EV729">
        <v>71188</v>
      </c>
      <c r="EW729">
        <v>0</v>
      </c>
      <c r="EX729">
        <v>0</v>
      </c>
      <c r="FI729">
        <v>6400000</v>
      </c>
      <c r="FN729">
        <v>-866</v>
      </c>
      <c r="FP729">
        <v>73133</v>
      </c>
      <c r="FQ729">
        <v>783292</v>
      </c>
      <c r="FW729">
        <v>856425</v>
      </c>
      <c r="FX729">
        <v>580402</v>
      </c>
      <c r="FZ729">
        <v>56802</v>
      </c>
      <c r="GA729">
        <v>44237</v>
      </c>
      <c r="GB729">
        <v>101039</v>
      </c>
      <c r="GL729">
        <v>-16702</v>
      </c>
      <c r="GM729">
        <v>4805</v>
      </c>
      <c r="GN729">
        <v>-1336</v>
      </c>
      <c r="GO729">
        <v>-470</v>
      </c>
      <c r="GQ729">
        <v>1524728</v>
      </c>
      <c r="GR729">
        <v>-565235</v>
      </c>
      <c r="GS729">
        <v>-565235</v>
      </c>
      <c r="HA729">
        <v>-460</v>
      </c>
      <c r="HB729">
        <v>-24412</v>
      </c>
      <c r="HD729">
        <v>-71</v>
      </c>
      <c r="HE729">
        <v>-590178</v>
      </c>
      <c r="HG729">
        <v>6872454</v>
      </c>
    </row>
    <row r="730" spans="1:215" x14ac:dyDescent="0.25">
      <c r="A730">
        <v>52</v>
      </c>
      <c r="B730" t="s">
        <v>955</v>
      </c>
      <c r="C730">
        <v>2013</v>
      </c>
      <c r="E730" t="s">
        <v>956</v>
      </c>
      <c r="F730">
        <v>1945</v>
      </c>
      <c r="G730">
        <v>0</v>
      </c>
      <c r="I730">
        <v>0</v>
      </c>
      <c r="J730" t="s">
        <v>957</v>
      </c>
      <c r="K730" t="s">
        <v>958</v>
      </c>
      <c r="L730" t="s">
        <v>958</v>
      </c>
      <c r="M730">
        <v>5</v>
      </c>
      <c r="N730" t="s">
        <v>721</v>
      </c>
      <c r="O730">
        <v>1</v>
      </c>
      <c r="P730" t="s">
        <v>616</v>
      </c>
      <c r="Q730" t="s">
        <v>617</v>
      </c>
      <c r="R730">
        <v>2</v>
      </c>
      <c r="S730">
        <v>0</v>
      </c>
      <c r="T730" s="60">
        <v>41639</v>
      </c>
      <c r="U730" s="60">
        <v>41639</v>
      </c>
      <c r="V730" s="60">
        <v>41639</v>
      </c>
      <c r="W730" t="s">
        <v>201</v>
      </c>
      <c r="X730" t="s">
        <v>965</v>
      </c>
      <c r="Y730" t="s">
        <v>619</v>
      </c>
      <c r="Z730">
        <v>4.5000001999999997E-2</v>
      </c>
      <c r="AA730">
        <v>7.9999998000000003E-2</v>
      </c>
      <c r="AB730">
        <v>1</v>
      </c>
      <c r="AC730">
        <v>0</v>
      </c>
      <c r="AD730">
        <v>10</v>
      </c>
      <c r="AE730">
        <v>1</v>
      </c>
      <c r="AF730">
        <v>1</v>
      </c>
      <c r="AG730">
        <v>26</v>
      </c>
      <c r="AI730" t="s">
        <v>966</v>
      </c>
      <c r="AO730">
        <v>7651705.5</v>
      </c>
      <c r="AP730">
        <v>8124887.5</v>
      </c>
      <c r="AQ730">
        <v>-186056.89</v>
      </c>
      <c r="AR730">
        <v>0</v>
      </c>
      <c r="AS730">
        <v>0</v>
      </c>
      <c r="AT730">
        <v>0</v>
      </c>
      <c r="AU730">
        <v>1</v>
      </c>
      <c r="AV730">
        <v>4</v>
      </c>
      <c r="AX730">
        <v>0</v>
      </c>
      <c r="AY730">
        <v>0.1</v>
      </c>
      <c r="AZ730">
        <v>10</v>
      </c>
      <c r="BA730">
        <v>0</v>
      </c>
      <c r="BB730">
        <v>0</v>
      </c>
      <c r="BC730">
        <v>4</v>
      </c>
      <c r="BD730">
        <v>2</v>
      </c>
      <c r="BE730">
        <v>1</v>
      </c>
      <c r="BP730" s="60">
        <v>41639</v>
      </c>
      <c r="BQ730">
        <v>7861000</v>
      </c>
      <c r="BR730">
        <v>10957000</v>
      </c>
      <c r="BS730">
        <v>0.71744083999999997</v>
      </c>
      <c r="BT730">
        <v>3096000</v>
      </c>
      <c r="BV730">
        <v>1687000</v>
      </c>
      <c r="BY730">
        <v>0</v>
      </c>
      <c r="BZ730">
        <v>0</v>
      </c>
      <c r="CA730">
        <v>0</v>
      </c>
      <c r="CC730">
        <v>0.15000000999999999</v>
      </c>
      <c r="CE730">
        <v>9.4300001999999994E-2</v>
      </c>
      <c r="CG730">
        <v>0.1196</v>
      </c>
      <c r="CJ730">
        <v>7.1900003000000004E-2</v>
      </c>
      <c r="CR730">
        <v>0</v>
      </c>
      <c r="CS730">
        <v>0</v>
      </c>
      <c r="CT730">
        <v>0</v>
      </c>
      <c r="CU730">
        <v>0</v>
      </c>
      <c r="CV730">
        <v>0.49000000999999999</v>
      </c>
      <c r="CW730">
        <v>0.36400001999999998</v>
      </c>
      <c r="CX730">
        <v>0.126</v>
      </c>
      <c r="CY730">
        <v>0.28499999999999998</v>
      </c>
      <c r="CZ730">
        <v>0</v>
      </c>
      <c r="DA730">
        <v>0</v>
      </c>
      <c r="DB730">
        <v>4.3000001000000003E-2</v>
      </c>
      <c r="DC730">
        <v>5.8000002000000002E-2</v>
      </c>
      <c r="DD730">
        <v>0.124</v>
      </c>
      <c r="DE730">
        <v>0</v>
      </c>
      <c r="DF730">
        <v>2015</v>
      </c>
      <c r="DG730">
        <v>0.12484118</v>
      </c>
      <c r="DH730">
        <v>5.2406638999999998E-2</v>
      </c>
      <c r="DI730">
        <v>7.2434536999999993E-2</v>
      </c>
      <c r="DJ730">
        <v>0.21569899000000001</v>
      </c>
      <c r="DK730">
        <v>0.26810562999999998</v>
      </c>
      <c r="DN730">
        <v>122197.07</v>
      </c>
      <c r="DO730">
        <v>363884.19</v>
      </c>
      <c r="DR730">
        <v>1</v>
      </c>
      <c r="DS730">
        <v>1</v>
      </c>
      <c r="DT730">
        <v>1</v>
      </c>
      <c r="DU730">
        <v>1</v>
      </c>
      <c r="DV730">
        <v>34809</v>
      </c>
      <c r="DW730">
        <v>1687391</v>
      </c>
      <c r="DX730">
        <v>46.299999</v>
      </c>
      <c r="DY730">
        <v>12.2</v>
      </c>
      <c r="DZ730">
        <v>48.476002000000001</v>
      </c>
      <c r="EA730">
        <v>7620</v>
      </c>
      <c r="EC730">
        <v>34460</v>
      </c>
      <c r="ED730">
        <v>628103.31000000006</v>
      </c>
      <c r="EE730">
        <v>69</v>
      </c>
      <c r="EF730">
        <v>19.350000000000001</v>
      </c>
      <c r="EG730">
        <v>26379</v>
      </c>
      <c r="EN730">
        <v>1497</v>
      </c>
      <c r="EP730">
        <v>4584</v>
      </c>
      <c r="ES730">
        <v>0</v>
      </c>
      <c r="EV730">
        <v>76889</v>
      </c>
      <c r="EW730">
        <v>0</v>
      </c>
      <c r="EX730">
        <v>0</v>
      </c>
      <c r="FN730">
        <v>-1154</v>
      </c>
      <c r="FP730">
        <v>88410</v>
      </c>
      <c r="FQ730">
        <v>409563</v>
      </c>
      <c r="FW730">
        <v>497973</v>
      </c>
      <c r="FX730">
        <v>906197</v>
      </c>
      <c r="FZ730">
        <v>56038</v>
      </c>
      <c r="GA730">
        <v>40597</v>
      </c>
      <c r="GB730">
        <v>96635</v>
      </c>
      <c r="GL730">
        <v>-18930</v>
      </c>
      <c r="GM730">
        <v>6775</v>
      </c>
      <c r="GN730">
        <v>-2159</v>
      </c>
      <c r="GO730">
        <v>-1005</v>
      </c>
      <c r="GP730">
        <v>121</v>
      </c>
      <c r="GQ730">
        <v>1486612</v>
      </c>
      <c r="GR730">
        <v>-662708</v>
      </c>
      <c r="GS730">
        <v>-662708</v>
      </c>
      <c r="HB730">
        <v>-20271</v>
      </c>
      <c r="HD730">
        <v>-71</v>
      </c>
      <c r="HE730">
        <v>-683050</v>
      </c>
      <c r="HG730">
        <v>7676016</v>
      </c>
    </row>
    <row r="731" spans="1:215" x14ac:dyDescent="0.25">
      <c r="A731">
        <v>52</v>
      </c>
      <c r="B731" t="s">
        <v>955</v>
      </c>
      <c r="C731">
        <v>2014</v>
      </c>
      <c r="E731" t="s">
        <v>956</v>
      </c>
      <c r="F731">
        <v>1945</v>
      </c>
      <c r="G731">
        <v>0</v>
      </c>
      <c r="I731">
        <v>0</v>
      </c>
      <c r="J731" t="s">
        <v>957</v>
      </c>
      <c r="K731" t="s">
        <v>958</v>
      </c>
      <c r="L731" t="s">
        <v>958</v>
      </c>
      <c r="M731">
        <v>5</v>
      </c>
      <c r="N731" t="s">
        <v>721</v>
      </c>
      <c r="O731">
        <v>1</v>
      </c>
      <c r="P731" t="s">
        <v>616</v>
      </c>
      <c r="Q731" t="s">
        <v>617</v>
      </c>
      <c r="R731">
        <v>2</v>
      </c>
      <c r="S731">
        <v>0</v>
      </c>
      <c r="T731" s="60">
        <v>42004</v>
      </c>
      <c r="U731" s="60">
        <v>42004</v>
      </c>
      <c r="BY731">
        <v>0</v>
      </c>
      <c r="BZ731">
        <v>0</v>
      </c>
      <c r="CA731">
        <v>0</v>
      </c>
      <c r="CS731">
        <v>0</v>
      </c>
      <c r="CT731">
        <v>0</v>
      </c>
      <c r="CU731">
        <v>0</v>
      </c>
      <c r="CV731">
        <v>0</v>
      </c>
      <c r="CW731">
        <v>0</v>
      </c>
      <c r="CX731">
        <v>0</v>
      </c>
      <c r="CY731">
        <v>0</v>
      </c>
      <c r="CZ731">
        <v>0</v>
      </c>
      <c r="DA731">
        <v>0</v>
      </c>
      <c r="DB731">
        <v>0</v>
      </c>
      <c r="DC731">
        <v>0</v>
      </c>
      <c r="DD731">
        <v>0</v>
      </c>
      <c r="DE731">
        <v>0</v>
      </c>
      <c r="DR731">
        <v>0</v>
      </c>
      <c r="DS731">
        <v>0</v>
      </c>
      <c r="DT731">
        <v>0</v>
      </c>
      <c r="DU731">
        <v>0</v>
      </c>
      <c r="EW731">
        <v>0</v>
      </c>
      <c r="EX731">
        <v>0</v>
      </c>
    </row>
    <row r="732" spans="1:215" x14ac:dyDescent="0.25">
      <c r="A732">
        <v>53</v>
      </c>
      <c r="B732" t="s">
        <v>967</v>
      </c>
      <c r="C732">
        <v>2001</v>
      </c>
      <c r="E732" t="s">
        <v>968</v>
      </c>
      <c r="F732">
        <v>1945</v>
      </c>
      <c r="G732">
        <v>0</v>
      </c>
      <c r="I732">
        <v>0</v>
      </c>
      <c r="J732" t="s">
        <v>957</v>
      </c>
      <c r="K732" t="s">
        <v>958</v>
      </c>
      <c r="L732" t="s">
        <v>958</v>
      </c>
      <c r="M732">
        <v>2</v>
      </c>
      <c r="N732" t="s">
        <v>625</v>
      </c>
      <c r="O732">
        <v>1</v>
      </c>
      <c r="P732" t="s">
        <v>616</v>
      </c>
      <c r="Q732" t="s">
        <v>626</v>
      </c>
      <c r="R732">
        <v>2</v>
      </c>
      <c r="S732">
        <v>1</v>
      </c>
      <c r="T732" s="60">
        <v>37164</v>
      </c>
      <c r="U732" s="60">
        <v>37164</v>
      </c>
      <c r="V732" s="60">
        <v>37164</v>
      </c>
      <c r="W732" t="s">
        <v>201</v>
      </c>
      <c r="X732" t="s">
        <v>969</v>
      </c>
      <c r="Y732" t="s">
        <v>627</v>
      </c>
      <c r="Z732">
        <v>3.9999999000000001E-2</v>
      </c>
      <c r="AA732">
        <v>7.9999998000000003E-2</v>
      </c>
      <c r="AB732">
        <v>1</v>
      </c>
      <c r="AC732">
        <v>0</v>
      </c>
      <c r="AD732">
        <v>5</v>
      </c>
      <c r="AE732">
        <v>1</v>
      </c>
      <c r="AF732">
        <v>3</v>
      </c>
      <c r="AG732">
        <v>35</v>
      </c>
      <c r="BL732">
        <v>40</v>
      </c>
      <c r="BM732">
        <v>35</v>
      </c>
      <c r="BP732" s="60">
        <v>37164</v>
      </c>
      <c r="BQ732">
        <v>38399000</v>
      </c>
      <c r="BR732">
        <v>39774000</v>
      </c>
      <c r="BS732">
        <v>0.96499997000000004</v>
      </c>
      <c r="BT732">
        <v>1375000</v>
      </c>
      <c r="BV732">
        <v>9264000</v>
      </c>
      <c r="BW732">
        <v>582404.38</v>
      </c>
      <c r="BX732">
        <v>1.2981</v>
      </c>
      <c r="BY732">
        <v>0</v>
      </c>
      <c r="BZ732">
        <v>0</v>
      </c>
      <c r="CA732">
        <v>0</v>
      </c>
      <c r="CC732">
        <v>-0.115</v>
      </c>
      <c r="CE732">
        <v>5.5999998000000002E-2</v>
      </c>
      <c r="CG732">
        <v>9.4999999000000002E-2</v>
      </c>
      <c r="CJ732">
        <v>0.10199999999999999</v>
      </c>
      <c r="CS732">
        <v>0</v>
      </c>
      <c r="CT732">
        <v>0</v>
      </c>
      <c r="CU732">
        <v>0</v>
      </c>
      <c r="CV732">
        <v>0.47699999999999998</v>
      </c>
      <c r="CW732">
        <v>0.41199999999999998</v>
      </c>
      <c r="CX732">
        <v>6.4999998000000003E-2</v>
      </c>
      <c r="CY732">
        <v>0.20100001000000001</v>
      </c>
      <c r="CZ732">
        <v>0</v>
      </c>
      <c r="DA732">
        <v>0</v>
      </c>
      <c r="DB732">
        <v>9.1000005999999994E-2</v>
      </c>
      <c r="DC732">
        <v>8.1000000000000003E-2</v>
      </c>
      <c r="DD732">
        <v>0.15000000999999999</v>
      </c>
      <c r="DE732">
        <v>0</v>
      </c>
      <c r="DF732">
        <v>2003</v>
      </c>
      <c r="DG732">
        <v>0.10349999999999999</v>
      </c>
      <c r="DH732">
        <v>3.8900003000000002E-2</v>
      </c>
      <c r="DI732">
        <v>6.4599998000000006E-2</v>
      </c>
      <c r="DJ732">
        <v>7.22E-2</v>
      </c>
      <c r="DK732">
        <v>0.1111</v>
      </c>
      <c r="DN732">
        <v>598188.13</v>
      </c>
      <c r="DO732">
        <v>668956.63</v>
      </c>
      <c r="DQ732">
        <v>9264183</v>
      </c>
      <c r="DR732">
        <v>0</v>
      </c>
      <c r="DS732">
        <v>0</v>
      </c>
      <c r="DT732">
        <v>0</v>
      </c>
      <c r="DU732">
        <v>0</v>
      </c>
      <c r="DV732">
        <v>318538</v>
      </c>
      <c r="DW732">
        <v>9264183</v>
      </c>
      <c r="DX732">
        <v>43.599997999999999</v>
      </c>
      <c r="DY732">
        <v>9.6000004000000008</v>
      </c>
      <c r="DZ732">
        <v>29.082999999999998</v>
      </c>
      <c r="EA732">
        <v>14313</v>
      </c>
      <c r="EC732">
        <v>130790</v>
      </c>
      <c r="ED732">
        <v>1943444</v>
      </c>
      <c r="EF732">
        <v>14.859</v>
      </c>
      <c r="EG732">
        <v>114936</v>
      </c>
      <c r="EN732">
        <v>4538</v>
      </c>
      <c r="EP732">
        <v>11316</v>
      </c>
      <c r="ES732">
        <v>0</v>
      </c>
      <c r="EV732">
        <v>463641</v>
      </c>
      <c r="EW732">
        <v>0</v>
      </c>
      <c r="EX732">
        <v>0</v>
      </c>
      <c r="FB732">
        <v>20943000</v>
      </c>
      <c r="FP732">
        <v>371548.03</v>
      </c>
      <c r="FQ732">
        <v>629924.81000000006</v>
      </c>
      <c r="FW732">
        <v>1001472.8</v>
      </c>
      <c r="FX732">
        <v>-4526334</v>
      </c>
      <c r="GH732">
        <v>-1431.0179000000001</v>
      </c>
      <c r="GL732">
        <v>-51910.387000000002</v>
      </c>
      <c r="GM732">
        <v>49219.09</v>
      </c>
      <c r="GN732">
        <v>-45312.262000000002</v>
      </c>
      <c r="GP732">
        <v>137.55799999999999</v>
      </c>
      <c r="GQ732">
        <v>-3574158</v>
      </c>
      <c r="GR732">
        <v>-1890812.4</v>
      </c>
      <c r="GS732">
        <v>-1890812.4</v>
      </c>
      <c r="HA732">
        <v>-19835.728999999999</v>
      </c>
      <c r="HB732">
        <v>-17312.25</v>
      </c>
      <c r="HE732">
        <v>-1927960.4</v>
      </c>
      <c r="HG732">
        <v>34810224</v>
      </c>
    </row>
    <row r="733" spans="1:215" x14ac:dyDescent="0.25">
      <c r="A733">
        <v>53</v>
      </c>
      <c r="B733" t="s">
        <v>967</v>
      </c>
      <c r="C733">
        <v>2002</v>
      </c>
      <c r="E733" t="s">
        <v>968</v>
      </c>
      <c r="F733">
        <v>1945</v>
      </c>
      <c r="G733">
        <v>0</v>
      </c>
      <c r="I733">
        <v>0</v>
      </c>
      <c r="J733" t="s">
        <v>957</v>
      </c>
      <c r="K733" t="s">
        <v>958</v>
      </c>
      <c r="L733" t="s">
        <v>958</v>
      </c>
      <c r="M733">
        <v>2</v>
      </c>
      <c r="N733" t="s">
        <v>625</v>
      </c>
      <c r="O733">
        <v>1</v>
      </c>
      <c r="P733" t="s">
        <v>616</v>
      </c>
      <c r="Q733" t="s">
        <v>626</v>
      </c>
      <c r="R733">
        <v>2</v>
      </c>
      <c r="S733">
        <v>1</v>
      </c>
      <c r="T733" s="60">
        <v>37529</v>
      </c>
      <c r="U733" s="60">
        <v>37529</v>
      </c>
      <c r="V733" s="60">
        <v>37529</v>
      </c>
      <c r="W733" t="s">
        <v>201</v>
      </c>
      <c r="X733" t="s">
        <v>969</v>
      </c>
      <c r="Y733" t="s">
        <v>627</v>
      </c>
      <c r="Z733">
        <v>3.9999999000000001E-2</v>
      </c>
      <c r="AA733">
        <v>7.9999998000000003E-2</v>
      </c>
      <c r="AB733">
        <v>1</v>
      </c>
      <c r="AC733">
        <v>0</v>
      </c>
      <c r="AD733">
        <v>5</v>
      </c>
      <c r="AE733">
        <v>1</v>
      </c>
      <c r="AF733">
        <v>3</v>
      </c>
      <c r="AG733">
        <v>34</v>
      </c>
      <c r="BL733">
        <v>40</v>
      </c>
      <c r="BM733">
        <v>34</v>
      </c>
      <c r="BP733" s="60">
        <v>37529</v>
      </c>
      <c r="BQ733">
        <v>38382000</v>
      </c>
      <c r="BR733">
        <v>41957000</v>
      </c>
      <c r="BS733">
        <v>0.91500002000000003</v>
      </c>
      <c r="BT733">
        <v>3575000</v>
      </c>
      <c r="BV733">
        <v>9707000</v>
      </c>
      <c r="BW733">
        <v>668956.63</v>
      </c>
      <c r="BX733">
        <v>0.90279995999999996</v>
      </c>
      <c r="BY733">
        <v>0</v>
      </c>
      <c r="BZ733">
        <v>0</v>
      </c>
      <c r="CA733">
        <v>0</v>
      </c>
      <c r="CC733">
        <v>-0.105</v>
      </c>
      <c r="CE733">
        <v>-3.2000002E-2</v>
      </c>
      <c r="CG733">
        <v>2.7000000999999999E-2</v>
      </c>
      <c r="CJ733">
        <v>8.1000000000000003E-2</v>
      </c>
      <c r="CS733">
        <v>0</v>
      </c>
      <c r="CT733">
        <v>0</v>
      </c>
      <c r="CU733">
        <v>0</v>
      </c>
      <c r="CV733">
        <v>0.495</v>
      </c>
      <c r="CW733">
        <v>0.41999998999999999</v>
      </c>
      <c r="CX733">
        <v>7.5000002999999996E-2</v>
      </c>
      <c r="CY733">
        <v>0.23599999999999999</v>
      </c>
      <c r="CZ733">
        <v>0</v>
      </c>
      <c r="DA733">
        <v>0</v>
      </c>
      <c r="DB733">
        <v>9.8000005000000001E-2</v>
      </c>
      <c r="DC733">
        <v>2.7999999000000001E-2</v>
      </c>
      <c r="DD733">
        <v>0.14300001000000001</v>
      </c>
      <c r="DE733">
        <v>0</v>
      </c>
      <c r="DF733">
        <v>2004</v>
      </c>
      <c r="DG733">
        <v>0.10349999999999999</v>
      </c>
      <c r="DH733">
        <v>3.9000000999999999E-2</v>
      </c>
      <c r="DI733">
        <v>6.4499997000000003E-2</v>
      </c>
      <c r="DJ733">
        <v>8.3700000999999996E-2</v>
      </c>
      <c r="DK733">
        <v>0.12270001</v>
      </c>
      <c r="DN733">
        <v>1004650.9</v>
      </c>
      <c r="DO733">
        <v>812891.44</v>
      </c>
      <c r="DQ733">
        <v>9707281</v>
      </c>
      <c r="DR733">
        <v>0</v>
      </c>
      <c r="DS733">
        <v>0</v>
      </c>
      <c r="DT733">
        <v>0</v>
      </c>
      <c r="DU733">
        <v>0</v>
      </c>
      <c r="DV733">
        <v>326350</v>
      </c>
      <c r="DW733">
        <v>9707281</v>
      </c>
      <c r="DX733">
        <v>43.599997999999999</v>
      </c>
      <c r="DY733">
        <v>9.5</v>
      </c>
      <c r="DZ733">
        <v>29.745000999999998</v>
      </c>
      <c r="EA733">
        <v>14403</v>
      </c>
      <c r="EC733">
        <v>135277</v>
      </c>
      <c r="ED733">
        <v>2094382</v>
      </c>
      <c r="EF733">
        <v>15.481999999999999</v>
      </c>
      <c r="EG733">
        <v>118833</v>
      </c>
      <c r="EN733">
        <v>4699</v>
      </c>
      <c r="EP733">
        <v>11745</v>
      </c>
      <c r="ES733">
        <v>0</v>
      </c>
      <c r="EV733">
        <v>476030</v>
      </c>
      <c r="EW733">
        <v>0</v>
      </c>
      <c r="EX733">
        <v>0</v>
      </c>
      <c r="FB733">
        <v>22480000</v>
      </c>
      <c r="FP733">
        <v>413163.88</v>
      </c>
      <c r="FQ733">
        <v>603949.31000000006</v>
      </c>
      <c r="FW733">
        <v>1017113.2</v>
      </c>
      <c r="FX733">
        <v>-3676420.3</v>
      </c>
      <c r="GH733">
        <v>-369.52199999999999</v>
      </c>
      <c r="GL733">
        <v>-63652.968999999997</v>
      </c>
      <c r="GM733">
        <v>34608.644999999997</v>
      </c>
      <c r="GN733">
        <v>-27732.629000000001</v>
      </c>
      <c r="GP733">
        <v>124.874</v>
      </c>
      <c r="GQ733">
        <v>-2716328.8</v>
      </c>
      <c r="GR733">
        <v>-2041439.9</v>
      </c>
      <c r="GS733">
        <v>-2041439.9</v>
      </c>
      <c r="HA733">
        <v>-20813.846000000001</v>
      </c>
      <c r="HB733">
        <v>-23610.482</v>
      </c>
      <c r="HE733">
        <v>-2085864.3</v>
      </c>
      <c r="HG733">
        <v>30008030</v>
      </c>
    </row>
    <row r="734" spans="1:215" x14ac:dyDescent="0.25">
      <c r="A734">
        <v>53</v>
      </c>
      <c r="B734" t="s">
        <v>967</v>
      </c>
      <c r="C734">
        <v>2003</v>
      </c>
      <c r="E734" t="s">
        <v>968</v>
      </c>
      <c r="F734">
        <v>1945</v>
      </c>
      <c r="G734">
        <v>0</v>
      </c>
      <c r="I734">
        <v>0</v>
      </c>
      <c r="J734" t="s">
        <v>957</v>
      </c>
      <c r="K734" t="s">
        <v>958</v>
      </c>
      <c r="L734" t="s">
        <v>958</v>
      </c>
      <c r="M734">
        <v>2</v>
      </c>
      <c r="N734" t="s">
        <v>625</v>
      </c>
      <c r="O734">
        <v>1</v>
      </c>
      <c r="P734" t="s">
        <v>616</v>
      </c>
      <c r="Q734" t="s">
        <v>626</v>
      </c>
      <c r="R734">
        <v>2</v>
      </c>
      <c r="S734">
        <v>1</v>
      </c>
      <c r="T734" s="60">
        <v>37894</v>
      </c>
      <c r="U734" s="60">
        <v>37894</v>
      </c>
      <c r="V734" s="60">
        <v>37894</v>
      </c>
      <c r="W734" t="s">
        <v>201</v>
      </c>
      <c r="X734" t="s">
        <v>969</v>
      </c>
      <c r="Y734" t="s">
        <v>627</v>
      </c>
      <c r="Z734">
        <v>3.9999999000000001E-2</v>
      </c>
      <c r="AA734">
        <v>7.9999998000000003E-2</v>
      </c>
      <c r="AB734">
        <v>1</v>
      </c>
      <c r="AC734">
        <v>0</v>
      </c>
      <c r="AD734">
        <v>5</v>
      </c>
      <c r="AE734">
        <v>1</v>
      </c>
      <c r="AF734">
        <v>3</v>
      </c>
      <c r="AG734">
        <v>33</v>
      </c>
      <c r="BL734">
        <v>40</v>
      </c>
      <c r="BM734">
        <v>33</v>
      </c>
      <c r="BP734" s="60">
        <v>37894</v>
      </c>
      <c r="BQ734">
        <v>38726000</v>
      </c>
      <c r="BR734">
        <v>44769000</v>
      </c>
      <c r="BS734">
        <v>0.86500001000000004</v>
      </c>
      <c r="BT734">
        <v>6043000</v>
      </c>
      <c r="BV734">
        <v>10465000</v>
      </c>
      <c r="BW734">
        <v>812891.44</v>
      </c>
      <c r="BX734">
        <v>0.85850000000000004</v>
      </c>
      <c r="BY734">
        <v>0</v>
      </c>
      <c r="BZ734">
        <v>0</v>
      </c>
      <c r="CA734">
        <v>0</v>
      </c>
      <c r="CC734">
        <v>0.14799999999999999</v>
      </c>
      <c r="CE734">
        <v>-3.0999999E-2</v>
      </c>
      <c r="CG734">
        <v>3.9000000999999999E-2</v>
      </c>
      <c r="CJ734">
        <v>8.3000004000000002E-2</v>
      </c>
      <c r="CS734">
        <v>0</v>
      </c>
      <c r="CT734">
        <v>0</v>
      </c>
      <c r="CU734">
        <v>0</v>
      </c>
      <c r="CV734">
        <v>0.55599999</v>
      </c>
      <c r="CW734">
        <v>0.46200001000000002</v>
      </c>
      <c r="CX734">
        <v>9.3999997000000002E-2</v>
      </c>
      <c r="CY734">
        <v>0.17799999</v>
      </c>
      <c r="CZ734">
        <v>0</v>
      </c>
      <c r="DA734">
        <v>0</v>
      </c>
      <c r="DB734">
        <v>8.6999996999999996E-2</v>
      </c>
      <c r="DC734">
        <v>3.6999999999999998E-2</v>
      </c>
      <c r="DD734">
        <v>0.14199999999999999</v>
      </c>
      <c r="DE734">
        <v>0</v>
      </c>
      <c r="DF734">
        <v>2005</v>
      </c>
      <c r="DG734">
        <v>0.1046</v>
      </c>
      <c r="DH734">
        <v>3.9100002000000002E-2</v>
      </c>
      <c r="DI734">
        <v>6.5499999000000003E-2</v>
      </c>
      <c r="DJ734">
        <v>9.7399995000000003E-2</v>
      </c>
      <c r="DK734">
        <v>0.13650000000000001</v>
      </c>
      <c r="DN734">
        <v>657767.75</v>
      </c>
      <c r="DO734">
        <v>978035.5</v>
      </c>
      <c r="DQ734">
        <v>10043862</v>
      </c>
      <c r="DR734">
        <v>0</v>
      </c>
      <c r="DS734">
        <v>0</v>
      </c>
      <c r="DT734">
        <v>0</v>
      </c>
      <c r="DU734">
        <v>0</v>
      </c>
      <c r="DV734">
        <v>326938</v>
      </c>
      <c r="DW734">
        <v>10043862</v>
      </c>
      <c r="DX734">
        <v>43.799999</v>
      </c>
      <c r="DY734">
        <v>9.6999998000000005</v>
      </c>
      <c r="DZ734">
        <v>30.721001000000001</v>
      </c>
      <c r="EA734">
        <v>14247</v>
      </c>
      <c r="EC734">
        <v>139814</v>
      </c>
      <c r="ED734">
        <v>2251766</v>
      </c>
      <c r="EF734">
        <v>16.105</v>
      </c>
      <c r="EG734">
        <v>122755</v>
      </c>
      <c r="EN734">
        <v>4856</v>
      </c>
      <c r="EP734">
        <v>12203</v>
      </c>
      <c r="ES734">
        <v>0</v>
      </c>
      <c r="EV734">
        <v>480999</v>
      </c>
      <c r="EW734">
        <v>0</v>
      </c>
      <c r="EX734">
        <v>0</v>
      </c>
      <c r="FB734">
        <v>24080000</v>
      </c>
      <c r="FP734">
        <v>379084.56</v>
      </c>
      <c r="FQ734">
        <v>697906.25</v>
      </c>
      <c r="FW734">
        <v>1076990.8999999999</v>
      </c>
      <c r="FX734">
        <v>4593907.5</v>
      </c>
      <c r="GH734">
        <v>-982.44897000000003</v>
      </c>
      <c r="GL734">
        <v>-63857.453000000001</v>
      </c>
      <c r="GM734">
        <v>17031.794999999998</v>
      </c>
      <c r="GN734">
        <v>-14069.331</v>
      </c>
      <c r="GP734">
        <v>41.923999999999999</v>
      </c>
      <c r="GQ734">
        <v>5609062.5</v>
      </c>
      <c r="GR734">
        <v>-2180574.2999999998</v>
      </c>
      <c r="GS734">
        <v>-2180574.2999999998</v>
      </c>
      <c r="HA734">
        <v>-13642.3</v>
      </c>
      <c r="HB734">
        <v>-23016.963</v>
      </c>
      <c r="HE734">
        <v>-2217233.5</v>
      </c>
      <c r="HG734">
        <v>33399858</v>
      </c>
    </row>
    <row r="735" spans="1:215" x14ac:dyDescent="0.25">
      <c r="A735">
        <v>53</v>
      </c>
      <c r="B735" t="s">
        <v>967</v>
      </c>
      <c r="C735">
        <v>2004</v>
      </c>
      <c r="E735" t="s">
        <v>968</v>
      </c>
      <c r="F735">
        <v>1945</v>
      </c>
      <c r="G735">
        <v>0</v>
      </c>
      <c r="I735">
        <v>0</v>
      </c>
      <c r="J735" t="s">
        <v>957</v>
      </c>
      <c r="K735" t="s">
        <v>958</v>
      </c>
      <c r="L735" t="s">
        <v>958</v>
      </c>
      <c r="M735">
        <v>2</v>
      </c>
      <c r="N735" t="s">
        <v>625</v>
      </c>
      <c r="O735">
        <v>1</v>
      </c>
      <c r="P735" t="s">
        <v>616</v>
      </c>
      <c r="Q735" t="s">
        <v>626</v>
      </c>
      <c r="R735">
        <v>2</v>
      </c>
      <c r="S735">
        <v>1</v>
      </c>
      <c r="T735" s="60">
        <v>38260</v>
      </c>
      <c r="U735" s="60">
        <v>38260</v>
      </c>
      <c r="V735" s="60">
        <v>38260</v>
      </c>
      <c r="W735" t="s">
        <v>201</v>
      </c>
      <c r="X735" t="s">
        <v>969</v>
      </c>
      <c r="Y735" t="s">
        <v>627</v>
      </c>
      <c r="Z735">
        <v>3.5000000000000003E-2</v>
      </c>
      <c r="AA735">
        <v>7.9999998000000003E-2</v>
      </c>
      <c r="AB735">
        <v>1</v>
      </c>
      <c r="AC735">
        <v>0</v>
      </c>
      <c r="AD735">
        <v>5</v>
      </c>
      <c r="AE735">
        <v>1</v>
      </c>
      <c r="AF735">
        <v>3</v>
      </c>
      <c r="AG735">
        <v>32</v>
      </c>
      <c r="BL735">
        <v>40</v>
      </c>
      <c r="BM735">
        <v>32</v>
      </c>
      <c r="BP735" s="60">
        <v>38260</v>
      </c>
      <c r="BQ735">
        <v>38784000</v>
      </c>
      <c r="BR735">
        <v>46317000</v>
      </c>
      <c r="BS735">
        <v>0.83699995000000005</v>
      </c>
      <c r="BT735">
        <v>7533000</v>
      </c>
      <c r="BV735">
        <v>10407000</v>
      </c>
      <c r="BW735">
        <v>978035.5</v>
      </c>
      <c r="BX735">
        <v>0.71329998999999999</v>
      </c>
      <c r="BY735">
        <v>0</v>
      </c>
      <c r="BZ735">
        <v>0</v>
      </c>
      <c r="CA735">
        <v>0</v>
      </c>
      <c r="CC735">
        <v>0.126</v>
      </c>
      <c r="CE735">
        <v>5.0000001000000002E-2</v>
      </c>
      <c r="CG735">
        <v>3.2000002E-2</v>
      </c>
      <c r="CJ735">
        <v>9.3999997000000002E-2</v>
      </c>
      <c r="CS735">
        <v>0</v>
      </c>
      <c r="CT735">
        <v>0</v>
      </c>
      <c r="CU735">
        <v>0</v>
      </c>
      <c r="CV735">
        <v>0.59299999000000003</v>
      </c>
      <c r="CW735">
        <v>0.48800000999999998</v>
      </c>
      <c r="CX735">
        <v>0.105</v>
      </c>
      <c r="CY735">
        <v>0.17499999999999999</v>
      </c>
      <c r="CZ735">
        <v>0</v>
      </c>
      <c r="DA735">
        <v>0</v>
      </c>
      <c r="DB735">
        <v>6.7000002000000003E-2</v>
      </c>
      <c r="DC735">
        <v>3.2000002E-2</v>
      </c>
      <c r="DD735">
        <v>0.13300000000000001</v>
      </c>
      <c r="DE735">
        <v>0</v>
      </c>
      <c r="DF735">
        <v>2006</v>
      </c>
      <c r="DG735">
        <v>9.6199996999999995E-2</v>
      </c>
      <c r="DH735">
        <v>3.9300002000000001E-2</v>
      </c>
      <c r="DI735">
        <v>5.6900001999999998E-2</v>
      </c>
      <c r="DJ735">
        <v>9.8300002999999997E-2</v>
      </c>
      <c r="DK735">
        <v>0.1376</v>
      </c>
      <c r="DN735">
        <v>592276.88</v>
      </c>
      <c r="DO735">
        <v>1023336.8</v>
      </c>
      <c r="DQ735">
        <v>10407072</v>
      </c>
      <c r="DR735">
        <v>0</v>
      </c>
      <c r="DS735">
        <v>0</v>
      </c>
      <c r="DT735">
        <v>0</v>
      </c>
      <c r="DU735">
        <v>0</v>
      </c>
      <c r="DV735">
        <v>322494</v>
      </c>
      <c r="DW735">
        <v>10407072</v>
      </c>
      <c r="DX735">
        <v>43.799999</v>
      </c>
      <c r="DY735">
        <v>9.6999998000000005</v>
      </c>
      <c r="DZ735">
        <v>32.271000000000001</v>
      </c>
      <c r="EA735">
        <v>15756</v>
      </c>
      <c r="EC735">
        <v>145378</v>
      </c>
      <c r="ED735">
        <v>2431636</v>
      </c>
      <c r="EF735">
        <v>16.725999999999999</v>
      </c>
      <c r="EG735">
        <v>127745</v>
      </c>
      <c r="EN735">
        <v>5013</v>
      </c>
      <c r="EP735">
        <v>12620</v>
      </c>
      <c r="ES735">
        <v>0</v>
      </c>
      <c r="EV735">
        <v>483628</v>
      </c>
      <c r="EW735">
        <v>0</v>
      </c>
      <c r="EX735">
        <v>0</v>
      </c>
      <c r="FB735">
        <v>26178000</v>
      </c>
      <c r="FP735">
        <v>456352.59</v>
      </c>
      <c r="FQ735">
        <v>697647.31</v>
      </c>
      <c r="FW735">
        <v>1154000</v>
      </c>
      <c r="FX735">
        <v>4189348</v>
      </c>
      <c r="GH735">
        <v>-237.62899999999999</v>
      </c>
      <c r="GL735">
        <v>-61053.913999999997</v>
      </c>
      <c r="GM735">
        <v>23291.581999999999</v>
      </c>
      <c r="GN735">
        <v>-20737.695</v>
      </c>
      <c r="GP735">
        <v>51.387999999999998</v>
      </c>
      <c r="GQ735">
        <v>5284661.5</v>
      </c>
      <c r="GR735">
        <v>-2358216</v>
      </c>
      <c r="GS735">
        <v>-2358216</v>
      </c>
      <c r="HA735">
        <v>-18397.013999999999</v>
      </c>
      <c r="HB735">
        <v>-19374.673999999999</v>
      </c>
      <c r="HD735">
        <v>-25.927</v>
      </c>
      <c r="HE735">
        <v>-2396013.7999999998</v>
      </c>
      <c r="HG735">
        <v>36288508</v>
      </c>
    </row>
    <row r="736" spans="1:215" x14ac:dyDescent="0.25">
      <c r="A736">
        <v>53</v>
      </c>
      <c r="B736" t="s">
        <v>967</v>
      </c>
      <c r="C736">
        <v>2005</v>
      </c>
      <c r="E736" t="s">
        <v>968</v>
      </c>
      <c r="F736">
        <v>1945</v>
      </c>
      <c r="G736">
        <v>0</v>
      </c>
      <c r="I736">
        <v>0</v>
      </c>
      <c r="J736" t="s">
        <v>957</v>
      </c>
      <c r="K736" t="s">
        <v>958</v>
      </c>
      <c r="L736" t="s">
        <v>958</v>
      </c>
      <c r="M736">
        <v>2</v>
      </c>
      <c r="N736" t="s">
        <v>625</v>
      </c>
      <c r="O736">
        <v>1</v>
      </c>
      <c r="P736" t="s">
        <v>616</v>
      </c>
      <c r="Q736" t="s">
        <v>626</v>
      </c>
      <c r="R736">
        <v>2</v>
      </c>
      <c r="S736">
        <v>1</v>
      </c>
      <c r="T736" s="60">
        <v>38625</v>
      </c>
      <c r="U736" s="60">
        <v>38625</v>
      </c>
      <c r="V736" s="60">
        <v>38625</v>
      </c>
      <c r="W736" t="s">
        <v>201</v>
      </c>
      <c r="X736" t="s">
        <v>969</v>
      </c>
      <c r="Y736" t="s">
        <v>627</v>
      </c>
      <c r="Z736">
        <v>3.5000000000000003E-2</v>
      </c>
      <c r="AA736">
        <v>7.9999998000000003E-2</v>
      </c>
      <c r="AB736">
        <v>1</v>
      </c>
      <c r="AC736">
        <v>0</v>
      </c>
      <c r="AD736">
        <v>5</v>
      </c>
      <c r="AE736">
        <v>1</v>
      </c>
      <c r="AF736">
        <v>3</v>
      </c>
      <c r="AG736">
        <v>31</v>
      </c>
      <c r="BL736">
        <v>40</v>
      </c>
      <c r="BM736">
        <v>31</v>
      </c>
      <c r="BP736" s="60">
        <v>38625</v>
      </c>
      <c r="BQ736">
        <v>38211000</v>
      </c>
      <c r="BR736">
        <v>48206000</v>
      </c>
      <c r="BS736">
        <v>0.79300004000000002</v>
      </c>
      <c r="BT736">
        <v>9995000</v>
      </c>
      <c r="BV736">
        <v>10206000</v>
      </c>
      <c r="BW736">
        <v>1023336.8</v>
      </c>
      <c r="BX736">
        <v>0.75660002000000004</v>
      </c>
      <c r="BY736">
        <v>0</v>
      </c>
      <c r="BZ736">
        <v>0</v>
      </c>
      <c r="CA736">
        <v>0</v>
      </c>
      <c r="CC736">
        <v>0.12800001</v>
      </c>
      <c r="CE736">
        <v>0.13400000000000001</v>
      </c>
      <c r="CG736">
        <v>2.9000001000000001E-2</v>
      </c>
      <c r="CJ736">
        <v>9.0000003999999995E-2</v>
      </c>
      <c r="CS736">
        <v>0</v>
      </c>
      <c r="CT736">
        <v>0</v>
      </c>
      <c r="CU736">
        <v>0</v>
      </c>
      <c r="CV736">
        <v>0.60799998</v>
      </c>
      <c r="CW736">
        <v>0.48500000999999998</v>
      </c>
      <c r="CX736">
        <v>0.123</v>
      </c>
      <c r="CY736">
        <v>0.16399999000000001</v>
      </c>
      <c r="CZ736">
        <v>0</v>
      </c>
      <c r="DA736">
        <v>0</v>
      </c>
      <c r="DB736">
        <v>7.5000002999999996E-2</v>
      </c>
      <c r="DC736">
        <v>3.6999999999999998E-2</v>
      </c>
      <c r="DD736">
        <v>0.11600000000000001</v>
      </c>
      <c r="DE736">
        <v>0</v>
      </c>
      <c r="DF736">
        <v>2007</v>
      </c>
      <c r="DG736">
        <v>9.6299997999999998E-2</v>
      </c>
      <c r="DH736">
        <v>3.9399999999999998E-2</v>
      </c>
      <c r="DI736">
        <v>5.6900001999999998E-2</v>
      </c>
      <c r="DJ736">
        <v>0.1138</v>
      </c>
      <c r="DK736">
        <v>0.1532</v>
      </c>
      <c r="DN736">
        <v>581205.81000000006</v>
      </c>
      <c r="DO736">
        <v>1161843.3</v>
      </c>
      <c r="DQ736">
        <v>10205972</v>
      </c>
      <c r="DR736">
        <v>0</v>
      </c>
      <c r="DS736">
        <v>0</v>
      </c>
      <c r="DT736">
        <v>0</v>
      </c>
      <c r="DU736">
        <v>0</v>
      </c>
      <c r="DV736">
        <v>316151</v>
      </c>
      <c r="DW736">
        <v>10205972</v>
      </c>
      <c r="DX736">
        <v>43.700001</v>
      </c>
      <c r="DY736">
        <v>9.6999998000000005</v>
      </c>
      <c r="DZ736">
        <v>32.283999999999999</v>
      </c>
      <c r="EA736">
        <v>16806</v>
      </c>
      <c r="EC736">
        <v>151706</v>
      </c>
      <c r="ED736">
        <v>2644700</v>
      </c>
      <c r="EF736">
        <v>17.433001000000001</v>
      </c>
      <c r="EG736">
        <v>133564</v>
      </c>
      <c r="EN736">
        <v>5210</v>
      </c>
      <c r="EP736">
        <v>12932</v>
      </c>
      <c r="ES736">
        <v>0</v>
      </c>
      <c r="EV736">
        <v>484663</v>
      </c>
      <c r="EW736">
        <v>0</v>
      </c>
      <c r="EX736">
        <v>0</v>
      </c>
      <c r="FB736">
        <v>28047000</v>
      </c>
      <c r="FP736">
        <v>368240.84</v>
      </c>
      <c r="FQ736">
        <v>774277.75</v>
      </c>
      <c r="FW736">
        <v>1142518.6000000001</v>
      </c>
      <c r="FX736">
        <v>4580597.5</v>
      </c>
      <c r="GH736">
        <v>-517.60302999999999</v>
      </c>
      <c r="GL736">
        <v>-52583.597999999998</v>
      </c>
      <c r="GM736">
        <v>56948.5</v>
      </c>
      <c r="GN736">
        <v>-53845.116999999998</v>
      </c>
      <c r="GP736">
        <v>21.573999000000001</v>
      </c>
      <c r="GQ736">
        <v>5673139.5</v>
      </c>
      <c r="GR736">
        <v>-2558017.7999999998</v>
      </c>
      <c r="GS736">
        <v>-2558017.7999999998</v>
      </c>
      <c r="HA736">
        <v>-22061.719000000001</v>
      </c>
      <c r="HB736">
        <v>-19997.953000000001</v>
      </c>
      <c r="HD736">
        <v>-119.59399999999999</v>
      </c>
      <c r="HE736">
        <v>-2600197</v>
      </c>
      <c r="HG736">
        <v>39361448</v>
      </c>
    </row>
    <row r="737" spans="1:215" x14ac:dyDescent="0.25">
      <c r="A737">
        <v>53</v>
      </c>
      <c r="B737" t="s">
        <v>967</v>
      </c>
      <c r="C737">
        <v>2006</v>
      </c>
      <c r="E737" t="s">
        <v>968</v>
      </c>
      <c r="F737">
        <v>1945</v>
      </c>
      <c r="G737">
        <v>0</v>
      </c>
      <c r="I737">
        <v>0</v>
      </c>
      <c r="J737" t="s">
        <v>957</v>
      </c>
      <c r="K737" t="s">
        <v>958</v>
      </c>
      <c r="L737" t="s">
        <v>958</v>
      </c>
      <c r="M737">
        <v>2</v>
      </c>
      <c r="N737" t="s">
        <v>625</v>
      </c>
      <c r="O737">
        <v>1</v>
      </c>
      <c r="P737" t="s">
        <v>616</v>
      </c>
      <c r="Q737" t="s">
        <v>626</v>
      </c>
      <c r="R737">
        <v>2</v>
      </c>
      <c r="S737">
        <v>1</v>
      </c>
      <c r="T737" s="60">
        <v>38990</v>
      </c>
      <c r="U737" s="60">
        <v>38990</v>
      </c>
      <c r="V737" s="60">
        <v>38990</v>
      </c>
      <c r="W737" t="s">
        <v>201</v>
      </c>
      <c r="X737" t="s">
        <v>969</v>
      </c>
      <c r="Y737" t="s">
        <v>627</v>
      </c>
      <c r="Z737">
        <v>3.5000000000000003E-2</v>
      </c>
      <c r="AA737">
        <v>7.9999998000000003E-2</v>
      </c>
      <c r="AB737">
        <v>1</v>
      </c>
      <c r="AC737">
        <v>0</v>
      </c>
      <c r="AD737">
        <v>5</v>
      </c>
      <c r="AE737">
        <v>1</v>
      </c>
      <c r="AF737">
        <v>3</v>
      </c>
      <c r="AG737">
        <v>30</v>
      </c>
      <c r="BL737">
        <v>40</v>
      </c>
      <c r="BM737">
        <v>30</v>
      </c>
      <c r="BP737" s="60">
        <v>38990</v>
      </c>
      <c r="BQ737">
        <v>42995000</v>
      </c>
      <c r="BR737">
        <v>49136000</v>
      </c>
      <c r="BS737">
        <v>0.875</v>
      </c>
      <c r="BT737">
        <v>6141000</v>
      </c>
      <c r="BV737">
        <v>9806000</v>
      </c>
      <c r="BW737">
        <v>1161843.3</v>
      </c>
      <c r="BX737">
        <v>0.85720003</v>
      </c>
      <c r="BY737">
        <v>0</v>
      </c>
      <c r="BZ737">
        <v>0</v>
      </c>
      <c r="CA737">
        <v>0</v>
      </c>
      <c r="CC737">
        <v>0.12800001</v>
      </c>
      <c r="CE737">
        <v>0.127</v>
      </c>
      <c r="CG737">
        <v>7.9999998000000003E-2</v>
      </c>
      <c r="CJ737">
        <v>8.7999999999999995E-2</v>
      </c>
      <c r="CS737">
        <v>0</v>
      </c>
      <c r="CT737">
        <v>0</v>
      </c>
      <c r="CU737">
        <v>0</v>
      </c>
      <c r="CV737">
        <v>0.60600001000000003</v>
      </c>
      <c r="CW737">
        <v>0.48400003000000003</v>
      </c>
      <c r="CX737">
        <v>0.122</v>
      </c>
      <c r="CY737">
        <v>0.16299999000000001</v>
      </c>
      <c r="CZ737">
        <v>0</v>
      </c>
      <c r="DA737">
        <v>0</v>
      </c>
      <c r="DB737">
        <v>7.5000002999999996E-2</v>
      </c>
      <c r="DC737">
        <v>2.9000001000000001E-2</v>
      </c>
      <c r="DD737">
        <v>0.127</v>
      </c>
      <c r="DE737">
        <v>0</v>
      </c>
      <c r="DF737">
        <v>2008</v>
      </c>
      <c r="DG737">
        <v>9.4099998000000004E-2</v>
      </c>
      <c r="DH737">
        <v>3.9799999000000003E-2</v>
      </c>
      <c r="DI737">
        <v>5.4299999000000002E-2</v>
      </c>
      <c r="DJ737">
        <v>0.109</v>
      </c>
      <c r="DK737">
        <v>0.14879999999999999</v>
      </c>
      <c r="DN737">
        <v>551127.5</v>
      </c>
      <c r="DO737">
        <v>1106314.8999999999</v>
      </c>
      <c r="DQ737">
        <v>10149678</v>
      </c>
      <c r="DR737">
        <v>0</v>
      </c>
      <c r="DS737">
        <v>0</v>
      </c>
      <c r="DT737">
        <v>0</v>
      </c>
      <c r="DU737">
        <v>0</v>
      </c>
      <c r="DV737">
        <v>308233</v>
      </c>
      <c r="DW737">
        <v>9806452</v>
      </c>
      <c r="DX737">
        <v>44.099997999999999</v>
      </c>
      <c r="DY737">
        <v>9.8999995999999992</v>
      </c>
      <c r="DZ737">
        <v>31.815000999999999</v>
      </c>
      <c r="EA737">
        <v>15679</v>
      </c>
      <c r="EC737">
        <v>157163</v>
      </c>
      <c r="ED737">
        <v>2828460</v>
      </c>
      <c r="EF737">
        <v>17.997</v>
      </c>
      <c r="EG737">
        <v>138306</v>
      </c>
      <c r="EN737">
        <v>5373</v>
      </c>
      <c r="EP737">
        <v>13484</v>
      </c>
      <c r="ES737">
        <v>0</v>
      </c>
      <c r="EV737">
        <v>481075</v>
      </c>
      <c r="EW737">
        <v>0</v>
      </c>
      <c r="EX737">
        <v>0</v>
      </c>
      <c r="FB737">
        <v>29505000</v>
      </c>
      <c r="FP737">
        <v>518599.72</v>
      </c>
      <c r="FQ737">
        <v>995997</v>
      </c>
      <c r="FW737">
        <v>1514596.8</v>
      </c>
      <c r="FX737">
        <v>4975920.5</v>
      </c>
      <c r="GH737">
        <v>-325.68099999999998</v>
      </c>
      <c r="GL737">
        <v>-54782.035000000003</v>
      </c>
      <c r="GM737">
        <v>156767</v>
      </c>
      <c r="GN737">
        <v>-150871.57999999999</v>
      </c>
      <c r="GP737">
        <v>471.73199</v>
      </c>
      <c r="GQ737">
        <v>6441777</v>
      </c>
      <c r="GR737">
        <v>-2761292.3</v>
      </c>
      <c r="GS737">
        <v>-2761292.3</v>
      </c>
      <c r="HA737">
        <v>-23903.822</v>
      </c>
      <c r="HB737">
        <v>-22501.098000000002</v>
      </c>
      <c r="HD737">
        <v>-123.059</v>
      </c>
      <c r="HE737">
        <v>-2807820.3</v>
      </c>
      <c r="HG737">
        <v>42995408</v>
      </c>
    </row>
    <row r="738" spans="1:215" x14ac:dyDescent="0.25">
      <c r="A738">
        <v>53</v>
      </c>
      <c r="B738" t="s">
        <v>967</v>
      </c>
      <c r="C738">
        <v>2007</v>
      </c>
      <c r="E738" t="s">
        <v>968</v>
      </c>
      <c r="F738">
        <v>1945</v>
      </c>
      <c r="G738">
        <v>0</v>
      </c>
      <c r="I738">
        <v>0</v>
      </c>
      <c r="J738" t="s">
        <v>957</v>
      </c>
      <c r="K738" t="s">
        <v>958</v>
      </c>
      <c r="L738" t="s">
        <v>958</v>
      </c>
      <c r="M738">
        <v>2</v>
      </c>
      <c r="N738" t="s">
        <v>625</v>
      </c>
      <c r="O738">
        <v>1</v>
      </c>
      <c r="P738" t="s">
        <v>616</v>
      </c>
      <c r="Q738" t="s">
        <v>626</v>
      </c>
      <c r="R738">
        <v>2</v>
      </c>
      <c r="S738">
        <v>1</v>
      </c>
      <c r="T738" s="60">
        <v>39355</v>
      </c>
      <c r="U738" s="60">
        <v>39355</v>
      </c>
      <c r="V738" s="60">
        <v>39355</v>
      </c>
      <c r="W738" t="s">
        <v>201</v>
      </c>
      <c r="X738" t="s">
        <v>969</v>
      </c>
      <c r="Y738" t="s">
        <v>627</v>
      </c>
      <c r="Z738">
        <v>3.5000000000000003E-2</v>
      </c>
      <c r="AA738">
        <v>7.9999998000000003E-2</v>
      </c>
      <c r="AB738">
        <v>1</v>
      </c>
      <c r="AC738">
        <v>0</v>
      </c>
      <c r="AD738">
        <v>5</v>
      </c>
      <c r="AE738">
        <v>1</v>
      </c>
      <c r="AF738">
        <v>3</v>
      </c>
      <c r="AG738">
        <v>29</v>
      </c>
      <c r="BL738">
        <v>40</v>
      </c>
      <c r="BM738">
        <v>29</v>
      </c>
      <c r="BP738" s="60">
        <v>39355</v>
      </c>
      <c r="BQ738">
        <v>45335000</v>
      </c>
      <c r="BR738">
        <v>51107000</v>
      </c>
      <c r="BS738">
        <v>0.88699996000000003</v>
      </c>
      <c r="BT738">
        <v>5771000</v>
      </c>
      <c r="BV738">
        <v>9851000</v>
      </c>
      <c r="BW738">
        <v>919560.81</v>
      </c>
      <c r="BX738">
        <v>0.90839994000000002</v>
      </c>
      <c r="BY738">
        <v>0</v>
      </c>
      <c r="BZ738">
        <v>0</v>
      </c>
      <c r="CA738">
        <v>0</v>
      </c>
      <c r="CC738">
        <v>0.17200001000000001</v>
      </c>
      <c r="CE738">
        <v>0.14300001000000001</v>
      </c>
      <c r="CG738">
        <v>0.14000000000000001</v>
      </c>
      <c r="CJ738">
        <v>8.1999995000000006E-2</v>
      </c>
      <c r="CS738">
        <v>0</v>
      </c>
      <c r="CT738">
        <v>0</v>
      </c>
      <c r="CU738">
        <v>0</v>
      </c>
      <c r="CV738">
        <v>0.58299999999999996</v>
      </c>
      <c r="CW738">
        <v>0.47</v>
      </c>
      <c r="CX738">
        <v>0.11300001</v>
      </c>
      <c r="CY738">
        <v>0.16399999000000001</v>
      </c>
      <c r="CZ738">
        <v>0</v>
      </c>
      <c r="DA738">
        <v>0</v>
      </c>
      <c r="DB738">
        <v>8.8999993999999999E-2</v>
      </c>
      <c r="DC738">
        <v>2.4E-2</v>
      </c>
      <c r="DD738">
        <v>0.14000000000000001</v>
      </c>
      <c r="DE738">
        <v>0</v>
      </c>
      <c r="DF738">
        <v>2009</v>
      </c>
      <c r="DG738">
        <v>9.3999997000000002E-2</v>
      </c>
      <c r="DH738">
        <v>3.9900000999999997E-2</v>
      </c>
      <c r="DI738">
        <v>5.4099999000000003E-2</v>
      </c>
      <c r="DJ738">
        <v>8.8699996000000003E-2</v>
      </c>
      <c r="DK738">
        <v>0.12859999999999999</v>
      </c>
      <c r="DN738">
        <v>551618.31000000006</v>
      </c>
      <c r="DO738">
        <v>904409.31</v>
      </c>
      <c r="DQ738">
        <v>10196272</v>
      </c>
      <c r="DR738">
        <v>0</v>
      </c>
      <c r="DS738">
        <v>0</v>
      </c>
      <c r="DT738">
        <v>0</v>
      </c>
      <c r="DU738">
        <v>0</v>
      </c>
      <c r="DV738">
        <v>295984</v>
      </c>
      <c r="DW738">
        <v>9851471</v>
      </c>
      <c r="DX738">
        <v>44.5</v>
      </c>
      <c r="DY738">
        <v>10.3</v>
      </c>
      <c r="DZ738">
        <v>33.283999999999999</v>
      </c>
      <c r="EA738">
        <v>14999</v>
      </c>
      <c r="EC738">
        <v>162844</v>
      </c>
      <c r="ED738">
        <v>3013075</v>
      </c>
      <c r="EF738">
        <v>18.503</v>
      </c>
      <c r="EG738">
        <v>143394</v>
      </c>
      <c r="EN738">
        <v>5509</v>
      </c>
      <c r="EP738">
        <v>13941</v>
      </c>
      <c r="ES738">
        <v>0</v>
      </c>
      <c r="EV738">
        <v>473827</v>
      </c>
      <c r="EW738">
        <v>0</v>
      </c>
      <c r="EX738">
        <v>0</v>
      </c>
      <c r="FB738">
        <v>31254000</v>
      </c>
      <c r="FI738">
        <v>48362932</v>
      </c>
      <c r="FP738">
        <v>356761.22</v>
      </c>
      <c r="FQ738">
        <v>835366.38</v>
      </c>
      <c r="FW738">
        <v>1192127.6000000001</v>
      </c>
      <c r="FX738">
        <v>6262638</v>
      </c>
      <c r="GB738">
        <v>961168.88</v>
      </c>
      <c r="GH738">
        <v>-1011.213</v>
      </c>
      <c r="GL738">
        <v>-67046.585999999996</v>
      </c>
      <c r="GM738">
        <v>470629</v>
      </c>
      <c r="GN738">
        <v>-451816.63</v>
      </c>
      <c r="GP738">
        <v>2559.2680999999998</v>
      </c>
      <c r="GQ738">
        <v>8369248</v>
      </c>
      <c r="GR738">
        <v>-2944920.3</v>
      </c>
      <c r="GS738">
        <v>-2944920.3</v>
      </c>
      <c r="HA738">
        <v>-32141.951000000001</v>
      </c>
      <c r="HB738">
        <v>-24489.201000000001</v>
      </c>
      <c r="HD738">
        <v>-105.572</v>
      </c>
      <c r="HE738">
        <v>-3001657</v>
      </c>
      <c r="HG738">
        <v>48362932</v>
      </c>
    </row>
    <row r="739" spans="1:215" x14ac:dyDescent="0.25">
      <c r="A739">
        <v>53</v>
      </c>
      <c r="B739" t="s">
        <v>967</v>
      </c>
      <c r="C739">
        <v>2008</v>
      </c>
      <c r="E739" t="s">
        <v>968</v>
      </c>
      <c r="F739">
        <v>1945</v>
      </c>
      <c r="G739">
        <v>0</v>
      </c>
      <c r="I739">
        <v>0</v>
      </c>
      <c r="J739" t="s">
        <v>957</v>
      </c>
      <c r="K739" t="s">
        <v>958</v>
      </c>
      <c r="L739" t="s">
        <v>958</v>
      </c>
      <c r="M739">
        <v>2</v>
      </c>
      <c r="N739" t="s">
        <v>625</v>
      </c>
      <c r="O739">
        <v>1</v>
      </c>
      <c r="P739" t="s">
        <v>616</v>
      </c>
      <c r="Q739" t="s">
        <v>626</v>
      </c>
      <c r="R739">
        <v>2</v>
      </c>
      <c r="S739">
        <v>1</v>
      </c>
      <c r="T739" s="60">
        <v>39721</v>
      </c>
      <c r="U739" s="60">
        <v>39721</v>
      </c>
      <c r="V739" s="60">
        <v>39721</v>
      </c>
      <c r="W739" t="s">
        <v>201</v>
      </c>
      <c r="X739" t="s">
        <v>969</v>
      </c>
      <c r="Y739" t="s">
        <v>627</v>
      </c>
      <c r="Z739">
        <v>3.5000000000000003E-2</v>
      </c>
      <c r="AA739">
        <v>7.9999998000000003E-2</v>
      </c>
      <c r="AB739">
        <v>1</v>
      </c>
      <c r="AC739">
        <v>0</v>
      </c>
      <c r="AD739">
        <v>5</v>
      </c>
      <c r="AE739">
        <v>1</v>
      </c>
      <c r="AF739">
        <v>3</v>
      </c>
      <c r="AG739">
        <v>28</v>
      </c>
      <c r="BL739">
        <v>40</v>
      </c>
      <c r="BM739">
        <v>28</v>
      </c>
      <c r="BP739" s="60">
        <v>39721</v>
      </c>
      <c r="BQ739">
        <v>45677000</v>
      </c>
      <c r="BR739">
        <v>54608000</v>
      </c>
      <c r="BS739">
        <v>0.83599997000000004</v>
      </c>
      <c r="BT739">
        <v>8931000</v>
      </c>
      <c r="BV739">
        <v>9958000</v>
      </c>
      <c r="BW739">
        <v>904409.31</v>
      </c>
      <c r="BX739">
        <v>1.105</v>
      </c>
      <c r="BY739">
        <v>0</v>
      </c>
      <c r="BZ739">
        <v>0</v>
      </c>
      <c r="CA739">
        <v>0</v>
      </c>
      <c r="CC739">
        <v>-0.123</v>
      </c>
      <c r="CE739">
        <v>5.0999998999999997E-2</v>
      </c>
      <c r="CG739">
        <v>8.1000000000000003E-2</v>
      </c>
      <c r="CJ739">
        <v>5.8999999999999997E-2</v>
      </c>
      <c r="CS739">
        <v>0</v>
      </c>
      <c r="CT739">
        <v>0</v>
      </c>
      <c r="CU739">
        <v>0</v>
      </c>
      <c r="CV739">
        <v>0.50999998999999996</v>
      </c>
      <c r="CW739">
        <v>0.42099997</v>
      </c>
      <c r="CX739">
        <v>8.8999993999999999E-2</v>
      </c>
      <c r="CY739">
        <v>0.17200001000000001</v>
      </c>
      <c r="CZ739">
        <v>0</v>
      </c>
      <c r="DA739">
        <v>0</v>
      </c>
      <c r="DB739">
        <v>0.109</v>
      </c>
      <c r="DC739">
        <v>2.1999999999999999E-2</v>
      </c>
      <c r="DD739">
        <v>0.18700000999999999</v>
      </c>
      <c r="DE739">
        <v>0</v>
      </c>
      <c r="DF739">
        <v>2010</v>
      </c>
      <c r="DG739">
        <v>9.6099994999999994E-2</v>
      </c>
      <c r="DH739">
        <v>5.4000000999999999E-2</v>
      </c>
      <c r="DI739">
        <v>4.2100000999999998E-2</v>
      </c>
      <c r="DJ739">
        <v>9.6000001000000001E-2</v>
      </c>
      <c r="DK739">
        <v>0.15000000999999999</v>
      </c>
      <c r="DN739">
        <v>433783.56</v>
      </c>
      <c r="DO739">
        <v>989150.13</v>
      </c>
      <c r="DQ739">
        <v>10303647</v>
      </c>
      <c r="DR739">
        <v>0</v>
      </c>
      <c r="DS739">
        <v>0</v>
      </c>
      <c r="DT739">
        <v>0</v>
      </c>
      <c r="DU739">
        <v>0</v>
      </c>
      <c r="DV739">
        <v>278642</v>
      </c>
      <c r="DW739">
        <v>9958132</v>
      </c>
      <c r="DX739">
        <v>44.900002000000001</v>
      </c>
      <c r="DY739">
        <v>10.8</v>
      </c>
      <c r="DZ739">
        <v>35.737999000000002</v>
      </c>
      <c r="EA739">
        <v>14312</v>
      </c>
      <c r="EC739">
        <v>167265</v>
      </c>
      <c r="ED739">
        <v>3171261</v>
      </c>
      <c r="EF739">
        <v>18.959999</v>
      </c>
      <c r="EG739">
        <v>147323</v>
      </c>
      <c r="EN739">
        <v>5541</v>
      </c>
      <c r="EP739">
        <v>14401</v>
      </c>
      <c r="ES739">
        <v>0</v>
      </c>
      <c r="EV739">
        <v>460219</v>
      </c>
      <c r="EW739">
        <v>0</v>
      </c>
      <c r="EX739">
        <v>0</v>
      </c>
      <c r="FB739">
        <v>32723000</v>
      </c>
      <c r="FI739">
        <v>39188040</v>
      </c>
      <c r="FP739">
        <v>399256.63</v>
      </c>
      <c r="FQ739">
        <v>999374.88</v>
      </c>
      <c r="FW739">
        <v>1398631.5</v>
      </c>
      <c r="FX739">
        <v>-8337977.5</v>
      </c>
      <c r="GB739">
        <v>867322.38</v>
      </c>
      <c r="GH739">
        <v>-166.29300000000001</v>
      </c>
      <c r="GL739">
        <v>-98741.516000000003</v>
      </c>
      <c r="GM739">
        <v>317987.34000000003</v>
      </c>
      <c r="GN739">
        <v>-270249.03000000003</v>
      </c>
      <c r="GP739">
        <v>980.31701999999996</v>
      </c>
      <c r="GQ739">
        <v>-6122212.5</v>
      </c>
      <c r="GR739">
        <v>-3117434.8</v>
      </c>
      <c r="GS739">
        <v>-3117434.8</v>
      </c>
      <c r="HA739">
        <v>-32612.928</v>
      </c>
      <c r="HB739">
        <v>-24740.629000000001</v>
      </c>
      <c r="HD739">
        <v>-190.35699</v>
      </c>
      <c r="HE739">
        <v>-3174978.8</v>
      </c>
      <c r="HG739">
        <v>39065740</v>
      </c>
    </row>
    <row r="740" spans="1:215" x14ac:dyDescent="0.25">
      <c r="A740">
        <v>53</v>
      </c>
      <c r="B740" t="s">
        <v>967</v>
      </c>
      <c r="C740">
        <v>2009</v>
      </c>
      <c r="E740" t="s">
        <v>968</v>
      </c>
      <c r="F740">
        <v>1945</v>
      </c>
      <c r="G740">
        <v>0</v>
      </c>
      <c r="I740">
        <v>0</v>
      </c>
      <c r="J740" t="s">
        <v>957</v>
      </c>
      <c r="K740" t="s">
        <v>958</v>
      </c>
      <c r="L740" t="s">
        <v>958</v>
      </c>
      <c r="M740">
        <v>2</v>
      </c>
      <c r="N740" t="s">
        <v>625</v>
      </c>
      <c r="O740">
        <v>1</v>
      </c>
      <c r="P740" t="s">
        <v>616</v>
      </c>
      <c r="Q740" t="s">
        <v>626</v>
      </c>
      <c r="R740">
        <v>2</v>
      </c>
      <c r="S740">
        <v>1</v>
      </c>
      <c r="T740" s="60">
        <v>40086</v>
      </c>
      <c r="U740" s="60">
        <v>40086</v>
      </c>
      <c r="V740" s="60">
        <v>40086</v>
      </c>
      <c r="W740" t="s">
        <v>201</v>
      </c>
      <c r="X740" t="s">
        <v>969</v>
      </c>
      <c r="Y740" t="s">
        <v>627</v>
      </c>
      <c r="Z740">
        <v>3.5000000000000003E-2</v>
      </c>
      <c r="AA740">
        <v>7.9999998000000003E-2</v>
      </c>
      <c r="AB740">
        <v>1</v>
      </c>
      <c r="AC740">
        <v>0</v>
      </c>
      <c r="AD740">
        <v>5</v>
      </c>
      <c r="AE740">
        <v>1</v>
      </c>
      <c r="AF740">
        <v>3</v>
      </c>
      <c r="AG740">
        <v>27</v>
      </c>
      <c r="BL740">
        <v>40</v>
      </c>
      <c r="BM740">
        <v>27</v>
      </c>
      <c r="BP740" s="60">
        <v>40086</v>
      </c>
      <c r="BQ740">
        <v>44703000</v>
      </c>
      <c r="BR740">
        <v>56685000</v>
      </c>
      <c r="BS740">
        <v>0.78900002999999996</v>
      </c>
      <c r="BT740">
        <v>11982000</v>
      </c>
      <c r="BV740">
        <v>9884000</v>
      </c>
      <c r="BW740">
        <v>989150.13</v>
      </c>
      <c r="BX740">
        <v>1.0113000000000001</v>
      </c>
      <c r="BY740">
        <v>0</v>
      </c>
      <c r="BZ740">
        <v>0</v>
      </c>
      <c r="CA740">
        <v>0</v>
      </c>
      <c r="CC740">
        <v>-6.1000000999999998E-2</v>
      </c>
      <c r="CE740">
        <v>-1.2E-2</v>
      </c>
      <c r="CG740">
        <v>4.1999999000000003E-2</v>
      </c>
      <c r="CJ740">
        <v>3.6999999999999998E-2</v>
      </c>
      <c r="CS740">
        <v>0</v>
      </c>
      <c r="CT740">
        <v>0</v>
      </c>
      <c r="CU740">
        <v>0</v>
      </c>
      <c r="CV740">
        <v>0.49099999999999999</v>
      </c>
      <c r="CW740">
        <v>0.36500000999999999</v>
      </c>
      <c r="CX740">
        <v>0.126</v>
      </c>
      <c r="CY740">
        <v>0.18799999000000001</v>
      </c>
      <c r="CZ740">
        <v>0</v>
      </c>
      <c r="DA740">
        <v>0</v>
      </c>
      <c r="DB740">
        <v>8.6000003000000005E-2</v>
      </c>
      <c r="DC740">
        <v>2.5999998999999999E-2</v>
      </c>
      <c r="DD740">
        <v>0.20899999</v>
      </c>
      <c r="DE740">
        <v>0</v>
      </c>
      <c r="DF740">
        <v>2011</v>
      </c>
      <c r="DG740">
        <v>9.5500000000000002E-2</v>
      </c>
      <c r="DH740">
        <v>5.4200000999999998E-2</v>
      </c>
      <c r="DI740">
        <v>4.1300002000000002E-2</v>
      </c>
      <c r="DJ740">
        <v>0.11559999999999999</v>
      </c>
      <c r="DK740">
        <v>0.16980000000000001</v>
      </c>
      <c r="DN740">
        <v>422347.53</v>
      </c>
      <c r="DO740">
        <v>1182164</v>
      </c>
      <c r="DQ740">
        <v>10226333</v>
      </c>
      <c r="DR740">
        <v>0</v>
      </c>
      <c r="DS740">
        <v>0</v>
      </c>
      <c r="DT740">
        <v>0</v>
      </c>
      <c r="DU740">
        <v>0</v>
      </c>
      <c r="DV740">
        <v>268208</v>
      </c>
      <c r="DW740">
        <v>9883674</v>
      </c>
      <c r="DX740">
        <v>45.400002000000001</v>
      </c>
      <c r="DY740">
        <v>11.4</v>
      </c>
      <c r="DZ740">
        <v>36.851002000000001</v>
      </c>
      <c r="EA740">
        <v>14454</v>
      </c>
      <c r="EC740">
        <v>171922</v>
      </c>
      <c r="ED740">
        <v>3336165</v>
      </c>
      <c r="EF740">
        <v>19.405000999999999</v>
      </c>
      <c r="EG740">
        <v>151465</v>
      </c>
      <c r="EN740">
        <v>5586</v>
      </c>
      <c r="EP740">
        <v>14871</v>
      </c>
      <c r="ES740">
        <v>0</v>
      </c>
      <c r="EV740">
        <v>454584</v>
      </c>
      <c r="EW740">
        <v>0</v>
      </c>
      <c r="EX740">
        <v>0</v>
      </c>
      <c r="FB740">
        <v>34159000</v>
      </c>
      <c r="FI740">
        <v>34498380</v>
      </c>
      <c r="FP740">
        <v>357249.47</v>
      </c>
      <c r="FQ740">
        <v>1000375.4</v>
      </c>
      <c r="FW740">
        <v>1357624.9</v>
      </c>
      <c r="FX740">
        <v>-2676095.5</v>
      </c>
      <c r="GH740">
        <v>-939.34496999999999</v>
      </c>
      <c r="GL740">
        <v>-102978.75</v>
      </c>
      <c r="GM740">
        <v>128379.26</v>
      </c>
      <c r="GN740">
        <v>-61207.156000000003</v>
      </c>
      <c r="GP740">
        <v>426.91699</v>
      </c>
      <c r="GQ740">
        <v>-1354789.8</v>
      </c>
      <c r="GR740">
        <v>-3278118</v>
      </c>
      <c r="GS740">
        <v>-3278118</v>
      </c>
      <c r="HA740">
        <v>-33864.972999999998</v>
      </c>
      <c r="HB740">
        <v>-22793.011999999999</v>
      </c>
      <c r="HD740">
        <v>-93.407996999999995</v>
      </c>
      <c r="HE740">
        <v>-3334869.5</v>
      </c>
      <c r="HF740">
        <v>122297.34</v>
      </c>
      <c r="HG740">
        <v>34498380</v>
      </c>
    </row>
    <row r="741" spans="1:215" x14ac:dyDescent="0.25">
      <c r="A741">
        <v>53</v>
      </c>
      <c r="B741" t="s">
        <v>967</v>
      </c>
      <c r="C741">
        <v>2010</v>
      </c>
      <c r="E741" t="s">
        <v>968</v>
      </c>
      <c r="F741">
        <v>1945</v>
      </c>
      <c r="G741">
        <v>0</v>
      </c>
      <c r="I741">
        <v>0</v>
      </c>
      <c r="J741" t="s">
        <v>957</v>
      </c>
      <c r="K741" t="s">
        <v>958</v>
      </c>
      <c r="L741" t="s">
        <v>958</v>
      </c>
      <c r="M741">
        <v>2</v>
      </c>
      <c r="N741" t="s">
        <v>625</v>
      </c>
      <c r="O741">
        <v>1</v>
      </c>
      <c r="P741" t="s">
        <v>616</v>
      </c>
      <c r="Q741" t="s">
        <v>626</v>
      </c>
      <c r="R741">
        <v>2</v>
      </c>
      <c r="S741">
        <v>1</v>
      </c>
      <c r="T741" s="60">
        <v>40451</v>
      </c>
      <c r="U741" s="60">
        <v>40451</v>
      </c>
      <c r="V741" s="60">
        <v>40451</v>
      </c>
      <c r="W741" t="s">
        <v>201</v>
      </c>
      <c r="X741" t="s">
        <v>970</v>
      </c>
      <c r="Y741" t="s">
        <v>627</v>
      </c>
      <c r="Z741">
        <v>3.5000000000000003E-2</v>
      </c>
      <c r="AA741">
        <v>7.9999998000000003E-2</v>
      </c>
      <c r="AB741">
        <v>1</v>
      </c>
      <c r="AC741">
        <v>0</v>
      </c>
      <c r="AD741">
        <v>5</v>
      </c>
      <c r="AE741">
        <v>1</v>
      </c>
      <c r="AF741">
        <v>3</v>
      </c>
      <c r="AG741">
        <v>26</v>
      </c>
      <c r="BL741">
        <v>40</v>
      </c>
      <c r="BM741">
        <v>26</v>
      </c>
      <c r="BP741" s="60">
        <v>40451</v>
      </c>
      <c r="BQ741">
        <v>43294000</v>
      </c>
      <c r="BR741">
        <v>60927000</v>
      </c>
      <c r="BS741">
        <v>0.71099997000000004</v>
      </c>
      <c r="BT741">
        <v>17633000</v>
      </c>
      <c r="BV741">
        <v>8845000</v>
      </c>
      <c r="BW741">
        <v>1182164</v>
      </c>
      <c r="BX741">
        <v>0.84699994000000001</v>
      </c>
      <c r="BY741">
        <v>0</v>
      </c>
      <c r="BZ741">
        <v>0</v>
      </c>
      <c r="CA741">
        <v>0</v>
      </c>
      <c r="CC741">
        <v>8.7999999999999995E-2</v>
      </c>
      <c r="CE741">
        <v>-3.5999997999999998E-2</v>
      </c>
      <c r="CG741">
        <v>3.5000000000000003E-2</v>
      </c>
      <c r="CJ741">
        <v>3.2000002E-2</v>
      </c>
      <c r="CS741">
        <v>0</v>
      </c>
      <c r="CT741">
        <v>0</v>
      </c>
      <c r="CU741">
        <v>0</v>
      </c>
      <c r="CV741">
        <v>0.48599997</v>
      </c>
      <c r="CW741">
        <v>0.35199999999999998</v>
      </c>
      <c r="CX741">
        <v>0.13400000000000001</v>
      </c>
      <c r="CY741">
        <v>0.16500001</v>
      </c>
      <c r="CZ741">
        <v>0</v>
      </c>
      <c r="DA741">
        <v>0</v>
      </c>
      <c r="DB741">
        <v>8.5000001000000006E-2</v>
      </c>
      <c r="DC741">
        <v>1.0999999999999999E-2</v>
      </c>
      <c r="DD741">
        <v>0.25299999000000001</v>
      </c>
      <c r="DE741">
        <v>0</v>
      </c>
      <c r="DF741">
        <v>2013</v>
      </c>
      <c r="DG741">
        <v>9.2200004000000002E-2</v>
      </c>
      <c r="DH741">
        <v>5.3800002E-2</v>
      </c>
      <c r="DI741">
        <v>3.8399997999999998E-2</v>
      </c>
      <c r="DJ741">
        <v>0.1759</v>
      </c>
      <c r="DK741">
        <v>0.22969999999999999</v>
      </c>
      <c r="DN741">
        <v>364804.75</v>
      </c>
      <c r="DO741">
        <v>1671054.8</v>
      </c>
      <c r="DQ741">
        <v>9500000</v>
      </c>
      <c r="DR741">
        <v>0</v>
      </c>
      <c r="DS741">
        <v>0</v>
      </c>
      <c r="DT741">
        <v>0</v>
      </c>
      <c r="DU741">
        <v>0</v>
      </c>
      <c r="DV741">
        <v>242568</v>
      </c>
      <c r="DW741">
        <v>8845019</v>
      </c>
      <c r="DX741">
        <v>45.200001</v>
      </c>
      <c r="DY741">
        <v>11.1</v>
      </c>
      <c r="DZ741">
        <v>36.464001000000003</v>
      </c>
      <c r="EA741">
        <v>15026</v>
      </c>
      <c r="EC741">
        <v>187722</v>
      </c>
      <c r="ED741">
        <v>3814755</v>
      </c>
      <c r="EF741">
        <v>20.320999</v>
      </c>
      <c r="EG741">
        <v>166749</v>
      </c>
      <c r="EN741">
        <v>5665</v>
      </c>
      <c r="EP741">
        <v>15308</v>
      </c>
      <c r="ES741">
        <v>0</v>
      </c>
      <c r="EV741">
        <v>445316</v>
      </c>
      <c r="EW741">
        <v>0</v>
      </c>
      <c r="EX741">
        <v>0</v>
      </c>
      <c r="FB741">
        <v>39639000</v>
      </c>
      <c r="FI741">
        <v>35855480</v>
      </c>
      <c r="FP741">
        <v>377748.75</v>
      </c>
      <c r="FQ741">
        <v>1001251.7</v>
      </c>
      <c r="FV741">
        <v>0</v>
      </c>
      <c r="FW741">
        <v>1379000.4</v>
      </c>
      <c r="FX741">
        <v>2871968.8</v>
      </c>
      <c r="GB741">
        <v>754872.13</v>
      </c>
      <c r="GH741">
        <v>-2006.675</v>
      </c>
      <c r="GL741">
        <v>-128129.25</v>
      </c>
      <c r="GM741">
        <v>88594.304999999993</v>
      </c>
      <c r="GN741">
        <v>-22847.074000000001</v>
      </c>
      <c r="GP741">
        <v>590.32201999999995</v>
      </c>
      <c r="GQ741">
        <v>4942043</v>
      </c>
      <c r="GR741">
        <v>-3525020.3</v>
      </c>
      <c r="GS741">
        <v>-3525020.3</v>
      </c>
      <c r="HA741">
        <v>-33873.358999999997</v>
      </c>
      <c r="HB741">
        <v>-26000.699000000001</v>
      </c>
      <c r="HD741">
        <v>-50.212001999999998</v>
      </c>
      <c r="HE741">
        <v>-3584944.5</v>
      </c>
      <c r="HG741">
        <v>35855476</v>
      </c>
    </row>
    <row r="742" spans="1:215" x14ac:dyDescent="0.25">
      <c r="A742">
        <v>53</v>
      </c>
      <c r="B742" t="s">
        <v>967</v>
      </c>
      <c r="C742">
        <v>2011</v>
      </c>
      <c r="E742" t="s">
        <v>968</v>
      </c>
      <c r="F742">
        <v>1945</v>
      </c>
      <c r="G742">
        <v>0</v>
      </c>
      <c r="I742">
        <v>0</v>
      </c>
      <c r="J742" t="s">
        <v>957</v>
      </c>
      <c r="K742" t="s">
        <v>958</v>
      </c>
      <c r="L742" t="s">
        <v>958</v>
      </c>
      <c r="M742">
        <v>2</v>
      </c>
      <c r="N742" t="s">
        <v>625</v>
      </c>
      <c r="O742">
        <v>1</v>
      </c>
      <c r="P742" t="s">
        <v>616</v>
      </c>
      <c r="Q742" t="s">
        <v>626</v>
      </c>
      <c r="R742">
        <v>2</v>
      </c>
      <c r="S742">
        <v>1</v>
      </c>
      <c r="T742" s="60">
        <v>40816</v>
      </c>
      <c r="U742" s="60">
        <v>40816</v>
      </c>
      <c r="V742" s="60">
        <v>40816</v>
      </c>
      <c r="W742" t="s">
        <v>201</v>
      </c>
      <c r="X742" t="s">
        <v>970</v>
      </c>
      <c r="Y742" t="s">
        <v>627</v>
      </c>
      <c r="Z742">
        <v>3.5000000000000003E-2</v>
      </c>
      <c r="AA742">
        <v>7.9999998000000003E-2</v>
      </c>
      <c r="AB742">
        <v>1</v>
      </c>
      <c r="AC742">
        <v>0</v>
      </c>
      <c r="AD742">
        <v>5</v>
      </c>
      <c r="AE742">
        <v>1</v>
      </c>
      <c r="AF742">
        <v>3</v>
      </c>
      <c r="AG742">
        <v>25</v>
      </c>
      <c r="BL742">
        <v>40</v>
      </c>
      <c r="BM742">
        <v>25</v>
      </c>
      <c r="BP742" s="60">
        <v>40816</v>
      </c>
      <c r="BQ742">
        <v>41038000</v>
      </c>
      <c r="BR742">
        <v>63427000</v>
      </c>
      <c r="BS742">
        <v>0.64699996000000004</v>
      </c>
      <c r="BT742">
        <v>22389000</v>
      </c>
      <c r="BV742">
        <v>9156000</v>
      </c>
      <c r="BW742">
        <v>1418354.8</v>
      </c>
      <c r="BX742">
        <v>0.81499999999999995</v>
      </c>
      <c r="BY742">
        <v>0</v>
      </c>
      <c r="BZ742">
        <v>0</v>
      </c>
      <c r="CA742">
        <v>0</v>
      </c>
      <c r="CC742">
        <v>6.6000000000000003E-2</v>
      </c>
      <c r="CE742">
        <v>2.9000001000000001E-2</v>
      </c>
      <c r="CG742">
        <v>2.3E-2</v>
      </c>
      <c r="CJ742">
        <v>5.0999998999999997E-2</v>
      </c>
      <c r="CS742">
        <v>0</v>
      </c>
      <c r="CT742">
        <v>0</v>
      </c>
      <c r="CU742">
        <v>0</v>
      </c>
      <c r="CV742">
        <v>0.40900001000000002</v>
      </c>
      <c r="CW742">
        <v>0.28499999999999998</v>
      </c>
      <c r="CX742">
        <v>0.124</v>
      </c>
      <c r="CY742">
        <v>0.15100000999999999</v>
      </c>
      <c r="CZ742">
        <v>0</v>
      </c>
      <c r="DA742">
        <v>0</v>
      </c>
      <c r="DB742">
        <v>0.10399999</v>
      </c>
      <c r="DC742">
        <v>4.5999999999999999E-2</v>
      </c>
      <c r="DD742">
        <v>0.28999998999999999</v>
      </c>
      <c r="DE742">
        <v>0</v>
      </c>
      <c r="DF742">
        <v>2014</v>
      </c>
      <c r="DG742">
        <v>9.3199998000000006E-2</v>
      </c>
      <c r="DH742">
        <v>5.4499999E-2</v>
      </c>
      <c r="DI742">
        <v>3.8699998999999999E-2</v>
      </c>
      <c r="DJ742">
        <v>0.20899999</v>
      </c>
      <c r="DK742">
        <v>0.26350001000000001</v>
      </c>
      <c r="DN742">
        <v>370739.72</v>
      </c>
      <c r="DO742">
        <v>1998807.8</v>
      </c>
      <c r="DQ742">
        <v>9560000</v>
      </c>
      <c r="DR742">
        <v>0</v>
      </c>
      <c r="DS742">
        <v>0</v>
      </c>
      <c r="DT742">
        <v>0</v>
      </c>
      <c r="DU742">
        <v>0</v>
      </c>
      <c r="DV742">
        <v>236660</v>
      </c>
      <c r="DW742">
        <v>9155691</v>
      </c>
      <c r="DX742">
        <v>45.299999</v>
      </c>
      <c r="DY742">
        <v>11.3</v>
      </c>
      <c r="DZ742">
        <v>38.686999999999998</v>
      </c>
      <c r="EA742">
        <v>15090</v>
      </c>
      <c r="EC742">
        <v>192435</v>
      </c>
      <c r="ED742">
        <v>3987227</v>
      </c>
      <c r="EF742">
        <v>20.719999000000001</v>
      </c>
      <c r="EG742">
        <v>170961</v>
      </c>
      <c r="EN742">
        <v>5820</v>
      </c>
      <c r="EP742">
        <v>15654</v>
      </c>
      <c r="ES742">
        <v>0</v>
      </c>
      <c r="EV742">
        <v>444185</v>
      </c>
      <c r="EW742">
        <v>0</v>
      </c>
      <c r="EX742">
        <v>0</v>
      </c>
      <c r="FB742">
        <v>41043000</v>
      </c>
      <c r="FI742">
        <v>34674652</v>
      </c>
      <c r="FP742">
        <v>332209.13</v>
      </c>
      <c r="FQ742">
        <v>1156060.8999999999</v>
      </c>
      <c r="FW742">
        <v>1488270</v>
      </c>
      <c r="FX742">
        <v>670314.93999999994</v>
      </c>
      <c r="GB742">
        <v>730519.94</v>
      </c>
      <c r="GH742">
        <v>-1962.422</v>
      </c>
      <c r="GL742">
        <v>-122942.83</v>
      </c>
      <c r="GM742">
        <v>71619.452999999994</v>
      </c>
      <c r="GN742">
        <v>-15805.411</v>
      </c>
      <c r="GP742">
        <v>708.54498000000001</v>
      </c>
      <c r="GQ742">
        <v>2820722.3</v>
      </c>
      <c r="GR742">
        <v>-3942027</v>
      </c>
      <c r="GS742">
        <v>-3942027</v>
      </c>
      <c r="HA742">
        <v>-36591.035000000003</v>
      </c>
      <c r="HB742">
        <v>-22926.393</v>
      </c>
      <c r="HD742">
        <v>-2.1689999000000002</v>
      </c>
      <c r="HE742">
        <v>-4001546.8</v>
      </c>
      <c r="HG742">
        <v>34674652</v>
      </c>
    </row>
    <row r="743" spans="1:215" x14ac:dyDescent="0.25">
      <c r="A743">
        <v>53</v>
      </c>
      <c r="B743" t="s">
        <v>967</v>
      </c>
      <c r="C743">
        <v>2012</v>
      </c>
      <c r="E743" t="s">
        <v>968</v>
      </c>
      <c r="F743">
        <v>1945</v>
      </c>
      <c r="G743">
        <v>0</v>
      </c>
      <c r="I743">
        <v>0</v>
      </c>
      <c r="J743" t="s">
        <v>957</v>
      </c>
      <c r="K743" t="s">
        <v>958</v>
      </c>
      <c r="L743" t="s">
        <v>958</v>
      </c>
      <c r="M743">
        <v>2</v>
      </c>
      <c r="N743" t="s">
        <v>625</v>
      </c>
      <c r="O743">
        <v>1</v>
      </c>
      <c r="P743" t="s">
        <v>616</v>
      </c>
      <c r="Q743" t="s">
        <v>626</v>
      </c>
      <c r="R743">
        <v>2</v>
      </c>
      <c r="S743">
        <v>1</v>
      </c>
      <c r="T743" s="60">
        <v>41182</v>
      </c>
      <c r="U743" s="60">
        <v>41182</v>
      </c>
      <c r="V743" s="60">
        <v>41182</v>
      </c>
      <c r="W743" t="s">
        <v>201</v>
      </c>
      <c r="X743" t="s">
        <v>970</v>
      </c>
      <c r="Y743" t="s">
        <v>627</v>
      </c>
      <c r="Z743">
        <v>3.5000000000000003E-2</v>
      </c>
      <c r="AA743">
        <v>7.9999998000000003E-2</v>
      </c>
      <c r="AB743">
        <v>1</v>
      </c>
      <c r="AC743">
        <v>0</v>
      </c>
      <c r="AD743">
        <v>5</v>
      </c>
      <c r="AE743">
        <v>1</v>
      </c>
      <c r="AF743">
        <v>3</v>
      </c>
      <c r="AG743">
        <v>24</v>
      </c>
      <c r="AI743" t="s">
        <v>971</v>
      </c>
      <c r="AO743">
        <v>37700412</v>
      </c>
      <c r="AP743">
        <v>38449960</v>
      </c>
      <c r="AQ743">
        <v>-2361499.5</v>
      </c>
      <c r="AR743">
        <v>0</v>
      </c>
      <c r="AS743">
        <v>0</v>
      </c>
      <c r="AT743">
        <v>0</v>
      </c>
      <c r="AU743">
        <v>1</v>
      </c>
      <c r="AV743">
        <v>4</v>
      </c>
      <c r="AX743">
        <v>0</v>
      </c>
      <c r="AY743">
        <v>0.2</v>
      </c>
      <c r="AZ743">
        <v>5</v>
      </c>
      <c r="BA743">
        <v>0</v>
      </c>
      <c r="BB743">
        <v>0</v>
      </c>
      <c r="BC743">
        <v>4</v>
      </c>
      <c r="BD743">
        <v>2</v>
      </c>
      <c r="BE743">
        <v>1</v>
      </c>
      <c r="BL743">
        <v>40</v>
      </c>
      <c r="BM743">
        <v>24</v>
      </c>
      <c r="BO743">
        <v>3.5000000000000003E-2</v>
      </c>
      <c r="BP743" s="60">
        <v>41182</v>
      </c>
      <c r="BQ743">
        <v>38450000</v>
      </c>
      <c r="BR743">
        <v>62716000</v>
      </c>
      <c r="BS743">
        <v>0.61299998</v>
      </c>
      <c r="BT743">
        <v>24266000</v>
      </c>
      <c r="BV743">
        <v>8649000</v>
      </c>
      <c r="BW743">
        <v>1744511.8</v>
      </c>
      <c r="BX743">
        <v>0.83399999000000002</v>
      </c>
      <c r="BY743">
        <v>0</v>
      </c>
      <c r="BZ743">
        <v>0</v>
      </c>
      <c r="CA743">
        <v>0</v>
      </c>
      <c r="CC743">
        <v>0.13500001</v>
      </c>
      <c r="CE743">
        <v>9.6000001000000001E-2</v>
      </c>
      <c r="CG743">
        <v>1.6000001E-2</v>
      </c>
      <c r="CJ743">
        <v>7.6999999999999999E-2</v>
      </c>
      <c r="CS743">
        <v>0</v>
      </c>
      <c r="CT743">
        <v>0</v>
      </c>
      <c r="CU743">
        <v>0</v>
      </c>
      <c r="CV743">
        <v>0.40599998999999998</v>
      </c>
      <c r="CW743">
        <v>0.26800001000000001</v>
      </c>
      <c r="CX743">
        <v>0.13800000000000001</v>
      </c>
      <c r="CY743">
        <v>0.13</v>
      </c>
      <c r="CZ743">
        <v>0</v>
      </c>
      <c r="DA743">
        <v>0</v>
      </c>
      <c r="DB743">
        <v>0.10199999999999999</v>
      </c>
      <c r="DC743">
        <v>6.1999999E-2</v>
      </c>
      <c r="DD743">
        <v>0.30000000999999998</v>
      </c>
      <c r="DE743">
        <v>0</v>
      </c>
      <c r="DF743">
        <v>2015</v>
      </c>
      <c r="DG743">
        <v>8.7599999999999997E-2</v>
      </c>
      <c r="DH743">
        <v>4.6100002000000001E-2</v>
      </c>
      <c r="DI743">
        <v>4.1500002000000001E-2</v>
      </c>
      <c r="DJ743">
        <v>0.18759999999999999</v>
      </c>
      <c r="DK743">
        <v>0.23370001000000001</v>
      </c>
      <c r="DN743">
        <v>389952.97</v>
      </c>
      <c r="DO743">
        <v>2184028.5</v>
      </c>
      <c r="DQ743">
        <v>9395143</v>
      </c>
      <c r="DR743">
        <v>0</v>
      </c>
      <c r="DS743">
        <v>0</v>
      </c>
      <c r="DT743">
        <v>0</v>
      </c>
      <c r="DU743">
        <v>0</v>
      </c>
      <c r="DV743">
        <v>223769</v>
      </c>
      <c r="DW743">
        <v>8649029</v>
      </c>
      <c r="DX743">
        <v>45.700001</v>
      </c>
      <c r="DY743">
        <v>11.9</v>
      </c>
      <c r="DZ743">
        <v>38.652000000000001</v>
      </c>
      <c r="EA743">
        <v>16167</v>
      </c>
      <c r="EC743">
        <v>196661</v>
      </c>
      <c r="ED743">
        <v>4134218</v>
      </c>
      <c r="EF743">
        <v>21.021999000000001</v>
      </c>
      <c r="EG743">
        <v>174651</v>
      </c>
      <c r="EN743">
        <v>5974</v>
      </c>
      <c r="EP743">
        <v>16036</v>
      </c>
      <c r="ES743">
        <v>0</v>
      </c>
      <c r="EV743">
        <v>436597</v>
      </c>
      <c r="EW743">
        <v>0</v>
      </c>
      <c r="EX743">
        <v>0</v>
      </c>
      <c r="EZ743">
        <v>26530018</v>
      </c>
      <c r="FA743">
        <v>953112.63</v>
      </c>
      <c r="FB743">
        <v>42076000</v>
      </c>
      <c r="FI743">
        <v>37700412</v>
      </c>
      <c r="FP743">
        <v>335470.88</v>
      </c>
      <c r="FQ743">
        <v>1454438.9</v>
      </c>
      <c r="FW743">
        <v>1789909.8</v>
      </c>
      <c r="FX743">
        <v>4721486.5</v>
      </c>
      <c r="GB743">
        <v>726712.5</v>
      </c>
      <c r="GH743">
        <v>-1424.41</v>
      </c>
      <c r="GL743">
        <v>-132227.97</v>
      </c>
      <c r="GM743">
        <v>82644.858999999997</v>
      </c>
      <c r="GN743">
        <v>-10694.376</v>
      </c>
      <c r="GP743">
        <v>579.16803000000004</v>
      </c>
      <c r="GQ743">
        <v>7176986</v>
      </c>
      <c r="GR743">
        <v>-4082242.5</v>
      </c>
      <c r="GS743">
        <v>-4082242.5</v>
      </c>
      <c r="HA743">
        <v>-31865.138999999999</v>
      </c>
      <c r="HB743">
        <v>-37119.629000000001</v>
      </c>
      <c r="HE743">
        <v>-4151227.3</v>
      </c>
      <c r="HG743">
        <v>37700412</v>
      </c>
    </row>
    <row r="744" spans="1:215" x14ac:dyDescent="0.25">
      <c r="A744">
        <v>53</v>
      </c>
      <c r="B744" t="s">
        <v>967</v>
      </c>
      <c r="C744">
        <v>2013</v>
      </c>
      <c r="E744" t="s">
        <v>968</v>
      </c>
      <c r="F744">
        <v>1945</v>
      </c>
      <c r="G744">
        <v>0</v>
      </c>
      <c r="I744">
        <v>0</v>
      </c>
      <c r="J744" t="s">
        <v>957</v>
      </c>
      <c r="K744" t="s">
        <v>958</v>
      </c>
      <c r="L744" t="s">
        <v>958</v>
      </c>
      <c r="M744">
        <v>2</v>
      </c>
      <c r="N744" t="s">
        <v>625</v>
      </c>
      <c r="O744">
        <v>1</v>
      </c>
      <c r="P744" t="s">
        <v>616</v>
      </c>
      <c r="Q744" t="s">
        <v>626</v>
      </c>
      <c r="R744">
        <v>2</v>
      </c>
      <c r="S744">
        <v>1</v>
      </c>
      <c r="T744" s="60">
        <v>41547</v>
      </c>
      <c r="U744" s="60">
        <v>41547</v>
      </c>
      <c r="V744" s="60">
        <v>41547</v>
      </c>
      <c r="W744" t="s">
        <v>201</v>
      </c>
      <c r="Z744">
        <v>3.5000000000000003E-2</v>
      </c>
      <c r="AA744">
        <v>7.9999998000000003E-2</v>
      </c>
      <c r="AB744">
        <v>1</v>
      </c>
      <c r="AI744" t="s">
        <v>972</v>
      </c>
      <c r="AO744">
        <v>40015540</v>
      </c>
      <c r="AP744">
        <v>38043504</v>
      </c>
      <c r="AQ744">
        <v>-2544782.5</v>
      </c>
      <c r="AR744">
        <v>0</v>
      </c>
      <c r="AS744">
        <v>0</v>
      </c>
      <c r="AT744">
        <v>0</v>
      </c>
      <c r="AU744">
        <v>1</v>
      </c>
      <c r="AV744">
        <v>4</v>
      </c>
      <c r="AX744">
        <v>0</v>
      </c>
      <c r="AY744">
        <v>0.2</v>
      </c>
      <c r="AZ744">
        <v>5</v>
      </c>
      <c r="BA744">
        <v>0</v>
      </c>
      <c r="BB744">
        <v>0</v>
      </c>
      <c r="BC744">
        <v>4</v>
      </c>
      <c r="BD744">
        <v>2</v>
      </c>
      <c r="BE744">
        <v>1</v>
      </c>
      <c r="BL744">
        <v>40</v>
      </c>
      <c r="BM744">
        <v>23</v>
      </c>
      <c r="BO744">
        <v>3.5000000000000003E-2</v>
      </c>
      <c r="BP744" s="60">
        <v>41547</v>
      </c>
      <c r="BQ744">
        <v>38043504</v>
      </c>
      <c r="BR744">
        <v>63839728</v>
      </c>
      <c r="BS744">
        <v>0.59599996</v>
      </c>
      <c r="BT744">
        <v>25796224</v>
      </c>
      <c r="BV744">
        <v>8273000</v>
      </c>
      <c r="BW744">
        <v>1931894</v>
      </c>
      <c r="BX744">
        <v>0.70599997000000003</v>
      </c>
      <c r="BY744">
        <v>0</v>
      </c>
      <c r="BZ744">
        <v>0</v>
      </c>
      <c r="CA744">
        <v>0</v>
      </c>
      <c r="CC744">
        <v>0.125</v>
      </c>
      <c r="CE744">
        <v>0.108</v>
      </c>
      <c r="CG744">
        <v>6.8000004000000003E-2</v>
      </c>
      <c r="CJ744">
        <v>7.4000000999999996E-2</v>
      </c>
      <c r="CS744">
        <v>0</v>
      </c>
      <c r="CT744">
        <v>0</v>
      </c>
      <c r="CU744">
        <v>0</v>
      </c>
      <c r="CV744">
        <v>0.41799997999999999</v>
      </c>
      <c r="CW744">
        <v>0.27000001000000001</v>
      </c>
      <c r="CX744">
        <v>0.14799999999999999</v>
      </c>
      <c r="CY744">
        <v>0.12100001000000001</v>
      </c>
      <c r="CZ744">
        <v>0</v>
      </c>
      <c r="DA744">
        <v>0</v>
      </c>
      <c r="DB744">
        <v>0.108</v>
      </c>
      <c r="DC744">
        <v>5.4000000999999999E-2</v>
      </c>
      <c r="DD744">
        <v>0.29899998999999999</v>
      </c>
      <c r="DE744">
        <v>0</v>
      </c>
      <c r="DF744">
        <v>2016</v>
      </c>
      <c r="DG744">
        <v>8.7899997999999993E-2</v>
      </c>
      <c r="DH744">
        <v>4.5900002000000002E-2</v>
      </c>
      <c r="DI744">
        <v>4.1999999000000003E-2</v>
      </c>
      <c r="DJ744">
        <v>0.21180001000000001</v>
      </c>
      <c r="DK744">
        <v>0.25769999999999998</v>
      </c>
      <c r="DN744">
        <v>374960.13</v>
      </c>
      <c r="DO744">
        <v>2312223.2999999998</v>
      </c>
      <c r="DQ744">
        <v>8948862</v>
      </c>
      <c r="DR744">
        <v>0</v>
      </c>
      <c r="DS744">
        <v>0</v>
      </c>
      <c r="DT744">
        <v>0</v>
      </c>
      <c r="DU744">
        <v>0</v>
      </c>
      <c r="DV744">
        <v>212252</v>
      </c>
      <c r="DW744">
        <v>8225139.5</v>
      </c>
      <c r="DZ744">
        <v>38.701999999999998</v>
      </c>
      <c r="EA744">
        <v>16235</v>
      </c>
      <c r="EC744">
        <v>200952</v>
      </c>
      <c r="ED744">
        <v>4289281</v>
      </c>
      <c r="EF744">
        <v>21.344999000000001</v>
      </c>
      <c r="EG744">
        <v>178510</v>
      </c>
      <c r="EN744">
        <v>6072</v>
      </c>
      <c r="EP744">
        <v>16370</v>
      </c>
      <c r="ES744">
        <v>0</v>
      </c>
      <c r="EV744">
        <v>429439</v>
      </c>
      <c r="EW744">
        <v>0</v>
      </c>
      <c r="EX744">
        <v>0</v>
      </c>
      <c r="FB744">
        <v>43198000</v>
      </c>
      <c r="FP744">
        <v>385007.59</v>
      </c>
      <c r="FQ744">
        <v>1364136.5</v>
      </c>
      <c r="FW744">
        <v>1749144</v>
      </c>
      <c r="FX744">
        <v>3956054</v>
      </c>
      <c r="GB744">
        <v>949630.88</v>
      </c>
      <c r="GH744">
        <v>-994.88396999999998</v>
      </c>
      <c r="GL744">
        <v>-114492.26</v>
      </c>
      <c r="GM744">
        <v>78537.312999999995</v>
      </c>
      <c r="GN744">
        <v>-10172.364</v>
      </c>
      <c r="GP744">
        <v>1356.2539999999999</v>
      </c>
      <c r="GQ744">
        <v>6609063</v>
      </c>
      <c r="GR744">
        <v>-4238482</v>
      </c>
      <c r="GS744">
        <v>-4238482</v>
      </c>
      <c r="HA744">
        <v>-30450.221000000001</v>
      </c>
      <c r="HB744">
        <v>-25002.151999999998</v>
      </c>
      <c r="HD744">
        <v>-1.0149999999999999</v>
      </c>
      <c r="HE744">
        <v>-4293935.5</v>
      </c>
      <c r="HG744">
        <v>40015540</v>
      </c>
    </row>
    <row r="745" spans="1:215" x14ac:dyDescent="0.25">
      <c r="A745">
        <v>53</v>
      </c>
      <c r="B745" t="s">
        <v>967</v>
      </c>
      <c r="C745">
        <v>2014</v>
      </c>
      <c r="E745" t="s">
        <v>968</v>
      </c>
      <c r="F745">
        <v>1945</v>
      </c>
      <c r="G745">
        <v>0</v>
      </c>
      <c r="I745">
        <v>0</v>
      </c>
      <c r="J745" t="s">
        <v>957</v>
      </c>
      <c r="K745" t="s">
        <v>958</v>
      </c>
      <c r="L745" t="s">
        <v>958</v>
      </c>
      <c r="M745">
        <v>2</v>
      </c>
      <c r="N745" t="s">
        <v>625</v>
      </c>
      <c r="O745">
        <v>1</v>
      </c>
      <c r="P745" t="s">
        <v>616</v>
      </c>
      <c r="Q745" t="s">
        <v>626</v>
      </c>
      <c r="R745">
        <v>2</v>
      </c>
      <c r="S745">
        <v>1</v>
      </c>
      <c r="T745" s="60">
        <v>41912</v>
      </c>
      <c r="U745" s="60">
        <v>41912</v>
      </c>
      <c r="BY745">
        <v>0</v>
      </c>
      <c r="BZ745">
        <v>0</v>
      </c>
      <c r="CA745">
        <v>0</v>
      </c>
      <c r="CC745">
        <v>0.156</v>
      </c>
      <c r="CE745">
        <v>0.13800000000000001</v>
      </c>
      <c r="CG745">
        <v>0.11399999</v>
      </c>
      <c r="CJ745">
        <v>7.6999999999999999E-2</v>
      </c>
      <c r="CS745">
        <v>0</v>
      </c>
      <c r="CT745">
        <v>0</v>
      </c>
      <c r="CU745">
        <v>0</v>
      </c>
      <c r="CV745">
        <v>0.44499999000000001</v>
      </c>
      <c r="CW745">
        <v>0.29499998999999999</v>
      </c>
      <c r="CX745">
        <v>0.15000000999999999</v>
      </c>
      <c r="CY745">
        <v>0.115</v>
      </c>
      <c r="CZ745">
        <v>0</v>
      </c>
      <c r="DA745">
        <v>0</v>
      </c>
      <c r="DB745">
        <v>9.1000005999999994E-2</v>
      </c>
      <c r="DC745">
        <v>7.4000000999999996E-2</v>
      </c>
      <c r="DD745">
        <v>0.27500001000000002</v>
      </c>
      <c r="DE745">
        <v>0</v>
      </c>
      <c r="DR745">
        <v>0</v>
      </c>
      <c r="DS745">
        <v>0</v>
      </c>
      <c r="DT745">
        <v>0</v>
      </c>
      <c r="DU745">
        <v>0</v>
      </c>
      <c r="EW745">
        <v>0</v>
      </c>
      <c r="EX745">
        <v>0</v>
      </c>
      <c r="FP745">
        <v>405444</v>
      </c>
      <c r="FQ745">
        <v>1600376</v>
      </c>
      <c r="FW745">
        <v>2005819</v>
      </c>
      <c r="FX745">
        <v>5461865</v>
      </c>
      <c r="GB745">
        <v>835369</v>
      </c>
      <c r="GH745">
        <v>-1780</v>
      </c>
      <c r="GL745">
        <v>-129768</v>
      </c>
      <c r="GM745">
        <v>74617</v>
      </c>
      <c r="GN745">
        <v>-49854</v>
      </c>
      <c r="GP745">
        <v>2262</v>
      </c>
      <c r="GQ745">
        <v>8198530</v>
      </c>
      <c r="GR745">
        <v>-4388329</v>
      </c>
      <c r="GS745">
        <v>-4388329</v>
      </c>
      <c r="HA745">
        <v>-28841</v>
      </c>
      <c r="HB745">
        <v>-23711</v>
      </c>
      <c r="HE745">
        <v>-4440880</v>
      </c>
      <c r="HG745">
        <v>43773188</v>
      </c>
    </row>
    <row r="746" spans="1:215" x14ac:dyDescent="0.25">
      <c r="A746">
        <v>54</v>
      </c>
      <c r="B746" t="s">
        <v>973</v>
      </c>
      <c r="C746">
        <v>2001</v>
      </c>
      <c r="E746" t="s">
        <v>974</v>
      </c>
      <c r="F746">
        <v>1943</v>
      </c>
      <c r="G746">
        <v>1</v>
      </c>
      <c r="H746">
        <v>1997</v>
      </c>
      <c r="I746">
        <v>0</v>
      </c>
      <c r="J746" t="s">
        <v>957</v>
      </c>
      <c r="K746" t="s">
        <v>958</v>
      </c>
      <c r="L746" t="s">
        <v>958</v>
      </c>
      <c r="M746">
        <v>4</v>
      </c>
      <c r="N746" t="s">
        <v>730</v>
      </c>
      <c r="O746">
        <v>1</v>
      </c>
      <c r="P746" t="s">
        <v>616</v>
      </c>
      <c r="Q746" t="s">
        <v>713</v>
      </c>
      <c r="R746">
        <v>1</v>
      </c>
      <c r="T746" s="60">
        <v>37164</v>
      </c>
      <c r="U746" s="60">
        <v>37164</v>
      </c>
      <c r="V746" s="60">
        <v>37164</v>
      </c>
      <c r="W746" t="s">
        <v>201</v>
      </c>
      <c r="X746" t="s">
        <v>969</v>
      </c>
      <c r="Y746" t="s">
        <v>627</v>
      </c>
      <c r="Z746">
        <v>3.9999999000000001E-2</v>
      </c>
      <c r="AA746">
        <v>7.9999998000000003E-2</v>
      </c>
      <c r="AB746">
        <v>1</v>
      </c>
      <c r="AC746">
        <v>0</v>
      </c>
      <c r="AD746">
        <v>5</v>
      </c>
      <c r="AE746">
        <v>1</v>
      </c>
      <c r="AF746">
        <v>3</v>
      </c>
      <c r="AG746">
        <v>35</v>
      </c>
      <c r="BL746">
        <v>40</v>
      </c>
      <c r="BM746">
        <v>35</v>
      </c>
      <c r="BP746" s="60">
        <v>37164</v>
      </c>
      <c r="BQ746">
        <v>10633000</v>
      </c>
      <c r="BR746">
        <v>9878000</v>
      </c>
      <c r="BS746">
        <v>1.0760000000000001</v>
      </c>
      <c r="BT746">
        <v>-755000</v>
      </c>
      <c r="BV746">
        <v>2230562</v>
      </c>
      <c r="BW746">
        <v>102989.96</v>
      </c>
      <c r="BX746">
        <v>1.0900000000000001</v>
      </c>
      <c r="BY746">
        <v>0</v>
      </c>
      <c r="BZ746">
        <v>0</v>
      </c>
      <c r="CA746">
        <v>0</v>
      </c>
      <c r="CC746">
        <v>-0.115</v>
      </c>
      <c r="CE746">
        <v>5.6999995999999997E-2</v>
      </c>
      <c r="CG746">
        <v>9.4999999000000002E-2</v>
      </c>
      <c r="CJ746">
        <v>0.10199999999999999</v>
      </c>
      <c r="CS746">
        <v>0</v>
      </c>
      <c r="CT746">
        <v>0</v>
      </c>
      <c r="CU746">
        <v>0</v>
      </c>
      <c r="CV746">
        <v>0.47400001000000003</v>
      </c>
      <c r="CW746">
        <v>0.40799998999999998</v>
      </c>
      <c r="CX746">
        <v>6.6000000000000003E-2</v>
      </c>
      <c r="CY746">
        <v>0.20699999999999999</v>
      </c>
      <c r="CZ746">
        <v>0</v>
      </c>
      <c r="DA746">
        <v>0</v>
      </c>
      <c r="DB746">
        <v>9.6999995000000006E-2</v>
      </c>
      <c r="DC746">
        <v>6.7000002000000003E-2</v>
      </c>
      <c r="DD746">
        <v>0.155</v>
      </c>
      <c r="DE746">
        <v>0</v>
      </c>
      <c r="DF746">
        <v>2002</v>
      </c>
      <c r="DG746">
        <v>7.7899999999999997E-2</v>
      </c>
      <c r="DH746">
        <v>0</v>
      </c>
      <c r="DI746">
        <v>7.7899999999999997E-2</v>
      </c>
      <c r="DJ746">
        <v>5.0010510000000001E-2</v>
      </c>
      <c r="DK746">
        <v>5.0010510000000001E-2</v>
      </c>
      <c r="DL746">
        <v>173847.61</v>
      </c>
      <c r="DM746">
        <v>0</v>
      </c>
      <c r="DN746">
        <v>173847.61</v>
      </c>
      <c r="DO746">
        <v>111551.55</v>
      </c>
      <c r="DP746">
        <v>111551.55</v>
      </c>
      <c r="DQ746">
        <v>2230562.2999999998</v>
      </c>
      <c r="DR746">
        <v>0</v>
      </c>
      <c r="DS746">
        <v>0</v>
      </c>
      <c r="DT746">
        <v>0</v>
      </c>
      <c r="DU746">
        <v>0</v>
      </c>
      <c r="DV746">
        <v>45852</v>
      </c>
      <c r="DW746">
        <v>2230562</v>
      </c>
      <c r="DX746">
        <v>47.400002000000001</v>
      </c>
      <c r="DY746">
        <v>17.700001</v>
      </c>
      <c r="DZ746">
        <v>48.646999000000001</v>
      </c>
      <c r="EA746">
        <v>8809</v>
      </c>
      <c r="EC746">
        <v>37111</v>
      </c>
      <c r="ED746">
        <v>471407</v>
      </c>
      <c r="EF746">
        <v>12.702999999999999</v>
      </c>
      <c r="EG746">
        <v>28401</v>
      </c>
      <c r="EN746">
        <v>3300</v>
      </c>
      <c r="EP746">
        <v>5410</v>
      </c>
      <c r="ES746">
        <v>0</v>
      </c>
      <c r="EV746">
        <v>91772</v>
      </c>
      <c r="EW746">
        <v>0</v>
      </c>
      <c r="EX746">
        <v>0</v>
      </c>
      <c r="FB746">
        <v>4677000</v>
      </c>
      <c r="FP746">
        <v>3341.3811000000001</v>
      </c>
      <c r="FQ746">
        <v>112299.8</v>
      </c>
      <c r="FW746">
        <v>115641.19</v>
      </c>
      <c r="FX746">
        <v>-1249999.5</v>
      </c>
      <c r="GH746">
        <v>-423.61899</v>
      </c>
      <c r="GL746">
        <v>-14945.646000000001</v>
      </c>
      <c r="GM746">
        <v>13564.316000000001</v>
      </c>
      <c r="GN746">
        <v>-12487.632</v>
      </c>
      <c r="GP746">
        <v>1.571</v>
      </c>
      <c r="GQ746">
        <v>-1148649.3</v>
      </c>
      <c r="GR746">
        <v>-478525.31</v>
      </c>
      <c r="GS746">
        <v>-478525.31</v>
      </c>
      <c r="HA746">
        <v>-14.9</v>
      </c>
      <c r="HB746">
        <v>-4149.2842000000001</v>
      </c>
      <c r="HD746">
        <v>-76.799003999999996</v>
      </c>
      <c r="HE746">
        <v>-482766.31</v>
      </c>
      <c r="HG746">
        <v>9616517</v>
      </c>
    </row>
    <row r="747" spans="1:215" x14ac:dyDescent="0.25">
      <c r="A747">
        <v>54</v>
      </c>
      <c r="B747" t="s">
        <v>973</v>
      </c>
      <c r="C747">
        <v>2002</v>
      </c>
      <c r="E747" t="s">
        <v>974</v>
      </c>
      <c r="F747">
        <v>1943</v>
      </c>
      <c r="G747">
        <v>1</v>
      </c>
      <c r="H747">
        <v>1997</v>
      </c>
      <c r="I747">
        <v>0</v>
      </c>
      <c r="J747" t="s">
        <v>957</v>
      </c>
      <c r="K747" t="s">
        <v>958</v>
      </c>
      <c r="L747" t="s">
        <v>958</v>
      </c>
      <c r="M747">
        <v>4</v>
      </c>
      <c r="N747" t="s">
        <v>730</v>
      </c>
      <c r="O747">
        <v>1</v>
      </c>
      <c r="P747" t="s">
        <v>616</v>
      </c>
      <c r="Q747" t="s">
        <v>713</v>
      </c>
      <c r="R747">
        <v>1</v>
      </c>
      <c r="T747" s="60">
        <v>37529</v>
      </c>
      <c r="U747" s="60">
        <v>37529</v>
      </c>
      <c r="V747" s="60">
        <v>37529</v>
      </c>
      <c r="W747" t="s">
        <v>201</v>
      </c>
      <c r="X747" t="s">
        <v>969</v>
      </c>
      <c r="Y747" t="s">
        <v>627</v>
      </c>
      <c r="Z747">
        <v>3.9999999000000001E-2</v>
      </c>
      <c r="AA747">
        <v>7.9999998000000003E-2</v>
      </c>
      <c r="AB747">
        <v>1</v>
      </c>
      <c r="AC747">
        <v>0</v>
      </c>
      <c r="AD747">
        <v>5</v>
      </c>
      <c r="AE747">
        <v>1</v>
      </c>
      <c r="AF747">
        <v>3</v>
      </c>
      <c r="AG747">
        <v>34</v>
      </c>
      <c r="BL747">
        <v>40</v>
      </c>
      <c r="BM747">
        <v>34</v>
      </c>
      <c r="BP747" s="60">
        <v>37529</v>
      </c>
      <c r="BQ747">
        <v>10616000</v>
      </c>
      <c r="BR747">
        <v>10753000</v>
      </c>
      <c r="BS747">
        <v>0.98699999000000005</v>
      </c>
      <c r="BT747">
        <v>137000</v>
      </c>
      <c r="BV747">
        <v>2133477</v>
      </c>
      <c r="BW747">
        <v>111551.55</v>
      </c>
      <c r="BX747">
        <v>0.78400004000000001</v>
      </c>
      <c r="BY747">
        <v>0</v>
      </c>
      <c r="BZ747">
        <v>0</v>
      </c>
      <c r="CA747">
        <v>0</v>
      </c>
      <c r="CC747">
        <v>-0.10299999999999999</v>
      </c>
      <c r="CE747">
        <v>-3.0999999E-2</v>
      </c>
      <c r="CG747">
        <v>2.7999999000000001E-2</v>
      </c>
      <c r="CJ747">
        <v>7.9999998000000003E-2</v>
      </c>
      <c r="CS747">
        <v>0</v>
      </c>
      <c r="CT747">
        <v>0</v>
      </c>
      <c r="CU747">
        <v>0</v>
      </c>
      <c r="CV747">
        <v>0.48700001999999998</v>
      </c>
      <c r="CW747">
        <v>0.41199999999999998</v>
      </c>
      <c r="CX747">
        <v>7.5000002999999996E-2</v>
      </c>
      <c r="CY747">
        <v>0.24200000999999999</v>
      </c>
      <c r="CZ747">
        <v>0</v>
      </c>
      <c r="DA747">
        <v>0</v>
      </c>
      <c r="DB747">
        <v>0.105</v>
      </c>
      <c r="DC747">
        <v>1.8999999E-2</v>
      </c>
      <c r="DD747">
        <v>0.14699999999999999</v>
      </c>
      <c r="DE747">
        <v>0</v>
      </c>
      <c r="DF747">
        <v>2003</v>
      </c>
      <c r="DG747">
        <v>8.1000000000000003E-2</v>
      </c>
      <c r="DH747">
        <v>0</v>
      </c>
      <c r="DI747">
        <v>8.1000000000000003E-2</v>
      </c>
      <c r="DJ747">
        <v>8.6344711000000005E-2</v>
      </c>
      <c r="DK747">
        <v>8.6344711000000005E-2</v>
      </c>
      <c r="DL747">
        <v>162084.16</v>
      </c>
      <c r="DM747">
        <v>0</v>
      </c>
      <c r="DN747">
        <v>162084.16</v>
      </c>
      <c r="DO747">
        <v>184214.42</v>
      </c>
      <c r="DP747">
        <v>184214.42</v>
      </c>
      <c r="DQ747">
        <v>2133476.7999999998</v>
      </c>
      <c r="DR747">
        <v>0</v>
      </c>
      <c r="DS747">
        <v>0</v>
      </c>
      <c r="DT747">
        <v>0</v>
      </c>
      <c r="DU747">
        <v>0</v>
      </c>
      <c r="DV747">
        <v>43064</v>
      </c>
      <c r="DW747">
        <v>2133477</v>
      </c>
      <c r="DX747">
        <v>48</v>
      </c>
      <c r="DY747">
        <v>18.600000000000001</v>
      </c>
      <c r="DZ747">
        <v>49.542000000000002</v>
      </c>
      <c r="EA747">
        <v>7917</v>
      </c>
      <c r="EC747">
        <v>39666</v>
      </c>
      <c r="ED747">
        <v>546968</v>
      </c>
      <c r="EF747">
        <v>13.789</v>
      </c>
      <c r="EG747">
        <v>30737</v>
      </c>
      <c r="EN747">
        <v>3388</v>
      </c>
      <c r="EP747">
        <v>5541</v>
      </c>
      <c r="ES747">
        <v>0</v>
      </c>
      <c r="EV747">
        <v>90647</v>
      </c>
      <c r="EW747">
        <v>0</v>
      </c>
      <c r="EX747">
        <v>0</v>
      </c>
      <c r="FB747">
        <v>5512000</v>
      </c>
      <c r="FP747">
        <v>173232.83</v>
      </c>
      <c r="FQ747">
        <v>87486.125</v>
      </c>
      <c r="FW747">
        <v>260718.97</v>
      </c>
      <c r="FX747">
        <v>-989642.44</v>
      </c>
      <c r="GH747">
        <v>-110.434</v>
      </c>
      <c r="GL747">
        <v>-17873.613000000001</v>
      </c>
      <c r="GM747">
        <v>9531.8798999999999</v>
      </c>
      <c r="GN747">
        <v>-7638.0941999999995</v>
      </c>
      <c r="GP747">
        <v>0.245</v>
      </c>
      <c r="GQ747">
        <v>-745013.5</v>
      </c>
      <c r="GR747">
        <v>-503453.88</v>
      </c>
      <c r="GS747">
        <v>-503453.88</v>
      </c>
      <c r="HA747">
        <v>-4.8699998999999998</v>
      </c>
      <c r="HB747">
        <v>-6432.8188</v>
      </c>
      <c r="HD747">
        <v>-13.461</v>
      </c>
      <c r="HE747">
        <v>-509905.03</v>
      </c>
      <c r="HF747">
        <v>-87486.125</v>
      </c>
      <c r="HG747">
        <v>8274112</v>
      </c>
    </row>
    <row r="748" spans="1:215" x14ac:dyDescent="0.25">
      <c r="A748">
        <v>54</v>
      </c>
      <c r="B748" t="s">
        <v>973</v>
      </c>
      <c r="C748">
        <v>2003</v>
      </c>
      <c r="E748" t="s">
        <v>974</v>
      </c>
      <c r="F748">
        <v>1943</v>
      </c>
      <c r="G748">
        <v>1</v>
      </c>
      <c r="H748">
        <v>1997</v>
      </c>
      <c r="I748">
        <v>0</v>
      </c>
      <c r="J748" t="s">
        <v>957</v>
      </c>
      <c r="K748" t="s">
        <v>958</v>
      </c>
      <c r="L748" t="s">
        <v>958</v>
      </c>
      <c r="M748">
        <v>4</v>
      </c>
      <c r="N748" t="s">
        <v>730</v>
      </c>
      <c r="O748">
        <v>1</v>
      </c>
      <c r="P748" t="s">
        <v>616</v>
      </c>
      <c r="Q748" t="s">
        <v>713</v>
      </c>
      <c r="R748">
        <v>1</v>
      </c>
      <c r="T748" s="60">
        <v>37894</v>
      </c>
      <c r="U748" s="60">
        <v>37894</v>
      </c>
      <c r="V748" s="60">
        <v>37894</v>
      </c>
      <c r="W748" t="s">
        <v>201</v>
      </c>
      <c r="X748" t="s">
        <v>969</v>
      </c>
      <c r="Y748" t="s">
        <v>627</v>
      </c>
      <c r="Z748">
        <v>3.9999999000000001E-2</v>
      </c>
      <c r="AA748">
        <v>7.9999998000000003E-2</v>
      </c>
      <c r="AB748">
        <v>1</v>
      </c>
      <c r="AC748">
        <v>0</v>
      </c>
      <c r="AD748">
        <v>5</v>
      </c>
      <c r="AE748">
        <v>1</v>
      </c>
      <c r="AF748">
        <v>3</v>
      </c>
      <c r="AG748">
        <v>33</v>
      </c>
      <c r="BL748">
        <v>40</v>
      </c>
      <c r="BM748">
        <v>33</v>
      </c>
      <c r="BP748" s="60">
        <v>37894</v>
      </c>
      <c r="BQ748">
        <v>10441000</v>
      </c>
      <c r="BR748">
        <v>11761000</v>
      </c>
      <c r="BS748">
        <v>0.88800000999999995</v>
      </c>
      <c r="BT748">
        <v>1320000</v>
      </c>
      <c r="BV748">
        <v>1859555</v>
      </c>
      <c r="BW748">
        <v>184214.42</v>
      </c>
      <c r="BX748">
        <v>0.43000000999999999</v>
      </c>
      <c r="BY748">
        <v>0</v>
      </c>
      <c r="BZ748">
        <v>0</v>
      </c>
      <c r="CA748">
        <v>0</v>
      </c>
      <c r="CC748">
        <v>0.14699999999999999</v>
      </c>
      <c r="CE748">
        <v>-3.0999999E-2</v>
      </c>
      <c r="CG748">
        <v>3.9999999000000001E-2</v>
      </c>
      <c r="CJ748">
        <v>8.3000004000000002E-2</v>
      </c>
      <c r="CS748">
        <v>0</v>
      </c>
      <c r="CT748">
        <v>0</v>
      </c>
      <c r="CU748">
        <v>0</v>
      </c>
      <c r="CV748">
        <v>0.54500002000000003</v>
      </c>
      <c r="CW748">
        <v>0.44799998000000002</v>
      </c>
      <c r="CX748">
        <v>9.6999995000000006E-2</v>
      </c>
      <c r="CY748">
        <v>0.17299998999999999</v>
      </c>
      <c r="CZ748">
        <v>0</v>
      </c>
      <c r="DA748">
        <v>0</v>
      </c>
      <c r="DB748">
        <v>9.6000001000000001E-2</v>
      </c>
      <c r="DC748">
        <v>5.3000002999999997E-2</v>
      </c>
      <c r="DD748">
        <v>0.13300000000000001</v>
      </c>
      <c r="DE748">
        <v>0</v>
      </c>
      <c r="DF748">
        <v>2004</v>
      </c>
      <c r="DG748">
        <v>8.1800005999999995E-2</v>
      </c>
      <c r="DH748">
        <v>0</v>
      </c>
      <c r="DI748">
        <v>8.1800005999999995E-2</v>
      </c>
      <c r="DJ748">
        <v>0.14118800000000001</v>
      </c>
      <c r="DK748">
        <v>0.14118800000000001</v>
      </c>
      <c r="DL748">
        <v>152185.70000000001</v>
      </c>
      <c r="DM748">
        <v>0</v>
      </c>
      <c r="DN748">
        <v>152185.70000000001</v>
      </c>
      <c r="DO748">
        <v>262546.90999999997</v>
      </c>
      <c r="DP748">
        <v>262546.90999999997</v>
      </c>
      <c r="DQ748">
        <v>1859555.4</v>
      </c>
      <c r="DR748">
        <v>0</v>
      </c>
      <c r="DS748">
        <v>0</v>
      </c>
      <c r="DT748">
        <v>0</v>
      </c>
      <c r="DU748">
        <v>0</v>
      </c>
      <c r="DV748">
        <v>36536</v>
      </c>
      <c r="DW748">
        <v>1859555</v>
      </c>
      <c r="DX748">
        <v>47.700001</v>
      </c>
      <c r="DY748">
        <v>17.899999999999999</v>
      </c>
      <c r="DZ748">
        <v>50.896999000000001</v>
      </c>
      <c r="EA748">
        <v>7528</v>
      </c>
      <c r="EC748">
        <v>45491</v>
      </c>
      <c r="ED748">
        <v>708607</v>
      </c>
      <c r="EF748">
        <v>15.577</v>
      </c>
      <c r="EG748">
        <v>36324</v>
      </c>
      <c r="EN748">
        <v>3476</v>
      </c>
      <c r="EP748">
        <v>5691</v>
      </c>
      <c r="ES748">
        <v>0</v>
      </c>
      <c r="EV748">
        <v>89555</v>
      </c>
      <c r="EW748">
        <v>0</v>
      </c>
      <c r="EX748">
        <v>0</v>
      </c>
      <c r="FB748">
        <v>7386000</v>
      </c>
      <c r="FP748">
        <v>80185.476999999999</v>
      </c>
      <c r="FQ748">
        <v>79291.843999999997</v>
      </c>
      <c r="FW748">
        <v>159477.31</v>
      </c>
      <c r="FX748">
        <v>1231817.3999999999</v>
      </c>
      <c r="GH748">
        <v>-283.62299000000002</v>
      </c>
      <c r="GL748">
        <v>-17330.491999999998</v>
      </c>
      <c r="GM748">
        <v>4483.6440000000002</v>
      </c>
      <c r="GN748">
        <v>-3668.9819000000002</v>
      </c>
      <c r="GP748">
        <v>0.26100001</v>
      </c>
      <c r="GQ748">
        <v>1374495.5</v>
      </c>
      <c r="GR748">
        <v>-701664.44</v>
      </c>
      <c r="GS748">
        <v>-701664.44</v>
      </c>
      <c r="HA748">
        <v>-117.595</v>
      </c>
      <c r="HB748">
        <v>-5192.0391</v>
      </c>
      <c r="HD748">
        <v>-17367.057000000001</v>
      </c>
      <c r="HE748">
        <v>-724341.13</v>
      </c>
      <c r="HG748">
        <v>8924267</v>
      </c>
    </row>
    <row r="749" spans="1:215" x14ac:dyDescent="0.25">
      <c r="A749">
        <v>54</v>
      </c>
      <c r="B749" t="s">
        <v>973</v>
      </c>
      <c r="C749">
        <v>2004</v>
      </c>
      <c r="E749" t="s">
        <v>974</v>
      </c>
      <c r="F749">
        <v>1943</v>
      </c>
      <c r="G749">
        <v>1</v>
      </c>
      <c r="H749">
        <v>1997</v>
      </c>
      <c r="I749">
        <v>0</v>
      </c>
      <c r="J749" t="s">
        <v>957</v>
      </c>
      <c r="K749" t="s">
        <v>958</v>
      </c>
      <c r="L749" t="s">
        <v>958</v>
      </c>
      <c r="M749">
        <v>4</v>
      </c>
      <c r="N749" t="s">
        <v>730</v>
      </c>
      <c r="O749">
        <v>1</v>
      </c>
      <c r="P749" t="s">
        <v>616</v>
      </c>
      <c r="Q749" t="s">
        <v>713</v>
      </c>
      <c r="R749">
        <v>1</v>
      </c>
      <c r="T749" s="60">
        <v>38260</v>
      </c>
      <c r="U749" s="60">
        <v>38260</v>
      </c>
      <c r="V749" s="60">
        <v>38260</v>
      </c>
      <c r="W749" t="s">
        <v>201</v>
      </c>
      <c r="X749" t="s">
        <v>969</v>
      </c>
      <c r="Y749" t="s">
        <v>627</v>
      </c>
      <c r="Z749">
        <v>3.5000000000000003E-2</v>
      </c>
      <c r="AA749">
        <v>7.9999998000000003E-2</v>
      </c>
      <c r="AB749">
        <v>1</v>
      </c>
      <c r="AC749">
        <v>0</v>
      </c>
      <c r="AD749">
        <v>5</v>
      </c>
      <c r="AE749">
        <v>1</v>
      </c>
      <c r="AF749">
        <v>3</v>
      </c>
      <c r="AG749">
        <v>32</v>
      </c>
      <c r="BL749">
        <v>40</v>
      </c>
      <c r="BM749">
        <v>32</v>
      </c>
      <c r="BP749" s="60">
        <v>38260</v>
      </c>
      <c r="BQ749">
        <v>10149000</v>
      </c>
      <c r="BR749">
        <v>12004000</v>
      </c>
      <c r="BS749">
        <v>0.84500003000000001</v>
      </c>
      <c r="BT749">
        <v>1855000</v>
      </c>
      <c r="BV749">
        <v>1889410</v>
      </c>
      <c r="BW749">
        <v>262546.90999999997</v>
      </c>
      <c r="BX749">
        <v>0.39600000000000002</v>
      </c>
      <c r="BY749">
        <v>0</v>
      </c>
      <c r="BZ749">
        <v>0</v>
      </c>
      <c r="CA749">
        <v>0</v>
      </c>
      <c r="CC749">
        <v>0.124</v>
      </c>
      <c r="CE749">
        <v>5.0000001000000002E-2</v>
      </c>
      <c r="CG749">
        <v>3.3000000000000002E-2</v>
      </c>
      <c r="CJ749">
        <v>9.3000001999999998E-2</v>
      </c>
      <c r="CS749">
        <v>0</v>
      </c>
      <c r="CT749">
        <v>0</v>
      </c>
      <c r="CU749">
        <v>0</v>
      </c>
      <c r="CV749">
        <v>0.59800005000000001</v>
      </c>
      <c r="CW749">
        <v>0.48900001999999998</v>
      </c>
      <c r="CX749">
        <v>0.109</v>
      </c>
      <c r="CY749">
        <v>0.17100000000000001</v>
      </c>
      <c r="CZ749">
        <v>0</v>
      </c>
      <c r="DA749">
        <v>0</v>
      </c>
      <c r="DB749">
        <v>7.8000001999999999E-2</v>
      </c>
      <c r="DC749">
        <v>2.4E-2</v>
      </c>
      <c r="DD749">
        <v>0.12899999000000001</v>
      </c>
      <c r="DE749">
        <v>0</v>
      </c>
      <c r="DF749">
        <v>2005</v>
      </c>
      <c r="DG749">
        <v>8.0499999000000003E-2</v>
      </c>
      <c r="DH749">
        <v>0</v>
      </c>
      <c r="DI749">
        <v>8.0499999000000003E-2</v>
      </c>
      <c r="DJ749">
        <v>0.1631242</v>
      </c>
      <c r="DK749">
        <v>0.1631242</v>
      </c>
      <c r="DL749">
        <v>152134.69</v>
      </c>
      <c r="DM749">
        <v>0</v>
      </c>
      <c r="DN749">
        <v>152134.69</v>
      </c>
      <c r="DO749">
        <v>308208.53000000003</v>
      </c>
      <c r="DP749">
        <v>308208.53000000003</v>
      </c>
      <c r="DQ749">
        <v>1889410.4</v>
      </c>
      <c r="DR749">
        <v>0</v>
      </c>
      <c r="DS749">
        <v>0</v>
      </c>
      <c r="DT749">
        <v>0</v>
      </c>
      <c r="DU749">
        <v>0</v>
      </c>
      <c r="DV749">
        <v>34749</v>
      </c>
      <c r="DW749">
        <v>1889410</v>
      </c>
      <c r="DX749">
        <v>48.400002000000001</v>
      </c>
      <c r="DY749">
        <v>19</v>
      </c>
      <c r="DZ749">
        <v>54.373001000000002</v>
      </c>
      <c r="EA749">
        <v>7397</v>
      </c>
      <c r="EC749">
        <v>45619</v>
      </c>
      <c r="ED749">
        <v>729087</v>
      </c>
      <c r="EF749">
        <v>15.981999999999999</v>
      </c>
      <c r="EG749">
        <v>36207</v>
      </c>
      <c r="EN749">
        <v>3543</v>
      </c>
      <c r="EP749">
        <v>5869</v>
      </c>
      <c r="ES749">
        <v>0</v>
      </c>
      <c r="EV749">
        <v>87765</v>
      </c>
      <c r="EW749">
        <v>0</v>
      </c>
      <c r="EX749">
        <v>0</v>
      </c>
      <c r="FB749">
        <v>7503000</v>
      </c>
      <c r="FP749">
        <v>37682.883000000002</v>
      </c>
      <c r="FQ749">
        <v>103873.3</v>
      </c>
      <c r="FW749">
        <v>141556.17000000001</v>
      </c>
      <c r="FX749">
        <v>1088355.3</v>
      </c>
      <c r="GH749">
        <v>-70.151000999999994</v>
      </c>
      <c r="GL749">
        <v>-15195.861999999999</v>
      </c>
      <c r="GM749">
        <v>6017.1478999999999</v>
      </c>
      <c r="GN749">
        <v>-5348.6361999999999</v>
      </c>
      <c r="GP749">
        <v>24391.726999999999</v>
      </c>
      <c r="GQ749">
        <v>1239705.6000000001</v>
      </c>
      <c r="GR749">
        <v>-731009.13</v>
      </c>
      <c r="GS749">
        <v>-731009.13</v>
      </c>
      <c r="HA749">
        <v>-163.41800000000001</v>
      </c>
      <c r="HB749">
        <v>-4316.4331000000002</v>
      </c>
      <c r="HD749">
        <v>-19.707999999999998</v>
      </c>
      <c r="HE749">
        <v>-735508.69</v>
      </c>
      <c r="HG749">
        <v>9428464</v>
      </c>
    </row>
    <row r="750" spans="1:215" x14ac:dyDescent="0.25">
      <c r="A750">
        <v>54</v>
      </c>
      <c r="B750" t="s">
        <v>973</v>
      </c>
      <c r="C750">
        <v>2005</v>
      </c>
      <c r="E750" t="s">
        <v>974</v>
      </c>
      <c r="F750">
        <v>1943</v>
      </c>
      <c r="G750">
        <v>1</v>
      </c>
      <c r="H750">
        <v>1997</v>
      </c>
      <c r="I750">
        <v>0</v>
      </c>
      <c r="J750" t="s">
        <v>957</v>
      </c>
      <c r="K750" t="s">
        <v>958</v>
      </c>
      <c r="L750" t="s">
        <v>958</v>
      </c>
      <c r="M750">
        <v>4</v>
      </c>
      <c r="N750" t="s">
        <v>730</v>
      </c>
      <c r="O750">
        <v>1</v>
      </c>
      <c r="P750" t="s">
        <v>616</v>
      </c>
      <c r="Q750" t="s">
        <v>713</v>
      </c>
      <c r="R750">
        <v>1</v>
      </c>
      <c r="T750" s="60">
        <v>38625</v>
      </c>
      <c r="U750" s="60">
        <v>38625</v>
      </c>
      <c r="V750" s="60">
        <v>38625</v>
      </c>
      <c r="W750" t="s">
        <v>201</v>
      </c>
      <c r="X750" t="s">
        <v>969</v>
      </c>
      <c r="Y750" t="s">
        <v>639</v>
      </c>
      <c r="Z750">
        <v>3.5000000000000003E-2</v>
      </c>
      <c r="AA750">
        <v>7.9999998000000003E-2</v>
      </c>
      <c r="AB750">
        <v>1</v>
      </c>
      <c r="AC750">
        <v>0</v>
      </c>
      <c r="AD750">
        <v>5</v>
      </c>
      <c r="AE750">
        <v>0</v>
      </c>
      <c r="AF750">
        <v>3</v>
      </c>
      <c r="AG750">
        <v>31</v>
      </c>
      <c r="BL750">
        <v>40</v>
      </c>
      <c r="BM750">
        <v>31</v>
      </c>
      <c r="BP750" s="60">
        <v>38625</v>
      </c>
      <c r="BQ750">
        <v>9897000</v>
      </c>
      <c r="BR750">
        <v>12400000</v>
      </c>
      <c r="BS750">
        <v>0.79800004000000002</v>
      </c>
      <c r="BT750">
        <v>2503000</v>
      </c>
      <c r="BV750">
        <v>1880179</v>
      </c>
      <c r="BW750">
        <v>308208.53000000003</v>
      </c>
      <c r="BX750">
        <v>0.83199995999999998</v>
      </c>
      <c r="BY750">
        <v>0</v>
      </c>
      <c r="BZ750">
        <v>0</v>
      </c>
      <c r="CA750">
        <v>0</v>
      </c>
      <c r="CC750">
        <v>0.12800001</v>
      </c>
      <c r="CE750">
        <v>0.13300000000000001</v>
      </c>
      <c r="CG750">
        <v>2.9000001000000001E-2</v>
      </c>
      <c r="CJ750">
        <v>9.0000003999999995E-2</v>
      </c>
      <c r="CS750">
        <v>0</v>
      </c>
      <c r="CT750">
        <v>0</v>
      </c>
      <c r="CU750">
        <v>0</v>
      </c>
      <c r="CV750">
        <v>0.60699999000000004</v>
      </c>
      <c r="CW750">
        <v>0.48900001999999998</v>
      </c>
      <c r="CX750">
        <v>0.11799999999999999</v>
      </c>
      <c r="CY750">
        <v>0.16</v>
      </c>
      <c r="CZ750">
        <v>0</v>
      </c>
      <c r="DA750">
        <v>0</v>
      </c>
      <c r="DB750">
        <v>8.5000001000000006E-2</v>
      </c>
      <c r="DC750">
        <v>3.6999999999999998E-2</v>
      </c>
      <c r="DD750">
        <v>0.111</v>
      </c>
      <c r="DE750">
        <v>0</v>
      </c>
      <c r="DF750">
        <v>2006</v>
      </c>
      <c r="DG750">
        <v>8.2100004000000004E-2</v>
      </c>
      <c r="DH750">
        <v>0</v>
      </c>
      <c r="DI750">
        <v>8.2100004000000004E-2</v>
      </c>
      <c r="DJ750">
        <v>0.19500835</v>
      </c>
      <c r="DK750">
        <v>0.19500835</v>
      </c>
      <c r="DL750">
        <v>154392.06</v>
      </c>
      <c r="DM750">
        <v>0</v>
      </c>
      <c r="DN750">
        <v>154392.06</v>
      </c>
      <c r="DO750">
        <v>366650.5</v>
      </c>
      <c r="DP750">
        <v>366650.5</v>
      </c>
      <c r="DQ750">
        <v>1880178.5</v>
      </c>
      <c r="DR750">
        <v>0</v>
      </c>
      <c r="DS750">
        <v>0</v>
      </c>
      <c r="DT750">
        <v>0</v>
      </c>
      <c r="DU750">
        <v>0</v>
      </c>
      <c r="DV750">
        <v>33770</v>
      </c>
      <c r="DW750">
        <v>1880179</v>
      </c>
      <c r="DX750">
        <v>49.299999</v>
      </c>
      <c r="DY750">
        <v>20</v>
      </c>
      <c r="DZ750">
        <v>55.675998999999997</v>
      </c>
      <c r="EA750">
        <v>7200</v>
      </c>
      <c r="EC750">
        <v>45801</v>
      </c>
      <c r="ED750">
        <v>747428</v>
      </c>
      <c r="EF750">
        <v>16.138999999999999</v>
      </c>
      <c r="EG750">
        <v>36410</v>
      </c>
      <c r="EN750">
        <v>3525</v>
      </c>
      <c r="EP750">
        <v>5866</v>
      </c>
      <c r="ES750">
        <v>0</v>
      </c>
      <c r="EV750">
        <v>86771</v>
      </c>
      <c r="EW750">
        <v>0</v>
      </c>
      <c r="EX750">
        <v>0</v>
      </c>
      <c r="FB750">
        <v>7607000</v>
      </c>
      <c r="FP750">
        <v>30395.039000000001</v>
      </c>
      <c r="FQ750">
        <v>256433.05</v>
      </c>
      <c r="FW750">
        <v>286828.09000000003</v>
      </c>
      <c r="FX750">
        <v>1181213.1000000001</v>
      </c>
      <c r="GH750">
        <v>-152.51499999999999</v>
      </c>
      <c r="GL750">
        <v>-13165.031000000001</v>
      </c>
      <c r="GM750">
        <v>14504.415999999999</v>
      </c>
      <c r="GN750">
        <v>-13710.24</v>
      </c>
      <c r="GP750">
        <v>122.169</v>
      </c>
      <c r="GQ750">
        <v>1455640</v>
      </c>
      <c r="GR750">
        <v>-746673.25</v>
      </c>
      <c r="GS750">
        <v>-746673.25</v>
      </c>
      <c r="HA750">
        <v>-291.59201000000002</v>
      </c>
      <c r="HB750">
        <v>-4297.9849000000004</v>
      </c>
      <c r="HD750">
        <v>-15.051</v>
      </c>
      <c r="HE750">
        <v>-751277.88</v>
      </c>
      <c r="HG750">
        <v>10132826</v>
      </c>
    </row>
    <row r="751" spans="1:215" x14ac:dyDescent="0.25">
      <c r="A751">
        <v>54</v>
      </c>
      <c r="B751" t="s">
        <v>973</v>
      </c>
      <c r="C751">
        <v>2006</v>
      </c>
      <c r="E751" t="s">
        <v>974</v>
      </c>
      <c r="F751">
        <v>1943</v>
      </c>
      <c r="G751">
        <v>1</v>
      </c>
      <c r="H751">
        <v>1997</v>
      </c>
      <c r="I751">
        <v>0</v>
      </c>
      <c r="J751" t="s">
        <v>957</v>
      </c>
      <c r="K751" t="s">
        <v>958</v>
      </c>
      <c r="L751" t="s">
        <v>958</v>
      </c>
      <c r="M751">
        <v>4</v>
      </c>
      <c r="N751" t="s">
        <v>730</v>
      </c>
      <c r="O751">
        <v>1</v>
      </c>
      <c r="P751" t="s">
        <v>616</v>
      </c>
      <c r="Q751" t="s">
        <v>713</v>
      </c>
      <c r="R751">
        <v>1</v>
      </c>
      <c r="T751" s="60">
        <v>38990</v>
      </c>
      <c r="U751" s="60">
        <v>38990</v>
      </c>
      <c r="V751" s="60">
        <v>38990</v>
      </c>
      <c r="W751" t="s">
        <v>201</v>
      </c>
      <c r="X751" t="s">
        <v>969</v>
      </c>
      <c r="Y751" t="s">
        <v>639</v>
      </c>
      <c r="Z751">
        <v>3.5000000000000003E-2</v>
      </c>
      <c r="AA751">
        <v>7.9999998000000003E-2</v>
      </c>
      <c r="AB751">
        <v>1</v>
      </c>
      <c r="AC751">
        <v>0</v>
      </c>
      <c r="AD751">
        <v>5</v>
      </c>
      <c r="AE751">
        <v>0</v>
      </c>
      <c r="AF751">
        <v>3</v>
      </c>
      <c r="AG751">
        <v>30</v>
      </c>
      <c r="BL751">
        <v>40</v>
      </c>
      <c r="BM751">
        <v>30</v>
      </c>
      <c r="BP751" s="60">
        <v>38990</v>
      </c>
      <c r="BQ751">
        <v>10890000</v>
      </c>
      <c r="BR751">
        <v>12799000</v>
      </c>
      <c r="BS751">
        <v>0.85100001000000003</v>
      </c>
      <c r="BT751">
        <v>1909000</v>
      </c>
      <c r="BV751">
        <v>1847653</v>
      </c>
      <c r="BW751">
        <v>366650.5</v>
      </c>
      <c r="BX751">
        <v>0.73800003999999997</v>
      </c>
      <c r="BY751">
        <v>0</v>
      </c>
      <c r="BZ751">
        <v>0</v>
      </c>
      <c r="CA751">
        <v>0</v>
      </c>
      <c r="CC751">
        <v>0.12800001</v>
      </c>
      <c r="CE751">
        <v>0.127</v>
      </c>
      <c r="CG751">
        <v>7.9999998000000003E-2</v>
      </c>
      <c r="CJ751">
        <v>8.7999999999999995E-2</v>
      </c>
      <c r="CS751">
        <v>0</v>
      </c>
      <c r="CT751">
        <v>0</v>
      </c>
      <c r="CU751">
        <v>0</v>
      </c>
      <c r="CV751">
        <v>0.60799998</v>
      </c>
      <c r="CW751">
        <v>0.48500000999999998</v>
      </c>
      <c r="CX751">
        <v>0.123</v>
      </c>
      <c r="CY751">
        <v>0.16299999000000001</v>
      </c>
      <c r="CZ751">
        <v>0</v>
      </c>
      <c r="DA751">
        <v>0</v>
      </c>
      <c r="DB751">
        <v>8.6999996999999996E-2</v>
      </c>
      <c r="DC751">
        <v>2.1999999999999999E-2</v>
      </c>
      <c r="DD751">
        <v>0.12</v>
      </c>
      <c r="DE751">
        <v>0</v>
      </c>
      <c r="DF751">
        <v>2007</v>
      </c>
      <c r="DG751">
        <v>8.2200006000000006E-2</v>
      </c>
      <c r="DH751">
        <v>0</v>
      </c>
      <c r="DI751">
        <v>8.2200006000000006E-2</v>
      </c>
      <c r="DJ751">
        <v>0.20556532999999999</v>
      </c>
      <c r="DK751">
        <v>0.20556532999999999</v>
      </c>
      <c r="DL751">
        <v>153043.03</v>
      </c>
      <c r="DM751">
        <v>0</v>
      </c>
      <c r="DN751">
        <v>153043.03</v>
      </c>
      <c r="DO751">
        <v>382729.22</v>
      </c>
      <c r="DP751">
        <v>382729.22</v>
      </c>
      <c r="DQ751">
        <v>1861837.4</v>
      </c>
      <c r="DR751">
        <v>0</v>
      </c>
      <c r="DS751">
        <v>0</v>
      </c>
      <c r="DT751">
        <v>0</v>
      </c>
      <c r="DU751">
        <v>0</v>
      </c>
      <c r="DV751">
        <v>32575</v>
      </c>
      <c r="DW751">
        <v>1847653</v>
      </c>
      <c r="DX751">
        <v>50.099997999999999</v>
      </c>
      <c r="DY751">
        <v>21</v>
      </c>
      <c r="DZ751">
        <v>56.720001000000003</v>
      </c>
      <c r="EA751">
        <v>7217</v>
      </c>
      <c r="EC751">
        <v>45980</v>
      </c>
      <c r="ED751">
        <v>769096</v>
      </c>
      <c r="EF751">
        <v>16.726998999999999</v>
      </c>
      <c r="EG751">
        <v>36271</v>
      </c>
      <c r="EN751">
        <v>3588</v>
      </c>
      <c r="EP751">
        <v>6121</v>
      </c>
      <c r="ES751">
        <v>0</v>
      </c>
      <c r="EV751">
        <v>85772</v>
      </c>
      <c r="EW751">
        <v>0</v>
      </c>
      <c r="EX751">
        <v>0</v>
      </c>
      <c r="FB751">
        <v>7607000</v>
      </c>
      <c r="FP751">
        <v>9434.3096000000005</v>
      </c>
      <c r="FQ751">
        <v>270705.03000000003</v>
      </c>
      <c r="FW751">
        <v>280139.31</v>
      </c>
      <c r="FX751">
        <v>1260667.5</v>
      </c>
      <c r="GH751">
        <v>-94.039000999999999</v>
      </c>
      <c r="GL751">
        <v>-13449.226000000001</v>
      </c>
      <c r="GM751">
        <v>39745.995999999999</v>
      </c>
      <c r="GN751">
        <v>-38253.883000000002</v>
      </c>
      <c r="GP751">
        <v>229.22800000000001</v>
      </c>
      <c r="GQ751">
        <v>1528984.9</v>
      </c>
      <c r="GR751">
        <v>-767000.69</v>
      </c>
      <c r="GS751">
        <v>-767000.69</v>
      </c>
      <c r="HA751">
        <v>-253.886</v>
      </c>
      <c r="HB751">
        <v>-4628.0429999999997</v>
      </c>
      <c r="HD751">
        <v>-2.6470001000000001</v>
      </c>
      <c r="HE751">
        <v>-771885.31</v>
      </c>
      <c r="HG751">
        <v>10889925</v>
      </c>
    </row>
    <row r="752" spans="1:215" x14ac:dyDescent="0.25">
      <c r="A752">
        <v>54</v>
      </c>
      <c r="B752" t="s">
        <v>973</v>
      </c>
      <c r="C752">
        <v>2007</v>
      </c>
      <c r="E752" t="s">
        <v>974</v>
      </c>
      <c r="F752">
        <v>1943</v>
      </c>
      <c r="G752">
        <v>1</v>
      </c>
      <c r="H752">
        <v>1997</v>
      </c>
      <c r="I752">
        <v>0</v>
      </c>
      <c r="J752" t="s">
        <v>957</v>
      </c>
      <c r="K752" t="s">
        <v>958</v>
      </c>
      <c r="L752" t="s">
        <v>958</v>
      </c>
      <c r="M752">
        <v>4</v>
      </c>
      <c r="N752" t="s">
        <v>730</v>
      </c>
      <c r="O752">
        <v>1</v>
      </c>
      <c r="P752" t="s">
        <v>616</v>
      </c>
      <c r="Q752" t="s">
        <v>713</v>
      </c>
      <c r="R752">
        <v>1</v>
      </c>
      <c r="T752" s="60">
        <v>39355</v>
      </c>
      <c r="U752" s="60">
        <v>39355</v>
      </c>
      <c r="V752" s="60">
        <v>39355</v>
      </c>
      <c r="W752" t="s">
        <v>201</v>
      </c>
      <c r="X752" t="s">
        <v>969</v>
      </c>
      <c r="Y752" t="s">
        <v>639</v>
      </c>
      <c r="Z752">
        <v>3.5000000000000003E-2</v>
      </c>
      <c r="AA752">
        <v>7.9999998000000003E-2</v>
      </c>
      <c r="AB752">
        <v>1</v>
      </c>
      <c r="AC752">
        <v>0</v>
      </c>
      <c r="AD752">
        <v>5</v>
      </c>
      <c r="AE752">
        <v>0</v>
      </c>
      <c r="AF752">
        <v>3</v>
      </c>
      <c r="AG752">
        <v>29</v>
      </c>
      <c r="BL752">
        <v>40</v>
      </c>
      <c r="BM752">
        <v>29</v>
      </c>
      <c r="BP752" s="60">
        <v>39355</v>
      </c>
      <c r="BQ752">
        <v>11343529</v>
      </c>
      <c r="BR752">
        <v>13161656</v>
      </c>
      <c r="BS752">
        <v>0.86199999000000005</v>
      </c>
      <c r="BT752">
        <v>1818126</v>
      </c>
      <c r="BV752">
        <v>1825889</v>
      </c>
      <c r="BW752">
        <v>316138.40999999997</v>
      </c>
      <c r="BX752">
        <v>0.47699999999999998</v>
      </c>
      <c r="BY752">
        <v>0</v>
      </c>
      <c r="BZ752">
        <v>0</v>
      </c>
      <c r="CA752">
        <v>0</v>
      </c>
      <c r="CC752">
        <v>0.17200001000000001</v>
      </c>
      <c r="CE752">
        <v>0.14300001000000001</v>
      </c>
      <c r="CG752">
        <v>0.14000000000000001</v>
      </c>
      <c r="CJ752">
        <v>8.1999995000000006E-2</v>
      </c>
      <c r="CS752">
        <v>0</v>
      </c>
      <c r="CT752">
        <v>0</v>
      </c>
      <c r="CU752">
        <v>0</v>
      </c>
      <c r="CV752">
        <v>0.58799999999999997</v>
      </c>
      <c r="CW752">
        <v>0.47299998999999998</v>
      </c>
      <c r="CX752">
        <v>0.115</v>
      </c>
      <c r="CY752">
        <v>0.16600001</v>
      </c>
      <c r="CZ752">
        <v>0</v>
      </c>
      <c r="DA752">
        <v>0</v>
      </c>
      <c r="DB752">
        <v>9.6999995000000006E-2</v>
      </c>
      <c r="DC752">
        <v>1.7999998999999999E-2</v>
      </c>
      <c r="DD752">
        <v>0.13100000000000001</v>
      </c>
      <c r="DE752">
        <v>0</v>
      </c>
      <c r="DF752">
        <v>2008</v>
      </c>
      <c r="DG752">
        <v>8.2500003000000002E-2</v>
      </c>
      <c r="DH752">
        <v>0</v>
      </c>
      <c r="DI752">
        <v>8.2500003000000002E-2</v>
      </c>
      <c r="DJ752">
        <v>0.16798694</v>
      </c>
      <c r="DK752">
        <v>0.16798694</v>
      </c>
      <c r="DL752">
        <v>151271.47</v>
      </c>
      <c r="DM752">
        <v>0</v>
      </c>
      <c r="DN752">
        <v>151271.47</v>
      </c>
      <c r="DO752">
        <v>308019.75</v>
      </c>
      <c r="DP752">
        <v>308019.75</v>
      </c>
      <c r="DQ752">
        <v>1833593.5</v>
      </c>
      <c r="DR752">
        <v>0</v>
      </c>
      <c r="DS752">
        <v>0</v>
      </c>
      <c r="DT752">
        <v>0</v>
      </c>
      <c r="DU752">
        <v>0</v>
      </c>
      <c r="DV752">
        <v>30864</v>
      </c>
      <c r="DW752">
        <v>1825889</v>
      </c>
      <c r="DX752">
        <v>50.799999</v>
      </c>
      <c r="DY752">
        <v>21.799999</v>
      </c>
      <c r="DZ752">
        <v>59.158999999999999</v>
      </c>
      <c r="EA752">
        <v>6663</v>
      </c>
      <c r="EC752">
        <v>46886</v>
      </c>
      <c r="ED752">
        <v>802018</v>
      </c>
      <c r="EF752">
        <v>17.106000999999999</v>
      </c>
      <c r="EG752">
        <v>36963</v>
      </c>
      <c r="EN752">
        <v>3615</v>
      </c>
      <c r="EP752">
        <v>6308</v>
      </c>
      <c r="ES752">
        <v>0</v>
      </c>
      <c r="EV752">
        <v>84413</v>
      </c>
      <c r="EW752">
        <v>0</v>
      </c>
      <c r="EX752">
        <v>0</v>
      </c>
      <c r="FB752">
        <v>7847000</v>
      </c>
      <c r="FI752">
        <v>12103057</v>
      </c>
      <c r="FP752">
        <v>19696.133000000002</v>
      </c>
      <c r="FQ752">
        <v>150858.5</v>
      </c>
      <c r="FW752">
        <v>170554.64</v>
      </c>
      <c r="FX752">
        <v>1564590.8</v>
      </c>
      <c r="GB752">
        <v>248765.77</v>
      </c>
      <c r="GH752">
        <v>-276.483</v>
      </c>
      <c r="GL752">
        <v>-16198.29</v>
      </c>
      <c r="GM752">
        <v>116786.65</v>
      </c>
      <c r="GN752">
        <v>-112080.39</v>
      </c>
      <c r="GP752">
        <v>42175.597999999998</v>
      </c>
      <c r="GQ752">
        <v>2014318.3</v>
      </c>
      <c r="GR752">
        <v>-795842</v>
      </c>
      <c r="GS752">
        <v>-795842</v>
      </c>
      <c r="HA752">
        <v>-222.03899999999999</v>
      </c>
      <c r="HB752">
        <v>-5115.2260999999999</v>
      </c>
      <c r="HD752">
        <v>-7.5609998999999997</v>
      </c>
      <c r="HE752">
        <v>-801186.81</v>
      </c>
      <c r="HG752">
        <v>12103057</v>
      </c>
    </row>
    <row r="753" spans="1:215" x14ac:dyDescent="0.25">
      <c r="A753">
        <v>54</v>
      </c>
      <c r="B753" t="s">
        <v>973</v>
      </c>
      <c r="C753">
        <v>2008</v>
      </c>
      <c r="E753" t="s">
        <v>974</v>
      </c>
      <c r="F753">
        <v>1943</v>
      </c>
      <c r="G753">
        <v>1</v>
      </c>
      <c r="H753">
        <v>1997</v>
      </c>
      <c r="I753">
        <v>0</v>
      </c>
      <c r="J753" t="s">
        <v>957</v>
      </c>
      <c r="K753" t="s">
        <v>958</v>
      </c>
      <c r="L753" t="s">
        <v>958</v>
      </c>
      <c r="M753">
        <v>4</v>
      </c>
      <c r="N753" t="s">
        <v>730</v>
      </c>
      <c r="O753">
        <v>1</v>
      </c>
      <c r="P753" t="s">
        <v>616</v>
      </c>
      <c r="Q753" t="s">
        <v>713</v>
      </c>
      <c r="R753">
        <v>1</v>
      </c>
      <c r="T753" s="60">
        <v>39721</v>
      </c>
      <c r="U753" s="60">
        <v>39721</v>
      </c>
      <c r="V753" s="60">
        <v>39721</v>
      </c>
      <c r="W753" t="s">
        <v>201</v>
      </c>
      <c r="X753" t="s">
        <v>969</v>
      </c>
      <c r="Y753" t="s">
        <v>639</v>
      </c>
      <c r="Z753">
        <v>3.5000000000000003E-2</v>
      </c>
      <c r="AA753">
        <v>7.9999998000000003E-2</v>
      </c>
      <c r="AB753">
        <v>1</v>
      </c>
      <c r="AC753">
        <v>0</v>
      </c>
      <c r="AD753">
        <v>5</v>
      </c>
      <c r="AE753">
        <v>0</v>
      </c>
      <c r="AF753">
        <v>3</v>
      </c>
      <c r="AG753">
        <v>28</v>
      </c>
      <c r="BL753">
        <v>40</v>
      </c>
      <c r="BM753">
        <v>28</v>
      </c>
      <c r="BP753" s="60">
        <v>39721</v>
      </c>
      <c r="BQ753">
        <v>11402861</v>
      </c>
      <c r="BR753">
        <v>13765638</v>
      </c>
      <c r="BS753">
        <v>0.82800001000000001</v>
      </c>
      <c r="BT753">
        <v>2362777</v>
      </c>
      <c r="BV753">
        <v>1763672</v>
      </c>
      <c r="BW753">
        <v>308019.75</v>
      </c>
      <c r="BX753">
        <v>1.155</v>
      </c>
      <c r="BY753">
        <v>0</v>
      </c>
      <c r="BZ753">
        <v>0</v>
      </c>
      <c r="CA753">
        <v>0</v>
      </c>
      <c r="CC753">
        <v>-0.125</v>
      </c>
      <c r="CE753">
        <v>5.0000001000000002E-2</v>
      </c>
      <c r="CG753">
        <v>7.9999998000000003E-2</v>
      </c>
      <c r="CJ753">
        <v>5.9999998999999998E-2</v>
      </c>
      <c r="CS753">
        <v>0</v>
      </c>
      <c r="CT753">
        <v>0</v>
      </c>
      <c r="CU753">
        <v>0</v>
      </c>
      <c r="CV753">
        <v>0.50900000000000001</v>
      </c>
      <c r="CW753">
        <v>0.41900003000000002</v>
      </c>
      <c r="CX753">
        <v>9.0000003999999995E-2</v>
      </c>
      <c r="CY753">
        <v>0.16700001</v>
      </c>
      <c r="CZ753">
        <v>0</v>
      </c>
      <c r="DA753">
        <v>0</v>
      </c>
      <c r="DB753">
        <v>0.11700000000000001</v>
      </c>
      <c r="DC753">
        <v>2.9000001000000001E-2</v>
      </c>
      <c r="DD753">
        <v>0.17799999</v>
      </c>
      <c r="DE753">
        <v>0</v>
      </c>
      <c r="DF753">
        <v>2009</v>
      </c>
      <c r="DG753">
        <v>8.2700007000000006E-2</v>
      </c>
      <c r="DH753">
        <v>0</v>
      </c>
      <c r="DI753">
        <v>8.2700007000000006E-2</v>
      </c>
      <c r="DJ753">
        <v>0.19923611999999999</v>
      </c>
      <c r="DK753">
        <v>0.19923611999999999</v>
      </c>
      <c r="DL753">
        <v>145963.39000000001</v>
      </c>
      <c r="DM753">
        <v>0</v>
      </c>
      <c r="DN753">
        <v>145963.39000000001</v>
      </c>
      <c r="DO753">
        <v>351646.66</v>
      </c>
      <c r="DP753">
        <v>351646.66</v>
      </c>
      <c r="DQ753">
        <v>1764974.5</v>
      </c>
      <c r="DR753">
        <v>0</v>
      </c>
      <c r="DS753">
        <v>0</v>
      </c>
      <c r="DT753">
        <v>0</v>
      </c>
      <c r="DU753">
        <v>0</v>
      </c>
      <c r="DV753">
        <v>28568</v>
      </c>
      <c r="DW753">
        <v>1763672</v>
      </c>
      <c r="DX753">
        <v>51.400002000000001</v>
      </c>
      <c r="DY753">
        <v>22.700001</v>
      </c>
      <c r="DZ753">
        <v>61.735999999999997</v>
      </c>
      <c r="EA753">
        <v>6912</v>
      </c>
      <c r="EC753">
        <v>48078</v>
      </c>
      <c r="ED753">
        <v>842612</v>
      </c>
      <c r="EF753">
        <v>17.525998999999999</v>
      </c>
      <c r="EG753">
        <v>37984</v>
      </c>
      <c r="EN753">
        <v>3595</v>
      </c>
      <c r="EP753">
        <v>6499</v>
      </c>
      <c r="ES753">
        <v>0</v>
      </c>
      <c r="EV753">
        <v>83558</v>
      </c>
      <c r="EW753">
        <v>0</v>
      </c>
      <c r="EX753">
        <v>0</v>
      </c>
      <c r="FB753">
        <v>8361000</v>
      </c>
      <c r="FI753">
        <v>9781239</v>
      </c>
      <c r="FP753">
        <v>5643.8051999999998</v>
      </c>
      <c r="FQ753">
        <v>355732.13</v>
      </c>
      <c r="FW753">
        <v>361375.91</v>
      </c>
      <c r="FX753">
        <v>-2060478.8</v>
      </c>
      <c r="GB753">
        <v>226837.06</v>
      </c>
      <c r="GH753">
        <v>-44.446998999999998</v>
      </c>
      <c r="GL753">
        <v>-23556.219000000001</v>
      </c>
      <c r="GM753">
        <v>77418.531000000003</v>
      </c>
      <c r="GN753">
        <v>-65768.218999999997</v>
      </c>
      <c r="GP753">
        <v>373.98099000000002</v>
      </c>
      <c r="GQ753">
        <v>-1483842.1</v>
      </c>
      <c r="GR753">
        <v>-832553.19</v>
      </c>
      <c r="GS753">
        <v>-832553.19</v>
      </c>
      <c r="HA753">
        <v>-290.77802000000003</v>
      </c>
      <c r="HB753">
        <v>-5048.7367999999997</v>
      </c>
      <c r="HD753">
        <v>-83.138000000000005</v>
      </c>
      <c r="HE753">
        <v>-837975.81</v>
      </c>
      <c r="HG753">
        <v>9781239</v>
      </c>
    </row>
    <row r="754" spans="1:215" x14ac:dyDescent="0.25">
      <c r="A754">
        <v>54</v>
      </c>
      <c r="B754" t="s">
        <v>973</v>
      </c>
      <c r="C754">
        <v>2009</v>
      </c>
      <c r="E754" t="s">
        <v>974</v>
      </c>
      <c r="F754">
        <v>1943</v>
      </c>
      <c r="G754">
        <v>1</v>
      </c>
      <c r="H754">
        <v>1997</v>
      </c>
      <c r="I754">
        <v>0</v>
      </c>
      <c r="J754" t="s">
        <v>957</v>
      </c>
      <c r="K754" t="s">
        <v>958</v>
      </c>
      <c r="L754" t="s">
        <v>958</v>
      </c>
      <c r="M754">
        <v>4</v>
      </c>
      <c r="N754" t="s">
        <v>730</v>
      </c>
      <c r="O754">
        <v>1</v>
      </c>
      <c r="P754" t="s">
        <v>616</v>
      </c>
      <c r="Q754" t="s">
        <v>713</v>
      </c>
      <c r="R754">
        <v>1</v>
      </c>
      <c r="T754" s="60">
        <v>40086</v>
      </c>
      <c r="U754" s="60">
        <v>40086</v>
      </c>
      <c r="V754" s="60">
        <v>40086</v>
      </c>
      <c r="W754" t="s">
        <v>201</v>
      </c>
      <c r="X754" t="s">
        <v>969</v>
      </c>
      <c r="Y754" t="s">
        <v>639</v>
      </c>
      <c r="Z754">
        <v>3.5000000000000003E-2</v>
      </c>
      <c r="AA754">
        <v>7.9999998000000003E-2</v>
      </c>
      <c r="AB754">
        <v>1</v>
      </c>
      <c r="AC754">
        <v>0</v>
      </c>
      <c r="AD754">
        <v>5</v>
      </c>
      <c r="AE754">
        <v>0</v>
      </c>
      <c r="AF754">
        <v>3</v>
      </c>
      <c r="AG754">
        <v>27</v>
      </c>
      <c r="BL754">
        <v>40</v>
      </c>
      <c r="BM754">
        <v>27</v>
      </c>
      <c r="BP754" s="60">
        <v>40086</v>
      </c>
      <c r="BQ754">
        <v>11106969</v>
      </c>
      <c r="BR754">
        <v>14233710</v>
      </c>
      <c r="BS754">
        <v>0.77999996999999999</v>
      </c>
      <c r="BT754">
        <v>3126741</v>
      </c>
      <c r="BV754">
        <v>1734325</v>
      </c>
      <c r="BW754">
        <v>351646.66</v>
      </c>
      <c r="BX754">
        <v>0.97800003999999996</v>
      </c>
      <c r="BY754">
        <v>0</v>
      </c>
      <c r="BZ754">
        <v>0</v>
      </c>
      <c r="CA754">
        <v>0</v>
      </c>
      <c r="CC754">
        <v>-6.3000001E-2</v>
      </c>
      <c r="CE754">
        <v>-1.2999999E-2</v>
      </c>
      <c r="CG754">
        <v>4.0999997000000003E-2</v>
      </c>
      <c r="CJ754">
        <v>3.6999999999999998E-2</v>
      </c>
      <c r="CS754">
        <v>0</v>
      </c>
      <c r="CT754">
        <v>0</v>
      </c>
      <c r="CU754">
        <v>0</v>
      </c>
      <c r="CV754">
        <v>0.495</v>
      </c>
      <c r="CW754">
        <v>0.36599999999999999</v>
      </c>
      <c r="CX754">
        <v>0.12899999000000001</v>
      </c>
      <c r="CY754">
        <v>0.184</v>
      </c>
      <c r="CZ754">
        <v>0</v>
      </c>
      <c r="DA754">
        <v>0</v>
      </c>
      <c r="DB754">
        <v>9.1999999999999998E-2</v>
      </c>
      <c r="DC754">
        <v>2.4E-2</v>
      </c>
      <c r="DD754">
        <v>0.20499999999999999</v>
      </c>
      <c r="DE754">
        <v>0</v>
      </c>
      <c r="DF754">
        <v>2010</v>
      </c>
      <c r="DG754">
        <v>8.3000004000000002E-2</v>
      </c>
      <c r="DH754">
        <v>0</v>
      </c>
      <c r="DI754">
        <v>8.3000004000000002E-2</v>
      </c>
      <c r="DJ754">
        <v>0.24226213999999999</v>
      </c>
      <c r="DK754">
        <v>0.24226213999999999</v>
      </c>
      <c r="DL754">
        <v>143355.06</v>
      </c>
      <c r="DM754">
        <v>0</v>
      </c>
      <c r="DN754">
        <v>143355.06</v>
      </c>
      <c r="DO754">
        <v>418427.75</v>
      </c>
      <c r="DP754">
        <v>418427.75</v>
      </c>
      <c r="DQ754">
        <v>1727169.4</v>
      </c>
      <c r="DR754">
        <v>0</v>
      </c>
      <c r="DS754">
        <v>0</v>
      </c>
      <c r="DT754">
        <v>0</v>
      </c>
      <c r="DU754">
        <v>0</v>
      </c>
      <c r="DV754">
        <v>27455</v>
      </c>
      <c r="DW754">
        <v>1734325</v>
      </c>
      <c r="DX754">
        <v>52.099997999999999</v>
      </c>
      <c r="DY754">
        <v>23.5</v>
      </c>
      <c r="DZ754">
        <v>63.169998</v>
      </c>
      <c r="EA754">
        <v>6613</v>
      </c>
      <c r="EC754">
        <v>49029</v>
      </c>
      <c r="ED754">
        <v>880763</v>
      </c>
      <c r="EF754">
        <v>17.964001</v>
      </c>
      <c r="EG754">
        <v>38839</v>
      </c>
      <c r="EN754">
        <v>3589</v>
      </c>
      <c r="EP754">
        <v>6601</v>
      </c>
      <c r="ES754">
        <v>0</v>
      </c>
      <c r="EV754">
        <v>83097</v>
      </c>
      <c r="EW754">
        <v>0</v>
      </c>
      <c r="EX754">
        <v>0</v>
      </c>
      <c r="FB754">
        <v>8681000</v>
      </c>
      <c r="FI754">
        <v>8583155</v>
      </c>
      <c r="FP754">
        <v>6994.9750999999997</v>
      </c>
      <c r="FQ754">
        <v>343787.5</v>
      </c>
      <c r="FW754">
        <v>350782.47</v>
      </c>
      <c r="GB754">
        <v>-669845.93999999994</v>
      </c>
      <c r="GH754">
        <v>-252.959</v>
      </c>
      <c r="GL754">
        <v>-25049.188999999998</v>
      </c>
      <c r="GM754">
        <v>31681.437999999998</v>
      </c>
      <c r="GN754">
        <v>-15121.17</v>
      </c>
      <c r="GP754">
        <v>226.21799999999999</v>
      </c>
      <c r="GQ754">
        <v>-327579.15999999997</v>
      </c>
      <c r="GR754">
        <v>-870278.88</v>
      </c>
      <c r="GS754">
        <v>-870278.88</v>
      </c>
      <c r="HA754">
        <v>-315.99099999999999</v>
      </c>
      <c r="HB754">
        <v>-4865.2318999999998</v>
      </c>
      <c r="HD754">
        <v>-50.048000000000002</v>
      </c>
      <c r="HE754">
        <v>-875510.13</v>
      </c>
      <c r="HF754">
        <v>5005.2451000000001</v>
      </c>
      <c r="HG754">
        <v>8583155</v>
      </c>
    </row>
    <row r="755" spans="1:215" x14ac:dyDescent="0.25">
      <c r="A755">
        <v>54</v>
      </c>
      <c r="B755" t="s">
        <v>973</v>
      </c>
      <c r="C755">
        <v>2010</v>
      </c>
      <c r="E755" t="s">
        <v>974</v>
      </c>
      <c r="F755">
        <v>1943</v>
      </c>
      <c r="G755">
        <v>1</v>
      </c>
      <c r="H755">
        <v>1997</v>
      </c>
      <c r="I755">
        <v>0</v>
      </c>
      <c r="J755" t="s">
        <v>957</v>
      </c>
      <c r="K755" t="s">
        <v>958</v>
      </c>
      <c r="L755" t="s">
        <v>958</v>
      </c>
      <c r="M755">
        <v>4</v>
      </c>
      <c r="N755" t="s">
        <v>730</v>
      </c>
      <c r="O755">
        <v>1</v>
      </c>
      <c r="P755" t="s">
        <v>616</v>
      </c>
      <c r="Q755" t="s">
        <v>713</v>
      </c>
      <c r="R755">
        <v>1</v>
      </c>
      <c r="T755" s="60">
        <v>40451</v>
      </c>
      <c r="U755" s="60">
        <v>40451</v>
      </c>
      <c r="V755" s="60">
        <v>40451</v>
      </c>
      <c r="W755" t="s">
        <v>201</v>
      </c>
      <c r="X755" t="s">
        <v>969</v>
      </c>
      <c r="Y755" t="s">
        <v>639</v>
      </c>
      <c r="Z755">
        <v>3.5000000000000003E-2</v>
      </c>
      <c r="AA755">
        <v>7.9999998000000003E-2</v>
      </c>
      <c r="AB755">
        <v>1</v>
      </c>
      <c r="AC755">
        <v>0</v>
      </c>
      <c r="AD755">
        <v>5</v>
      </c>
      <c r="AE755">
        <v>0</v>
      </c>
      <c r="AF755">
        <v>3</v>
      </c>
      <c r="AG755">
        <v>26</v>
      </c>
      <c r="BL755">
        <v>40</v>
      </c>
      <c r="BM755">
        <v>26</v>
      </c>
      <c r="BP755" s="60">
        <v>40451</v>
      </c>
      <c r="BQ755">
        <v>10782287</v>
      </c>
      <c r="BR755">
        <v>14860375</v>
      </c>
      <c r="BS755">
        <v>0.72600001000000003</v>
      </c>
      <c r="BT755">
        <v>4078088</v>
      </c>
      <c r="BV755">
        <v>1621709</v>
      </c>
      <c r="BW755">
        <v>418427.75</v>
      </c>
      <c r="BX755">
        <v>0.88400000000000001</v>
      </c>
      <c r="BY755">
        <v>0</v>
      </c>
      <c r="BZ755">
        <v>0</v>
      </c>
      <c r="CA755">
        <v>0</v>
      </c>
      <c r="CC755">
        <v>8.5000001000000006E-2</v>
      </c>
      <c r="CE755">
        <v>-3.7999999E-2</v>
      </c>
      <c r="CG755">
        <v>3.3000000000000002E-2</v>
      </c>
      <c r="CJ755">
        <v>3.0999999E-2</v>
      </c>
      <c r="CS755">
        <v>0</v>
      </c>
      <c r="CT755">
        <v>0</v>
      </c>
      <c r="CU755">
        <v>0</v>
      </c>
      <c r="CV755">
        <v>0.48599997</v>
      </c>
      <c r="CW755">
        <v>0.34999998999999998</v>
      </c>
      <c r="CX755">
        <v>0.13600001</v>
      </c>
      <c r="CY755">
        <v>0.16</v>
      </c>
      <c r="CZ755">
        <v>0</v>
      </c>
      <c r="DA755">
        <v>0</v>
      </c>
      <c r="DB755">
        <v>9.1999999999999998E-2</v>
      </c>
      <c r="DC755">
        <v>1.8999999E-2</v>
      </c>
      <c r="DD755">
        <v>0.24300002000000001</v>
      </c>
      <c r="DE755">
        <v>0</v>
      </c>
      <c r="DF755">
        <v>2011</v>
      </c>
      <c r="DG755">
        <v>6.8899997000000004E-2</v>
      </c>
      <c r="DH755">
        <v>0</v>
      </c>
      <c r="DI755">
        <v>6.8899997000000004E-2</v>
      </c>
      <c r="DJ755">
        <v>0.27798908999999999</v>
      </c>
      <c r="DK755">
        <v>0.27798908999999999</v>
      </c>
      <c r="DL755">
        <v>116056.68</v>
      </c>
      <c r="DM755">
        <v>0</v>
      </c>
      <c r="DN755">
        <v>116056.68</v>
      </c>
      <c r="DO755">
        <v>447924.09</v>
      </c>
      <c r="DP755">
        <v>447924.09</v>
      </c>
      <c r="DQ755">
        <v>1611300.9</v>
      </c>
      <c r="DR755">
        <v>0</v>
      </c>
      <c r="DS755">
        <v>0</v>
      </c>
      <c r="DT755">
        <v>0</v>
      </c>
      <c r="DU755">
        <v>0</v>
      </c>
      <c r="DV755">
        <v>25478</v>
      </c>
      <c r="DW755">
        <v>1621709.3</v>
      </c>
      <c r="DX755">
        <v>52.599997999999999</v>
      </c>
      <c r="DY755">
        <v>24.1</v>
      </c>
      <c r="DZ755">
        <v>63.651001000000001</v>
      </c>
      <c r="EA755">
        <v>6243</v>
      </c>
      <c r="EC755">
        <v>50462</v>
      </c>
      <c r="ED755">
        <v>934092</v>
      </c>
      <c r="EF755">
        <v>18.510999999999999</v>
      </c>
      <c r="EG755">
        <v>40152</v>
      </c>
      <c r="EN755">
        <v>3565</v>
      </c>
      <c r="EP755">
        <v>6745</v>
      </c>
      <c r="ES755">
        <v>0</v>
      </c>
      <c r="EV755">
        <v>82183</v>
      </c>
      <c r="EW755">
        <v>0</v>
      </c>
      <c r="EX755">
        <v>0</v>
      </c>
      <c r="FB755">
        <v>9265000</v>
      </c>
      <c r="FI755">
        <v>8940142</v>
      </c>
      <c r="FP755">
        <v>369952.88</v>
      </c>
      <c r="FQ755">
        <v>26055.668000000001</v>
      </c>
      <c r="FV755">
        <v>0</v>
      </c>
      <c r="FW755">
        <v>396008.53</v>
      </c>
      <c r="FX755">
        <v>700371.75</v>
      </c>
      <c r="GB755">
        <v>198977.23</v>
      </c>
      <c r="GH755">
        <v>-538.93499999999995</v>
      </c>
      <c r="GL755">
        <v>-31470.331999999999</v>
      </c>
      <c r="GM755">
        <v>21911.706999999999</v>
      </c>
      <c r="GN755">
        <v>-5740.4867999999997</v>
      </c>
      <c r="GP755">
        <v>185.50899999999999</v>
      </c>
      <c r="GQ755">
        <v>1279705</v>
      </c>
      <c r="GR755">
        <v>-917328.81</v>
      </c>
      <c r="GS755">
        <v>-917328.81</v>
      </c>
      <c r="HA755">
        <v>-298.86300999999997</v>
      </c>
      <c r="HB755">
        <v>-5073.4458000000004</v>
      </c>
      <c r="HD755">
        <v>-16.504000000000001</v>
      </c>
      <c r="HE755">
        <v>-922717.63</v>
      </c>
      <c r="HG755">
        <v>8940142</v>
      </c>
    </row>
    <row r="756" spans="1:215" x14ac:dyDescent="0.25">
      <c r="A756">
        <v>54</v>
      </c>
      <c r="B756" t="s">
        <v>973</v>
      </c>
      <c r="C756">
        <v>2011</v>
      </c>
      <c r="E756" t="s">
        <v>974</v>
      </c>
      <c r="F756">
        <v>1943</v>
      </c>
      <c r="G756">
        <v>1</v>
      </c>
      <c r="H756">
        <v>1997</v>
      </c>
      <c r="I756">
        <v>0</v>
      </c>
      <c r="J756" t="s">
        <v>957</v>
      </c>
      <c r="K756" t="s">
        <v>958</v>
      </c>
      <c r="L756" t="s">
        <v>958</v>
      </c>
      <c r="M756">
        <v>4</v>
      </c>
      <c r="N756" t="s">
        <v>730</v>
      </c>
      <c r="O756">
        <v>1</v>
      </c>
      <c r="P756" t="s">
        <v>616</v>
      </c>
      <c r="Q756" t="s">
        <v>713</v>
      </c>
      <c r="R756">
        <v>1</v>
      </c>
      <c r="T756" s="60">
        <v>40816</v>
      </c>
      <c r="U756" s="60">
        <v>40816</v>
      </c>
      <c r="V756" s="60">
        <v>40816</v>
      </c>
      <c r="W756" t="s">
        <v>201</v>
      </c>
      <c r="X756" t="s">
        <v>969</v>
      </c>
      <c r="Y756" t="s">
        <v>639</v>
      </c>
      <c r="Z756">
        <v>3.5000000000000003E-2</v>
      </c>
      <c r="AA756">
        <v>7.9999998000000003E-2</v>
      </c>
      <c r="AB756">
        <v>1</v>
      </c>
      <c r="AC756">
        <v>0</v>
      </c>
      <c r="AD756">
        <v>5</v>
      </c>
      <c r="AE756">
        <v>0</v>
      </c>
      <c r="AF756">
        <v>3</v>
      </c>
      <c r="AG756">
        <v>25</v>
      </c>
      <c r="BL756">
        <v>40</v>
      </c>
      <c r="BM756">
        <v>25</v>
      </c>
      <c r="BP756" s="60">
        <v>40816</v>
      </c>
      <c r="BQ756">
        <v>10212036</v>
      </c>
      <c r="BR756">
        <v>15596984</v>
      </c>
      <c r="BS756">
        <v>0.65499996999999999</v>
      </c>
      <c r="BT756">
        <v>5384948</v>
      </c>
      <c r="BV756">
        <v>1276058</v>
      </c>
      <c r="BW756">
        <v>447924.09</v>
      </c>
      <c r="BX756">
        <v>0.94800001</v>
      </c>
      <c r="BY756">
        <v>0</v>
      </c>
      <c r="BZ756">
        <v>0</v>
      </c>
      <c r="CA756">
        <v>0</v>
      </c>
      <c r="CC756">
        <v>6.4999998000000003E-2</v>
      </c>
      <c r="CE756">
        <v>2.7000000999999999E-2</v>
      </c>
      <c r="CG756">
        <v>2.1000000000000001E-2</v>
      </c>
      <c r="CJ756">
        <v>5.0000001000000002E-2</v>
      </c>
      <c r="CS756">
        <v>0</v>
      </c>
      <c r="CT756">
        <v>0</v>
      </c>
      <c r="CU756">
        <v>0</v>
      </c>
      <c r="CV756">
        <v>0.40799998999999998</v>
      </c>
      <c r="CW756">
        <v>0.28100002000000002</v>
      </c>
      <c r="CX756">
        <v>0.127</v>
      </c>
      <c r="CY756">
        <v>0.152</v>
      </c>
      <c r="CZ756">
        <v>0</v>
      </c>
      <c r="DA756">
        <v>0</v>
      </c>
      <c r="DB756">
        <v>0.108</v>
      </c>
      <c r="DC756">
        <v>4.8000000000000001E-2</v>
      </c>
      <c r="DD756">
        <v>0.28400001000000002</v>
      </c>
      <c r="DE756">
        <v>0</v>
      </c>
      <c r="DF756">
        <v>2012</v>
      </c>
      <c r="DG756">
        <v>6.9699995000000001E-2</v>
      </c>
      <c r="DH756">
        <v>0</v>
      </c>
      <c r="DI756">
        <v>6.9699995000000001E-2</v>
      </c>
      <c r="DJ756">
        <v>0.46395146999999998</v>
      </c>
      <c r="DK756">
        <v>0.46395146999999998</v>
      </c>
      <c r="DL756">
        <v>95278.898000000001</v>
      </c>
      <c r="DM756">
        <v>0</v>
      </c>
      <c r="DN756">
        <v>95278.898000000001</v>
      </c>
      <c r="DO756">
        <v>590570.63</v>
      </c>
      <c r="DP756">
        <v>590570.63</v>
      </c>
      <c r="DQ756">
        <v>1272914.8</v>
      </c>
      <c r="DR756">
        <v>0</v>
      </c>
      <c r="DS756">
        <v>0</v>
      </c>
      <c r="DT756">
        <v>0</v>
      </c>
      <c r="DU756">
        <v>0</v>
      </c>
      <c r="DV756">
        <v>19650</v>
      </c>
      <c r="DW756">
        <v>1276057.6000000001</v>
      </c>
      <c r="DX756">
        <v>51.900002000000001</v>
      </c>
      <c r="DY756">
        <v>23.299999</v>
      </c>
      <c r="DZ756">
        <v>64.939003</v>
      </c>
      <c r="EA756">
        <v>6094</v>
      </c>
      <c r="EC756">
        <v>55648</v>
      </c>
      <c r="ED756">
        <v>1113963</v>
      </c>
      <c r="EF756">
        <v>20.018000000000001</v>
      </c>
      <c r="EG756">
        <v>45338</v>
      </c>
      <c r="EN756">
        <v>3527</v>
      </c>
      <c r="EP756">
        <v>6783</v>
      </c>
      <c r="ES756">
        <v>0</v>
      </c>
      <c r="EV756">
        <v>81392</v>
      </c>
      <c r="EW756">
        <v>0</v>
      </c>
      <c r="EX756">
        <v>0</v>
      </c>
      <c r="FB756">
        <v>11197000</v>
      </c>
      <c r="FI756">
        <v>8654575</v>
      </c>
      <c r="FP756">
        <v>25830.557000000001</v>
      </c>
      <c r="FQ756">
        <v>424546.81</v>
      </c>
      <c r="FW756">
        <v>450377.38</v>
      </c>
      <c r="FX756">
        <v>184704.28</v>
      </c>
      <c r="GB756">
        <v>193147.73</v>
      </c>
      <c r="GH756">
        <v>-529.84198000000004</v>
      </c>
      <c r="GL756">
        <v>-30612.947</v>
      </c>
      <c r="GM756">
        <v>17456.338</v>
      </c>
      <c r="GN756">
        <v>-3881.6790000000001</v>
      </c>
      <c r="GP756">
        <v>148.328</v>
      </c>
      <c r="GQ756">
        <v>810809.56</v>
      </c>
      <c r="GR756">
        <v>-1089822.8999999999</v>
      </c>
      <c r="GS756">
        <v>-1089822.8999999999</v>
      </c>
      <c r="HA756">
        <v>-470.40302000000003</v>
      </c>
      <c r="HB756">
        <v>-6079.0171</v>
      </c>
      <c r="HD756">
        <v>-4.5830001999999999</v>
      </c>
      <c r="HE756">
        <v>-1096376.8999999999</v>
      </c>
      <c r="HG756">
        <v>8654575</v>
      </c>
    </row>
    <row r="757" spans="1:215" x14ac:dyDescent="0.25">
      <c r="A757">
        <v>54</v>
      </c>
      <c r="B757" t="s">
        <v>973</v>
      </c>
      <c r="C757">
        <v>2012</v>
      </c>
      <c r="E757" t="s">
        <v>974</v>
      </c>
      <c r="F757">
        <v>1943</v>
      </c>
      <c r="G757">
        <v>1</v>
      </c>
      <c r="H757">
        <v>1997</v>
      </c>
      <c r="I757">
        <v>0</v>
      </c>
      <c r="J757" t="s">
        <v>957</v>
      </c>
      <c r="K757" t="s">
        <v>958</v>
      </c>
      <c r="L757" t="s">
        <v>958</v>
      </c>
      <c r="M757">
        <v>4</v>
      </c>
      <c r="N757" t="s">
        <v>730</v>
      </c>
      <c r="O757">
        <v>1</v>
      </c>
      <c r="P757" t="s">
        <v>616</v>
      </c>
      <c r="Q757" t="s">
        <v>713</v>
      </c>
      <c r="R757">
        <v>1</v>
      </c>
      <c r="T757" s="60">
        <v>41182</v>
      </c>
      <c r="U757" s="60">
        <v>41182</v>
      </c>
      <c r="V757" s="60">
        <v>41182</v>
      </c>
      <c r="W757" t="s">
        <v>201</v>
      </c>
      <c r="X757" t="s">
        <v>969</v>
      </c>
      <c r="Y757" t="s">
        <v>639</v>
      </c>
      <c r="Z757">
        <v>3.5000000000000003E-2</v>
      </c>
      <c r="AA757">
        <v>7.9999998000000003E-2</v>
      </c>
      <c r="AB757">
        <v>1</v>
      </c>
      <c r="AC757">
        <v>0</v>
      </c>
      <c r="AD757">
        <v>5</v>
      </c>
      <c r="AE757">
        <v>0</v>
      </c>
      <c r="AF757">
        <v>3</v>
      </c>
      <c r="AG757">
        <v>24</v>
      </c>
      <c r="AI757" t="s">
        <v>975</v>
      </c>
      <c r="AO757">
        <v>9272336</v>
      </c>
      <c r="AP757">
        <v>9447057</v>
      </c>
      <c r="AQ757">
        <v>-703006.63</v>
      </c>
      <c r="AR757">
        <v>0</v>
      </c>
      <c r="AS757">
        <v>0</v>
      </c>
      <c r="AT757">
        <v>0</v>
      </c>
      <c r="AU757">
        <v>1</v>
      </c>
      <c r="AV757">
        <v>4</v>
      </c>
      <c r="AW757">
        <v>531925.25</v>
      </c>
      <c r="AX757">
        <v>0</v>
      </c>
      <c r="AY757">
        <v>0.2</v>
      </c>
      <c r="AZ757">
        <v>5</v>
      </c>
      <c r="BA757">
        <v>0</v>
      </c>
      <c r="BB757">
        <v>0</v>
      </c>
      <c r="BC757">
        <v>4</v>
      </c>
      <c r="BD757">
        <v>2</v>
      </c>
      <c r="BE757">
        <v>1</v>
      </c>
      <c r="BL757">
        <v>40</v>
      </c>
      <c r="BM757">
        <v>24</v>
      </c>
      <c r="BO757">
        <v>3.5000000000000003E-2</v>
      </c>
      <c r="BP757" s="60">
        <v>41182</v>
      </c>
      <c r="BQ757">
        <v>9447057</v>
      </c>
      <c r="BR757">
        <v>15654138</v>
      </c>
      <c r="BS757">
        <v>0.60299999000000004</v>
      </c>
      <c r="BT757">
        <v>6207081</v>
      </c>
      <c r="BV757">
        <v>1155591</v>
      </c>
      <c r="BW757">
        <v>512615.91</v>
      </c>
      <c r="BX757">
        <v>0.81900001</v>
      </c>
      <c r="BY757">
        <v>0</v>
      </c>
      <c r="BZ757">
        <v>0</v>
      </c>
      <c r="CA757">
        <v>0</v>
      </c>
      <c r="CC757">
        <v>0.13400000000000001</v>
      </c>
      <c r="CE757">
        <v>9.3999997000000002E-2</v>
      </c>
      <c r="CG757">
        <v>1.4999999999999999E-2</v>
      </c>
      <c r="CJ757">
        <v>7.5000002999999996E-2</v>
      </c>
      <c r="CS757">
        <v>0</v>
      </c>
      <c r="CT757">
        <v>0</v>
      </c>
      <c r="CU757">
        <v>0</v>
      </c>
      <c r="CV757">
        <v>0.40799998999999998</v>
      </c>
      <c r="CW757">
        <v>0.26600000000000001</v>
      </c>
      <c r="CX757">
        <v>0.14199999999999999</v>
      </c>
      <c r="CY757">
        <v>0.13200000000000001</v>
      </c>
      <c r="CZ757">
        <v>0</v>
      </c>
      <c r="DA757">
        <v>0</v>
      </c>
      <c r="DB757">
        <v>0.10600001000000001</v>
      </c>
      <c r="DC757">
        <v>5.9999998999999998E-2</v>
      </c>
      <c r="DD757">
        <v>0.29399999999999998</v>
      </c>
      <c r="DE757">
        <v>0</v>
      </c>
      <c r="DF757">
        <v>2013</v>
      </c>
      <c r="DG757">
        <v>7.2899996999999994E-2</v>
      </c>
      <c r="DH757">
        <v>3.9999999000000001E-2</v>
      </c>
      <c r="DI757">
        <v>3.2899998E-2</v>
      </c>
      <c r="DJ757">
        <v>0.53178740000000002</v>
      </c>
      <c r="DK757">
        <v>0.57178735999999997</v>
      </c>
      <c r="DL757">
        <v>90242.601999999999</v>
      </c>
      <c r="DM757">
        <v>45968.160000000003</v>
      </c>
      <c r="DN757">
        <v>44274.438000000002</v>
      </c>
      <c r="DO757">
        <v>611132.18999999994</v>
      </c>
      <c r="DP757">
        <v>657100.38</v>
      </c>
      <c r="DQ757">
        <v>1149204</v>
      </c>
      <c r="DR757">
        <v>0</v>
      </c>
      <c r="DS757">
        <v>0</v>
      </c>
      <c r="DT757">
        <v>0</v>
      </c>
      <c r="DU757">
        <v>0</v>
      </c>
      <c r="DV757">
        <v>17860</v>
      </c>
      <c r="DW757">
        <v>1155591</v>
      </c>
      <c r="DX757">
        <v>52.5</v>
      </c>
      <c r="DY757">
        <v>24.200001</v>
      </c>
      <c r="DZ757">
        <v>64.703002999999995</v>
      </c>
      <c r="EA757">
        <v>6271</v>
      </c>
      <c r="EC757">
        <v>56288</v>
      </c>
      <c r="ED757">
        <v>1143400</v>
      </c>
      <c r="EF757">
        <v>20.312999999999999</v>
      </c>
      <c r="EG757">
        <v>45886</v>
      </c>
      <c r="EN757">
        <v>3518</v>
      </c>
      <c r="EP757">
        <v>6884</v>
      </c>
      <c r="ES757">
        <v>0</v>
      </c>
      <c r="EV757">
        <v>80419</v>
      </c>
      <c r="EW757">
        <v>0</v>
      </c>
      <c r="EX757">
        <v>0</v>
      </c>
      <c r="EY757">
        <v>72748.516000000003</v>
      </c>
      <c r="EZ757">
        <v>4200891.5</v>
      </c>
      <c r="FA757">
        <v>507486.69</v>
      </c>
      <c r="FB757">
        <v>11392000</v>
      </c>
      <c r="FI757">
        <v>9272336</v>
      </c>
      <c r="FP757">
        <v>33290.785000000003</v>
      </c>
      <c r="FQ757">
        <v>419927</v>
      </c>
      <c r="FW757">
        <v>453217.78</v>
      </c>
      <c r="FX757">
        <v>1165850.3</v>
      </c>
      <c r="GB757">
        <v>179618.67</v>
      </c>
      <c r="GH757">
        <v>-367.38299999999998</v>
      </c>
      <c r="GL757">
        <v>-32459.357</v>
      </c>
      <c r="GM757">
        <v>19887.300999999999</v>
      </c>
      <c r="GN757">
        <v>-2604.1289000000002</v>
      </c>
      <c r="GP757">
        <v>96.449996999999996</v>
      </c>
      <c r="GQ757">
        <v>1783239.5</v>
      </c>
      <c r="GR757">
        <v>-1156035.5</v>
      </c>
      <c r="GS757">
        <v>-1156035.5</v>
      </c>
      <c r="HA757">
        <v>-188.92599000000001</v>
      </c>
      <c r="HB757">
        <v>-9253.8798999999999</v>
      </c>
      <c r="HE757">
        <v>-1165478.3</v>
      </c>
      <c r="HG757">
        <v>9272336</v>
      </c>
    </row>
    <row r="758" spans="1:215" x14ac:dyDescent="0.25">
      <c r="A758">
        <v>54</v>
      </c>
      <c r="B758" t="s">
        <v>973</v>
      </c>
      <c r="C758">
        <v>2013</v>
      </c>
      <c r="E758" t="s">
        <v>974</v>
      </c>
      <c r="F758">
        <v>1943</v>
      </c>
      <c r="G758">
        <v>1</v>
      </c>
      <c r="H758">
        <v>1997</v>
      </c>
      <c r="I758">
        <v>0</v>
      </c>
      <c r="J758" t="s">
        <v>957</v>
      </c>
      <c r="K758" t="s">
        <v>958</v>
      </c>
      <c r="L758" t="s">
        <v>958</v>
      </c>
      <c r="M758">
        <v>4</v>
      </c>
      <c r="N758" t="s">
        <v>730</v>
      </c>
      <c r="O758">
        <v>1</v>
      </c>
      <c r="P758" t="s">
        <v>616</v>
      </c>
      <c r="Q758" t="s">
        <v>713</v>
      </c>
      <c r="R758">
        <v>1</v>
      </c>
      <c r="T758" s="60">
        <v>41547</v>
      </c>
      <c r="U758" s="60">
        <v>41547</v>
      </c>
      <c r="V758" s="60">
        <v>41547</v>
      </c>
      <c r="W758" t="s">
        <v>201</v>
      </c>
      <c r="X758" t="s">
        <v>969</v>
      </c>
      <c r="Y758" t="s">
        <v>639</v>
      </c>
      <c r="Z758">
        <v>3.5000000000000003E-2</v>
      </c>
      <c r="AA758">
        <v>7.9999998000000003E-2</v>
      </c>
      <c r="AB758">
        <v>1</v>
      </c>
      <c r="AC758">
        <v>0</v>
      </c>
      <c r="AD758">
        <v>5</v>
      </c>
      <c r="AE758">
        <v>0</v>
      </c>
      <c r="AF758">
        <v>3</v>
      </c>
      <c r="AG758">
        <v>23</v>
      </c>
      <c r="AI758" t="s">
        <v>976</v>
      </c>
      <c r="AO758">
        <v>9922516</v>
      </c>
      <c r="AP758">
        <v>9437627</v>
      </c>
      <c r="AQ758">
        <v>-530143.56000000006</v>
      </c>
      <c r="AR758">
        <v>0</v>
      </c>
      <c r="AS758">
        <v>0</v>
      </c>
      <c r="AT758">
        <v>0</v>
      </c>
      <c r="AU758">
        <v>1</v>
      </c>
      <c r="AV758">
        <v>4</v>
      </c>
      <c r="AW758">
        <v>445765.03</v>
      </c>
      <c r="AX758">
        <v>0</v>
      </c>
      <c r="AY758">
        <v>0.2</v>
      </c>
      <c r="AZ758">
        <v>5</v>
      </c>
      <c r="BA758">
        <v>0</v>
      </c>
      <c r="BB758">
        <v>0</v>
      </c>
      <c r="BC758">
        <v>4</v>
      </c>
      <c r="BD758">
        <v>2</v>
      </c>
      <c r="BE758">
        <v>1</v>
      </c>
      <c r="BL758">
        <v>40</v>
      </c>
      <c r="BM758">
        <v>23</v>
      </c>
      <c r="BO758">
        <v>3.5000000000000003E-2</v>
      </c>
      <c r="BP758" s="60">
        <v>41547</v>
      </c>
      <c r="BQ758">
        <v>9437627</v>
      </c>
      <c r="BR758">
        <v>15647718</v>
      </c>
      <c r="BS758">
        <v>0.60299999000000004</v>
      </c>
      <c r="BT758">
        <v>6210091</v>
      </c>
      <c r="BV758">
        <v>1081729</v>
      </c>
      <c r="BW758">
        <v>611132.18999999994</v>
      </c>
      <c r="BX758">
        <v>0.99000001000000004</v>
      </c>
      <c r="BY758">
        <v>0</v>
      </c>
      <c r="BZ758">
        <v>0</v>
      </c>
      <c r="CA758">
        <v>0</v>
      </c>
      <c r="CC758">
        <v>0.125</v>
      </c>
      <c r="CE758">
        <v>0.107</v>
      </c>
      <c r="CG758">
        <v>6.7000002000000003E-2</v>
      </c>
      <c r="CJ758">
        <v>7.2999998999999996E-2</v>
      </c>
      <c r="CS758">
        <v>0</v>
      </c>
      <c r="CT758">
        <v>0</v>
      </c>
      <c r="CU758">
        <v>0</v>
      </c>
      <c r="CV758">
        <v>0.41900003000000002</v>
      </c>
      <c r="CW758">
        <v>0.27100000000000002</v>
      </c>
      <c r="CX758">
        <v>0.14799999999999999</v>
      </c>
      <c r="CY758">
        <v>0.12100001000000001</v>
      </c>
      <c r="CZ758">
        <v>0</v>
      </c>
      <c r="DA758">
        <v>0</v>
      </c>
      <c r="DB758">
        <v>0.109</v>
      </c>
      <c r="DC758">
        <v>5.1999996999999999E-2</v>
      </c>
      <c r="DD758">
        <v>0.29899998999999999</v>
      </c>
      <c r="DE758">
        <v>0</v>
      </c>
      <c r="DF758">
        <v>2014</v>
      </c>
      <c r="DG758">
        <v>7.22E-2</v>
      </c>
      <c r="DH758">
        <v>3.9999999000000001E-2</v>
      </c>
      <c r="DI758">
        <v>3.2200000999999999E-2</v>
      </c>
      <c r="DJ758">
        <v>0.58286952999999997</v>
      </c>
      <c r="DK758">
        <v>0.62286954999999999</v>
      </c>
      <c r="DL758">
        <v>84039.835999999996</v>
      </c>
      <c r="DM758">
        <v>42854.675999999999</v>
      </c>
      <c r="DN758">
        <v>41185.160000000003</v>
      </c>
      <c r="DO758">
        <v>624467.13</v>
      </c>
      <c r="DP758">
        <v>667321.81000000006</v>
      </c>
      <c r="DQ758">
        <v>1071366.8999999999</v>
      </c>
      <c r="DR758">
        <v>0</v>
      </c>
      <c r="DS758">
        <v>0</v>
      </c>
      <c r="DT758">
        <v>0</v>
      </c>
      <c r="DU758">
        <v>0</v>
      </c>
      <c r="DV758">
        <v>16466</v>
      </c>
      <c r="DW758">
        <v>1081728.8999999999</v>
      </c>
      <c r="DX758">
        <v>53.200001</v>
      </c>
      <c r="DY758">
        <v>25</v>
      </c>
      <c r="DZ758">
        <v>65.694999999999993</v>
      </c>
      <c r="EA758">
        <v>5343</v>
      </c>
      <c r="EC758">
        <v>56854</v>
      </c>
      <c r="ED758">
        <v>1175329</v>
      </c>
      <c r="EF758">
        <v>20.372999</v>
      </c>
      <c r="EG758">
        <v>46436</v>
      </c>
      <c r="EN758">
        <v>3492</v>
      </c>
      <c r="EP758">
        <v>6926</v>
      </c>
      <c r="ES758">
        <v>0</v>
      </c>
      <c r="EV758">
        <v>78663</v>
      </c>
      <c r="EW758">
        <v>0</v>
      </c>
      <c r="EX758">
        <v>0</v>
      </c>
      <c r="FB758">
        <v>11612000</v>
      </c>
      <c r="FP758">
        <v>53035.32</v>
      </c>
      <c r="FQ758">
        <v>604845.5</v>
      </c>
      <c r="FW758">
        <v>657880.81000000006</v>
      </c>
      <c r="FX758">
        <v>966196.19</v>
      </c>
      <c r="GB758">
        <v>231505.73</v>
      </c>
      <c r="GH758">
        <v>-242.61799999999999</v>
      </c>
      <c r="GL758">
        <v>-27992.928</v>
      </c>
      <c r="GM758">
        <v>18746.298999999999</v>
      </c>
      <c r="GN758">
        <v>-2486.4850999999999</v>
      </c>
      <c r="GP758">
        <v>256.98998999999998</v>
      </c>
      <c r="GQ758">
        <v>1843864</v>
      </c>
      <c r="GR758">
        <v>-1187911.3999999999</v>
      </c>
      <c r="GS758">
        <v>-1187911.3999999999</v>
      </c>
      <c r="HA758">
        <v>-105.25700000000001</v>
      </c>
      <c r="HB758">
        <v>-5658.3179</v>
      </c>
      <c r="HD758">
        <v>-8.7959995000000006</v>
      </c>
      <c r="HE758">
        <v>-1193683.8</v>
      </c>
      <c r="HG758">
        <v>9922516</v>
      </c>
    </row>
    <row r="759" spans="1:215" x14ac:dyDescent="0.25">
      <c r="A759">
        <v>54</v>
      </c>
      <c r="B759" t="s">
        <v>973</v>
      </c>
      <c r="C759">
        <v>2014</v>
      </c>
      <c r="E759" t="s">
        <v>974</v>
      </c>
      <c r="F759">
        <v>1943</v>
      </c>
      <c r="G759">
        <v>1</v>
      </c>
      <c r="H759">
        <v>1997</v>
      </c>
      <c r="I759">
        <v>0</v>
      </c>
      <c r="J759" t="s">
        <v>957</v>
      </c>
      <c r="K759" t="s">
        <v>958</v>
      </c>
      <c r="L759" t="s">
        <v>958</v>
      </c>
      <c r="M759">
        <v>4</v>
      </c>
      <c r="N759" t="s">
        <v>730</v>
      </c>
      <c r="O759">
        <v>1</v>
      </c>
      <c r="P759" t="s">
        <v>616</v>
      </c>
      <c r="Q759" t="s">
        <v>713</v>
      </c>
      <c r="R759">
        <v>1</v>
      </c>
      <c r="T759" s="60">
        <v>41912</v>
      </c>
      <c r="U759" s="60">
        <v>41912</v>
      </c>
      <c r="BY759">
        <v>0</v>
      </c>
      <c r="BZ759">
        <v>0</v>
      </c>
      <c r="CA759">
        <v>0</v>
      </c>
      <c r="CC759">
        <v>0.155</v>
      </c>
      <c r="CE759">
        <v>0.13800000000000001</v>
      </c>
      <c r="CG759">
        <v>0.112</v>
      </c>
      <c r="CJ759">
        <v>7.5999997999999999E-2</v>
      </c>
      <c r="CS759">
        <v>0</v>
      </c>
      <c r="CT759">
        <v>0</v>
      </c>
      <c r="CU759">
        <v>0</v>
      </c>
      <c r="CV759">
        <v>0.45099998000000002</v>
      </c>
      <c r="CW759">
        <v>0.29899998999999999</v>
      </c>
      <c r="CX759">
        <v>0.152</v>
      </c>
      <c r="CY759">
        <v>0.11700000000000001</v>
      </c>
      <c r="CZ759">
        <v>0</v>
      </c>
      <c r="DA759">
        <v>0</v>
      </c>
      <c r="DB759">
        <v>9.1999999999999998E-2</v>
      </c>
      <c r="DC759">
        <v>6.1999999E-2</v>
      </c>
      <c r="DD759">
        <v>0.27800000000000002</v>
      </c>
      <c r="DE759">
        <v>0</v>
      </c>
      <c r="DR759">
        <v>0</v>
      </c>
      <c r="DS759">
        <v>0</v>
      </c>
      <c r="DT759">
        <v>0</v>
      </c>
      <c r="DU759">
        <v>0</v>
      </c>
      <c r="EW759">
        <v>0</v>
      </c>
      <c r="EX759">
        <v>0</v>
      </c>
      <c r="FP759">
        <v>47527</v>
      </c>
      <c r="FQ759">
        <v>705100</v>
      </c>
      <c r="FW759">
        <v>752628</v>
      </c>
      <c r="FX759">
        <v>1349252</v>
      </c>
      <c r="GB759">
        <v>206964</v>
      </c>
      <c r="GH759">
        <v>-441</v>
      </c>
      <c r="GL759">
        <v>-32199</v>
      </c>
      <c r="GM759">
        <v>18326</v>
      </c>
      <c r="GN759">
        <v>-12319</v>
      </c>
      <c r="GP759">
        <v>43</v>
      </c>
      <c r="GQ759">
        <v>2282254</v>
      </c>
      <c r="GR759">
        <v>-1222881</v>
      </c>
      <c r="GS759">
        <v>-1222881</v>
      </c>
      <c r="HA759">
        <v>-152</v>
      </c>
      <c r="HB759">
        <v>-6931</v>
      </c>
      <c r="HE759">
        <v>-1229964</v>
      </c>
      <c r="HG759">
        <v>10974806</v>
      </c>
    </row>
    <row r="760" spans="1:215" x14ac:dyDescent="0.25">
      <c r="A760">
        <v>55</v>
      </c>
      <c r="B760" t="s">
        <v>977</v>
      </c>
      <c r="C760">
        <v>2001</v>
      </c>
      <c r="E760" t="s">
        <v>978</v>
      </c>
      <c r="F760">
        <v>1919</v>
      </c>
      <c r="G760">
        <v>1</v>
      </c>
      <c r="H760">
        <v>1978</v>
      </c>
      <c r="I760">
        <v>2</v>
      </c>
      <c r="J760" t="s">
        <v>791</v>
      </c>
      <c r="K760" t="s">
        <v>792</v>
      </c>
      <c r="L760" t="s">
        <v>979</v>
      </c>
      <c r="M760">
        <v>1</v>
      </c>
      <c r="N760" t="s">
        <v>615</v>
      </c>
      <c r="O760">
        <v>1</v>
      </c>
      <c r="P760" t="s">
        <v>616</v>
      </c>
      <c r="Q760" t="s">
        <v>626</v>
      </c>
      <c r="R760">
        <v>2</v>
      </c>
      <c r="S760">
        <v>1</v>
      </c>
      <c r="T760" s="60">
        <v>37072</v>
      </c>
      <c r="U760" s="60">
        <v>37072</v>
      </c>
      <c r="V760" s="60">
        <v>37072</v>
      </c>
      <c r="W760" t="s">
        <v>201</v>
      </c>
      <c r="X760" t="s">
        <v>672</v>
      </c>
      <c r="Y760" t="s">
        <v>627</v>
      </c>
      <c r="Z760">
        <v>3.9999999000000001E-2</v>
      </c>
      <c r="AA760">
        <v>5.9999998999999998E-2</v>
      </c>
      <c r="AB760">
        <v>1</v>
      </c>
      <c r="AC760">
        <v>0</v>
      </c>
      <c r="AD760">
        <v>4</v>
      </c>
      <c r="AE760">
        <v>1</v>
      </c>
      <c r="AF760">
        <v>3</v>
      </c>
      <c r="AG760">
        <v>19</v>
      </c>
      <c r="BP760" s="60">
        <v>37072</v>
      </c>
      <c r="BQ760">
        <v>1507159</v>
      </c>
      <c r="BR760">
        <v>1615972</v>
      </c>
      <c r="BS760">
        <v>0.93269997999999998</v>
      </c>
      <c r="BT760">
        <v>108813</v>
      </c>
      <c r="BV760">
        <v>46812</v>
      </c>
      <c r="BW760">
        <v>11882</v>
      </c>
      <c r="BX760">
        <v>1.4830000000000001</v>
      </c>
      <c r="BY760">
        <v>0</v>
      </c>
      <c r="BZ760">
        <v>0</v>
      </c>
      <c r="CA760">
        <v>0</v>
      </c>
      <c r="CC760">
        <v>-6.3000001E-2</v>
      </c>
      <c r="CE760">
        <v>5.0000001000000002E-2</v>
      </c>
      <c r="CG760">
        <v>0.10199999999999999</v>
      </c>
      <c r="CS760">
        <v>0</v>
      </c>
      <c r="CT760">
        <v>0</v>
      </c>
      <c r="CU760">
        <v>0</v>
      </c>
      <c r="CV760">
        <v>0.46779999</v>
      </c>
      <c r="CW760">
        <v>0.15800001</v>
      </c>
      <c r="CX760">
        <v>0.30980000000000002</v>
      </c>
      <c r="CY760">
        <v>0.37130001000000001</v>
      </c>
      <c r="CZ760">
        <v>0.37009998999999999</v>
      </c>
      <c r="DA760">
        <v>0</v>
      </c>
      <c r="DB760">
        <v>3.9300002000000001E-2</v>
      </c>
      <c r="DC760">
        <v>0.12150001000000001</v>
      </c>
      <c r="DD760">
        <v>0</v>
      </c>
      <c r="DE760" s="61">
        <v>1E-4</v>
      </c>
      <c r="DF760">
        <v>2002</v>
      </c>
      <c r="DG760">
        <v>0.17930001000000001</v>
      </c>
      <c r="DH760">
        <v>9.7499996000000005E-2</v>
      </c>
      <c r="DI760">
        <v>8.1800014000000004E-2</v>
      </c>
      <c r="DJ760">
        <v>0.32029997999999998</v>
      </c>
      <c r="DK760">
        <v>0.41779998000000002</v>
      </c>
      <c r="DR760">
        <v>0</v>
      </c>
      <c r="DS760">
        <v>0</v>
      </c>
      <c r="DT760">
        <v>1</v>
      </c>
      <c r="DU760">
        <v>0</v>
      </c>
      <c r="DV760">
        <v>959</v>
      </c>
      <c r="DZ760">
        <v>48.319000000000003</v>
      </c>
      <c r="EA760">
        <v>210</v>
      </c>
      <c r="EC760">
        <v>5043</v>
      </c>
      <c r="ED760">
        <v>126448</v>
      </c>
      <c r="EF760">
        <v>25.073999000000001</v>
      </c>
      <c r="EG760">
        <v>3796</v>
      </c>
      <c r="EN760">
        <v>207</v>
      </c>
      <c r="EP760">
        <v>1040</v>
      </c>
      <c r="ES760">
        <v>0</v>
      </c>
      <c r="EV760">
        <v>6212</v>
      </c>
      <c r="EW760">
        <v>0</v>
      </c>
      <c r="EX760">
        <v>0</v>
      </c>
      <c r="FN760">
        <v>-83.355000000000004</v>
      </c>
      <c r="FP760">
        <v>5368.0869000000002</v>
      </c>
      <c r="FQ760">
        <v>11233.852000000001</v>
      </c>
      <c r="FR760">
        <v>3707.7289999999998</v>
      </c>
      <c r="FW760">
        <v>20309.668000000001</v>
      </c>
      <c r="FX760">
        <v>-140820.23000000001</v>
      </c>
      <c r="FZ760">
        <v>37140.074000000001</v>
      </c>
      <c r="GA760">
        <v>6842.8608000000004</v>
      </c>
      <c r="GB760">
        <v>43982.938000000002</v>
      </c>
      <c r="GG760">
        <v>1.7749999999999999</v>
      </c>
      <c r="GL760">
        <v>-5179.0308000000005</v>
      </c>
      <c r="GM760">
        <v>5571.6791999999996</v>
      </c>
      <c r="GN760">
        <v>-5377.1850999999997</v>
      </c>
      <c r="GO760">
        <v>-5293.7891</v>
      </c>
      <c r="GP760">
        <v>-4.1000001000000001E-2</v>
      </c>
      <c r="GQ760">
        <v>-81510.391000000003</v>
      </c>
      <c r="GR760">
        <v>-120422.5</v>
      </c>
      <c r="GS760">
        <v>-120422.5</v>
      </c>
      <c r="HA760">
        <v>-647.61901999999998</v>
      </c>
      <c r="HB760">
        <v>-699.86901999999998</v>
      </c>
      <c r="HE760">
        <v>-121769.99</v>
      </c>
      <c r="HG760">
        <v>1463731.6</v>
      </c>
    </row>
    <row r="761" spans="1:215" x14ac:dyDescent="0.25">
      <c r="A761">
        <v>55</v>
      </c>
      <c r="B761" t="s">
        <v>977</v>
      </c>
      <c r="C761">
        <v>2002</v>
      </c>
      <c r="E761" t="s">
        <v>978</v>
      </c>
      <c r="F761">
        <v>1919</v>
      </c>
      <c r="G761">
        <v>1</v>
      </c>
      <c r="H761">
        <v>1978</v>
      </c>
      <c r="I761">
        <v>2</v>
      </c>
      <c r="J761" t="s">
        <v>791</v>
      </c>
      <c r="K761" t="s">
        <v>792</v>
      </c>
      <c r="L761" t="s">
        <v>979</v>
      </c>
      <c r="M761">
        <v>1</v>
      </c>
      <c r="N761" t="s">
        <v>615</v>
      </c>
      <c r="O761">
        <v>1</v>
      </c>
      <c r="P761" t="s">
        <v>616</v>
      </c>
      <c r="Q761" t="s">
        <v>626</v>
      </c>
      <c r="R761">
        <v>2</v>
      </c>
      <c r="S761">
        <v>1</v>
      </c>
      <c r="T761" s="60">
        <v>37437</v>
      </c>
      <c r="U761" s="60">
        <v>37437</v>
      </c>
      <c r="V761" s="60">
        <v>37437</v>
      </c>
      <c r="W761" t="s">
        <v>201</v>
      </c>
      <c r="X761" t="s">
        <v>672</v>
      </c>
      <c r="Y761" t="s">
        <v>627</v>
      </c>
      <c r="Z761">
        <v>3.9999999000000001E-2</v>
      </c>
      <c r="AA761">
        <v>5.9999998999999998E-2</v>
      </c>
      <c r="AB761">
        <v>1</v>
      </c>
      <c r="AC761">
        <v>0</v>
      </c>
      <c r="AD761">
        <v>4</v>
      </c>
      <c r="AE761">
        <v>1</v>
      </c>
      <c r="AF761">
        <v>3</v>
      </c>
      <c r="AG761">
        <v>18</v>
      </c>
      <c r="BP761" s="60">
        <v>37437</v>
      </c>
      <c r="BQ761">
        <v>1540221</v>
      </c>
      <c r="BR761">
        <v>1667871</v>
      </c>
      <c r="BS761">
        <v>0.92349999999999999</v>
      </c>
      <c r="BT761">
        <v>127650</v>
      </c>
      <c r="BV761">
        <v>43461</v>
      </c>
      <c r="BW761">
        <v>13378</v>
      </c>
      <c r="BX761">
        <v>1.5816001</v>
      </c>
      <c r="BY761">
        <v>0</v>
      </c>
      <c r="BZ761">
        <v>0</v>
      </c>
      <c r="CA761">
        <v>0</v>
      </c>
      <c r="CC761">
        <v>-7.2999998999999996E-2</v>
      </c>
      <c r="CE761">
        <v>-1.4999999999999999E-2</v>
      </c>
      <c r="CG761">
        <v>4.6999998000000001E-2</v>
      </c>
      <c r="CS761">
        <v>0</v>
      </c>
      <c r="CT761">
        <v>0</v>
      </c>
      <c r="CU761">
        <v>0</v>
      </c>
      <c r="CV761">
        <v>0.48880002</v>
      </c>
      <c r="CW761">
        <v>0.31780002000000002</v>
      </c>
      <c r="CX761">
        <v>0.17100000000000001</v>
      </c>
      <c r="CY761">
        <v>0.37240002</v>
      </c>
      <c r="CZ761">
        <v>0.35659998999999998</v>
      </c>
      <c r="DA761">
        <v>0</v>
      </c>
      <c r="DB761">
        <v>4.0300000000000002E-2</v>
      </c>
      <c r="DC761">
        <v>9.8500006000000001E-2</v>
      </c>
      <c r="DD761">
        <v>0</v>
      </c>
      <c r="DE761">
        <v>0</v>
      </c>
      <c r="DF761">
        <v>2003</v>
      </c>
      <c r="DG761">
        <v>0.17969999</v>
      </c>
      <c r="DH761">
        <v>9.7499996000000005E-2</v>
      </c>
      <c r="DI761">
        <v>8.2199991E-2</v>
      </c>
      <c r="DJ761">
        <v>0.36890000000000001</v>
      </c>
      <c r="DK761">
        <v>0.46639999999999998</v>
      </c>
      <c r="DR761">
        <v>0</v>
      </c>
      <c r="DS761">
        <v>0</v>
      </c>
      <c r="DT761">
        <v>1</v>
      </c>
      <c r="DU761">
        <v>0</v>
      </c>
      <c r="DV761">
        <v>836</v>
      </c>
      <c r="DZ761">
        <v>51.529998999999997</v>
      </c>
      <c r="EA761">
        <v>200</v>
      </c>
      <c r="EC761">
        <v>5021</v>
      </c>
      <c r="ED761">
        <v>133387</v>
      </c>
      <c r="EF761">
        <v>26.565999999999999</v>
      </c>
      <c r="EG761">
        <v>3780</v>
      </c>
      <c r="EN761">
        <v>205</v>
      </c>
      <c r="EP761">
        <v>1036</v>
      </c>
      <c r="ES761">
        <v>0</v>
      </c>
      <c r="EV761">
        <v>6057</v>
      </c>
      <c r="EW761">
        <v>0</v>
      </c>
      <c r="EX761">
        <v>0</v>
      </c>
      <c r="FN761">
        <v>-67.757999999999996</v>
      </c>
      <c r="FP761">
        <v>4779.6611000000003</v>
      </c>
      <c r="FQ761">
        <v>12260.956</v>
      </c>
      <c r="FR761">
        <v>3232</v>
      </c>
      <c r="FW761">
        <v>20272.616999999998</v>
      </c>
      <c r="FX761">
        <v>-124125.9</v>
      </c>
      <c r="FZ761">
        <v>22010.366999999998</v>
      </c>
      <c r="GA761">
        <v>4457.625</v>
      </c>
      <c r="GB761">
        <v>26467.991999999998</v>
      </c>
      <c r="GG761">
        <v>-74.125998999999993</v>
      </c>
      <c r="GL761">
        <v>-4190.8959999999997</v>
      </c>
      <c r="GM761">
        <v>1728.375</v>
      </c>
      <c r="GN761">
        <v>-1570.2728999999999</v>
      </c>
      <c r="GO761">
        <v>-1502.4880000000001</v>
      </c>
      <c r="GP761">
        <v>-2.7000000999999999E-2</v>
      </c>
      <c r="GQ761">
        <v>-81492.210999999996</v>
      </c>
      <c r="GR761">
        <v>-130781.45</v>
      </c>
      <c r="GS761">
        <v>-130781.45</v>
      </c>
      <c r="HA761">
        <v>-388.97399999999999</v>
      </c>
      <c r="HB761">
        <v>-748.17998999999998</v>
      </c>
      <c r="HE761">
        <v>-131918.59</v>
      </c>
      <c r="HG761">
        <v>1250320.8</v>
      </c>
    </row>
    <row r="762" spans="1:215" x14ac:dyDescent="0.25">
      <c r="A762">
        <v>55</v>
      </c>
      <c r="B762" t="s">
        <v>977</v>
      </c>
      <c r="C762">
        <v>2003</v>
      </c>
      <c r="E762" t="s">
        <v>978</v>
      </c>
      <c r="F762">
        <v>1919</v>
      </c>
      <c r="G762">
        <v>1</v>
      </c>
      <c r="H762">
        <v>1978</v>
      </c>
      <c r="I762">
        <v>2</v>
      </c>
      <c r="J762" t="s">
        <v>791</v>
      </c>
      <c r="K762" t="s">
        <v>792</v>
      </c>
      <c r="L762" t="s">
        <v>979</v>
      </c>
      <c r="M762">
        <v>1</v>
      </c>
      <c r="N762" t="s">
        <v>615</v>
      </c>
      <c r="O762">
        <v>1</v>
      </c>
      <c r="P762" t="s">
        <v>616</v>
      </c>
      <c r="Q762" t="s">
        <v>626</v>
      </c>
      <c r="R762">
        <v>2</v>
      </c>
      <c r="S762">
        <v>1</v>
      </c>
      <c r="T762" s="60">
        <v>37802</v>
      </c>
      <c r="U762" s="60">
        <v>37802</v>
      </c>
      <c r="V762" s="60">
        <v>37802</v>
      </c>
      <c r="W762" t="s">
        <v>201</v>
      </c>
      <c r="X762" t="s">
        <v>672</v>
      </c>
      <c r="Y762" t="s">
        <v>627</v>
      </c>
      <c r="Z762">
        <v>3.9999999000000001E-2</v>
      </c>
      <c r="AA762">
        <v>5.9999998999999998E-2</v>
      </c>
      <c r="AB762">
        <v>1</v>
      </c>
      <c r="AC762">
        <v>0</v>
      </c>
      <c r="AD762">
        <v>4</v>
      </c>
      <c r="AE762">
        <v>1</v>
      </c>
      <c r="AF762">
        <v>3</v>
      </c>
      <c r="AG762">
        <v>17</v>
      </c>
      <c r="BP762" s="60">
        <v>37802</v>
      </c>
      <c r="BQ762">
        <v>1519421</v>
      </c>
      <c r="BR762">
        <v>1645921</v>
      </c>
      <c r="BS762">
        <v>0.92309998999999998</v>
      </c>
      <c r="BT762">
        <v>126500</v>
      </c>
      <c r="BV762">
        <v>40537</v>
      </c>
      <c r="BW762">
        <v>14739</v>
      </c>
      <c r="BX762">
        <v>2.7273002000000002</v>
      </c>
      <c r="BY762">
        <v>0</v>
      </c>
      <c r="BZ762">
        <v>0</v>
      </c>
      <c r="CA762">
        <v>0</v>
      </c>
      <c r="CC762">
        <v>2.1999999999999999E-2</v>
      </c>
      <c r="CE762">
        <v>-3.9999999000000001E-2</v>
      </c>
      <c r="CG762">
        <v>-8.9999999999999993E-3</v>
      </c>
      <c r="CS762">
        <v>0</v>
      </c>
      <c r="CT762">
        <v>0</v>
      </c>
      <c r="CU762">
        <v>0</v>
      </c>
      <c r="CV762">
        <v>0.46820000000000001</v>
      </c>
      <c r="CW762">
        <v>0.3019</v>
      </c>
      <c r="CX762">
        <v>0.1663</v>
      </c>
      <c r="CY762">
        <v>0.30809998999999999</v>
      </c>
      <c r="CZ762">
        <v>0.29470000000000002</v>
      </c>
      <c r="DA762">
        <v>0</v>
      </c>
      <c r="DB762">
        <v>4.2500000000000003E-2</v>
      </c>
      <c r="DC762">
        <v>0.18110001000000001</v>
      </c>
      <c r="DD762">
        <v>0</v>
      </c>
      <c r="DE762" s="61">
        <v>1E-4</v>
      </c>
      <c r="DF762">
        <v>2004</v>
      </c>
      <c r="DG762">
        <v>0.17909998999999999</v>
      </c>
      <c r="DH762">
        <v>9.7499996000000005E-2</v>
      </c>
      <c r="DI762">
        <v>8.1599994999999995E-2</v>
      </c>
      <c r="DJ762">
        <v>0.42740001999999999</v>
      </c>
      <c r="DK762">
        <v>0.52490002000000002</v>
      </c>
      <c r="DR762">
        <v>0</v>
      </c>
      <c r="DS762">
        <v>0</v>
      </c>
      <c r="DT762">
        <v>1</v>
      </c>
      <c r="DU762">
        <v>0</v>
      </c>
      <c r="DV762">
        <v>705</v>
      </c>
      <c r="DX762">
        <v>54.299999</v>
      </c>
      <c r="DY762">
        <v>28.700001</v>
      </c>
      <c r="DZ762">
        <v>52.044998</v>
      </c>
      <c r="EA762">
        <v>189</v>
      </c>
      <c r="EC762">
        <v>4960</v>
      </c>
      <c r="ED762">
        <v>135055</v>
      </c>
      <c r="EF762">
        <v>27.228999999999999</v>
      </c>
      <c r="EG762">
        <v>3749</v>
      </c>
      <c r="EI762">
        <v>73</v>
      </c>
      <c r="EJ762">
        <v>28.884001000000001</v>
      </c>
      <c r="EN762">
        <v>197</v>
      </c>
      <c r="EO762">
        <v>4193.7358000000004</v>
      </c>
      <c r="EP762">
        <v>1014</v>
      </c>
      <c r="ES762">
        <v>0</v>
      </c>
      <c r="EV762">
        <v>5854</v>
      </c>
      <c r="EW762">
        <v>0</v>
      </c>
      <c r="EX762">
        <v>0</v>
      </c>
      <c r="FB762">
        <v>1519421</v>
      </c>
      <c r="FN762">
        <v>-32.167999999999999</v>
      </c>
      <c r="FP762">
        <v>4167.2978999999996</v>
      </c>
      <c r="FQ762">
        <v>38102.468999999997</v>
      </c>
      <c r="FR762">
        <v>6632</v>
      </c>
      <c r="FW762">
        <v>48901.77</v>
      </c>
      <c r="FX762">
        <v>-2175.6931</v>
      </c>
      <c r="FZ762">
        <v>19176.615000000002</v>
      </c>
      <c r="GA762">
        <v>5749.8081000000002</v>
      </c>
      <c r="GB762">
        <v>24926.423999999999</v>
      </c>
      <c r="GG762">
        <v>80.688004000000006</v>
      </c>
      <c r="GL762">
        <v>-3252.7438999999999</v>
      </c>
      <c r="GM762">
        <v>723.68799000000001</v>
      </c>
      <c r="GN762">
        <v>-648.62902999999994</v>
      </c>
      <c r="GO762">
        <v>-616.46100000000001</v>
      </c>
      <c r="GQ762">
        <v>68555.5</v>
      </c>
      <c r="GR762">
        <v>-134409.19</v>
      </c>
      <c r="GS762">
        <v>-134409.19</v>
      </c>
      <c r="HA762">
        <v>-356.83899000000002</v>
      </c>
      <c r="HB762">
        <v>-737.20001000000002</v>
      </c>
      <c r="HE762">
        <v>-135503.23000000001</v>
      </c>
      <c r="HF762">
        <v>11567.44</v>
      </c>
      <c r="HG762">
        <v>1194940.5</v>
      </c>
    </row>
    <row r="763" spans="1:215" x14ac:dyDescent="0.25">
      <c r="A763">
        <v>55</v>
      </c>
      <c r="B763" t="s">
        <v>977</v>
      </c>
      <c r="C763">
        <v>2004</v>
      </c>
      <c r="E763" t="s">
        <v>978</v>
      </c>
      <c r="F763">
        <v>1919</v>
      </c>
      <c r="G763">
        <v>1</v>
      </c>
      <c r="H763">
        <v>1978</v>
      </c>
      <c r="I763">
        <v>2</v>
      </c>
      <c r="J763" t="s">
        <v>791</v>
      </c>
      <c r="K763" t="s">
        <v>792</v>
      </c>
      <c r="L763" t="s">
        <v>979</v>
      </c>
      <c r="M763">
        <v>1</v>
      </c>
      <c r="N763" t="s">
        <v>615</v>
      </c>
      <c r="O763">
        <v>1</v>
      </c>
      <c r="P763" t="s">
        <v>616</v>
      </c>
      <c r="Q763" t="s">
        <v>626</v>
      </c>
      <c r="R763">
        <v>2</v>
      </c>
      <c r="S763">
        <v>1</v>
      </c>
      <c r="T763" s="60">
        <v>38168</v>
      </c>
      <c r="U763" s="60">
        <v>38168</v>
      </c>
      <c r="V763" s="60">
        <v>38168</v>
      </c>
      <c r="W763" t="s">
        <v>201</v>
      </c>
      <c r="X763" t="s">
        <v>672</v>
      </c>
      <c r="Y763" t="s">
        <v>627</v>
      </c>
      <c r="Z763">
        <v>3.9999999000000001E-2</v>
      </c>
      <c r="AA763">
        <v>5.9999998999999998E-2</v>
      </c>
      <c r="AB763">
        <v>1</v>
      </c>
      <c r="AC763">
        <v>0</v>
      </c>
      <c r="AD763">
        <v>4</v>
      </c>
      <c r="AE763">
        <v>1</v>
      </c>
      <c r="AF763">
        <v>3</v>
      </c>
      <c r="AG763">
        <v>16</v>
      </c>
      <c r="BP763" s="60">
        <v>38168</v>
      </c>
      <c r="BQ763">
        <v>1513389</v>
      </c>
      <c r="BR763">
        <v>1643140</v>
      </c>
      <c r="BS763">
        <v>0.92100000000000004</v>
      </c>
      <c r="BT763">
        <v>129751</v>
      </c>
      <c r="BV763">
        <v>33266</v>
      </c>
      <c r="BW763">
        <v>14118</v>
      </c>
      <c r="BX763">
        <v>3.2198000000000002</v>
      </c>
      <c r="BY763">
        <v>0</v>
      </c>
      <c r="BZ763">
        <v>0</v>
      </c>
      <c r="CA763">
        <v>0</v>
      </c>
      <c r="CC763">
        <v>0.16500001</v>
      </c>
      <c r="CE763">
        <v>3.5000000000000003E-2</v>
      </c>
      <c r="CG763">
        <v>4.6999998000000001E-2</v>
      </c>
      <c r="CS763">
        <v>0</v>
      </c>
      <c r="CT763">
        <v>0</v>
      </c>
      <c r="CU763">
        <v>0</v>
      </c>
      <c r="CV763">
        <v>0.49919998999999998</v>
      </c>
      <c r="CW763">
        <v>0.39750001000000001</v>
      </c>
      <c r="CX763">
        <v>0.1017</v>
      </c>
      <c r="CY763">
        <v>0.35810003000000001</v>
      </c>
      <c r="CZ763">
        <v>0.35769999000000002</v>
      </c>
      <c r="DA763">
        <v>0</v>
      </c>
      <c r="DB763">
        <v>4.5200000999999997E-2</v>
      </c>
      <c r="DC763">
        <v>9.7499996000000005E-2</v>
      </c>
      <c r="DD763">
        <v>0</v>
      </c>
      <c r="DE763">
        <v>0</v>
      </c>
      <c r="DF763">
        <v>2005</v>
      </c>
      <c r="DG763">
        <v>0.18459999999999999</v>
      </c>
      <c r="DH763">
        <v>9.7499996000000005E-2</v>
      </c>
      <c r="DI763">
        <v>0.1179</v>
      </c>
      <c r="DJ763">
        <v>0.54170001000000001</v>
      </c>
      <c r="DK763">
        <v>0.63919996999999995</v>
      </c>
      <c r="DR763">
        <v>0</v>
      </c>
      <c r="DS763">
        <v>0</v>
      </c>
      <c r="DT763">
        <v>0</v>
      </c>
      <c r="DU763">
        <v>0</v>
      </c>
      <c r="DV763">
        <v>552</v>
      </c>
      <c r="DX763">
        <v>54.900002000000001</v>
      </c>
      <c r="DY763">
        <v>29.200001</v>
      </c>
      <c r="DZ763">
        <v>56.195999</v>
      </c>
      <c r="EA763">
        <v>181</v>
      </c>
      <c r="EC763">
        <v>4981</v>
      </c>
      <c r="ED763">
        <v>138569.34</v>
      </c>
      <c r="EF763">
        <v>27.82</v>
      </c>
      <c r="EG763">
        <v>3791</v>
      </c>
      <c r="EI763">
        <v>73</v>
      </c>
      <c r="EJ763">
        <v>29.375999</v>
      </c>
      <c r="EN763">
        <v>191</v>
      </c>
      <c r="EO763">
        <v>4134.7681000000002</v>
      </c>
      <c r="EP763">
        <v>999</v>
      </c>
      <c r="ES763">
        <v>0</v>
      </c>
      <c r="EV763">
        <v>5714</v>
      </c>
      <c r="EW763">
        <v>0</v>
      </c>
      <c r="EX763">
        <v>0</v>
      </c>
      <c r="FB763">
        <v>1513388.9</v>
      </c>
      <c r="FN763">
        <v>-54.436999999999998</v>
      </c>
      <c r="FP763">
        <v>3342.96</v>
      </c>
      <c r="FQ763">
        <v>38366.012000000002</v>
      </c>
      <c r="FR763">
        <v>7093</v>
      </c>
      <c r="FW763">
        <v>48801.972999999998</v>
      </c>
      <c r="FX763">
        <v>161290.20000000001</v>
      </c>
      <c r="FZ763">
        <v>14204.694</v>
      </c>
      <c r="GA763">
        <v>5763.0888999999997</v>
      </c>
      <c r="GB763">
        <v>19967.782999999999</v>
      </c>
      <c r="GG763">
        <v>0.35899999999999999</v>
      </c>
      <c r="GL763">
        <v>-3885.8721</v>
      </c>
      <c r="GM763">
        <v>1209.377</v>
      </c>
      <c r="GN763">
        <v>-1071.1610000000001</v>
      </c>
      <c r="GO763">
        <v>-1016.703</v>
      </c>
      <c r="GP763">
        <v>-2.1000000000000001E-2</v>
      </c>
      <c r="GQ763">
        <v>226312.67</v>
      </c>
      <c r="GR763">
        <v>-137238.09</v>
      </c>
      <c r="GS763">
        <v>-137238.09</v>
      </c>
      <c r="HA763">
        <v>-579.78301999999996</v>
      </c>
      <c r="HB763">
        <v>-717.95203000000004</v>
      </c>
      <c r="HE763">
        <v>-138535.82999999999</v>
      </c>
      <c r="HG763">
        <v>1282717.3999999999</v>
      </c>
    </row>
    <row r="764" spans="1:215" x14ac:dyDescent="0.25">
      <c r="A764">
        <v>55</v>
      </c>
      <c r="B764" t="s">
        <v>977</v>
      </c>
      <c r="C764">
        <v>2005</v>
      </c>
      <c r="E764" t="s">
        <v>978</v>
      </c>
      <c r="F764">
        <v>1919</v>
      </c>
      <c r="G764">
        <v>1</v>
      </c>
      <c r="H764">
        <v>1978</v>
      </c>
      <c r="I764">
        <v>2</v>
      </c>
      <c r="J764" t="s">
        <v>791</v>
      </c>
      <c r="K764" t="s">
        <v>792</v>
      </c>
      <c r="L764" t="s">
        <v>979</v>
      </c>
      <c r="M764">
        <v>1</v>
      </c>
      <c r="N764" t="s">
        <v>615</v>
      </c>
      <c r="O764">
        <v>1</v>
      </c>
      <c r="P764" t="s">
        <v>616</v>
      </c>
      <c r="Q764" t="s">
        <v>626</v>
      </c>
      <c r="R764">
        <v>2</v>
      </c>
      <c r="S764">
        <v>1</v>
      </c>
      <c r="T764" s="60">
        <v>38533</v>
      </c>
      <c r="U764" s="60">
        <v>38533</v>
      </c>
      <c r="V764" s="60">
        <v>38533</v>
      </c>
      <c r="W764" t="s">
        <v>201</v>
      </c>
      <c r="X764" t="s">
        <v>672</v>
      </c>
      <c r="Y764" t="s">
        <v>627</v>
      </c>
      <c r="Z764">
        <v>3.9999999000000001E-2</v>
      </c>
      <c r="AA764">
        <v>5.9999998999999998E-2</v>
      </c>
      <c r="AB764">
        <v>1</v>
      </c>
      <c r="AC764">
        <v>0</v>
      </c>
      <c r="AD764">
        <v>4</v>
      </c>
      <c r="AE764">
        <v>1</v>
      </c>
      <c r="AF764">
        <v>3</v>
      </c>
      <c r="AG764">
        <v>15</v>
      </c>
      <c r="BP764" s="60">
        <v>38533</v>
      </c>
      <c r="BQ764">
        <v>1489713</v>
      </c>
      <c r="BR764">
        <v>1624355</v>
      </c>
      <c r="BS764">
        <v>0.91710000999999997</v>
      </c>
      <c r="BT764">
        <v>134642</v>
      </c>
      <c r="BV764">
        <v>27479</v>
      </c>
      <c r="BW764">
        <v>14478</v>
      </c>
      <c r="BX764">
        <v>1.3396001</v>
      </c>
      <c r="BY764">
        <v>0</v>
      </c>
      <c r="BZ764">
        <v>0</v>
      </c>
      <c r="CA764">
        <v>0</v>
      </c>
      <c r="CC764">
        <v>0.10399999</v>
      </c>
      <c r="CE764">
        <v>9.6999995000000006E-2</v>
      </c>
      <c r="CG764">
        <v>2.7000000999999999E-2</v>
      </c>
      <c r="CS764">
        <v>0</v>
      </c>
      <c r="CT764">
        <v>0</v>
      </c>
      <c r="CU764">
        <v>0</v>
      </c>
      <c r="CV764">
        <v>0.49370000000000003</v>
      </c>
      <c r="CW764">
        <v>0.35909997999999999</v>
      </c>
      <c r="CX764">
        <v>0.1346</v>
      </c>
      <c r="CY764">
        <v>0.35270000000000001</v>
      </c>
      <c r="CZ764">
        <v>0.35220000000000001</v>
      </c>
      <c r="DA764">
        <v>0</v>
      </c>
      <c r="DB764">
        <v>4.3999999999999997E-2</v>
      </c>
      <c r="DC764">
        <v>0.1095</v>
      </c>
      <c r="DD764">
        <v>0</v>
      </c>
      <c r="DE764" s="61">
        <v>1E-4</v>
      </c>
      <c r="DF764">
        <v>2006</v>
      </c>
      <c r="DG764">
        <v>0.18280001000000001</v>
      </c>
      <c r="DH764">
        <v>9.7499996000000005E-2</v>
      </c>
      <c r="DI764">
        <v>0.1217</v>
      </c>
      <c r="DJ764">
        <v>0.65319996999999996</v>
      </c>
      <c r="DK764">
        <v>0.75070000000000003</v>
      </c>
      <c r="DR764">
        <v>0</v>
      </c>
      <c r="DS764">
        <v>0</v>
      </c>
      <c r="DT764">
        <v>0</v>
      </c>
      <c r="DU764">
        <v>0</v>
      </c>
      <c r="DV764">
        <v>462</v>
      </c>
      <c r="DX764">
        <v>55.599997999999999</v>
      </c>
      <c r="DY764">
        <v>30.1</v>
      </c>
      <c r="DZ764">
        <v>57.608001999999999</v>
      </c>
      <c r="EA764">
        <v>174</v>
      </c>
      <c r="EC764">
        <v>4908</v>
      </c>
      <c r="ED764">
        <v>141748.04999999999</v>
      </c>
      <c r="EF764">
        <v>28.881001000000001</v>
      </c>
      <c r="EG764">
        <v>3737</v>
      </c>
      <c r="EI764">
        <v>73</v>
      </c>
      <c r="EJ764">
        <v>30.396000000000001</v>
      </c>
      <c r="EN764">
        <v>185</v>
      </c>
      <c r="EO764">
        <v>4135.8599000000004</v>
      </c>
      <c r="EP764">
        <v>986</v>
      </c>
      <c r="ES764">
        <v>0</v>
      </c>
      <c r="EV764">
        <v>5544</v>
      </c>
      <c r="EW764">
        <v>0</v>
      </c>
      <c r="EX764">
        <v>0</v>
      </c>
      <c r="FB764">
        <v>1489713.1</v>
      </c>
      <c r="FN764">
        <v>-62.637</v>
      </c>
      <c r="FP764">
        <v>3086.5709999999999</v>
      </c>
      <c r="FQ764">
        <v>11330.441000000001</v>
      </c>
      <c r="FR764">
        <v>8064.6347999999998</v>
      </c>
      <c r="FW764">
        <v>22481.646000000001</v>
      </c>
      <c r="FX764">
        <v>109575.02</v>
      </c>
      <c r="FZ764">
        <v>13858.168</v>
      </c>
      <c r="GA764">
        <v>4456.4691999999995</v>
      </c>
      <c r="GB764">
        <v>18314.636999999999</v>
      </c>
      <c r="GG764">
        <v>0.70200001999999995</v>
      </c>
      <c r="GL764">
        <v>-3635.9729000000002</v>
      </c>
      <c r="GM764">
        <v>2203.2489999999998</v>
      </c>
      <c r="GN764">
        <v>-2054.4839000000002</v>
      </c>
      <c r="GO764">
        <v>-1991.847</v>
      </c>
      <c r="GQ764">
        <v>146884.79999999999</v>
      </c>
      <c r="GR764">
        <v>-140515.69</v>
      </c>
      <c r="GS764">
        <v>-140515.69</v>
      </c>
      <c r="HA764">
        <v>-248.87601000000001</v>
      </c>
      <c r="HB764">
        <v>-731.56597999999997</v>
      </c>
      <c r="HE764">
        <v>-141496.13</v>
      </c>
      <c r="HG764">
        <v>1288106</v>
      </c>
    </row>
    <row r="765" spans="1:215" x14ac:dyDescent="0.25">
      <c r="A765">
        <v>55</v>
      </c>
      <c r="B765" t="s">
        <v>977</v>
      </c>
      <c r="C765">
        <v>2006</v>
      </c>
      <c r="E765" t="s">
        <v>978</v>
      </c>
      <c r="F765">
        <v>1919</v>
      </c>
      <c r="G765">
        <v>1</v>
      </c>
      <c r="H765">
        <v>1978</v>
      </c>
      <c r="I765">
        <v>2</v>
      </c>
      <c r="J765" t="s">
        <v>791</v>
      </c>
      <c r="K765" t="s">
        <v>792</v>
      </c>
      <c r="L765" t="s">
        <v>979</v>
      </c>
      <c r="M765">
        <v>1</v>
      </c>
      <c r="N765" t="s">
        <v>615</v>
      </c>
      <c r="O765">
        <v>1</v>
      </c>
      <c r="P765" t="s">
        <v>616</v>
      </c>
      <c r="Q765" t="s">
        <v>626</v>
      </c>
      <c r="R765">
        <v>2</v>
      </c>
      <c r="S765">
        <v>1</v>
      </c>
      <c r="T765" s="60">
        <v>38898</v>
      </c>
      <c r="U765" s="60">
        <v>38898</v>
      </c>
      <c r="V765" s="60">
        <v>38898</v>
      </c>
      <c r="W765" t="s">
        <v>201</v>
      </c>
      <c r="X765" t="s">
        <v>672</v>
      </c>
      <c r="Y765" t="s">
        <v>627</v>
      </c>
      <c r="Z765">
        <v>3.9999999000000001E-2</v>
      </c>
      <c r="AA765">
        <v>5.9999998999999998E-2</v>
      </c>
      <c r="AB765">
        <v>1</v>
      </c>
      <c r="AC765">
        <v>0</v>
      </c>
      <c r="AD765">
        <v>4</v>
      </c>
      <c r="AE765">
        <v>1</v>
      </c>
      <c r="AF765">
        <v>3</v>
      </c>
      <c r="AG765">
        <v>14</v>
      </c>
      <c r="BP765" s="60">
        <v>38898</v>
      </c>
      <c r="BQ765">
        <v>1490280</v>
      </c>
      <c r="BR765">
        <v>1617653</v>
      </c>
      <c r="BS765">
        <v>0.92129998999999996</v>
      </c>
      <c r="BT765">
        <v>127373</v>
      </c>
      <c r="BV765">
        <v>21669</v>
      </c>
      <c r="BW765">
        <v>13955</v>
      </c>
      <c r="BX765">
        <v>3.2214003</v>
      </c>
      <c r="BY765">
        <v>0</v>
      </c>
      <c r="BZ765">
        <v>0</v>
      </c>
      <c r="CA765">
        <v>0</v>
      </c>
      <c r="CC765">
        <v>0.10399999</v>
      </c>
      <c r="CE765">
        <v>0.126</v>
      </c>
      <c r="CG765">
        <v>6.1999999E-2</v>
      </c>
      <c r="CS765">
        <v>0</v>
      </c>
      <c r="CT765">
        <v>0</v>
      </c>
      <c r="CU765">
        <v>0</v>
      </c>
      <c r="CV765">
        <v>0.47409999000000003</v>
      </c>
      <c r="CW765">
        <v>0.33260000000000001</v>
      </c>
      <c r="CX765">
        <v>0.14149999999999999</v>
      </c>
      <c r="CY765">
        <v>0.30410000999999998</v>
      </c>
      <c r="CZ765">
        <v>0.3039</v>
      </c>
      <c r="DA765">
        <v>0</v>
      </c>
      <c r="DB765">
        <v>4.58E-2</v>
      </c>
      <c r="DC765">
        <v>0.1759</v>
      </c>
      <c r="DD765">
        <v>0</v>
      </c>
      <c r="DE765" s="61">
        <v>1E-4</v>
      </c>
      <c r="DF765">
        <v>2007</v>
      </c>
      <c r="DG765">
        <v>0.18059998999999999</v>
      </c>
      <c r="DH765">
        <v>9.7499996000000005E-2</v>
      </c>
      <c r="DI765">
        <v>0.13590000999999999</v>
      </c>
      <c r="DJ765">
        <v>0.85580003000000004</v>
      </c>
      <c r="DK765">
        <v>0.95330000000000004</v>
      </c>
      <c r="DR765">
        <v>0</v>
      </c>
      <c r="DS765">
        <v>0</v>
      </c>
      <c r="DT765">
        <v>0</v>
      </c>
      <c r="DU765">
        <v>0</v>
      </c>
      <c r="DV765">
        <v>335</v>
      </c>
      <c r="DX765">
        <v>56.5</v>
      </c>
      <c r="DY765">
        <v>31.1</v>
      </c>
      <c r="DZ765">
        <v>58.299999</v>
      </c>
      <c r="EA765">
        <v>172</v>
      </c>
      <c r="EC765">
        <v>4882</v>
      </c>
      <c r="ED765">
        <v>145482.03</v>
      </c>
      <c r="EF765">
        <v>29.799999</v>
      </c>
      <c r="EG765">
        <v>3736</v>
      </c>
      <c r="EI765">
        <v>72.900002000000001</v>
      </c>
      <c r="EJ765">
        <v>31.295999999999999</v>
      </c>
      <c r="EN765">
        <v>172</v>
      </c>
      <c r="EO765">
        <v>4022.7361000000001</v>
      </c>
      <c r="EP765">
        <v>974</v>
      </c>
      <c r="ES765">
        <v>0</v>
      </c>
      <c r="EV765">
        <v>5389</v>
      </c>
      <c r="EW765">
        <v>0</v>
      </c>
      <c r="EX765">
        <v>0</v>
      </c>
      <c r="FB765">
        <v>1617653.3</v>
      </c>
      <c r="FN765">
        <v>-79.521000000000001</v>
      </c>
      <c r="FP765">
        <v>2312.0338999999999</v>
      </c>
      <c r="FQ765">
        <v>35953.241999999998</v>
      </c>
      <c r="FR765">
        <v>9000</v>
      </c>
      <c r="FW765">
        <v>47265.277000000002</v>
      </c>
      <c r="FX765">
        <v>107614.89</v>
      </c>
      <c r="FZ765">
        <v>15180.934999999999</v>
      </c>
      <c r="GA765">
        <v>4195.0308000000005</v>
      </c>
      <c r="GB765">
        <v>19375.967000000001</v>
      </c>
      <c r="GG765">
        <v>0.15000000999999999</v>
      </c>
      <c r="GL765">
        <v>-3271.3249999999998</v>
      </c>
      <c r="GM765">
        <v>7022.7470999999996</v>
      </c>
      <c r="GN765">
        <v>-6823.3179</v>
      </c>
      <c r="GO765">
        <v>-6743.7969000000003</v>
      </c>
      <c r="GQ765">
        <v>171184.39</v>
      </c>
      <c r="GR765">
        <v>-143899.64000000001</v>
      </c>
      <c r="GS765">
        <v>-143899.64000000001</v>
      </c>
      <c r="HA765">
        <v>-588.25800000000004</v>
      </c>
      <c r="HB765">
        <v>-792.84302000000002</v>
      </c>
      <c r="HE765">
        <v>-145280.73000000001</v>
      </c>
      <c r="HG765">
        <v>1314009.6000000001</v>
      </c>
    </row>
    <row r="766" spans="1:215" x14ac:dyDescent="0.25">
      <c r="A766">
        <v>55</v>
      </c>
      <c r="B766" t="s">
        <v>977</v>
      </c>
      <c r="C766">
        <v>2007</v>
      </c>
      <c r="E766" t="s">
        <v>978</v>
      </c>
      <c r="F766">
        <v>1919</v>
      </c>
      <c r="G766">
        <v>1</v>
      </c>
      <c r="H766">
        <v>1978</v>
      </c>
      <c r="I766">
        <v>2</v>
      </c>
      <c r="J766" t="s">
        <v>791</v>
      </c>
      <c r="K766" t="s">
        <v>792</v>
      </c>
      <c r="L766" t="s">
        <v>979</v>
      </c>
      <c r="M766">
        <v>1</v>
      </c>
      <c r="N766" t="s">
        <v>615</v>
      </c>
      <c r="O766">
        <v>1</v>
      </c>
      <c r="P766" t="s">
        <v>616</v>
      </c>
      <c r="Q766" t="s">
        <v>626</v>
      </c>
      <c r="R766">
        <v>2</v>
      </c>
      <c r="S766">
        <v>1</v>
      </c>
      <c r="T766" s="60">
        <v>39263</v>
      </c>
      <c r="U766" s="60">
        <v>39263</v>
      </c>
      <c r="V766" s="60">
        <v>39263</v>
      </c>
      <c r="W766" t="s">
        <v>201</v>
      </c>
      <c r="X766" t="s">
        <v>672</v>
      </c>
      <c r="Y766" t="s">
        <v>639</v>
      </c>
      <c r="Z766">
        <v>3.9999999000000001E-2</v>
      </c>
      <c r="AA766">
        <v>5.9999998999999998E-2</v>
      </c>
      <c r="AB766">
        <v>1</v>
      </c>
      <c r="AC766">
        <v>0</v>
      </c>
      <c r="AD766">
        <v>4</v>
      </c>
      <c r="AE766">
        <v>0</v>
      </c>
      <c r="AF766">
        <v>3</v>
      </c>
      <c r="AG766">
        <v>13</v>
      </c>
      <c r="BP766" s="60">
        <v>39263</v>
      </c>
      <c r="BQ766">
        <v>1383742</v>
      </c>
      <c r="BR766">
        <v>1610881</v>
      </c>
      <c r="BS766">
        <v>0.85900003000000003</v>
      </c>
      <c r="BT766">
        <v>227139</v>
      </c>
      <c r="BV766">
        <v>17296</v>
      </c>
      <c r="BW766">
        <v>14823</v>
      </c>
      <c r="BX766">
        <v>1.9258</v>
      </c>
      <c r="BY766">
        <v>0</v>
      </c>
      <c r="BZ766">
        <v>0</v>
      </c>
      <c r="CA766">
        <v>0</v>
      </c>
      <c r="CC766">
        <v>0.16900000000000001</v>
      </c>
      <c r="CE766">
        <v>0.126</v>
      </c>
      <c r="CG766">
        <v>0.11300001</v>
      </c>
      <c r="CS766">
        <v>0</v>
      </c>
      <c r="CT766">
        <v>0</v>
      </c>
      <c r="CU766">
        <v>0</v>
      </c>
      <c r="CV766">
        <v>0.48380002</v>
      </c>
      <c r="CW766">
        <v>0.35339999</v>
      </c>
      <c r="CX766">
        <v>0.13039999999999999</v>
      </c>
      <c r="CY766">
        <v>0.31550001999999999</v>
      </c>
      <c r="CZ766">
        <v>0.31540000000000001</v>
      </c>
      <c r="DA766">
        <v>0</v>
      </c>
      <c r="DB766">
        <v>3.7500000999999998E-2</v>
      </c>
      <c r="DC766">
        <v>0.16319998999999999</v>
      </c>
      <c r="DD766">
        <v>0</v>
      </c>
      <c r="DE766">
        <v>0</v>
      </c>
      <c r="DF766">
        <v>2008</v>
      </c>
      <c r="DG766">
        <v>0.17879998999999999</v>
      </c>
      <c r="DH766">
        <v>9.7499996000000005E-2</v>
      </c>
      <c r="DI766">
        <v>0.13800000000000001</v>
      </c>
      <c r="DJ766">
        <v>1.7758</v>
      </c>
      <c r="DK766">
        <v>1.8733001</v>
      </c>
      <c r="DR766">
        <v>0</v>
      </c>
      <c r="DS766">
        <v>0</v>
      </c>
      <c r="DT766">
        <v>0</v>
      </c>
      <c r="DU766">
        <v>0</v>
      </c>
      <c r="DV766">
        <v>266</v>
      </c>
      <c r="DX766">
        <v>57.299999</v>
      </c>
      <c r="DY766">
        <v>32.299999</v>
      </c>
      <c r="DZ766">
        <v>59.608001999999999</v>
      </c>
      <c r="EA766">
        <v>156</v>
      </c>
      <c r="EC766">
        <v>4771</v>
      </c>
      <c r="ED766">
        <v>148040.92000000001</v>
      </c>
      <c r="EF766">
        <v>31.028998999999999</v>
      </c>
      <c r="EG766">
        <v>3665</v>
      </c>
      <c r="EI766">
        <v>73.099997999999999</v>
      </c>
      <c r="EJ766">
        <v>32.543998999999999</v>
      </c>
      <c r="EN766">
        <v>163</v>
      </c>
      <c r="EO766">
        <v>3949.1641</v>
      </c>
      <c r="EP766">
        <v>943</v>
      </c>
      <c r="ES766">
        <v>0</v>
      </c>
      <c r="EV766">
        <v>5193</v>
      </c>
      <c r="EW766">
        <v>0</v>
      </c>
      <c r="EX766">
        <v>0</v>
      </c>
      <c r="FB766">
        <v>1610881.3</v>
      </c>
      <c r="FI766">
        <v>1398395</v>
      </c>
      <c r="FN766">
        <v>-83.597999999999999</v>
      </c>
      <c r="FP766">
        <v>1665.15</v>
      </c>
      <c r="FQ766">
        <v>19545.175999999999</v>
      </c>
      <c r="FR766">
        <v>9000</v>
      </c>
      <c r="FW766">
        <v>30210.326000000001</v>
      </c>
      <c r="FX766">
        <v>191951</v>
      </c>
      <c r="FZ766">
        <v>15628.634</v>
      </c>
      <c r="GA766">
        <v>4942.6548000000003</v>
      </c>
      <c r="GB766">
        <v>20571.289000000001</v>
      </c>
      <c r="GG766">
        <v>0.2</v>
      </c>
      <c r="GL766">
        <v>-3367.7871</v>
      </c>
      <c r="GM766">
        <v>13339.727000000001</v>
      </c>
      <c r="GN766">
        <v>-13143.212</v>
      </c>
      <c r="GO766">
        <v>-13059.614</v>
      </c>
      <c r="GQ766">
        <v>239561.55</v>
      </c>
      <c r="GR766">
        <v>-147030.76999999999</v>
      </c>
      <c r="GS766">
        <v>-147030.76999999999</v>
      </c>
      <c r="HA766">
        <v>-165.54201</v>
      </c>
      <c r="HB766">
        <v>-665.28101000000004</v>
      </c>
      <c r="HE766">
        <v>-147861.59</v>
      </c>
      <c r="HG766">
        <v>1405709.6</v>
      </c>
    </row>
    <row r="767" spans="1:215" x14ac:dyDescent="0.25">
      <c r="A767">
        <v>55</v>
      </c>
      <c r="B767" t="s">
        <v>977</v>
      </c>
      <c r="C767">
        <v>2008</v>
      </c>
      <c r="E767" t="s">
        <v>978</v>
      </c>
      <c r="F767">
        <v>1919</v>
      </c>
      <c r="G767">
        <v>1</v>
      </c>
      <c r="H767">
        <v>1978</v>
      </c>
      <c r="I767">
        <v>2</v>
      </c>
      <c r="J767" t="s">
        <v>791</v>
      </c>
      <c r="K767" t="s">
        <v>792</v>
      </c>
      <c r="L767" t="s">
        <v>979</v>
      </c>
      <c r="M767">
        <v>1</v>
      </c>
      <c r="N767" t="s">
        <v>615</v>
      </c>
      <c r="O767">
        <v>1</v>
      </c>
      <c r="P767" t="s">
        <v>616</v>
      </c>
      <c r="Q767" t="s">
        <v>626</v>
      </c>
      <c r="R767">
        <v>2</v>
      </c>
      <c r="S767">
        <v>1</v>
      </c>
      <c r="T767" s="60">
        <v>39629</v>
      </c>
      <c r="U767" s="60">
        <v>39629</v>
      </c>
      <c r="V767" s="60">
        <v>39629</v>
      </c>
      <c r="W767" t="s">
        <v>201</v>
      </c>
      <c r="X767" t="s">
        <v>672</v>
      </c>
      <c r="Y767" t="s">
        <v>639</v>
      </c>
      <c r="Z767">
        <v>3.9999999000000001E-2</v>
      </c>
      <c r="AA767">
        <v>5.9999998999999998E-2</v>
      </c>
      <c r="AB767">
        <v>1</v>
      </c>
      <c r="AC767">
        <v>0</v>
      </c>
      <c r="AD767">
        <v>4</v>
      </c>
      <c r="AE767">
        <v>0</v>
      </c>
      <c r="AF767">
        <v>3</v>
      </c>
      <c r="AG767">
        <v>12</v>
      </c>
      <c r="BP767" s="60">
        <v>39629</v>
      </c>
      <c r="BQ767">
        <v>1214305</v>
      </c>
      <c r="BR767">
        <v>1576855</v>
      </c>
      <c r="BS767">
        <v>0.76419996999999995</v>
      </c>
      <c r="BT767">
        <v>374685</v>
      </c>
      <c r="BV767">
        <v>13957</v>
      </c>
      <c r="BW767">
        <v>24714</v>
      </c>
      <c r="BX767">
        <v>0.61790001000000006</v>
      </c>
      <c r="BY767">
        <v>0</v>
      </c>
      <c r="BZ767">
        <v>0</v>
      </c>
      <c r="CA767">
        <v>0</v>
      </c>
      <c r="CC767">
        <v>-5.0000001000000002E-2</v>
      </c>
      <c r="CE767">
        <v>7.0000000000000007E-2</v>
      </c>
      <c r="CG767">
        <v>9.6000001000000001E-2</v>
      </c>
      <c r="CS767">
        <v>0</v>
      </c>
      <c r="CT767">
        <v>0</v>
      </c>
      <c r="CU767">
        <v>0</v>
      </c>
      <c r="CV767">
        <v>0.49930000000000002</v>
      </c>
      <c r="CW767">
        <v>0.46259999000000002</v>
      </c>
      <c r="CX767">
        <v>3.6699998999999997E-2</v>
      </c>
      <c r="CY767">
        <v>0.33559999000000001</v>
      </c>
      <c r="CZ767">
        <v>0.33550000000000002</v>
      </c>
      <c r="DA767">
        <v>0</v>
      </c>
      <c r="DB767">
        <v>4.1900000999999999E-2</v>
      </c>
      <c r="DC767">
        <v>0.1232</v>
      </c>
      <c r="DD767">
        <v>0</v>
      </c>
      <c r="DE767">
        <v>0</v>
      </c>
      <c r="DF767">
        <v>2009</v>
      </c>
      <c r="DG767">
        <v>0.12180001</v>
      </c>
      <c r="DH767">
        <v>9.7499996000000005E-2</v>
      </c>
      <c r="DI767">
        <v>9.7200006000000005E-2</v>
      </c>
      <c r="DJ767">
        <v>3.6457000000000002</v>
      </c>
      <c r="DK767">
        <v>3.7432001000000001</v>
      </c>
      <c r="DR767">
        <v>0</v>
      </c>
      <c r="DS767">
        <v>0</v>
      </c>
      <c r="DT767">
        <v>0</v>
      </c>
      <c r="DU767">
        <v>0</v>
      </c>
      <c r="DV767">
        <v>211</v>
      </c>
      <c r="DX767">
        <v>58.099997999999999</v>
      </c>
      <c r="DY767">
        <v>33.5</v>
      </c>
      <c r="DZ767">
        <v>60.178001000000002</v>
      </c>
      <c r="EA767">
        <v>134</v>
      </c>
      <c r="EC767">
        <v>4646</v>
      </c>
      <c r="ED767">
        <v>147826</v>
      </c>
      <c r="EF767">
        <v>31.818000999999999</v>
      </c>
      <c r="EG767">
        <v>3577</v>
      </c>
      <c r="EI767">
        <v>73.300003000000004</v>
      </c>
      <c r="EJ767">
        <v>33.251998999999998</v>
      </c>
      <c r="EN767">
        <v>154</v>
      </c>
      <c r="EO767">
        <v>3886.3440000000001</v>
      </c>
      <c r="EP767">
        <v>915</v>
      </c>
      <c r="ES767">
        <v>0</v>
      </c>
      <c r="EV767">
        <v>4991</v>
      </c>
      <c r="EW767">
        <v>0</v>
      </c>
      <c r="EX767">
        <v>0</v>
      </c>
      <c r="FB767">
        <v>1576854.9</v>
      </c>
      <c r="FI767">
        <v>1214523</v>
      </c>
      <c r="FN767">
        <v>-371.6</v>
      </c>
      <c r="FP767">
        <v>1431.2449999999999</v>
      </c>
      <c r="FQ767">
        <v>6405.1040000000003</v>
      </c>
      <c r="FR767">
        <v>8866.5097999999998</v>
      </c>
      <c r="FW767">
        <v>16702.859</v>
      </c>
      <c r="FX767">
        <v>-80028.789000000004</v>
      </c>
      <c r="FZ767">
        <v>17353.041000000001</v>
      </c>
      <c r="GA767">
        <v>3582.3688999999999</v>
      </c>
      <c r="GB767">
        <v>20935.41</v>
      </c>
      <c r="GG767">
        <v>0.15000000999999999</v>
      </c>
      <c r="GL767">
        <v>-3075.509</v>
      </c>
      <c r="GM767">
        <v>10301.407999999999</v>
      </c>
      <c r="GN767">
        <v>-9430.6699000000008</v>
      </c>
      <c r="GO767">
        <v>-9059.0702999999994</v>
      </c>
      <c r="GQ767">
        <v>-44595.144999999997</v>
      </c>
      <c r="GR767">
        <v>-148221.48000000001</v>
      </c>
      <c r="GS767">
        <v>-148221.48000000001</v>
      </c>
      <c r="HA767">
        <v>-727.13098000000002</v>
      </c>
      <c r="HB767">
        <v>-690.45599000000004</v>
      </c>
      <c r="HD767">
        <v>-155.13999999999999</v>
      </c>
      <c r="HE767">
        <v>-149794.20000000001</v>
      </c>
      <c r="HG767">
        <v>1211320.3</v>
      </c>
    </row>
    <row r="768" spans="1:215" x14ac:dyDescent="0.25">
      <c r="A768">
        <v>55</v>
      </c>
      <c r="B768" t="s">
        <v>977</v>
      </c>
      <c r="C768">
        <v>2009</v>
      </c>
      <c r="E768" t="s">
        <v>978</v>
      </c>
      <c r="F768">
        <v>1919</v>
      </c>
      <c r="G768">
        <v>1</v>
      </c>
      <c r="H768">
        <v>1978</v>
      </c>
      <c r="I768">
        <v>2</v>
      </c>
      <c r="J768" t="s">
        <v>791</v>
      </c>
      <c r="K768" t="s">
        <v>792</v>
      </c>
      <c r="L768" t="s">
        <v>979</v>
      </c>
      <c r="M768">
        <v>1</v>
      </c>
      <c r="N768" t="s">
        <v>615</v>
      </c>
      <c r="O768">
        <v>1</v>
      </c>
      <c r="P768" t="s">
        <v>616</v>
      </c>
      <c r="Q768" t="s">
        <v>626</v>
      </c>
      <c r="R768">
        <v>2</v>
      </c>
      <c r="S768">
        <v>1</v>
      </c>
      <c r="T768" s="60">
        <v>39994</v>
      </c>
      <c r="U768" s="60">
        <v>39994</v>
      </c>
      <c r="V768" s="60">
        <v>39994</v>
      </c>
      <c r="W768" t="s">
        <v>201</v>
      </c>
      <c r="X768" t="s">
        <v>672</v>
      </c>
      <c r="Y768" t="s">
        <v>639</v>
      </c>
      <c r="Z768">
        <v>3.9999999000000001E-2</v>
      </c>
      <c r="AA768">
        <v>5.9999998999999998E-2</v>
      </c>
      <c r="AB768">
        <v>1</v>
      </c>
      <c r="AC768">
        <v>0</v>
      </c>
      <c r="AD768">
        <v>4</v>
      </c>
      <c r="AE768">
        <v>0</v>
      </c>
      <c r="AF768">
        <v>3</v>
      </c>
      <c r="AG768">
        <v>11</v>
      </c>
      <c r="BP768" s="60">
        <v>39994</v>
      </c>
      <c r="BQ768">
        <v>880133</v>
      </c>
      <c r="BR768">
        <v>1551099</v>
      </c>
      <c r="BS768">
        <v>0.55879997999999997</v>
      </c>
      <c r="BT768">
        <v>694878</v>
      </c>
      <c r="BV768">
        <v>10979</v>
      </c>
      <c r="BW768">
        <v>40026</v>
      </c>
      <c r="BX768">
        <v>0.39090002000000001</v>
      </c>
      <c r="BY768">
        <v>0</v>
      </c>
      <c r="BZ768">
        <v>0</v>
      </c>
      <c r="CA768">
        <v>0</v>
      </c>
      <c r="CC768">
        <v>-0.17499999999999999</v>
      </c>
      <c r="CE768">
        <v>-2.9000001000000001E-2</v>
      </c>
      <c r="CG768">
        <v>2.1999999999999999E-2</v>
      </c>
      <c r="CS768">
        <v>0</v>
      </c>
      <c r="CT768">
        <v>0</v>
      </c>
      <c r="CU768">
        <v>0</v>
      </c>
      <c r="CV768">
        <v>0.55449998</v>
      </c>
      <c r="CW768">
        <v>0.38469999999999999</v>
      </c>
      <c r="CX768">
        <v>0.16980000000000001</v>
      </c>
      <c r="CY768">
        <v>0.25979998999999998</v>
      </c>
      <c r="CZ768">
        <v>0.25969999999999999</v>
      </c>
      <c r="DA768">
        <v>0</v>
      </c>
      <c r="DB768">
        <v>0</v>
      </c>
      <c r="DC768">
        <v>0.1857</v>
      </c>
      <c r="DD768">
        <v>0</v>
      </c>
      <c r="DE768">
        <v>0</v>
      </c>
      <c r="DF768">
        <v>2010</v>
      </c>
      <c r="DG768">
        <v>0.10630000000000001</v>
      </c>
      <c r="DH768">
        <v>9.7499996000000005E-2</v>
      </c>
      <c r="DI768">
        <v>0.1009</v>
      </c>
      <c r="DJ768">
        <v>8.2379999000000002</v>
      </c>
      <c r="DK768">
        <v>8.3354997999999991</v>
      </c>
      <c r="DR768">
        <v>0</v>
      </c>
      <c r="DS768">
        <v>0</v>
      </c>
      <c r="DT768">
        <v>0</v>
      </c>
      <c r="DU768">
        <v>0</v>
      </c>
      <c r="DV768">
        <v>174</v>
      </c>
      <c r="DX768">
        <v>59.200001</v>
      </c>
      <c r="DY768">
        <v>34.599997999999999</v>
      </c>
      <c r="DZ768">
        <v>62.308998000000003</v>
      </c>
      <c r="EA768">
        <v>120</v>
      </c>
      <c r="EC768">
        <v>4493</v>
      </c>
      <c r="ED768">
        <v>148708</v>
      </c>
      <c r="EF768">
        <v>33.097999999999999</v>
      </c>
      <c r="EG768">
        <v>3468</v>
      </c>
      <c r="EI768">
        <v>73.599997999999999</v>
      </c>
      <c r="EJ768">
        <v>34.428001000000002</v>
      </c>
      <c r="EN768">
        <v>146</v>
      </c>
      <c r="EO768">
        <v>3779.0639999999999</v>
      </c>
      <c r="EP768">
        <v>879</v>
      </c>
      <c r="ES768">
        <v>0</v>
      </c>
      <c r="EV768">
        <v>4787</v>
      </c>
      <c r="EW768">
        <v>0</v>
      </c>
      <c r="EX768">
        <v>0</v>
      </c>
      <c r="FB768">
        <v>1551099</v>
      </c>
      <c r="FI768">
        <v>859895</v>
      </c>
      <c r="FN768">
        <v>-315.70100000000002</v>
      </c>
      <c r="FP768">
        <v>1072.1300000000001</v>
      </c>
      <c r="FQ768">
        <v>6645.5258999999996</v>
      </c>
      <c r="FR768">
        <v>9000</v>
      </c>
      <c r="FW768">
        <v>16717.655999999999</v>
      </c>
      <c r="FX768">
        <v>-231292.77</v>
      </c>
      <c r="FZ768">
        <v>6610.6059999999998</v>
      </c>
      <c r="GA768">
        <v>481.51001000000002</v>
      </c>
      <c r="GB768">
        <v>7092.1162000000004</v>
      </c>
      <c r="GL768">
        <v>-579.40997000000004</v>
      </c>
      <c r="GM768">
        <v>3664.4360000000001</v>
      </c>
      <c r="GN768">
        <v>-2071.2739000000001</v>
      </c>
      <c r="GO768">
        <v>-1755.5730000000001</v>
      </c>
      <c r="GQ768">
        <v>-206469.23</v>
      </c>
      <c r="GR768">
        <v>-148745.03</v>
      </c>
      <c r="GS768">
        <v>-148745.03</v>
      </c>
      <c r="HA768">
        <v>-88.278998999999999</v>
      </c>
      <c r="HB768">
        <v>-760.69201999999996</v>
      </c>
      <c r="HD768">
        <v>-1881.569</v>
      </c>
      <c r="HE768">
        <v>-151475.57999999999</v>
      </c>
      <c r="HG768">
        <v>853375.5</v>
      </c>
    </row>
    <row r="769" spans="1:215" x14ac:dyDescent="0.25">
      <c r="A769">
        <v>55</v>
      </c>
      <c r="B769" t="s">
        <v>977</v>
      </c>
      <c r="C769">
        <v>2010</v>
      </c>
      <c r="E769" t="s">
        <v>978</v>
      </c>
      <c r="F769">
        <v>1919</v>
      </c>
      <c r="G769">
        <v>1</v>
      </c>
      <c r="H769">
        <v>1978</v>
      </c>
      <c r="I769">
        <v>2</v>
      </c>
      <c r="J769" t="s">
        <v>791</v>
      </c>
      <c r="K769" t="s">
        <v>792</v>
      </c>
      <c r="L769" t="s">
        <v>979</v>
      </c>
      <c r="M769">
        <v>1</v>
      </c>
      <c r="N769" t="s">
        <v>615</v>
      </c>
      <c r="O769">
        <v>1</v>
      </c>
      <c r="P769" t="s">
        <v>616</v>
      </c>
      <c r="Q769" t="s">
        <v>626</v>
      </c>
      <c r="R769">
        <v>2</v>
      </c>
      <c r="S769">
        <v>1</v>
      </c>
      <c r="T769" s="60">
        <v>40359</v>
      </c>
      <c r="U769" s="60">
        <v>40359</v>
      </c>
      <c r="V769" s="60">
        <v>40359</v>
      </c>
      <c r="W769" t="s">
        <v>201</v>
      </c>
      <c r="X769" t="s">
        <v>620</v>
      </c>
      <c r="Y769" t="s">
        <v>627</v>
      </c>
      <c r="Z769">
        <v>2.9999998999999999E-2</v>
      </c>
      <c r="AA769">
        <v>8.5000001000000006E-2</v>
      </c>
      <c r="AB769">
        <v>1</v>
      </c>
      <c r="AC769">
        <v>1</v>
      </c>
      <c r="AE769">
        <v>1</v>
      </c>
      <c r="AF769">
        <v>3</v>
      </c>
      <c r="AG769">
        <v>21</v>
      </c>
      <c r="BP769" s="60">
        <v>40359</v>
      </c>
      <c r="BQ769">
        <v>844033</v>
      </c>
      <c r="BR769">
        <v>1286151</v>
      </c>
      <c r="BS769">
        <v>0.65620005000000003</v>
      </c>
      <c r="BT769">
        <v>442118</v>
      </c>
      <c r="BV769">
        <v>11090</v>
      </c>
      <c r="BW769">
        <v>91360</v>
      </c>
      <c r="BX769">
        <v>0.15100000999999999</v>
      </c>
      <c r="BY769">
        <v>0</v>
      </c>
      <c r="BZ769">
        <v>0</v>
      </c>
      <c r="CA769">
        <v>0</v>
      </c>
      <c r="CC769">
        <v>0.152</v>
      </c>
      <c r="CE769">
        <v>-3.7999999E-2</v>
      </c>
      <c r="CG769">
        <v>3.4000002000000001E-2</v>
      </c>
      <c r="CJ769">
        <v>2.9000001000000001E-2</v>
      </c>
      <c r="CR769">
        <v>1</v>
      </c>
      <c r="CS769">
        <v>0</v>
      </c>
      <c r="CT769">
        <v>0</v>
      </c>
      <c r="CU769">
        <v>0</v>
      </c>
      <c r="CV769">
        <v>0.62</v>
      </c>
      <c r="CW769">
        <v>0.43000000999999999</v>
      </c>
      <c r="CX769">
        <v>0.19</v>
      </c>
      <c r="CY769">
        <v>0.34999998999999998</v>
      </c>
      <c r="CZ769">
        <v>0</v>
      </c>
      <c r="DA769">
        <v>0</v>
      </c>
      <c r="DB769">
        <v>0</v>
      </c>
      <c r="DC769">
        <v>2.9999998999999999E-2</v>
      </c>
      <c r="DD769">
        <v>0</v>
      </c>
      <c r="DE769">
        <v>0</v>
      </c>
      <c r="DF769">
        <v>2011</v>
      </c>
      <c r="DG769">
        <v>5.8600000999999999E-2</v>
      </c>
      <c r="DH769">
        <v>9.7499996000000005E-2</v>
      </c>
      <c r="DI769">
        <v>0</v>
      </c>
      <c r="DJ769">
        <v>5.2901001000000001</v>
      </c>
      <c r="DK769">
        <v>5.3875998999999997</v>
      </c>
      <c r="DR769">
        <v>0</v>
      </c>
      <c r="DS769">
        <v>0</v>
      </c>
      <c r="DT769">
        <v>0</v>
      </c>
      <c r="DU769">
        <v>0</v>
      </c>
      <c r="DV769">
        <v>143</v>
      </c>
      <c r="DX769">
        <v>60.099997999999999</v>
      </c>
      <c r="DY769">
        <v>35.5</v>
      </c>
      <c r="DZ769">
        <v>62.116000999999997</v>
      </c>
      <c r="EA769">
        <v>102</v>
      </c>
      <c r="EC769">
        <v>4343</v>
      </c>
      <c r="ED769">
        <v>144906</v>
      </c>
      <c r="EF769">
        <v>33.365001999999997</v>
      </c>
      <c r="EG769">
        <v>3360</v>
      </c>
      <c r="EN769">
        <v>143</v>
      </c>
      <c r="EP769">
        <v>840</v>
      </c>
      <c r="ES769">
        <v>0</v>
      </c>
      <c r="EV769">
        <v>4588</v>
      </c>
      <c r="EW769">
        <v>0</v>
      </c>
      <c r="EX769">
        <v>0</v>
      </c>
      <c r="FB769">
        <v>1287974</v>
      </c>
      <c r="FI769">
        <v>844033</v>
      </c>
      <c r="FN769">
        <v>-93</v>
      </c>
      <c r="FP769">
        <v>4798</v>
      </c>
      <c r="FQ769">
        <v>1081</v>
      </c>
      <c r="FR769">
        <v>9000</v>
      </c>
      <c r="FW769">
        <v>14879</v>
      </c>
      <c r="FX769">
        <v>103547</v>
      </c>
      <c r="FZ769">
        <v>11472</v>
      </c>
      <c r="GA769">
        <v>11648</v>
      </c>
      <c r="GB769">
        <v>23120</v>
      </c>
      <c r="GL769">
        <v>-1486</v>
      </c>
      <c r="GM769">
        <v>769</v>
      </c>
      <c r="GN769">
        <v>-240</v>
      </c>
      <c r="GO769">
        <v>-147</v>
      </c>
      <c r="GQ769">
        <v>140589</v>
      </c>
      <c r="GR769">
        <v>-147099</v>
      </c>
      <c r="GS769">
        <v>-147099</v>
      </c>
      <c r="HA769">
        <v>-27</v>
      </c>
      <c r="HB769">
        <v>-1235</v>
      </c>
      <c r="HD769">
        <v>-1571</v>
      </c>
      <c r="HE769">
        <v>-149932</v>
      </c>
      <c r="HG769">
        <v>844033</v>
      </c>
    </row>
    <row r="770" spans="1:215" x14ac:dyDescent="0.25">
      <c r="A770">
        <v>55</v>
      </c>
      <c r="B770" t="s">
        <v>977</v>
      </c>
      <c r="C770">
        <v>2011</v>
      </c>
      <c r="E770" t="s">
        <v>978</v>
      </c>
      <c r="F770">
        <v>1919</v>
      </c>
      <c r="G770">
        <v>1</v>
      </c>
      <c r="H770">
        <v>1978</v>
      </c>
      <c r="I770">
        <v>2</v>
      </c>
      <c r="J770" t="s">
        <v>791</v>
      </c>
      <c r="K770" t="s">
        <v>792</v>
      </c>
      <c r="L770" t="s">
        <v>979</v>
      </c>
      <c r="M770">
        <v>1</v>
      </c>
      <c r="N770" t="s">
        <v>615</v>
      </c>
      <c r="O770">
        <v>1</v>
      </c>
      <c r="P770" t="s">
        <v>616</v>
      </c>
      <c r="Q770" t="s">
        <v>626</v>
      </c>
      <c r="R770">
        <v>2</v>
      </c>
      <c r="S770">
        <v>1</v>
      </c>
      <c r="T770" s="60">
        <v>40724</v>
      </c>
      <c r="U770" s="60">
        <v>40724</v>
      </c>
      <c r="V770" s="60">
        <v>40724</v>
      </c>
      <c r="W770" t="s">
        <v>201</v>
      </c>
      <c r="X770" t="s">
        <v>620</v>
      </c>
      <c r="Y770" t="s">
        <v>627</v>
      </c>
      <c r="Z770">
        <v>2.9999998999999999E-2</v>
      </c>
      <c r="AA770">
        <v>8.5000001000000006E-2</v>
      </c>
      <c r="AB770">
        <v>1</v>
      </c>
      <c r="AC770">
        <v>1</v>
      </c>
      <c r="AE770">
        <v>1</v>
      </c>
      <c r="AF770">
        <v>3</v>
      </c>
      <c r="AG770">
        <v>20</v>
      </c>
      <c r="BP770" s="60">
        <v>40724</v>
      </c>
      <c r="BQ770">
        <v>910987</v>
      </c>
      <c r="BR770">
        <v>1238703</v>
      </c>
      <c r="BS770">
        <v>0.73540002000000004</v>
      </c>
      <c r="BT770">
        <v>327716</v>
      </c>
      <c r="BV770">
        <v>7869</v>
      </c>
      <c r="BW770">
        <v>41628</v>
      </c>
      <c r="BX770">
        <v>0.66910004999999995</v>
      </c>
      <c r="BY770">
        <v>0</v>
      </c>
      <c r="BZ770">
        <v>0</v>
      </c>
      <c r="CA770">
        <v>0</v>
      </c>
      <c r="CC770">
        <v>0.23300000000000001</v>
      </c>
      <c r="CE770">
        <v>4.9000002000000001E-2</v>
      </c>
      <c r="CG770">
        <v>5.3000002999999997E-2</v>
      </c>
      <c r="CJ770">
        <v>5.8999999999999997E-2</v>
      </c>
      <c r="CR770">
        <v>1</v>
      </c>
      <c r="CS770">
        <v>0</v>
      </c>
      <c r="CT770">
        <v>0</v>
      </c>
      <c r="CU770">
        <v>0</v>
      </c>
      <c r="CV770">
        <v>0.61000001000000004</v>
      </c>
      <c r="CW770">
        <v>0.44999999000000002</v>
      </c>
      <c r="CX770">
        <v>0.16</v>
      </c>
      <c r="CY770">
        <v>0.22</v>
      </c>
      <c r="CZ770">
        <v>0</v>
      </c>
      <c r="DA770">
        <v>0</v>
      </c>
      <c r="DB770">
        <v>0</v>
      </c>
      <c r="DC770">
        <v>0.02</v>
      </c>
      <c r="DD770">
        <v>0.15000000999999999</v>
      </c>
      <c r="DE770">
        <v>0</v>
      </c>
      <c r="DF770">
        <v>2012</v>
      </c>
      <c r="DG770">
        <v>5.5899999999999998E-2</v>
      </c>
      <c r="DH770">
        <v>9.7499996000000005E-2</v>
      </c>
      <c r="DI770">
        <v>9.7499996000000005E-2</v>
      </c>
      <c r="DJ770">
        <v>5.1574998000000001</v>
      </c>
      <c r="DK770">
        <v>5.2550001000000002</v>
      </c>
      <c r="DR770">
        <v>0</v>
      </c>
      <c r="DS770">
        <v>0</v>
      </c>
      <c r="DT770">
        <v>0</v>
      </c>
      <c r="DU770">
        <v>0</v>
      </c>
      <c r="DV770">
        <v>107</v>
      </c>
      <c r="DX770">
        <v>60.700001</v>
      </c>
      <c r="DY770">
        <v>36.599997999999999</v>
      </c>
      <c r="DZ770">
        <v>63.057999000000002</v>
      </c>
      <c r="EA770">
        <v>88</v>
      </c>
      <c r="EC770">
        <v>4193</v>
      </c>
      <c r="ED770">
        <v>141525</v>
      </c>
      <c r="EF770">
        <v>33.752997999999998</v>
      </c>
      <c r="EG770">
        <v>3256</v>
      </c>
      <c r="EN770">
        <v>131</v>
      </c>
      <c r="EP770">
        <v>806</v>
      </c>
      <c r="ES770">
        <v>0</v>
      </c>
      <c r="EV770">
        <v>4388</v>
      </c>
      <c r="EW770">
        <v>0</v>
      </c>
      <c r="EX770">
        <v>0</v>
      </c>
      <c r="FB770">
        <v>1239963</v>
      </c>
      <c r="FI770">
        <v>910987</v>
      </c>
      <c r="FN770">
        <v>-179</v>
      </c>
      <c r="FP770">
        <v>767</v>
      </c>
      <c r="FQ770">
        <v>5105</v>
      </c>
      <c r="FR770">
        <v>22750</v>
      </c>
      <c r="FW770">
        <v>28622</v>
      </c>
      <c r="FX770">
        <v>183630</v>
      </c>
      <c r="GL770">
        <v>-1237</v>
      </c>
      <c r="GM770">
        <v>502</v>
      </c>
      <c r="GN770">
        <v>-235</v>
      </c>
      <c r="GO770">
        <v>-56</v>
      </c>
      <c r="GP770">
        <v>44</v>
      </c>
      <c r="GQ770">
        <v>211326</v>
      </c>
      <c r="GR770">
        <v>-143961</v>
      </c>
      <c r="GS770">
        <v>-143961</v>
      </c>
      <c r="HA770">
        <v>-178</v>
      </c>
      <c r="HB770">
        <v>-233</v>
      </c>
      <c r="HE770">
        <v>-144372</v>
      </c>
      <c r="HG770">
        <v>910987</v>
      </c>
    </row>
    <row r="771" spans="1:215" x14ac:dyDescent="0.25">
      <c r="A771">
        <v>55</v>
      </c>
      <c r="B771" t="s">
        <v>977</v>
      </c>
      <c r="C771">
        <v>2012</v>
      </c>
      <c r="E771" t="s">
        <v>978</v>
      </c>
      <c r="F771">
        <v>1919</v>
      </c>
      <c r="G771">
        <v>1</v>
      </c>
      <c r="H771">
        <v>1978</v>
      </c>
      <c r="I771">
        <v>2</v>
      </c>
      <c r="J771" t="s">
        <v>791</v>
      </c>
      <c r="K771" t="s">
        <v>792</v>
      </c>
      <c r="L771" t="s">
        <v>979</v>
      </c>
      <c r="M771">
        <v>1</v>
      </c>
      <c r="N771" t="s">
        <v>615</v>
      </c>
      <c r="O771">
        <v>1</v>
      </c>
      <c r="P771" t="s">
        <v>616</v>
      </c>
      <c r="Q771" t="s">
        <v>626</v>
      </c>
      <c r="R771">
        <v>2</v>
      </c>
      <c r="S771">
        <v>1</v>
      </c>
      <c r="T771" s="60">
        <v>41090</v>
      </c>
      <c r="U771" s="60">
        <v>41090</v>
      </c>
      <c r="V771" s="60">
        <v>41090</v>
      </c>
      <c r="W771" t="s">
        <v>201</v>
      </c>
      <c r="X771" t="s">
        <v>620</v>
      </c>
      <c r="Y771" t="s">
        <v>627</v>
      </c>
      <c r="Z771">
        <v>2.9999998999999999E-2</v>
      </c>
      <c r="AA771">
        <v>7.9999998000000003E-2</v>
      </c>
      <c r="AB771">
        <v>1</v>
      </c>
      <c r="AC771">
        <v>1</v>
      </c>
      <c r="AE771">
        <v>1</v>
      </c>
      <c r="AF771">
        <v>3</v>
      </c>
      <c r="AG771">
        <v>19</v>
      </c>
      <c r="BP771" s="60">
        <v>41090</v>
      </c>
      <c r="BQ771">
        <v>842811</v>
      </c>
      <c r="BR771">
        <v>1219735</v>
      </c>
      <c r="BS771">
        <v>0.69099997999999996</v>
      </c>
      <c r="BT771">
        <v>376924</v>
      </c>
      <c r="BV771">
        <v>5785</v>
      </c>
      <c r="BW771">
        <v>29836</v>
      </c>
      <c r="BX771">
        <v>1.8224001000000001</v>
      </c>
      <c r="BY771">
        <v>0</v>
      </c>
      <c r="BZ771">
        <v>0</v>
      </c>
      <c r="CA771">
        <v>0</v>
      </c>
      <c r="CC771">
        <v>2.4E-2</v>
      </c>
      <c r="CE771">
        <v>0.13300000000000001</v>
      </c>
      <c r="CG771">
        <v>2.3E-2</v>
      </c>
      <c r="CJ771">
        <v>7.0000000000000007E-2</v>
      </c>
      <c r="CR771">
        <v>1</v>
      </c>
      <c r="CS771">
        <v>0</v>
      </c>
      <c r="CT771">
        <v>0</v>
      </c>
      <c r="CU771">
        <v>0</v>
      </c>
      <c r="CV771">
        <v>0.60000001999999997</v>
      </c>
      <c r="CW771">
        <v>0.44999999000000002</v>
      </c>
      <c r="CX771">
        <v>0.15000000999999999</v>
      </c>
      <c r="CY771">
        <v>0.23999999</v>
      </c>
      <c r="CZ771">
        <v>0</v>
      </c>
      <c r="DA771">
        <v>0</v>
      </c>
      <c r="DB771">
        <v>0</v>
      </c>
      <c r="DC771">
        <v>0</v>
      </c>
      <c r="DD771">
        <v>0.16</v>
      </c>
      <c r="DE771">
        <v>0</v>
      </c>
      <c r="DF771">
        <v>2013</v>
      </c>
      <c r="DG771">
        <v>0.10979999999999999</v>
      </c>
      <c r="DH771">
        <v>9.7499996000000005E-2</v>
      </c>
      <c r="DI771">
        <v>9.7499996000000005E-2</v>
      </c>
      <c r="DJ771">
        <v>7.6558003000000001</v>
      </c>
      <c r="DK771">
        <v>7.7533002</v>
      </c>
      <c r="DR771">
        <v>0</v>
      </c>
      <c r="DS771">
        <v>0</v>
      </c>
      <c r="DT771">
        <v>0</v>
      </c>
      <c r="DU771">
        <v>0</v>
      </c>
      <c r="DV771">
        <v>80</v>
      </c>
      <c r="DX771">
        <v>61.5</v>
      </c>
      <c r="DY771">
        <v>38.200001</v>
      </c>
      <c r="DZ771">
        <v>65.900002000000001</v>
      </c>
      <c r="EA771">
        <v>69</v>
      </c>
      <c r="EC771">
        <v>4055</v>
      </c>
      <c r="ED771">
        <v>139151.22</v>
      </c>
      <c r="EF771">
        <v>34.316001999999997</v>
      </c>
      <c r="EG771">
        <v>3142</v>
      </c>
      <c r="EJ771">
        <v>35.535998999999997</v>
      </c>
      <c r="EN771">
        <v>123</v>
      </c>
      <c r="EO771">
        <v>3201.4441000000002</v>
      </c>
      <c r="EP771">
        <v>790</v>
      </c>
      <c r="ES771">
        <v>0</v>
      </c>
      <c r="EV771">
        <v>4204</v>
      </c>
      <c r="EW771">
        <v>0</v>
      </c>
      <c r="EX771">
        <v>0</v>
      </c>
      <c r="EZ771">
        <v>43128</v>
      </c>
      <c r="FA771">
        <v>11555</v>
      </c>
      <c r="FB771">
        <v>1220783</v>
      </c>
      <c r="FI771">
        <v>842811</v>
      </c>
      <c r="FN771">
        <v>-243</v>
      </c>
      <c r="FP771">
        <v>564</v>
      </c>
      <c r="FQ771">
        <v>31623</v>
      </c>
      <c r="FR771">
        <v>22750</v>
      </c>
      <c r="FW771">
        <v>54937</v>
      </c>
      <c r="FX771">
        <v>18911</v>
      </c>
      <c r="GL771">
        <v>-1079</v>
      </c>
      <c r="GM771">
        <v>628</v>
      </c>
      <c r="GN771">
        <v>-261</v>
      </c>
      <c r="GO771">
        <v>-18</v>
      </c>
      <c r="GP771">
        <v>207</v>
      </c>
      <c r="GQ771">
        <v>73343</v>
      </c>
      <c r="GR771">
        <v>-140709</v>
      </c>
      <c r="GS771">
        <v>-140709</v>
      </c>
      <c r="HA771">
        <v>-638</v>
      </c>
      <c r="HB771">
        <v>-172</v>
      </c>
      <c r="HE771">
        <v>-141519</v>
      </c>
      <c r="HG771">
        <v>842811</v>
      </c>
    </row>
    <row r="772" spans="1:215" x14ac:dyDescent="0.25">
      <c r="A772">
        <v>55</v>
      </c>
      <c r="B772" t="s">
        <v>977</v>
      </c>
      <c r="C772">
        <v>2013</v>
      </c>
      <c r="E772" t="s">
        <v>978</v>
      </c>
      <c r="F772">
        <v>1919</v>
      </c>
      <c r="G772">
        <v>1</v>
      </c>
      <c r="H772">
        <v>1978</v>
      </c>
      <c r="I772">
        <v>2</v>
      </c>
      <c r="J772" t="s">
        <v>791</v>
      </c>
      <c r="K772" t="s">
        <v>792</v>
      </c>
      <c r="L772" t="s">
        <v>979</v>
      </c>
      <c r="M772">
        <v>1</v>
      </c>
      <c r="N772" t="s">
        <v>615</v>
      </c>
      <c r="O772">
        <v>1</v>
      </c>
      <c r="P772" t="s">
        <v>616</v>
      </c>
      <c r="Q772" t="s">
        <v>626</v>
      </c>
      <c r="R772">
        <v>2</v>
      </c>
      <c r="S772">
        <v>1</v>
      </c>
      <c r="T772" s="60">
        <v>41455</v>
      </c>
      <c r="U772" s="60">
        <v>41455</v>
      </c>
      <c r="V772" s="60">
        <v>41455</v>
      </c>
      <c r="W772" t="s">
        <v>201</v>
      </c>
      <c r="X772" t="s">
        <v>620</v>
      </c>
      <c r="Y772" t="s">
        <v>627</v>
      </c>
      <c r="Z772">
        <v>2.9999998999999999E-2</v>
      </c>
      <c r="AA772">
        <v>7.9999998000000003E-2</v>
      </c>
      <c r="AB772">
        <v>1</v>
      </c>
      <c r="AC772">
        <v>1</v>
      </c>
      <c r="AE772">
        <v>1</v>
      </c>
      <c r="AF772">
        <v>3</v>
      </c>
      <c r="AG772">
        <v>18</v>
      </c>
      <c r="AO772">
        <v>868813</v>
      </c>
      <c r="AP772">
        <v>868813</v>
      </c>
      <c r="AQ772">
        <v>-82122</v>
      </c>
      <c r="AR772">
        <v>1</v>
      </c>
      <c r="BP772" s="60">
        <v>41455</v>
      </c>
      <c r="BQ772">
        <v>868813</v>
      </c>
      <c r="BR772">
        <v>1167123</v>
      </c>
      <c r="BS772">
        <v>0.74440002000000005</v>
      </c>
      <c r="BT772">
        <v>298310</v>
      </c>
      <c r="BV772">
        <v>4369</v>
      </c>
      <c r="BW772">
        <v>33448</v>
      </c>
      <c r="BX772">
        <v>1.6577001</v>
      </c>
      <c r="BY772">
        <v>0</v>
      </c>
      <c r="BZ772">
        <v>0</v>
      </c>
      <c r="CA772">
        <v>0</v>
      </c>
      <c r="CC772">
        <v>0.14199999999999999</v>
      </c>
      <c r="CE772">
        <v>0.13</v>
      </c>
      <c r="CG772">
        <v>6.1999999E-2</v>
      </c>
      <c r="CJ772">
        <v>8.1999995000000006E-2</v>
      </c>
      <c r="CR772">
        <v>1</v>
      </c>
      <c r="CS772">
        <v>0</v>
      </c>
      <c r="CT772">
        <v>0</v>
      </c>
      <c r="CU772">
        <v>0</v>
      </c>
      <c r="CV772">
        <v>0.60000001999999997</v>
      </c>
      <c r="CW772">
        <v>0.44999999000000002</v>
      </c>
      <c r="CX772">
        <v>0.15000000999999999</v>
      </c>
      <c r="CY772">
        <v>0.25</v>
      </c>
      <c r="CZ772">
        <v>0</v>
      </c>
      <c r="DA772">
        <v>0</v>
      </c>
      <c r="DB772">
        <v>0</v>
      </c>
      <c r="DC772">
        <v>0</v>
      </c>
      <c r="DD772">
        <v>0.15000000999999999</v>
      </c>
      <c r="DE772">
        <v>0</v>
      </c>
      <c r="DF772">
        <v>2014</v>
      </c>
      <c r="DG772">
        <v>0.1069</v>
      </c>
      <c r="DH772">
        <v>9.7499996000000005E-2</v>
      </c>
      <c r="DI772">
        <v>9.7499996000000005E-2</v>
      </c>
      <c r="DJ772">
        <v>7.7053003000000002</v>
      </c>
      <c r="DK772">
        <v>7.8028002000000001</v>
      </c>
      <c r="DR772">
        <v>0</v>
      </c>
      <c r="DS772">
        <v>0</v>
      </c>
      <c r="DT772">
        <v>0</v>
      </c>
      <c r="DU772">
        <v>0</v>
      </c>
      <c r="DV772">
        <v>64</v>
      </c>
      <c r="DW772">
        <v>4258</v>
      </c>
      <c r="DX772">
        <v>61.400002000000001</v>
      </c>
      <c r="DY772">
        <v>38.900002000000001</v>
      </c>
      <c r="DZ772">
        <v>66.530997999999997</v>
      </c>
      <c r="EA772">
        <v>57</v>
      </c>
      <c r="EC772">
        <v>3909</v>
      </c>
      <c r="ED772">
        <v>135832.72</v>
      </c>
      <c r="EF772">
        <v>34.749001</v>
      </c>
      <c r="EG772">
        <v>3022</v>
      </c>
      <c r="EI772">
        <v>36.036999000000002</v>
      </c>
      <c r="EN772">
        <v>117</v>
      </c>
      <c r="EP772">
        <v>770</v>
      </c>
      <c r="ES772">
        <v>0</v>
      </c>
      <c r="EV772">
        <v>4030</v>
      </c>
      <c r="EW772">
        <v>0</v>
      </c>
      <c r="EX772">
        <v>0</v>
      </c>
      <c r="FB772">
        <v>1167874</v>
      </c>
      <c r="FI772">
        <v>868813</v>
      </c>
      <c r="FN772">
        <v>-198</v>
      </c>
      <c r="FP772">
        <v>24000</v>
      </c>
      <c r="FQ772">
        <v>31447</v>
      </c>
      <c r="FR772">
        <v>426</v>
      </c>
      <c r="FW772">
        <v>55873</v>
      </c>
      <c r="FX772">
        <v>108868</v>
      </c>
      <c r="GL772">
        <v>-1118</v>
      </c>
      <c r="GM772">
        <v>598</v>
      </c>
      <c r="GN772">
        <v>-232</v>
      </c>
      <c r="GO772">
        <v>-34</v>
      </c>
      <c r="GP772">
        <v>8</v>
      </c>
      <c r="GQ772">
        <v>163997</v>
      </c>
      <c r="GR772">
        <v>-137807</v>
      </c>
      <c r="GS772">
        <v>-137807</v>
      </c>
      <c r="HA772">
        <v>-57</v>
      </c>
      <c r="HB772">
        <v>-131</v>
      </c>
      <c r="HE772">
        <v>-137995</v>
      </c>
      <c r="HG772">
        <v>868813</v>
      </c>
    </row>
    <row r="773" spans="1:215" x14ac:dyDescent="0.25">
      <c r="A773">
        <v>55</v>
      </c>
      <c r="B773" t="s">
        <v>977</v>
      </c>
      <c r="C773">
        <v>2014</v>
      </c>
      <c r="E773" t="s">
        <v>978</v>
      </c>
      <c r="F773">
        <v>1919</v>
      </c>
      <c r="G773">
        <v>1</v>
      </c>
      <c r="H773">
        <v>1978</v>
      </c>
      <c r="I773">
        <v>2</v>
      </c>
      <c r="J773" t="s">
        <v>791</v>
      </c>
      <c r="K773" t="s">
        <v>792</v>
      </c>
      <c r="L773" t="s">
        <v>979</v>
      </c>
      <c r="M773">
        <v>1</v>
      </c>
      <c r="N773" t="s">
        <v>615</v>
      </c>
      <c r="O773">
        <v>1</v>
      </c>
      <c r="P773" t="s">
        <v>616</v>
      </c>
      <c r="Q773" t="s">
        <v>626</v>
      </c>
      <c r="R773">
        <v>2</v>
      </c>
      <c r="S773">
        <v>1</v>
      </c>
      <c r="T773" s="60">
        <v>41820</v>
      </c>
      <c r="U773" s="60">
        <v>41820</v>
      </c>
      <c r="V773" s="60">
        <v>41820</v>
      </c>
      <c r="W773" t="s">
        <v>201</v>
      </c>
      <c r="X773" t="s">
        <v>620</v>
      </c>
      <c r="Y773" t="s">
        <v>627</v>
      </c>
      <c r="Z773">
        <v>2.9999998999999999E-2</v>
      </c>
      <c r="AA773">
        <v>7.9999998000000003E-2</v>
      </c>
      <c r="AB773">
        <v>1</v>
      </c>
      <c r="AC773">
        <v>1</v>
      </c>
      <c r="AE773">
        <v>1</v>
      </c>
      <c r="AF773">
        <v>3</v>
      </c>
      <c r="AG773">
        <v>17</v>
      </c>
      <c r="AO773">
        <v>935946</v>
      </c>
      <c r="AP773">
        <v>935946</v>
      </c>
      <c r="AQ773">
        <v>-78717</v>
      </c>
      <c r="AR773">
        <v>1</v>
      </c>
      <c r="BP773" s="60">
        <v>41820</v>
      </c>
      <c r="BQ773">
        <v>935946</v>
      </c>
      <c r="BR773">
        <v>1140920</v>
      </c>
      <c r="BS773">
        <v>0.82029998000000004</v>
      </c>
      <c r="BT773">
        <v>204974</v>
      </c>
      <c r="BV773">
        <v>3795</v>
      </c>
      <c r="BW773">
        <v>29242</v>
      </c>
      <c r="BX773">
        <v>1.8953998999999999</v>
      </c>
      <c r="BY773">
        <v>0</v>
      </c>
      <c r="BZ773">
        <v>0</v>
      </c>
      <c r="CA773">
        <v>0</v>
      </c>
      <c r="CC773">
        <v>0.186</v>
      </c>
      <c r="CE773">
        <v>0.115</v>
      </c>
      <c r="CG773">
        <v>0.14499999999999999</v>
      </c>
      <c r="CJ773">
        <v>8.3999999000000006E-2</v>
      </c>
      <c r="CR773">
        <v>1</v>
      </c>
      <c r="CS773">
        <v>0</v>
      </c>
      <c r="CT773">
        <v>0</v>
      </c>
      <c r="CU773">
        <v>0</v>
      </c>
      <c r="CV773">
        <v>0.61400001999999998</v>
      </c>
      <c r="CW773">
        <v>0.45700002000000001</v>
      </c>
      <c r="CX773">
        <v>0.15700001</v>
      </c>
      <c r="CY773">
        <v>0.23400000000000001</v>
      </c>
      <c r="CZ773">
        <v>0</v>
      </c>
      <c r="DA773">
        <v>0</v>
      </c>
      <c r="DB773">
        <v>0</v>
      </c>
      <c r="DC773">
        <v>2.5999998999999999E-2</v>
      </c>
      <c r="DD773">
        <v>0.126</v>
      </c>
      <c r="DE773">
        <v>0</v>
      </c>
      <c r="DF773">
        <v>2015</v>
      </c>
      <c r="DG773">
        <v>0.10770001</v>
      </c>
      <c r="DH773">
        <v>9.7499996000000005E-2</v>
      </c>
      <c r="DI773">
        <v>9.7499996000000005E-2</v>
      </c>
      <c r="DJ773">
        <v>6.5922999000000004</v>
      </c>
      <c r="DK773">
        <v>6.6897998000000003</v>
      </c>
      <c r="DR773">
        <v>0</v>
      </c>
      <c r="DS773">
        <v>0</v>
      </c>
      <c r="DT773">
        <v>0</v>
      </c>
      <c r="DU773">
        <v>0</v>
      </c>
      <c r="DV773">
        <v>42</v>
      </c>
      <c r="DW773">
        <v>2851</v>
      </c>
      <c r="DX773">
        <v>61.900002000000001</v>
      </c>
      <c r="DY773">
        <v>39.599997999999999</v>
      </c>
      <c r="DZ773">
        <v>67.880996999999994</v>
      </c>
      <c r="EA773">
        <v>43</v>
      </c>
      <c r="EC773">
        <v>3777</v>
      </c>
      <c r="ED773">
        <v>133139</v>
      </c>
      <c r="EF773">
        <v>35.25</v>
      </c>
      <c r="EG773">
        <v>2929</v>
      </c>
      <c r="EN773">
        <v>109</v>
      </c>
      <c r="EP773">
        <v>739</v>
      </c>
      <c r="EV773">
        <v>3862</v>
      </c>
      <c r="EW773">
        <v>0</v>
      </c>
      <c r="EX773">
        <v>0</v>
      </c>
      <c r="FB773">
        <v>1141324</v>
      </c>
      <c r="FN773">
        <v>-169</v>
      </c>
      <c r="FP773">
        <v>24000</v>
      </c>
      <c r="FQ773">
        <v>31426</v>
      </c>
      <c r="FR773">
        <v>370</v>
      </c>
      <c r="FW773">
        <v>55796</v>
      </c>
      <c r="FX773">
        <v>146829</v>
      </c>
      <c r="GL773">
        <v>-1227</v>
      </c>
      <c r="GM773">
        <v>529</v>
      </c>
      <c r="GN773">
        <v>-174</v>
      </c>
      <c r="GO773">
        <v>-5</v>
      </c>
      <c r="GP773">
        <v>39</v>
      </c>
      <c r="GQ773">
        <v>201792</v>
      </c>
      <c r="GR773">
        <v>-134466</v>
      </c>
      <c r="GS773">
        <v>-134466</v>
      </c>
      <c r="HA773">
        <v>-47</v>
      </c>
      <c r="HB773">
        <v>-146</v>
      </c>
      <c r="HE773">
        <v>-134659</v>
      </c>
      <c r="HG773">
        <v>935946</v>
      </c>
    </row>
    <row r="774" spans="1:215" x14ac:dyDescent="0.25">
      <c r="A774">
        <v>56</v>
      </c>
      <c r="B774" t="s">
        <v>980</v>
      </c>
      <c r="C774">
        <v>2001</v>
      </c>
      <c r="E774" t="s">
        <v>981</v>
      </c>
      <c r="F774">
        <v>1931</v>
      </c>
      <c r="G774">
        <v>0</v>
      </c>
      <c r="I774">
        <v>0</v>
      </c>
      <c r="J774" t="s">
        <v>791</v>
      </c>
      <c r="K774" t="s">
        <v>792</v>
      </c>
      <c r="L774" t="s">
        <v>792</v>
      </c>
      <c r="M774">
        <v>1</v>
      </c>
      <c r="N774" t="s">
        <v>615</v>
      </c>
      <c r="O774">
        <v>1</v>
      </c>
      <c r="P774" t="s">
        <v>616</v>
      </c>
      <c r="Q774" t="s">
        <v>626</v>
      </c>
      <c r="R774">
        <v>2</v>
      </c>
      <c r="S774">
        <v>1</v>
      </c>
      <c r="T774" s="60">
        <v>37072</v>
      </c>
      <c r="U774" s="60">
        <v>37073</v>
      </c>
      <c r="V774" s="60">
        <v>37072</v>
      </c>
      <c r="W774" t="s">
        <v>201</v>
      </c>
      <c r="X774" t="s">
        <v>982</v>
      </c>
      <c r="Y774" t="s">
        <v>627</v>
      </c>
      <c r="Z774">
        <v>5.0000001000000002E-2</v>
      </c>
      <c r="AA774">
        <v>8.5000001000000006E-2</v>
      </c>
      <c r="AB774">
        <v>1</v>
      </c>
      <c r="AC774">
        <v>0</v>
      </c>
      <c r="AD774">
        <v>5</v>
      </c>
      <c r="AE774">
        <v>1</v>
      </c>
      <c r="AF774">
        <v>3</v>
      </c>
      <c r="AG774">
        <v>30</v>
      </c>
      <c r="BP774" s="60">
        <v>37072</v>
      </c>
      <c r="BQ774">
        <v>10527270</v>
      </c>
      <c r="BR774">
        <v>12105337</v>
      </c>
      <c r="BS774">
        <v>0.87</v>
      </c>
      <c r="BT774">
        <v>1578067</v>
      </c>
      <c r="BV774">
        <v>3466587</v>
      </c>
      <c r="BW774">
        <v>237064</v>
      </c>
      <c r="BX774">
        <v>0.79390000999999999</v>
      </c>
      <c r="BY774">
        <v>0</v>
      </c>
      <c r="BZ774">
        <v>0</v>
      </c>
      <c r="CA774">
        <v>0</v>
      </c>
      <c r="CC774">
        <v>-7.1000002000000006E-2</v>
      </c>
      <c r="CE774">
        <v>4.3999999999999997E-2</v>
      </c>
      <c r="CG774">
        <v>0.108</v>
      </c>
      <c r="CR774">
        <v>1</v>
      </c>
      <c r="CS774">
        <v>0</v>
      </c>
      <c r="CT774">
        <v>0</v>
      </c>
      <c r="CU774">
        <v>0</v>
      </c>
      <c r="CV774">
        <v>0.61800003000000003</v>
      </c>
      <c r="CW774">
        <v>0.47899999999999998</v>
      </c>
      <c r="CX774">
        <v>0.13900000000000001</v>
      </c>
      <c r="CY774">
        <v>0.24200000999999999</v>
      </c>
      <c r="CZ774">
        <v>0</v>
      </c>
      <c r="DA774">
        <v>0</v>
      </c>
      <c r="DB774">
        <v>0</v>
      </c>
      <c r="DC774">
        <v>8.9999999999999993E-3</v>
      </c>
      <c r="DD774">
        <v>0.13100000000000001</v>
      </c>
      <c r="DE774">
        <v>0</v>
      </c>
      <c r="DF774">
        <v>2002</v>
      </c>
      <c r="DG774">
        <v>0.20209999000000001</v>
      </c>
      <c r="DH774">
        <v>6.1999999E-2</v>
      </c>
      <c r="DI774">
        <v>0.1401</v>
      </c>
      <c r="DJ774">
        <v>6.9200001999999997E-2</v>
      </c>
      <c r="DK774">
        <v>0.13120000000000001</v>
      </c>
      <c r="DR774">
        <v>0</v>
      </c>
      <c r="DS774">
        <v>0</v>
      </c>
      <c r="DT774">
        <v>0</v>
      </c>
      <c r="DU774">
        <v>0</v>
      </c>
      <c r="DV774">
        <v>138759</v>
      </c>
      <c r="DW774">
        <v>3614000</v>
      </c>
      <c r="DZ774">
        <v>26.042000000000002</v>
      </c>
      <c r="EA774">
        <v>25917</v>
      </c>
      <c r="EB774">
        <v>83027</v>
      </c>
      <c r="EC774">
        <v>49414</v>
      </c>
      <c r="ED774">
        <v>598709</v>
      </c>
      <c r="EF774">
        <v>12.116</v>
      </c>
      <c r="EG774">
        <v>41797</v>
      </c>
      <c r="EN774">
        <v>1468</v>
      </c>
      <c r="EP774">
        <v>6149</v>
      </c>
      <c r="ES774">
        <v>0</v>
      </c>
      <c r="EV774">
        <v>297117</v>
      </c>
      <c r="EW774">
        <v>0</v>
      </c>
      <c r="EX774">
        <v>0</v>
      </c>
      <c r="FN774">
        <v>-1739</v>
      </c>
      <c r="FP774">
        <v>173380</v>
      </c>
      <c r="FQ774">
        <v>188208</v>
      </c>
      <c r="FW774">
        <v>361588</v>
      </c>
      <c r="FX774">
        <v>-1746031</v>
      </c>
      <c r="FZ774">
        <v>107375</v>
      </c>
      <c r="GA774">
        <v>117710</v>
      </c>
      <c r="GB774">
        <v>225085</v>
      </c>
      <c r="GL774">
        <v>-6712</v>
      </c>
      <c r="GM774">
        <v>59671</v>
      </c>
      <c r="GN774">
        <v>-54661</v>
      </c>
      <c r="GO774">
        <v>-52922</v>
      </c>
      <c r="GP774">
        <v>770206</v>
      </c>
      <c r="GQ774">
        <v>-390854</v>
      </c>
      <c r="GR774">
        <v>-592210</v>
      </c>
      <c r="GS774">
        <v>-592210</v>
      </c>
      <c r="HA774">
        <v>-18768</v>
      </c>
      <c r="HB774">
        <v>-8344</v>
      </c>
      <c r="HD774">
        <v>-2441</v>
      </c>
      <c r="HE774">
        <v>-621763</v>
      </c>
      <c r="HG774">
        <v>9930076</v>
      </c>
    </row>
    <row r="775" spans="1:215" x14ac:dyDescent="0.25">
      <c r="A775">
        <v>56</v>
      </c>
      <c r="B775" t="s">
        <v>980</v>
      </c>
      <c r="C775">
        <v>2002</v>
      </c>
      <c r="E775" t="s">
        <v>981</v>
      </c>
      <c r="F775">
        <v>1931</v>
      </c>
      <c r="G775">
        <v>0</v>
      </c>
      <c r="I775">
        <v>0</v>
      </c>
      <c r="J775" t="s">
        <v>791</v>
      </c>
      <c r="K775" t="s">
        <v>792</v>
      </c>
      <c r="L775" t="s">
        <v>792</v>
      </c>
      <c r="M775">
        <v>1</v>
      </c>
      <c r="N775" t="s">
        <v>615</v>
      </c>
      <c r="O775">
        <v>1</v>
      </c>
      <c r="P775" t="s">
        <v>616</v>
      </c>
      <c r="Q775" t="s">
        <v>626</v>
      </c>
      <c r="R775">
        <v>2</v>
      </c>
      <c r="S775">
        <v>1</v>
      </c>
      <c r="T775" s="60">
        <v>37437</v>
      </c>
      <c r="U775" s="60">
        <v>37438</v>
      </c>
      <c r="V775" s="60">
        <v>37437</v>
      </c>
      <c r="W775" t="s">
        <v>201</v>
      </c>
      <c r="X775" t="s">
        <v>982</v>
      </c>
      <c r="Y775" t="s">
        <v>627</v>
      </c>
      <c r="Z775">
        <v>5.0000001000000002E-2</v>
      </c>
      <c r="AA775">
        <v>8.5000001000000006E-2</v>
      </c>
      <c r="AB775">
        <v>1</v>
      </c>
      <c r="AC775">
        <v>0</v>
      </c>
      <c r="AD775">
        <v>5</v>
      </c>
      <c r="AE775">
        <v>1</v>
      </c>
      <c r="AF775">
        <v>3</v>
      </c>
      <c r="AG775">
        <v>29</v>
      </c>
      <c r="BP775" s="60">
        <v>37437</v>
      </c>
      <c r="BQ775">
        <v>11017414</v>
      </c>
      <c r="BR775">
        <v>12958105</v>
      </c>
      <c r="BS775">
        <v>0.85000001999999997</v>
      </c>
      <c r="BT775">
        <v>1940691</v>
      </c>
      <c r="BV775">
        <v>3809864</v>
      </c>
      <c r="BW775">
        <v>260047</v>
      </c>
      <c r="BX775">
        <v>0.79589999</v>
      </c>
      <c r="BY775">
        <v>0</v>
      </c>
      <c r="BZ775">
        <v>0</v>
      </c>
      <c r="CA775">
        <v>0</v>
      </c>
      <c r="CC775">
        <v>-7.9999998000000003E-2</v>
      </c>
      <c r="CE775">
        <v>-2.1999999999999999E-2</v>
      </c>
      <c r="CG775">
        <v>5.0000001000000002E-2</v>
      </c>
      <c r="CR775">
        <v>1</v>
      </c>
      <c r="CS775">
        <v>0</v>
      </c>
      <c r="CT775">
        <v>0</v>
      </c>
      <c r="CU775">
        <v>0</v>
      </c>
      <c r="CV775">
        <v>0.62300003000000004</v>
      </c>
      <c r="CW775">
        <v>0.46200001000000002</v>
      </c>
      <c r="CX775">
        <v>0.161</v>
      </c>
      <c r="CY775">
        <v>0.24200000999999999</v>
      </c>
      <c r="CZ775">
        <v>0</v>
      </c>
      <c r="DA775">
        <v>0</v>
      </c>
      <c r="DB775">
        <v>0</v>
      </c>
      <c r="DC775">
        <v>2E-3</v>
      </c>
      <c r="DD775">
        <v>0.13300000000000001</v>
      </c>
      <c r="DE775">
        <v>0</v>
      </c>
      <c r="DF775">
        <v>2003</v>
      </c>
      <c r="DG775">
        <v>0.20219999999999999</v>
      </c>
      <c r="DH775">
        <v>6.1999999E-2</v>
      </c>
      <c r="DI775">
        <v>0.14019999999999999</v>
      </c>
      <c r="DJ775">
        <v>6.8800001999999999E-2</v>
      </c>
      <c r="DK775">
        <v>0.13079999</v>
      </c>
      <c r="DR775">
        <v>0</v>
      </c>
      <c r="DS775">
        <v>0</v>
      </c>
      <c r="DT775">
        <v>0</v>
      </c>
      <c r="DU775">
        <v>0</v>
      </c>
      <c r="DV775">
        <v>137817</v>
      </c>
      <c r="DW775">
        <v>3728000</v>
      </c>
      <c r="DZ775">
        <v>27.049999</v>
      </c>
      <c r="EA775">
        <v>29353</v>
      </c>
      <c r="EB775">
        <v>87114</v>
      </c>
      <c r="EC775">
        <v>50878</v>
      </c>
      <c r="ED775">
        <v>629052</v>
      </c>
      <c r="EF775">
        <v>12.364000000000001</v>
      </c>
      <c r="EG775">
        <v>43037</v>
      </c>
      <c r="EN775">
        <v>1565</v>
      </c>
      <c r="EP775">
        <v>6276</v>
      </c>
      <c r="ES775">
        <v>0</v>
      </c>
      <c r="EV775">
        <v>305162</v>
      </c>
      <c r="EW775">
        <v>0</v>
      </c>
      <c r="EX775">
        <v>0</v>
      </c>
      <c r="FN775">
        <v>-1992</v>
      </c>
      <c r="FP775">
        <v>191422</v>
      </c>
      <c r="FQ775">
        <v>206982</v>
      </c>
      <c r="FW775">
        <v>398404</v>
      </c>
      <c r="FX775">
        <v>-1528313</v>
      </c>
      <c r="FZ775">
        <v>92252</v>
      </c>
      <c r="GA775">
        <v>95738</v>
      </c>
      <c r="GB775">
        <v>187990</v>
      </c>
      <c r="GL775">
        <v>-6099</v>
      </c>
      <c r="GM775">
        <v>24384</v>
      </c>
      <c r="GN775">
        <v>-18481</v>
      </c>
      <c r="GO775">
        <v>-16489</v>
      </c>
      <c r="GP775">
        <v>578892</v>
      </c>
      <c r="GQ775">
        <v>-363223</v>
      </c>
      <c r="GR775">
        <v>-642088</v>
      </c>
      <c r="GS775">
        <v>-642088</v>
      </c>
      <c r="HA775">
        <v>-16267</v>
      </c>
      <c r="HB775">
        <v>-8680</v>
      </c>
      <c r="HD775">
        <v>-2356</v>
      </c>
      <c r="HE775">
        <v>-669391</v>
      </c>
      <c r="HG775">
        <v>8897462</v>
      </c>
    </row>
    <row r="776" spans="1:215" x14ac:dyDescent="0.25">
      <c r="A776">
        <v>56</v>
      </c>
      <c r="B776" t="s">
        <v>980</v>
      </c>
      <c r="C776">
        <v>2003</v>
      </c>
      <c r="E776" t="s">
        <v>981</v>
      </c>
      <c r="F776">
        <v>1931</v>
      </c>
      <c r="G776">
        <v>0</v>
      </c>
      <c r="I776">
        <v>0</v>
      </c>
      <c r="J776" t="s">
        <v>791</v>
      </c>
      <c r="K776" t="s">
        <v>792</v>
      </c>
      <c r="L776" t="s">
        <v>792</v>
      </c>
      <c r="M776">
        <v>1</v>
      </c>
      <c r="N776" t="s">
        <v>615</v>
      </c>
      <c r="O776">
        <v>1</v>
      </c>
      <c r="P776" t="s">
        <v>616</v>
      </c>
      <c r="Q776" t="s">
        <v>626</v>
      </c>
      <c r="R776">
        <v>2</v>
      </c>
      <c r="S776">
        <v>1</v>
      </c>
      <c r="T776" s="60">
        <v>37802</v>
      </c>
      <c r="U776" s="60">
        <v>37803</v>
      </c>
      <c r="V776" s="60">
        <v>37802</v>
      </c>
      <c r="W776" t="s">
        <v>201</v>
      </c>
      <c r="X776" t="s">
        <v>982</v>
      </c>
      <c r="Y776" t="s">
        <v>627</v>
      </c>
      <c r="Z776">
        <v>5.0000001000000002E-2</v>
      </c>
      <c r="AA776">
        <v>8.5000001000000006E-2</v>
      </c>
      <c r="AB776">
        <v>1</v>
      </c>
      <c r="AC776">
        <v>0</v>
      </c>
      <c r="AD776">
        <v>5</v>
      </c>
      <c r="AE776">
        <v>1</v>
      </c>
      <c r="AF776">
        <v>3</v>
      </c>
      <c r="AG776">
        <v>28</v>
      </c>
      <c r="BP776" s="60">
        <v>37802</v>
      </c>
      <c r="BQ776">
        <v>11195902</v>
      </c>
      <c r="BR776">
        <v>13776198</v>
      </c>
      <c r="BS776">
        <v>0.81300002000000005</v>
      </c>
      <c r="BT776">
        <v>2580296</v>
      </c>
      <c r="BV776">
        <v>4387649</v>
      </c>
      <c r="BW776">
        <v>299494</v>
      </c>
      <c r="BX776">
        <v>0.74019997999999998</v>
      </c>
      <c r="BY776">
        <v>0</v>
      </c>
      <c r="BZ776">
        <v>0</v>
      </c>
      <c r="CA776">
        <v>0</v>
      </c>
      <c r="CC776">
        <v>2.4E-2</v>
      </c>
      <c r="CE776">
        <v>-4.3999999999999997E-2</v>
      </c>
      <c r="CG776">
        <v>1.4E-2</v>
      </c>
      <c r="CJ776">
        <v>8.1999995000000006E-2</v>
      </c>
      <c r="CR776">
        <v>1</v>
      </c>
      <c r="CS776">
        <v>0</v>
      </c>
      <c r="CT776">
        <v>0</v>
      </c>
      <c r="CU776">
        <v>0</v>
      </c>
      <c r="CV776">
        <v>0.62099998999999995</v>
      </c>
      <c r="CW776">
        <v>0.47699999999999998</v>
      </c>
      <c r="CX776">
        <v>0.14399998999999999</v>
      </c>
      <c r="CY776">
        <v>0.23499999999999999</v>
      </c>
      <c r="CZ776">
        <v>0</v>
      </c>
      <c r="DA776">
        <v>0</v>
      </c>
      <c r="DB776">
        <v>0</v>
      </c>
      <c r="DC776">
        <v>5.0000000000000001E-3</v>
      </c>
      <c r="DD776">
        <v>0.13900000000000001</v>
      </c>
      <c r="DE776">
        <v>0</v>
      </c>
      <c r="DF776">
        <v>2004</v>
      </c>
      <c r="DG776">
        <v>8.6099996999999998E-2</v>
      </c>
      <c r="DH776">
        <v>5.1100000999999999E-2</v>
      </c>
      <c r="DI776">
        <v>3.5000000000000003E-2</v>
      </c>
      <c r="DJ776">
        <v>6.7799999999999999E-2</v>
      </c>
      <c r="DK776">
        <v>0.11890000000000001</v>
      </c>
      <c r="DR776">
        <v>0</v>
      </c>
      <c r="DS776">
        <v>0</v>
      </c>
      <c r="DT776">
        <v>0</v>
      </c>
      <c r="DU776">
        <v>0</v>
      </c>
      <c r="DV776">
        <v>140066</v>
      </c>
      <c r="DW776">
        <v>4233217</v>
      </c>
      <c r="DX776">
        <v>45.200001</v>
      </c>
      <c r="DY776">
        <v>9.6000004000000008</v>
      </c>
      <c r="DZ776">
        <v>30.222999999999999</v>
      </c>
      <c r="EA776">
        <v>32128</v>
      </c>
      <c r="EB776">
        <v>94340</v>
      </c>
      <c r="EC776">
        <v>52563</v>
      </c>
      <c r="ED776">
        <v>642269</v>
      </c>
      <c r="EF776">
        <v>12.218999999999999</v>
      </c>
      <c r="EG776">
        <v>44532</v>
      </c>
      <c r="EI776">
        <v>71.400002000000001</v>
      </c>
      <c r="EJ776">
        <v>12.215999999999999</v>
      </c>
      <c r="EN776">
        <v>1640</v>
      </c>
      <c r="EO776">
        <v>15881.76</v>
      </c>
      <c r="EP776">
        <v>6391</v>
      </c>
      <c r="ES776">
        <v>0</v>
      </c>
      <c r="EV776">
        <v>319097</v>
      </c>
      <c r="EW776">
        <v>0</v>
      </c>
      <c r="EX776">
        <v>0</v>
      </c>
      <c r="FN776">
        <v>-1194</v>
      </c>
      <c r="FP776">
        <v>205963</v>
      </c>
      <c r="FQ776">
        <v>221689</v>
      </c>
      <c r="FW776">
        <v>427652</v>
      </c>
      <c r="FX776">
        <v>-284280</v>
      </c>
      <c r="FZ776">
        <v>54738</v>
      </c>
      <c r="GA776">
        <v>46848</v>
      </c>
      <c r="GB776">
        <v>101586</v>
      </c>
      <c r="GL776">
        <v>-12031</v>
      </c>
      <c r="GM776">
        <v>13572</v>
      </c>
      <c r="GN776">
        <v>-10065</v>
      </c>
      <c r="GO776">
        <v>-8871</v>
      </c>
      <c r="GP776">
        <v>394596</v>
      </c>
      <c r="GQ776">
        <v>631030</v>
      </c>
      <c r="GR776">
        <v>-664459</v>
      </c>
      <c r="GS776">
        <v>-664459</v>
      </c>
      <c r="HA776">
        <v>-18242</v>
      </c>
      <c r="HB776">
        <v>-8628</v>
      </c>
      <c r="HD776">
        <v>-1374</v>
      </c>
      <c r="HE776">
        <v>-692703</v>
      </c>
      <c r="HG776">
        <v>8835789</v>
      </c>
    </row>
    <row r="777" spans="1:215" x14ac:dyDescent="0.25">
      <c r="A777">
        <v>56</v>
      </c>
      <c r="B777" t="s">
        <v>980</v>
      </c>
      <c r="C777">
        <v>2004</v>
      </c>
      <c r="E777" t="s">
        <v>981</v>
      </c>
      <c r="F777">
        <v>1931</v>
      </c>
      <c r="G777">
        <v>0</v>
      </c>
      <c r="I777">
        <v>0</v>
      </c>
      <c r="J777" t="s">
        <v>791</v>
      </c>
      <c r="K777" t="s">
        <v>792</v>
      </c>
      <c r="L777" t="s">
        <v>792</v>
      </c>
      <c r="M777">
        <v>1</v>
      </c>
      <c r="N777" t="s">
        <v>615</v>
      </c>
      <c r="O777">
        <v>1</v>
      </c>
      <c r="P777" t="s">
        <v>616</v>
      </c>
      <c r="Q777" t="s">
        <v>626</v>
      </c>
      <c r="R777">
        <v>2</v>
      </c>
      <c r="S777">
        <v>1</v>
      </c>
      <c r="T777" s="60">
        <v>38168</v>
      </c>
      <c r="U777" s="60">
        <v>38169</v>
      </c>
      <c r="V777" s="60">
        <v>38168</v>
      </c>
      <c r="W777" t="s">
        <v>201</v>
      </c>
      <c r="X777" t="s">
        <v>982</v>
      </c>
      <c r="Y777" t="s">
        <v>627</v>
      </c>
      <c r="Z777">
        <v>5.0000001000000002E-2</v>
      </c>
      <c r="AA777">
        <v>8.5000001000000006E-2</v>
      </c>
      <c r="AB777">
        <v>1</v>
      </c>
      <c r="AC777">
        <v>0</v>
      </c>
      <c r="AD777">
        <v>5</v>
      </c>
      <c r="AE777">
        <v>1</v>
      </c>
      <c r="AF777">
        <v>3</v>
      </c>
      <c r="AG777">
        <v>27</v>
      </c>
      <c r="BP777" s="60">
        <v>38168</v>
      </c>
      <c r="BQ777">
        <v>11477961</v>
      </c>
      <c r="BR777">
        <v>14959465</v>
      </c>
      <c r="BS777">
        <v>0.76699996000000004</v>
      </c>
      <c r="BT777">
        <v>3481504</v>
      </c>
      <c r="BV777">
        <v>3968034</v>
      </c>
      <c r="BW777">
        <v>270387</v>
      </c>
      <c r="BX777">
        <v>0.83489996</v>
      </c>
      <c r="BY777">
        <v>0</v>
      </c>
      <c r="BZ777">
        <v>0</v>
      </c>
      <c r="CA777">
        <v>0</v>
      </c>
      <c r="CC777">
        <v>0.16500001</v>
      </c>
      <c r="CE777">
        <v>3.0999999E-2</v>
      </c>
      <c r="CG777">
        <v>2.1999999999999999E-2</v>
      </c>
      <c r="CJ777">
        <v>9.6000001000000001E-2</v>
      </c>
      <c r="CR777">
        <v>1</v>
      </c>
      <c r="CS777">
        <v>0</v>
      </c>
      <c r="CT777">
        <v>0</v>
      </c>
      <c r="CU777">
        <v>0</v>
      </c>
      <c r="CV777">
        <v>0.63300002</v>
      </c>
      <c r="CW777">
        <v>0.47999998999999999</v>
      </c>
      <c r="CX777">
        <v>0.153</v>
      </c>
      <c r="CY777">
        <v>0.20999999</v>
      </c>
      <c r="CZ777">
        <v>0</v>
      </c>
      <c r="DA777">
        <v>0</v>
      </c>
      <c r="DB777">
        <v>0</v>
      </c>
      <c r="DC777">
        <v>2.9999998999999999E-2</v>
      </c>
      <c r="DD777">
        <v>0.127</v>
      </c>
      <c r="DE777">
        <v>0</v>
      </c>
      <c r="DF777">
        <v>2005</v>
      </c>
      <c r="DG777">
        <v>7.7800006000000005E-2</v>
      </c>
      <c r="DH777">
        <v>5.0999998999999997E-2</v>
      </c>
      <c r="DI777">
        <v>2.6800001E-2</v>
      </c>
      <c r="DJ777">
        <v>7.1400002000000004E-2</v>
      </c>
      <c r="DK777">
        <v>0.12239999999999999</v>
      </c>
      <c r="DR777">
        <v>0</v>
      </c>
      <c r="DS777">
        <v>0</v>
      </c>
      <c r="DT777">
        <v>0</v>
      </c>
      <c r="DU777">
        <v>0</v>
      </c>
      <c r="DV777">
        <v>138164</v>
      </c>
      <c r="DW777">
        <v>4220503</v>
      </c>
      <c r="DX777">
        <v>45.599997999999999</v>
      </c>
      <c r="DY777">
        <v>9.8999995999999992</v>
      </c>
      <c r="DZ777">
        <v>30.547001000000002</v>
      </c>
      <c r="EA777">
        <v>33915</v>
      </c>
      <c r="EB777">
        <v>102265</v>
      </c>
      <c r="EC777">
        <v>54780</v>
      </c>
      <c r="ED777">
        <v>690178</v>
      </c>
      <c r="EF777">
        <v>12.635999999999999</v>
      </c>
      <c r="EG777">
        <v>46470</v>
      </c>
      <c r="EI777">
        <v>72</v>
      </c>
      <c r="EJ777">
        <v>12.66</v>
      </c>
      <c r="EN777">
        <v>1760</v>
      </c>
      <c r="EO777">
        <v>17233.919999999998</v>
      </c>
      <c r="EP777">
        <v>6550</v>
      </c>
      <c r="ES777">
        <v>0</v>
      </c>
      <c r="EV777">
        <v>329124</v>
      </c>
      <c r="EW777">
        <v>0</v>
      </c>
      <c r="EX777">
        <v>0</v>
      </c>
      <c r="FB777">
        <v>6308743</v>
      </c>
      <c r="FN777">
        <v>-995</v>
      </c>
      <c r="FP777">
        <v>215697</v>
      </c>
      <c r="FQ777">
        <v>225744</v>
      </c>
      <c r="FW777">
        <v>441441</v>
      </c>
      <c r="FX777">
        <v>842489</v>
      </c>
      <c r="FZ777">
        <v>55265</v>
      </c>
      <c r="GA777">
        <v>65765</v>
      </c>
      <c r="GB777">
        <v>121030</v>
      </c>
      <c r="GL777">
        <v>-12899</v>
      </c>
      <c r="GM777">
        <v>11849</v>
      </c>
      <c r="GN777">
        <v>-8566</v>
      </c>
      <c r="GO777">
        <v>-7571</v>
      </c>
      <c r="GP777">
        <v>485188</v>
      </c>
      <c r="GQ777">
        <v>1880532</v>
      </c>
      <c r="GR777">
        <v>-687124</v>
      </c>
      <c r="GS777">
        <v>-687124</v>
      </c>
      <c r="HA777">
        <v>-22556</v>
      </c>
      <c r="HB777">
        <v>-8830</v>
      </c>
      <c r="HD777">
        <v>-2725</v>
      </c>
      <c r="HE777">
        <v>-721235</v>
      </c>
      <c r="HG777">
        <v>9995086</v>
      </c>
    </row>
    <row r="778" spans="1:215" x14ac:dyDescent="0.25">
      <c r="A778">
        <v>56</v>
      </c>
      <c r="B778" t="s">
        <v>980</v>
      </c>
      <c r="C778">
        <v>2005</v>
      </c>
      <c r="E778" t="s">
        <v>981</v>
      </c>
      <c r="F778">
        <v>1931</v>
      </c>
      <c r="G778">
        <v>0</v>
      </c>
      <c r="I778">
        <v>0</v>
      </c>
      <c r="J778" t="s">
        <v>791</v>
      </c>
      <c r="K778" t="s">
        <v>792</v>
      </c>
      <c r="L778" t="s">
        <v>792</v>
      </c>
      <c r="M778">
        <v>1</v>
      </c>
      <c r="N778" t="s">
        <v>615</v>
      </c>
      <c r="O778">
        <v>1</v>
      </c>
      <c r="P778" t="s">
        <v>616</v>
      </c>
      <c r="Q778" t="s">
        <v>626</v>
      </c>
      <c r="R778">
        <v>2</v>
      </c>
      <c r="S778">
        <v>1</v>
      </c>
      <c r="T778" s="60">
        <v>38533</v>
      </c>
      <c r="U778" s="60">
        <v>38534</v>
      </c>
      <c r="V778" s="60">
        <v>38533</v>
      </c>
      <c r="W778" t="s">
        <v>201</v>
      </c>
      <c r="X778" t="s">
        <v>982</v>
      </c>
      <c r="Y778" t="s">
        <v>627</v>
      </c>
      <c r="Z778">
        <v>5.0000001000000002E-2</v>
      </c>
      <c r="AA778">
        <v>8.5000001000000006E-2</v>
      </c>
      <c r="AB778">
        <v>1</v>
      </c>
      <c r="AC778">
        <v>0</v>
      </c>
      <c r="AD778">
        <v>5</v>
      </c>
      <c r="AE778">
        <v>1</v>
      </c>
      <c r="AF778">
        <v>3</v>
      </c>
      <c r="AG778">
        <v>26</v>
      </c>
      <c r="BP778" s="60">
        <v>38533</v>
      </c>
      <c r="BQ778">
        <v>11843936</v>
      </c>
      <c r="BR778">
        <v>15892555</v>
      </c>
      <c r="BS778">
        <v>0.745</v>
      </c>
      <c r="BT778">
        <v>4048619</v>
      </c>
      <c r="BV778">
        <v>4096138</v>
      </c>
      <c r="BW778">
        <v>304328</v>
      </c>
      <c r="BX778">
        <v>0.76550001000000001</v>
      </c>
      <c r="BY778">
        <v>0</v>
      </c>
      <c r="BZ778">
        <v>0</v>
      </c>
      <c r="CA778">
        <v>0</v>
      </c>
      <c r="CC778">
        <v>0.107</v>
      </c>
      <c r="CE778">
        <v>9.6999995000000006E-2</v>
      </c>
      <c r="CG778">
        <v>2.4E-2</v>
      </c>
      <c r="CJ778">
        <v>9.1000005999999994E-2</v>
      </c>
      <c r="CR778">
        <v>1</v>
      </c>
      <c r="CS778">
        <v>0</v>
      </c>
      <c r="CT778">
        <v>0</v>
      </c>
      <c r="CU778">
        <v>0</v>
      </c>
      <c r="CV778">
        <v>0.65599996000000005</v>
      </c>
      <c r="CW778">
        <v>0.50700003000000005</v>
      </c>
      <c r="CX778">
        <v>0.14899999</v>
      </c>
      <c r="CY778">
        <v>0.23400000000000001</v>
      </c>
      <c r="CZ778">
        <v>0</v>
      </c>
      <c r="DA778">
        <v>0</v>
      </c>
      <c r="DB778">
        <v>0</v>
      </c>
      <c r="DC778">
        <v>1.2E-2</v>
      </c>
      <c r="DD778">
        <v>9.8000005000000001E-2</v>
      </c>
      <c r="DE778">
        <v>0</v>
      </c>
      <c r="DF778">
        <v>2006</v>
      </c>
      <c r="DG778">
        <v>7.7899999999999997E-2</v>
      </c>
      <c r="DH778">
        <v>5.3000002999999997E-2</v>
      </c>
      <c r="DI778">
        <v>2.4900001000000001E-2</v>
      </c>
      <c r="DJ778">
        <v>7.4399999999999994E-2</v>
      </c>
      <c r="DK778">
        <v>0.12740000000000001</v>
      </c>
      <c r="DR778">
        <v>0</v>
      </c>
      <c r="DS778">
        <v>0</v>
      </c>
      <c r="DT778">
        <v>0</v>
      </c>
      <c r="DU778">
        <v>0</v>
      </c>
      <c r="DV778">
        <v>142303</v>
      </c>
      <c r="DW778">
        <v>4530883</v>
      </c>
      <c r="DX778">
        <v>45.799999</v>
      </c>
      <c r="DY778">
        <v>9.8999995999999992</v>
      </c>
      <c r="DZ778">
        <v>31.84</v>
      </c>
      <c r="EA778">
        <v>35768</v>
      </c>
      <c r="EB778">
        <v>100369</v>
      </c>
      <c r="EC778">
        <v>56651</v>
      </c>
      <c r="ED778">
        <v>720971</v>
      </c>
      <c r="EF778">
        <v>12.727</v>
      </c>
      <c r="EG778">
        <v>48148</v>
      </c>
      <c r="EI778">
        <v>72.099997999999999</v>
      </c>
      <c r="EJ778">
        <v>12.72</v>
      </c>
      <c r="EN778">
        <v>1853</v>
      </c>
      <c r="EO778">
        <v>18433.645</v>
      </c>
      <c r="EP778">
        <v>6650</v>
      </c>
      <c r="ES778">
        <v>0</v>
      </c>
      <c r="EV778">
        <v>335091</v>
      </c>
      <c r="EW778">
        <v>0</v>
      </c>
      <c r="EX778">
        <v>0</v>
      </c>
      <c r="FB778">
        <v>6513057</v>
      </c>
      <c r="FN778">
        <v>-1084</v>
      </c>
      <c r="FP778">
        <v>216701</v>
      </c>
      <c r="FQ778">
        <v>232963</v>
      </c>
      <c r="FW778">
        <v>449664</v>
      </c>
      <c r="FX778">
        <v>381565</v>
      </c>
      <c r="FZ778">
        <v>62907</v>
      </c>
      <c r="GA778">
        <v>87419</v>
      </c>
      <c r="GB778">
        <v>150326</v>
      </c>
      <c r="GL778">
        <v>-14524</v>
      </c>
      <c r="GM778">
        <v>30442</v>
      </c>
      <c r="GN778">
        <v>-26789</v>
      </c>
      <c r="GO778">
        <v>-25705</v>
      </c>
      <c r="GP778">
        <v>531082</v>
      </c>
      <c r="GQ778">
        <v>1501766</v>
      </c>
      <c r="GR778">
        <v>-715043</v>
      </c>
      <c r="GS778">
        <v>-715043</v>
      </c>
      <c r="HA778">
        <v>-24952</v>
      </c>
      <c r="HB778">
        <v>-9118</v>
      </c>
      <c r="HD778">
        <v>-2040</v>
      </c>
      <c r="HE778">
        <v>-751153</v>
      </c>
      <c r="HG778">
        <v>10745699</v>
      </c>
    </row>
    <row r="779" spans="1:215" x14ac:dyDescent="0.25">
      <c r="A779">
        <v>56</v>
      </c>
      <c r="B779" t="s">
        <v>980</v>
      </c>
      <c r="C779">
        <v>2006</v>
      </c>
      <c r="E779" t="s">
        <v>981</v>
      </c>
      <c r="F779">
        <v>1931</v>
      </c>
      <c r="G779">
        <v>0</v>
      </c>
      <c r="I779">
        <v>0</v>
      </c>
      <c r="J779" t="s">
        <v>791</v>
      </c>
      <c r="K779" t="s">
        <v>792</v>
      </c>
      <c r="L779" t="s">
        <v>792</v>
      </c>
      <c r="M779">
        <v>1</v>
      </c>
      <c r="N779" t="s">
        <v>615</v>
      </c>
      <c r="O779">
        <v>1</v>
      </c>
      <c r="P779" t="s">
        <v>616</v>
      </c>
      <c r="Q779" t="s">
        <v>626</v>
      </c>
      <c r="R779">
        <v>2</v>
      </c>
      <c r="S779">
        <v>1</v>
      </c>
      <c r="T779" s="60">
        <v>38898</v>
      </c>
      <c r="U779" s="60">
        <v>38899</v>
      </c>
      <c r="V779" s="60">
        <v>38898</v>
      </c>
      <c r="W779" t="s">
        <v>201</v>
      </c>
      <c r="X779" t="s">
        <v>982</v>
      </c>
      <c r="Y779" t="s">
        <v>627</v>
      </c>
      <c r="Z779">
        <v>5.0000001000000002E-2</v>
      </c>
      <c r="AA779">
        <v>8.5000001000000006E-2</v>
      </c>
      <c r="AB779">
        <v>1</v>
      </c>
      <c r="AC779">
        <v>0</v>
      </c>
      <c r="AD779">
        <v>5</v>
      </c>
      <c r="AE779">
        <v>1</v>
      </c>
      <c r="AF779">
        <v>3</v>
      </c>
      <c r="AG779">
        <v>25</v>
      </c>
      <c r="BP779" s="60">
        <v>38898</v>
      </c>
      <c r="BQ779">
        <v>12495207</v>
      </c>
      <c r="BR779">
        <v>16737757</v>
      </c>
      <c r="BS779">
        <v>0.74699998000000001</v>
      </c>
      <c r="BT779">
        <v>4242550</v>
      </c>
      <c r="BV779">
        <v>4247109</v>
      </c>
      <c r="BW779">
        <v>327265</v>
      </c>
      <c r="BX779">
        <v>0.78080004000000003</v>
      </c>
      <c r="BY779">
        <v>0</v>
      </c>
      <c r="BZ779">
        <v>0</v>
      </c>
      <c r="CA779">
        <v>0</v>
      </c>
      <c r="CC779">
        <v>0.123</v>
      </c>
      <c r="CE779">
        <v>0.13200000000000001</v>
      </c>
      <c r="CG779">
        <v>6.4000003E-2</v>
      </c>
      <c r="CJ779">
        <v>8.6000003000000005E-2</v>
      </c>
      <c r="CR779">
        <v>1</v>
      </c>
      <c r="CS779">
        <v>0</v>
      </c>
      <c r="CT779">
        <v>0</v>
      </c>
      <c r="CU779">
        <v>0</v>
      </c>
      <c r="CV779">
        <v>0.64800000000000002</v>
      </c>
      <c r="CW779">
        <v>0.49000000999999999</v>
      </c>
      <c r="CX779">
        <v>0.15800001</v>
      </c>
      <c r="CY779">
        <v>0.23100001000000001</v>
      </c>
      <c r="CZ779">
        <v>0</v>
      </c>
      <c r="DA779">
        <v>0</v>
      </c>
      <c r="DB779">
        <v>0</v>
      </c>
      <c r="DC779">
        <v>8.9999999999999993E-3</v>
      </c>
      <c r="DD779">
        <v>0.112</v>
      </c>
      <c r="DE779">
        <v>0</v>
      </c>
      <c r="DF779">
        <v>2007</v>
      </c>
      <c r="DG779">
        <v>7.7800006000000005E-2</v>
      </c>
      <c r="DH779">
        <v>5.6299999000000003E-2</v>
      </c>
      <c r="DI779">
        <v>2.1500001000000001E-2</v>
      </c>
      <c r="DJ779">
        <v>7.2700001E-2</v>
      </c>
      <c r="DK779">
        <v>0.12899999000000001</v>
      </c>
      <c r="DR779">
        <v>0</v>
      </c>
      <c r="DS779">
        <v>0</v>
      </c>
      <c r="DT779">
        <v>0</v>
      </c>
      <c r="DU779">
        <v>0</v>
      </c>
      <c r="DV779">
        <v>144244</v>
      </c>
      <c r="DW779">
        <v>4703895</v>
      </c>
      <c r="DX779">
        <v>46</v>
      </c>
      <c r="DY779">
        <v>10</v>
      </c>
      <c r="DZ779">
        <v>32.610999999999997</v>
      </c>
      <c r="EA779">
        <v>37476</v>
      </c>
      <c r="EB779">
        <v>105590</v>
      </c>
      <c r="EC779">
        <v>59078</v>
      </c>
      <c r="ED779">
        <v>755332</v>
      </c>
      <c r="EF779">
        <v>12.785</v>
      </c>
      <c r="EG779">
        <v>50320</v>
      </c>
      <c r="EI779">
        <v>72.099997999999999</v>
      </c>
      <c r="EJ779">
        <v>12.744</v>
      </c>
      <c r="EN779">
        <v>1940</v>
      </c>
      <c r="EO779">
        <v>19415.52</v>
      </c>
      <c r="EP779">
        <v>6818</v>
      </c>
      <c r="ES779">
        <v>0</v>
      </c>
      <c r="EV779">
        <v>346388</v>
      </c>
      <c r="EW779">
        <v>0</v>
      </c>
      <c r="EX779">
        <v>0</v>
      </c>
      <c r="FB779">
        <v>6791146.5</v>
      </c>
      <c r="FN779">
        <v>-1250</v>
      </c>
      <c r="FP779">
        <v>235901</v>
      </c>
      <c r="FQ779">
        <v>255531</v>
      </c>
      <c r="FW779">
        <v>491432</v>
      </c>
      <c r="FX779">
        <v>620818</v>
      </c>
      <c r="FZ779">
        <v>78253</v>
      </c>
      <c r="GA779">
        <v>95965</v>
      </c>
      <c r="GB779">
        <v>174218</v>
      </c>
      <c r="GL779">
        <v>-16745</v>
      </c>
      <c r="GM779">
        <v>61533</v>
      </c>
      <c r="GN779">
        <v>-57389</v>
      </c>
      <c r="GO779">
        <v>-56139</v>
      </c>
      <c r="GP779">
        <v>552955</v>
      </c>
      <c r="GQ779">
        <v>1826822</v>
      </c>
      <c r="GR779">
        <v>-748391</v>
      </c>
      <c r="GS779">
        <v>-748391</v>
      </c>
      <c r="HA779">
        <v>-26452</v>
      </c>
      <c r="HB779">
        <v>-9029</v>
      </c>
      <c r="HD779">
        <v>-3093</v>
      </c>
      <c r="HE779">
        <v>-786965</v>
      </c>
      <c r="HG779">
        <v>11785556</v>
      </c>
    </row>
    <row r="780" spans="1:215" x14ac:dyDescent="0.25">
      <c r="A780">
        <v>56</v>
      </c>
      <c r="B780" t="s">
        <v>980</v>
      </c>
      <c r="C780">
        <v>2007</v>
      </c>
      <c r="E780" t="s">
        <v>981</v>
      </c>
      <c r="F780">
        <v>1931</v>
      </c>
      <c r="G780">
        <v>0</v>
      </c>
      <c r="I780">
        <v>0</v>
      </c>
      <c r="J780" t="s">
        <v>791</v>
      </c>
      <c r="K780" t="s">
        <v>792</v>
      </c>
      <c r="L780" t="s">
        <v>792</v>
      </c>
      <c r="M780">
        <v>1</v>
      </c>
      <c r="N780" t="s">
        <v>615</v>
      </c>
      <c r="O780">
        <v>1</v>
      </c>
      <c r="P780" t="s">
        <v>616</v>
      </c>
      <c r="Q780" t="s">
        <v>626</v>
      </c>
      <c r="R780">
        <v>2</v>
      </c>
      <c r="S780">
        <v>1</v>
      </c>
      <c r="T780" s="60">
        <v>39263</v>
      </c>
      <c r="U780" s="60">
        <v>39264</v>
      </c>
      <c r="V780" s="60">
        <v>39263</v>
      </c>
      <c r="W780" t="s">
        <v>201</v>
      </c>
      <c r="X780" t="s">
        <v>982</v>
      </c>
      <c r="Y780" t="s">
        <v>627</v>
      </c>
      <c r="Z780">
        <v>5.0000001000000002E-2</v>
      </c>
      <c r="AA780">
        <v>8.5000001000000006E-2</v>
      </c>
      <c r="AB780">
        <v>1</v>
      </c>
      <c r="AC780">
        <v>0</v>
      </c>
      <c r="AD780">
        <v>5</v>
      </c>
      <c r="AE780">
        <v>1</v>
      </c>
      <c r="AF780">
        <v>3</v>
      </c>
      <c r="AG780">
        <v>24</v>
      </c>
      <c r="BP780" s="60">
        <v>39263</v>
      </c>
      <c r="BQ780">
        <v>12985324</v>
      </c>
      <c r="BR780">
        <v>17705628</v>
      </c>
      <c r="BS780">
        <v>0.73339999</v>
      </c>
      <c r="BT780">
        <v>4720303</v>
      </c>
      <c r="BV780">
        <v>4448954</v>
      </c>
      <c r="BW780">
        <v>335697</v>
      </c>
      <c r="BX780">
        <v>0.84430002999999998</v>
      </c>
      <c r="BY780">
        <v>0</v>
      </c>
      <c r="BZ780">
        <v>0</v>
      </c>
      <c r="CA780">
        <v>0</v>
      </c>
      <c r="CC780">
        <v>0.183</v>
      </c>
      <c r="CE780">
        <v>0.13800000000000001</v>
      </c>
      <c r="CG780">
        <v>0.11899999999999999</v>
      </c>
      <c r="CJ780">
        <v>8.3000004000000002E-2</v>
      </c>
      <c r="CR780">
        <v>1</v>
      </c>
      <c r="CS780">
        <v>0</v>
      </c>
      <c r="CT780">
        <v>0</v>
      </c>
      <c r="CU780">
        <v>0</v>
      </c>
      <c r="CV780">
        <v>0.65900004000000001</v>
      </c>
      <c r="CW780">
        <v>0.49599999</v>
      </c>
      <c r="CX780">
        <v>0.16299999000000001</v>
      </c>
      <c r="CY780">
        <v>0.221</v>
      </c>
      <c r="CZ780">
        <v>0</v>
      </c>
      <c r="DA780">
        <v>0</v>
      </c>
      <c r="DB780">
        <v>0</v>
      </c>
      <c r="DC780">
        <v>1.0999999999999999E-2</v>
      </c>
      <c r="DD780">
        <v>0.109</v>
      </c>
      <c r="DE780">
        <v>0</v>
      </c>
      <c r="DF780">
        <v>2008</v>
      </c>
      <c r="DG780">
        <v>7.7800006000000005E-2</v>
      </c>
      <c r="DH780">
        <v>5.8800000999999998E-2</v>
      </c>
      <c r="DI780">
        <v>1.8999999E-2</v>
      </c>
      <c r="DJ780">
        <v>6.8599998999999995E-2</v>
      </c>
      <c r="DK780">
        <v>0.12740000000000001</v>
      </c>
      <c r="DR780">
        <v>0</v>
      </c>
      <c r="DS780">
        <v>0</v>
      </c>
      <c r="DT780">
        <v>0</v>
      </c>
      <c r="DU780">
        <v>0</v>
      </c>
      <c r="DV780">
        <v>146226</v>
      </c>
      <c r="DW780">
        <v>4957790</v>
      </c>
      <c r="DX780">
        <v>46.200001</v>
      </c>
      <c r="DY780">
        <v>10.1</v>
      </c>
      <c r="DZ780">
        <v>33.904998999999997</v>
      </c>
      <c r="EA780">
        <v>39722</v>
      </c>
      <c r="EB780">
        <v>109599</v>
      </c>
      <c r="EC780">
        <v>61436</v>
      </c>
      <c r="ED780">
        <v>793309</v>
      </c>
      <c r="EF780">
        <v>12.913</v>
      </c>
      <c r="EG780">
        <v>52554</v>
      </c>
      <c r="EI780">
        <v>72.199996999999996</v>
      </c>
      <c r="EJ780">
        <v>12.864000000000001</v>
      </c>
      <c r="EN780">
        <v>1988</v>
      </c>
      <c r="EO780">
        <v>19967.473000000002</v>
      </c>
      <c r="EP780">
        <v>6894</v>
      </c>
      <c r="ES780">
        <v>0</v>
      </c>
      <c r="EV780">
        <v>356983</v>
      </c>
      <c r="EW780">
        <v>0</v>
      </c>
      <c r="EX780">
        <v>0</v>
      </c>
      <c r="FB780">
        <v>7121506.5</v>
      </c>
      <c r="FI780">
        <v>13718459</v>
      </c>
      <c r="FN780">
        <v>-1461</v>
      </c>
      <c r="FP780">
        <v>260907</v>
      </c>
      <c r="FQ780">
        <v>283419</v>
      </c>
      <c r="FW780">
        <v>544326</v>
      </c>
      <c r="FX780">
        <v>1450239</v>
      </c>
      <c r="FZ780">
        <v>95177</v>
      </c>
      <c r="GA780">
        <v>101405</v>
      </c>
      <c r="GB780">
        <v>196582</v>
      </c>
      <c r="GL780">
        <v>-18946</v>
      </c>
      <c r="GM780">
        <v>96279</v>
      </c>
      <c r="GN780">
        <v>-91423</v>
      </c>
      <c r="GO780">
        <v>-89962</v>
      </c>
      <c r="GP780">
        <v>577583</v>
      </c>
      <c r="GQ780">
        <v>2754640</v>
      </c>
      <c r="GR780">
        <v>-784013</v>
      </c>
      <c r="GS780">
        <v>-784013</v>
      </c>
      <c r="HA780">
        <v>-25745</v>
      </c>
      <c r="HB780">
        <v>-9061</v>
      </c>
      <c r="HD780">
        <v>-2918</v>
      </c>
      <c r="HE780">
        <v>-821737</v>
      </c>
      <c r="HG780">
        <v>13718459</v>
      </c>
    </row>
    <row r="781" spans="1:215" x14ac:dyDescent="0.25">
      <c r="A781">
        <v>56</v>
      </c>
      <c r="B781" t="s">
        <v>980</v>
      </c>
      <c r="C781">
        <v>2008</v>
      </c>
      <c r="E781" t="s">
        <v>981</v>
      </c>
      <c r="F781">
        <v>1931</v>
      </c>
      <c r="G781">
        <v>0</v>
      </c>
      <c r="I781">
        <v>0</v>
      </c>
      <c r="J781" t="s">
        <v>791</v>
      </c>
      <c r="K781" t="s">
        <v>792</v>
      </c>
      <c r="L781" t="s">
        <v>792</v>
      </c>
      <c r="M781">
        <v>1</v>
      </c>
      <c r="N781" t="s">
        <v>615</v>
      </c>
      <c r="O781">
        <v>1</v>
      </c>
      <c r="P781" t="s">
        <v>616</v>
      </c>
      <c r="Q781" t="s">
        <v>626</v>
      </c>
      <c r="R781">
        <v>2</v>
      </c>
      <c r="S781">
        <v>1</v>
      </c>
      <c r="T781" s="60">
        <v>39629</v>
      </c>
      <c r="U781" s="60">
        <v>39630</v>
      </c>
      <c r="V781" s="60">
        <v>39629</v>
      </c>
      <c r="W781" t="s">
        <v>201</v>
      </c>
      <c r="X781" t="s">
        <v>982</v>
      </c>
      <c r="Y781" t="s">
        <v>627</v>
      </c>
      <c r="Z781">
        <v>2.9999998999999999E-2</v>
      </c>
      <c r="AA781">
        <v>8.5000001000000006E-2</v>
      </c>
      <c r="AB781">
        <v>1</v>
      </c>
      <c r="AC781">
        <v>0</v>
      </c>
      <c r="AD781">
        <v>5</v>
      </c>
      <c r="AE781">
        <v>1</v>
      </c>
      <c r="AF781">
        <v>3</v>
      </c>
      <c r="AG781">
        <v>23</v>
      </c>
      <c r="BP781" s="60">
        <v>39629</v>
      </c>
      <c r="BQ781">
        <v>13048970</v>
      </c>
      <c r="BR781">
        <v>17729848</v>
      </c>
      <c r="BS781">
        <v>0.73599999999999999</v>
      </c>
      <c r="BT781">
        <v>4680877</v>
      </c>
      <c r="BV781">
        <v>4722432</v>
      </c>
      <c r="BW781">
        <v>374522</v>
      </c>
      <c r="BX781">
        <v>0.80980003</v>
      </c>
      <c r="BY781">
        <v>0</v>
      </c>
      <c r="BZ781">
        <v>0</v>
      </c>
      <c r="CA781">
        <v>0</v>
      </c>
      <c r="CC781">
        <v>-5.0000001000000002E-2</v>
      </c>
      <c r="CE781">
        <v>8.1000000000000003E-2</v>
      </c>
      <c r="CG781">
        <v>0.10299999999999999</v>
      </c>
      <c r="CJ781">
        <v>5.6999995999999997E-2</v>
      </c>
      <c r="CR781">
        <v>1</v>
      </c>
      <c r="CS781">
        <v>0</v>
      </c>
      <c r="CT781">
        <v>0</v>
      </c>
      <c r="CU781">
        <v>0</v>
      </c>
      <c r="CV781">
        <v>0.61300003999999997</v>
      </c>
      <c r="CW781">
        <v>0.45900002000000001</v>
      </c>
      <c r="CX781">
        <v>0.154</v>
      </c>
      <c r="CY781">
        <v>0.23599999999999999</v>
      </c>
      <c r="CZ781">
        <v>0</v>
      </c>
      <c r="DA781">
        <v>0</v>
      </c>
      <c r="DB781">
        <v>0</v>
      </c>
      <c r="DC781">
        <v>6.0000000000000001E-3</v>
      </c>
      <c r="DD781">
        <v>0.14499999999999999</v>
      </c>
      <c r="DE781">
        <v>0</v>
      </c>
      <c r="DF781">
        <v>2009</v>
      </c>
      <c r="DG781">
        <v>7.7399998999999997E-2</v>
      </c>
      <c r="DH781">
        <v>5.9999998999999998E-2</v>
      </c>
      <c r="DI781">
        <v>1.7399999999999999E-2</v>
      </c>
      <c r="DJ781">
        <v>8.2200006000000006E-2</v>
      </c>
      <c r="DK781">
        <v>0.14220000999999999</v>
      </c>
      <c r="DR781">
        <v>0</v>
      </c>
      <c r="DS781">
        <v>0</v>
      </c>
      <c r="DT781">
        <v>0</v>
      </c>
      <c r="DU781">
        <v>0</v>
      </c>
      <c r="DV781">
        <v>143562</v>
      </c>
      <c r="DW781">
        <v>4952751</v>
      </c>
      <c r="DX781">
        <v>46.5</v>
      </c>
      <c r="DY781">
        <v>10.4</v>
      </c>
      <c r="DZ781">
        <v>34.499001</v>
      </c>
      <c r="EA781">
        <v>42308</v>
      </c>
      <c r="EB781">
        <v>116805</v>
      </c>
      <c r="EC781">
        <v>63880</v>
      </c>
      <c r="ED781">
        <v>835146</v>
      </c>
      <c r="EF781">
        <v>13.074</v>
      </c>
      <c r="EG781">
        <v>54855</v>
      </c>
      <c r="EJ781">
        <v>13.009</v>
      </c>
      <c r="EN781">
        <v>2046</v>
      </c>
      <c r="EO781">
        <v>21086.076000000001</v>
      </c>
      <c r="EP781">
        <v>6979</v>
      </c>
      <c r="ES781">
        <v>0</v>
      </c>
      <c r="EV781">
        <v>366555</v>
      </c>
      <c r="EW781">
        <v>0</v>
      </c>
      <c r="EX781">
        <v>0</v>
      </c>
      <c r="FB781">
        <v>7407745</v>
      </c>
      <c r="FI781">
        <v>12770183</v>
      </c>
      <c r="FN781">
        <v>-3435</v>
      </c>
      <c r="FP781">
        <v>280007</v>
      </c>
      <c r="FQ781">
        <v>303304</v>
      </c>
      <c r="FW781">
        <v>583311</v>
      </c>
      <c r="FX781">
        <v>-1474648</v>
      </c>
      <c r="FZ781">
        <v>100389</v>
      </c>
      <c r="GA781">
        <v>110178</v>
      </c>
      <c r="GB781">
        <v>210567</v>
      </c>
      <c r="GL781">
        <v>-19104</v>
      </c>
      <c r="GM781">
        <v>82852</v>
      </c>
      <c r="GN781">
        <v>-69347</v>
      </c>
      <c r="GO781">
        <v>-65912</v>
      </c>
      <c r="GP781">
        <v>603955</v>
      </c>
      <c r="GQ781">
        <v>-82414</v>
      </c>
      <c r="GR781">
        <v>-824372</v>
      </c>
      <c r="GS781">
        <v>-824372</v>
      </c>
      <c r="HA781">
        <v>-28772</v>
      </c>
      <c r="HB781">
        <v>-9473</v>
      </c>
      <c r="HD781">
        <v>-3245</v>
      </c>
      <c r="HE781">
        <v>-865862</v>
      </c>
      <c r="HG781">
        <v>12770183</v>
      </c>
    </row>
    <row r="782" spans="1:215" x14ac:dyDescent="0.25">
      <c r="A782">
        <v>56</v>
      </c>
      <c r="B782" t="s">
        <v>980</v>
      </c>
      <c r="C782">
        <v>2009</v>
      </c>
      <c r="E782" t="s">
        <v>981</v>
      </c>
      <c r="F782">
        <v>1931</v>
      </c>
      <c r="G782">
        <v>0</v>
      </c>
      <c r="I782">
        <v>0</v>
      </c>
      <c r="J782" t="s">
        <v>791</v>
      </c>
      <c r="K782" t="s">
        <v>792</v>
      </c>
      <c r="L782" t="s">
        <v>792</v>
      </c>
      <c r="M782">
        <v>1</v>
      </c>
      <c r="N782" t="s">
        <v>615</v>
      </c>
      <c r="O782">
        <v>1</v>
      </c>
      <c r="P782" t="s">
        <v>616</v>
      </c>
      <c r="Q782" t="s">
        <v>626</v>
      </c>
      <c r="R782">
        <v>2</v>
      </c>
      <c r="S782">
        <v>1</v>
      </c>
      <c r="T782" s="60">
        <v>39994</v>
      </c>
      <c r="U782" s="60">
        <v>39995</v>
      </c>
      <c r="V782" s="60">
        <v>39994</v>
      </c>
      <c r="W782" t="s">
        <v>201</v>
      </c>
      <c r="X782" t="s">
        <v>982</v>
      </c>
      <c r="Y782" t="s">
        <v>627</v>
      </c>
      <c r="Z782">
        <v>2.9999998999999999E-2</v>
      </c>
      <c r="AA782">
        <v>8.5000001000000006E-2</v>
      </c>
      <c r="AB782">
        <v>1</v>
      </c>
      <c r="AC782">
        <v>0</v>
      </c>
      <c r="AD782">
        <v>5</v>
      </c>
      <c r="AE782">
        <v>1</v>
      </c>
      <c r="AF782">
        <v>3</v>
      </c>
      <c r="AG782">
        <v>22</v>
      </c>
      <c r="BP782" s="60">
        <v>39994</v>
      </c>
      <c r="BQ782">
        <v>13158490</v>
      </c>
      <c r="BR782">
        <v>18799416</v>
      </c>
      <c r="BS782">
        <v>0.69989997000000004</v>
      </c>
      <c r="BT782">
        <v>5640926</v>
      </c>
      <c r="BV782">
        <v>4778708</v>
      </c>
      <c r="BW782">
        <v>381151</v>
      </c>
      <c r="BX782">
        <v>0.86210001000000003</v>
      </c>
      <c r="BY782">
        <v>0</v>
      </c>
      <c r="BZ782">
        <v>0</v>
      </c>
      <c r="CA782">
        <v>0</v>
      </c>
      <c r="CC782">
        <v>-0.18799999000000001</v>
      </c>
      <c r="CE782">
        <v>-2.9999998999999999E-2</v>
      </c>
      <c r="CG782">
        <v>2.5999998999999999E-2</v>
      </c>
      <c r="CJ782">
        <v>2.4E-2</v>
      </c>
      <c r="CR782">
        <v>1</v>
      </c>
      <c r="CS782">
        <v>0</v>
      </c>
      <c r="CT782">
        <v>0</v>
      </c>
      <c r="CU782">
        <v>0</v>
      </c>
      <c r="CV782">
        <v>0.60900003000000003</v>
      </c>
      <c r="CW782">
        <v>0.44599998000000002</v>
      </c>
      <c r="CX782">
        <v>0.16299999000000001</v>
      </c>
      <c r="CY782">
        <v>0.22299999000000001</v>
      </c>
      <c r="CZ782">
        <v>0</v>
      </c>
      <c r="DA782">
        <v>0</v>
      </c>
      <c r="DB782">
        <v>0</v>
      </c>
      <c r="DC782">
        <v>0.02</v>
      </c>
      <c r="DD782">
        <v>0.14799999999999999</v>
      </c>
      <c r="DE782">
        <v>0</v>
      </c>
      <c r="DF782">
        <v>2010</v>
      </c>
      <c r="DG782">
        <v>7.8200005000000003E-2</v>
      </c>
      <c r="DH782">
        <v>5.9999998999999998E-2</v>
      </c>
      <c r="DI782">
        <v>1.8200001E-2</v>
      </c>
      <c r="DJ782">
        <v>9.5500000000000002E-2</v>
      </c>
      <c r="DK782">
        <v>0.15549999</v>
      </c>
      <c r="DR782">
        <v>0</v>
      </c>
      <c r="DS782">
        <v>0</v>
      </c>
      <c r="DT782">
        <v>0</v>
      </c>
      <c r="DU782">
        <v>0</v>
      </c>
      <c r="DV782">
        <v>143353</v>
      </c>
      <c r="DW782">
        <v>5130307</v>
      </c>
      <c r="DX782">
        <v>46.900002000000001</v>
      </c>
      <c r="DY782">
        <v>10.7</v>
      </c>
      <c r="DZ782">
        <v>35.787998000000002</v>
      </c>
      <c r="EA782">
        <v>43133</v>
      </c>
      <c r="EB782">
        <v>121690</v>
      </c>
      <c r="EC782">
        <v>66059</v>
      </c>
      <c r="ED782">
        <v>874392</v>
      </c>
      <c r="EF782">
        <v>13.237</v>
      </c>
      <c r="EG782">
        <v>56948</v>
      </c>
      <c r="EJ782">
        <v>13.135</v>
      </c>
      <c r="EN782">
        <v>2075</v>
      </c>
      <c r="EO782">
        <v>22013.675999999999</v>
      </c>
      <c r="EP782">
        <v>7036</v>
      </c>
      <c r="ES782">
        <v>0</v>
      </c>
      <c r="EV782">
        <v>374235</v>
      </c>
      <c r="EW782">
        <v>0</v>
      </c>
      <c r="EX782">
        <v>0</v>
      </c>
      <c r="FB782">
        <v>8087364</v>
      </c>
      <c r="FI782">
        <v>10116852</v>
      </c>
      <c r="FN782">
        <v>-2799</v>
      </c>
      <c r="FP782">
        <v>298381</v>
      </c>
      <c r="FQ782">
        <v>328603</v>
      </c>
      <c r="FW782">
        <v>626984</v>
      </c>
      <c r="FX782">
        <v>-3162044</v>
      </c>
      <c r="FZ782">
        <v>72632</v>
      </c>
      <c r="GA782">
        <v>88712</v>
      </c>
      <c r="GB782">
        <v>161344</v>
      </c>
      <c r="GL782">
        <v>-14140</v>
      </c>
      <c r="GM782">
        <v>28751</v>
      </c>
      <c r="GN782">
        <v>-12893</v>
      </c>
      <c r="GO782">
        <v>-10094</v>
      </c>
      <c r="GP782">
        <v>621065</v>
      </c>
      <c r="GQ782">
        <v>-1750933</v>
      </c>
      <c r="GR782">
        <v>-863910</v>
      </c>
      <c r="GS782">
        <v>-863910</v>
      </c>
      <c r="HA782">
        <v>-26887</v>
      </c>
      <c r="HB782">
        <v>-9706</v>
      </c>
      <c r="HD782">
        <v>-1895</v>
      </c>
      <c r="HE782">
        <v>-902398</v>
      </c>
      <c r="HG782">
        <v>10116852</v>
      </c>
    </row>
    <row r="783" spans="1:215" x14ac:dyDescent="0.25">
      <c r="A783">
        <v>56</v>
      </c>
      <c r="B783" t="s">
        <v>980</v>
      </c>
      <c r="C783">
        <v>2010</v>
      </c>
      <c r="E783" t="s">
        <v>981</v>
      </c>
      <c r="F783">
        <v>1931</v>
      </c>
      <c r="G783">
        <v>0</v>
      </c>
      <c r="I783">
        <v>0</v>
      </c>
      <c r="J783" t="s">
        <v>791</v>
      </c>
      <c r="K783" t="s">
        <v>792</v>
      </c>
      <c r="L783" t="s">
        <v>792</v>
      </c>
      <c r="M783">
        <v>1</v>
      </c>
      <c r="N783" t="s">
        <v>615</v>
      </c>
      <c r="O783">
        <v>1</v>
      </c>
      <c r="P783" t="s">
        <v>616</v>
      </c>
      <c r="Q783" t="s">
        <v>626</v>
      </c>
      <c r="R783">
        <v>2</v>
      </c>
      <c r="S783">
        <v>1</v>
      </c>
      <c r="T783" s="60">
        <v>40359</v>
      </c>
      <c r="U783" s="60">
        <v>40360</v>
      </c>
      <c r="V783" s="60">
        <v>40359</v>
      </c>
      <c r="W783" t="s">
        <v>201</v>
      </c>
      <c r="X783" t="s">
        <v>982</v>
      </c>
      <c r="Y783" t="s">
        <v>627</v>
      </c>
      <c r="Z783">
        <v>2.9999998999999999E-2</v>
      </c>
      <c r="AA783">
        <v>8.5000001000000006E-2</v>
      </c>
      <c r="AB783">
        <v>1</v>
      </c>
      <c r="AC783">
        <v>0</v>
      </c>
      <c r="AD783">
        <v>5</v>
      </c>
      <c r="AE783">
        <v>1</v>
      </c>
      <c r="AF783">
        <v>3</v>
      </c>
      <c r="AG783">
        <v>21</v>
      </c>
      <c r="BP783" s="60">
        <v>40359</v>
      </c>
      <c r="BQ783">
        <v>13126993</v>
      </c>
      <c r="BR783">
        <v>17180956</v>
      </c>
      <c r="BS783">
        <v>0.76400000000000001</v>
      </c>
      <c r="BT783">
        <v>4053963</v>
      </c>
      <c r="BV783">
        <v>4804627</v>
      </c>
      <c r="BW783">
        <v>443548</v>
      </c>
      <c r="BX783">
        <v>0.77259999999999995</v>
      </c>
      <c r="BY783">
        <v>0</v>
      </c>
      <c r="BZ783">
        <v>0</v>
      </c>
      <c r="CA783">
        <v>0</v>
      </c>
      <c r="CC783">
        <v>0.152</v>
      </c>
      <c r="CE783">
        <v>-3.7999999E-2</v>
      </c>
      <c r="CG783">
        <v>3.4000002000000001E-2</v>
      </c>
      <c r="CJ783">
        <v>2.9000001000000001E-2</v>
      </c>
      <c r="CR783">
        <v>1</v>
      </c>
      <c r="CS783">
        <v>0</v>
      </c>
      <c r="CT783">
        <v>0</v>
      </c>
      <c r="CU783">
        <v>0</v>
      </c>
      <c r="CV783">
        <v>0.57800001000000001</v>
      </c>
      <c r="CW783">
        <v>0.42299998</v>
      </c>
      <c r="CX783">
        <v>0.155</v>
      </c>
      <c r="CY783">
        <v>0.249</v>
      </c>
      <c r="CZ783">
        <v>0</v>
      </c>
      <c r="DA783">
        <v>0</v>
      </c>
      <c r="DB783">
        <v>0</v>
      </c>
      <c r="DC783">
        <v>0.02</v>
      </c>
      <c r="DD783">
        <v>0.153</v>
      </c>
      <c r="DE783">
        <v>0</v>
      </c>
      <c r="DF783">
        <v>2011</v>
      </c>
      <c r="DG783">
        <v>6.4999998000000003E-2</v>
      </c>
      <c r="DH783">
        <v>6.1250000999999998E-2</v>
      </c>
      <c r="DI783">
        <v>3.7499999999999999E-3</v>
      </c>
      <c r="DJ783">
        <v>6.3349999000000004E-2</v>
      </c>
      <c r="DK783">
        <v>0.1246</v>
      </c>
      <c r="DR783">
        <v>0</v>
      </c>
      <c r="DS783">
        <v>0</v>
      </c>
      <c r="DT783">
        <v>0</v>
      </c>
      <c r="DU783">
        <v>0</v>
      </c>
      <c r="DV783">
        <v>140389</v>
      </c>
      <c r="DW783">
        <v>5183629</v>
      </c>
      <c r="DX783">
        <v>47.200001</v>
      </c>
      <c r="DY783">
        <v>11</v>
      </c>
      <c r="DZ783">
        <v>36.758999000000003</v>
      </c>
      <c r="EA783">
        <v>45151</v>
      </c>
      <c r="EB783">
        <v>126027</v>
      </c>
      <c r="EC783">
        <v>68494</v>
      </c>
      <c r="ED783">
        <v>919574</v>
      </c>
      <c r="EF783">
        <v>13.43</v>
      </c>
      <c r="EG783">
        <v>59159</v>
      </c>
      <c r="EJ783">
        <v>13.332000000000001</v>
      </c>
      <c r="EN783">
        <v>2215</v>
      </c>
      <c r="EO783">
        <v>24065.974999999999</v>
      </c>
      <c r="EP783">
        <v>7120</v>
      </c>
      <c r="ES783">
        <v>0</v>
      </c>
      <c r="EV783">
        <v>380061</v>
      </c>
      <c r="EW783">
        <v>0</v>
      </c>
      <c r="EX783">
        <v>0</v>
      </c>
      <c r="FB783">
        <v>7900020</v>
      </c>
      <c r="FI783">
        <v>11338582</v>
      </c>
      <c r="FN783">
        <v>-1120</v>
      </c>
      <c r="FP783">
        <v>303571</v>
      </c>
      <c r="FQ783">
        <v>342678</v>
      </c>
      <c r="FW783">
        <v>646249</v>
      </c>
      <c r="FX783">
        <v>1256745</v>
      </c>
      <c r="FZ783">
        <v>119092</v>
      </c>
      <c r="GA783">
        <v>153745</v>
      </c>
      <c r="GB783">
        <v>272837</v>
      </c>
      <c r="GL783">
        <v>-16139</v>
      </c>
      <c r="GM783">
        <v>9140</v>
      </c>
      <c r="GN783">
        <v>-2797</v>
      </c>
      <c r="GO783">
        <v>-1677</v>
      </c>
      <c r="GP783">
        <v>241</v>
      </c>
      <c r="GQ783">
        <v>2166276</v>
      </c>
      <c r="GR783">
        <v>-906300</v>
      </c>
      <c r="GS783">
        <v>-906300</v>
      </c>
      <c r="HA783">
        <v>-28770</v>
      </c>
      <c r="HB783">
        <v>-9476</v>
      </c>
      <c r="HE783">
        <v>-944546</v>
      </c>
      <c r="HG783">
        <v>11338582</v>
      </c>
    </row>
    <row r="784" spans="1:215" x14ac:dyDescent="0.25">
      <c r="A784">
        <v>56</v>
      </c>
      <c r="B784" t="s">
        <v>980</v>
      </c>
      <c r="C784">
        <v>2011</v>
      </c>
      <c r="E784" t="s">
        <v>981</v>
      </c>
      <c r="F784">
        <v>1931</v>
      </c>
      <c r="G784">
        <v>0</v>
      </c>
      <c r="I784">
        <v>0</v>
      </c>
      <c r="J784" t="s">
        <v>791</v>
      </c>
      <c r="K784" t="s">
        <v>792</v>
      </c>
      <c r="L784" t="s">
        <v>792</v>
      </c>
      <c r="M784">
        <v>1</v>
      </c>
      <c r="N784" t="s">
        <v>615</v>
      </c>
      <c r="O784">
        <v>1</v>
      </c>
      <c r="P784" t="s">
        <v>616</v>
      </c>
      <c r="Q784" t="s">
        <v>626</v>
      </c>
      <c r="R784">
        <v>2</v>
      </c>
      <c r="S784">
        <v>1</v>
      </c>
      <c r="T784" s="60">
        <v>40724</v>
      </c>
      <c r="U784" s="60">
        <v>40725</v>
      </c>
      <c r="V784" s="60">
        <v>40724</v>
      </c>
      <c r="W784" t="s">
        <v>201</v>
      </c>
      <c r="X784" t="s">
        <v>982</v>
      </c>
      <c r="Y784" t="s">
        <v>627</v>
      </c>
      <c r="Z784">
        <v>2.9999998999999999E-2</v>
      </c>
      <c r="AA784">
        <v>8.5000001000000006E-2</v>
      </c>
      <c r="AB784">
        <v>1</v>
      </c>
      <c r="AC784">
        <v>0</v>
      </c>
      <c r="AD784">
        <v>5</v>
      </c>
      <c r="AE784">
        <v>1</v>
      </c>
      <c r="AF784">
        <v>3</v>
      </c>
      <c r="AG784">
        <v>20</v>
      </c>
      <c r="BP784" s="60">
        <v>40724</v>
      </c>
      <c r="BQ784">
        <v>13455753</v>
      </c>
      <c r="BR784">
        <v>17898848</v>
      </c>
      <c r="BS784">
        <v>0.75180000000000002</v>
      </c>
      <c r="BT784">
        <v>4443096</v>
      </c>
      <c r="BV784">
        <v>5079429</v>
      </c>
      <c r="BW784">
        <v>321782</v>
      </c>
      <c r="BX784">
        <v>1.1113</v>
      </c>
      <c r="BY784">
        <v>0</v>
      </c>
      <c r="BZ784">
        <v>0</v>
      </c>
      <c r="CA784">
        <v>0</v>
      </c>
      <c r="CC784">
        <v>0.23300000000000001</v>
      </c>
      <c r="CE784">
        <v>4.9000002000000001E-2</v>
      </c>
      <c r="CG784">
        <v>5.3000002999999997E-2</v>
      </c>
      <c r="CJ784">
        <v>5.8999999999999997E-2</v>
      </c>
      <c r="CR784">
        <v>1</v>
      </c>
      <c r="CS784">
        <v>0</v>
      </c>
      <c r="CT784">
        <v>0</v>
      </c>
      <c r="CU784">
        <v>0</v>
      </c>
      <c r="CV784">
        <v>0.60799998</v>
      </c>
      <c r="CW784">
        <v>0.44999999000000002</v>
      </c>
      <c r="CX784">
        <v>0.15800001</v>
      </c>
      <c r="CY784">
        <v>0.222</v>
      </c>
      <c r="CZ784">
        <v>0</v>
      </c>
      <c r="DA784">
        <v>0</v>
      </c>
      <c r="DB784">
        <v>0</v>
      </c>
      <c r="DC784">
        <v>2.4E-2</v>
      </c>
      <c r="DD784">
        <v>0.14599999999999999</v>
      </c>
      <c r="DE784">
        <v>0</v>
      </c>
      <c r="DF784">
        <v>2012</v>
      </c>
      <c r="DG784">
        <v>6.6500001000000003E-2</v>
      </c>
      <c r="DH784">
        <v>6.25E-2</v>
      </c>
      <c r="DI784">
        <v>4.0000000000000001E-3</v>
      </c>
      <c r="DJ784">
        <v>7.22E-2</v>
      </c>
      <c r="DK784">
        <v>0.13469999999999999</v>
      </c>
      <c r="DR784">
        <v>0</v>
      </c>
      <c r="DS784">
        <v>0</v>
      </c>
      <c r="DT784">
        <v>0</v>
      </c>
      <c r="DU784">
        <v>0</v>
      </c>
      <c r="DV784">
        <v>139952</v>
      </c>
      <c r="DW784">
        <v>5183629</v>
      </c>
      <c r="DX784">
        <v>47.299999</v>
      </c>
      <c r="DY784">
        <v>11.1</v>
      </c>
      <c r="DZ784">
        <v>37.040000999999997</v>
      </c>
      <c r="EA784">
        <v>45325</v>
      </c>
      <c r="EB784">
        <v>109630</v>
      </c>
      <c r="EC784">
        <v>71821</v>
      </c>
      <c r="ED784">
        <v>964338</v>
      </c>
      <c r="EF784">
        <v>13.427</v>
      </c>
      <c r="EG784">
        <v>62198</v>
      </c>
      <c r="EJ784">
        <v>13.334</v>
      </c>
      <c r="EN784">
        <v>2334</v>
      </c>
      <c r="EO784">
        <v>25909.734</v>
      </c>
      <c r="EP784">
        <v>7289</v>
      </c>
      <c r="ES784">
        <v>0</v>
      </c>
      <c r="EV784">
        <v>366728</v>
      </c>
      <c r="EW784">
        <v>0</v>
      </c>
      <c r="EX784">
        <v>0</v>
      </c>
      <c r="FB784">
        <v>8315059</v>
      </c>
      <c r="FI784">
        <v>13616622</v>
      </c>
      <c r="FN784">
        <v>-2755</v>
      </c>
      <c r="FP784">
        <v>311115</v>
      </c>
      <c r="FQ784">
        <v>357596</v>
      </c>
      <c r="FW784">
        <v>668711</v>
      </c>
      <c r="FX784">
        <v>2622424</v>
      </c>
      <c r="FZ784">
        <v>0</v>
      </c>
      <c r="GA784">
        <v>0</v>
      </c>
      <c r="GB784">
        <v>0</v>
      </c>
      <c r="GL784">
        <v>-18955</v>
      </c>
      <c r="GM784">
        <v>7719</v>
      </c>
      <c r="GN784">
        <v>-3620</v>
      </c>
      <c r="GO784">
        <v>-865</v>
      </c>
      <c r="GP784">
        <v>435</v>
      </c>
      <c r="GQ784">
        <v>3276714</v>
      </c>
      <c r="GR784">
        <v>-950708</v>
      </c>
      <c r="GS784">
        <v>-950708</v>
      </c>
      <c r="HA784">
        <v>-38218</v>
      </c>
      <c r="HB784">
        <v>-9748</v>
      </c>
      <c r="HE784">
        <v>-998674</v>
      </c>
      <c r="HG784">
        <v>13616622</v>
      </c>
    </row>
    <row r="785" spans="1:215" x14ac:dyDescent="0.25">
      <c r="A785">
        <v>56</v>
      </c>
      <c r="B785" t="s">
        <v>980</v>
      </c>
      <c r="C785">
        <v>2012</v>
      </c>
      <c r="E785" t="s">
        <v>981</v>
      </c>
      <c r="F785">
        <v>1931</v>
      </c>
      <c r="G785">
        <v>0</v>
      </c>
      <c r="I785">
        <v>0</v>
      </c>
      <c r="J785" t="s">
        <v>791</v>
      </c>
      <c r="K785" t="s">
        <v>792</v>
      </c>
      <c r="L785" t="s">
        <v>792</v>
      </c>
      <c r="M785">
        <v>1</v>
      </c>
      <c r="N785" t="s">
        <v>615</v>
      </c>
      <c r="O785">
        <v>1</v>
      </c>
      <c r="P785" t="s">
        <v>616</v>
      </c>
      <c r="Q785" t="s">
        <v>626</v>
      </c>
      <c r="R785">
        <v>2</v>
      </c>
      <c r="S785">
        <v>1</v>
      </c>
      <c r="T785" s="60">
        <v>41090</v>
      </c>
      <c r="U785" s="60">
        <v>41091</v>
      </c>
      <c r="V785" s="60">
        <v>41090</v>
      </c>
      <c r="W785" t="s">
        <v>201</v>
      </c>
      <c r="X785" t="s">
        <v>982</v>
      </c>
      <c r="Y785" t="s">
        <v>627</v>
      </c>
      <c r="Z785">
        <v>2.9999998999999999E-2</v>
      </c>
      <c r="AA785">
        <v>7.9999998000000003E-2</v>
      </c>
      <c r="AB785">
        <v>1</v>
      </c>
      <c r="AC785">
        <v>0</v>
      </c>
      <c r="AD785">
        <v>5</v>
      </c>
      <c r="AE785">
        <v>1</v>
      </c>
      <c r="AF785">
        <v>3</v>
      </c>
      <c r="AG785">
        <v>19</v>
      </c>
      <c r="BK785">
        <v>3.7500000999999998E-2</v>
      </c>
      <c r="BP785" s="60">
        <v>41090</v>
      </c>
      <c r="BQ785">
        <v>13661682</v>
      </c>
      <c r="BR785">
        <v>18598896</v>
      </c>
      <c r="BS785">
        <v>0.73449998999999999</v>
      </c>
      <c r="BT785">
        <v>4937215</v>
      </c>
      <c r="BV785">
        <v>5142592</v>
      </c>
      <c r="BW785">
        <v>371295</v>
      </c>
      <c r="BX785">
        <v>0.99120003000000001</v>
      </c>
      <c r="BY785">
        <v>0</v>
      </c>
      <c r="BZ785">
        <v>0</v>
      </c>
      <c r="CA785">
        <v>0</v>
      </c>
      <c r="CC785">
        <v>2.4E-2</v>
      </c>
      <c r="CE785">
        <v>0.13300000000000001</v>
      </c>
      <c r="CG785">
        <v>2.3E-2</v>
      </c>
      <c r="CJ785">
        <v>7.0000000000000007E-2</v>
      </c>
      <c r="CR785">
        <v>1</v>
      </c>
      <c r="CS785">
        <v>0</v>
      </c>
      <c r="CT785">
        <v>0</v>
      </c>
      <c r="CU785">
        <v>0</v>
      </c>
      <c r="CV785">
        <v>0.60100001000000003</v>
      </c>
      <c r="CW785">
        <v>0.45200002</v>
      </c>
      <c r="CX785">
        <v>0.14899999</v>
      </c>
      <c r="CY785">
        <v>0.22299999000000001</v>
      </c>
      <c r="CZ785">
        <v>0</v>
      </c>
      <c r="DA785">
        <v>0</v>
      </c>
      <c r="DB785">
        <v>0</v>
      </c>
      <c r="DC785">
        <v>1.8999999E-2</v>
      </c>
      <c r="DD785">
        <v>0.15700001</v>
      </c>
      <c r="DE785">
        <v>0</v>
      </c>
      <c r="DF785">
        <v>2013</v>
      </c>
      <c r="DG785">
        <v>6.8400003000000001E-2</v>
      </c>
      <c r="DH785">
        <v>6.25E-2</v>
      </c>
      <c r="DI785">
        <v>5.8999999999999999E-3</v>
      </c>
      <c r="DJ785">
        <v>8.2100004000000004E-2</v>
      </c>
      <c r="DK785">
        <v>0.14460000000000001</v>
      </c>
      <c r="DR785">
        <v>0</v>
      </c>
      <c r="DS785">
        <v>0</v>
      </c>
      <c r="DT785">
        <v>0</v>
      </c>
      <c r="DU785">
        <v>0</v>
      </c>
      <c r="DV785">
        <v>139330</v>
      </c>
      <c r="DW785">
        <v>5201524</v>
      </c>
      <c r="DX785">
        <v>47.299999</v>
      </c>
      <c r="DY785">
        <v>11.1</v>
      </c>
      <c r="DZ785">
        <v>37.332000999999998</v>
      </c>
      <c r="EA785">
        <v>44354</v>
      </c>
      <c r="EB785">
        <v>115287</v>
      </c>
      <c r="EC785">
        <v>75535</v>
      </c>
      <c r="ED785">
        <v>1015249.1</v>
      </c>
      <c r="EF785">
        <v>13.441000000000001</v>
      </c>
      <c r="EG785">
        <v>64472</v>
      </c>
      <c r="EJ785">
        <v>13.317</v>
      </c>
      <c r="EN785">
        <v>3638</v>
      </c>
      <c r="EO785">
        <v>44572.777000000002</v>
      </c>
      <c r="EP785">
        <v>7425</v>
      </c>
      <c r="ES785">
        <v>0</v>
      </c>
      <c r="EV785">
        <v>374506</v>
      </c>
      <c r="EW785">
        <v>0</v>
      </c>
      <c r="EX785">
        <v>0</v>
      </c>
      <c r="EY785">
        <v>125615</v>
      </c>
      <c r="EZ785">
        <v>10344641</v>
      </c>
      <c r="FA785">
        <v>1789362</v>
      </c>
      <c r="FB785">
        <v>8870045</v>
      </c>
      <c r="FI785">
        <v>13577653</v>
      </c>
      <c r="FN785">
        <v>-4191</v>
      </c>
      <c r="FP785">
        <v>321412</v>
      </c>
      <c r="FQ785">
        <v>368037</v>
      </c>
      <c r="FW785">
        <v>689449</v>
      </c>
      <c r="FX785">
        <v>332592</v>
      </c>
      <c r="FZ785">
        <v>0</v>
      </c>
      <c r="GA785">
        <v>0</v>
      </c>
      <c r="GB785">
        <v>0</v>
      </c>
      <c r="GL785">
        <v>-18479</v>
      </c>
      <c r="GM785">
        <v>10800</v>
      </c>
      <c r="GN785">
        <v>-4496</v>
      </c>
      <c r="GO785">
        <v>-305</v>
      </c>
      <c r="GP785">
        <v>564</v>
      </c>
      <c r="GQ785">
        <v>1010430</v>
      </c>
      <c r="GR785">
        <v>-1000644</v>
      </c>
      <c r="GS785">
        <v>-1000644</v>
      </c>
      <c r="HA785">
        <v>-39105</v>
      </c>
      <c r="HB785">
        <v>-9650</v>
      </c>
      <c r="HE785">
        <v>-1049399</v>
      </c>
      <c r="HG785">
        <v>13577653</v>
      </c>
    </row>
    <row r="786" spans="1:215" x14ac:dyDescent="0.25">
      <c r="A786">
        <v>56</v>
      </c>
      <c r="B786" t="s">
        <v>980</v>
      </c>
      <c r="C786">
        <v>2013</v>
      </c>
      <c r="E786" t="s">
        <v>981</v>
      </c>
      <c r="F786">
        <v>1931</v>
      </c>
      <c r="G786">
        <v>0</v>
      </c>
      <c r="I786">
        <v>0</v>
      </c>
      <c r="J786" t="s">
        <v>791</v>
      </c>
      <c r="K786" t="s">
        <v>792</v>
      </c>
      <c r="L786" t="s">
        <v>792</v>
      </c>
      <c r="M786">
        <v>1</v>
      </c>
      <c r="N786" t="s">
        <v>615</v>
      </c>
      <c r="O786">
        <v>1</v>
      </c>
      <c r="P786" t="s">
        <v>616</v>
      </c>
      <c r="Q786" t="s">
        <v>626</v>
      </c>
      <c r="R786">
        <v>2</v>
      </c>
      <c r="S786">
        <v>1</v>
      </c>
      <c r="T786" s="60">
        <v>41455</v>
      </c>
      <c r="U786" s="60">
        <v>41456</v>
      </c>
      <c r="V786" s="60">
        <v>41455</v>
      </c>
      <c r="W786" t="s">
        <v>201</v>
      </c>
      <c r="X786" t="s">
        <v>982</v>
      </c>
      <c r="Y786" t="s">
        <v>627</v>
      </c>
      <c r="Z786">
        <v>2.9999998999999999E-2</v>
      </c>
      <c r="AA786">
        <v>7.9999998000000003E-2</v>
      </c>
      <c r="AB786">
        <v>1</v>
      </c>
      <c r="AC786">
        <v>0</v>
      </c>
      <c r="AD786">
        <v>5</v>
      </c>
      <c r="AE786">
        <v>1</v>
      </c>
      <c r="AF786">
        <v>3</v>
      </c>
      <c r="AG786">
        <v>18</v>
      </c>
      <c r="AI786" t="s">
        <v>983</v>
      </c>
      <c r="AO786">
        <v>15084608</v>
      </c>
      <c r="AP786">
        <v>14113295</v>
      </c>
      <c r="AQ786">
        <v>-396791</v>
      </c>
      <c r="AR786">
        <v>0</v>
      </c>
      <c r="AS786">
        <v>0</v>
      </c>
      <c r="AT786">
        <v>0</v>
      </c>
      <c r="AU786">
        <v>1</v>
      </c>
      <c r="AV786">
        <v>2</v>
      </c>
      <c r="AX786">
        <v>0</v>
      </c>
      <c r="AY786">
        <v>0.80000000999999998</v>
      </c>
      <c r="AZ786">
        <v>5</v>
      </c>
      <c r="BA786">
        <v>1</v>
      </c>
      <c r="BB786">
        <v>1</v>
      </c>
      <c r="BC786">
        <v>1</v>
      </c>
      <c r="BE786">
        <v>0</v>
      </c>
      <c r="BK786">
        <v>3.7500000999999998E-2</v>
      </c>
      <c r="BP786" s="60">
        <v>41455</v>
      </c>
      <c r="BQ786">
        <v>14113295</v>
      </c>
      <c r="BR786">
        <v>19379768</v>
      </c>
      <c r="BS786">
        <v>0.72820001999999995</v>
      </c>
      <c r="BT786">
        <v>5266474</v>
      </c>
      <c r="BV786">
        <v>5246928</v>
      </c>
      <c r="BW786">
        <v>430773</v>
      </c>
      <c r="BX786">
        <v>0.86510003000000002</v>
      </c>
      <c r="BY786">
        <v>0</v>
      </c>
      <c r="BZ786">
        <v>0</v>
      </c>
      <c r="CA786">
        <v>0</v>
      </c>
      <c r="CC786">
        <v>0.14199999999999999</v>
      </c>
      <c r="CE786">
        <v>0.13</v>
      </c>
      <c r="CG786">
        <v>6.1999999E-2</v>
      </c>
      <c r="CJ786">
        <v>8.1999995000000006E-2</v>
      </c>
      <c r="CR786">
        <v>1</v>
      </c>
      <c r="CS786">
        <v>0</v>
      </c>
      <c r="CT786">
        <v>0</v>
      </c>
      <c r="CU786">
        <v>0</v>
      </c>
      <c r="CV786">
        <v>0.60000001999999997</v>
      </c>
      <c r="CW786">
        <v>0.45099998000000002</v>
      </c>
      <c r="CX786">
        <v>0.14899999</v>
      </c>
      <c r="CY786">
        <v>0.23</v>
      </c>
      <c r="CZ786">
        <v>0</v>
      </c>
      <c r="DA786">
        <v>0</v>
      </c>
      <c r="DB786">
        <v>0</v>
      </c>
      <c r="DC786">
        <v>2.5000000000000001E-2</v>
      </c>
      <c r="DD786">
        <v>0.14499999999999999</v>
      </c>
      <c r="DE786">
        <v>0</v>
      </c>
      <c r="DF786">
        <v>2014</v>
      </c>
      <c r="DG786">
        <v>6.8199999999999997E-2</v>
      </c>
      <c r="DH786">
        <v>6.25E-2</v>
      </c>
      <c r="DI786">
        <v>5.7000000000000002E-3</v>
      </c>
      <c r="DJ786">
        <v>8.8999993999999999E-2</v>
      </c>
      <c r="DK786">
        <v>0.1515</v>
      </c>
      <c r="DR786">
        <v>0</v>
      </c>
      <c r="DS786">
        <v>0</v>
      </c>
      <c r="DT786">
        <v>0</v>
      </c>
      <c r="DU786">
        <v>0</v>
      </c>
      <c r="DV786">
        <v>139763</v>
      </c>
      <c r="DW786">
        <v>5256798</v>
      </c>
      <c r="DX786">
        <v>47.299999</v>
      </c>
      <c r="DY786">
        <v>11</v>
      </c>
      <c r="DZ786">
        <v>37.612000000000002</v>
      </c>
      <c r="EA786">
        <v>45946</v>
      </c>
      <c r="EB786">
        <v>119509</v>
      </c>
      <c r="EC786">
        <v>79083</v>
      </c>
      <c r="ED786">
        <v>1067403.6000000001</v>
      </c>
      <c r="EF786">
        <v>13.497</v>
      </c>
      <c r="EG786">
        <v>67861</v>
      </c>
      <c r="EN786">
        <v>3683</v>
      </c>
      <c r="EP786">
        <v>7539</v>
      </c>
      <c r="ES786">
        <v>0</v>
      </c>
      <c r="EV786">
        <v>384301</v>
      </c>
      <c r="EW786">
        <v>0</v>
      </c>
      <c r="EX786">
        <v>0</v>
      </c>
      <c r="FB786">
        <v>9351606</v>
      </c>
      <c r="FI786">
        <v>15084608</v>
      </c>
      <c r="FN786">
        <v>-3680</v>
      </c>
      <c r="FP786">
        <v>327933</v>
      </c>
      <c r="FQ786">
        <v>372652</v>
      </c>
      <c r="FW786">
        <v>700585</v>
      </c>
      <c r="FX786">
        <v>1917655</v>
      </c>
      <c r="FZ786">
        <v>0</v>
      </c>
      <c r="GA786">
        <v>0</v>
      </c>
      <c r="GB786">
        <v>0</v>
      </c>
      <c r="GL786">
        <v>-20676</v>
      </c>
      <c r="GM786">
        <v>11081</v>
      </c>
      <c r="GN786">
        <v>-4314</v>
      </c>
      <c r="GO786">
        <v>-634</v>
      </c>
      <c r="GP786">
        <v>0</v>
      </c>
      <c r="GQ786">
        <v>2604331</v>
      </c>
      <c r="GR786">
        <v>-1051591</v>
      </c>
      <c r="GS786">
        <v>-1051591</v>
      </c>
      <c r="HA786">
        <v>-35865</v>
      </c>
      <c r="HB786">
        <v>-9897</v>
      </c>
      <c r="HD786">
        <v>-23</v>
      </c>
      <c r="HE786">
        <v>-1097376</v>
      </c>
      <c r="HG786">
        <v>15084608</v>
      </c>
    </row>
    <row r="787" spans="1:215" x14ac:dyDescent="0.25">
      <c r="A787">
        <v>56</v>
      </c>
      <c r="B787" t="s">
        <v>980</v>
      </c>
      <c r="C787">
        <v>2014</v>
      </c>
      <c r="E787" t="s">
        <v>981</v>
      </c>
      <c r="F787">
        <v>1931</v>
      </c>
      <c r="G787">
        <v>0</v>
      </c>
      <c r="I787">
        <v>0</v>
      </c>
      <c r="J787" t="s">
        <v>791</v>
      </c>
      <c r="K787" t="s">
        <v>792</v>
      </c>
      <c r="L787" t="s">
        <v>792</v>
      </c>
      <c r="M787">
        <v>1</v>
      </c>
      <c r="N787" t="s">
        <v>615</v>
      </c>
      <c r="O787">
        <v>1</v>
      </c>
      <c r="P787" t="s">
        <v>616</v>
      </c>
      <c r="Q787" t="s">
        <v>626</v>
      </c>
      <c r="R787">
        <v>2</v>
      </c>
      <c r="S787">
        <v>1</v>
      </c>
      <c r="T787" s="60">
        <v>41820</v>
      </c>
      <c r="U787" s="60">
        <v>41821</v>
      </c>
      <c r="V787" s="60">
        <v>41820</v>
      </c>
      <c r="W787" t="s">
        <v>201</v>
      </c>
      <c r="X787" t="s">
        <v>982</v>
      </c>
      <c r="Y787" t="s">
        <v>627</v>
      </c>
      <c r="Z787">
        <v>2.9999998999999999E-2</v>
      </c>
      <c r="AA787">
        <v>7.9999998000000003E-2</v>
      </c>
      <c r="AB787">
        <v>1</v>
      </c>
      <c r="AC787">
        <v>0</v>
      </c>
      <c r="AD787">
        <v>5</v>
      </c>
      <c r="AE787">
        <v>1</v>
      </c>
      <c r="AF787">
        <v>3</v>
      </c>
      <c r="AG787">
        <v>19</v>
      </c>
      <c r="AI787" t="s">
        <v>984</v>
      </c>
      <c r="AO787">
        <v>17404822</v>
      </c>
      <c r="AP787">
        <v>15644540</v>
      </c>
      <c r="AQ787">
        <v>-441245</v>
      </c>
      <c r="AR787">
        <v>0</v>
      </c>
      <c r="AS787">
        <v>0</v>
      </c>
      <c r="AT787">
        <v>0</v>
      </c>
      <c r="AU787">
        <v>1</v>
      </c>
      <c r="AV787">
        <v>2</v>
      </c>
      <c r="AX787">
        <v>0</v>
      </c>
      <c r="AY787">
        <v>0.80000000999999998</v>
      </c>
      <c r="AZ787">
        <v>5</v>
      </c>
      <c r="BA787">
        <v>1</v>
      </c>
      <c r="BB787">
        <v>1</v>
      </c>
      <c r="BC787">
        <v>1</v>
      </c>
      <c r="BE787">
        <v>0</v>
      </c>
      <c r="BP787" s="60">
        <v>41820</v>
      </c>
      <c r="BQ787">
        <v>15644540</v>
      </c>
      <c r="BR787">
        <v>21282504</v>
      </c>
      <c r="BS787">
        <v>0.73510003000000002</v>
      </c>
      <c r="BT787">
        <v>5637964</v>
      </c>
      <c r="BV787">
        <v>5351920</v>
      </c>
      <c r="BW787">
        <v>476321</v>
      </c>
      <c r="BX787">
        <v>0.80250001000000004</v>
      </c>
      <c r="BY787">
        <v>0</v>
      </c>
      <c r="BZ787">
        <v>0</v>
      </c>
      <c r="CA787">
        <v>0</v>
      </c>
      <c r="CC787">
        <v>0.186</v>
      </c>
      <c r="CE787">
        <v>0.115</v>
      </c>
      <c r="CG787">
        <v>0.14499999999999999</v>
      </c>
      <c r="CJ787">
        <v>8.3999999000000006E-2</v>
      </c>
      <c r="CS787">
        <v>0</v>
      </c>
      <c r="CT787">
        <v>0</v>
      </c>
      <c r="CU787">
        <v>0</v>
      </c>
      <c r="CV787">
        <v>0.61400001999999998</v>
      </c>
      <c r="CW787">
        <v>0.45700002000000001</v>
      </c>
      <c r="CX787">
        <v>0.15700001</v>
      </c>
      <c r="CY787">
        <v>0.23400000000000001</v>
      </c>
      <c r="CZ787">
        <v>0</v>
      </c>
      <c r="DA787">
        <v>0</v>
      </c>
      <c r="DB787">
        <v>0</v>
      </c>
      <c r="DC787">
        <v>2.5999998999999999E-2</v>
      </c>
      <c r="DD787">
        <v>0.126</v>
      </c>
      <c r="DE787">
        <v>0</v>
      </c>
      <c r="DF787">
        <v>2015</v>
      </c>
      <c r="DG787">
        <v>0.13750000000000001</v>
      </c>
      <c r="DH787">
        <v>6.3749999000000002E-2</v>
      </c>
      <c r="DI787">
        <v>7.3749996999999998E-2</v>
      </c>
      <c r="DJ787">
        <v>9.4250001E-2</v>
      </c>
      <c r="DK787">
        <v>0.15800001</v>
      </c>
      <c r="DR787">
        <v>0</v>
      </c>
      <c r="DS787">
        <v>0</v>
      </c>
      <c r="DT787">
        <v>0</v>
      </c>
      <c r="DU787">
        <v>0</v>
      </c>
      <c r="DV787">
        <v>143343</v>
      </c>
      <c r="DW787">
        <v>5392643</v>
      </c>
      <c r="DX787">
        <v>47</v>
      </c>
      <c r="DY787">
        <v>10.7</v>
      </c>
      <c r="DZ787">
        <v>37.620998</v>
      </c>
      <c r="EA787">
        <v>48505</v>
      </c>
      <c r="EB787">
        <v>121019</v>
      </c>
      <c r="EC787">
        <v>83134</v>
      </c>
      <c r="ED787">
        <v>131661</v>
      </c>
      <c r="EF787">
        <v>13.612</v>
      </c>
      <c r="EG787">
        <v>71740</v>
      </c>
      <c r="EN787">
        <v>3704</v>
      </c>
      <c r="EP787">
        <v>7690</v>
      </c>
      <c r="EV787">
        <v>396001</v>
      </c>
      <c r="EW787">
        <v>0</v>
      </c>
      <c r="EX787">
        <v>0</v>
      </c>
      <c r="FB787">
        <v>10229051</v>
      </c>
      <c r="FN787">
        <v>-3345</v>
      </c>
      <c r="FP787">
        <v>334495</v>
      </c>
      <c r="FQ787">
        <v>382251</v>
      </c>
      <c r="FW787">
        <v>716746</v>
      </c>
      <c r="FX787">
        <v>2778027</v>
      </c>
      <c r="GL787">
        <v>-24193</v>
      </c>
      <c r="GM787">
        <v>10457</v>
      </c>
      <c r="GN787">
        <v>-3437</v>
      </c>
      <c r="GO787">
        <v>-92</v>
      </c>
      <c r="GP787">
        <v>605</v>
      </c>
      <c r="GQ787">
        <v>3478205</v>
      </c>
      <c r="GR787">
        <v>-1109866</v>
      </c>
      <c r="GS787">
        <v>-1109866</v>
      </c>
      <c r="HA787">
        <v>-38264</v>
      </c>
      <c r="HB787">
        <v>-9861</v>
      </c>
      <c r="HE787">
        <v>-1157991</v>
      </c>
      <c r="HG787">
        <v>17404822</v>
      </c>
    </row>
    <row r="788" spans="1:215" x14ac:dyDescent="0.25">
      <c r="A788">
        <v>57</v>
      </c>
      <c r="B788" t="s">
        <v>985</v>
      </c>
      <c r="C788">
        <v>2001</v>
      </c>
      <c r="E788" t="s">
        <v>986</v>
      </c>
      <c r="F788">
        <v>1929</v>
      </c>
      <c r="G788">
        <v>0</v>
      </c>
      <c r="I788">
        <v>0</v>
      </c>
      <c r="J788" t="s">
        <v>791</v>
      </c>
      <c r="K788" t="s">
        <v>792</v>
      </c>
      <c r="L788" t="s">
        <v>792</v>
      </c>
      <c r="M788">
        <v>4</v>
      </c>
      <c r="N788" t="s">
        <v>730</v>
      </c>
      <c r="O788">
        <v>1</v>
      </c>
      <c r="P788" t="s">
        <v>616</v>
      </c>
      <c r="Q788" t="s">
        <v>626</v>
      </c>
      <c r="R788">
        <v>2</v>
      </c>
      <c r="S788">
        <v>1</v>
      </c>
      <c r="T788" s="60">
        <v>37072</v>
      </c>
      <c r="U788" s="60">
        <v>37073</v>
      </c>
      <c r="V788" s="60">
        <v>37072</v>
      </c>
      <c r="W788" t="s">
        <v>201</v>
      </c>
      <c r="X788" t="s">
        <v>987</v>
      </c>
      <c r="Y788" t="s">
        <v>619</v>
      </c>
      <c r="AA788">
        <v>8.5000001000000006E-2</v>
      </c>
      <c r="AB788">
        <v>1</v>
      </c>
      <c r="AC788">
        <v>0</v>
      </c>
      <c r="AD788">
        <v>5</v>
      </c>
      <c r="AE788">
        <v>1</v>
      </c>
      <c r="AF788">
        <v>1</v>
      </c>
      <c r="BP788" s="60">
        <v>37072</v>
      </c>
      <c r="BQ788">
        <v>7366673</v>
      </c>
      <c r="BR788">
        <v>6573193</v>
      </c>
      <c r="BS788">
        <v>1.1207</v>
      </c>
      <c r="BT788">
        <v>-793480</v>
      </c>
      <c r="BV788">
        <v>1834042</v>
      </c>
      <c r="BW788">
        <v>73362</v>
      </c>
      <c r="BX788">
        <v>1.3049001</v>
      </c>
      <c r="BY788">
        <v>0</v>
      </c>
      <c r="BZ788">
        <v>0</v>
      </c>
      <c r="CA788">
        <v>0</v>
      </c>
      <c r="CC788">
        <v>-7.1000002000000006E-2</v>
      </c>
      <c r="CE788">
        <v>4.3999999999999997E-2</v>
      </c>
      <c r="CG788">
        <v>0.108</v>
      </c>
      <c r="CR788">
        <v>1</v>
      </c>
      <c r="CS788">
        <v>0</v>
      </c>
      <c r="CT788">
        <v>0</v>
      </c>
      <c r="CU788">
        <v>0</v>
      </c>
      <c r="CV788">
        <v>0.61800003000000003</v>
      </c>
      <c r="CW788">
        <v>0.47899999999999998</v>
      </c>
      <c r="CX788">
        <v>0.13900000000000001</v>
      </c>
      <c r="CY788">
        <v>0.24200000999999999</v>
      </c>
      <c r="CZ788">
        <v>0</v>
      </c>
      <c r="DA788">
        <v>0</v>
      </c>
      <c r="DB788">
        <v>0</v>
      </c>
      <c r="DC788">
        <v>8.9999999999999993E-3</v>
      </c>
      <c r="DD788">
        <v>0.13100000000000001</v>
      </c>
      <c r="DE788">
        <v>0</v>
      </c>
      <c r="DF788">
        <v>2002</v>
      </c>
      <c r="DG788">
        <v>8.7599999999999997E-2</v>
      </c>
      <c r="DH788">
        <v>3.9999999000000001E-2</v>
      </c>
      <c r="DI788">
        <v>4.7600001000000003E-2</v>
      </c>
      <c r="DJ788">
        <v>2.7899999000000002E-2</v>
      </c>
      <c r="DK788">
        <v>6.7900002000000001E-2</v>
      </c>
      <c r="DR788">
        <v>0</v>
      </c>
      <c r="DS788">
        <v>0</v>
      </c>
      <c r="DT788">
        <v>0</v>
      </c>
      <c r="DU788">
        <v>0</v>
      </c>
      <c r="DV788">
        <v>49229</v>
      </c>
      <c r="DZ788">
        <v>37.255318000000003</v>
      </c>
      <c r="EA788">
        <v>11452</v>
      </c>
      <c r="EB788">
        <v>8111</v>
      </c>
      <c r="EC788">
        <v>19978</v>
      </c>
      <c r="EF788">
        <v>13.542797</v>
      </c>
      <c r="EG788">
        <v>16766</v>
      </c>
      <c r="EN788">
        <v>1127</v>
      </c>
      <c r="EP788">
        <v>2085</v>
      </c>
      <c r="ES788">
        <v>0</v>
      </c>
      <c r="EV788">
        <v>88770</v>
      </c>
      <c r="EW788">
        <v>1</v>
      </c>
      <c r="EX788">
        <v>1</v>
      </c>
      <c r="FN788">
        <v>-1190</v>
      </c>
      <c r="FP788">
        <v>74364</v>
      </c>
      <c r="FQ788">
        <v>73362</v>
      </c>
      <c r="FW788">
        <v>147726</v>
      </c>
      <c r="FX788">
        <v>-526218</v>
      </c>
      <c r="GL788">
        <v>-6283</v>
      </c>
      <c r="GM788">
        <v>40566</v>
      </c>
      <c r="GN788">
        <v>-37147</v>
      </c>
      <c r="GO788">
        <v>-35957</v>
      </c>
      <c r="GP788">
        <v>7408</v>
      </c>
      <c r="GQ788">
        <v>-373948</v>
      </c>
      <c r="GR788">
        <v>-270558</v>
      </c>
      <c r="GS788">
        <v>-270558</v>
      </c>
      <c r="HA788">
        <v>-9750</v>
      </c>
      <c r="HB788">
        <v>-3738</v>
      </c>
      <c r="HD788">
        <v>-3197</v>
      </c>
      <c r="HE788">
        <v>-287243</v>
      </c>
      <c r="HG788">
        <v>6890858</v>
      </c>
    </row>
    <row r="789" spans="1:215" x14ac:dyDescent="0.25">
      <c r="A789">
        <v>57</v>
      </c>
      <c r="B789" t="s">
        <v>985</v>
      </c>
      <c r="C789">
        <v>2002</v>
      </c>
      <c r="E789" t="s">
        <v>986</v>
      </c>
      <c r="F789">
        <v>1929</v>
      </c>
      <c r="G789">
        <v>0</v>
      </c>
      <c r="I789">
        <v>0</v>
      </c>
      <c r="J789" t="s">
        <v>791</v>
      </c>
      <c r="K789" t="s">
        <v>792</v>
      </c>
      <c r="L789" t="s">
        <v>792</v>
      </c>
      <c r="M789">
        <v>4</v>
      </c>
      <c r="N789" t="s">
        <v>730</v>
      </c>
      <c r="O789">
        <v>1</v>
      </c>
      <c r="P789" t="s">
        <v>616</v>
      </c>
      <c r="Q789" t="s">
        <v>626</v>
      </c>
      <c r="R789">
        <v>2</v>
      </c>
      <c r="S789">
        <v>1</v>
      </c>
      <c r="T789" s="60">
        <v>37437</v>
      </c>
      <c r="U789" s="60">
        <v>37438</v>
      </c>
      <c r="V789" s="60">
        <v>37437</v>
      </c>
      <c r="W789" t="s">
        <v>201</v>
      </c>
      <c r="X789" t="s">
        <v>987</v>
      </c>
      <c r="Y789" t="s">
        <v>619</v>
      </c>
      <c r="AA789">
        <v>8.5000001000000006E-2</v>
      </c>
      <c r="AB789">
        <v>1</v>
      </c>
      <c r="AC789">
        <v>0</v>
      </c>
      <c r="AD789">
        <v>5</v>
      </c>
      <c r="AE789">
        <v>1</v>
      </c>
      <c r="AF789">
        <v>1</v>
      </c>
      <c r="AG789">
        <v>30</v>
      </c>
      <c r="BP789" s="60">
        <v>37437</v>
      </c>
      <c r="BQ789">
        <v>7673028</v>
      </c>
      <c r="BR789">
        <v>7340397</v>
      </c>
      <c r="BS789">
        <v>1.0452999999999999</v>
      </c>
      <c r="BT789">
        <v>-332631</v>
      </c>
      <c r="BV789">
        <v>1915350</v>
      </c>
      <c r="BW789">
        <v>76614</v>
      </c>
      <c r="BX789">
        <v>1.5152000000000001</v>
      </c>
      <c r="BY789">
        <v>0</v>
      </c>
      <c r="BZ789">
        <v>0</v>
      </c>
      <c r="CA789">
        <v>0</v>
      </c>
      <c r="CC789">
        <v>-8.1999995000000006E-2</v>
      </c>
      <c r="CE789">
        <v>-0.02</v>
      </c>
      <c r="CG789">
        <v>5.0000001000000002E-2</v>
      </c>
      <c r="CR789">
        <v>1</v>
      </c>
      <c r="CS789">
        <v>0</v>
      </c>
      <c r="CT789">
        <v>0</v>
      </c>
      <c r="CU789">
        <v>0</v>
      </c>
      <c r="CV789">
        <v>0.62300003000000004</v>
      </c>
      <c r="CW789">
        <v>0.46200001000000002</v>
      </c>
      <c r="CX789">
        <v>0.161</v>
      </c>
      <c r="CY789">
        <v>0.24200000999999999</v>
      </c>
      <c r="CZ789">
        <v>0</v>
      </c>
      <c r="DA789">
        <v>0</v>
      </c>
      <c r="DB789">
        <v>0</v>
      </c>
      <c r="DC789">
        <v>2E-3</v>
      </c>
      <c r="DD789">
        <v>0.13300000000000001</v>
      </c>
      <c r="DE789">
        <v>0</v>
      </c>
      <c r="DF789">
        <v>2003</v>
      </c>
      <c r="DG789">
        <v>9.0200006999999999E-2</v>
      </c>
      <c r="DH789">
        <v>3.9999999000000001E-2</v>
      </c>
      <c r="DI789">
        <v>5.0200000000000002E-2</v>
      </c>
      <c r="DJ789">
        <v>4.3400001000000001E-2</v>
      </c>
      <c r="DK789">
        <v>8.3400004E-2</v>
      </c>
      <c r="DR789">
        <v>0</v>
      </c>
      <c r="DS789">
        <v>0</v>
      </c>
      <c r="DT789">
        <v>0</v>
      </c>
      <c r="DU789">
        <v>0</v>
      </c>
      <c r="DV789">
        <v>49099</v>
      </c>
      <c r="DZ789">
        <v>39.00996</v>
      </c>
      <c r="EA789">
        <v>11939</v>
      </c>
      <c r="EB789">
        <v>8224</v>
      </c>
      <c r="EC789">
        <v>20805</v>
      </c>
      <c r="EF789">
        <v>14.26037</v>
      </c>
      <c r="EG789">
        <v>17279</v>
      </c>
      <c r="EN789">
        <v>1218</v>
      </c>
      <c r="EP789">
        <v>2308</v>
      </c>
      <c r="ES789">
        <v>0</v>
      </c>
      <c r="EV789">
        <v>90067</v>
      </c>
      <c r="EW789">
        <v>1</v>
      </c>
      <c r="EX789">
        <v>1</v>
      </c>
      <c r="FN789">
        <v>-1350</v>
      </c>
      <c r="FP789">
        <v>79487</v>
      </c>
      <c r="FQ789">
        <v>76614</v>
      </c>
      <c r="FW789">
        <v>156101</v>
      </c>
      <c r="FX789">
        <v>-540629</v>
      </c>
      <c r="GL789">
        <v>-5678</v>
      </c>
      <c r="GM789">
        <v>16207</v>
      </c>
      <c r="GN789">
        <v>-12246</v>
      </c>
      <c r="GO789">
        <v>-10896</v>
      </c>
      <c r="GP789">
        <v>6611</v>
      </c>
      <c r="GQ789">
        <v>-379634</v>
      </c>
      <c r="GR789">
        <v>-296687</v>
      </c>
      <c r="GS789">
        <v>-296687</v>
      </c>
      <c r="HA789">
        <v>-8068</v>
      </c>
      <c r="HB789">
        <v>-3942</v>
      </c>
      <c r="HD789">
        <v>-2811</v>
      </c>
      <c r="HE789">
        <v>-311508</v>
      </c>
      <c r="HG789">
        <v>6199716</v>
      </c>
    </row>
    <row r="790" spans="1:215" x14ac:dyDescent="0.25">
      <c r="A790">
        <v>57</v>
      </c>
      <c r="B790" t="s">
        <v>985</v>
      </c>
      <c r="C790">
        <v>2003</v>
      </c>
      <c r="E790" t="s">
        <v>986</v>
      </c>
      <c r="F790">
        <v>1929</v>
      </c>
      <c r="G790">
        <v>0</v>
      </c>
      <c r="I790">
        <v>0</v>
      </c>
      <c r="J790" t="s">
        <v>791</v>
      </c>
      <c r="K790" t="s">
        <v>792</v>
      </c>
      <c r="L790" t="s">
        <v>792</v>
      </c>
      <c r="M790">
        <v>4</v>
      </c>
      <c r="N790" t="s">
        <v>730</v>
      </c>
      <c r="O790">
        <v>1</v>
      </c>
      <c r="P790" t="s">
        <v>616</v>
      </c>
      <c r="Q790" t="s">
        <v>626</v>
      </c>
      <c r="R790">
        <v>2</v>
      </c>
      <c r="S790">
        <v>1</v>
      </c>
      <c r="T790" s="60">
        <v>37802</v>
      </c>
      <c r="U790" s="60">
        <v>37803</v>
      </c>
      <c r="V790" s="60">
        <v>37802</v>
      </c>
      <c r="W790" t="s">
        <v>201</v>
      </c>
      <c r="X790" t="s">
        <v>987</v>
      </c>
      <c r="Y790" t="s">
        <v>619</v>
      </c>
      <c r="AA790">
        <v>8.5000001000000006E-2</v>
      </c>
      <c r="AB790">
        <v>1</v>
      </c>
      <c r="AC790">
        <v>0</v>
      </c>
      <c r="AD790">
        <v>5</v>
      </c>
      <c r="AE790">
        <v>1</v>
      </c>
      <c r="AF790">
        <v>1</v>
      </c>
      <c r="AG790">
        <v>30</v>
      </c>
      <c r="BP790" s="60">
        <v>37802</v>
      </c>
      <c r="BQ790">
        <v>7757292</v>
      </c>
      <c r="BR790">
        <v>7830671</v>
      </c>
      <c r="BS790">
        <v>0.99059998999999999</v>
      </c>
      <c r="BT790">
        <v>73379</v>
      </c>
      <c r="BV790">
        <v>2009975</v>
      </c>
      <c r="BW790">
        <v>83782</v>
      </c>
      <c r="BX790">
        <v>0.95959996999999997</v>
      </c>
      <c r="BY790">
        <v>0</v>
      </c>
      <c r="BZ790">
        <v>0</v>
      </c>
      <c r="CA790">
        <v>0</v>
      </c>
      <c r="CC790">
        <v>2.4E-2</v>
      </c>
      <c r="CE790">
        <v>-4.3999999999999997E-2</v>
      </c>
      <c r="CG790">
        <v>1.4E-2</v>
      </c>
      <c r="CJ790">
        <v>8.1999995000000006E-2</v>
      </c>
      <c r="CR790">
        <v>1</v>
      </c>
      <c r="CS790">
        <v>0</v>
      </c>
      <c r="CT790">
        <v>0</v>
      </c>
      <c r="CU790">
        <v>0</v>
      </c>
      <c r="CV790">
        <v>0.62099998999999995</v>
      </c>
      <c r="CW790">
        <v>0.47699999999999998</v>
      </c>
      <c r="CX790">
        <v>0.14399998999999999</v>
      </c>
      <c r="CY790">
        <v>0.23499999999999999</v>
      </c>
      <c r="CZ790">
        <v>0</v>
      </c>
      <c r="DA790">
        <v>0</v>
      </c>
      <c r="DB790">
        <v>0</v>
      </c>
      <c r="DC790">
        <v>5.0000000000000001E-3</v>
      </c>
      <c r="DD790">
        <v>0.13900000000000001</v>
      </c>
      <c r="DE790">
        <v>0</v>
      </c>
      <c r="DF790">
        <v>2004</v>
      </c>
      <c r="DG790">
        <v>9.0299993999999995E-2</v>
      </c>
      <c r="DH790">
        <v>3.9999999000000001E-2</v>
      </c>
      <c r="DI790">
        <v>5.0300002000000003E-2</v>
      </c>
      <c r="DJ790">
        <v>5.4299999000000002E-2</v>
      </c>
      <c r="DK790">
        <v>9.4300001999999994E-2</v>
      </c>
      <c r="DR790">
        <v>0</v>
      </c>
      <c r="DS790">
        <v>0</v>
      </c>
      <c r="DT790">
        <v>0</v>
      </c>
      <c r="DU790">
        <v>0</v>
      </c>
      <c r="DV790">
        <v>48136</v>
      </c>
      <c r="DW790">
        <v>2138858</v>
      </c>
      <c r="DX790">
        <v>45.400002000000001</v>
      </c>
      <c r="DY790">
        <v>12.3</v>
      </c>
      <c r="DZ790">
        <v>44.433998000000003</v>
      </c>
      <c r="EA790">
        <v>12679</v>
      </c>
      <c r="EB790">
        <v>8626</v>
      </c>
      <c r="EC790">
        <v>21454</v>
      </c>
      <c r="ED790">
        <v>311472</v>
      </c>
      <c r="EF790">
        <v>14.518000000000001</v>
      </c>
      <c r="EG790">
        <v>17774</v>
      </c>
      <c r="EJ790">
        <v>14.82</v>
      </c>
      <c r="EN790">
        <v>1275</v>
      </c>
      <c r="EO790">
        <v>13831.2</v>
      </c>
      <c r="EP790">
        <v>2405</v>
      </c>
      <c r="ES790">
        <v>0</v>
      </c>
      <c r="EV790">
        <v>90895</v>
      </c>
      <c r="EW790">
        <v>0</v>
      </c>
      <c r="EX790">
        <v>0</v>
      </c>
      <c r="FN790">
        <v>-825</v>
      </c>
      <c r="FP790">
        <v>83850</v>
      </c>
      <c r="FQ790">
        <v>80399</v>
      </c>
      <c r="FW790">
        <v>164249</v>
      </c>
      <c r="FX790">
        <v>122256</v>
      </c>
      <c r="GL790">
        <v>-8323</v>
      </c>
      <c r="GM790">
        <v>9336</v>
      </c>
      <c r="GN790">
        <v>-6916</v>
      </c>
      <c r="GO790">
        <v>-6091</v>
      </c>
      <c r="GP790">
        <v>9766</v>
      </c>
      <c r="GQ790">
        <v>290368</v>
      </c>
      <c r="GR790">
        <v>-311472</v>
      </c>
      <c r="GS790">
        <v>-311472</v>
      </c>
      <c r="HA790">
        <v>-8195</v>
      </c>
      <c r="HB790">
        <v>-4191</v>
      </c>
      <c r="HD790">
        <v>-2172</v>
      </c>
      <c r="HE790">
        <v>-326030</v>
      </c>
      <c r="HG790">
        <v>6164054</v>
      </c>
    </row>
    <row r="791" spans="1:215" x14ac:dyDescent="0.25">
      <c r="A791">
        <v>57</v>
      </c>
      <c r="B791" t="s">
        <v>985</v>
      </c>
      <c r="C791">
        <v>2004</v>
      </c>
      <c r="E791" t="s">
        <v>986</v>
      </c>
      <c r="F791">
        <v>1929</v>
      </c>
      <c r="G791">
        <v>0</v>
      </c>
      <c r="I791">
        <v>0</v>
      </c>
      <c r="J791" t="s">
        <v>791</v>
      </c>
      <c r="K791" t="s">
        <v>792</v>
      </c>
      <c r="L791" t="s">
        <v>792</v>
      </c>
      <c r="M791">
        <v>4</v>
      </c>
      <c r="N791" t="s">
        <v>730</v>
      </c>
      <c r="O791">
        <v>1</v>
      </c>
      <c r="P791" t="s">
        <v>616</v>
      </c>
      <c r="Q791" t="s">
        <v>626</v>
      </c>
      <c r="R791">
        <v>2</v>
      </c>
      <c r="S791">
        <v>1</v>
      </c>
      <c r="T791" s="60">
        <v>38168</v>
      </c>
      <c r="U791" s="60">
        <v>38169</v>
      </c>
      <c r="V791" s="60">
        <v>38168</v>
      </c>
      <c r="W791" t="s">
        <v>201</v>
      </c>
      <c r="X791" t="s">
        <v>988</v>
      </c>
      <c r="Y791" t="s">
        <v>619</v>
      </c>
      <c r="AA791">
        <v>8.5000001000000006E-2</v>
      </c>
      <c r="AB791">
        <v>1</v>
      </c>
      <c r="AC791">
        <v>0</v>
      </c>
      <c r="AD791">
        <v>5</v>
      </c>
      <c r="AE791">
        <v>1</v>
      </c>
      <c r="AF791">
        <v>1</v>
      </c>
      <c r="AG791">
        <v>30</v>
      </c>
      <c r="BP791" s="60">
        <v>38168</v>
      </c>
      <c r="BQ791">
        <v>7884984</v>
      </c>
      <c r="BR791">
        <v>7878363</v>
      </c>
      <c r="BS791">
        <v>1.0007999999999999</v>
      </c>
      <c r="BT791">
        <v>-6621</v>
      </c>
      <c r="BV791">
        <v>1965546</v>
      </c>
      <c r="BW791">
        <v>103249</v>
      </c>
      <c r="BX791">
        <v>0.76149999999999995</v>
      </c>
      <c r="BY791">
        <v>0</v>
      </c>
      <c r="BZ791">
        <v>0</v>
      </c>
      <c r="CA791">
        <v>0</v>
      </c>
      <c r="CC791">
        <v>0.16500001</v>
      </c>
      <c r="CE791">
        <v>3.0999999E-2</v>
      </c>
      <c r="CG791">
        <v>2.1999999999999999E-2</v>
      </c>
      <c r="CJ791">
        <v>9.6000001000000001E-2</v>
      </c>
      <c r="CR791">
        <v>1</v>
      </c>
      <c r="CS791">
        <v>0</v>
      </c>
      <c r="CT791">
        <v>0</v>
      </c>
      <c r="CU791">
        <v>0</v>
      </c>
      <c r="CV791">
        <v>0.63300002</v>
      </c>
      <c r="CW791">
        <v>0.47999998999999999</v>
      </c>
      <c r="CX791">
        <v>0.153</v>
      </c>
      <c r="CY791">
        <v>0.20999999</v>
      </c>
      <c r="CZ791">
        <v>0</v>
      </c>
      <c r="DA791">
        <v>0</v>
      </c>
      <c r="DB791">
        <v>0</v>
      </c>
      <c r="DC791">
        <v>2.9999998999999999E-2</v>
      </c>
      <c r="DD791">
        <v>0.127</v>
      </c>
      <c r="DE791">
        <v>0</v>
      </c>
      <c r="DF791">
        <v>2005</v>
      </c>
      <c r="DG791">
        <v>9.1300003000000005E-2</v>
      </c>
      <c r="DH791">
        <v>3.9999999000000001E-2</v>
      </c>
      <c r="DI791">
        <v>5.1299999999999998E-2</v>
      </c>
      <c r="DJ791">
        <v>5.3300001E-2</v>
      </c>
      <c r="DK791">
        <v>9.3299999999999994E-2</v>
      </c>
      <c r="DR791">
        <v>0</v>
      </c>
      <c r="DS791">
        <v>0</v>
      </c>
      <c r="DT791">
        <v>0</v>
      </c>
      <c r="DU791">
        <v>0</v>
      </c>
      <c r="DV791">
        <v>46899</v>
      </c>
      <c r="DW791">
        <v>2066680.6</v>
      </c>
      <c r="DX791">
        <v>46</v>
      </c>
      <c r="DY791">
        <v>12.7</v>
      </c>
      <c r="DZ791">
        <v>44.067000999999998</v>
      </c>
      <c r="EA791">
        <v>13784</v>
      </c>
      <c r="EB791">
        <v>12741</v>
      </c>
      <c r="EC791">
        <v>22654</v>
      </c>
      <c r="ED791">
        <v>339323</v>
      </c>
      <c r="EF791">
        <v>14.978999999999999</v>
      </c>
      <c r="EG791">
        <v>18672</v>
      </c>
      <c r="EI791">
        <v>72.099997999999999</v>
      </c>
      <c r="EJ791">
        <v>15.276</v>
      </c>
      <c r="EN791">
        <v>1397</v>
      </c>
      <c r="EO791">
        <v>15288.768</v>
      </c>
      <c r="EP791">
        <v>2585</v>
      </c>
      <c r="ES791">
        <v>0</v>
      </c>
      <c r="EV791">
        <v>96078</v>
      </c>
      <c r="EW791">
        <v>0</v>
      </c>
      <c r="EX791">
        <v>0</v>
      </c>
      <c r="FB791">
        <v>3287223</v>
      </c>
      <c r="FN791">
        <v>-684</v>
      </c>
      <c r="FP791">
        <v>82103</v>
      </c>
      <c r="FQ791">
        <v>78622</v>
      </c>
      <c r="FW791">
        <v>160725</v>
      </c>
      <c r="FX791">
        <v>986361</v>
      </c>
      <c r="GL791">
        <v>-8975</v>
      </c>
      <c r="GM791">
        <v>8113</v>
      </c>
      <c r="GN791">
        <v>-5860</v>
      </c>
      <c r="GO791">
        <v>-5176</v>
      </c>
      <c r="GP791">
        <v>7876</v>
      </c>
      <c r="GQ791">
        <v>1148240</v>
      </c>
      <c r="GR791">
        <v>-328546</v>
      </c>
      <c r="GS791">
        <v>-328546</v>
      </c>
      <c r="HA791">
        <v>-10777</v>
      </c>
      <c r="HB791">
        <v>-4673</v>
      </c>
      <c r="HD791">
        <v>-1696</v>
      </c>
      <c r="HE791">
        <v>-345692</v>
      </c>
      <c r="HG791">
        <v>6966602</v>
      </c>
    </row>
    <row r="792" spans="1:215" x14ac:dyDescent="0.25">
      <c r="A792">
        <v>57</v>
      </c>
      <c r="B792" t="s">
        <v>985</v>
      </c>
      <c r="C792">
        <v>2005</v>
      </c>
      <c r="E792" t="s">
        <v>986</v>
      </c>
      <c r="F792">
        <v>1929</v>
      </c>
      <c r="G792">
        <v>0</v>
      </c>
      <c r="I792">
        <v>0</v>
      </c>
      <c r="J792" t="s">
        <v>791</v>
      </c>
      <c r="K792" t="s">
        <v>792</v>
      </c>
      <c r="L792" t="s">
        <v>792</v>
      </c>
      <c r="M792">
        <v>4</v>
      </c>
      <c r="N792" t="s">
        <v>730</v>
      </c>
      <c r="O792">
        <v>1</v>
      </c>
      <c r="P792" t="s">
        <v>616</v>
      </c>
      <c r="Q792" t="s">
        <v>626</v>
      </c>
      <c r="R792">
        <v>2</v>
      </c>
      <c r="S792">
        <v>1</v>
      </c>
      <c r="T792" s="60">
        <v>38533</v>
      </c>
      <c r="U792" s="60">
        <v>38534</v>
      </c>
      <c r="V792" s="60">
        <v>38533</v>
      </c>
      <c r="W792" t="s">
        <v>201</v>
      </c>
      <c r="X792" t="s">
        <v>988</v>
      </c>
      <c r="Y792" t="s">
        <v>619</v>
      </c>
      <c r="AA792">
        <v>8.5000001000000006E-2</v>
      </c>
      <c r="AB792">
        <v>1</v>
      </c>
      <c r="AC792">
        <v>0</v>
      </c>
      <c r="AD792">
        <v>5</v>
      </c>
      <c r="AE792">
        <v>1</v>
      </c>
      <c r="AF792">
        <v>1</v>
      </c>
      <c r="AG792">
        <v>15</v>
      </c>
      <c r="BP792" s="60">
        <v>38533</v>
      </c>
      <c r="BQ792">
        <v>8081736</v>
      </c>
      <c r="BR792">
        <v>8455336</v>
      </c>
      <c r="BS792">
        <v>0.95579999999999998</v>
      </c>
      <c r="BT792">
        <v>373600</v>
      </c>
      <c r="BV792">
        <v>1952323</v>
      </c>
      <c r="BW792">
        <v>99051</v>
      </c>
      <c r="BX792">
        <v>0.81080001999999995</v>
      </c>
      <c r="BY792">
        <v>0</v>
      </c>
      <c r="BZ792">
        <v>0</v>
      </c>
      <c r="CA792">
        <v>0</v>
      </c>
      <c r="CC792">
        <v>0.107</v>
      </c>
      <c r="CE792">
        <v>9.6999995000000006E-2</v>
      </c>
      <c r="CG792">
        <v>2.4E-2</v>
      </c>
      <c r="CJ792">
        <v>9.1000005999999994E-2</v>
      </c>
      <c r="CR792">
        <v>1</v>
      </c>
      <c r="CS792">
        <v>0</v>
      </c>
      <c r="CT792">
        <v>0</v>
      </c>
      <c r="CU792">
        <v>0</v>
      </c>
      <c r="CV792">
        <v>0.65599996000000005</v>
      </c>
      <c r="CW792">
        <v>0.50700003000000005</v>
      </c>
      <c r="CX792">
        <v>0.14899999</v>
      </c>
      <c r="CY792">
        <v>0.23400000000000001</v>
      </c>
      <c r="CZ792">
        <v>0</v>
      </c>
      <c r="DA792">
        <v>0</v>
      </c>
      <c r="DB792">
        <v>0</v>
      </c>
      <c r="DC792">
        <v>1.2E-2</v>
      </c>
      <c r="DD792">
        <v>9.8000005000000001E-2</v>
      </c>
      <c r="DE792">
        <v>0</v>
      </c>
      <c r="DF792">
        <v>2006</v>
      </c>
      <c r="DG792">
        <v>8.7899997999999993E-2</v>
      </c>
      <c r="DH792">
        <v>3.9999999000000001E-2</v>
      </c>
      <c r="DI792">
        <v>4.7899998999999999E-2</v>
      </c>
      <c r="DJ792">
        <v>6.5499999000000003E-2</v>
      </c>
      <c r="DK792">
        <v>0.10550001000000001</v>
      </c>
      <c r="DR792">
        <v>0</v>
      </c>
      <c r="DS792">
        <v>0</v>
      </c>
      <c r="DT792">
        <v>0</v>
      </c>
      <c r="DU792">
        <v>0</v>
      </c>
      <c r="DV792">
        <v>47125</v>
      </c>
      <c r="DW792">
        <v>2084561.8</v>
      </c>
      <c r="DX792">
        <v>46</v>
      </c>
      <c r="DY792">
        <v>12.7</v>
      </c>
      <c r="DZ792">
        <v>44.235000999999997</v>
      </c>
      <c r="EA792">
        <v>13592</v>
      </c>
      <c r="EB792">
        <v>7702</v>
      </c>
      <c r="EC792">
        <v>23367</v>
      </c>
      <c r="ED792">
        <v>347959</v>
      </c>
      <c r="EF792">
        <v>14.891</v>
      </c>
      <c r="EG792">
        <v>19202</v>
      </c>
      <c r="EI792">
        <v>72</v>
      </c>
      <c r="EJ792">
        <v>15.624000000000001</v>
      </c>
      <c r="EN792">
        <v>1434</v>
      </c>
      <c r="EO792">
        <v>16158.312</v>
      </c>
      <c r="EP792">
        <v>2731</v>
      </c>
      <c r="ES792">
        <v>0</v>
      </c>
      <c r="EV792">
        <v>91786</v>
      </c>
      <c r="EW792">
        <v>0</v>
      </c>
      <c r="EX792">
        <v>0</v>
      </c>
      <c r="FB792">
        <v>3487930.3</v>
      </c>
      <c r="FN792">
        <v>-750</v>
      </c>
      <c r="FP792">
        <v>83101</v>
      </c>
      <c r="FQ792">
        <v>80312</v>
      </c>
      <c r="FW792">
        <v>163413</v>
      </c>
      <c r="FX792">
        <v>739543</v>
      </c>
      <c r="GL792">
        <v>-9970</v>
      </c>
      <c r="GM792">
        <v>21026</v>
      </c>
      <c r="GN792">
        <v>-18498</v>
      </c>
      <c r="GO792">
        <v>-17748</v>
      </c>
      <c r="GP792">
        <v>12639</v>
      </c>
      <c r="GQ792">
        <v>908153</v>
      </c>
      <c r="GR792">
        <v>-347959</v>
      </c>
      <c r="GS792">
        <v>-347959</v>
      </c>
      <c r="HA792">
        <v>-10707</v>
      </c>
      <c r="HB792">
        <v>-4336</v>
      </c>
      <c r="HD792">
        <v>-693</v>
      </c>
      <c r="HE792">
        <v>-363695</v>
      </c>
      <c r="HG792">
        <v>7511060</v>
      </c>
    </row>
    <row r="793" spans="1:215" x14ac:dyDescent="0.25">
      <c r="A793">
        <v>57</v>
      </c>
      <c r="B793" t="s">
        <v>985</v>
      </c>
      <c r="C793">
        <v>2006</v>
      </c>
      <c r="E793" t="s">
        <v>986</v>
      </c>
      <c r="F793">
        <v>1929</v>
      </c>
      <c r="G793">
        <v>0</v>
      </c>
      <c r="I793">
        <v>0</v>
      </c>
      <c r="J793" t="s">
        <v>791</v>
      </c>
      <c r="K793" t="s">
        <v>792</v>
      </c>
      <c r="L793" t="s">
        <v>792</v>
      </c>
      <c r="M793">
        <v>4</v>
      </c>
      <c r="N793" t="s">
        <v>730</v>
      </c>
      <c r="O793">
        <v>1</v>
      </c>
      <c r="P793" t="s">
        <v>616</v>
      </c>
      <c r="Q793" t="s">
        <v>626</v>
      </c>
      <c r="R793">
        <v>2</v>
      </c>
      <c r="S793">
        <v>1</v>
      </c>
      <c r="T793" s="60">
        <v>38898</v>
      </c>
      <c r="U793" s="60">
        <v>38899</v>
      </c>
      <c r="V793" s="60">
        <v>38898</v>
      </c>
      <c r="W793" t="s">
        <v>201</v>
      </c>
      <c r="X793" t="s">
        <v>989</v>
      </c>
      <c r="Y793" t="s">
        <v>619</v>
      </c>
      <c r="AA793">
        <v>8.5000001000000006E-2</v>
      </c>
      <c r="AB793">
        <v>1</v>
      </c>
      <c r="AC793">
        <v>0</v>
      </c>
      <c r="AD793">
        <v>5</v>
      </c>
      <c r="AE793">
        <v>1</v>
      </c>
      <c r="AF793">
        <v>1</v>
      </c>
      <c r="AG793">
        <v>14</v>
      </c>
      <c r="BP793" s="60">
        <v>38898</v>
      </c>
      <c r="BQ793">
        <v>8486756</v>
      </c>
      <c r="BR793">
        <v>8819161</v>
      </c>
      <c r="BS793">
        <v>0.96230006000000001</v>
      </c>
      <c r="BT793">
        <v>332405</v>
      </c>
      <c r="BV793">
        <v>2016588</v>
      </c>
      <c r="BW793">
        <v>127371</v>
      </c>
      <c r="BX793">
        <v>0.64879995999999995</v>
      </c>
      <c r="BY793">
        <v>0</v>
      </c>
      <c r="BZ793">
        <v>0</v>
      </c>
      <c r="CA793">
        <v>0</v>
      </c>
      <c r="CC793">
        <v>0.123</v>
      </c>
      <c r="CE793">
        <v>0.13200000000000001</v>
      </c>
      <c r="CG793">
        <v>6.4000003E-2</v>
      </c>
      <c r="CJ793">
        <v>8.6000003000000005E-2</v>
      </c>
      <c r="CR793">
        <v>1</v>
      </c>
      <c r="CS793">
        <v>0</v>
      </c>
      <c r="CT793">
        <v>0</v>
      </c>
      <c r="CU793">
        <v>0</v>
      </c>
      <c r="CV793">
        <v>0.64800000000000002</v>
      </c>
      <c r="CW793">
        <v>0.49000000999999999</v>
      </c>
      <c r="CX793">
        <v>0.15800001</v>
      </c>
      <c r="CY793">
        <v>0.23100001000000001</v>
      </c>
      <c r="CZ793">
        <v>0</v>
      </c>
      <c r="DA793">
        <v>0</v>
      </c>
      <c r="DB793">
        <v>0</v>
      </c>
      <c r="DC793">
        <v>8.9999999999999993E-3</v>
      </c>
      <c r="DD793">
        <v>0.112</v>
      </c>
      <c r="DE793">
        <v>0</v>
      </c>
      <c r="DF793">
        <v>2007</v>
      </c>
      <c r="DG793">
        <v>8.5200003999999996E-2</v>
      </c>
      <c r="DH793">
        <v>3.9999999000000001E-2</v>
      </c>
      <c r="DI793">
        <v>4.5200000999999997E-2</v>
      </c>
      <c r="DJ793">
        <v>6.1100002E-2</v>
      </c>
      <c r="DK793">
        <v>0.1011</v>
      </c>
      <c r="DR793">
        <v>0</v>
      </c>
      <c r="DS793">
        <v>0</v>
      </c>
      <c r="DT793">
        <v>0</v>
      </c>
      <c r="DU793">
        <v>0</v>
      </c>
      <c r="DV793">
        <v>48000</v>
      </c>
      <c r="DW793">
        <v>2157579</v>
      </c>
      <c r="DX793">
        <v>46.200001</v>
      </c>
      <c r="DY793">
        <v>12.5</v>
      </c>
      <c r="DZ793">
        <v>44.950001</v>
      </c>
      <c r="EA793">
        <v>14217</v>
      </c>
      <c r="EB793">
        <v>6828</v>
      </c>
      <c r="EC793">
        <v>24204</v>
      </c>
      <c r="ED793">
        <v>366797</v>
      </c>
      <c r="EF793">
        <v>15.154</v>
      </c>
      <c r="EG793">
        <v>19903</v>
      </c>
      <c r="EI793">
        <v>72</v>
      </c>
      <c r="EJ793">
        <v>15.875999999999999</v>
      </c>
      <c r="EN793">
        <v>1508</v>
      </c>
      <c r="EO793">
        <v>17553.118999999999</v>
      </c>
      <c r="EP793">
        <v>2793</v>
      </c>
      <c r="ES793">
        <v>0</v>
      </c>
      <c r="EV793">
        <v>93249</v>
      </c>
      <c r="EW793">
        <v>0</v>
      </c>
      <c r="EX793">
        <v>0</v>
      </c>
      <c r="FB793">
        <v>3689442.5</v>
      </c>
      <c r="FN793">
        <v>-890</v>
      </c>
      <c r="FP793">
        <v>85379</v>
      </c>
      <c r="FQ793">
        <v>82645</v>
      </c>
      <c r="FW793">
        <v>168024</v>
      </c>
      <c r="FX793">
        <v>924710</v>
      </c>
      <c r="GL793">
        <v>-12028</v>
      </c>
      <c r="GM793">
        <v>43745</v>
      </c>
      <c r="GN793">
        <v>-40795</v>
      </c>
      <c r="GO793">
        <v>-39905</v>
      </c>
      <c r="GP793">
        <v>11760</v>
      </c>
      <c r="GQ793">
        <v>1095416</v>
      </c>
      <c r="GR793">
        <v>-366797</v>
      </c>
      <c r="GS793">
        <v>-366797</v>
      </c>
      <c r="HA793">
        <v>-12555</v>
      </c>
      <c r="HB793">
        <v>-4588</v>
      </c>
      <c r="HD793">
        <v>-1495</v>
      </c>
      <c r="HE793">
        <v>-385435</v>
      </c>
      <c r="HG793">
        <v>8221041</v>
      </c>
    </row>
    <row r="794" spans="1:215" x14ac:dyDescent="0.25">
      <c r="A794">
        <v>57</v>
      </c>
      <c r="B794" t="s">
        <v>985</v>
      </c>
      <c r="C794">
        <v>2007</v>
      </c>
      <c r="E794" t="s">
        <v>986</v>
      </c>
      <c r="F794">
        <v>1929</v>
      </c>
      <c r="G794">
        <v>0</v>
      </c>
      <c r="I794">
        <v>0</v>
      </c>
      <c r="J794" t="s">
        <v>791</v>
      </c>
      <c r="K794" t="s">
        <v>792</v>
      </c>
      <c r="L794" t="s">
        <v>792</v>
      </c>
      <c r="M794">
        <v>4</v>
      </c>
      <c r="N794" t="s">
        <v>730</v>
      </c>
      <c r="O794">
        <v>1</v>
      </c>
      <c r="P794" t="s">
        <v>616</v>
      </c>
      <c r="Q794" t="s">
        <v>626</v>
      </c>
      <c r="R794">
        <v>2</v>
      </c>
      <c r="S794">
        <v>1</v>
      </c>
      <c r="T794" s="60">
        <v>39263</v>
      </c>
      <c r="U794" s="60">
        <v>39264</v>
      </c>
      <c r="V794" s="60">
        <v>39263</v>
      </c>
      <c r="W794" t="s">
        <v>201</v>
      </c>
      <c r="X794" t="s">
        <v>990</v>
      </c>
      <c r="Y794" t="s">
        <v>627</v>
      </c>
      <c r="AA794">
        <v>8.5000001000000006E-2</v>
      </c>
      <c r="AB794">
        <v>1</v>
      </c>
      <c r="AC794">
        <v>0</v>
      </c>
      <c r="AD794">
        <v>5</v>
      </c>
      <c r="AE794">
        <v>1</v>
      </c>
      <c r="AF794">
        <v>3</v>
      </c>
      <c r="AG794">
        <v>13</v>
      </c>
      <c r="BP794" s="60">
        <v>39263</v>
      </c>
      <c r="BQ794">
        <v>8904517</v>
      </c>
      <c r="BR794">
        <v>9627305</v>
      </c>
      <c r="BS794">
        <v>0.92490000000000006</v>
      </c>
      <c r="BT794">
        <v>722788</v>
      </c>
      <c r="BV794">
        <v>2095310</v>
      </c>
      <c r="BW794">
        <v>122389</v>
      </c>
      <c r="BX794">
        <v>0.70669996999999996</v>
      </c>
      <c r="BY794">
        <v>0</v>
      </c>
      <c r="BZ794">
        <v>0</v>
      </c>
      <c r="CA794">
        <v>0</v>
      </c>
      <c r="CC794">
        <v>0.183</v>
      </c>
      <c r="CE794">
        <v>0.13800000000000001</v>
      </c>
      <c r="CG794">
        <v>0.11899999999999999</v>
      </c>
      <c r="CJ794">
        <v>8.3000004000000002E-2</v>
      </c>
      <c r="CR794">
        <v>1</v>
      </c>
      <c r="CS794">
        <v>0</v>
      </c>
      <c r="CT794">
        <v>0</v>
      </c>
      <c r="CU794">
        <v>0</v>
      </c>
      <c r="CV794">
        <v>0.65900004000000001</v>
      </c>
      <c r="CW794">
        <v>0.49599999</v>
      </c>
      <c r="CX794">
        <v>0.16299999000000001</v>
      </c>
      <c r="CY794">
        <v>0.221</v>
      </c>
      <c r="CZ794">
        <v>0</v>
      </c>
      <c r="DA794">
        <v>0</v>
      </c>
      <c r="DB794">
        <v>0</v>
      </c>
      <c r="DC794">
        <v>1.0999999999999999E-2</v>
      </c>
      <c r="DD794">
        <v>0.109</v>
      </c>
      <c r="DE794">
        <v>0</v>
      </c>
      <c r="DF794">
        <v>2008</v>
      </c>
      <c r="DG794">
        <v>8.3999999000000006E-2</v>
      </c>
      <c r="DH794">
        <v>4.2500000000000003E-2</v>
      </c>
      <c r="DI794">
        <v>4.1500002000000001E-2</v>
      </c>
      <c r="DJ794">
        <v>7.5100004999999997E-2</v>
      </c>
      <c r="DK794">
        <v>0.1176</v>
      </c>
      <c r="DR794">
        <v>0</v>
      </c>
      <c r="DS794">
        <v>0</v>
      </c>
      <c r="DT794">
        <v>0</v>
      </c>
      <c r="DU794">
        <v>0</v>
      </c>
      <c r="DV794">
        <v>48379</v>
      </c>
      <c r="DW794">
        <v>2241738</v>
      </c>
      <c r="DX794">
        <v>46.200001</v>
      </c>
      <c r="DY794">
        <v>12.4</v>
      </c>
      <c r="DZ794">
        <v>46.337001999999998</v>
      </c>
      <c r="EA794">
        <v>14751</v>
      </c>
      <c r="EB794">
        <v>7007</v>
      </c>
      <c r="EC794">
        <v>25346</v>
      </c>
      <c r="ED794">
        <v>392058</v>
      </c>
      <c r="EF794">
        <v>15.468</v>
      </c>
      <c r="EG794">
        <v>20880</v>
      </c>
      <c r="EI794">
        <v>74.800003000000004</v>
      </c>
      <c r="EJ794">
        <v>16.224001000000001</v>
      </c>
      <c r="EN794">
        <v>1547</v>
      </c>
      <c r="EO794">
        <v>18452.615000000002</v>
      </c>
      <c r="EP794">
        <v>2919</v>
      </c>
      <c r="ES794">
        <v>0</v>
      </c>
      <c r="EV794">
        <v>95483</v>
      </c>
      <c r="EW794">
        <v>0</v>
      </c>
      <c r="EX794">
        <v>0</v>
      </c>
      <c r="FB794">
        <v>3963536.3</v>
      </c>
      <c r="FI794">
        <v>9507005</v>
      </c>
      <c r="FN794">
        <v>-1012</v>
      </c>
      <c r="FP794">
        <v>89447</v>
      </c>
      <c r="FQ794">
        <v>86492</v>
      </c>
      <c r="FW794">
        <v>175939</v>
      </c>
      <c r="FX794">
        <v>1513066</v>
      </c>
      <c r="GL794">
        <v>-13038</v>
      </c>
      <c r="GM794">
        <v>66602</v>
      </c>
      <c r="GN794">
        <v>-63240</v>
      </c>
      <c r="GO794">
        <v>-62228</v>
      </c>
      <c r="GP794">
        <v>17609</v>
      </c>
      <c r="GQ794">
        <v>1696938</v>
      </c>
      <c r="GR794">
        <v>-392058</v>
      </c>
      <c r="GS794">
        <v>-392058</v>
      </c>
      <c r="HA794">
        <v>-11102</v>
      </c>
      <c r="HB794">
        <v>-4916</v>
      </c>
      <c r="HD794">
        <v>-2898</v>
      </c>
      <c r="HE794">
        <v>-410974</v>
      </c>
      <c r="HG794">
        <v>9507005</v>
      </c>
    </row>
    <row r="795" spans="1:215" x14ac:dyDescent="0.25">
      <c r="A795">
        <v>57</v>
      </c>
      <c r="B795" t="s">
        <v>985</v>
      </c>
      <c r="C795">
        <v>2008</v>
      </c>
      <c r="E795" t="s">
        <v>986</v>
      </c>
      <c r="F795">
        <v>1929</v>
      </c>
      <c r="G795">
        <v>0</v>
      </c>
      <c r="I795">
        <v>0</v>
      </c>
      <c r="J795" t="s">
        <v>791</v>
      </c>
      <c r="K795" t="s">
        <v>792</v>
      </c>
      <c r="L795" t="s">
        <v>792</v>
      </c>
      <c r="M795">
        <v>4</v>
      </c>
      <c r="N795" t="s">
        <v>730</v>
      </c>
      <c r="O795">
        <v>1</v>
      </c>
      <c r="P795" t="s">
        <v>616</v>
      </c>
      <c r="Q795" t="s">
        <v>626</v>
      </c>
      <c r="R795">
        <v>2</v>
      </c>
      <c r="S795">
        <v>1</v>
      </c>
      <c r="T795" s="60">
        <v>39629</v>
      </c>
      <c r="U795" s="60">
        <v>39630</v>
      </c>
      <c r="V795" s="60">
        <v>39629</v>
      </c>
      <c r="W795" t="s">
        <v>201</v>
      </c>
      <c r="X795" t="s">
        <v>991</v>
      </c>
      <c r="Y795" t="s">
        <v>627</v>
      </c>
      <c r="AA795">
        <v>8.5000001000000006E-2</v>
      </c>
      <c r="AB795">
        <v>1</v>
      </c>
      <c r="AC795">
        <v>0</v>
      </c>
      <c r="AD795">
        <v>5</v>
      </c>
      <c r="AE795">
        <v>1</v>
      </c>
      <c r="AF795">
        <v>3</v>
      </c>
      <c r="AG795">
        <v>12</v>
      </c>
      <c r="BP795" s="60">
        <v>39629</v>
      </c>
      <c r="BQ795">
        <v>9013456</v>
      </c>
      <c r="BR795">
        <v>9994602</v>
      </c>
      <c r="BS795">
        <v>0.90179997999999995</v>
      </c>
      <c r="BT795">
        <v>981146</v>
      </c>
      <c r="BV795">
        <v>2256528</v>
      </c>
      <c r="BW795">
        <v>166088</v>
      </c>
      <c r="BX795">
        <v>0.58249998000000003</v>
      </c>
      <c r="BY795">
        <v>0</v>
      </c>
      <c r="BZ795">
        <v>0</v>
      </c>
      <c r="CA795">
        <v>0</v>
      </c>
      <c r="CC795">
        <v>-5.0000001000000002E-2</v>
      </c>
      <c r="CE795">
        <v>8.1000000000000003E-2</v>
      </c>
      <c r="CG795">
        <v>0.10299999999999999</v>
      </c>
      <c r="CJ795">
        <v>5.6999995999999997E-2</v>
      </c>
      <c r="CR795">
        <v>1</v>
      </c>
      <c r="CS795">
        <v>0</v>
      </c>
      <c r="CT795">
        <v>0</v>
      </c>
      <c r="CU795">
        <v>0</v>
      </c>
      <c r="CV795">
        <v>0.61300003999999997</v>
      </c>
      <c r="CW795">
        <v>0.45900002000000001</v>
      </c>
      <c r="CX795">
        <v>0.154</v>
      </c>
      <c r="CY795">
        <v>0.23599999999999999</v>
      </c>
      <c r="CZ795">
        <v>0</v>
      </c>
      <c r="DA795">
        <v>0</v>
      </c>
      <c r="DB795">
        <v>0</v>
      </c>
      <c r="DC795">
        <v>6.0000000000000001E-3</v>
      </c>
      <c r="DD795">
        <v>0.14499999999999999</v>
      </c>
      <c r="DE795">
        <v>0</v>
      </c>
      <c r="DF795">
        <v>2009</v>
      </c>
      <c r="DG795">
        <v>7.7800006000000005E-2</v>
      </c>
      <c r="DH795">
        <v>4.5000001999999997E-2</v>
      </c>
      <c r="DI795">
        <v>3.2800000000000003E-2</v>
      </c>
      <c r="DJ795">
        <v>7.8900001999999997E-2</v>
      </c>
      <c r="DK795">
        <v>0.1239</v>
      </c>
      <c r="DR795">
        <v>0</v>
      </c>
      <c r="DS795">
        <v>0</v>
      </c>
      <c r="DT795">
        <v>0</v>
      </c>
      <c r="DU795">
        <v>0</v>
      </c>
      <c r="DV795">
        <v>48816</v>
      </c>
      <c r="DW795">
        <v>2378816</v>
      </c>
      <c r="DX795">
        <v>46.400002000000001</v>
      </c>
      <c r="DY795">
        <v>13.5</v>
      </c>
      <c r="DZ795">
        <v>48.369999</v>
      </c>
      <c r="EA795">
        <v>14951</v>
      </c>
      <c r="EB795">
        <v>6865</v>
      </c>
      <c r="EC795">
        <v>26441</v>
      </c>
      <c r="ED795">
        <v>418757</v>
      </c>
      <c r="EF795">
        <v>15.834</v>
      </c>
      <c r="EG795">
        <v>21735</v>
      </c>
      <c r="EJ795">
        <v>16.596001000000001</v>
      </c>
      <c r="EN795">
        <v>1620</v>
      </c>
      <c r="EO795">
        <v>19874.16</v>
      </c>
      <c r="EP795">
        <v>3086</v>
      </c>
      <c r="ES795">
        <v>0</v>
      </c>
      <c r="EV795">
        <v>97073</v>
      </c>
      <c r="EW795">
        <v>0</v>
      </c>
      <c r="EX795">
        <v>0</v>
      </c>
      <c r="FB795">
        <v>4251341</v>
      </c>
      <c r="FI795">
        <v>8803140</v>
      </c>
      <c r="FN795">
        <v>-2364</v>
      </c>
      <c r="FP795">
        <v>99280</v>
      </c>
      <c r="FQ795">
        <v>96746</v>
      </c>
      <c r="FW795">
        <v>196026</v>
      </c>
      <c r="FX795">
        <v>-470848</v>
      </c>
      <c r="GL795">
        <v>-13286</v>
      </c>
      <c r="GM795">
        <v>56972</v>
      </c>
      <c r="GN795">
        <v>-47683</v>
      </c>
      <c r="GO795">
        <v>-45319</v>
      </c>
      <c r="GP795">
        <v>13532</v>
      </c>
      <c r="GQ795">
        <v>-265287</v>
      </c>
      <c r="GR795">
        <v>-418757</v>
      </c>
      <c r="GS795">
        <v>-418757</v>
      </c>
      <c r="HA795">
        <v>-11676</v>
      </c>
      <c r="HB795">
        <v>-5152</v>
      </c>
      <c r="HD795">
        <v>-2993</v>
      </c>
      <c r="HE795">
        <v>-438578</v>
      </c>
      <c r="HG795">
        <v>8803140</v>
      </c>
    </row>
    <row r="796" spans="1:215" x14ac:dyDescent="0.25">
      <c r="A796">
        <v>57</v>
      </c>
      <c r="B796" t="s">
        <v>985</v>
      </c>
      <c r="C796">
        <v>2009</v>
      </c>
      <c r="E796" t="s">
        <v>986</v>
      </c>
      <c r="F796">
        <v>1929</v>
      </c>
      <c r="G796">
        <v>0</v>
      </c>
      <c r="I796">
        <v>0</v>
      </c>
      <c r="J796" t="s">
        <v>791</v>
      </c>
      <c r="K796" t="s">
        <v>792</v>
      </c>
      <c r="L796" t="s">
        <v>792</v>
      </c>
      <c r="M796">
        <v>4</v>
      </c>
      <c r="N796" t="s">
        <v>730</v>
      </c>
      <c r="O796">
        <v>1</v>
      </c>
      <c r="P796" t="s">
        <v>616</v>
      </c>
      <c r="Q796" t="s">
        <v>626</v>
      </c>
      <c r="R796">
        <v>2</v>
      </c>
      <c r="S796">
        <v>1</v>
      </c>
      <c r="T796" s="60">
        <v>39994</v>
      </c>
      <c r="U796" s="60">
        <v>39995</v>
      </c>
      <c r="V796" s="60">
        <v>39994</v>
      </c>
      <c r="W796" t="s">
        <v>201</v>
      </c>
      <c r="X796" t="s">
        <v>991</v>
      </c>
      <c r="Y796" t="s">
        <v>627</v>
      </c>
      <c r="Z796">
        <v>2.9999998999999999E-2</v>
      </c>
      <c r="AA796">
        <v>8.5000001000000006E-2</v>
      </c>
      <c r="AB796">
        <v>1</v>
      </c>
      <c r="AC796">
        <v>0</v>
      </c>
      <c r="AD796">
        <v>5</v>
      </c>
      <c r="AE796">
        <v>1</v>
      </c>
      <c r="AF796">
        <v>3</v>
      </c>
      <c r="AG796">
        <v>11</v>
      </c>
      <c r="BP796" s="60">
        <v>39994</v>
      </c>
      <c r="BQ796">
        <v>9030401</v>
      </c>
      <c r="BR796">
        <v>10512760</v>
      </c>
      <c r="BS796">
        <v>0.85900003000000003</v>
      </c>
      <c r="BT796">
        <v>1482359</v>
      </c>
      <c r="BV796">
        <v>2329499</v>
      </c>
      <c r="BW796">
        <v>179759</v>
      </c>
      <c r="BX796">
        <v>0.59640002000000003</v>
      </c>
      <c r="BY796">
        <v>0</v>
      </c>
      <c r="BZ796">
        <v>0</v>
      </c>
      <c r="CA796">
        <v>0</v>
      </c>
      <c r="CC796">
        <v>-0.18799999000000001</v>
      </c>
      <c r="CE796">
        <v>-2.9999998999999999E-2</v>
      </c>
      <c r="CG796">
        <v>2.5999998999999999E-2</v>
      </c>
      <c r="CJ796">
        <v>2.4E-2</v>
      </c>
      <c r="CR796">
        <v>1</v>
      </c>
      <c r="CS796">
        <v>0</v>
      </c>
      <c r="CT796">
        <v>0</v>
      </c>
      <c r="CU796">
        <v>0</v>
      </c>
      <c r="CV796">
        <v>0.60900003000000003</v>
      </c>
      <c r="CW796">
        <v>0.44599998000000002</v>
      </c>
      <c r="CX796">
        <v>0.16299999000000001</v>
      </c>
      <c r="CY796">
        <v>0.22299999000000001</v>
      </c>
      <c r="CZ796">
        <v>0</v>
      </c>
      <c r="DA796">
        <v>0</v>
      </c>
      <c r="DB796">
        <v>0</v>
      </c>
      <c r="DC796">
        <v>0.02</v>
      </c>
      <c r="DD796">
        <v>0.14799999999999999</v>
      </c>
      <c r="DE796">
        <v>0</v>
      </c>
      <c r="DF796">
        <v>2010</v>
      </c>
      <c r="DG796">
        <v>7.8600004000000001E-2</v>
      </c>
      <c r="DH796">
        <v>4.7499999000000001E-2</v>
      </c>
      <c r="DI796">
        <v>3.1099999E-2</v>
      </c>
      <c r="DJ796">
        <v>0.10100000000000001</v>
      </c>
      <c r="DK796">
        <v>0.14850000999999999</v>
      </c>
      <c r="DR796">
        <v>0</v>
      </c>
      <c r="DS796">
        <v>0</v>
      </c>
      <c r="DT796">
        <v>0</v>
      </c>
      <c r="DU796">
        <v>0</v>
      </c>
      <c r="DV796">
        <v>48989</v>
      </c>
      <c r="DW796">
        <v>2493948</v>
      </c>
      <c r="DX796">
        <v>46.700001</v>
      </c>
      <c r="DY796">
        <v>13.6</v>
      </c>
      <c r="DZ796">
        <v>50.908000999999999</v>
      </c>
      <c r="EA796">
        <v>15210</v>
      </c>
      <c r="EB796">
        <v>6912</v>
      </c>
      <c r="EC796">
        <v>27343</v>
      </c>
      <c r="ED796">
        <v>445792</v>
      </c>
      <c r="EF796">
        <v>16.304001</v>
      </c>
      <c r="EG796">
        <v>22457</v>
      </c>
      <c r="EJ796">
        <v>16.983000000000001</v>
      </c>
      <c r="EN796">
        <v>1656</v>
      </c>
      <c r="EO796">
        <v>20860.633000000002</v>
      </c>
      <c r="EP796">
        <v>3230</v>
      </c>
      <c r="ES796">
        <v>0</v>
      </c>
      <c r="EV796">
        <v>98454</v>
      </c>
      <c r="EW796">
        <v>0</v>
      </c>
      <c r="EX796">
        <v>0</v>
      </c>
      <c r="FB796">
        <v>4496247</v>
      </c>
      <c r="FI796">
        <v>6897118</v>
      </c>
      <c r="FN796">
        <v>-1902</v>
      </c>
      <c r="FP796">
        <v>108866</v>
      </c>
      <c r="FQ796">
        <v>107211</v>
      </c>
      <c r="FW796">
        <v>216077</v>
      </c>
      <c r="FX796">
        <v>-1675504</v>
      </c>
      <c r="GL796">
        <v>-9656</v>
      </c>
      <c r="GM796">
        <v>19518</v>
      </c>
      <c r="GN796">
        <v>-8745</v>
      </c>
      <c r="GO796">
        <v>-6843</v>
      </c>
      <c r="GP796">
        <v>15246</v>
      </c>
      <c r="GQ796">
        <v>-1443064</v>
      </c>
      <c r="GR796">
        <v>-445792</v>
      </c>
      <c r="GS796">
        <v>-445792</v>
      </c>
      <c r="HA796">
        <v>-10907</v>
      </c>
      <c r="HB796">
        <v>-5320</v>
      </c>
      <c r="HD796">
        <v>-939</v>
      </c>
      <c r="HE796">
        <v>-462958</v>
      </c>
      <c r="HG796">
        <v>6897118</v>
      </c>
    </row>
    <row r="797" spans="1:215" x14ac:dyDescent="0.25">
      <c r="A797">
        <v>57</v>
      </c>
      <c r="B797" t="s">
        <v>985</v>
      </c>
      <c r="C797">
        <v>2010</v>
      </c>
      <c r="E797" t="s">
        <v>986</v>
      </c>
      <c r="F797">
        <v>1929</v>
      </c>
      <c r="G797">
        <v>0</v>
      </c>
      <c r="I797">
        <v>0</v>
      </c>
      <c r="J797" t="s">
        <v>791</v>
      </c>
      <c r="K797" t="s">
        <v>792</v>
      </c>
      <c r="L797" t="s">
        <v>792</v>
      </c>
      <c r="M797">
        <v>4</v>
      </c>
      <c r="N797" t="s">
        <v>730</v>
      </c>
      <c r="O797">
        <v>1</v>
      </c>
      <c r="P797" t="s">
        <v>616</v>
      </c>
      <c r="Q797" t="s">
        <v>626</v>
      </c>
      <c r="R797">
        <v>2</v>
      </c>
      <c r="S797">
        <v>1</v>
      </c>
      <c r="T797" s="60">
        <v>40359</v>
      </c>
      <c r="U797" s="60">
        <v>40360</v>
      </c>
      <c r="V797" s="60">
        <v>40359</v>
      </c>
      <c r="W797" t="s">
        <v>201</v>
      </c>
      <c r="X797" t="s">
        <v>982</v>
      </c>
      <c r="Y797" t="s">
        <v>627</v>
      </c>
      <c r="Z797">
        <v>2.9999998999999999E-2</v>
      </c>
      <c r="AA797">
        <v>8.5000001000000006E-2</v>
      </c>
      <c r="AB797">
        <v>1</v>
      </c>
      <c r="AC797">
        <v>0</v>
      </c>
      <c r="AD797">
        <v>5</v>
      </c>
      <c r="AE797">
        <v>1</v>
      </c>
      <c r="AF797">
        <v>3</v>
      </c>
      <c r="AG797">
        <v>30</v>
      </c>
      <c r="BP797" s="60">
        <v>40359</v>
      </c>
      <c r="BQ797">
        <v>8960391</v>
      </c>
      <c r="BR797">
        <v>10264071</v>
      </c>
      <c r="BS797">
        <v>0.87300003000000004</v>
      </c>
      <c r="BT797">
        <v>1303680</v>
      </c>
      <c r="BV797">
        <v>2327398</v>
      </c>
      <c r="BW797">
        <v>230439</v>
      </c>
      <c r="BX797">
        <v>0.49349999</v>
      </c>
      <c r="BY797">
        <v>0</v>
      </c>
      <c r="BZ797">
        <v>0</v>
      </c>
      <c r="CA797">
        <v>0</v>
      </c>
      <c r="CC797">
        <v>0.152</v>
      </c>
      <c r="CE797">
        <v>-3.7999999E-2</v>
      </c>
      <c r="CG797">
        <v>3.4000002000000001E-2</v>
      </c>
      <c r="CJ797">
        <v>2.9000001000000001E-2</v>
      </c>
      <c r="CR797">
        <v>1</v>
      </c>
      <c r="CS797">
        <v>0</v>
      </c>
      <c r="CT797">
        <v>0</v>
      </c>
      <c r="CU797">
        <v>0</v>
      </c>
      <c r="CV797">
        <v>0.57800001000000001</v>
      </c>
      <c r="CW797">
        <v>0.42299998</v>
      </c>
      <c r="CX797">
        <v>0.155</v>
      </c>
      <c r="CY797">
        <v>0.249</v>
      </c>
      <c r="CZ797">
        <v>0</v>
      </c>
      <c r="DA797">
        <v>0</v>
      </c>
      <c r="DB797">
        <v>0</v>
      </c>
      <c r="DC797">
        <v>0.02</v>
      </c>
      <c r="DD797">
        <v>0.153</v>
      </c>
      <c r="DE797">
        <v>0</v>
      </c>
      <c r="DF797">
        <v>2011</v>
      </c>
      <c r="DG797">
        <v>7.7699997000000007E-2</v>
      </c>
      <c r="DH797">
        <v>5.0000001000000002E-2</v>
      </c>
      <c r="DI797">
        <v>2.7699999999999999E-2</v>
      </c>
      <c r="DJ797">
        <v>5.9899997000000003E-2</v>
      </c>
      <c r="DK797">
        <v>0.1099</v>
      </c>
      <c r="DR797">
        <v>0</v>
      </c>
      <c r="DS797">
        <v>0</v>
      </c>
      <c r="DT797">
        <v>0</v>
      </c>
      <c r="DU797">
        <v>0</v>
      </c>
      <c r="DV797">
        <v>48494</v>
      </c>
      <c r="DW797">
        <v>2483519</v>
      </c>
      <c r="DX797">
        <v>47</v>
      </c>
      <c r="DY797">
        <v>12.7</v>
      </c>
      <c r="DZ797">
        <v>51.213000999999998</v>
      </c>
      <c r="EA797">
        <v>15388</v>
      </c>
      <c r="EB797">
        <v>6537</v>
      </c>
      <c r="EC797">
        <v>28435</v>
      </c>
      <c r="ED797">
        <v>473447</v>
      </c>
      <c r="EF797">
        <v>16.649999999999999</v>
      </c>
      <c r="EG797">
        <v>23337</v>
      </c>
      <c r="EJ797">
        <v>17.382999000000002</v>
      </c>
      <c r="EN797">
        <v>1684</v>
      </c>
      <c r="EO797">
        <v>21886.947</v>
      </c>
      <c r="EP797">
        <v>3414</v>
      </c>
      <c r="ES797">
        <v>0</v>
      </c>
      <c r="EV797">
        <v>98854</v>
      </c>
      <c r="EW797">
        <v>0</v>
      </c>
      <c r="EX797">
        <v>0</v>
      </c>
      <c r="FB797">
        <v>4535401</v>
      </c>
      <c r="FI797">
        <v>7692531</v>
      </c>
      <c r="FN797">
        <v>-760</v>
      </c>
      <c r="FP797">
        <v>115181</v>
      </c>
      <c r="FQ797">
        <v>113716</v>
      </c>
      <c r="FV797">
        <v>0</v>
      </c>
      <c r="FW797">
        <v>228897</v>
      </c>
      <c r="FX797">
        <v>1047553</v>
      </c>
      <c r="GL797">
        <v>-10990</v>
      </c>
      <c r="GM797">
        <v>6210</v>
      </c>
      <c r="GN797">
        <v>-1900</v>
      </c>
      <c r="GO797">
        <v>-1140</v>
      </c>
      <c r="GP797">
        <v>14939</v>
      </c>
      <c r="GQ797">
        <v>1284709</v>
      </c>
      <c r="GR797">
        <v>-473447</v>
      </c>
      <c r="GS797">
        <v>-473447</v>
      </c>
      <c r="HA797">
        <v>-9733</v>
      </c>
      <c r="HB797">
        <v>-5771</v>
      </c>
      <c r="HD797">
        <v>-345</v>
      </c>
      <c r="HE797">
        <v>-489296</v>
      </c>
      <c r="HG797">
        <v>7692531</v>
      </c>
    </row>
    <row r="798" spans="1:215" x14ac:dyDescent="0.25">
      <c r="A798">
        <v>57</v>
      </c>
      <c r="B798" t="s">
        <v>985</v>
      </c>
      <c r="C798">
        <v>2011</v>
      </c>
      <c r="E798" t="s">
        <v>986</v>
      </c>
      <c r="F798">
        <v>1929</v>
      </c>
      <c r="G798">
        <v>0</v>
      </c>
      <c r="I798">
        <v>0</v>
      </c>
      <c r="J798" t="s">
        <v>791</v>
      </c>
      <c r="K798" t="s">
        <v>792</v>
      </c>
      <c r="L798" t="s">
        <v>792</v>
      </c>
      <c r="M798">
        <v>4</v>
      </c>
      <c r="N798" t="s">
        <v>730</v>
      </c>
      <c r="O798">
        <v>1</v>
      </c>
      <c r="P798" t="s">
        <v>616</v>
      </c>
      <c r="Q798" t="s">
        <v>626</v>
      </c>
      <c r="R798">
        <v>2</v>
      </c>
      <c r="S798">
        <v>1</v>
      </c>
      <c r="T798" s="60">
        <v>40724</v>
      </c>
      <c r="U798" s="60">
        <v>40725</v>
      </c>
      <c r="V798" s="60">
        <v>40724</v>
      </c>
      <c r="W798" t="s">
        <v>201</v>
      </c>
      <c r="X798" t="s">
        <v>982</v>
      </c>
      <c r="Y798" t="s">
        <v>627</v>
      </c>
      <c r="Z798">
        <v>2.9999998999999999E-2</v>
      </c>
      <c r="AA798">
        <v>8.5000001000000006E-2</v>
      </c>
      <c r="AB798">
        <v>1</v>
      </c>
      <c r="AC798">
        <v>0</v>
      </c>
      <c r="AD798">
        <v>5</v>
      </c>
      <c r="AE798">
        <v>1</v>
      </c>
      <c r="AF798">
        <v>3</v>
      </c>
      <c r="AG798">
        <v>29</v>
      </c>
      <c r="BP798" s="60">
        <v>40724</v>
      </c>
      <c r="BQ798">
        <v>9130011</v>
      </c>
      <c r="BR798">
        <v>10576481</v>
      </c>
      <c r="BS798">
        <v>0.86320001000000002</v>
      </c>
      <c r="BT798">
        <v>1446470</v>
      </c>
      <c r="BV798">
        <v>2440580</v>
      </c>
      <c r="BW798">
        <v>146191</v>
      </c>
      <c r="BX798">
        <v>0.81099999</v>
      </c>
      <c r="BY798">
        <v>0</v>
      </c>
      <c r="BZ798">
        <v>0</v>
      </c>
      <c r="CA798">
        <v>0</v>
      </c>
      <c r="CC798">
        <v>0.23300000000000001</v>
      </c>
      <c r="CE798">
        <v>4.9000002000000001E-2</v>
      </c>
      <c r="CG798">
        <v>5.3000002999999997E-2</v>
      </c>
      <c r="CJ798">
        <v>5.8999999999999997E-2</v>
      </c>
      <c r="CR798">
        <v>1</v>
      </c>
      <c r="CS798">
        <v>0</v>
      </c>
      <c r="CT798">
        <v>0</v>
      </c>
      <c r="CU798">
        <v>0</v>
      </c>
      <c r="CV798">
        <v>0.60799998</v>
      </c>
      <c r="CW798">
        <v>0.44999999000000002</v>
      </c>
      <c r="CX798">
        <v>0.15800001</v>
      </c>
      <c r="CY798">
        <v>0.222</v>
      </c>
      <c r="CZ798">
        <v>0</v>
      </c>
      <c r="DA798">
        <v>0</v>
      </c>
      <c r="DB798">
        <v>0</v>
      </c>
      <c r="DC798">
        <v>2.4E-2</v>
      </c>
      <c r="DD798">
        <v>0.14599999999999999</v>
      </c>
      <c r="DE798">
        <v>0</v>
      </c>
      <c r="DF798">
        <v>2012</v>
      </c>
      <c r="DG798">
        <v>7.1400002000000004E-2</v>
      </c>
      <c r="DH798">
        <v>5.0000001000000002E-2</v>
      </c>
      <c r="DI798">
        <v>2.1400000999999998E-2</v>
      </c>
      <c r="DJ798">
        <v>6.0300003999999997E-2</v>
      </c>
      <c r="DK798">
        <v>0.1103</v>
      </c>
      <c r="DR798">
        <v>0</v>
      </c>
      <c r="DS798">
        <v>0</v>
      </c>
      <c r="DT798">
        <v>0</v>
      </c>
      <c r="DU798">
        <v>0</v>
      </c>
      <c r="DV798">
        <v>47955</v>
      </c>
      <c r="DW798">
        <v>2459441</v>
      </c>
      <c r="DX798">
        <v>47.099997999999999</v>
      </c>
      <c r="DY798">
        <v>12.6</v>
      </c>
      <c r="DZ798">
        <v>51.285998999999997</v>
      </c>
      <c r="EA798">
        <v>15422</v>
      </c>
      <c r="EB798">
        <v>6117</v>
      </c>
      <c r="EC798">
        <v>30164</v>
      </c>
      <c r="ED798">
        <v>505573</v>
      </c>
      <c r="EF798">
        <v>16.760999999999999</v>
      </c>
      <c r="EG798">
        <v>24900</v>
      </c>
      <c r="EJ798">
        <v>17.825001</v>
      </c>
      <c r="EN798">
        <v>1723</v>
      </c>
      <c r="EO798">
        <v>22765.998</v>
      </c>
      <c r="EP798">
        <v>3541</v>
      </c>
      <c r="ES798">
        <v>0</v>
      </c>
      <c r="EV798">
        <v>99658</v>
      </c>
      <c r="EW798">
        <v>0</v>
      </c>
      <c r="EX798">
        <v>0</v>
      </c>
      <c r="FB798">
        <v>4982212</v>
      </c>
      <c r="FI798">
        <v>9197664</v>
      </c>
      <c r="FN798">
        <v>-1864</v>
      </c>
      <c r="FP798">
        <v>122029</v>
      </c>
      <c r="FQ798">
        <v>118563</v>
      </c>
      <c r="FW798">
        <v>240592</v>
      </c>
      <c r="FX798">
        <v>1774354</v>
      </c>
      <c r="GL798">
        <v>-12820</v>
      </c>
      <c r="GM798">
        <v>5222</v>
      </c>
      <c r="GN798">
        <v>-2449</v>
      </c>
      <c r="GO798">
        <v>-585</v>
      </c>
      <c r="GP798">
        <v>24975</v>
      </c>
      <c r="GQ798">
        <v>2029874</v>
      </c>
      <c r="GR798">
        <v>-505573</v>
      </c>
      <c r="GS798">
        <v>-505573</v>
      </c>
      <c r="HA798">
        <v>-14206</v>
      </c>
      <c r="HB798">
        <v>-6064</v>
      </c>
      <c r="HD798">
        <v>-325</v>
      </c>
      <c r="HE798">
        <v>-526168</v>
      </c>
      <c r="HG798">
        <v>9196237</v>
      </c>
    </row>
    <row r="799" spans="1:215" x14ac:dyDescent="0.25">
      <c r="A799">
        <v>57</v>
      </c>
      <c r="B799" t="s">
        <v>985</v>
      </c>
      <c r="C799">
        <v>2012</v>
      </c>
      <c r="E799" t="s">
        <v>986</v>
      </c>
      <c r="F799">
        <v>1929</v>
      </c>
      <c r="G799">
        <v>0</v>
      </c>
      <c r="I799">
        <v>0</v>
      </c>
      <c r="J799" t="s">
        <v>791</v>
      </c>
      <c r="K799" t="s">
        <v>792</v>
      </c>
      <c r="L799" t="s">
        <v>792</v>
      </c>
      <c r="M799">
        <v>4</v>
      </c>
      <c r="N799" t="s">
        <v>730</v>
      </c>
      <c r="O799">
        <v>1</v>
      </c>
      <c r="P799" t="s">
        <v>616</v>
      </c>
      <c r="Q799" t="s">
        <v>626</v>
      </c>
      <c r="R799">
        <v>2</v>
      </c>
      <c r="S799">
        <v>1</v>
      </c>
      <c r="T799" s="60">
        <v>41090</v>
      </c>
      <c r="U799" s="60">
        <v>41091</v>
      </c>
      <c r="V799" s="60">
        <v>41090</v>
      </c>
      <c r="W799" t="s">
        <v>201</v>
      </c>
      <c r="X799" t="s">
        <v>982</v>
      </c>
      <c r="Y799" t="s">
        <v>627</v>
      </c>
      <c r="Z799">
        <v>2.9999998999999999E-2</v>
      </c>
      <c r="AA799">
        <v>7.9999998000000003E-2</v>
      </c>
      <c r="AB799">
        <v>1</v>
      </c>
      <c r="AC799">
        <v>0</v>
      </c>
      <c r="AD799">
        <v>5</v>
      </c>
      <c r="AE799">
        <v>1</v>
      </c>
      <c r="AF799">
        <v>3</v>
      </c>
      <c r="AG799">
        <v>28</v>
      </c>
      <c r="BK799">
        <v>3.7500000999999998E-2</v>
      </c>
      <c r="BP799" s="60">
        <v>41090</v>
      </c>
      <c r="BQ799">
        <v>9162301</v>
      </c>
      <c r="BR799">
        <v>11083227</v>
      </c>
      <c r="BS799">
        <v>0.82669996999999995</v>
      </c>
      <c r="BT799">
        <v>1920926</v>
      </c>
      <c r="BV799">
        <v>2367160</v>
      </c>
      <c r="BW799">
        <v>142740</v>
      </c>
      <c r="BX799">
        <v>0.80680001000000001</v>
      </c>
      <c r="BY799">
        <v>0</v>
      </c>
      <c r="BZ799">
        <v>0</v>
      </c>
      <c r="CA799">
        <v>0</v>
      </c>
      <c r="CC799">
        <v>2.4E-2</v>
      </c>
      <c r="CE799">
        <v>0.13300000000000001</v>
      </c>
      <c r="CG799">
        <v>2.3E-2</v>
      </c>
      <c r="CJ799">
        <v>7.0000000000000007E-2</v>
      </c>
      <c r="CR799">
        <v>1</v>
      </c>
      <c r="CS799">
        <v>0</v>
      </c>
      <c r="CT799">
        <v>0</v>
      </c>
      <c r="CU799">
        <v>0</v>
      </c>
      <c r="CV799">
        <v>0.60100001000000003</v>
      </c>
      <c r="CW799">
        <v>0.45200002</v>
      </c>
      <c r="CX799">
        <v>0.14899999</v>
      </c>
      <c r="CY799">
        <v>0.22299999000000001</v>
      </c>
      <c r="CZ799">
        <v>0</v>
      </c>
      <c r="DA799">
        <v>0</v>
      </c>
      <c r="DB799">
        <v>0</v>
      </c>
      <c r="DC799">
        <v>1.8999999E-2</v>
      </c>
      <c r="DD799">
        <v>0.15700001</v>
      </c>
      <c r="DE799">
        <v>0</v>
      </c>
      <c r="DF799">
        <v>2013</v>
      </c>
      <c r="DG799">
        <v>7.1699999E-2</v>
      </c>
      <c r="DH799">
        <v>5.0000001000000002E-2</v>
      </c>
      <c r="DI799">
        <v>2.1700000000000001E-2</v>
      </c>
      <c r="DJ799">
        <v>7.3200002E-2</v>
      </c>
      <c r="DK799">
        <v>0.1232</v>
      </c>
      <c r="DR799">
        <v>0</v>
      </c>
      <c r="DS799">
        <v>0</v>
      </c>
      <c r="DT799">
        <v>0</v>
      </c>
      <c r="DU799">
        <v>0</v>
      </c>
      <c r="DV799">
        <v>48207</v>
      </c>
      <c r="DW799">
        <v>2463700</v>
      </c>
      <c r="DX799">
        <v>47.099997999999999</v>
      </c>
      <c r="DY799">
        <v>12.4</v>
      </c>
      <c r="DZ799">
        <v>51.106997999999997</v>
      </c>
      <c r="EA799">
        <v>15702</v>
      </c>
      <c r="EB799">
        <v>5788</v>
      </c>
      <c r="EC799">
        <v>31975</v>
      </c>
      <c r="ED799">
        <v>552088</v>
      </c>
      <c r="EF799">
        <v>17.266000999999999</v>
      </c>
      <c r="EG799">
        <v>26524</v>
      </c>
      <c r="EJ799">
        <v>18.16</v>
      </c>
      <c r="EN799">
        <v>1750</v>
      </c>
      <c r="EO799">
        <v>23579.5</v>
      </c>
      <c r="EP799">
        <v>3701</v>
      </c>
      <c r="ES799">
        <v>0</v>
      </c>
      <c r="EV799">
        <v>101672</v>
      </c>
      <c r="EW799">
        <v>0</v>
      </c>
      <c r="EX799">
        <v>0</v>
      </c>
      <c r="EY799">
        <v>14266</v>
      </c>
      <c r="EZ799">
        <v>5580631</v>
      </c>
      <c r="FA799">
        <v>1180318</v>
      </c>
      <c r="FB799">
        <v>5489756</v>
      </c>
      <c r="FI799">
        <v>9098097</v>
      </c>
      <c r="FN799">
        <v>-2811</v>
      </c>
      <c r="FP799">
        <v>118358</v>
      </c>
      <c r="FQ799">
        <v>115159</v>
      </c>
      <c r="FW799">
        <v>233517</v>
      </c>
      <c r="FX799">
        <v>222061</v>
      </c>
      <c r="GL799">
        <v>-12402</v>
      </c>
      <c r="GM799">
        <v>7244</v>
      </c>
      <c r="GN799">
        <v>-3016</v>
      </c>
      <c r="GO799">
        <v>-205</v>
      </c>
      <c r="GP799">
        <v>24677</v>
      </c>
      <c r="GQ799">
        <v>472081</v>
      </c>
      <c r="GR799">
        <v>-552088</v>
      </c>
      <c r="GS799">
        <v>-552088</v>
      </c>
      <c r="HA799">
        <v>-11573</v>
      </c>
      <c r="HB799">
        <v>-6341</v>
      </c>
      <c r="HD799">
        <v>-219</v>
      </c>
      <c r="HE799">
        <v>-570221</v>
      </c>
      <c r="HG799">
        <v>9098097</v>
      </c>
    </row>
    <row r="800" spans="1:215" x14ac:dyDescent="0.25">
      <c r="A800">
        <v>57</v>
      </c>
      <c r="B800" t="s">
        <v>985</v>
      </c>
      <c r="C800">
        <v>2013</v>
      </c>
      <c r="E800" t="s">
        <v>986</v>
      </c>
      <c r="F800">
        <v>1929</v>
      </c>
      <c r="G800">
        <v>0</v>
      </c>
      <c r="I800">
        <v>0</v>
      </c>
      <c r="J800" t="s">
        <v>791</v>
      </c>
      <c r="K800" t="s">
        <v>792</v>
      </c>
      <c r="L800" t="s">
        <v>792</v>
      </c>
      <c r="M800">
        <v>4</v>
      </c>
      <c r="N800" t="s">
        <v>730</v>
      </c>
      <c r="O800">
        <v>1</v>
      </c>
      <c r="P800" t="s">
        <v>616</v>
      </c>
      <c r="Q800" t="s">
        <v>626</v>
      </c>
      <c r="R800">
        <v>2</v>
      </c>
      <c r="S800">
        <v>1</v>
      </c>
      <c r="T800" s="60">
        <v>41455</v>
      </c>
      <c r="U800" s="60">
        <v>41456</v>
      </c>
      <c r="V800" s="60">
        <v>41455</v>
      </c>
      <c r="W800" t="s">
        <v>201</v>
      </c>
      <c r="X800" t="s">
        <v>982</v>
      </c>
      <c r="Y800" t="s">
        <v>627</v>
      </c>
      <c r="Z800">
        <v>2.9999998999999999E-2</v>
      </c>
      <c r="AA800">
        <v>7.9999998000000003E-2</v>
      </c>
      <c r="AB800">
        <v>1</v>
      </c>
      <c r="AC800">
        <v>0</v>
      </c>
      <c r="AD800">
        <v>5</v>
      </c>
      <c r="AE800">
        <v>1</v>
      </c>
      <c r="AF800">
        <v>3</v>
      </c>
      <c r="AG800">
        <v>27</v>
      </c>
      <c r="AI800" t="s">
        <v>992</v>
      </c>
      <c r="AO800">
        <v>10033499</v>
      </c>
      <c r="AP800">
        <v>9375780</v>
      </c>
      <c r="AQ800">
        <v>-361417</v>
      </c>
      <c r="AR800">
        <v>0</v>
      </c>
      <c r="AS800">
        <v>0</v>
      </c>
      <c r="AT800">
        <v>0</v>
      </c>
      <c r="AU800">
        <v>1</v>
      </c>
      <c r="AV800">
        <v>2</v>
      </c>
      <c r="AX800">
        <v>0</v>
      </c>
      <c r="AY800">
        <v>0.80000000999999998</v>
      </c>
      <c r="AZ800">
        <v>5</v>
      </c>
      <c r="BA800">
        <v>1</v>
      </c>
      <c r="BB800">
        <v>1</v>
      </c>
      <c r="BC800">
        <v>1</v>
      </c>
      <c r="BE800">
        <v>0</v>
      </c>
      <c r="BK800">
        <v>3.7500000999999998E-2</v>
      </c>
      <c r="BP800" s="60">
        <v>41455</v>
      </c>
      <c r="BQ800">
        <v>9375780</v>
      </c>
      <c r="BR800">
        <v>11428641</v>
      </c>
      <c r="BS800">
        <v>0.82040000000000002</v>
      </c>
      <c r="BT800">
        <v>2052861</v>
      </c>
      <c r="BV800">
        <v>2483000</v>
      </c>
      <c r="BW800">
        <v>181756</v>
      </c>
      <c r="BX800">
        <v>0.66940003999999997</v>
      </c>
      <c r="BY800">
        <v>0</v>
      </c>
      <c r="BZ800">
        <v>0</v>
      </c>
      <c r="CA800">
        <v>0</v>
      </c>
      <c r="CC800">
        <v>0.14199999999999999</v>
      </c>
      <c r="CE800">
        <v>0.13</v>
      </c>
      <c r="CG800">
        <v>6.1999999E-2</v>
      </c>
      <c r="CJ800">
        <v>8.1999995000000006E-2</v>
      </c>
      <c r="CR800">
        <v>1</v>
      </c>
      <c r="CS800">
        <v>0</v>
      </c>
      <c r="CT800">
        <v>0</v>
      </c>
      <c r="CU800">
        <v>0</v>
      </c>
      <c r="CV800">
        <v>0.60000001999999997</v>
      </c>
      <c r="CW800">
        <v>0.45099998000000002</v>
      </c>
      <c r="CX800">
        <v>0.14899999</v>
      </c>
      <c r="CY800">
        <v>0.23</v>
      </c>
      <c r="CZ800">
        <v>0</v>
      </c>
      <c r="DA800">
        <v>0</v>
      </c>
      <c r="DB800">
        <v>0</v>
      </c>
      <c r="DC800">
        <v>2.5000000000000001E-2</v>
      </c>
      <c r="DD800">
        <v>0.14499999999999999</v>
      </c>
      <c r="DE800">
        <v>0</v>
      </c>
      <c r="DF800">
        <v>2014</v>
      </c>
      <c r="DG800">
        <v>6.9499999000000007E-2</v>
      </c>
      <c r="DH800">
        <v>5.0000001000000002E-2</v>
      </c>
      <c r="DI800">
        <v>1.95E-2</v>
      </c>
      <c r="DJ800">
        <v>7.4499994999999999E-2</v>
      </c>
      <c r="DK800">
        <v>0.1245</v>
      </c>
      <c r="DR800">
        <v>0</v>
      </c>
      <c r="DS800">
        <v>0</v>
      </c>
      <c r="DT800">
        <v>0</v>
      </c>
      <c r="DU800">
        <v>0</v>
      </c>
      <c r="DV800">
        <v>49121</v>
      </c>
      <c r="DW800">
        <v>2553156</v>
      </c>
      <c r="DX800">
        <v>47.099997999999999</v>
      </c>
      <c r="DY800">
        <v>12.2</v>
      </c>
      <c r="DZ800">
        <v>51.977001000000001</v>
      </c>
      <c r="EA800">
        <v>16062</v>
      </c>
      <c r="EB800">
        <v>5574</v>
      </c>
      <c r="EC800">
        <v>33286</v>
      </c>
      <c r="ED800">
        <v>586256</v>
      </c>
      <c r="EF800">
        <v>17.613001000000001</v>
      </c>
      <c r="EG800">
        <v>27654</v>
      </c>
      <c r="EJ800">
        <v>18.490998999999999</v>
      </c>
      <c r="EN800">
        <v>1802</v>
      </c>
      <c r="EP800">
        <v>3830</v>
      </c>
      <c r="ES800">
        <v>0</v>
      </c>
      <c r="EV800">
        <v>104043</v>
      </c>
      <c r="EW800">
        <v>0</v>
      </c>
      <c r="EX800">
        <v>0</v>
      </c>
      <c r="FB800">
        <v>5807381</v>
      </c>
      <c r="FI800">
        <v>10033499</v>
      </c>
      <c r="FN800">
        <v>-2448</v>
      </c>
      <c r="FP800">
        <v>124150</v>
      </c>
      <c r="FQ800">
        <v>121673</v>
      </c>
      <c r="FW800">
        <v>245823</v>
      </c>
      <c r="FX800">
        <v>1284565</v>
      </c>
      <c r="GL800">
        <v>-13759</v>
      </c>
      <c r="GM800">
        <v>7372</v>
      </c>
      <c r="GN800">
        <v>-2870</v>
      </c>
      <c r="GO800">
        <v>-422</v>
      </c>
      <c r="GP800">
        <v>21565</v>
      </c>
      <c r="GQ800">
        <v>1542696</v>
      </c>
      <c r="GR800">
        <v>-586256</v>
      </c>
      <c r="GS800">
        <v>-586256</v>
      </c>
      <c r="HA800">
        <v>-12222</v>
      </c>
      <c r="HB800">
        <v>-8589</v>
      </c>
      <c r="HD800">
        <v>-227</v>
      </c>
      <c r="HE800">
        <v>-607294</v>
      </c>
      <c r="HG800">
        <v>10033499</v>
      </c>
    </row>
    <row r="801" spans="1:215" x14ac:dyDescent="0.25">
      <c r="A801">
        <v>57</v>
      </c>
      <c r="B801" t="s">
        <v>985</v>
      </c>
      <c r="C801">
        <v>2014</v>
      </c>
      <c r="E801" t="s">
        <v>986</v>
      </c>
      <c r="F801">
        <v>1929</v>
      </c>
      <c r="G801">
        <v>0</v>
      </c>
      <c r="I801">
        <v>0</v>
      </c>
      <c r="J801" t="s">
        <v>791</v>
      </c>
      <c r="K801" t="s">
        <v>792</v>
      </c>
      <c r="L801" t="s">
        <v>792</v>
      </c>
      <c r="M801">
        <v>4</v>
      </c>
      <c r="N801" t="s">
        <v>730</v>
      </c>
      <c r="O801">
        <v>1</v>
      </c>
      <c r="P801" t="s">
        <v>616</v>
      </c>
      <c r="Q801" t="s">
        <v>626</v>
      </c>
      <c r="R801">
        <v>2</v>
      </c>
      <c r="S801">
        <v>1</v>
      </c>
      <c r="T801" s="60">
        <v>41820</v>
      </c>
      <c r="U801" s="60">
        <v>41821</v>
      </c>
      <c r="V801" s="60">
        <v>41820</v>
      </c>
      <c r="W801" t="s">
        <v>201</v>
      </c>
      <c r="X801" t="s">
        <v>982</v>
      </c>
      <c r="Y801" t="s">
        <v>627</v>
      </c>
      <c r="Z801">
        <v>2.9999998999999999E-2</v>
      </c>
      <c r="AA801">
        <v>7.9999998000000003E-2</v>
      </c>
      <c r="AB801">
        <v>1</v>
      </c>
      <c r="AC801">
        <v>0</v>
      </c>
      <c r="AD801">
        <v>5</v>
      </c>
      <c r="AE801">
        <v>1</v>
      </c>
      <c r="AF801">
        <v>3</v>
      </c>
      <c r="AG801">
        <v>26</v>
      </c>
      <c r="AI801" t="s">
        <v>993</v>
      </c>
      <c r="AO801">
        <v>11498604</v>
      </c>
      <c r="AP801">
        <v>10326272</v>
      </c>
      <c r="AQ801">
        <v>-385469</v>
      </c>
      <c r="AR801">
        <v>0</v>
      </c>
      <c r="AS801">
        <v>0</v>
      </c>
      <c r="AT801">
        <v>0</v>
      </c>
      <c r="AU801">
        <v>1</v>
      </c>
      <c r="AV801">
        <v>2</v>
      </c>
      <c r="AX801">
        <v>0</v>
      </c>
      <c r="AY801">
        <v>0.80000000999999998</v>
      </c>
      <c r="AZ801">
        <v>5</v>
      </c>
      <c r="BA801">
        <v>1</v>
      </c>
      <c r="BB801">
        <v>1</v>
      </c>
      <c r="BC801">
        <v>1</v>
      </c>
      <c r="BE801">
        <v>0</v>
      </c>
      <c r="BP801" s="60">
        <v>42185</v>
      </c>
      <c r="BY801">
        <v>0</v>
      </c>
      <c r="BZ801">
        <v>0</v>
      </c>
      <c r="CA801">
        <v>0</v>
      </c>
      <c r="CC801">
        <v>0.186</v>
      </c>
      <c r="CE801">
        <v>0.115</v>
      </c>
      <c r="CG801">
        <v>0.14499999999999999</v>
      </c>
      <c r="CJ801">
        <v>8.3999999000000006E-2</v>
      </c>
      <c r="CS801">
        <v>0</v>
      </c>
      <c r="CT801">
        <v>0</v>
      </c>
      <c r="CU801">
        <v>0</v>
      </c>
      <c r="CV801">
        <v>0.61400001999999998</v>
      </c>
      <c r="CW801">
        <v>0.45800000000000002</v>
      </c>
      <c r="CX801">
        <v>0.156</v>
      </c>
      <c r="CY801">
        <v>0.23400000000000001</v>
      </c>
      <c r="CZ801">
        <v>0</v>
      </c>
      <c r="DA801">
        <v>0</v>
      </c>
      <c r="DB801">
        <v>0</v>
      </c>
      <c r="DC801">
        <v>2.5999998999999999E-2</v>
      </c>
      <c r="DD801">
        <v>0.126</v>
      </c>
      <c r="DE801">
        <v>0</v>
      </c>
      <c r="DF801">
        <v>2015</v>
      </c>
      <c r="DG801">
        <v>7.3699996000000004E-2</v>
      </c>
      <c r="DH801">
        <v>5.5E-2</v>
      </c>
      <c r="DI801">
        <v>1.8700000000000001E-2</v>
      </c>
      <c r="DJ801">
        <v>7.3200002E-2</v>
      </c>
      <c r="DK801">
        <v>0.12819999000000001</v>
      </c>
      <c r="DR801">
        <v>0</v>
      </c>
      <c r="DS801">
        <v>0</v>
      </c>
      <c r="DT801">
        <v>0</v>
      </c>
      <c r="DU801">
        <v>0</v>
      </c>
      <c r="DV801">
        <v>49663</v>
      </c>
      <c r="DW801">
        <v>2653367</v>
      </c>
      <c r="DX801">
        <v>47.099997999999999</v>
      </c>
      <c r="DY801">
        <v>12</v>
      </c>
      <c r="DZ801">
        <v>53.426997999999998</v>
      </c>
      <c r="EA801">
        <v>16472</v>
      </c>
      <c r="EB801">
        <v>5818</v>
      </c>
      <c r="EC801">
        <v>34729</v>
      </c>
      <c r="ED801">
        <v>623942</v>
      </c>
      <c r="EF801">
        <v>17.966000000000001</v>
      </c>
      <c r="EG801">
        <v>29225</v>
      </c>
      <c r="EN801">
        <v>1818</v>
      </c>
      <c r="EP801">
        <v>3686</v>
      </c>
      <c r="EV801">
        <v>106682</v>
      </c>
      <c r="EW801">
        <v>0</v>
      </c>
      <c r="EX801">
        <v>0</v>
      </c>
      <c r="FN801">
        <v>-2209</v>
      </c>
      <c r="FP801">
        <v>131033</v>
      </c>
      <c r="FQ801">
        <v>128037</v>
      </c>
      <c r="FW801">
        <v>259070</v>
      </c>
      <c r="FX801">
        <v>1840969</v>
      </c>
      <c r="GL801">
        <v>-15986</v>
      </c>
      <c r="GM801">
        <v>6908</v>
      </c>
      <c r="GN801">
        <v>-2270</v>
      </c>
      <c r="GO801">
        <v>-61</v>
      </c>
      <c r="GP801">
        <v>21014</v>
      </c>
      <c r="GQ801">
        <v>2109705</v>
      </c>
      <c r="GR801">
        <v>-623942</v>
      </c>
      <c r="GS801">
        <v>-623942</v>
      </c>
      <c r="HA801">
        <v>-11986</v>
      </c>
      <c r="HB801">
        <v>-8125</v>
      </c>
      <c r="HD801">
        <v>-486</v>
      </c>
      <c r="HE801">
        <v>-644539</v>
      </c>
      <c r="HF801">
        <v>-61</v>
      </c>
      <c r="HG801">
        <v>11498604</v>
      </c>
    </row>
    <row r="802" spans="1:215" x14ac:dyDescent="0.25">
      <c r="A802">
        <v>58</v>
      </c>
      <c r="B802" t="s">
        <v>994</v>
      </c>
      <c r="C802">
        <v>2001</v>
      </c>
      <c r="E802" t="s">
        <v>995</v>
      </c>
      <c r="F802">
        <v>1931</v>
      </c>
      <c r="G802">
        <v>0</v>
      </c>
      <c r="I802">
        <v>0</v>
      </c>
      <c r="J802" t="s">
        <v>791</v>
      </c>
      <c r="K802" t="s">
        <v>792</v>
      </c>
      <c r="L802" t="s">
        <v>792</v>
      </c>
      <c r="M802">
        <v>2</v>
      </c>
      <c r="N802" t="s">
        <v>625</v>
      </c>
      <c r="O802">
        <v>1</v>
      </c>
      <c r="P802" t="s">
        <v>616</v>
      </c>
      <c r="Q802" t="s">
        <v>626</v>
      </c>
      <c r="R802">
        <v>2</v>
      </c>
      <c r="S802">
        <v>1</v>
      </c>
      <c r="T802" s="60">
        <v>37072</v>
      </c>
      <c r="U802" s="60">
        <v>37073</v>
      </c>
      <c r="V802" s="60">
        <v>37073</v>
      </c>
      <c r="W802" t="s">
        <v>201</v>
      </c>
      <c r="X802" t="s">
        <v>996</v>
      </c>
      <c r="Y802" t="s">
        <v>627</v>
      </c>
      <c r="Z802">
        <v>5.0000001000000002E-2</v>
      </c>
      <c r="AA802">
        <v>8.5000001000000006E-2</v>
      </c>
      <c r="AB802">
        <v>1</v>
      </c>
      <c r="AC802">
        <v>0</v>
      </c>
      <c r="AD802">
        <v>5</v>
      </c>
      <c r="AE802">
        <v>1</v>
      </c>
      <c r="AF802">
        <v>3</v>
      </c>
      <c r="AG802">
        <v>30</v>
      </c>
      <c r="BP802" s="60">
        <v>37073</v>
      </c>
      <c r="BQ802">
        <v>16834024</v>
      </c>
      <c r="BR802">
        <v>15903984</v>
      </c>
      <c r="BS802">
        <v>1.0584998999999999</v>
      </c>
      <c r="BT802">
        <v>-930040</v>
      </c>
      <c r="BV802">
        <v>2812000</v>
      </c>
      <c r="BW802">
        <v>77635</v>
      </c>
      <c r="BX802">
        <v>1.8007001</v>
      </c>
      <c r="BY802">
        <v>0</v>
      </c>
      <c r="BZ802">
        <v>0</v>
      </c>
      <c r="CA802">
        <v>0</v>
      </c>
      <c r="CC802">
        <v>-7.1000002000000006E-2</v>
      </c>
      <c r="CE802">
        <v>4.3999999999999997E-2</v>
      </c>
      <c r="CG802">
        <v>0.108</v>
      </c>
      <c r="CR802">
        <v>1</v>
      </c>
      <c r="CS802">
        <v>0</v>
      </c>
      <c r="CT802">
        <v>0</v>
      </c>
      <c r="CU802">
        <v>0</v>
      </c>
      <c r="CV802">
        <v>0.61800003000000003</v>
      </c>
      <c r="CW802">
        <v>0.47899999999999998</v>
      </c>
      <c r="CX802">
        <v>0.13900000000000001</v>
      </c>
      <c r="CY802">
        <v>0.24200000999999999</v>
      </c>
      <c r="CZ802">
        <v>0</v>
      </c>
      <c r="DA802">
        <v>0</v>
      </c>
      <c r="DB802">
        <v>0</v>
      </c>
      <c r="DC802">
        <v>8.9999999999999993E-3</v>
      </c>
      <c r="DD802">
        <v>0.13100000000000001</v>
      </c>
      <c r="DE802">
        <v>0</v>
      </c>
      <c r="DF802">
        <v>2002</v>
      </c>
      <c r="DG802">
        <v>9.0900004000000006E-2</v>
      </c>
      <c r="DH802">
        <v>5.0000001000000002E-2</v>
      </c>
      <c r="DI802">
        <v>4.0900002999999997E-2</v>
      </c>
      <c r="DJ802">
        <v>2.8499997999999999E-2</v>
      </c>
      <c r="DK802">
        <v>7.8500002999999999E-2</v>
      </c>
      <c r="DR802">
        <v>0</v>
      </c>
      <c r="DS802">
        <v>0</v>
      </c>
      <c r="DT802">
        <v>0</v>
      </c>
      <c r="DU802">
        <v>0</v>
      </c>
      <c r="DV802">
        <v>71097</v>
      </c>
      <c r="DZ802">
        <v>39.551597999999998</v>
      </c>
      <c r="EA802">
        <v>7959</v>
      </c>
      <c r="EB802">
        <v>19344</v>
      </c>
      <c r="EC802">
        <v>33757</v>
      </c>
      <c r="EF802">
        <v>25.779786999999999</v>
      </c>
      <c r="EG802">
        <v>31169</v>
      </c>
      <c r="EN802">
        <v>518</v>
      </c>
      <c r="EP802">
        <v>2070</v>
      </c>
      <c r="ES802">
        <v>0</v>
      </c>
      <c r="EV802">
        <v>132157</v>
      </c>
      <c r="EW802">
        <v>1</v>
      </c>
      <c r="EX802">
        <v>1</v>
      </c>
      <c r="FN802">
        <v>-2705.377</v>
      </c>
      <c r="FP802">
        <v>145075.28</v>
      </c>
      <c r="FQ802">
        <v>139799.41</v>
      </c>
      <c r="FV802">
        <v>388.50799999999998</v>
      </c>
      <c r="FW802">
        <v>285263.19</v>
      </c>
      <c r="FX802">
        <v>-2943048</v>
      </c>
      <c r="FZ802">
        <v>181302.63</v>
      </c>
      <c r="GA802">
        <v>189553.53</v>
      </c>
      <c r="GB802">
        <v>370856.16</v>
      </c>
      <c r="GG802">
        <v>1331085.8</v>
      </c>
      <c r="GL802">
        <v>-11052.656000000001</v>
      </c>
      <c r="GM802">
        <v>95031.968999999997</v>
      </c>
      <c r="GN802">
        <v>-87213.758000000002</v>
      </c>
      <c r="GO802">
        <v>-84508.375</v>
      </c>
      <c r="GP802">
        <v>2767.7858999999999</v>
      </c>
      <c r="GQ802">
        <v>-956309.56</v>
      </c>
      <c r="GR802">
        <v>-870248.25</v>
      </c>
      <c r="GS802">
        <v>-861398.94</v>
      </c>
      <c r="GZ802">
        <v>-8849.2880999999998</v>
      </c>
      <c r="HA802">
        <v>-7608.8388999999997</v>
      </c>
      <c r="HB802">
        <v>-13077.718000000001</v>
      </c>
      <c r="HE802">
        <v>-890934.81</v>
      </c>
      <c r="HG802">
        <v>15902336</v>
      </c>
    </row>
    <row r="803" spans="1:215" x14ac:dyDescent="0.25">
      <c r="A803">
        <v>58</v>
      </c>
      <c r="B803" t="s">
        <v>994</v>
      </c>
      <c r="C803">
        <v>2002</v>
      </c>
      <c r="E803" t="s">
        <v>995</v>
      </c>
      <c r="F803">
        <v>1931</v>
      </c>
      <c r="G803">
        <v>0</v>
      </c>
      <c r="I803">
        <v>0</v>
      </c>
      <c r="J803" t="s">
        <v>791</v>
      </c>
      <c r="K803" t="s">
        <v>792</v>
      </c>
      <c r="L803" t="s">
        <v>792</v>
      </c>
      <c r="M803">
        <v>2</v>
      </c>
      <c r="N803" t="s">
        <v>625</v>
      </c>
      <c r="O803">
        <v>1</v>
      </c>
      <c r="P803" t="s">
        <v>616</v>
      </c>
      <c r="Q803" t="s">
        <v>626</v>
      </c>
      <c r="R803">
        <v>2</v>
      </c>
      <c r="S803">
        <v>1</v>
      </c>
      <c r="T803" s="60">
        <v>37437</v>
      </c>
      <c r="U803" s="60">
        <v>37438</v>
      </c>
      <c r="V803" s="60">
        <v>37438</v>
      </c>
      <c r="W803" t="s">
        <v>201</v>
      </c>
      <c r="X803" t="s">
        <v>996</v>
      </c>
      <c r="Y803" t="s">
        <v>627</v>
      </c>
      <c r="Z803">
        <v>5.0000001000000002E-2</v>
      </c>
      <c r="AA803">
        <v>8.5000001000000006E-2</v>
      </c>
      <c r="AB803">
        <v>1</v>
      </c>
      <c r="AC803">
        <v>0</v>
      </c>
      <c r="AD803">
        <v>5</v>
      </c>
      <c r="AE803">
        <v>1</v>
      </c>
      <c r="AF803">
        <v>3</v>
      </c>
      <c r="AG803">
        <v>30</v>
      </c>
      <c r="BP803" s="60">
        <v>37438</v>
      </c>
      <c r="BQ803">
        <v>17378994</v>
      </c>
      <c r="BR803">
        <v>16503099</v>
      </c>
      <c r="BS803">
        <v>1.0530999999999999</v>
      </c>
      <c r="BT803">
        <v>-875895</v>
      </c>
      <c r="BV803">
        <v>2873771</v>
      </c>
      <c r="BW803">
        <v>73260</v>
      </c>
      <c r="BX803">
        <v>1.9413</v>
      </c>
      <c r="BY803">
        <v>0</v>
      </c>
      <c r="BZ803">
        <v>0</v>
      </c>
      <c r="CA803">
        <v>0</v>
      </c>
      <c r="CC803">
        <v>-8.1999995000000006E-2</v>
      </c>
      <c r="CE803">
        <v>-0.02</v>
      </c>
      <c r="CG803">
        <v>5.0000001000000002E-2</v>
      </c>
      <c r="CR803">
        <v>1</v>
      </c>
      <c r="CS803">
        <v>0</v>
      </c>
      <c r="CT803">
        <v>0</v>
      </c>
      <c r="CU803">
        <v>0</v>
      </c>
      <c r="CV803">
        <v>0.62300003000000004</v>
      </c>
      <c r="CW803">
        <v>0.46200001000000002</v>
      </c>
      <c r="CX803">
        <v>0.161</v>
      </c>
      <c r="CY803">
        <v>0.24200000999999999</v>
      </c>
      <c r="CZ803">
        <v>0</v>
      </c>
      <c r="DA803">
        <v>0</v>
      </c>
      <c r="DB803">
        <v>0</v>
      </c>
      <c r="DC803">
        <v>2E-3</v>
      </c>
      <c r="DD803">
        <v>0.13300000000000001</v>
      </c>
      <c r="DE803">
        <v>0</v>
      </c>
      <c r="DF803">
        <v>2003</v>
      </c>
      <c r="DG803">
        <v>8.6800002000000001E-2</v>
      </c>
      <c r="DH803">
        <v>5.0000001000000002E-2</v>
      </c>
      <c r="DI803">
        <v>3.6800000999999999E-2</v>
      </c>
      <c r="DJ803">
        <v>2.5699999000000001E-2</v>
      </c>
      <c r="DK803">
        <v>7.5700000000000003E-2</v>
      </c>
      <c r="DR803">
        <v>0</v>
      </c>
      <c r="DS803">
        <v>0</v>
      </c>
      <c r="DT803">
        <v>0</v>
      </c>
      <c r="DU803">
        <v>0</v>
      </c>
      <c r="DV803">
        <v>71690</v>
      </c>
      <c r="DZ803">
        <v>40.086078999999998</v>
      </c>
      <c r="EA803">
        <v>8680</v>
      </c>
      <c r="EB803">
        <v>19022</v>
      </c>
      <c r="EC803">
        <v>34974</v>
      </c>
      <c r="EF803">
        <v>27.081897999999999</v>
      </c>
      <c r="EG803">
        <v>32231</v>
      </c>
      <c r="EN803">
        <v>551</v>
      </c>
      <c r="EP803">
        <v>2192</v>
      </c>
      <c r="ES803">
        <v>0</v>
      </c>
      <c r="EV803">
        <v>134366</v>
      </c>
      <c r="EW803">
        <v>1</v>
      </c>
      <c r="EX803">
        <v>1</v>
      </c>
      <c r="FN803">
        <v>-3137.0360000000001</v>
      </c>
      <c r="FP803">
        <v>152331.06</v>
      </c>
      <c r="FQ803">
        <v>142221.59</v>
      </c>
      <c r="FV803">
        <v>1121.9839999999999</v>
      </c>
      <c r="FW803">
        <v>295674.63</v>
      </c>
      <c r="FX803">
        <v>-2195698.5</v>
      </c>
      <c r="FZ803">
        <v>32616.666000000001</v>
      </c>
      <c r="GA803">
        <v>11281.189</v>
      </c>
      <c r="GB803">
        <v>43897.855000000003</v>
      </c>
      <c r="GG803">
        <v>915878.06</v>
      </c>
      <c r="GL803">
        <v>-9558.8017999999993</v>
      </c>
      <c r="GM803">
        <v>38380.207000000002</v>
      </c>
      <c r="GN803">
        <v>-29086.351999999999</v>
      </c>
      <c r="GO803">
        <v>-25949.313999999998</v>
      </c>
      <c r="GP803">
        <v>3366.4198999999999</v>
      </c>
      <c r="GQ803">
        <v>-937146.5</v>
      </c>
      <c r="GR803">
        <v>-947162.31</v>
      </c>
      <c r="GS803">
        <v>-945222.38</v>
      </c>
      <c r="GZ803">
        <v>-1939.9449</v>
      </c>
      <c r="HA803">
        <v>-7353.3627999999999</v>
      </c>
      <c r="HB803">
        <v>-12911.651</v>
      </c>
      <c r="HE803">
        <v>-967427.31</v>
      </c>
      <c r="HG803">
        <v>13997762</v>
      </c>
    </row>
    <row r="804" spans="1:215" x14ac:dyDescent="0.25">
      <c r="A804">
        <v>58</v>
      </c>
      <c r="B804" t="s">
        <v>994</v>
      </c>
      <c r="C804">
        <v>2003</v>
      </c>
      <c r="E804" t="s">
        <v>995</v>
      </c>
      <c r="F804">
        <v>1931</v>
      </c>
      <c r="G804">
        <v>0</v>
      </c>
      <c r="I804">
        <v>0</v>
      </c>
      <c r="J804" t="s">
        <v>791</v>
      </c>
      <c r="K804" t="s">
        <v>792</v>
      </c>
      <c r="L804" t="s">
        <v>792</v>
      </c>
      <c r="M804">
        <v>2</v>
      </c>
      <c r="N804" t="s">
        <v>625</v>
      </c>
      <c r="O804">
        <v>1</v>
      </c>
      <c r="P804" t="s">
        <v>616</v>
      </c>
      <c r="Q804" t="s">
        <v>626</v>
      </c>
      <c r="R804">
        <v>2</v>
      </c>
      <c r="S804">
        <v>1</v>
      </c>
      <c r="T804" s="60">
        <v>37802</v>
      </c>
      <c r="U804" s="60">
        <v>37803</v>
      </c>
      <c r="V804" s="60">
        <v>37803</v>
      </c>
      <c r="W804" t="s">
        <v>201</v>
      </c>
      <c r="X804" t="s">
        <v>996</v>
      </c>
      <c r="Y804" t="s">
        <v>627</v>
      </c>
      <c r="Z804">
        <v>5.0000001000000002E-2</v>
      </c>
      <c r="AA804">
        <v>8.5000001000000006E-2</v>
      </c>
      <c r="AB804">
        <v>1</v>
      </c>
      <c r="AC804">
        <v>0</v>
      </c>
      <c r="AD804">
        <v>5</v>
      </c>
      <c r="AE804">
        <v>1</v>
      </c>
      <c r="AF804">
        <v>3</v>
      </c>
      <c r="AG804">
        <v>30</v>
      </c>
      <c r="BP804" s="60">
        <v>37803</v>
      </c>
      <c r="BQ804">
        <v>17384180</v>
      </c>
      <c r="BR804">
        <v>16856380</v>
      </c>
      <c r="BS804">
        <v>1.0312999</v>
      </c>
      <c r="BT804">
        <v>-527800</v>
      </c>
      <c r="BV804">
        <v>2952887</v>
      </c>
      <c r="BW804">
        <v>67957</v>
      </c>
      <c r="BX804">
        <v>2.1996000000000002</v>
      </c>
      <c r="BY804">
        <v>0</v>
      </c>
      <c r="BZ804">
        <v>0</v>
      </c>
      <c r="CA804">
        <v>0</v>
      </c>
      <c r="CC804">
        <v>2.4E-2</v>
      </c>
      <c r="CE804">
        <v>-4.3999999999999997E-2</v>
      </c>
      <c r="CG804">
        <v>1.4E-2</v>
      </c>
      <c r="CJ804">
        <v>8.1999995000000006E-2</v>
      </c>
      <c r="CR804">
        <v>1</v>
      </c>
      <c r="CS804">
        <v>0</v>
      </c>
      <c r="CT804">
        <v>0</v>
      </c>
      <c r="CU804">
        <v>0</v>
      </c>
      <c r="CV804">
        <v>0.62099998999999995</v>
      </c>
      <c r="CW804">
        <v>0.47699999999999998</v>
      </c>
      <c r="CX804">
        <v>0.14399998999999999</v>
      </c>
      <c r="CY804">
        <v>0.23499999999999999</v>
      </c>
      <c r="CZ804">
        <v>0</v>
      </c>
      <c r="DA804">
        <v>0</v>
      </c>
      <c r="DB804">
        <v>0</v>
      </c>
      <c r="DC804">
        <v>5.0000000000000001E-3</v>
      </c>
      <c r="DD804">
        <v>0.13900000000000001</v>
      </c>
      <c r="DE804">
        <v>0</v>
      </c>
      <c r="DF804">
        <v>2004</v>
      </c>
      <c r="DG804">
        <v>8.8399999000000007E-2</v>
      </c>
      <c r="DH804">
        <v>5.0000001000000002E-2</v>
      </c>
      <c r="DI804">
        <v>3.8399997999999998E-2</v>
      </c>
      <c r="DJ804">
        <v>3.3700000000000001E-2</v>
      </c>
      <c r="DK804">
        <v>8.3700000999999996E-2</v>
      </c>
      <c r="DR804">
        <v>0</v>
      </c>
      <c r="DS804">
        <v>0</v>
      </c>
      <c r="DT804">
        <v>0</v>
      </c>
      <c r="DU804">
        <v>0</v>
      </c>
      <c r="DV804">
        <v>71916</v>
      </c>
      <c r="DW804">
        <v>3163007</v>
      </c>
      <c r="DX804">
        <v>43</v>
      </c>
      <c r="DY804">
        <v>11.6</v>
      </c>
      <c r="DZ804">
        <v>43.893002000000003</v>
      </c>
      <c r="EA804">
        <v>9304</v>
      </c>
      <c r="EB804">
        <v>19256</v>
      </c>
      <c r="EC804">
        <v>36199</v>
      </c>
      <c r="EF804">
        <v>27.042206</v>
      </c>
      <c r="EG804">
        <v>33290</v>
      </c>
      <c r="EI804">
        <v>68.099997999999999</v>
      </c>
      <c r="EJ804">
        <v>28.596001000000001</v>
      </c>
      <c r="EN804">
        <v>558</v>
      </c>
      <c r="EO804">
        <v>10894.392</v>
      </c>
      <c r="EP804">
        <v>2351</v>
      </c>
      <c r="ES804">
        <v>0</v>
      </c>
      <c r="EV804">
        <v>136675</v>
      </c>
      <c r="EW804">
        <v>0</v>
      </c>
      <c r="EX804">
        <v>1</v>
      </c>
      <c r="FN804">
        <v>-1838.229</v>
      </c>
      <c r="FP804">
        <v>155577.14000000001</v>
      </c>
      <c r="FQ804">
        <v>149480.51999999999</v>
      </c>
      <c r="FV804">
        <v>1489.7080000000001</v>
      </c>
      <c r="FW804">
        <v>306547.38</v>
      </c>
      <c r="FX804">
        <v>-437901.72</v>
      </c>
      <c r="FZ804">
        <v>104606.43</v>
      </c>
      <c r="GA804">
        <v>8947.9102000000003</v>
      </c>
      <c r="GB804">
        <v>113554.34</v>
      </c>
      <c r="GG804">
        <v>630989.5</v>
      </c>
      <c r="GL804">
        <v>-18958.150000000001</v>
      </c>
      <c r="GM804">
        <v>20937.625</v>
      </c>
      <c r="GN804">
        <v>-15536.523999999999</v>
      </c>
      <c r="GO804">
        <v>-13698.295</v>
      </c>
      <c r="GP804">
        <v>2927.2008999999998</v>
      </c>
      <c r="GQ804">
        <v>602559.63</v>
      </c>
      <c r="GR804">
        <v>-978900.81</v>
      </c>
      <c r="GS804">
        <v>-976976.94</v>
      </c>
      <c r="GZ804">
        <v>-1923.9041</v>
      </c>
      <c r="HA804">
        <v>-6656.1908999999996</v>
      </c>
      <c r="HB804">
        <v>-13158.348</v>
      </c>
      <c r="HE804">
        <v>-998715.38</v>
      </c>
      <c r="HG804">
        <v>13601606</v>
      </c>
    </row>
    <row r="805" spans="1:215" x14ac:dyDescent="0.25">
      <c r="A805">
        <v>58</v>
      </c>
      <c r="B805" t="s">
        <v>994</v>
      </c>
      <c r="C805">
        <v>2004</v>
      </c>
      <c r="E805" t="s">
        <v>995</v>
      </c>
      <c r="F805">
        <v>1931</v>
      </c>
      <c r="G805">
        <v>0</v>
      </c>
      <c r="I805">
        <v>0</v>
      </c>
      <c r="J805" t="s">
        <v>791</v>
      </c>
      <c r="K805" t="s">
        <v>792</v>
      </c>
      <c r="L805" t="s">
        <v>792</v>
      </c>
      <c r="M805">
        <v>2</v>
      </c>
      <c r="N805" t="s">
        <v>625</v>
      </c>
      <c r="O805">
        <v>1</v>
      </c>
      <c r="P805" t="s">
        <v>616</v>
      </c>
      <c r="Q805" t="s">
        <v>626</v>
      </c>
      <c r="R805">
        <v>2</v>
      </c>
      <c r="S805">
        <v>1</v>
      </c>
      <c r="T805" s="60">
        <v>38168</v>
      </c>
      <c r="U805" s="60">
        <v>38169</v>
      </c>
      <c r="V805" s="60">
        <v>38169</v>
      </c>
      <c r="W805" t="s">
        <v>201</v>
      </c>
      <c r="X805" t="s">
        <v>997</v>
      </c>
      <c r="Y805" t="s">
        <v>627</v>
      </c>
      <c r="Z805">
        <v>5.0000001000000002E-2</v>
      </c>
      <c r="AA805">
        <v>8.5000001000000006E-2</v>
      </c>
      <c r="AB805">
        <v>1</v>
      </c>
      <c r="AC805">
        <v>0</v>
      </c>
      <c r="AD805">
        <v>5</v>
      </c>
      <c r="AE805">
        <v>1</v>
      </c>
      <c r="AF805">
        <v>3</v>
      </c>
      <c r="AG805">
        <v>30</v>
      </c>
      <c r="BP805" s="60">
        <v>38169</v>
      </c>
      <c r="BQ805">
        <v>17519908</v>
      </c>
      <c r="BR805">
        <v>17518784</v>
      </c>
      <c r="BS805">
        <v>1.0001</v>
      </c>
      <c r="BT805">
        <v>-1125</v>
      </c>
      <c r="BV805">
        <v>3032483</v>
      </c>
      <c r="BW805">
        <v>94679</v>
      </c>
      <c r="BX805">
        <v>1.5952001</v>
      </c>
      <c r="BY805">
        <v>0</v>
      </c>
      <c r="BZ805">
        <v>0</v>
      </c>
      <c r="CA805">
        <v>0</v>
      </c>
      <c r="CC805">
        <v>0.16500001</v>
      </c>
      <c r="CE805">
        <v>3.0999999E-2</v>
      </c>
      <c r="CG805">
        <v>2.1999999999999999E-2</v>
      </c>
      <c r="CJ805">
        <v>9.6000001000000001E-2</v>
      </c>
      <c r="CR805">
        <v>1</v>
      </c>
      <c r="CS805">
        <v>0</v>
      </c>
      <c r="CT805">
        <v>0</v>
      </c>
      <c r="CU805">
        <v>0</v>
      </c>
      <c r="CV805">
        <v>0.63300002</v>
      </c>
      <c r="CW805">
        <v>0.47999998999999999</v>
      </c>
      <c r="CX805">
        <v>0.153</v>
      </c>
      <c r="CY805">
        <v>0.20999999</v>
      </c>
      <c r="CZ805">
        <v>0</v>
      </c>
      <c r="DA805">
        <v>0</v>
      </c>
      <c r="DB805">
        <v>0</v>
      </c>
      <c r="DC805">
        <v>2.9999998999999999E-2</v>
      </c>
      <c r="DD805">
        <v>0.127</v>
      </c>
      <c r="DE805">
        <v>0</v>
      </c>
      <c r="DF805">
        <v>2005</v>
      </c>
      <c r="DG805">
        <v>8.0699994999999997E-2</v>
      </c>
      <c r="DH805">
        <v>5.0000001000000002E-2</v>
      </c>
      <c r="DI805">
        <v>3.0700000000000002E-2</v>
      </c>
      <c r="DJ805">
        <v>3.4600000999999998E-2</v>
      </c>
      <c r="DK805">
        <v>8.4600001999999994E-2</v>
      </c>
      <c r="DR805">
        <v>0</v>
      </c>
      <c r="DS805">
        <v>0</v>
      </c>
      <c r="DT805">
        <v>0</v>
      </c>
      <c r="DU805">
        <v>0</v>
      </c>
      <c r="DV805">
        <v>72008</v>
      </c>
      <c r="DW805">
        <v>3206759.5</v>
      </c>
      <c r="DX805">
        <v>43.200001</v>
      </c>
      <c r="DY805">
        <v>11.7</v>
      </c>
      <c r="DZ805">
        <v>44.533000999999999</v>
      </c>
      <c r="EA805">
        <v>10767</v>
      </c>
      <c r="EB805">
        <v>18223</v>
      </c>
      <c r="EC805">
        <v>37649</v>
      </c>
      <c r="ED805">
        <v>1005044.5</v>
      </c>
      <c r="EF805">
        <v>26.695118000000001</v>
      </c>
      <c r="EG805">
        <v>34581</v>
      </c>
      <c r="EI805">
        <v>69.900002000000001</v>
      </c>
      <c r="EJ805">
        <v>27.780000999999999</v>
      </c>
      <c r="EN805">
        <v>589</v>
      </c>
      <c r="EO805">
        <v>11414.82</v>
      </c>
      <c r="EP805">
        <v>2479</v>
      </c>
      <c r="ES805">
        <v>0</v>
      </c>
      <c r="EV805">
        <v>138647</v>
      </c>
      <c r="EW805">
        <v>0</v>
      </c>
      <c r="EX805">
        <v>1</v>
      </c>
      <c r="FB805">
        <v>10092955</v>
      </c>
      <c r="FN805">
        <v>-1502.559</v>
      </c>
      <c r="FP805">
        <v>159139.54999999999</v>
      </c>
      <c r="FQ805">
        <v>151028.91</v>
      </c>
      <c r="FV805">
        <v>3365.9971</v>
      </c>
      <c r="FW805">
        <v>313534.46999999997</v>
      </c>
      <c r="FX805">
        <v>811099.5</v>
      </c>
      <c r="FZ805">
        <v>74255.508000000002</v>
      </c>
      <c r="GA805">
        <v>561775.81000000006</v>
      </c>
      <c r="GB805">
        <v>636031.31000000006</v>
      </c>
      <c r="GG805">
        <v>773145.88</v>
      </c>
      <c r="GL805">
        <v>-20450.572</v>
      </c>
      <c r="GM805">
        <v>17920.893</v>
      </c>
      <c r="GN805">
        <v>-12959.555</v>
      </c>
      <c r="GO805">
        <v>-11456.995999999999</v>
      </c>
      <c r="GP805">
        <v>3900.0070999999998</v>
      </c>
      <c r="GQ805">
        <v>2522222</v>
      </c>
      <c r="GR805">
        <v>-1008983.9</v>
      </c>
      <c r="GS805">
        <v>-1005044.5</v>
      </c>
      <c r="GZ805">
        <v>-3939.3760000000002</v>
      </c>
      <c r="HA805">
        <v>-6861.7079999999996</v>
      </c>
      <c r="HB805">
        <v>-12179.212</v>
      </c>
      <c r="HE805">
        <v>-1028024.8</v>
      </c>
      <c r="HG805">
        <v>15095804</v>
      </c>
    </row>
    <row r="806" spans="1:215" x14ac:dyDescent="0.25">
      <c r="A806">
        <v>58</v>
      </c>
      <c r="B806" t="s">
        <v>994</v>
      </c>
      <c r="C806">
        <v>2005</v>
      </c>
      <c r="E806" t="s">
        <v>995</v>
      </c>
      <c r="F806">
        <v>1931</v>
      </c>
      <c r="G806">
        <v>0</v>
      </c>
      <c r="I806">
        <v>0</v>
      </c>
      <c r="J806" t="s">
        <v>791</v>
      </c>
      <c r="K806" t="s">
        <v>792</v>
      </c>
      <c r="L806" t="s">
        <v>792</v>
      </c>
      <c r="M806">
        <v>2</v>
      </c>
      <c r="N806" t="s">
        <v>625</v>
      </c>
      <c r="O806">
        <v>1</v>
      </c>
      <c r="P806" t="s">
        <v>616</v>
      </c>
      <c r="Q806" t="s">
        <v>626</v>
      </c>
      <c r="R806">
        <v>2</v>
      </c>
      <c r="S806">
        <v>1</v>
      </c>
      <c r="T806" s="60">
        <v>38533</v>
      </c>
      <c r="U806" s="60">
        <v>38534</v>
      </c>
      <c r="V806" s="60">
        <v>38534</v>
      </c>
      <c r="W806" t="s">
        <v>201</v>
      </c>
      <c r="X806" t="s">
        <v>997</v>
      </c>
      <c r="Y806" t="s">
        <v>627</v>
      </c>
      <c r="Z806">
        <v>5.0000001000000002E-2</v>
      </c>
      <c r="AA806">
        <v>8.5000001000000006E-2</v>
      </c>
      <c r="AB806">
        <v>1</v>
      </c>
      <c r="AC806">
        <v>0</v>
      </c>
      <c r="AD806">
        <v>5</v>
      </c>
      <c r="AE806">
        <v>1</v>
      </c>
      <c r="AF806">
        <v>3</v>
      </c>
      <c r="AG806">
        <v>15</v>
      </c>
      <c r="BP806" s="60">
        <v>38534</v>
      </c>
      <c r="BQ806">
        <v>17752916</v>
      </c>
      <c r="BR806">
        <v>18021410</v>
      </c>
      <c r="BS806">
        <v>0.98510003000000002</v>
      </c>
      <c r="BT806">
        <v>268493</v>
      </c>
      <c r="BV806">
        <v>3121571</v>
      </c>
      <c r="BW806">
        <v>103103</v>
      </c>
      <c r="BX806">
        <v>1.5295000000000001</v>
      </c>
      <c r="BY806">
        <v>0</v>
      </c>
      <c r="BZ806">
        <v>0</v>
      </c>
      <c r="CA806">
        <v>0</v>
      </c>
      <c r="CC806">
        <v>0.107</v>
      </c>
      <c r="CE806">
        <v>9.6999995000000006E-2</v>
      </c>
      <c r="CG806">
        <v>2.4E-2</v>
      </c>
      <c r="CJ806">
        <v>9.1000005999999994E-2</v>
      </c>
      <c r="CR806">
        <v>1</v>
      </c>
      <c r="CS806">
        <v>0</v>
      </c>
      <c r="CT806">
        <v>0</v>
      </c>
      <c r="CU806">
        <v>0</v>
      </c>
      <c r="CV806">
        <v>0.65599996000000005</v>
      </c>
      <c r="CW806">
        <v>0.50700003000000005</v>
      </c>
      <c r="CX806">
        <v>0.14899999</v>
      </c>
      <c r="CY806">
        <v>0.23400000000000001</v>
      </c>
      <c r="CZ806">
        <v>0</v>
      </c>
      <c r="DA806">
        <v>0</v>
      </c>
      <c r="DB806">
        <v>0</v>
      </c>
      <c r="DC806">
        <v>1.2E-2</v>
      </c>
      <c r="DD806">
        <v>9.8000005000000001E-2</v>
      </c>
      <c r="DE806">
        <v>0</v>
      </c>
      <c r="DF806">
        <v>2006</v>
      </c>
      <c r="DG806">
        <v>8.0200002000000006E-2</v>
      </c>
      <c r="DH806">
        <v>5.0000001000000002E-2</v>
      </c>
      <c r="DI806">
        <v>3.0199999000000002E-2</v>
      </c>
      <c r="DJ806">
        <v>4.0500000000000001E-2</v>
      </c>
      <c r="DK806">
        <v>9.0500004999999994E-2</v>
      </c>
      <c r="DR806">
        <v>0</v>
      </c>
      <c r="DS806">
        <v>0</v>
      </c>
      <c r="DT806">
        <v>0</v>
      </c>
      <c r="DU806">
        <v>0</v>
      </c>
      <c r="DV806">
        <v>74552</v>
      </c>
      <c r="DW806">
        <v>3389066.8</v>
      </c>
      <c r="DX806">
        <v>43.099997999999999</v>
      </c>
      <c r="DY806">
        <v>11.7</v>
      </c>
      <c r="DZ806">
        <v>45.459000000000003</v>
      </c>
      <c r="EA806">
        <v>9880</v>
      </c>
      <c r="EB806">
        <v>19151</v>
      </c>
      <c r="EC806">
        <v>38957</v>
      </c>
      <c r="ED806">
        <v>1045455.4</v>
      </c>
      <c r="EF806">
        <v>26.836137999999998</v>
      </c>
      <c r="EG806">
        <v>35779</v>
      </c>
      <c r="EI806">
        <v>70</v>
      </c>
      <c r="EJ806">
        <v>27.780000999999999</v>
      </c>
      <c r="EN806">
        <v>581</v>
      </c>
      <c r="EO806">
        <v>11294.64</v>
      </c>
      <c r="EP806">
        <v>2597</v>
      </c>
      <c r="ES806">
        <v>0</v>
      </c>
      <c r="EV806">
        <v>142540</v>
      </c>
      <c r="EW806">
        <v>0</v>
      </c>
      <c r="EX806">
        <v>1</v>
      </c>
      <c r="FB806">
        <v>10438051</v>
      </c>
      <c r="FN806">
        <v>-1606.194</v>
      </c>
      <c r="FP806">
        <v>160982</v>
      </c>
      <c r="FQ806">
        <v>157693.09</v>
      </c>
      <c r="FV806">
        <v>2985.0779000000002</v>
      </c>
      <c r="FW806">
        <v>321660.19</v>
      </c>
      <c r="FX806">
        <v>143278.20000000001</v>
      </c>
      <c r="FZ806">
        <v>90316.827999999994</v>
      </c>
      <c r="GA806">
        <v>447447.97</v>
      </c>
      <c r="GB806">
        <v>537764.81000000006</v>
      </c>
      <c r="GG806">
        <v>911299.31</v>
      </c>
      <c r="GL806">
        <v>-22236.134999999998</v>
      </c>
      <c r="GM806">
        <v>45128.620999999999</v>
      </c>
      <c r="GN806">
        <v>-39715.241999999998</v>
      </c>
      <c r="GO806">
        <v>-38109.050999999999</v>
      </c>
      <c r="GP806">
        <v>3310.6808999999998</v>
      </c>
      <c r="GQ806">
        <v>1900490.4</v>
      </c>
      <c r="GR806">
        <v>-1050062.8999999999</v>
      </c>
      <c r="GS806">
        <v>-1045455.4</v>
      </c>
      <c r="GZ806">
        <v>-4607.4638999999997</v>
      </c>
      <c r="HA806">
        <v>-6744.1162000000004</v>
      </c>
      <c r="HB806">
        <v>-10883.151</v>
      </c>
      <c r="HE806">
        <v>-1067690.1000000001</v>
      </c>
      <c r="HG806">
        <v>15928604</v>
      </c>
    </row>
    <row r="807" spans="1:215" x14ac:dyDescent="0.25">
      <c r="A807">
        <v>58</v>
      </c>
      <c r="B807" t="s">
        <v>994</v>
      </c>
      <c r="C807">
        <v>2006</v>
      </c>
      <c r="E807" t="s">
        <v>995</v>
      </c>
      <c r="F807">
        <v>1931</v>
      </c>
      <c r="G807">
        <v>0</v>
      </c>
      <c r="I807">
        <v>0</v>
      </c>
      <c r="J807" t="s">
        <v>791</v>
      </c>
      <c r="K807" t="s">
        <v>792</v>
      </c>
      <c r="L807" t="s">
        <v>792</v>
      </c>
      <c r="M807">
        <v>2</v>
      </c>
      <c r="N807" t="s">
        <v>625</v>
      </c>
      <c r="O807">
        <v>1</v>
      </c>
      <c r="P807" t="s">
        <v>616</v>
      </c>
      <c r="Q807" t="s">
        <v>626</v>
      </c>
      <c r="R807">
        <v>2</v>
      </c>
      <c r="S807">
        <v>1</v>
      </c>
      <c r="T807" s="60">
        <v>38898</v>
      </c>
      <c r="U807" s="60">
        <v>38899</v>
      </c>
      <c r="V807" s="60">
        <v>38899</v>
      </c>
      <c r="W807" t="s">
        <v>201</v>
      </c>
      <c r="X807" t="s">
        <v>997</v>
      </c>
      <c r="Y807" t="s">
        <v>627</v>
      </c>
      <c r="Z807">
        <v>5.0000001000000002E-2</v>
      </c>
      <c r="AA807">
        <v>8.5000001000000006E-2</v>
      </c>
      <c r="AB807">
        <v>1</v>
      </c>
      <c r="AC807">
        <v>0</v>
      </c>
      <c r="AD807">
        <v>5</v>
      </c>
      <c r="AE807">
        <v>1</v>
      </c>
      <c r="AF807">
        <v>3</v>
      </c>
      <c r="AG807">
        <v>30</v>
      </c>
      <c r="BP807" s="60">
        <v>38899</v>
      </c>
      <c r="BQ807">
        <v>19035612</v>
      </c>
      <c r="BR807">
        <v>20679112</v>
      </c>
      <c r="BS807">
        <v>0.92050003999999996</v>
      </c>
      <c r="BT807">
        <v>1643499</v>
      </c>
      <c r="BV807">
        <v>3430645</v>
      </c>
      <c r="BW807">
        <v>133389</v>
      </c>
      <c r="BX807">
        <v>1.5014999</v>
      </c>
      <c r="BY807">
        <v>0</v>
      </c>
      <c r="BZ807">
        <v>0</v>
      </c>
      <c r="CA807">
        <v>0</v>
      </c>
      <c r="CC807">
        <v>0.123</v>
      </c>
      <c r="CE807">
        <v>0.13200000000000001</v>
      </c>
      <c r="CG807">
        <v>6.4000003E-2</v>
      </c>
      <c r="CJ807">
        <v>8.6000003000000005E-2</v>
      </c>
      <c r="CR807">
        <v>1</v>
      </c>
      <c r="CS807">
        <v>0</v>
      </c>
      <c r="CT807">
        <v>0</v>
      </c>
      <c r="CU807">
        <v>0</v>
      </c>
      <c r="CV807">
        <v>0.64800000000000002</v>
      </c>
      <c r="CW807">
        <v>0.49000000999999999</v>
      </c>
      <c r="CX807">
        <v>0.15800001</v>
      </c>
      <c r="CY807">
        <v>0.23100001000000001</v>
      </c>
      <c r="CZ807">
        <v>0</v>
      </c>
      <c r="DA807">
        <v>0</v>
      </c>
      <c r="DB807">
        <v>0</v>
      </c>
      <c r="DC807">
        <v>8.9999999999999993E-3</v>
      </c>
      <c r="DD807">
        <v>0.112</v>
      </c>
      <c r="DE807">
        <v>0</v>
      </c>
      <c r="DF807">
        <v>2007</v>
      </c>
      <c r="DG807">
        <v>9.4399996E-2</v>
      </c>
      <c r="DH807">
        <v>5.5100001000000003E-2</v>
      </c>
      <c r="DI807">
        <v>3.9300002000000001E-2</v>
      </c>
      <c r="DJ807">
        <v>6.6000000000000003E-2</v>
      </c>
      <c r="DK807">
        <v>0.12109999</v>
      </c>
      <c r="DR807">
        <v>0</v>
      </c>
      <c r="DS807">
        <v>0</v>
      </c>
      <c r="DT807">
        <v>0</v>
      </c>
      <c r="DU807">
        <v>0</v>
      </c>
      <c r="DV807">
        <v>79164</v>
      </c>
      <c r="DW807">
        <v>3707900.5</v>
      </c>
      <c r="DX807">
        <v>43.299999</v>
      </c>
      <c r="DY807">
        <v>11.6</v>
      </c>
      <c r="DZ807">
        <v>46.838000999999998</v>
      </c>
      <c r="EA807">
        <v>11773</v>
      </c>
      <c r="EB807">
        <v>21956</v>
      </c>
      <c r="EC807">
        <v>44683</v>
      </c>
      <c r="ED807">
        <v>1221029.8</v>
      </c>
      <c r="EF807">
        <v>27.326494</v>
      </c>
      <c r="EG807">
        <v>41009</v>
      </c>
      <c r="EI807">
        <v>70.300003000000004</v>
      </c>
      <c r="EJ807">
        <v>28.236000000000001</v>
      </c>
      <c r="EN807">
        <v>630</v>
      </c>
      <c r="EO807">
        <v>12519.36</v>
      </c>
      <c r="EP807">
        <v>3044</v>
      </c>
      <c r="ES807">
        <v>0</v>
      </c>
      <c r="EV807">
        <v>157576</v>
      </c>
      <c r="EW807">
        <v>0</v>
      </c>
      <c r="EX807">
        <v>1</v>
      </c>
      <c r="FB807">
        <v>12371205</v>
      </c>
      <c r="FN807">
        <v>-1879.3340000000001</v>
      </c>
      <c r="FP807">
        <v>177084.91</v>
      </c>
      <c r="FQ807">
        <v>179021.63</v>
      </c>
      <c r="FV807">
        <v>3182.2229000000002</v>
      </c>
      <c r="FW807">
        <v>359288.75</v>
      </c>
      <c r="FX807">
        <v>1295522.5</v>
      </c>
      <c r="FZ807">
        <v>64801.953000000001</v>
      </c>
      <c r="GA807">
        <v>613115.56000000006</v>
      </c>
      <c r="GB807">
        <v>677917.5</v>
      </c>
      <c r="GL807">
        <v>-27792.381000000001</v>
      </c>
      <c r="GM807">
        <v>90396.593999999997</v>
      </c>
      <c r="GN807">
        <v>-84265.851999999999</v>
      </c>
      <c r="GO807">
        <v>-82386.516000000003</v>
      </c>
      <c r="GP807">
        <v>29494.1</v>
      </c>
      <c r="GQ807">
        <v>2340561.2999999998</v>
      </c>
      <c r="GR807">
        <v>-1226068.3</v>
      </c>
      <c r="GS807">
        <v>-1221029.8</v>
      </c>
      <c r="GZ807">
        <v>-5038.4979999999996</v>
      </c>
      <c r="HA807">
        <v>-11872.504000000001</v>
      </c>
      <c r="HB807">
        <v>-11912.700999999999</v>
      </c>
      <c r="HE807">
        <v>-1249853.5</v>
      </c>
      <c r="HF807">
        <v>745214.88</v>
      </c>
      <c r="HG807">
        <v>17764526</v>
      </c>
    </row>
    <row r="808" spans="1:215" x14ac:dyDescent="0.25">
      <c r="A808">
        <v>58</v>
      </c>
      <c r="B808" t="s">
        <v>994</v>
      </c>
      <c r="C808">
        <v>2007</v>
      </c>
      <c r="E808" t="s">
        <v>995</v>
      </c>
      <c r="F808">
        <v>1931</v>
      </c>
      <c r="G808">
        <v>0</v>
      </c>
      <c r="I808">
        <v>0</v>
      </c>
      <c r="J808" t="s">
        <v>791</v>
      </c>
      <c r="K808" t="s">
        <v>792</v>
      </c>
      <c r="L808" t="s">
        <v>792</v>
      </c>
      <c r="M808">
        <v>2</v>
      </c>
      <c r="N808" t="s">
        <v>625</v>
      </c>
      <c r="O808">
        <v>1</v>
      </c>
      <c r="P808" t="s">
        <v>616</v>
      </c>
      <c r="Q808" t="s">
        <v>626</v>
      </c>
      <c r="R808">
        <v>2</v>
      </c>
      <c r="S808">
        <v>1</v>
      </c>
      <c r="T808" s="60">
        <v>39263</v>
      </c>
      <c r="U808" s="60">
        <v>39264</v>
      </c>
      <c r="V808" s="60">
        <v>39264</v>
      </c>
      <c r="W808" t="s">
        <v>201</v>
      </c>
      <c r="X808" t="s">
        <v>997</v>
      </c>
      <c r="Y808" t="s">
        <v>627</v>
      </c>
      <c r="Z808">
        <v>5.0000001000000002E-2</v>
      </c>
      <c r="AA808">
        <v>8.5000001000000006E-2</v>
      </c>
      <c r="AB808">
        <v>1</v>
      </c>
      <c r="AC808">
        <v>0</v>
      </c>
      <c r="AD808">
        <v>5</v>
      </c>
      <c r="AE808">
        <v>1</v>
      </c>
      <c r="AF808">
        <v>3</v>
      </c>
      <c r="AG808">
        <v>30</v>
      </c>
      <c r="BP808" s="60">
        <v>39264</v>
      </c>
      <c r="BQ808">
        <v>18794388</v>
      </c>
      <c r="BR808">
        <v>21470314</v>
      </c>
      <c r="BS808">
        <v>0.87540001000000001</v>
      </c>
      <c r="BT808">
        <v>2675925</v>
      </c>
      <c r="BV808">
        <v>3532159</v>
      </c>
      <c r="BW808">
        <v>229642</v>
      </c>
      <c r="BX808">
        <v>0.91110002999999995</v>
      </c>
      <c r="BY808">
        <v>0</v>
      </c>
      <c r="BZ808">
        <v>0</v>
      </c>
      <c r="CA808">
        <v>0</v>
      </c>
      <c r="CC808">
        <v>0.183</v>
      </c>
      <c r="CE808">
        <v>0.13800000000000001</v>
      </c>
      <c r="CG808">
        <v>0.11899999999999999</v>
      </c>
      <c r="CJ808">
        <v>8.3000004000000002E-2</v>
      </c>
      <c r="CR808">
        <v>1</v>
      </c>
      <c r="CS808">
        <v>0</v>
      </c>
      <c r="CT808">
        <v>0</v>
      </c>
      <c r="CU808">
        <v>0</v>
      </c>
      <c r="CV808">
        <v>0.65900004000000001</v>
      </c>
      <c r="CW808">
        <v>0.49599999</v>
      </c>
      <c r="CX808">
        <v>0.16299999000000001</v>
      </c>
      <c r="CY808">
        <v>0.221</v>
      </c>
      <c r="CZ808">
        <v>0</v>
      </c>
      <c r="DA808">
        <v>0</v>
      </c>
      <c r="DB808">
        <v>0</v>
      </c>
      <c r="DC808">
        <v>1.0999999999999999E-2</v>
      </c>
      <c r="DD808">
        <v>0.109</v>
      </c>
      <c r="DE808">
        <v>0</v>
      </c>
      <c r="DF808">
        <v>2008</v>
      </c>
      <c r="DG808">
        <v>9.3699999000000006E-2</v>
      </c>
      <c r="DH808">
        <v>5.5100001000000003E-2</v>
      </c>
      <c r="DI808">
        <v>3.8599998000000003E-2</v>
      </c>
      <c r="DJ808">
        <v>7.9300000999999995E-2</v>
      </c>
      <c r="DK808">
        <v>0.13439999999999999</v>
      </c>
      <c r="DR808">
        <v>0</v>
      </c>
      <c r="DS808">
        <v>0</v>
      </c>
      <c r="DT808">
        <v>0</v>
      </c>
      <c r="DU808">
        <v>0</v>
      </c>
      <c r="DV808">
        <v>77694</v>
      </c>
      <c r="DW808">
        <v>3814374</v>
      </c>
      <c r="DX808">
        <v>43.299999</v>
      </c>
      <c r="DY808">
        <v>11.7</v>
      </c>
      <c r="DZ808">
        <v>49.095001000000003</v>
      </c>
      <c r="EA808">
        <v>12636</v>
      </c>
      <c r="EB808">
        <v>22914</v>
      </c>
      <c r="EC808">
        <v>46538</v>
      </c>
      <c r="ED808">
        <v>1269560.3999999999</v>
      </c>
      <c r="EF808">
        <v>27.280080999999999</v>
      </c>
      <c r="EG808">
        <v>42679</v>
      </c>
      <c r="EI808">
        <v>71.5</v>
      </c>
      <c r="EJ808">
        <v>28.308001000000001</v>
      </c>
      <c r="EN808">
        <v>636</v>
      </c>
      <c r="EO808">
        <v>12402</v>
      </c>
      <c r="EP808">
        <v>3223</v>
      </c>
      <c r="ES808">
        <v>0</v>
      </c>
      <c r="EV808">
        <v>159782</v>
      </c>
      <c r="EW808">
        <v>0</v>
      </c>
      <c r="EX808">
        <v>1</v>
      </c>
      <c r="FB808">
        <v>12956924</v>
      </c>
      <c r="FI808">
        <v>19938882</v>
      </c>
      <c r="FN808">
        <v>-2125.797</v>
      </c>
      <c r="FP808">
        <v>199868.97</v>
      </c>
      <c r="FQ808">
        <v>187338.73</v>
      </c>
      <c r="FV808">
        <v>25413.401999999998</v>
      </c>
      <c r="FW808">
        <v>412621.09</v>
      </c>
      <c r="FX808">
        <v>2241864</v>
      </c>
      <c r="FZ808">
        <v>98826.391000000003</v>
      </c>
      <c r="GA808">
        <v>736619.38</v>
      </c>
      <c r="GB808">
        <v>835445.75</v>
      </c>
      <c r="GL808">
        <v>-27883.171999999999</v>
      </c>
      <c r="GM808">
        <v>139993.01999999999</v>
      </c>
      <c r="GN808">
        <v>-132927.60999999999</v>
      </c>
      <c r="GO808">
        <v>-130801.81</v>
      </c>
      <c r="GP808">
        <v>4368.2739000000001</v>
      </c>
      <c r="GQ808">
        <v>3473481.5</v>
      </c>
      <c r="GR808">
        <v>-1276402.5</v>
      </c>
      <c r="GS808">
        <v>-1269560.3999999999</v>
      </c>
      <c r="GZ808">
        <v>-6842.1040000000003</v>
      </c>
      <c r="HA808">
        <v>-12088.192999999999</v>
      </c>
      <c r="HB808">
        <v>-10635.365</v>
      </c>
      <c r="HE808">
        <v>-1299126</v>
      </c>
      <c r="HG808">
        <v>19938882</v>
      </c>
    </row>
    <row r="809" spans="1:215" x14ac:dyDescent="0.25">
      <c r="A809">
        <v>58</v>
      </c>
      <c r="B809" t="s">
        <v>994</v>
      </c>
      <c r="C809">
        <v>2008</v>
      </c>
      <c r="E809" t="s">
        <v>995</v>
      </c>
      <c r="F809">
        <v>1931</v>
      </c>
      <c r="G809">
        <v>0</v>
      </c>
      <c r="I809">
        <v>0</v>
      </c>
      <c r="J809" t="s">
        <v>791</v>
      </c>
      <c r="K809" t="s">
        <v>792</v>
      </c>
      <c r="L809" t="s">
        <v>792</v>
      </c>
      <c r="M809">
        <v>2</v>
      </c>
      <c r="N809" t="s">
        <v>625</v>
      </c>
      <c r="O809">
        <v>1</v>
      </c>
      <c r="P809" t="s">
        <v>616</v>
      </c>
      <c r="Q809" t="s">
        <v>626</v>
      </c>
      <c r="R809">
        <v>2</v>
      </c>
      <c r="S809">
        <v>1</v>
      </c>
      <c r="T809" s="60">
        <v>39629</v>
      </c>
      <c r="U809" s="60">
        <v>39630</v>
      </c>
      <c r="V809" s="60">
        <v>39630</v>
      </c>
      <c r="W809" t="s">
        <v>201</v>
      </c>
      <c r="X809" t="s">
        <v>998</v>
      </c>
      <c r="Y809" t="s">
        <v>627</v>
      </c>
      <c r="Z809">
        <v>4.5000001999999997E-2</v>
      </c>
      <c r="AA809">
        <v>8.5000001000000006E-2</v>
      </c>
      <c r="AB809">
        <v>1</v>
      </c>
      <c r="AC809">
        <v>0</v>
      </c>
      <c r="AD809">
        <v>5</v>
      </c>
      <c r="AE809">
        <v>1</v>
      </c>
      <c r="AF809">
        <v>3</v>
      </c>
      <c r="AG809">
        <v>29</v>
      </c>
      <c r="BP809" s="60">
        <v>39630</v>
      </c>
      <c r="BQ809">
        <v>18226984</v>
      </c>
      <c r="BR809">
        <v>22230840</v>
      </c>
      <c r="BS809">
        <v>0.81989997999999997</v>
      </c>
      <c r="BT809">
        <v>4003856</v>
      </c>
      <c r="BV809">
        <v>3645230</v>
      </c>
      <c r="BW809">
        <v>280327</v>
      </c>
      <c r="BX809">
        <v>0.82599997999999997</v>
      </c>
      <c r="BY809">
        <v>0</v>
      </c>
      <c r="BZ809">
        <v>0</v>
      </c>
      <c r="CA809">
        <v>0</v>
      </c>
      <c r="CC809">
        <v>-5.0000001000000002E-2</v>
      </c>
      <c r="CE809">
        <v>8.1000000000000003E-2</v>
      </c>
      <c r="CG809">
        <v>0.10299999999999999</v>
      </c>
      <c r="CJ809">
        <v>5.6999995999999997E-2</v>
      </c>
      <c r="CR809">
        <v>1</v>
      </c>
      <c r="CS809">
        <v>0</v>
      </c>
      <c r="CT809">
        <v>0</v>
      </c>
      <c r="CU809">
        <v>0</v>
      </c>
      <c r="CV809">
        <v>0.61300003999999997</v>
      </c>
      <c r="CW809">
        <v>0.45900002000000001</v>
      </c>
      <c r="CX809">
        <v>0.154</v>
      </c>
      <c r="CY809">
        <v>0.23599999999999999</v>
      </c>
      <c r="CZ809">
        <v>0</v>
      </c>
      <c r="DA809">
        <v>0</v>
      </c>
      <c r="DB809">
        <v>0</v>
      </c>
      <c r="DC809">
        <v>6.0000000000000001E-3</v>
      </c>
      <c r="DD809">
        <v>0.14499999999999999</v>
      </c>
      <c r="DE809">
        <v>0</v>
      </c>
      <c r="DF809">
        <v>2009</v>
      </c>
      <c r="DG809">
        <v>8.7700001999999999E-2</v>
      </c>
      <c r="DH809">
        <v>5.5E-2</v>
      </c>
      <c r="DI809">
        <v>3.2699998000000001E-2</v>
      </c>
      <c r="DJ809">
        <v>9.5799996999999998E-2</v>
      </c>
      <c r="DK809">
        <v>0.15079999999999999</v>
      </c>
      <c r="DR809">
        <v>0</v>
      </c>
      <c r="DS809">
        <v>0</v>
      </c>
      <c r="DT809">
        <v>0</v>
      </c>
      <c r="DU809">
        <v>0</v>
      </c>
      <c r="DV809">
        <v>76515</v>
      </c>
      <c r="DW809">
        <v>3846190</v>
      </c>
      <c r="DX809">
        <v>43.400002000000001</v>
      </c>
      <c r="DY809">
        <v>11.9</v>
      </c>
      <c r="DZ809">
        <v>50.266998000000001</v>
      </c>
      <c r="EA809">
        <v>12168</v>
      </c>
      <c r="EB809">
        <v>22115</v>
      </c>
      <c r="EC809">
        <v>46981</v>
      </c>
      <c r="ED809">
        <v>1327282.8999999999</v>
      </c>
      <c r="EF809">
        <v>28.251481999999999</v>
      </c>
      <c r="EG809">
        <v>43041</v>
      </c>
      <c r="EJ809">
        <v>26.437000000000001</v>
      </c>
      <c r="EN809">
        <v>641</v>
      </c>
      <c r="EO809">
        <v>12743.721</v>
      </c>
      <c r="EP809">
        <v>3299</v>
      </c>
      <c r="ES809">
        <v>0</v>
      </c>
      <c r="EV809">
        <v>157779</v>
      </c>
      <c r="EW809">
        <v>0</v>
      </c>
      <c r="EX809">
        <v>1</v>
      </c>
      <c r="FB809">
        <v>13567065</v>
      </c>
      <c r="FI809">
        <v>18106966</v>
      </c>
      <c r="FN809">
        <v>-4876.4080000000004</v>
      </c>
      <c r="FP809">
        <v>209592.47</v>
      </c>
      <c r="FQ809">
        <v>209716.77</v>
      </c>
      <c r="FV809">
        <v>25398.6</v>
      </c>
      <c r="FW809">
        <v>444707.81</v>
      </c>
      <c r="FX809">
        <v>-1414385.6</v>
      </c>
      <c r="FZ809">
        <v>130478.8</v>
      </c>
      <c r="GA809">
        <v>366180.69</v>
      </c>
      <c r="GB809">
        <v>496659.47</v>
      </c>
      <c r="GL809">
        <v>-27491.83</v>
      </c>
      <c r="GM809">
        <v>117616.27</v>
      </c>
      <c r="GN809">
        <v>-98442.43</v>
      </c>
      <c r="GO809">
        <v>-93566.023000000001</v>
      </c>
      <c r="GP809">
        <v>3975.7080000000001</v>
      </c>
      <c r="GQ809">
        <v>-477360.59</v>
      </c>
      <c r="GR809">
        <v>-1332524.3</v>
      </c>
      <c r="GS809">
        <v>-1327282.8999999999</v>
      </c>
      <c r="GZ809">
        <v>-5241.3798999999999</v>
      </c>
      <c r="HA809">
        <v>-11770.085999999999</v>
      </c>
      <c r="HB809">
        <v>-10261.138999999999</v>
      </c>
      <c r="HE809">
        <v>-1354555.5</v>
      </c>
      <c r="HG809">
        <v>18106966</v>
      </c>
    </row>
    <row r="810" spans="1:215" x14ac:dyDescent="0.25">
      <c r="A810">
        <v>58</v>
      </c>
      <c r="B810" t="s">
        <v>994</v>
      </c>
      <c r="C810">
        <v>2009</v>
      </c>
      <c r="E810" t="s">
        <v>995</v>
      </c>
      <c r="F810">
        <v>1931</v>
      </c>
      <c r="G810">
        <v>0</v>
      </c>
      <c r="I810">
        <v>0</v>
      </c>
      <c r="J810" t="s">
        <v>791</v>
      </c>
      <c r="K810" t="s">
        <v>792</v>
      </c>
      <c r="L810" t="s">
        <v>792</v>
      </c>
      <c r="M810">
        <v>2</v>
      </c>
      <c r="N810" t="s">
        <v>625</v>
      </c>
      <c r="O810">
        <v>1</v>
      </c>
      <c r="P810" t="s">
        <v>616</v>
      </c>
      <c r="Q810" t="s">
        <v>626</v>
      </c>
      <c r="R810">
        <v>2</v>
      </c>
      <c r="S810">
        <v>1</v>
      </c>
      <c r="T810" s="60">
        <v>39994</v>
      </c>
      <c r="U810" s="60">
        <v>39995</v>
      </c>
      <c r="V810" s="60">
        <v>39995</v>
      </c>
      <c r="W810" t="s">
        <v>201</v>
      </c>
      <c r="X810" t="s">
        <v>998</v>
      </c>
      <c r="Y810" t="s">
        <v>627</v>
      </c>
      <c r="Z810">
        <v>4.5000001999999997E-2</v>
      </c>
      <c r="AA810">
        <v>8.5000001000000006E-2</v>
      </c>
      <c r="AB810">
        <v>1</v>
      </c>
      <c r="AC810">
        <v>0</v>
      </c>
      <c r="AD810">
        <v>5</v>
      </c>
      <c r="AE810">
        <v>1</v>
      </c>
      <c r="AF810">
        <v>3</v>
      </c>
      <c r="AG810">
        <v>28</v>
      </c>
      <c r="BP810" s="60">
        <v>39995</v>
      </c>
      <c r="BQ810">
        <v>17882408</v>
      </c>
      <c r="BR810">
        <v>23114802</v>
      </c>
      <c r="BS810">
        <v>0.77359997999999996</v>
      </c>
      <c r="BT810">
        <v>5232394</v>
      </c>
      <c r="BV810">
        <v>3761484</v>
      </c>
      <c r="BW810">
        <v>355189</v>
      </c>
      <c r="BX810">
        <v>0.67720002000000001</v>
      </c>
      <c r="BY810">
        <v>0</v>
      </c>
      <c r="BZ810">
        <v>0</v>
      </c>
      <c r="CA810">
        <v>0</v>
      </c>
      <c r="CC810">
        <v>-0.18799999000000001</v>
      </c>
      <c r="CE810">
        <v>-2.9999998999999999E-2</v>
      </c>
      <c r="CG810">
        <v>2.5999998999999999E-2</v>
      </c>
      <c r="CJ810">
        <v>2.4E-2</v>
      </c>
      <c r="CR810">
        <v>1</v>
      </c>
      <c r="CS810">
        <v>0</v>
      </c>
      <c r="CT810">
        <v>0</v>
      </c>
      <c r="CU810">
        <v>0</v>
      </c>
      <c r="CV810">
        <v>0.60900003000000003</v>
      </c>
      <c r="CW810">
        <v>0.44599998000000002</v>
      </c>
      <c r="CX810">
        <v>0.16299999000000001</v>
      </c>
      <c r="CY810">
        <v>0.22299999000000001</v>
      </c>
      <c r="CZ810">
        <v>0</v>
      </c>
      <c r="DA810">
        <v>0</v>
      </c>
      <c r="DB810">
        <v>0</v>
      </c>
      <c r="DC810">
        <v>0.02</v>
      </c>
      <c r="DD810">
        <v>0.14799999999999999</v>
      </c>
      <c r="DE810">
        <v>0</v>
      </c>
      <c r="DF810">
        <v>2010</v>
      </c>
      <c r="DG810">
        <v>8.8799998000000005E-2</v>
      </c>
      <c r="DH810">
        <v>5.5E-2</v>
      </c>
      <c r="DI810">
        <v>3.3800002000000003E-2</v>
      </c>
      <c r="DJ810">
        <v>0.11310001</v>
      </c>
      <c r="DK810">
        <v>0.1681</v>
      </c>
      <c r="DR810">
        <v>0</v>
      </c>
      <c r="DS810">
        <v>0</v>
      </c>
      <c r="DT810">
        <v>0</v>
      </c>
      <c r="DU810">
        <v>0</v>
      </c>
      <c r="DV810">
        <v>77162</v>
      </c>
      <c r="DW810">
        <v>4049217</v>
      </c>
      <c r="DX810">
        <v>43.400002000000001</v>
      </c>
      <c r="DY810">
        <v>11.8</v>
      </c>
      <c r="DZ810">
        <v>52.450001</v>
      </c>
      <c r="EA810">
        <v>12490</v>
      </c>
      <c r="EB810">
        <v>23073</v>
      </c>
      <c r="EC810">
        <v>50208</v>
      </c>
      <c r="ED810">
        <v>1381366.3</v>
      </c>
      <c r="EF810">
        <v>27.512871000000001</v>
      </c>
      <c r="EG810">
        <v>46009</v>
      </c>
      <c r="EJ810">
        <v>25.802999</v>
      </c>
      <c r="EN810">
        <v>624</v>
      </c>
      <c r="EO810">
        <v>12335.856</v>
      </c>
      <c r="EP810">
        <v>3575</v>
      </c>
      <c r="ES810">
        <v>0</v>
      </c>
      <c r="EV810">
        <v>162933</v>
      </c>
      <c r="EW810">
        <v>0</v>
      </c>
      <c r="EX810">
        <v>1</v>
      </c>
      <c r="FB810">
        <v>14203926</v>
      </c>
      <c r="FI810">
        <v>13813826</v>
      </c>
      <c r="FN810">
        <v>-3839.7220000000002</v>
      </c>
      <c r="FP810">
        <v>212042.53</v>
      </c>
      <c r="FQ810">
        <v>220270.17</v>
      </c>
      <c r="FV810">
        <v>22749.232</v>
      </c>
      <c r="FW810">
        <v>455061.94</v>
      </c>
      <c r="FX810">
        <v>-3320259</v>
      </c>
      <c r="GL810">
        <v>-19864.465</v>
      </c>
      <c r="GM810">
        <v>39497.355000000003</v>
      </c>
      <c r="GN810">
        <v>-17742.103999999999</v>
      </c>
      <c r="GO810">
        <v>-13902.380999999999</v>
      </c>
      <c r="GP810">
        <v>4225.1948000000002</v>
      </c>
      <c r="GQ810">
        <v>-2859081.3</v>
      </c>
      <c r="GR810">
        <v>-1389021.5</v>
      </c>
      <c r="GS810">
        <v>-1381366.3</v>
      </c>
      <c r="GZ810">
        <v>-7655.2568000000001</v>
      </c>
      <c r="HA810">
        <v>-14429.351000000001</v>
      </c>
      <c r="HB810">
        <v>-10608.003000000001</v>
      </c>
      <c r="HE810">
        <v>-1414058.9</v>
      </c>
      <c r="HG810">
        <v>13833826</v>
      </c>
    </row>
    <row r="811" spans="1:215" x14ac:dyDescent="0.25">
      <c r="A811">
        <v>58</v>
      </c>
      <c r="B811" t="s">
        <v>994</v>
      </c>
      <c r="C811">
        <v>2010</v>
      </c>
      <c r="E811" t="s">
        <v>995</v>
      </c>
      <c r="F811">
        <v>1931</v>
      </c>
      <c r="G811">
        <v>0</v>
      </c>
      <c r="I811">
        <v>0</v>
      </c>
      <c r="J811" t="s">
        <v>791</v>
      </c>
      <c r="K811" t="s">
        <v>792</v>
      </c>
      <c r="L811" t="s">
        <v>792</v>
      </c>
      <c r="M811">
        <v>2</v>
      </c>
      <c r="N811" t="s">
        <v>625</v>
      </c>
      <c r="O811">
        <v>1</v>
      </c>
      <c r="P811" t="s">
        <v>616</v>
      </c>
      <c r="Q811" t="s">
        <v>626</v>
      </c>
      <c r="R811">
        <v>2</v>
      </c>
      <c r="S811">
        <v>1</v>
      </c>
      <c r="T811" s="60">
        <v>40359</v>
      </c>
      <c r="U811" s="60">
        <v>40360</v>
      </c>
      <c r="V811" s="60">
        <v>40360</v>
      </c>
      <c r="W811" t="s">
        <v>201</v>
      </c>
      <c r="X811" t="s">
        <v>999</v>
      </c>
      <c r="Y811" t="s">
        <v>627</v>
      </c>
      <c r="Z811">
        <v>2.9999998999999999E-2</v>
      </c>
      <c r="AA811">
        <v>8.5000001000000006E-2</v>
      </c>
      <c r="AB811">
        <v>1</v>
      </c>
      <c r="AC811">
        <v>0</v>
      </c>
      <c r="AD811">
        <v>5</v>
      </c>
      <c r="AE811">
        <v>1</v>
      </c>
      <c r="AF811">
        <v>3</v>
      </c>
      <c r="AG811">
        <v>27</v>
      </c>
      <c r="BP811" s="60">
        <v>40360</v>
      </c>
      <c r="BQ811">
        <v>17323146</v>
      </c>
      <c r="BR811">
        <v>22081634</v>
      </c>
      <c r="BS811">
        <v>0.78449994000000001</v>
      </c>
      <c r="BT811">
        <v>4758488</v>
      </c>
      <c r="BV811">
        <v>3787757</v>
      </c>
      <c r="BW811">
        <v>421813</v>
      </c>
      <c r="BX811">
        <v>0.57389997999999998</v>
      </c>
      <c r="BY811">
        <v>0</v>
      </c>
      <c r="BZ811">
        <v>0</v>
      </c>
      <c r="CA811">
        <v>0</v>
      </c>
      <c r="CC811">
        <v>0.152</v>
      </c>
      <c r="CE811">
        <v>-3.7999999E-2</v>
      </c>
      <c r="CG811">
        <v>3.4000002000000001E-2</v>
      </c>
      <c r="CJ811">
        <v>2.9000001000000001E-2</v>
      </c>
      <c r="CR811">
        <v>1</v>
      </c>
      <c r="CS811">
        <v>0</v>
      </c>
      <c r="CT811">
        <v>0</v>
      </c>
      <c r="CU811">
        <v>0</v>
      </c>
      <c r="CV811">
        <v>0.57800001000000001</v>
      </c>
      <c r="CW811">
        <v>0.42299998</v>
      </c>
      <c r="CX811">
        <v>0.155</v>
      </c>
      <c r="CY811">
        <v>0.249</v>
      </c>
      <c r="CZ811">
        <v>0</v>
      </c>
      <c r="DA811">
        <v>0</v>
      </c>
      <c r="DB811">
        <v>0</v>
      </c>
      <c r="DC811">
        <v>0.02</v>
      </c>
      <c r="DD811">
        <v>0.153</v>
      </c>
      <c r="DE811">
        <v>0</v>
      </c>
      <c r="DF811">
        <v>2011</v>
      </c>
      <c r="DG811">
        <v>8.3599999999999994E-2</v>
      </c>
      <c r="DH811">
        <v>5.5E-2</v>
      </c>
      <c r="DI811">
        <v>2.86E-2</v>
      </c>
      <c r="DJ811">
        <v>0.1021</v>
      </c>
      <c r="DK811">
        <v>0.15710001000000001</v>
      </c>
      <c r="DR811">
        <v>0</v>
      </c>
      <c r="DS811">
        <v>0</v>
      </c>
      <c r="DT811">
        <v>0</v>
      </c>
      <c r="DU811">
        <v>0</v>
      </c>
      <c r="DV811">
        <v>77356</v>
      </c>
      <c r="DW811">
        <v>4047547</v>
      </c>
      <c r="DX811">
        <v>43.5</v>
      </c>
      <c r="DY811">
        <v>11.9</v>
      </c>
      <c r="DZ811">
        <v>52.324001000000003</v>
      </c>
      <c r="EA811">
        <v>12756</v>
      </c>
      <c r="EB811">
        <v>23651</v>
      </c>
      <c r="EC811">
        <v>51853</v>
      </c>
      <c r="ED811">
        <v>1421381.8</v>
      </c>
      <c r="EF811">
        <v>27.411754999999999</v>
      </c>
      <c r="EG811">
        <v>47517</v>
      </c>
      <c r="EJ811">
        <v>26.141000999999999</v>
      </c>
      <c r="EN811">
        <v>654</v>
      </c>
      <c r="EO811">
        <v>13189.218000000001</v>
      </c>
      <c r="EP811">
        <v>3682</v>
      </c>
      <c r="ES811">
        <v>0</v>
      </c>
      <c r="EV811">
        <v>165616</v>
      </c>
      <c r="EW811">
        <v>0</v>
      </c>
      <c r="EX811">
        <v>1</v>
      </c>
      <c r="FB811">
        <v>13650631</v>
      </c>
      <c r="FI811">
        <v>14917240</v>
      </c>
      <c r="FN811">
        <v>-1477.6510000000001</v>
      </c>
      <c r="FP811">
        <v>214908.95</v>
      </c>
      <c r="FQ811">
        <v>220538.48</v>
      </c>
      <c r="FV811">
        <v>22806.469000000001</v>
      </c>
      <c r="FW811">
        <v>458253.91</v>
      </c>
      <c r="FX811">
        <v>2100982.7999999998</v>
      </c>
      <c r="GL811">
        <v>-21716.081999999999</v>
      </c>
      <c r="GM811">
        <v>12064.737999999999</v>
      </c>
      <c r="GN811">
        <v>-3691.6840999999999</v>
      </c>
      <c r="GO811">
        <v>-2214.0329999999999</v>
      </c>
      <c r="GP811">
        <v>3593.2370999999998</v>
      </c>
      <c r="GQ811">
        <v>2549487</v>
      </c>
      <c r="GR811">
        <v>-1422578.4</v>
      </c>
      <c r="GS811">
        <v>-1421381.8</v>
      </c>
      <c r="GZ811">
        <v>-1196.6219000000001</v>
      </c>
      <c r="HA811">
        <v>-11607.085999999999</v>
      </c>
      <c r="HB811">
        <v>-9587.5244000000002</v>
      </c>
      <c r="HE811">
        <v>-1443773</v>
      </c>
      <c r="HG811">
        <v>14939540</v>
      </c>
    </row>
    <row r="812" spans="1:215" x14ac:dyDescent="0.25">
      <c r="A812">
        <v>58</v>
      </c>
      <c r="B812" t="s">
        <v>994</v>
      </c>
      <c r="C812">
        <v>2011</v>
      </c>
      <c r="E812" t="s">
        <v>995</v>
      </c>
      <c r="F812">
        <v>1931</v>
      </c>
      <c r="G812">
        <v>0</v>
      </c>
      <c r="I812">
        <v>0</v>
      </c>
      <c r="J812" t="s">
        <v>791</v>
      </c>
      <c r="K812" t="s">
        <v>792</v>
      </c>
      <c r="L812" t="s">
        <v>792</v>
      </c>
      <c r="M812">
        <v>2</v>
      </c>
      <c r="N812" t="s">
        <v>625</v>
      </c>
      <c r="O812">
        <v>1</v>
      </c>
      <c r="P812" t="s">
        <v>616</v>
      </c>
      <c r="Q812" t="s">
        <v>626</v>
      </c>
      <c r="R812">
        <v>2</v>
      </c>
      <c r="S812">
        <v>1</v>
      </c>
      <c r="T812" s="60">
        <v>40724</v>
      </c>
      <c r="U812" s="60">
        <v>40725</v>
      </c>
      <c r="V812" s="60">
        <v>40725</v>
      </c>
      <c r="W812" t="s">
        <v>201</v>
      </c>
      <c r="X812" t="s">
        <v>999</v>
      </c>
      <c r="Y812" t="s">
        <v>627</v>
      </c>
      <c r="Z812">
        <v>2.9999998999999999E-2</v>
      </c>
      <c r="AA812">
        <v>8.5000001000000006E-2</v>
      </c>
      <c r="AB812">
        <v>1</v>
      </c>
      <c r="AC812">
        <v>0</v>
      </c>
      <c r="AD812">
        <v>5</v>
      </c>
      <c r="AE812">
        <v>1</v>
      </c>
      <c r="AF812">
        <v>3</v>
      </c>
      <c r="AG812">
        <v>26</v>
      </c>
      <c r="BP812" s="60">
        <v>40725</v>
      </c>
      <c r="BQ812">
        <v>17132384</v>
      </c>
      <c r="BR812">
        <v>22171492</v>
      </c>
      <c r="BS812">
        <v>0.77269995000000002</v>
      </c>
      <c r="BT812">
        <v>5039110</v>
      </c>
      <c r="BV812">
        <v>3838111</v>
      </c>
      <c r="BW812">
        <v>384943</v>
      </c>
      <c r="BX812">
        <v>0.63450002999999999</v>
      </c>
      <c r="BY812">
        <v>0</v>
      </c>
      <c r="BZ812">
        <v>0</v>
      </c>
      <c r="CA812">
        <v>0</v>
      </c>
      <c r="CC812">
        <v>0.23300000000000001</v>
      </c>
      <c r="CE812">
        <v>4.9000002000000001E-2</v>
      </c>
      <c r="CG812">
        <v>5.3000002999999997E-2</v>
      </c>
      <c r="CJ812">
        <v>5.8999999999999997E-2</v>
      </c>
      <c r="CR812">
        <v>1</v>
      </c>
      <c r="CS812">
        <v>0</v>
      </c>
      <c r="CT812">
        <v>0</v>
      </c>
      <c r="CU812">
        <v>0</v>
      </c>
      <c r="CV812">
        <v>0.60799998</v>
      </c>
      <c r="CW812">
        <v>0.44999999000000002</v>
      </c>
      <c r="CX812">
        <v>0.15800001</v>
      </c>
      <c r="CY812">
        <v>0.222</v>
      </c>
      <c r="CZ812">
        <v>0</v>
      </c>
      <c r="DA812">
        <v>0</v>
      </c>
      <c r="DB812">
        <v>0</v>
      </c>
      <c r="DC812">
        <v>2.4E-2</v>
      </c>
      <c r="DD812">
        <v>0.14599999999999999</v>
      </c>
      <c r="DE812">
        <v>0</v>
      </c>
      <c r="DF812">
        <v>2012</v>
      </c>
      <c r="DG812">
        <v>8.1699996999999996E-2</v>
      </c>
      <c r="DH812">
        <v>5.9999998999999998E-2</v>
      </c>
      <c r="DI812">
        <v>2.1700000000000001E-2</v>
      </c>
      <c r="DJ812">
        <v>0.10569998999999999</v>
      </c>
      <c r="DK812">
        <v>0.16569999999999999</v>
      </c>
      <c r="DR812">
        <v>0</v>
      </c>
      <c r="DS812">
        <v>0</v>
      </c>
      <c r="DT812">
        <v>0</v>
      </c>
      <c r="DU812">
        <v>0</v>
      </c>
      <c r="DV812">
        <v>76755</v>
      </c>
      <c r="DW812">
        <v>4106922</v>
      </c>
      <c r="DX812">
        <v>43.5</v>
      </c>
      <c r="DY812">
        <v>12</v>
      </c>
      <c r="DZ812">
        <v>49.078999000000003</v>
      </c>
      <c r="EA812">
        <v>13237</v>
      </c>
      <c r="EB812">
        <v>25196</v>
      </c>
      <c r="EC812">
        <v>53537</v>
      </c>
      <c r="ED812">
        <v>1459549.6</v>
      </c>
      <c r="EF812">
        <v>27.262447000000002</v>
      </c>
      <c r="EG812">
        <v>49079</v>
      </c>
      <c r="EJ812">
        <v>27.457999999999998</v>
      </c>
      <c r="EN812">
        <v>602</v>
      </c>
      <c r="EO812">
        <v>11931.64</v>
      </c>
      <c r="EP812">
        <v>3856</v>
      </c>
      <c r="ES812">
        <v>0</v>
      </c>
      <c r="EV812">
        <v>168725</v>
      </c>
      <c r="EW812">
        <v>0</v>
      </c>
      <c r="EX812">
        <v>1</v>
      </c>
      <c r="FB812">
        <v>13964552</v>
      </c>
      <c r="FI812">
        <v>17297392</v>
      </c>
      <c r="FN812">
        <v>-3507.6880000000001</v>
      </c>
      <c r="FP812">
        <v>218023.73</v>
      </c>
      <c r="FQ812">
        <v>222722.89</v>
      </c>
      <c r="FV812">
        <v>22801.063999999998</v>
      </c>
      <c r="FW812">
        <v>463547.69</v>
      </c>
      <c r="FX812">
        <v>3409061.3</v>
      </c>
      <c r="GL812">
        <v>-24149.550999999999</v>
      </c>
      <c r="GM812">
        <v>9827.4784999999993</v>
      </c>
      <c r="GN812">
        <v>-4608.4760999999999</v>
      </c>
      <c r="GO812">
        <v>-1100.788</v>
      </c>
      <c r="GP812">
        <v>4271.1298999999999</v>
      </c>
      <c r="GQ812">
        <v>3857949.5</v>
      </c>
      <c r="GR812">
        <v>-1460836.4</v>
      </c>
      <c r="GS812">
        <v>-1459549.6</v>
      </c>
      <c r="GZ812">
        <v>-1286.7158999999999</v>
      </c>
      <c r="HA812">
        <v>-23812.984</v>
      </c>
      <c r="HB812">
        <v>-9264.2782999999999</v>
      </c>
      <c r="HE812">
        <v>-1493913.6000000001</v>
      </c>
      <c r="HG812">
        <v>17303576</v>
      </c>
    </row>
    <row r="813" spans="1:215" x14ac:dyDescent="0.25">
      <c r="A813">
        <v>58</v>
      </c>
      <c r="B813" t="s">
        <v>994</v>
      </c>
      <c r="C813">
        <v>2012</v>
      </c>
      <c r="E813" t="s">
        <v>995</v>
      </c>
      <c r="F813">
        <v>1931</v>
      </c>
      <c r="G813">
        <v>0</v>
      </c>
      <c r="I813">
        <v>0</v>
      </c>
      <c r="J813" t="s">
        <v>791</v>
      </c>
      <c r="K813" t="s">
        <v>792</v>
      </c>
      <c r="L813" t="s">
        <v>792</v>
      </c>
      <c r="M813">
        <v>2</v>
      </c>
      <c r="N813" t="s">
        <v>625</v>
      </c>
      <c r="O813">
        <v>1</v>
      </c>
      <c r="P813" t="s">
        <v>616</v>
      </c>
      <c r="Q813" t="s">
        <v>626</v>
      </c>
      <c r="R813">
        <v>2</v>
      </c>
      <c r="S813">
        <v>1</v>
      </c>
      <c r="T813" s="60">
        <v>41090</v>
      </c>
      <c r="U813" s="60">
        <v>41091</v>
      </c>
      <c r="V813" s="60">
        <v>41091</v>
      </c>
      <c r="W813" t="s">
        <v>201</v>
      </c>
      <c r="X813" t="s">
        <v>999</v>
      </c>
      <c r="Y813" t="s">
        <v>627</v>
      </c>
      <c r="Z813">
        <v>2.9999998999999999E-2</v>
      </c>
      <c r="AA813">
        <v>8.5000001000000006E-2</v>
      </c>
      <c r="AB813">
        <v>1</v>
      </c>
      <c r="AC813">
        <v>0</v>
      </c>
      <c r="AD813">
        <v>5</v>
      </c>
      <c r="AE813">
        <v>1</v>
      </c>
      <c r="AF813">
        <v>3</v>
      </c>
      <c r="AG813">
        <v>25</v>
      </c>
      <c r="BK813">
        <v>3.7500000999999998E-2</v>
      </c>
      <c r="BP813" s="60">
        <v>41091</v>
      </c>
      <c r="BQ813">
        <v>16805076</v>
      </c>
      <c r="BR813">
        <v>23024504</v>
      </c>
      <c r="BS813">
        <v>0.72989999999999999</v>
      </c>
      <c r="BT813">
        <v>6219428</v>
      </c>
      <c r="BV813">
        <v>3871809</v>
      </c>
      <c r="BW813">
        <v>401725</v>
      </c>
      <c r="BX813">
        <v>0.66379999999999995</v>
      </c>
      <c r="BY813">
        <v>0</v>
      </c>
      <c r="BZ813">
        <v>0</v>
      </c>
      <c r="CA813">
        <v>0</v>
      </c>
      <c r="CC813">
        <v>2.4E-2</v>
      </c>
      <c r="CE813">
        <v>0.13300000000000001</v>
      </c>
      <c r="CG813">
        <v>2.3E-2</v>
      </c>
      <c r="CJ813">
        <v>7.0000000000000007E-2</v>
      </c>
      <c r="CR813">
        <v>1</v>
      </c>
      <c r="CS813">
        <v>0</v>
      </c>
      <c r="CT813">
        <v>0</v>
      </c>
      <c r="CU813">
        <v>0</v>
      </c>
      <c r="CV813">
        <v>0.60100001000000003</v>
      </c>
      <c r="CW813">
        <v>0.45200002</v>
      </c>
      <c r="CX813">
        <v>0.14899999</v>
      </c>
      <c r="CY813">
        <v>0.22299999000000001</v>
      </c>
      <c r="CZ813">
        <v>0</v>
      </c>
      <c r="DA813">
        <v>0</v>
      </c>
      <c r="DB813">
        <v>0</v>
      </c>
      <c r="DC813">
        <v>1.8999999E-2</v>
      </c>
      <c r="DD813">
        <v>0.15700001</v>
      </c>
      <c r="DE813">
        <v>0</v>
      </c>
      <c r="DF813">
        <v>2013</v>
      </c>
      <c r="DG813">
        <v>8.5299999000000001E-2</v>
      </c>
      <c r="DH813">
        <v>6.4999998000000003E-2</v>
      </c>
      <c r="DI813">
        <v>2.0299998999999999E-2</v>
      </c>
      <c r="DJ813">
        <v>0.1225</v>
      </c>
      <c r="DK813">
        <v>0.1875</v>
      </c>
      <c r="DR813">
        <v>0</v>
      </c>
      <c r="DS813">
        <v>0</v>
      </c>
      <c r="DT813">
        <v>0</v>
      </c>
      <c r="DU813">
        <v>0</v>
      </c>
      <c r="DV813">
        <v>76649</v>
      </c>
      <c r="DW813">
        <v>4146325</v>
      </c>
      <c r="DX813">
        <v>43.5</v>
      </c>
      <c r="DY813">
        <v>12</v>
      </c>
      <c r="DZ813">
        <v>50.779998999999997</v>
      </c>
      <c r="EA813">
        <v>12201</v>
      </c>
      <c r="EB813">
        <v>27591</v>
      </c>
      <c r="EC813">
        <v>55425</v>
      </c>
      <c r="ED813">
        <v>1485527.4</v>
      </c>
      <c r="EF813">
        <v>26.802479000000002</v>
      </c>
      <c r="EG813">
        <v>50780</v>
      </c>
      <c r="EJ813">
        <v>27.209999</v>
      </c>
      <c r="EN813">
        <v>591</v>
      </c>
      <c r="EO813">
        <v>11548.14</v>
      </c>
      <c r="EP813">
        <v>4054</v>
      </c>
      <c r="ES813">
        <v>0</v>
      </c>
      <c r="EV813">
        <v>171866</v>
      </c>
      <c r="EW813">
        <v>0</v>
      </c>
      <c r="EX813">
        <v>1</v>
      </c>
      <c r="EY813">
        <v>67664</v>
      </c>
      <c r="EZ813">
        <v>10905396</v>
      </c>
      <c r="FA813">
        <v>505116</v>
      </c>
      <c r="FB813">
        <v>14664333</v>
      </c>
      <c r="FI813">
        <v>16686105</v>
      </c>
      <c r="FN813">
        <v>-5153.8440000000001</v>
      </c>
      <c r="FP813">
        <v>239833.92</v>
      </c>
      <c r="FQ813">
        <v>244934.61</v>
      </c>
      <c r="FV813">
        <v>22585.884999999998</v>
      </c>
      <c r="FW813">
        <v>507354.41</v>
      </c>
      <c r="FX813">
        <v>398195.5</v>
      </c>
      <c r="GL813">
        <v>-22756.853999999999</v>
      </c>
      <c r="GM813">
        <v>13277.914000000001</v>
      </c>
      <c r="GN813">
        <v>-5529.3921</v>
      </c>
      <c r="GO813">
        <v>-375.548</v>
      </c>
      <c r="GP813">
        <v>4069.7891</v>
      </c>
      <c r="GQ813">
        <v>894611.38</v>
      </c>
      <c r="GR813">
        <v>-1486386.9</v>
      </c>
      <c r="GS813">
        <v>-1485527.4</v>
      </c>
      <c r="GZ813">
        <v>-859.41198999999995</v>
      </c>
      <c r="HA813">
        <v>-11835.977000000001</v>
      </c>
      <c r="HB813">
        <v>-10023.487999999999</v>
      </c>
      <c r="HE813">
        <v>-1508246.3</v>
      </c>
      <c r="HG813">
        <v>16689941</v>
      </c>
    </row>
    <row r="814" spans="1:215" x14ac:dyDescent="0.25">
      <c r="A814">
        <v>58</v>
      </c>
      <c r="B814" t="s">
        <v>994</v>
      </c>
      <c r="C814">
        <v>2013</v>
      </c>
      <c r="E814" t="s">
        <v>995</v>
      </c>
      <c r="F814">
        <v>1931</v>
      </c>
      <c r="G814">
        <v>0</v>
      </c>
      <c r="I814">
        <v>0</v>
      </c>
      <c r="J814" t="s">
        <v>791</v>
      </c>
      <c r="K814" t="s">
        <v>792</v>
      </c>
      <c r="L814" t="s">
        <v>792</v>
      </c>
      <c r="M814">
        <v>2</v>
      </c>
      <c r="N814" t="s">
        <v>625</v>
      </c>
      <c r="O814">
        <v>1</v>
      </c>
      <c r="P814" t="s">
        <v>616</v>
      </c>
      <c r="Q814" t="s">
        <v>626</v>
      </c>
      <c r="R814">
        <v>2</v>
      </c>
      <c r="S814">
        <v>1</v>
      </c>
      <c r="T814" s="60">
        <v>41455</v>
      </c>
      <c r="U814" s="60">
        <v>41456</v>
      </c>
      <c r="V814" s="60">
        <v>41456</v>
      </c>
      <c r="W814" t="s">
        <v>201</v>
      </c>
      <c r="X814" t="s">
        <v>999</v>
      </c>
      <c r="Y814" t="s">
        <v>627</v>
      </c>
      <c r="Z814">
        <v>2.9999998999999999E-2</v>
      </c>
      <c r="AA814">
        <v>7.9999998000000003E-2</v>
      </c>
      <c r="AB814">
        <v>1</v>
      </c>
      <c r="AC814">
        <v>0</v>
      </c>
      <c r="AD814">
        <v>5</v>
      </c>
      <c r="AE814">
        <v>1</v>
      </c>
      <c r="AF814">
        <v>3</v>
      </c>
      <c r="AG814">
        <v>24</v>
      </c>
      <c r="AI814" t="s">
        <v>1000</v>
      </c>
      <c r="AO814">
        <v>18015194</v>
      </c>
      <c r="AP814">
        <v>16774626</v>
      </c>
      <c r="AQ814">
        <v>-982808</v>
      </c>
      <c r="AR814">
        <v>0</v>
      </c>
      <c r="AS814">
        <v>0</v>
      </c>
      <c r="AT814">
        <v>0</v>
      </c>
      <c r="AU814">
        <v>1</v>
      </c>
      <c r="AV814">
        <v>2</v>
      </c>
      <c r="AX814">
        <v>0</v>
      </c>
      <c r="AY814">
        <v>0.80000000999999998</v>
      </c>
      <c r="AZ814">
        <v>5</v>
      </c>
      <c r="BA814">
        <v>1</v>
      </c>
      <c r="BB814">
        <v>1</v>
      </c>
      <c r="BC814">
        <v>1</v>
      </c>
      <c r="BE814">
        <v>0</v>
      </c>
      <c r="BK814">
        <v>3.7500000999999998E-2</v>
      </c>
      <c r="BP814" s="60">
        <v>41456</v>
      </c>
      <c r="BQ814">
        <v>16774626</v>
      </c>
      <c r="BR814">
        <v>23418628</v>
      </c>
      <c r="BS814">
        <v>0.71629995000000002</v>
      </c>
      <c r="BT814">
        <v>6644003</v>
      </c>
      <c r="BV814">
        <v>3917310</v>
      </c>
      <c r="BW814">
        <v>463788</v>
      </c>
      <c r="BX814">
        <v>0.62669998000000005</v>
      </c>
      <c r="BY814">
        <v>0</v>
      </c>
      <c r="BZ814">
        <v>0</v>
      </c>
      <c r="CA814">
        <v>0</v>
      </c>
      <c r="CC814">
        <v>0.14199999999999999</v>
      </c>
      <c r="CE814">
        <v>0.13</v>
      </c>
      <c r="CG814">
        <v>6.1999999E-2</v>
      </c>
      <c r="CJ814">
        <v>8.1999995000000006E-2</v>
      </c>
      <c r="CR814">
        <v>1</v>
      </c>
      <c r="CS814">
        <v>0</v>
      </c>
      <c r="CT814">
        <v>0</v>
      </c>
      <c r="CU814">
        <v>0</v>
      </c>
      <c r="CV814">
        <v>0.60000001999999997</v>
      </c>
      <c r="CW814">
        <v>0.45099998000000002</v>
      </c>
      <c r="CX814">
        <v>0.14899999</v>
      </c>
      <c r="CY814">
        <v>0.23</v>
      </c>
      <c r="CZ814">
        <v>0</v>
      </c>
      <c r="DA814">
        <v>0</v>
      </c>
      <c r="DB814">
        <v>0</v>
      </c>
      <c r="DC814">
        <v>2.5000000000000001E-2</v>
      </c>
      <c r="DD814">
        <v>0.14499999999999999</v>
      </c>
      <c r="DE814">
        <v>0</v>
      </c>
      <c r="DF814">
        <v>2014</v>
      </c>
      <c r="DG814">
        <v>8.3999999000000006E-2</v>
      </c>
      <c r="DH814">
        <v>6.5099999000000006E-2</v>
      </c>
      <c r="DI814">
        <v>1.89E-2</v>
      </c>
      <c r="DJ814">
        <v>0.12899999000000001</v>
      </c>
      <c r="DK814">
        <v>0.19409999</v>
      </c>
      <c r="DR814">
        <v>0</v>
      </c>
      <c r="DS814">
        <v>0</v>
      </c>
      <c r="DT814">
        <v>0</v>
      </c>
      <c r="DU814">
        <v>0</v>
      </c>
      <c r="DV814">
        <v>76765</v>
      </c>
      <c r="DW814">
        <v>4205399</v>
      </c>
      <c r="DX814">
        <v>43.5</v>
      </c>
      <c r="DY814">
        <v>12.1</v>
      </c>
      <c r="DZ814">
        <v>54.783000999999999</v>
      </c>
      <c r="EA814">
        <v>12614</v>
      </c>
      <c r="EB814">
        <v>28881</v>
      </c>
      <c r="EC814">
        <v>57168</v>
      </c>
      <c r="ED814">
        <v>1521476.9</v>
      </c>
      <c r="EF814">
        <v>32.945999</v>
      </c>
      <c r="EG814">
        <v>52331</v>
      </c>
      <c r="EN814">
        <v>568</v>
      </c>
      <c r="EP814">
        <v>4269</v>
      </c>
      <c r="ES814">
        <v>0</v>
      </c>
      <c r="EV814">
        <v>175428</v>
      </c>
      <c r="EW814">
        <v>0</v>
      </c>
      <c r="EX814">
        <v>0</v>
      </c>
      <c r="FB814">
        <v>15145239</v>
      </c>
      <c r="FI814">
        <v>18015194</v>
      </c>
      <c r="FN814">
        <v>-4393.6180000000004</v>
      </c>
      <c r="FP814">
        <v>265808.69</v>
      </c>
      <c r="FQ814">
        <v>270708.09000000003</v>
      </c>
      <c r="FV814">
        <v>21746.15</v>
      </c>
      <c r="FW814">
        <v>558262.93999999994</v>
      </c>
      <c r="FX814">
        <v>2326918.2999999998</v>
      </c>
      <c r="GL814">
        <v>-24701.748</v>
      </c>
      <c r="GM814">
        <v>13229.614</v>
      </c>
      <c r="GN814">
        <v>-5150.7367999999997</v>
      </c>
      <c r="GO814">
        <v>-757.11901999999998</v>
      </c>
      <c r="GP814">
        <v>3682.6959999999999</v>
      </c>
      <c r="GQ814">
        <v>2872241</v>
      </c>
      <c r="GR814">
        <v>-1523269</v>
      </c>
      <c r="GS814">
        <v>-1521476.9</v>
      </c>
      <c r="GZ814">
        <v>-1792.15</v>
      </c>
      <c r="HA814">
        <v>-10462.932000000001</v>
      </c>
      <c r="HB814">
        <v>-9130.8397999999997</v>
      </c>
      <c r="HE814">
        <v>-1542862.8</v>
      </c>
      <c r="HG814">
        <v>18019318</v>
      </c>
    </row>
    <row r="815" spans="1:215" x14ac:dyDescent="0.25">
      <c r="A815">
        <v>58</v>
      </c>
      <c r="B815" t="s">
        <v>994</v>
      </c>
      <c r="C815">
        <v>2014</v>
      </c>
      <c r="E815" t="s">
        <v>995</v>
      </c>
      <c r="F815">
        <v>1931</v>
      </c>
      <c r="G815">
        <v>0</v>
      </c>
      <c r="I815">
        <v>0</v>
      </c>
      <c r="J815" t="s">
        <v>791</v>
      </c>
      <c r="K815" t="s">
        <v>792</v>
      </c>
      <c r="L815" t="s">
        <v>792</v>
      </c>
      <c r="M815">
        <v>2</v>
      </c>
      <c r="N815" t="s">
        <v>625</v>
      </c>
      <c r="O815">
        <v>1</v>
      </c>
      <c r="P815" t="s">
        <v>616</v>
      </c>
      <c r="Q815" t="s">
        <v>626</v>
      </c>
      <c r="R815">
        <v>2</v>
      </c>
      <c r="S815">
        <v>1</v>
      </c>
      <c r="T815" s="60">
        <v>41820</v>
      </c>
      <c r="U815" s="60">
        <v>41821</v>
      </c>
      <c r="V815" s="60">
        <v>41821</v>
      </c>
      <c r="W815" t="s">
        <v>201</v>
      </c>
      <c r="X815" t="s">
        <v>999</v>
      </c>
      <c r="Y815" t="s">
        <v>627</v>
      </c>
      <c r="Z815">
        <v>2.9999998999999999E-2</v>
      </c>
      <c r="AA815">
        <v>7.9999998000000003E-2</v>
      </c>
      <c r="AB815">
        <v>1</v>
      </c>
      <c r="AC815">
        <v>0</v>
      </c>
      <c r="AD815">
        <v>5</v>
      </c>
      <c r="AE815">
        <v>1</v>
      </c>
      <c r="AF815">
        <v>3</v>
      </c>
      <c r="AG815">
        <v>23</v>
      </c>
      <c r="AI815" t="s">
        <v>1001</v>
      </c>
      <c r="AO815">
        <v>20289594</v>
      </c>
      <c r="AP815">
        <v>18181932</v>
      </c>
      <c r="AQ815">
        <v>-985536</v>
      </c>
      <c r="AR815">
        <v>0</v>
      </c>
      <c r="AS815">
        <v>0</v>
      </c>
      <c r="AT815">
        <v>0</v>
      </c>
      <c r="AU815">
        <v>1</v>
      </c>
      <c r="AV815">
        <v>2</v>
      </c>
      <c r="AX815">
        <v>0</v>
      </c>
      <c r="AY815">
        <v>0.80000000999999998</v>
      </c>
      <c r="AZ815">
        <v>5</v>
      </c>
      <c r="BA815">
        <v>1</v>
      </c>
      <c r="BB815">
        <v>1</v>
      </c>
      <c r="BC815">
        <v>1</v>
      </c>
      <c r="BE815">
        <v>0</v>
      </c>
      <c r="BP815" s="60">
        <v>41821</v>
      </c>
      <c r="BQ815">
        <v>18181932</v>
      </c>
      <c r="BR815">
        <v>24528506</v>
      </c>
      <c r="BS815">
        <v>0.74129999000000002</v>
      </c>
      <c r="BT815">
        <v>6346574</v>
      </c>
      <c r="BV815">
        <v>4056482</v>
      </c>
      <c r="BW815">
        <v>492731</v>
      </c>
      <c r="BX815">
        <v>0.65009998999999996</v>
      </c>
      <c r="BY815">
        <v>0</v>
      </c>
      <c r="BZ815">
        <v>0</v>
      </c>
      <c r="CA815">
        <v>0</v>
      </c>
      <c r="CC815">
        <v>0.186</v>
      </c>
      <c r="CE815">
        <v>0.115</v>
      </c>
      <c r="CG815">
        <v>0.14499999999999999</v>
      </c>
      <c r="CJ815">
        <v>8.3999999000000006E-2</v>
      </c>
      <c r="CR815">
        <v>1</v>
      </c>
      <c r="CS815">
        <v>0</v>
      </c>
      <c r="CT815">
        <v>0</v>
      </c>
      <c r="CU815">
        <v>0</v>
      </c>
      <c r="CV815">
        <v>0.60000001999999997</v>
      </c>
      <c r="CW815">
        <v>0.44999999000000002</v>
      </c>
      <c r="CX815">
        <v>0.15000000999999999</v>
      </c>
      <c r="CY815">
        <v>0.18000000999999999</v>
      </c>
      <c r="CZ815">
        <v>0</v>
      </c>
      <c r="DA815">
        <v>0</v>
      </c>
      <c r="DB815">
        <v>0</v>
      </c>
      <c r="DC815">
        <v>0.02</v>
      </c>
      <c r="DD815">
        <v>0.2</v>
      </c>
      <c r="DE815">
        <v>0</v>
      </c>
      <c r="DF815">
        <v>2015</v>
      </c>
      <c r="DG815">
        <v>8.6999996999999996E-2</v>
      </c>
      <c r="DH815">
        <v>7.5000002999999996E-2</v>
      </c>
      <c r="DI815">
        <v>1.2E-2</v>
      </c>
      <c r="DJ815">
        <v>0.11650000000000001</v>
      </c>
      <c r="DK815">
        <v>0.19149999000000001</v>
      </c>
      <c r="DR815">
        <v>0</v>
      </c>
      <c r="DS815">
        <v>0</v>
      </c>
      <c r="DT815">
        <v>0</v>
      </c>
      <c r="DU815">
        <v>0</v>
      </c>
      <c r="DV815">
        <v>77243</v>
      </c>
      <c r="DW815">
        <v>4353988</v>
      </c>
      <c r="DX815">
        <v>43.400002000000001</v>
      </c>
      <c r="DY815">
        <v>12.1</v>
      </c>
      <c r="DZ815">
        <v>53.773997999999999</v>
      </c>
      <c r="EA815">
        <v>12907</v>
      </c>
      <c r="EB815">
        <v>29984</v>
      </c>
      <c r="EC815">
        <v>58809</v>
      </c>
      <c r="ED815">
        <v>1573762.9</v>
      </c>
      <c r="EF815">
        <v>26.760577999999999</v>
      </c>
      <c r="EG815">
        <v>53774</v>
      </c>
      <c r="EN815">
        <v>563</v>
      </c>
      <c r="EP815">
        <v>4472</v>
      </c>
      <c r="EV815">
        <v>178943</v>
      </c>
      <c r="EW815">
        <v>0</v>
      </c>
      <c r="EX815">
        <v>1</v>
      </c>
      <c r="FB815">
        <v>15798610</v>
      </c>
      <c r="FN815">
        <v>-3896.404</v>
      </c>
      <c r="FP815">
        <v>294632.34000000003</v>
      </c>
      <c r="FQ815">
        <v>299299.84000000003</v>
      </c>
      <c r="FV815">
        <v>22647.824000000001</v>
      </c>
      <c r="FW815">
        <v>616580</v>
      </c>
      <c r="FX815">
        <v>3277719.5</v>
      </c>
      <c r="GL815">
        <v>-28205.607</v>
      </c>
      <c r="GM815">
        <v>12182.343000000001</v>
      </c>
      <c r="GN815">
        <v>-4003.5010000000002</v>
      </c>
      <c r="GO815">
        <v>-107.09699999999999</v>
      </c>
      <c r="GP815">
        <v>3855.5659000000001</v>
      </c>
      <c r="GQ815">
        <v>3878128.3</v>
      </c>
      <c r="GR815">
        <v>-1581766.6</v>
      </c>
      <c r="GS815">
        <v>-1580119.9</v>
      </c>
      <c r="GZ815">
        <v>-1646.8149000000001</v>
      </c>
      <c r="HA815">
        <v>-12566.217000000001</v>
      </c>
      <c r="HB815">
        <v>-9429.7489999999998</v>
      </c>
      <c r="HE815">
        <v>-1603762.6</v>
      </c>
      <c r="HG815">
        <v>20293684</v>
      </c>
    </row>
    <row r="816" spans="1:215" x14ac:dyDescent="0.25">
      <c r="A816">
        <v>59</v>
      </c>
      <c r="B816" t="s">
        <v>1002</v>
      </c>
      <c r="C816">
        <v>2001</v>
      </c>
      <c r="E816" t="s">
        <v>1003</v>
      </c>
      <c r="F816">
        <v>1952</v>
      </c>
      <c r="G816">
        <v>0</v>
      </c>
      <c r="I816">
        <v>0</v>
      </c>
      <c r="J816" t="s">
        <v>1004</v>
      </c>
      <c r="K816" t="s">
        <v>1005</v>
      </c>
      <c r="L816" t="s">
        <v>1005</v>
      </c>
      <c r="M816">
        <v>1</v>
      </c>
      <c r="N816" t="s">
        <v>615</v>
      </c>
      <c r="O816">
        <v>1</v>
      </c>
      <c r="P816" t="s">
        <v>616</v>
      </c>
      <c r="Q816" t="s">
        <v>626</v>
      </c>
      <c r="R816">
        <v>2</v>
      </c>
      <c r="S816">
        <v>1</v>
      </c>
      <c r="T816" s="60">
        <v>37072</v>
      </c>
      <c r="U816" s="60">
        <v>37072</v>
      </c>
      <c r="V816" s="60">
        <v>37072</v>
      </c>
      <c r="W816" t="s">
        <v>201</v>
      </c>
      <c r="X816" t="s">
        <v>714</v>
      </c>
      <c r="Y816" t="s">
        <v>619</v>
      </c>
      <c r="Z816">
        <v>3.7500000999999998E-2</v>
      </c>
      <c r="AA816">
        <v>7.9999998000000003E-2</v>
      </c>
      <c r="AB816">
        <v>1</v>
      </c>
      <c r="AC816">
        <v>0</v>
      </c>
      <c r="AD816">
        <v>5</v>
      </c>
      <c r="AE816">
        <v>1</v>
      </c>
      <c r="AF816">
        <v>1</v>
      </c>
      <c r="AG816">
        <v>12.6</v>
      </c>
      <c r="BP816" s="60">
        <v>37072</v>
      </c>
      <c r="BQ816">
        <v>16191631</v>
      </c>
      <c r="BR816">
        <v>18494208</v>
      </c>
      <c r="BS816">
        <v>0.875</v>
      </c>
      <c r="BT816">
        <v>2302576</v>
      </c>
      <c r="BV816">
        <v>4112238</v>
      </c>
      <c r="BW816">
        <v>398833</v>
      </c>
      <c r="BX816">
        <v>1</v>
      </c>
      <c r="BY816">
        <v>0</v>
      </c>
      <c r="BZ816">
        <v>0</v>
      </c>
      <c r="CA816">
        <v>0</v>
      </c>
      <c r="CC816">
        <v>-7.1000002000000006E-2</v>
      </c>
      <c r="CE816">
        <v>3.9000000999999999E-2</v>
      </c>
      <c r="CG816">
        <v>9.8999999000000005E-2</v>
      </c>
      <c r="CS816">
        <v>0</v>
      </c>
      <c r="CT816">
        <v>0</v>
      </c>
      <c r="CU816">
        <v>0</v>
      </c>
      <c r="CV816">
        <v>0.66199993999999995</v>
      </c>
      <c r="CW816">
        <v>0.52499998000000003</v>
      </c>
      <c r="CX816">
        <v>0.13699998999999999</v>
      </c>
      <c r="CY816">
        <v>0.33500001000000001</v>
      </c>
      <c r="CZ816">
        <v>0.33500001000000001</v>
      </c>
      <c r="DA816">
        <v>0</v>
      </c>
      <c r="DB816">
        <v>0</v>
      </c>
      <c r="DC816">
        <v>3.0000000000000001E-3</v>
      </c>
      <c r="DD816">
        <v>0</v>
      </c>
      <c r="DE816">
        <v>0</v>
      </c>
      <c r="DF816">
        <v>2002</v>
      </c>
      <c r="DG816">
        <v>0.1062</v>
      </c>
      <c r="DH816">
        <v>6.5499999000000003E-2</v>
      </c>
      <c r="DI816">
        <v>4.0700003999999998E-2</v>
      </c>
      <c r="DJ816">
        <v>9.7499996000000005E-2</v>
      </c>
      <c r="DK816">
        <v>0.16299999000000001</v>
      </c>
      <c r="DR816">
        <v>0</v>
      </c>
      <c r="DS816">
        <v>0</v>
      </c>
      <c r="DT816">
        <v>0</v>
      </c>
      <c r="DU816">
        <v>0</v>
      </c>
      <c r="DV816">
        <v>151080</v>
      </c>
      <c r="DW816">
        <v>4112237.8</v>
      </c>
      <c r="DX816">
        <v>42.799999</v>
      </c>
      <c r="DY816">
        <v>9.6999998000000005</v>
      </c>
      <c r="DZ816">
        <v>27.219000000000001</v>
      </c>
      <c r="EA816">
        <v>108051</v>
      </c>
      <c r="EC816">
        <v>53665</v>
      </c>
      <c r="ED816">
        <v>581199.5</v>
      </c>
      <c r="EF816">
        <v>10.830140999999999</v>
      </c>
      <c r="EG816">
        <v>43117</v>
      </c>
      <c r="EH816">
        <v>692488</v>
      </c>
      <c r="EN816">
        <v>3531</v>
      </c>
      <c r="EO816">
        <v>46382</v>
      </c>
      <c r="EP816">
        <v>7017</v>
      </c>
      <c r="ES816">
        <v>0</v>
      </c>
      <c r="EV816">
        <v>312796</v>
      </c>
      <c r="EW816">
        <v>0</v>
      </c>
      <c r="EX816">
        <v>1</v>
      </c>
      <c r="FB816">
        <v>7856268</v>
      </c>
      <c r="FM816">
        <v>25227</v>
      </c>
      <c r="FN816">
        <v>-98896</v>
      </c>
      <c r="FP816">
        <v>310257</v>
      </c>
      <c r="FQ816">
        <v>418281</v>
      </c>
      <c r="FW816">
        <v>728538</v>
      </c>
      <c r="FX816">
        <v>-1607921</v>
      </c>
      <c r="GB816">
        <v>460966</v>
      </c>
      <c r="GL816">
        <v>-21575</v>
      </c>
      <c r="GM816">
        <v>82690</v>
      </c>
      <c r="GN816">
        <v>-98896</v>
      </c>
      <c r="GP816">
        <v>646</v>
      </c>
      <c r="GQ816">
        <v>-430325</v>
      </c>
      <c r="GR816">
        <v>-759282</v>
      </c>
      <c r="GS816">
        <v>-759282</v>
      </c>
      <c r="HA816">
        <v>-65370</v>
      </c>
      <c r="HB816">
        <v>-8657</v>
      </c>
      <c r="HC816">
        <v>-186</v>
      </c>
      <c r="HE816">
        <v>-833495</v>
      </c>
      <c r="HG816">
        <v>14946198</v>
      </c>
    </row>
    <row r="817" spans="1:215" x14ac:dyDescent="0.25">
      <c r="A817">
        <v>59</v>
      </c>
      <c r="B817" t="s">
        <v>1002</v>
      </c>
      <c r="C817">
        <v>2002</v>
      </c>
      <c r="E817" t="s">
        <v>1003</v>
      </c>
      <c r="F817">
        <v>1952</v>
      </c>
      <c r="G817">
        <v>0</v>
      </c>
      <c r="I817">
        <v>0</v>
      </c>
      <c r="J817" t="s">
        <v>1004</v>
      </c>
      <c r="K817" t="s">
        <v>1005</v>
      </c>
      <c r="L817" t="s">
        <v>1005</v>
      </c>
      <c r="M817">
        <v>1</v>
      </c>
      <c r="N817" t="s">
        <v>615</v>
      </c>
      <c r="O817">
        <v>1</v>
      </c>
      <c r="P817" t="s">
        <v>616</v>
      </c>
      <c r="Q817" t="s">
        <v>626</v>
      </c>
      <c r="R817">
        <v>2</v>
      </c>
      <c r="S817">
        <v>1</v>
      </c>
      <c r="T817" s="60">
        <v>37437</v>
      </c>
      <c r="U817" s="60">
        <v>37437</v>
      </c>
      <c r="V817" s="60">
        <v>37437</v>
      </c>
      <c r="W817" t="s">
        <v>201</v>
      </c>
      <c r="X817" t="s">
        <v>714</v>
      </c>
      <c r="Y817" t="s">
        <v>619</v>
      </c>
      <c r="Z817">
        <v>3.7500000999999998E-2</v>
      </c>
      <c r="AA817">
        <v>7.9999998000000003E-2</v>
      </c>
      <c r="AB817">
        <v>1</v>
      </c>
      <c r="AC817">
        <v>0</v>
      </c>
      <c r="AD817">
        <v>5</v>
      </c>
      <c r="AE817">
        <v>1</v>
      </c>
      <c r="AF817">
        <v>1</v>
      </c>
      <c r="AG817">
        <v>22.5</v>
      </c>
      <c r="BP817" s="60">
        <v>37437</v>
      </c>
      <c r="BQ817">
        <v>16823184</v>
      </c>
      <c r="BR817">
        <v>20180348</v>
      </c>
      <c r="BS817">
        <v>0.83399999000000002</v>
      </c>
      <c r="BT817">
        <v>3357162</v>
      </c>
      <c r="BV817">
        <v>4220539</v>
      </c>
      <c r="BW817">
        <v>400943</v>
      </c>
      <c r="BX817">
        <v>1</v>
      </c>
      <c r="BY817">
        <v>0</v>
      </c>
      <c r="BZ817">
        <v>0</v>
      </c>
      <c r="CA817">
        <v>0</v>
      </c>
      <c r="CC817">
        <v>-6.6000000000000003E-2</v>
      </c>
      <c r="CE817">
        <v>-0.02</v>
      </c>
      <c r="CG817">
        <v>4.5000001999999997E-2</v>
      </c>
      <c r="CS817">
        <v>0</v>
      </c>
      <c r="CT817">
        <v>0</v>
      </c>
      <c r="CU817">
        <v>0</v>
      </c>
      <c r="CV817">
        <v>0.61299998</v>
      </c>
      <c r="CW817">
        <v>0.45299998000000002</v>
      </c>
      <c r="CX817">
        <v>0.16</v>
      </c>
      <c r="CY817">
        <v>0.38099998000000002</v>
      </c>
      <c r="CZ817">
        <v>0.38099998000000002</v>
      </c>
      <c r="DA817">
        <v>0</v>
      </c>
      <c r="DB817">
        <v>0</v>
      </c>
      <c r="DC817">
        <v>6.0000000000000001E-3</v>
      </c>
      <c r="DD817">
        <v>0</v>
      </c>
      <c r="DE817">
        <v>0</v>
      </c>
      <c r="DF817">
        <v>2003</v>
      </c>
      <c r="DG817">
        <v>0.1095</v>
      </c>
      <c r="DH817">
        <v>6.5499999000000003E-2</v>
      </c>
      <c r="DI817">
        <v>4.3999999999999997E-2</v>
      </c>
      <c r="DJ817">
        <v>9.7499996000000005E-2</v>
      </c>
      <c r="DK817">
        <v>0.16299999000000001</v>
      </c>
      <c r="DR817">
        <v>0</v>
      </c>
      <c r="DS817">
        <v>0</v>
      </c>
      <c r="DT817">
        <v>0</v>
      </c>
      <c r="DU817">
        <v>0</v>
      </c>
      <c r="DV817">
        <v>152148</v>
      </c>
      <c r="DW817">
        <v>422053.88</v>
      </c>
      <c r="DX817">
        <v>43.099997999999999</v>
      </c>
      <c r="DY817">
        <v>9.8000001999999995</v>
      </c>
      <c r="DZ817">
        <v>27.74</v>
      </c>
      <c r="EA817">
        <v>110741</v>
      </c>
      <c r="EC817">
        <v>56705</v>
      </c>
      <c r="ED817">
        <v>656547.38</v>
      </c>
      <c r="EF817">
        <v>11.578298</v>
      </c>
      <c r="EG817">
        <v>45585</v>
      </c>
      <c r="EH817">
        <v>774213</v>
      </c>
      <c r="EN817">
        <v>3737</v>
      </c>
      <c r="EO817">
        <v>51355</v>
      </c>
      <c r="EP817">
        <v>7383</v>
      </c>
      <c r="ES817">
        <v>0</v>
      </c>
      <c r="EV817">
        <v>319594</v>
      </c>
      <c r="EW817">
        <v>0</v>
      </c>
      <c r="EX817">
        <v>1</v>
      </c>
      <c r="FB817">
        <v>8913895</v>
      </c>
      <c r="FM817">
        <v>10468</v>
      </c>
      <c r="FN817">
        <v>-40731</v>
      </c>
      <c r="FP817">
        <v>317563</v>
      </c>
      <c r="FQ817">
        <v>428122</v>
      </c>
      <c r="FW817">
        <v>745685</v>
      </c>
      <c r="FX817">
        <v>-1412339</v>
      </c>
      <c r="GB817">
        <v>451908</v>
      </c>
      <c r="GL817">
        <v>-21140</v>
      </c>
      <c r="GM817">
        <v>38144</v>
      </c>
      <c r="GN817">
        <v>-40731</v>
      </c>
      <c r="GP817">
        <v>598</v>
      </c>
      <c r="GQ817">
        <v>-227407</v>
      </c>
      <c r="GR817">
        <v>-847655</v>
      </c>
      <c r="GS817">
        <v>-847655</v>
      </c>
      <c r="HA817">
        <v>-62126</v>
      </c>
      <c r="HB817">
        <v>-8112</v>
      </c>
      <c r="HC817">
        <v>-181</v>
      </c>
      <c r="HD817">
        <v>-1</v>
      </c>
      <c r="HE817">
        <v>-918075</v>
      </c>
      <c r="HG817">
        <v>13800716</v>
      </c>
    </row>
    <row r="818" spans="1:215" x14ac:dyDescent="0.25">
      <c r="A818">
        <v>59</v>
      </c>
      <c r="B818" t="s">
        <v>1002</v>
      </c>
      <c r="C818">
        <v>2003</v>
      </c>
      <c r="E818" t="s">
        <v>1003</v>
      </c>
      <c r="F818">
        <v>1952</v>
      </c>
      <c r="G818">
        <v>0</v>
      </c>
      <c r="I818">
        <v>0</v>
      </c>
      <c r="J818" t="s">
        <v>1004</v>
      </c>
      <c r="K818" t="s">
        <v>1005</v>
      </c>
      <c r="L818" t="s">
        <v>1005</v>
      </c>
      <c r="M818">
        <v>1</v>
      </c>
      <c r="N818" t="s">
        <v>615</v>
      </c>
      <c r="O818">
        <v>1</v>
      </c>
      <c r="P818" t="s">
        <v>616</v>
      </c>
      <c r="Q818" t="s">
        <v>626</v>
      </c>
      <c r="R818">
        <v>2</v>
      </c>
      <c r="S818">
        <v>1</v>
      </c>
      <c r="T818" s="60">
        <v>37802</v>
      </c>
      <c r="U818" s="60">
        <v>37802</v>
      </c>
      <c r="V818" s="60">
        <v>37802</v>
      </c>
      <c r="W818" t="s">
        <v>201</v>
      </c>
      <c r="X818" t="s">
        <v>714</v>
      </c>
      <c r="Y818" t="s">
        <v>619</v>
      </c>
      <c r="Z818">
        <v>3.7500000999999998E-2</v>
      </c>
      <c r="AA818">
        <v>7.9999998000000003E-2</v>
      </c>
      <c r="AB818">
        <v>1</v>
      </c>
      <c r="AC818">
        <v>0</v>
      </c>
      <c r="AD818">
        <v>5</v>
      </c>
      <c r="AE818">
        <v>1</v>
      </c>
      <c r="AF818">
        <v>1</v>
      </c>
      <c r="AG818">
        <v>32.700001</v>
      </c>
      <c r="BP818" s="60">
        <v>37802</v>
      </c>
      <c r="BQ818">
        <v>16979456</v>
      </c>
      <c r="BR818">
        <v>21485838</v>
      </c>
      <c r="BS818">
        <v>0.79000002000000003</v>
      </c>
      <c r="BT818">
        <v>4506381</v>
      </c>
      <c r="BV818">
        <v>4431600</v>
      </c>
      <c r="BW818">
        <v>411503</v>
      </c>
      <c r="BX818">
        <v>1</v>
      </c>
      <c r="BY818">
        <v>0</v>
      </c>
      <c r="BZ818">
        <v>0</v>
      </c>
      <c r="CA818">
        <v>0</v>
      </c>
      <c r="CC818">
        <v>3.5000000000000003E-2</v>
      </c>
      <c r="CE818">
        <v>-3.5000000000000003E-2</v>
      </c>
      <c r="CG818">
        <v>1.6000001E-2</v>
      </c>
      <c r="CS818">
        <v>0</v>
      </c>
      <c r="CT818">
        <v>0</v>
      </c>
      <c r="CU818">
        <v>0</v>
      </c>
      <c r="CV818">
        <v>0.60400003000000002</v>
      </c>
      <c r="CW818">
        <v>0.45400003</v>
      </c>
      <c r="CX818">
        <v>0.15000000999999999</v>
      </c>
      <c r="CY818">
        <v>0.38099998000000002</v>
      </c>
      <c r="CZ818">
        <v>0.38099998000000002</v>
      </c>
      <c r="DA818">
        <v>0</v>
      </c>
      <c r="DB818">
        <v>1.2E-2</v>
      </c>
      <c r="DC818">
        <v>3.0000000000000001E-3</v>
      </c>
      <c r="DD818">
        <v>0</v>
      </c>
      <c r="DE818">
        <v>0</v>
      </c>
      <c r="DF818">
        <v>2004</v>
      </c>
      <c r="DG818">
        <v>0.1075</v>
      </c>
      <c r="DH818">
        <v>6.5200000999999994E-2</v>
      </c>
      <c r="DI818">
        <v>4.2300000999999997E-2</v>
      </c>
      <c r="DJ818">
        <v>9.7499996000000005E-2</v>
      </c>
      <c r="DK818">
        <v>0.16270000000000001</v>
      </c>
      <c r="DR818">
        <v>0</v>
      </c>
      <c r="DS818">
        <v>0</v>
      </c>
      <c r="DT818">
        <v>0</v>
      </c>
      <c r="DU818">
        <v>0</v>
      </c>
      <c r="DV818">
        <v>154872</v>
      </c>
      <c r="DW818">
        <v>4431599.5</v>
      </c>
      <c r="DX818">
        <v>43.299999</v>
      </c>
      <c r="DY818">
        <v>9.8000001999999995</v>
      </c>
      <c r="DZ818">
        <v>28.614999999999998</v>
      </c>
      <c r="EA818">
        <v>112612</v>
      </c>
      <c r="EC818">
        <v>59447</v>
      </c>
      <c r="ED818">
        <v>715099.69</v>
      </c>
      <c r="EF818">
        <v>12.029197999999999</v>
      </c>
      <c r="EG818">
        <v>47798</v>
      </c>
      <c r="EH818">
        <v>869204</v>
      </c>
      <c r="EN818">
        <v>3966</v>
      </c>
      <c r="EO818">
        <v>58055</v>
      </c>
      <c r="EP818">
        <v>7683</v>
      </c>
      <c r="ES818">
        <v>0</v>
      </c>
      <c r="EV818">
        <v>326931</v>
      </c>
      <c r="EW818">
        <v>0</v>
      </c>
      <c r="EX818">
        <v>1</v>
      </c>
      <c r="FB818">
        <v>9758473</v>
      </c>
      <c r="FM818">
        <v>10493</v>
      </c>
      <c r="FN818">
        <v>-25949</v>
      </c>
      <c r="FP818">
        <v>333297</v>
      </c>
      <c r="FQ818">
        <v>448263</v>
      </c>
      <c r="FW818">
        <v>781560</v>
      </c>
      <c r="FX818">
        <v>20630</v>
      </c>
      <c r="GB818">
        <v>446360</v>
      </c>
      <c r="GL818">
        <v>-19729</v>
      </c>
      <c r="GM818">
        <v>20378</v>
      </c>
      <c r="GN818">
        <v>-25949</v>
      </c>
      <c r="GP818">
        <v>607</v>
      </c>
      <c r="GQ818">
        <v>1234350</v>
      </c>
      <c r="GR818">
        <v>-951158</v>
      </c>
      <c r="GS818">
        <v>-951158</v>
      </c>
      <c r="HA818">
        <v>-61923</v>
      </c>
      <c r="HB818">
        <v>-9578</v>
      </c>
      <c r="HC818">
        <v>-219</v>
      </c>
      <c r="HD818">
        <v>-5</v>
      </c>
      <c r="HE818">
        <v>-1022883</v>
      </c>
      <c r="HG818">
        <v>14012183</v>
      </c>
    </row>
    <row r="819" spans="1:215" x14ac:dyDescent="0.25">
      <c r="A819">
        <v>59</v>
      </c>
      <c r="B819" t="s">
        <v>1002</v>
      </c>
      <c r="C819">
        <v>2004</v>
      </c>
      <c r="E819" t="s">
        <v>1003</v>
      </c>
      <c r="F819">
        <v>1952</v>
      </c>
      <c r="G819">
        <v>0</v>
      </c>
      <c r="I819">
        <v>0</v>
      </c>
      <c r="J819" t="s">
        <v>1004</v>
      </c>
      <c r="K819" t="s">
        <v>1005</v>
      </c>
      <c r="L819" t="s">
        <v>1005</v>
      </c>
      <c r="M819">
        <v>1</v>
      </c>
      <c r="N819" t="s">
        <v>615</v>
      </c>
      <c r="O819">
        <v>1</v>
      </c>
      <c r="P819" t="s">
        <v>616</v>
      </c>
      <c r="Q819" t="s">
        <v>626</v>
      </c>
      <c r="R819">
        <v>2</v>
      </c>
      <c r="S819">
        <v>1</v>
      </c>
      <c r="T819" s="60">
        <v>38168</v>
      </c>
      <c r="U819" s="60">
        <v>38168</v>
      </c>
      <c r="V819" s="60">
        <v>38168</v>
      </c>
      <c r="W819" t="s">
        <v>201</v>
      </c>
      <c r="X819" t="s">
        <v>714</v>
      </c>
      <c r="Y819" t="s">
        <v>619</v>
      </c>
      <c r="Z819">
        <v>3.7500000999999998E-2</v>
      </c>
      <c r="AA819">
        <v>7.9999998000000003E-2</v>
      </c>
      <c r="AB819">
        <v>1</v>
      </c>
      <c r="AC819">
        <v>0</v>
      </c>
      <c r="AD819">
        <v>5</v>
      </c>
      <c r="AE819">
        <v>1</v>
      </c>
      <c r="AF819">
        <v>1</v>
      </c>
      <c r="AG819">
        <v>56.200001</v>
      </c>
      <c r="BP819" s="60">
        <v>38168</v>
      </c>
      <c r="BQ819">
        <v>17103284</v>
      </c>
      <c r="BR819">
        <v>22847260</v>
      </c>
      <c r="BS819">
        <v>0.74900001000000005</v>
      </c>
      <c r="BT819">
        <v>5743975</v>
      </c>
      <c r="BV819">
        <v>4617273</v>
      </c>
      <c r="BW819">
        <v>432081</v>
      </c>
      <c r="BX819">
        <v>1</v>
      </c>
      <c r="BY819">
        <v>0</v>
      </c>
      <c r="BZ819">
        <v>0</v>
      </c>
      <c r="CA819">
        <v>0</v>
      </c>
      <c r="CC819">
        <v>0.14599999999999999</v>
      </c>
      <c r="CE819">
        <v>3.5000000000000003E-2</v>
      </c>
      <c r="CG819">
        <v>2.1999999999999999E-2</v>
      </c>
      <c r="CS819">
        <v>0</v>
      </c>
      <c r="CT819">
        <v>0</v>
      </c>
      <c r="CU819">
        <v>0</v>
      </c>
      <c r="CV819">
        <v>0.72000003000000001</v>
      </c>
      <c r="CW819">
        <v>0.53700000000000003</v>
      </c>
      <c r="CX819">
        <v>0.183</v>
      </c>
      <c r="CY819">
        <v>0.252</v>
      </c>
      <c r="CZ819">
        <v>0.252</v>
      </c>
      <c r="DA819">
        <v>0</v>
      </c>
      <c r="DB819">
        <v>2.1000000000000001E-2</v>
      </c>
      <c r="DC819">
        <v>7.0000000000000001E-3</v>
      </c>
      <c r="DD819">
        <v>0</v>
      </c>
      <c r="DE819">
        <v>0</v>
      </c>
      <c r="DF819">
        <v>2005</v>
      </c>
      <c r="DG819">
        <v>0.10829999999999999</v>
      </c>
      <c r="DH819">
        <v>6.5200000999999994E-2</v>
      </c>
      <c r="DI819">
        <v>4.3099999E-2</v>
      </c>
      <c r="DJ819">
        <v>9.7499996000000005E-2</v>
      </c>
      <c r="DK819">
        <v>0.16270000000000001</v>
      </c>
      <c r="DR819">
        <v>0</v>
      </c>
      <c r="DS819">
        <v>0</v>
      </c>
      <c r="DT819">
        <v>0</v>
      </c>
      <c r="DU819">
        <v>0</v>
      </c>
      <c r="DV819">
        <v>156353</v>
      </c>
      <c r="DW819">
        <v>4617273</v>
      </c>
      <c r="DX819">
        <v>43.599997999999999</v>
      </c>
      <c r="DY819">
        <v>9.8000001999999995</v>
      </c>
      <c r="DZ819">
        <v>29.530999999999999</v>
      </c>
      <c r="EA819">
        <v>114910</v>
      </c>
      <c r="EC819">
        <v>62407</v>
      </c>
      <c r="ED819">
        <v>778636.19</v>
      </c>
      <c r="EF819">
        <v>12.476744999999999</v>
      </c>
      <c r="EG819">
        <v>50196</v>
      </c>
      <c r="EH819">
        <v>944037</v>
      </c>
      <c r="EN819">
        <v>4232</v>
      </c>
      <c r="EO819">
        <v>63701</v>
      </c>
      <c r="EP819">
        <v>7979</v>
      </c>
      <c r="ES819">
        <v>0</v>
      </c>
      <c r="EV819">
        <v>333670</v>
      </c>
      <c r="EW819">
        <v>0</v>
      </c>
      <c r="EX819">
        <v>1</v>
      </c>
      <c r="FB819">
        <v>10657920</v>
      </c>
      <c r="FM819">
        <v>4228</v>
      </c>
      <c r="FN819">
        <v>-19337</v>
      </c>
      <c r="FP819">
        <v>358241</v>
      </c>
      <c r="FQ819">
        <v>459567</v>
      </c>
      <c r="FW819">
        <v>817808</v>
      </c>
      <c r="FX819">
        <v>1579541</v>
      </c>
      <c r="GB819">
        <v>445110</v>
      </c>
      <c r="GL819">
        <v>-25612</v>
      </c>
      <c r="GM819">
        <v>19323</v>
      </c>
      <c r="GN819">
        <v>-19337</v>
      </c>
      <c r="GP819">
        <v>596</v>
      </c>
      <c r="GQ819">
        <v>2821657</v>
      </c>
      <c r="GR819">
        <v>-1033205</v>
      </c>
      <c r="GS819">
        <v>-1033205</v>
      </c>
      <c r="HA819">
        <v>-67245</v>
      </c>
      <c r="HB819">
        <v>-9512</v>
      </c>
      <c r="HC819">
        <v>-218</v>
      </c>
      <c r="HE819">
        <v>-1110180</v>
      </c>
      <c r="HG819">
        <v>15723660</v>
      </c>
    </row>
    <row r="820" spans="1:215" x14ac:dyDescent="0.25">
      <c r="A820">
        <v>59</v>
      </c>
      <c r="B820" t="s">
        <v>1002</v>
      </c>
      <c r="C820">
        <v>2005</v>
      </c>
      <c r="E820" t="s">
        <v>1003</v>
      </c>
      <c r="F820">
        <v>1952</v>
      </c>
      <c r="G820">
        <v>0</v>
      </c>
      <c r="I820">
        <v>0</v>
      </c>
      <c r="J820" t="s">
        <v>1004</v>
      </c>
      <c r="K820" t="s">
        <v>1005</v>
      </c>
      <c r="L820" t="s">
        <v>1005</v>
      </c>
      <c r="M820">
        <v>1</v>
      </c>
      <c r="N820" t="s">
        <v>615</v>
      </c>
      <c r="O820">
        <v>1</v>
      </c>
      <c r="P820" t="s">
        <v>616</v>
      </c>
      <c r="Q820" t="s">
        <v>626</v>
      </c>
      <c r="R820">
        <v>2</v>
      </c>
      <c r="S820">
        <v>1</v>
      </c>
      <c r="T820" s="60">
        <v>38533</v>
      </c>
      <c r="U820" s="60">
        <v>38533</v>
      </c>
      <c r="V820" s="60">
        <v>38533</v>
      </c>
      <c r="W820" t="s">
        <v>201</v>
      </c>
      <c r="X820" t="s">
        <v>714</v>
      </c>
      <c r="Y820" t="s">
        <v>619</v>
      </c>
      <c r="Z820">
        <v>3.7500000999999998E-2</v>
      </c>
      <c r="AA820">
        <v>7.9999998000000003E-2</v>
      </c>
      <c r="AB820">
        <v>1</v>
      </c>
      <c r="AC820">
        <v>0</v>
      </c>
      <c r="AD820">
        <v>5</v>
      </c>
      <c r="AE820">
        <v>1</v>
      </c>
      <c r="AF820">
        <v>1</v>
      </c>
      <c r="AG820">
        <v>28.4</v>
      </c>
      <c r="BP820" s="60">
        <v>38533</v>
      </c>
      <c r="BQ820">
        <v>17180704</v>
      </c>
      <c r="BR820">
        <v>23727098</v>
      </c>
      <c r="BS820">
        <v>0.72400003999999996</v>
      </c>
      <c r="BT820">
        <v>6546393</v>
      </c>
      <c r="BV820">
        <v>4786280</v>
      </c>
      <c r="BW820">
        <v>482966.75</v>
      </c>
      <c r="BX820">
        <v>1</v>
      </c>
      <c r="BY820">
        <v>0</v>
      </c>
      <c r="BZ820">
        <v>0</v>
      </c>
      <c r="CA820">
        <v>0</v>
      </c>
      <c r="CC820">
        <v>9.8000005000000001E-2</v>
      </c>
      <c r="CE820">
        <v>9.1999999999999998E-2</v>
      </c>
      <c r="CG820">
        <v>2.5000000000000001E-2</v>
      </c>
      <c r="CS820">
        <v>0</v>
      </c>
      <c r="CT820">
        <v>0</v>
      </c>
      <c r="CU820">
        <v>0</v>
      </c>
      <c r="CV820">
        <v>0.72500001999999997</v>
      </c>
      <c r="CW820">
        <v>0.52700000999999996</v>
      </c>
      <c r="CX820">
        <v>0.19800000000000001</v>
      </c>
      <c r="CY820">
        <v>0.24399999999999999</v>
      </c>
      <c r="CZ820">
        <v>0.24399999999999999</v>
      </c>
      <c r="DA820">
        <v>0</v>
      </c>
      <c r="DB820">
        <v>2.7999999000000001E-2</v>
      </c>
      <c r="DC820">
        <v>3.0000000000000001E-3</v>
      </c>
      <c r="DD820">
        <v>0</v>
      </c>
      <c r="DE820">
        <v>0</v>
      </c>
      <c r="DF820">
        <v>2006</v>
      </c>
      <c r="DG820">
        <v>0.11</v>
      </c>
      <c r="DH820">
        <v>6.4999998000000003E-2</v>
      </c>
      <c r="DI820">
        <v>4.5000001999999997E-2</v>
      </c>
      <c r="DJ820">
        <v>0.125</v>
      </c>
      <c r="DK820">
        <v>0.19</v>
      </c>
      <c r="DR820">
        <v>0</v>
      </c>
      <c r="DS820">
        <v>0</v>
      </c>
      <c r="DT820">
        <v>0</v>
      </c>
      <c r="DU820">
        <v>0</v>
      </c>
      <c r="DV820">
        <v>157101</v>
      </c>
      <c r="DW820">
        <v>4786280.5</v>
      </c>
      <c r="DX820">
        <v>43.799999</v>
      </c>
      <c r="DY820">
        <v>10</v>
      </c>
      <c r="DZ820">
        <v>30.466000000000001</v>
      </c>
      <c r="EA820">
        <v>124248</v>
      </c>
      <c r="EC820">
        <v>63939</v>
      </c>
      <c r="ED820">
        <v>1022022.6</v>
      </c>
      <c r="EF820">
        <v>15.984337999999999</v>
      </c>
      <c r="EG820">
        <v>52370</v>
      </c>
      <c r="EH820">
        <v>1019133</v>
      </c>
      <c r="EN820">
        <v>4468</v>
      </c>
      <c r="EO820">
        <v>70076</v>
      </c>
      <c r="EP820">
        <v>7101</v>
      </c>
      <c r="ES820">
        <v>0</v>
      </c>
      <c r="EV820">
        <v>345288</v>
      </c>
      <c r="EW820">
        <v>0</v>
      </c>
      <c r="EX820">
        <v>1</v>
      </c>
      <c r="FB820">
        <v>11260642</v>
      </c>
      <c r="FM820">
        <v>22140</v>
      </c>
      <c r="FN820">
        <v>-46984</v>
      </c>
      <c r="FP820">
        <v>365355</v>
      </c>
      <c r="FQ820">
        <v>492434</v>
      </c>
      <c r="FW820">
        <v>857789</v>
      </c>
      <c r="FX820">
        <v>1050461</v>
      </c>
      <c r="GB820">
        <v>476680</v>
      </c>
      <c r="GL820">
        <v>-26054</v>
      </c>
      <c r="GM820">
        <v>30836</v>
      </c>
      <c r="GN820">
        <v>-46984</v>
      </c>
      <c r="GP820">
        <v>530</v>
      </c>
      <c r="GQ820">
        <v>2365398</v>
      </c>
      <c r="GR820">
        <v>-1116405</v>
      </c>
      <c r="GS820">
        <v>-1116405</v>
      </c>
      <c r="HA820">
        <v>-71064</v>
      </c>
      <c r="HB820">
        <v>-10442</v>
      </c>
      <c r="HC820">
        <v>-612</v>
      </c>
      <c r="HE820">
        <v>-1198523</v>
      </c>
      <c r="HG820">
        <v>16890536</v>
      </c>
    </row>
    <row r="821" spans="1:215" x14ac:dyDescent="0.25">
      <c r="A821">
        <v>59</v>
      </c>
      <c r="B821" t="s">
        <v>1002</v>
      </c>
      <c r="C821">
        <v>2006</v>
      </c>
      <c r="E821" t="s">
        <v>1003</v>
      </c>
      <c r="F821">
        <v>1952</v>
      </c>
      <c r="G821">
        <v>0</v>
      </c>
      <c r="I821">
        <v>0</v>
      </c>
      <c r="J821" t="s">
        <v>1004</v>
      </c>
      <c r="K821" t="s">
        <v>1005</v>
      </c>
      <c r="L821" t="s">
        <v>1005</v>
      </c>
      <c r="M821">
        <v>1</v>
      </c>
      <c r="N821" t="s">
        <v>615</v>
      </c>
      <c r="O821">
        <v>1</v>
      </c>
      <c r="P821" t="s">
        <v>616</v>
      </c>
      <c r="Q821" t="s">
        <v>626</v>
      </c>
      <c r="R821">
        <v>2</v>
      </c>
      <c r="S821">
        <v>1</v>
      </c>
      <c r="T821" s="60">
        <v>38898</v>
      </c>
      <c r="U821" s="60">
        <v>38898</v>
      </c>
      <c r="V821" s="60">
        <v>38898</v>
      </c>
      <c r="W821" t="s">
        <v>201</v>
      </c>
      <c r="X821" t="s">
        <v>714</v>
      </c>
      <c r="Y821" t="s">
        <v>619</v>
      </c>
      <c r="Z821">
        <v>3.7500000999999998E-2</v>
      </c>
      <c r="AA821">
        <v>7.9999998000000003E-2</v>
      </c>
      <c r="AB821">
        <v>1</v>
      </c>
      <c r="AC821">
        <v>0</v>
      </c>
      <c r="AD821">
        <v>5</v>
      </c>
      <c r="AE821">
        <v>1</v>
      </c>
      <c r="AF821">
        <v>1</v>
      </c>
      <c r="AG821">
        <v>28.700001</v>
      </c>
      <c r="BP821" s="60">
        <v>38898</v>
      </c>
      <c r="BQ821">
        <v>18321064</v>
      </c>
      <c r="BR821">
        <v>24928464</v>
      </c>
      <c r="BS821">
        <v>0.73500001000000004</v>
      </c>
      <c r="BT821">
        <v>6607401</v>
      </c>
      <c r="BV821">
        <v>4971974</v>
      </c>
      <c r="BW821">
        <v>514525.16</v>
      </c>
      <c r="BX821">
        <v>1</v>
      </c>
      <c r="BY821">
        <v>0</v>
      </c>
      <c r="BZ821">
        <v>0</v>
      </c>
      <c r="CA821">
        <v>0</v>
      </c>
      <c r="CC821">
        <v>0.107</v>
      </c>
      <c r="CE821">
        <v>0.11700000000000001</v>
      </c>
      <c r="CG821">
        <v>6.1000000999999998E-2</v>
      </c>
      <c r="CS821">
        <v>0</v>
      </c>
      <c r="CT821">
        <v>0</v>
      </c>
      <c r="CU821">
        <v>0</v>
      </c>
      <c r="CV821">
        <v>0.73100001000000003</v>
      </c>
      <c r="CW821">
        <v>0.52099996999999998</v>
      </c>
      <c r="CX821">
        <v>0.20999999</v>
      </c>
      <c r="CY821">
        <v>0.222</v>
      </c>
      <c r="CZ821">
        <v>0.222</v>
      </c>
      <c r="DA821">
        <v>0</v>
      </c>
      <c r="DB821">
        <v>3.9000000999999999E-2</v>
      </c>
      <c r="DC821">
        <v>8.0000000000000002E-3</v>
      </c>
      <c r="DD821">
        <v>0</v>
      </c>
      <c r="DE821">
        <v>0</v>
      </c>
      <c r="DF821">
        <v>2007</v>
      </c>
      <c r="DG821">
        <v>0.1103</v>
      </c>
      <c r="DH821">
        <v>6.5099999000000006E-2</v>
      </c>
      <c r="DI821">
        <v>4.5200000999999997E-2</v>
      </c>
      <c r="DJ821">
        <v>0.1225</v>
      </c>
      <c r="DK821">
        <v>0.18759999999999999</v>
      </c>
      <c r="DR821">
        <v>0</v>
      </c>
      <c r="DS821">
        <v>0</v>
      </c>
      <c r="DT821">
        <v>0</v>
      </c>
      <c r="DU821">
        <v>0</v>
      </c>
      <c r="DV821">
        <v>158091</v>
      </c>
      <c r="DW821">
        <v>4971973.5</v>
      </c>
      <c r="DX821">
        <v>43.900002000000001</v>
      </c>
      <c r="DY821">
        <v>10</v>
      </c>
      <c r="DZ821">
        <v>31.450001</v>
      </c>
      <c r="EA821">
        <v>117711</v>
      </c>
      <c r="EC821">
        <v>66757</v>
      </c>
      <c r="ED821">
        <v>1117210.6000000001</v>
      </c>
      <c r="EF821">
        <v>16.735482999999999</v>
      </c>
      <c r="EG821">
        <v>54736</v>
      </c>
      <c r="EH821">
        <v>1093235</v>
      </c>
      <c r="EN821">
        <v>4659</v>
      </c>
      <c r="EO821">
        <v>76167</v>
      </c>
      <c r="EP821">
        <v>7362</v>
      </c>
      <c r="ES821">
        <v>0</v>
      </c>
      <c r="EV821">
        <v>342559</v>
      </c>
      <c r="EW821">
        <v>0</v>
      </c>
      <c r="EX821">
        <v>1</v>
      </c>
      <c r="FB821">
        <v>12228330</v>
      </c>
      <c r="FM821">
        <v>30231</v>
      </c>
      <c r="FN821">
        <v>-150601</v>
      </c>
      <c r="FP821">
        <v>375612</v>
      </c>
      <c r="FQ821">
        <v>557831</v>
      </c>
      <c r="FW821">
        <v>933443</v>
      </c>
      <c r="FX821">
        <v>1300551</v>
      </c>
      <c r="GB821">
        <v>498583</v>
      </c>
      <c r="GL821">
        <v>-31449</v>
      </c>
      <c r="GM821">
        <v>130538</v>
      </c>
      <c r="GN821">
        <v>-150601</v>
      </c>
      <c r="GP821">
        <v>580</v>
      </c>
      <c r="GQ821">
        <v>2711876</v>
      </c>
      <c r="GR821">
        <v>-1198230</v>
      </c>
      <c r="GS821">
        <v>-1198230</v>
      </c>
      <c r="HA821">
        <v>-73344</v>
      </c>
      <c r="HB821">
        <v>-9211</v>
      </c>
      <c r="HC821">
        <v>-563</v>
      </c>
      <c r="HE821">
        <v>-1281348</v>
      </c>
      <c r="HG821">
        <v>18321064</v>
      </c>
    </row>
    <row r="822" spans="1:215" x14ac:dyDescent="0.25">
      <c r="A822">
        <v>59</v>
      </c>
      <c r="B822" t="s">
        <v>1002</v>
      </c>
      <c r="C822">
        <v>2007</v>
      </c>
      <c r="E822" t="s">
        <v>1003</v>
      </c>
      <c r="F822">
        <v>1952</v>
      </c>
      <c r="G822">
        <v>0</v>
      </c>
      <c r="I822">
        <v>0</v>
      </c>
      <c r="J822" t="s">
        <v>1004</v>
      </c>
      <c r="K822" t="s">
        <v>1005</v>
      </c>
      <c r="L822" t="s">
        <v>1005</v>
      </c>
      <c r="M822">
        <v>1</v>
      </c>
      <c r="N822" t="s">
        <v>615</v>
      </c>
      <c r="O822">
        <v>1</v>
      </c>
      <c r="P822" t="s">
        <v>616</v>
      </c>
      <c r="Q822" t="s">
        <v>626</v>
      </c>
      <c r="R822">
        <v>2</v>
      </c>
      <c r="S822">
        <v>1</v>
      </c>
      <c r="T822" s="60">
        <v>39263</v>
      </c>
      <c r="U822" s="60">
        <v>39263</v>
      </c>
      <c r="V822" s="60">
        <v>39263</v>
      </c>
      <c r="W822" t="s">
        <v>201</v>
      </c>
      <c r="X822" t="s">
        <v>714</v>
      </c>
      <c r="Y822" t="s">
        <v>619</v>
      </c>
      <c r="Z822">
        <v>3.7500000999999998E-2</v>
      </c>
      <c r="AA822">
        <v>7.9999998000000003E-2</v>
      </c>
      <c r="AB822">
        <v>1</v>
      </c>
      <c r="AC822">
        <v>0</v>
      </c>
      <c r="AD822">
        <v>5</v>
      </c>
      <c r="AE822">
        <v>1</v>
      </c>
      <c r="AF822">
        <v>1</v>
      </c>
      <c r="AG822">
        <v>29.299999</v>
      </c>
      <c r="BP822" s="60">
        <v>39263</v>
      </c>
      <c r="BQ822">
        <v>19791564</v>
      </c>
      <c r="BR822">
        <v>26862636</v>
      </c>
      <c r="BS822">
        <v>0.73699999000000005</v>
      </c>
      <c r="BT822">
        <v>7071072</v>
      </c>
      <c r="BV822">
        <v>5196295</v>
      </c>
      <c r="BW822">
        <v>621496.68999999994</v>
      </c>
      <c r="BX822">
        <v>0.89999998000000003</v>
      </c>
      <c r="BY822">
        <v>0</v>
      </c>
      <c r="BZ822">
        <v>0</v>
      </c>
      <c r="CA822">
        <v>0</v>
      </c>
      <c r="CC822">
        <v>0.189</v>
      </c>
      <c r="CE822">
        <v>0.13100000000000001</v>
      </c>
      <c r="CG822">
        <v>0.11399999</v>
      </c>
      <c r="CS822">
        <v>0</v>
      </c>
      <c r="CT822">
        <v>0</v>
      </c>
      <c r="CU822">
        <v>0</v>
      </c>
      <c r="CV822">
        <v>0.74800003000000004</v>
      </c>
      <c r="CW822">
        <v>0.51999998000000003</v>
      </c>
      <c r="CX822">
        <v>0.22799999000000001</v>
      </c>
      <c r="CY822">
        <v>0.20299998999999999</v>
      </c>
      <c r="CZ822">
        <v>0.20299998999999999</v>
      </c>
      <c r="DA822">
        <v>0</v>
      </c>
      <c r="DB822">
        <v>3.9999999000000001E-2</v>
      </c>
      <c r="DC822">
        <v>8.9999999999999993E-3</v>
      </c>
      <c r="DD822">
        <v>0</v>
      </c>
      <c r="DE822">
        <v>0</v>
      </c>
      <c r="DF822">
        <v>2008</v>
      </c>
      <c r="DG822">
        <v>0.10550001000000001</v>
      </c>
      <c r="DH822">
        <v>6.5300002999999995E-2</v>
      </c>
      <c r="DI822">
        <v>4.0199999E-2</v>
      </c>
      <c r="DJ822">
        <v>0.11849999999999999</v>
      </c>
      <c r="DK822">
        <v>0.18379999999999999</v>
      </c>
      <c r="DR822">
        <v>0</v>
      </c>
      <c r="DS822">
        <v>0</v>
      </c>
      <c r="DT822">
        <v>0</v>
      </c>
      <c r="DU822">
        <v>0</v>
      </c>
      <c r="DV822">
        <v>162804</v>
      </c>
      <c r="DW822">
        <v>5196295</v>
      </c>
      <c r="DX822">
        <v>43.799999</v>
      </c>
      <c r="DY822">
        <v>9.6999998000000005</v>
      </c>
      <c r="DZ822">
        <v>31.917000000000002</v>
      </c>
      <c r="EA822">
        <v>123130</v>
      </c>
      <c r="EC822">
        <v>70756</v>
      </c>
      <c r="ED822">
        <v>1214384.8999999999</v>
      </c>
      <c r="EE822">
        <v>68.199996999999996</v>
      </c>
      <c r="EF822">
        <v>17.163</v>
      </c>
      <c r="EG822">
        <v>57019</v>
      </c>
      <c r="EH822">
        <v>1042092.1</v>
      </c>
      <c r="EI822">
        <v>69.599997999999999</v>
      </c>
      <c r="EJ822">
        <v>18.275998999999999</v>
      </c>
      <c r="EN822">
        <v>4903</v>
      </c>
      <c r="EO822">
        <v>71007.008000000002</v>
      </c>
      <c r="EP822">
        <v>8834</v>
      </c>
      <c r="ES822">
        <v>0</v>
      </c>
      <c r="EV822">
        <v>356690</v>
      </c>
      <c r="EW822">
        <v>0</v>
      </c>
      <c r="EX822">
        <v>0</v>
      </c>
      <c r="FB822">
        <v>13342531</v>
      </c>
      <c r="FI822">
        <v>21353016</v>
      </c>
      <c r="FM822">
        <v>31549</v>
      </c>
      <c r="FN822">
        <v>-283000</v>
      </c>
      <c r="FP822">
        <v>392268</v>
      </c>
      <c r="FQ822">
        <v>610888</v>
      </c>
      <c r="FW822">
        <v>1003156</v>
      </c>
      <c r="FX822">
        <v>2844068</v>
      </c>
      <c r="GB822">
        <v>581899</v>
      </c>
      <c r="GL822">
        <v>-35727</v>
      </c>
      <c r="GM822">
        <v>263773</v>
      </c>
      <c r="GN822">
        <v>-283000</v>
      </c>
      <c r="GP822">
        <v>604</v>
      </c>
      <c r="GQ822">
        <v>4406322</v>
      </c>
      <c r="GR822">
        <v>-1291456</v>
      </c>
      <c r="GS822">
        <v>-1291456</v>
      </c>
      <c r="HA822">
        <v>-72572</v>
      </c>
      <c r="HB822">
        <v>-9846</v>
      </c>
      <c r="HC822">
        <v>-485</v>
      </c>
      <c r="HE822">
        <v>-1374369</v>
      </c>
      <c r="HG822">
        <v>21353016</v>
      </c>
    </row>
    <row r="823" spans="1:215" x14ac:dyDescent="0.25">
      <c r="A823">
        <v>59</v>
      </c>
      <c r="B823" t="s">
        <v>1002</v>
      </c>
      <c r="C823">
        <v>2008</v>
      </c>
      <c r="E823" t="s">
        <v>1003</v>
      </c>
      <c r="F823">
        <v>1952</v>
      </c>
      <c r="G823">
        <v>0</v>
      </c>
      <c r="I823">
        <v>0</v>
      </c>
      <c r="J823" t="s">
        <v>1004</v>
      </c>
      <c r="K823" t="s">
        <v>1005</v>
      </c>
      <c r="L823" t="s">
        <v>1005</v>
      </c>
      <c r="M823">
        <v>1</v>
      </c>
      <c r="N823" t="s">
        <v>615</v>
      </c>
      <c r="O823">
        <v>1</v>
      </c>
      <c r="P823" t="s">
        <v>616</v>
      </c>
      <c r="Q823" t="s">
        <v>626</v>
      </c>
      <c r="R823">
        <v>2</v>
      </c>
      <c r="S823">
        <v>1</v>
      </c>
      <c r="T823" s="60">
        <v>39629</v>
      </c>
      <c r="U823" s="60">
        <v>39629</v>
      </c>
      <c r="V823" s="60">
        <v>39629</v>
      </c>
      <c r="W823" t="s">
        <v>201</v>
      </c>
      <c r="X823" t="s">
        <v>714</v>
      </c>
      <c r="Y823" t="s">
        <v>619</v>
      </c>
      <c r="Z823">
        <v>3.7500000999999998E-2</v>
      </c>
      <c r="AA823">
        <v>7.9999998000000003E-2</v>
      </c>
      <c r="AB823">
        <v>1</v>
      </c>
      <c r="AC823">
        <v>0</v>
      </c>
      <c r="AD823">
        <v>5</v>
      </c>
      <c r="AE823">
        <v>1</v>
      </c>
      <c r="AF823">
        <v>1</v>
      </c>
      <c r="AG823">
        <v>29.4</v>
      </c>
      <c r="BP823" s="60">
        <v>39629</v>
      </c>
      <c r="BQ823">
        <v>20814720</v>
      </c>
      <c r="BR823">
        <v>28534694</v>
      </c>
      <c r="BS823">
        <v>0.72900003000000002</v>
      </c>
      <c r="BT823">
        <v>7719974</v>
      </c>
      <c r="BV823">
        <v>5544705</v>
      </c>
      <c r="BW823">
        <v>636546.13</v>
      </c>
      <c r="BX823">
        <v>0.97000003000000001</v>
      </c>
      <c r="BY823">
        <v>0</v>
      </c>
      <c r="BZ823">
        <v>0</v>
      </c>
      <c r="CA823">
        <v>0</v>
      </c>
      <c r="CC823">
        <v>-8.1999995000000006E-2</v>
      </c>
      <c r="CE823">
        <v>6.4999998000000003E-2</v>
      </c>
      <c r="CG823">
        <v>8.7999999999999995E-2</v>
      </c>
      <c r="CS823">
        <v>0</v>
      </c>
      <c r="CT823">
        <v>0</v>
      </c>
      <c r="CU823">
        <v>0</v>
      </c>
      <c r="CV823">
        <v>0.70599997000000003</v>
      </c>
      <c r="CW823">
        <v>0.46500000000000002</v>
      </c>
      <c r="CX823">
        <v>0.24099999999999999</v>
      </c>
      <c r="CY823">
        <v>0.23699999999999999</v>
      </c>
      <c r="CZ823">
        <v>0.23699999999999999</v>
      </c>
      <c r="DA823">
        <v>0</v>
      </c>
      <c r="DB823">
        <v>4.6999998000000001E-2</v>
      </c>
      <c r="DC823">
        <v>0.01</v>
      </c>
      <c r="DD823">
        <v>0</v>
      </c>
      <c r="DE823">
        <v>0</v>
      </c>
      <c r="DF823">
        <v>2009</v>
      </c>
      <c r="DG823">
        <v>0.10550001000000001</v>
      </c>
      <c r="DH823">
        <v>6.5300002999999995E-2</v>
      </c>
      <c r="DI823">
        <v>4.0199999E-2</v>
      </c>
      <c r="DJ823">
        <v>0.12</v>
      </c>
      <c r="DK823">
        <v>0.18530000999999999</v>
      </c>
      <c r="DR823">
        <v>0</v>
      </c>
      <c r="DS823">
        <v>0</v>
      </c>
      <c r="DT823">
        <v>0</v>
      </c>
      <c r="DU823">
        <v>0</v>
      </c>
      <c r="DV823">
        <v>165733</v>
      </c>
      <c r="DW823">
        <v>5544705</v>
      </c>
      <c r="DX823">
        <v>44</v>
      </c>
      <c r="DY823">
        <v>9.6999998000000005</v>
      </c>
      <c r="DZ823">
        <v>33.456001000000001</v>
      </c>
      <c r="EA823">
        <v>126008</v>
      </c>
      <c r="EC823">
        <v>73540</v>
      </c>
      <c r="ED823">
        <v>1305908.3999999999</v>
      </c>
      <c r="EE823">
        <v>68.300003000000004</v>
      </c>
      <c r="EF823">
        <v>17.757999000000002</v>
      </c>
      <c r="EG823">
        <v>59406</v>
      </c>
      <c r="EH823">
        <v>1122297.3</v>
      </c>
      <c r="EI823">
        <v>69.599997999999999</v>
      </c>
      <c r="EJ823">
        <v>18.891999999999999</v>
      </c>
      <c r="EN823">
        <v>5075</v>
      </c>
      <c r="EO823">
        <v>75413.976999999999</v>
      </c>
      <c r="EP823">
        <v>9059</v>
      </c>
      <c r="ES823">
        <v>0</v>
      </c>
      <c r="EV823">
        <v>365281</v>
      </c>
      <c r="EW823">
        <v>0</v>
      </c>
      <c r="EX823">
        <v>0</v>
      </c>
      <c r="FB823">
        <v>14306528</v>
      </c>
      <c r="FI823">
        <v>19251068</v>
      </c>
      <c r="FM823">
        <v>-20822</v>
      </c>
      <c r="FN823">
        <v>-203104</v>
      </c>
      <c r="FP823">
        <v>417119</v>
      </c>
      <c r="FQ823">
        <v>683189</v>
      </c>
      <c r="FW823">
        <v>1100308</v>
      </c>
      <c r="FX823">
        <v>-2308419</v>
      </c>
      <c r="GB823">
        <v>620241</v>
      </c>
      <c r="GL823">
        <v>-35719</v>
      </c>
      <c r="GM823">
        <v>222389</v>
      </c>
      <c r="GN823">
        <v>-203104</v>
      </c>
      <c r="GP823">
        <v>637</v>
      </c>
      <c r="GQ823">
        <v>-624489</v>
      </c>
      <c r="GR823">
        <v>-1393175</v>
      </c>
      <c r="GS823">
        <v>-1393175</v>
      </c>
      <c r="HA823">
        <v>-72750</v>
      </c>
      <c r="HB823">
        <v>-11078</v>
      </c>
      <c r="HC823">
        <v>-455</v>
      </c>
      <c r="HE823">
        <v>-1477458</v>
      </c>
      <c r="HG823">
        <v>19251068</v>
      </c>
    </row>
    <row r="824" spans="1:215" x14ac:dyDescent="0.25">
      <c r="A824">
        <v>59</v>
      </c>
      <c r="B824" t="s">
        <v>1002</v>
      </c>
      <c r="C824">
        <v>2009</v>
      </c>
      <c r="E824" t="s">
        <v>1003</v>
      </c>
      <c r="F824">
        <v>1952</v>
      </c>
      <c r="G824">
        <v>0</v>
      </c>
      <c r="I824">
        <v>0</v>
      </c>
      <c r="J824" t="s">
        <v>1004</v>
      </c>
      <c r="K824" t="s">
        <v>1005</v>
      </c>
      <c r="L824" t="s">
        <v>1005</v>
      </c>
      <c r="M824">
        <v>1</v>
      </c>
      <c r="N824" t="s">
        <v>615</v>
      </c>
      <c r="O824">
        <v>1</v>
      </c>
      <c r="P824" t="s">
        <v>616</v>
      </c>
      <c r="Q824" t="s">
        <v>626</v>
      </c>
      <c r="R824">
        <v>2</v>
      </c>
      <c r="S824">
        <v>1</v>
      </c>
      <c r="T824" s="60">
        <v>39994</v>
      </c>
      <c r="U824" s="60">
        <v>39994</v>
      </c>
      <c r="V824" s="60">
        <v>39994</v>
      </c>
      <c r="W824" t="s">
        <v>201</v>
      </c>
      <c r="X824" t="s">
        <v>714</v>
      </c>
      <c r="Y824" t="s">
        <v>619</v>
      </c>
      <c r="Z824">
        <v>3.5000000000000003E-2</v>
      </c>
      <c r="AA824">
        <v>7.9999998000000003E-2</v>
      </c>
      <c r="AB824">
        <v>1</v>
      </c>
      <c r="AC824">
        <v>0</v>
      </c>
      <c r="AD824">
        <v>5</v>
      </c>
      <c r="AE824">
        <v>1</v>
      </c>
      <c r="AF824">
        <v>1</v>
      </c>
      <c r="AG824">
        <v>30</v>
      </c>
      <c r="BP824" s="60">
        <v>39994</v>
      </c>
      <c r="BQ824">
        <v>20597580</v>
      </c>
      <c r="BR824">
        <v>30594546</v>
      </c>
      <c r="BS824">
        <v>0.67300004000000002</v>
      </c>
      <c r="BT824">
        <v>9996965</v>
      </c>
      <c r="BV824">
        <v>5831864</v>
      </c>
      <c r="BW824">
        <v>657047.56000000006</v>
      </c>
      <c r="BX824">
        <v>1</v>
      </c>
      <c r="BY824">
        <v>0</v>
      </c>
      <c r="BZ824">
        <v>0</v>
      </c>
      <c r="CA824">
        <v>0</v>
      </c>
      <c r="CC824">
        <v>-0.19399999000000001</v>
      </c>
      <c r="CE824">
        <v>-4.1999999000000003E-2</v>
      </c>
      <c r="CG824">
        <v>1.4E-2</v>
      </c>
      <c r="CS824">
        <v>0</v>
      </c>
      <c r="CT824">
        <v>0</v>
      </c>
      <c r="CU824">
        <v>0</v>
      </c>
      <c r="CV824">
        <v>0.68500000000000005</v>
      </c>
      <c r="CW824">
        <v>0.46000001000000001</v>
      </c>
      <c r="CX824">
        <v>0.22499999000000001</v>
      </c>
      <c r="CY824">
        <v>0.26199999000000002</v>
      </c>
      <c r="CZ824">
        <v>0.26199999000000002</v>
      </c>
      <c r="DA824">
        <v>0</v>
      </c>
      <c r="DB824">
        <v>4.3999999999999997E-2</v>
      </c>
      <c r="DC824">
        <v>7.0000000000000001E-3</v>
      </c>
      <c r="DD824">
        <v>2E-3</v>
      </c>
      <c r="DE824">
        <v>0</v>
      </c>
      <c r="DF824">
        <v>2010</v>
      </c>
      <c r="DG824">
        <v>0.1066</v>
      </c>
      <c r="DH824">
        <v>6.5300002999999995E-2</v>
      </c>
      <c r="DI824">
        <v>4.1300002000000002E-2</v>
      </c>
      <c r="DJ824">
        <v>0.1356</v>
      </c>
      <c r="DK824">
        <v>0.2009</v>
      </c>
      <c r="DR824">
        <v>0</v>
      </c>
      <c r="DS824">
        <v>0</v>
      </c>
      <c r="DT824">
        <v>0</v>
      </c>
      <c r="DU824">
        <v>0</v>
      </c>
      <c r="DV824">
        <v>167122</v>
      </c>
      <c r="DW824">
        <v>5831863.5</v>
      </c>
      <c r="DX824">
        <v>44.200001</v>
      </c>
      <c r="DY824">
        <v>9.8000001999999995</v>
      </c>
      <c r="DZ824">
        <v>34.896000000000001</v>
      </c>
      <c r="EA824">
        <v>126524</v>
      </c>
      <c r="EC824">
        <v>76143</v>
      </c>
      <c r="ED824">
        <v>1395939.9</v>
      </c>
      <c r="EE824">
        <v>68.5</v>
      </c>
      <c r="EF824">
        <v>18.332999999999998</v>
      </c>
      <c r="EG824">
        <v>61466</v>
      </c>
      <c r="EH824">
        <v>1199194.6000000001</v>
      </c>
      <c r="EI824">
        <v>69.800003000000004</v>
      </c>
      <c r="EJ824">
        <v>19.510000000000002</v>
      </c>
      <c r="EN824">
        <v>5257</v>
      </c>
      <c r="EO824">
        <v>80117.116999999998</v>
      </c>
      <c r="EP824">
        <v>9420</v>
      </c>
      <c r="ES824">
        <v>0</v>
      </c>
      <c r="EV824">
        <v>369789</v>
      </c>
      <c r="EW824">
        <v>0</v>
      </c>
      <c r="EX824">
        <v>0</v>
      </c>
      <c r="FB824">
        <v>15665712</v>
      </c>
      <c r="FI824">
        <v>15134487</v>
      </c>
      <c r="FM824">
        <v>12753</v>
      </c>
      <c r="FN824">
        <v>-31420</v>
      </c>
      <c r="FP824">
        <v>434081</v>
      </c>
      <c r="FQ824">
        <v>713569</v>
      </c>
      <c r="FW824">
        <v>1147650</v>
      </c>
      <c r="FX824">
        <v>-4245528</v>
      </c>
      <c r="GB824">
        <v>522792</v>
      </c>
      <c r="GL824">
        <v>-25937</v>
      </c>
      <c r="GM824">
        <v>50324</v>
      </c>
      <c r="GN824">
        <v>-31420</v>
      </c>
      <c r="GP824">
        <v>657</v>
      </c>
      <c r="GQ824">
        <v>-2568709</v>
      </c>
      <c r="GR824">
        <v>-1465500</v>
      </c>
      <c r="GS824">
        <v>-1465500</v>
      </c>
      <c r="HA824">
        <v>-70050</v>
      </c>
      <c r="HB824">
        <v>-11823</v>
      </c>
      <c r="HC824">
        <v>-500</v>
      </c>
      <c r="HE824">
        <v>-1547873</v>
      </c>
      <c r="HG824">
        <v>15134487</v>
      </c>
    </row>
    <row r="825" spans="1:215" x14ac:dyDescent="0.25">
      <c r="A825">
        <v>59</v>
      </c>
      <c r="B825" t="s">
        <v>1002</v>
      </c>
      <c r="C825">
        <v>2010</v>
      </c>
      <c r="E825" t="s">
        <v>1003</v>
      </c>
      <c r="F825">
        <v>1952</v>
      </c>
      <c r="G825">
        <v>0</v>
      </c>
      <c r="I825">
        <v>0</v>
      </c>
      <c r="J825" t="s">
        <v>1004</v>
      </c>
      <c r="K825" t="s">
        <v>1005</v>
      </c>
      <c r="L825" t="s">
        <v>1005</v>
      </c>
      <c r="M825">
        <v>1</v>
      </c>
      <c r="N825" t="s">
        <v>615</v>
      </c>
      <c r="O825">
        <v>1</v>
      </c>
      <c r="P825" t="s">
        <v>616</v>
      </c>
      <c r="Q825" t="s">
        <v>626</v>
      </c>
      <c r="R825">
        <v>2</v>
      </c>
      <c r="S825">
        <v>1</v>
      </c>
      <c r="T825" s="60">
        <v>40359</v>
      </c>
      <c r="U825" s="60">
        <v>40359</v>
      </c>
      <c r="V825" s="60">
        <v>40359</v>
      </c>
      <c r="W825" t="s">
        <v>201</v>
      </c>
      <c r="X825" t="s">
        <v>714</v>
      </c>
      <c r="Y825" t="s">
        <v>619</v>
      </c>
      <c r="Z825">
        <v>3.5000000000000003E-2</v>
      </c>
      <c r="AA825">
        <v>7.9999998000000003E-2</v>
      </c>
      <c r="AB825">
        <v>1</v>
      </c>
      <c r="AC825">
        <v>0</v>
      </c>
      <c r="AD825">
        <v>5</v>
      </c>
      <c r="AE825">
        <v>1</v>
      </c>
      <c r="AF825">
        <v>1</v>
      </c>
      <c r="AG825">
        <v>30</v>
      </c>
      <c r="BP825" s="60">
        <v>40359</v>
      </c>
      <c r="BQ825">
        <v>20143426</v>
      </c>
      <c r="BR825">
        <v>31399988</v>
      </c>
      <c r="BS825">
        <v>0.64199996000000004</v>
      </c>
      <c r="BT825">
        <v>11256562</v>
      </c>
      <c r="BV825">
        <v>5763556</v>
      </c>
      <c r="BW825">
        <v>699823.63</v>
      </c>
      <c r="BX825">
        <v>1</v>
      </c>
      <c r="BY825">
        <v>0</v>
      </c>
      <c r="BZ825">
        <v>0</v>
      </c>
      <c r="CA825">
        <v>0</v>
      </c>
      <c r="CC825">
        <v>0.14099999999999999</v>
      </c>
      <c r="CE825">
        <v>5.5E-2</v>
      </c>
      <c r="CG825">
        <v>2.1000000000000001E-2</v>
      </c>
      <c r="CJ825">
        <v>2.3029788999999998E-2</v>
      </c>
      <c r="CS825">
        <v>0</v>
      </c>
      <c r="CT825">
        <v>0</v>
      </c>
      <c r="CU825">
        <v>1</v>
      </c>
      <c r="CV825">
        <v>0.68700004000000003</v>
      </c>
      <c r="CW825">
        <v>0.47799998999999999</v>
      </c>
      <c r="CX825">
        <v>0.20899999</v>
      </c>
      <c r="CY825">
        <v>0.25400001</v>
      </c>
      <c r="CZ825">
        <v>0.23400000000000001</v>
      </c>
      <c r="DA825">
        <v>0.02</v>
      </c>
      <c r="DB825">
        <v>4.5999999999999999E-2</v>
      </c>
      <c r="DC825">
        <v>7.0000000000000001E-3</v>
      </c>
      <c r="DD825">
        <v>6.0000000000000001E-3</v>
      </c>
      <c r="DE825">
        <v>0</v>
      </c>
      <c r="DF825">
        <v>2011</v>
      </c>
      <c r="DG825">
        <v>0.1037</v>
      </c>
      <c r="DH825">
        <v>8.1899993000000004E-2</v>
      </c>
      <c r="DI825">
        <v>2.18E-2</v>
      </c>
      <c r="DJ825">
        <v>0.1293</v>
      </c>
      <c r="DK825">
        <v>0.21120000999999999</v>
      </c>
      <c r="DR825">
        <v>0</v>
      </c>
      <c r="DS825">
        <v>0</v>
      </c>
      <c r="DT825">
        <v>0</v>
      </c>
      <c r="DU825">
        <v>0</v>
      </c>
      <c r="DV825">
        <v>164896</v>
      </c>
      <c r="DW825">
        <v>5763556</v>
      </c>
      <c r="DX825">
        <v>44.400002000000001</v>
      </c>
      <c r="DY825">
        <v>10.1</v>
      </c>
      <c r="DZ825">
        <v>34.952998999999998</v>
      </c>
      <c r="EA825">
        <v>129243</v>
      </c>
      <c r="EC825">
        <v>79168</v>
      </c>
      <c r="ED825">
        <v>1498663</v>
      </c>
      <c r="EE825">
        <v>68.599997999999999</v>
      </c>
      <c r="EF825">
        <v>18.93</v>
      </c>
      <c r="EG825">
        <v>64049</v>
      </c>
      <c r="EH825">
        <v>1288593.8</v>
      </c>
      <c r="EI825">
        <v>69.900002000000001</v>
      </c>
      <c r="EJ825">
        <v>20.118998999999999</v>
      </c>
      <c r="EN825">
        <v>5399</v>
      </c>
      <c r="EO825">
        <v>84590.554999999993</v>
      </c>
      <c r="EP825">
        <v>9720</v>
      </c>
      <c r="ES825">
        <v>0</v>
      </c>
      <c r="EV825">
        <v>373307</v>
      </c>
      <c r="EW825">
        <v>0</v>
      </c>
      <c r="EX825">
        <v>0</v>
      </c>
      <c r="FB825">
        <v>16763455</v>
      </c>
      <c r="FI825">
        <v>16788214</v>
      </c>
      <c r="FM825">
        <v>34068</v>
      </c>
      <c r="FN825">
        <v>-1312</v>
      </c>
      <c r="FP825">
        <v>439397</v>
      </c>
      <c r="FQ825">
        <v>731544</v>
      </c>
      <c r="FW825">
        <v>1170941</v>
      </c>
      <c r="FX825">
        <v>1682992</v>
      </c>
      <c r="GB825">
        <v>459918</v>
      </c>
      <c r="GL825">
        <v>-33121</v>
      </c>
      <c r="GM825">
        <v>6204</v>
      </c>
      <c r="GN825">
        <v>-1312</v>
      </c>
      <c r="GP825">
        <v>610</v>
      </c>
      <c r="GQ825">
        <v>3320300</v>
      </c>
      <c r="GR825">
        <v>-1580808</v>
      </c>
      <c r="GS825">
        <v>-1580808</v>
      </c>
      <c r="HA825">
        <v>-73580</v>
      </c>
      <c r="HB825">
        <v>-11739</v>
      </c>
      <c r="HC825">
        <v>-446</v>
      </c>
      <c r="HE825">
        <v>-1666573</v>
      </c>
      <c r="HG825">
        <v>16788214</v>
      </c>
    </row>
    <row r="826" spans="1:215" x14ac:dyDescent="0.25">
      <c r="A826">
        <v>59</v>
      </c>
      <c r="B826" t="s">
        <v>1002</v>
      </c>
      <c r="C826">
        <v>2011</v>
      </c>
      <c r="E826" t="s">
        <v>1003</v>
      </c>
      <c r="F826">
        <v>1952</v>
      </c>
      <c r="G826">
        <v>0</v>
      </c>
      <c r="I826">
        <v>0</v>
      </c>
      <c r="J826" t="s">
        <v>1004</v>
      </c>
      <c r="K826" t="s">
        <v>1005</v>
      </c>
      <c r="L826" t="s">
        <v>1005</v>
      </c>
      <c r="M826">
        <v>1</v>
      </c>
      <c r="N826" t="s">
        <v>615</v>
      </c>
      <c r="O826">
        <v>1</v>
      </c>
      <c r="P826" t="s">
        <v>616</v>
      </c>
      <c r="Q826" t="s">
        <v>626</v>
      </c>
      <c r="R826">
        <v>2</v>
      </c>
      <c r="S826">
        <v>1</v>
      </c>
      <c r="T826" s="60">
        <v>40724</v>
      </c>
      <c r="U826" s="60">
        <v>40724</v>
      </c>
      <c r="V826" s="60">
        <v>40724</v>
      </c>
      <c r="W826" t="s">
        <v>201</v>
      </c>
      <c r="X826" t="s">
        <v>714</v>
      </c>
      <c r="Y826" t="s">
        <v>619</v>
      </c>
      <c r="Z826">
        <v>3.5000000000000003E-2</v>
      </c>
      <c r="AA826">
        <v>7.9999998000000003E-2</v>
      </c>
      <c r="AB826">
        <v>1</v>
      </c>
      <c r="AC826">
        <v>0</v>
      </c>
      <c r="AD826">
        <v>5</v>
      </c>
      <c r="AE826">
        <v>1</v>
      </c>
      <c r="AF826">
        <v>1</v>
      </c>
      <c r="AG826">
        <v>30</v>
      </c>
      <c r="BP826" s="60">
        <v>40724</v>
      </c>
      <c r="BQ826">
        <v>20315164</v>
      </c>
      <c r="BR826">
        <v>32654464</v>
      </c>
      <c r="BS826">
        <v>0.62199998000000001</v>
      </c>
      <c r="BT826">
        <v>12339300</v>
      </c>
      <c r="BV826">
        <v>5684624</v>
      </c>
      <c r="BW826">
        <v>687015.88</v>
      </c>
      <c r="BX826">
        <v>1</v>
      </c>
      <c r="BY826">
        <v>0</v>
      </c>
      <c r="BZ826">
        <v>0</v>
      </c>
      <c r="CA826">
        <v>0</v>
      </c>
      <c r="CC826">
        <v>0.25400001</v>
      </c>
      <c r="CE826">
        <v>4.9000002000000001E-2</v>
      </c>
      <c r="CG826">
        <v>4.6999998000000001E-2</v>
      </c>
      <c r="CJ826">
        <v>5.4184101999999998E-2</v>
      </c>
      <c r="CS826">
        <v>0</v>
      </c>
      <c r="CT826">
        <v>0</v>
      </c>
      <c r="CU826">
        <v>1</v>
      </c>
      <c r="CV826">
        <v>0.69899999999999995</v>
      </c>
      <c r="CW826">
        <v>0.43700000999999999</v>
      </c>
      <c r="CX826">
        <v>0.26199999000000002</v>
      </c>
      <c r="CY826">
        <v>0.21700000999999999</v>
      </c>
      <c r="CZ826">
        <v>0</v>
      </c>
      <c r="DA826">
        <v>0</v>
      </c>
      <c r="DB826">
        <v>6.4000003E-2</v>
      </c>
      <c r="DC826">
        <v>8.9999999999999993E-3</v>
      </c>
      <c r="DD826">
        <v>1.0999999999999999E-2</v>
      </c>
      <c r="DE826">
        <v>0</v>
      </c>
      <c r="DF826">
        <v>2012</v>
      </c>
      <c r="DG826">
        <v>0.10539999999999999</v>
      </c>
      <c r="DH826">
        <v>8.2299992000000002E-2</v>
      </c>
      <c r="DI826">
        <v>2.3099999999999999E-2</v>
      </c>
      <c r="DJ826">
        <v>0.1426</v>
      </c>
      <c r="DK826">
        <v>0.22489998999999999</v>
      </c>
      <c r="DR826">
        <v>0</v>
      </c>
      <c r="DS826">
        <v>0</v>
      </c>
      <c r="DT826">
        <v>0</v>
      </c>
      <c r="DU826">
        <v>0</v>
      </c>
      <c r="DV826">
        <v>161676</v>
      </c>
      <c r="DW826">
        <v>5684624</v>
      </c>
      <c r="DX826">
        <v>44.5</v>
      </c>
      <c r="DY826">
        <v>10.199999999999999</v>
      </c>
      <c r="DZ826">
        <v>34.952998999999998</v>
      </c>
      <c r="EA826">
        <v>129360</v>
      </c>
      <c r="EC826">
        <v>83115</v>
      </c>
      <c r="ED826">
        <v>1627813.4</v>
      </c>
      <c r="EE826">
        <v>68.699996999999996</v>
      </c>
      <c r="EF826">
        <v>19.584999</v>
      </c>
      <c r="EG826">
        <v>67486</v>
      </c>
      <c r="EH826">
        <v>1402917.9</v>
      </c>
      <c r="EI826">
        <v>69.900002000000001</v>
      </c>
      <c r="EJ826">
        <v>20.788</v>
      </c>
      <c r="EN826">
        <v>5676</v>
      </c>
      <c r="EO826">
        <v>91458.68</v>
      </c>
      <c r="EP826">
        <v>9953</v>
      </c>
      <c r="ES826">
        <v>0</v>
      </c>
      <c r="EV826">
        <v>374151</v>
      </c>
      <c r="EW826">
        <v>0</v>
      </c>
      <c r="EX826">
        <v>0</v>
      </c>
      <c r="FB826">
        <v>18001718</v>
      </c>
      <c r="FI826">
        <v>20377236</v>
      </c>
      <c r="FM826">
        <v>8134</v>
      </c>
      <c r="FN826">
        <v>-2391</v>
      </c>
      <c r="FP826">
        <v>533369</v>
      </c>
      <c r="FQ826">
        <v>723836</v>
      </c>
      <c r="FW826">
        <v>1257205</v>
      </c>
      <c r="FX826">
        <v>3676915</v>
      </c>
      <c r="GB826">
        <v>514235</v>
      </c>
      <c r="GL826">
        <v>-41809</v>
      </c>
      <c r="GM826">
        <v>11958</v>
      </c>
      <c r="GN826">
        <v>-2391</v>
      </c>
      <c r="GP826">
        <v>639</v>
      </c>
      <c r="GQ826">
        <v>5424886</v>
      </c>
      <c r="GR826">
        <v>-1734475</v>
      </c>
      <c r="GS826">
        <v>-1734475</v>
      </c>
      <c r="HA826">
        <v>-88343</v>
      </c>
      <c r="HB826">
        <v>-12637</v>
      </c>
      <c r="HC826">
        <v>-409</v>
      </c>
      <c r="HE826">
        <v>-1835864</v>
      </c>
      <c r="HG826">
        <v>20377236</v>
      </c>
    </row>
    <row r="827" spans="1:215" x14ac:dyDescent="0.25">
      <c r="A827">
        <v>59</v>
      </c>
      <c r="B827" t="s">
        <v>1002</v>
      </c>
      <c r="C827">
        <v>2012</v>
      </c>
      <c r="E827" t="s">
        <v>1003</v>
      </c>
      <c r="F827">
        <v>1952</v>
      </c>
      <c r="G827">
        <v>0</v>
      </c>
      <c r="I827">
        <v>0</v>
      </c>
      <c r="J827" t="s">
        <v>1004</v>
      </c>
      <c r="K827" t="s">
        <v>1005</v>
      </c>
      <c r="L827" t="s">
        <v>1005</v>
      </c>
      <c r="M827">
        <v>1</v>
      </c>
      <c r="N827" t="s">
        <v>615</v>
      </c>
      <c r="O827">
        <v>1</v>
      </c>
      <c r="P827" t="s">
        <v>616</v>
      </c>
      <c r="Q827" t="s">
        <v>626</v>
      </c>
      <c r="R827">
        <v>2</v>
      </c>
      <c r="S827">
        <v>1</v>
      </c>
      <c r="T827" s="60">
        <v>41090</v>
      </c>
      <c r="U827" s="60">
        <v>41090</v>
      </c>
      <c r="V827" s="60">
        <v>41090</v>
      </c>
      <c r="W827" t="s">
        <v>201</v>
      </c>
      <c r="X827" t="s">
        <v>714</v>
      </c>
      <c r="Y827" t="s">
        <v>619</v>
      </c>
      <c r="Z827">
        <v>3.5000000000000003E-2</v>
      </c>
      <c r="AA827">
        <v>7.9999998000000003E-2</v>
      </c>
      <c r="AB827">
        <v>1</v>
      </c>
      <c r="AC827">
        <v>0</v>
      </c>
      <c r="AD827">
        <v>5</v>
      </c>
      <c r="AE827">
        <v>1</v>
      </c>
      <c r="AF827">
        <v>1</v>
      </c>
      <c r="AG827">
        <v>30</v>
      </c>
      <c r="BP827" s="60">
        <v>41090</v>
      </c>
      <c r="BQ827">
        <v>19992796</v>
      </c>
      <c r="BR827">
        <v>34492872</v>
      </c>
      <c r="BS827">
        <v>0.57999997999999997</v>
      </c>
      <c r="BT827">
        <v>14500076</v>
      </c>
      <c r="BV827">
        <v>5857789</v>
      </c>
      <c r="BW827">
        <v>735021.94</v>
      </c>
      <c r="BX827">
        <v>1</v>
      </c>
      <c r="BY827">
        <v>0</v>
      </c>
      <c r="BZ827">
        <v>0</v>
      </c>
      <c r="CA827">
        <v>0</v>
      </c>
      <c r="CC827">
        <v>6.0000000000000001E-3</v>
      </c>
      <c r="CE827">
        <v>0.12899999000000001</v>
      </c>
      <c r="CG827">
        <v>1.2999999E-2</v>
      </c>
      <c r="CJ827">
        <v>6.2041704000000003E-2</v>
      </c>
      <c r="CS827">
        <v>0</v>
      </c>
      <c r="CT827">
        <v>0</v>
      </c>
      <c r="CU827">
        <v>1</v>
      </c>
      <c r="CV827">
        <v>0.64199996000000004</v>
      </c>
      <c r="CW827">
        <v>0</v>
      </c>
      <c r="CX827">
        <v>0</v>
      </c>
      <c r="CY827">
        <v>0.249</v>
      </c>
      <c r="CZ827">
        <v>0</v>
      </c>
      <c r="DA827">
        <v>0</v>
      </c>
      <c r="DB827">
        <v>7.4000000999999996E-2</v>
      </c>
      <c r="DC827">
        <v>1.2999999E-2</v>
      </c>
      <c r="DD827">
        <v>2.1999999999999999E-2</v>
      </c>
      <c r="DE827">
        <v>0</v>
      </c>
      <c r="DF827">
        <v>2013</v>
      </c>
      <c r="DG827">
        <v>0.1031</v>
      </c>
      <c r="DH827">
        <v>8.1000000000000003E-2</v>
      </c>
      <c r="DI827">
        <v>2.2100000000000002E-2</v>
      </c>
      <c r="DJ827">
        <v>0.1583</v>
      </c>
      <c r="DK827">
        <v>0.23930000000000001</v>
      </c>
      <c r="DR827">
        <v>0</v>
      </c>
      <c r="DS827">
        <v>0</v>
      </c>
      <c r="DT827">
        <v>0</v>
      </c>
      <c r="DU827">
        <v>0</v>
      </c>
      <c r="DV827">
        <v>162311</v>
      </c>
      <c r="DW827">
        <v>5857789.5</v>
      </c>
      <c r="DX827">
        <v>44.400002000000001</v>
      </c>
      <c r="DY827">
        <v>10.199999999999999</v>
      </c>
      <c r="DZ827">
        <v>36.090000000000003</v>
      </c>
      <c r="EA827">
        <v>131141</v>
      </c>
      <c r="EC827">
        <v>86829</v>
      </c>
      <c r="ED827">
        <v>1752606.8</v>
      </c>
      <c r="EE827">
        <v>68.800003000000004</v>
      </c>
      <c r="EF827">
        <v>20.184999000000001</v>
      </c>
      <c r="EG827">
        <v>70843</v>
      </c>
      <c r="EH827">
        <v>151474.14000000001</v>
      </c>
      <c r="EI827">
        <v>69.900002000000001</v>
      </c>
      <c r="EJ827">
        <v>21.382000000000001</v>
      </c>
      <c r="EN827">
        <v>5845</v>
      </c>
      <c r="EO827">
        <v>96834.133000000002</v>
      </c>
      <c r="EP827">
        <v>10141</v>
      </c>
      <c r="ES827">
        <v>0</v>
      </c>
      <c r="EV827">
        <v>380281</v>
      </c>
      <c r="EW827">
        <v>0</v>
      </c>
      <c r="EX827">
        <v>0</v>
      </c>
      <c r="EY827">
        <v>207653.13399999999</v>
      </c>
      <c r="EZ827">
        <v>19169156</v>
      </c>
      <c r="FA827">
        <v>728340.69</v>
      </c>
      <c r="FB827">
        <v>19547368</v>
      </c>
      <c r="FI827">
        <v>19781388</v>
      </c>
      <c r="FM827">
        <v>3228</v>
      </c>
      <c r="FN827">
        <v>-2682</v>
      </c>
      <c r="FP827">
        <v>545587</v>
      </c>
      <c r="FQ827">
        <v>768914</v>
      </c>
      <c r="FW827">
        <v>1314501</v>
      </c>
      <c r="FX827">
        <v>-421753</v>
      </c>
      <c r="GB827">
        <v>507764</v>
      </c>
      <c r="GL827">
        <v>-43332</v>
      </c>
      <c r="GM827">
        <v>16370</v>
      </c>
      <c r="GN827">
        <v>-2682</v>
      </c>
      <c r="GP827">
        <v>664</v>
      </c>
      <c r="GQ827">
        <v>1374760</v>
      </c>
      <c r="GR827">
        <v>-1862826</v>
      </c>
      <c r="GS827">
        <v>-1862826</v>
      </c>
      <c r="HA827">
        <v>-93379</v>
      </c>
      <c r="HB827">
        <v>-13744</v>
      </c>
      <c r="HC827">
        <v>-660</v>
      </c>
      <c r="HE827">
        <v>-1970609</v>
      </c>
      <c r="HG827">
        <v>19781388</v>
      </c>
    </row>
    <row r="828" spans="1:215" x14ac:dyDescent="0.25">
      <c r="A828">
        <v>59</v>
      </c>
      <c r="B828" t="s">
        <v>1002</v>
      </c>
      <c r="C828">
        <v>2013</v>
      </c>
      <c r="E828" t="s">
        <v>1003</v>
      </c>
      <c r="F828">
        <v>1952</v>
      </c>
      <c r="G828">
        <v>0</v>
      </c>
      <c r="I828">
        <v>0</v>
      </c>
      <c r="J828" t="s">
        <v>1004</v>
      </c>
      <c r="K828" t="s">
        <v>1005</v>
      </c>
      <c r="L828" t="s">
        <v>1005</v>
      </c>
      <c r="M828">
        <v>1</v>
      </c>
      <c r="N828" t="s">
        <v>615</v>
      </c>
      <c r="O828">
        <v>1</v>
      </c>
      <c r="P828" t="s">
        <v>616</v>
      </c>
      <c r="Q828" t="s">
        <v>626</v>
      </c>
      <c r="R828">
        <v>2</v>
      </c>
      <c r="S828">
        <v>1</v>
      </c>
      <c r="T828" s="60">
        <v>41455</v>
      </c>
      <c r="U828" s="60">
        <v>41455</v>
      </c>
      <c r="V828" s="60">
        <v>41455</v>
      </c>
      <c r="W828" t="s">
        <v>201</v>
      </c>
      <c r="X828" t="s">
        <v>714</v>
      </c>
      <c r="Y828" t="s">
        <v>619</v>
      </c>
      <c r="Z828">
        <v>3.5000000000000003E-2</v>
      </c>
      <c r="AA828">
        <v>7.9999998000000003E-2</v>
      </c>
      <c r="AB828">
        <v>1</v>
      </c>
      <c r="AC828">
        <v>0</v>
      </c>
      <c r="AD828">
        <v>5</v>
      </c>
      <c r="AE828">
        <v>1</v>
      </c>
      <c r="AF828">
        <v>1</v>
      </c>
      <c r="AG828">
        <v>30</v>
      </c>
      <c r="AI828" t="s">
        <v>1006</v>
      </c>
      <c r="AJ828" t="s">
        <v>1007</v>
      </c>
      <c r="AO828">
        <v>21686912</v>
      </c>
      <c r="AP828">
        <v>20490556</v>
      </c>
      <c r="AQ828">
        <v>-707632</v>
      </c>
      <c r="AR828">
        <v>0</v>
      </c>
      <c r="AS828">
        <v>0</v>
      </c>
      <c r="AT828">
        <v>0</v>
      </c>
      <c r="AU828">
        <v>1</v>
      </c>
      <c r="AV828">
        <v>2</v>
      </c>
      <c r="AX828">
        <v>0</v>
      </c>
      <c r="AY828">
        <v>0.2</v>
      </c>
      <c r="AZ828">
        <v>5</v>
      </c>
      <c r="BA828">
        <v>0</v>
      </c>
      <c r="BB828">
        <v>0</v>
      </c>
      <c r="BC828">
        <v>4</v>
      </c>
      <c r="BD828">
        <v>1</v>
      </c>
      <c r="BE828">
        <v>1</v>
      </c>
      <c r="BK828">
        <v>4.2500000000000003E-2</v>
      </c>
      <c r="BO828">
        <v>4.2500000000000003E-2</v>
      </c>
      <c r="BP828" s="60">
        <v>41455</v>
      </c>
      <c r="BQ828">
        <v>20490556</v>
      </c>
      <c r="BR828">
        <v>35542848</v>
      </c>
      <c r="BS828">
        <v>0.57700001999999995</v>
      </c>
      <c r="BT828">
        <v>15052293</v>
      </c>
      <c r="BV828">
        <v>5823578</v>
      </c>
      <c r="BW828">
        <v>835320.75</v>
      </c>
      <c r="BX828">
        <v>1</v>
      </c>
      <c r="BY828">
        <v>0</v>
      </c>
      <c r="BZ828">
        <v>0</v>
      </c>
      <c r="CA828">
        <v>0</v>
      </c>
      <c r="CC828">
        <v>0.13400000000000001</v>
      </c>
      <c r="CE828">
        <v>0.127</v>
      </c>
      <c r="CG828">
        <v>5.5999998000000002E-2</v>
      </c>
      <c r="CJ828">
        <v>7.1787871000000003E-2</v>
      </c>
      <c r="CS828">
        <v>0</v>
      </c>
      <c r="CT828">
        <v>0</v>
      </c>
      <c r="CU828">
        <v>1</v>
      </c>
      <c r="CV828">
        <v>0.63200003000000005</v>
      </c>
      <c r="CW828">
        <v>0</v>
      </c>
      <c r="CX828">
        <v>0</v>
      </c>
      <c r="CY828">
        <v>0.23899999</v>
      </c>
      <c r="CZ828">
        <v>0</v>
      </c>
      <c r="DA828">
        <v>0</v>
      </c>
      <c r="DB828">
        <v>8.5000001000000006E-2</v>
      </c>
      <c r="DC828">
        <v>1.2E-2</v>
      </c>
      <c r="DD828">
        <v>3.2000002E-2</v>
      </c>
      <c r="DE828">
        <v>0</v>
      </c>
      <c r="DF828">
        <v>2014</v>
      </c>
      <c r="DG828">
        <v>0.10059999999999999</v>
      </c>
      <c r="DH828">
        <v>8.2200006000000006E-2</v>
      </c>
      <c r="DI828">
        <v>1.84E-2</v>
      </c>
      <c r="DJ828">
        <v>0.1575</v>
      </c>
      <c r="DK828">
        <v>0.23969999</v>
      </c>
      <c r="DR828">
        <v>0</v>
      </c>
      <c r="DS828">
        <v>0</v>
      </c>
      <c r="DT828">
        <v>0</v>
      </c>
      <c r="DU828">
        <v>0</v>
      </c>
      <c r="DV828">
        <v>161744</v>
      </c>
      <c r="DW828">
        <v>5823578</v>
      </c>
      <c r="DX828">
        <v>44.400002000000001</v>
      </c>
      <c r="DY828">
        <v>10.199999999999999</v>
      </c>
      <c r="DZ828">
        <v>36.005001</v>
      </c>
      <c r="EA828">
        <v>130695</v>
      </c>
      <c r="EC828">
        <v>90214</v>
      </c>
      <c r="ED828">
        <v>1874720.4</v>
      </c>
      <c r="EE828">
        <v>68.900002000000001</v>
      </c>
      <c r="EF828">
        <v>20.780999999999999</v>
      </c>
      <c r="EG828">
        <v>73830</v>
      </c>
      <c r="EH828">
        <v>1622807.9</v>
      </c>
      <c r="EI828">
        <v>70</v>
      </c>
      <c r="EJ828">
        <v>21.98</v>
      </c>
      <c r="EN828">
        <v>6030</v>
      </c>
      <c r="EO828">
        <v>102379.13</v>
      </c>
      <c r="EP828">
        <v>10354</v>
      </c>
      <c r="ES828">
        <v>0</v>
      </c>
      <c r="EV828">
        <v>382653</v>
      </c>
      <c r="EW828">
        <v>0</v>
      </c>
      <c r="EX828">
        <v>0</v>
      </c>
      <c r="FB828">
        <v>20789552</v>
      </c>
      <c r="FI828">
        <v>21686912</v>
      </c>
      <c r="FM828">
        <v>-326</v>
      </c>
      <c r="FN828">
        <v>-2667</v>
      </c>
      <c r="FP828">
        <v>547792</v>
      </c>
      <c r="FQ828">
        <v>881847</v>
      </c>
      <c r="FW828">
        <v>1429639</v>
      </c>
      <c r="FX828">
        <v>2073785</v>
      </c>
      <c r="GB828">
        <v>525119</v>
      </c>
      <c r="GL828">
        <v>-49140</v>
      </c>
      <c r="GM828">
        <v>17326</v>
      </c>
      <c r="GN828">
        <v>-2667</v>
      </c>
      <c r="GP828">
        <v>691</v>
      </c>
      <c r="GQ828">
        <v>3994427</v>
      </c>
      <c r="GR828">
        <v>-1965660</v>
      </c>
      <c r="GS828">
        <v>-1965660</v>
      </c>
      <c r="HA828">
        <v>-108365</v>
      </c>
      <c r="HB828">
        <v>-14106</v>
      </c>
      <c r="HC828">
        <v>-772</v>
      </c>
      <c r="HE828">
        <v>-2088903</v>
      </c>
      <c r="HG828">
        <v>21686912</v>
      </c>
    </row>
    <row r="829" spans="1:215" x14ac:dyDescent="0.25">
      <c r="A829">
        <v>59</v>
      </c>
      <c r="B829" t="s">
        <v>1002</v>
      </c>
      <c r="C829">
        <v>2014</v>
      </c>
      <c r="E829" t="s">
        <v>1003</v>
      </c>
      <c r="F829">
        <v>1952</v>
      </c>
      <c r="G829">
        <v>0</v>
      </c>
      <c r="I829">
        <v>0</v>
      </c>
      <c r="J829" t="s">
        <v>1004</v>
      </c>
      <c r="K829" t="s">
        <v>1005</v>
      </c>
      <c r="L829" t="s">
        <v>1005</v>
      </c>
      <c r="M829">
        <v>1</v>
      </c>
      <c r="N829" t="s">
        <v>615</v>
      </c>
      <c r="O829">
        <v>1</v>
      </c>
      <c r="P829" t="s">
        <v>616</v>
      </c>
      <c r="Q829" t="s">
        <v>626</v>
      </c>
      <c r="R829">
        <v>2</v>
      </c>
      <c r="S829">
        <v>1</v>
      </c>
      <c r="T829" s="60">
        <v>41820</v>
      </c>
      <c r="U829" s="60">
        <v>41820</v>
      </c>
      <c r="V829" s="60">
        <v>41820</v>
      </c>
      <c r="W829" t="s">
        <v>201</v>
      </c>
      <c r="X829" t="s">
        <v>714</v>
      </c>
      <c r="Y829" t="s">
        <v>619</v>
      </c>
      <c r="Z829">
        <v>3.5000000000000003E-2</v>
      </c>
      <c r="AA829">
        <v>7.9999998000000003E-2</v>
      </c>
      <c r="AB829">
        <v>1</v>
      </c>
      <c r="AC829">
        <v>0</v>
      </c>
      <c r="AD829">
        <v>5</v>
      </c>
      <c r="AE829">
        <v>1</v>
      </c>
      <c r="AF829">
        <v>1</v>
      </c>
      <c r="AG829">
        <v>29.200001</v>
      </c>
      <c r="AI829" t="s">
        <v>1008</v>
      </c>
      <c r="AJ829" t="s">
        <v>1007</v>
      </c>
      <c r="AO829">
        <v>24877120</v>
      </c>
      <c r="AP829">
        <v>22569940</v>
      </c>
      <c r="AQ829">
        <v>-796730</v>
      </c>
      <c r="AR829">
        <v>0</v>
      </c>
      <c r="AS829">
        <v>0</v>
      </c>
      <c r="AT829">
        <v>0</v>
      </c>
      <c r="AU829">
        <v>1</v>
      </c>
      <c r="AV829">
        <v>2</v>
      </c>
      <c r="AX829">
        <v>0</v>
      </c>
      <c r="AY829">
        <v>0.2</v>
      </c>
      <c r="AZ829">
        <v>5</v>
      </c>
      <c r="BA829">
        <v>0</v>
      </c>
      <c r="BB829">
        <v>0</v>
      </c>
      <c r="BC829">
        <v>4</v>
      </c>
      <c r="BD829">
        <v>1</v>
      </c>
      <c r="BE829">
        <v>1</v>
      </c>
      <c r="BP829" s="60">
        <v>41820</v>
      </c>
      <c r="BQ829">
        <v>22569940</v>
      </c>
      <c r="BR829">
        <v>37015288</v>
      </c>
      <c r="BS829">
        <v>0.61000001000000004</v>
      </c>
      <c r="BT829">
        <v>14445348</v>
      </c>
      <c r="BV829">
        <v>5834687</v>
      </c>
      <c r="BW829">
        <v>921872.38</v>
      </c>
      <c r="BX829">
        <v>1</v>
      </c>
      <c r="BY829">
        <v>0</v>
      </c>
      <c r="BZ829">
        <v>0</v>
      </c>
      <c r="CA829">
        <v>0</v>
      </c>
      <c r="CC829">
        <v>0.186</v>
      </c>
      <c r="CE829">
        <v>0.10600001000000001</v>
      </c>
      <c r="CG829">
        <v>0.14099999999999999</v>
      </c>
      <c r="CJ829">
        <v>7.5471357000000003E-2</v>
      </c>
      <c r="CS829">
        <v>0</v>
      </c>
      <c r="CT829">
        <v>0</v>
      </c>
      <c r="CU829">
        <v>1</v>
      </c>
      <c r="CV829">
        <v>0.66000002999999996</v>
      </c>
      <c r="CW829">
        <v>0</v>
      </c>
      <c r="CX829">
        <v>0</v>
      </c>
      <c r="CY829">
        <v>0.2</v>
      </c>
      <c r="CZ829">
        <v>0</v>
      </c>
      <c r="DA829">
        <v>0</v>
      </c>
      <c r="DB829">
        <v>9.0000003999999995E-2</v>
      </c>
      <c r="DC829">
        <v>0.01</v>
      </c>
      <c r="DD829">
        <v>3.9999999000000001E-2</v>
      </c>
      <c r="DE829">
        <v>0</v>
      </c>
      <c r="DF829">
        <v>2015</v>
      </c>
      <c r="DG829">
        <v>9.8900004999999999E-2</v>
      </c>
      <c r="DH829">
        <v>8.1999995000000006E-2</v>
      </c>
      <c r="DI829">
        <v>1.6900001000000001E-2</v>
      </c>
      <c r="DJ829">
        <v>0.1575</v>
      </c>
      <c r="DK829">
        <v>0.23949999999999999</v>
      </c>
      <c r="DR829">
        <v>0</v>
      </c>
      <c r="DS829">
        <v>0</v>
      </c>
      <c r="DT829">
        <v>0</v>
      </c>
      <c r="DU829">
        <v>0</v>
      </c>
      <c r="DV829">
        <v>161360</v>
      </c>
      <c r="DW829">
        <v>5834686.5</v>
      </c>
      <c r="DX829">
        <v>44.400002000000001</v>
      </c>
      <c r="DY829">
        <v>10.199999999999999</v>
      </c>
      <c r="DZ829">
        <v>36.158999999999999</v>
      </c>
      <c r="EA829">
        <v>132553</v>
      </c>
      <c r="EC829">
        <v>93504</v>
      </c>
      <c r="ED829">
        <v>1998323</v>
      </c>
      <c r="EE829">
        <v>69.099997999999999</v>
      </c>
      <c r="EF829">
        <v>21.372</v>
      </c>
      <c r="EG829">
        <v>76665</v>
      </c>
      <c r="EH829">
        <v>1730708</v>
      </c>
      <c r="EI829">
        <v>70.199996999999996</v>
      </c>
      <c r="EJ829">
        <v>22.575001</v>
      </c>
      <c r="EN829">
        <v>6229</v>
      </c>
      <c r="EO829">
        <v>108224.29</v>
      </c>
      <c r="EP829">
        <v>10610</v>
      </c>
      <c r="EV829">
        <v>387417</v>
      </c>
      <c r="EW829">
        <v>0</v>
      </c>
      <c r="EX829">
        <v>0</v>
      </c>
      <c r="FB829">
        <v>22033588</v>
      </c>
      <c r="FM829">
        <v>928</v>
      </c>
      <c r="FP829">
        <v>549528</v>
      </c>
      <c r="FQ829">
        <v>969674</v>
      </c>
      <c r="FW829">
        <v>1519202</v>
      </c>
      <c r="FX829">
        <v>3405962</v>
      </c>
      <c r="GB829">
        <v>565374</v>
      </c>
      <c r="GL829">
        <v>-81720</v>
      </c>
      <c r="GM829">
        <v>17809</v>
      </c>
      <c r="GN829">
        <v>-2625</v>
      </c>
      <c r="GP829">
        <v>885</v>
      </c>
      <c r="GQ829">
        <v>5425815</v>
      </c>
      <c r="GR829">
        <v>-2099843</v>
      </c>
      <c r="GS829">
        <v>-2099843</v>
      </c>
      <c r="HA829">
        <v>-121532</v>
      </c>
      <c r="HB829">
        <v>-13454</v>
      </c>
      <c r="HC829">
        <v>-778</v>
      </c>
      <c r="HE829">
        <v>-2235607</v>
      </c>
      <c r="HG829">
        <v>24877120</v>
      </c>
    </row>
    <row r="830" spans="1:215" x14ac:dyDescent="0.25">
      <c r="A830">
        <v>60</v>
      </c>
      <c r="B830" t="s">
        <v>1009</v>
      </c>
      <c r="C830">
        <v>2001</v>
      </c>
      <c r="E830" t="s">
        <v>1010</v>
      </c>
      <c r="F830">
        <v>1955</v>
      </c>
      <c r="G830">
        <v>0</v>
      </c>
      <c r="I830">
        <v>0</v>
      </c>
      <c r="J830" t="s">
        <v>1011</v>
      </c>
      <c r="K830" t="s">
        <v>1012</v>
      </c>
      <c r="L830" t="s">
        <v>1012</v>
      </c>
      <c r="M830">
        <v>3</v>
      </c>
      <c r="N830" t="s">
        <v>651</v>
      </c>
      <c r="O830">
        <v>1</v>
      </c>
      <c r="P830" t="s">
        <v>616</v>
      </c>
      <c r="Q830" t="s">
        <v>626</v>
      </c>
      <c r="R830">
        <v>2</v>
      </c>
      <c r="S830">
        <v>1</v>
      </c>
      <c r="T830" s="60">
        <v>37072</v>
      </c>
      <c r="U830" s="60">
        <v>37072</v>
      </c>
      <c r="V830" s="60">
        <v>37072</v>
      </c>
      <c r="W830" t="s">
        <v>201</v>
      </c>
      <c r="X830" t="s">
        <v>1013</v>
      </c>
      <c r="Y830" t="s">
        <v>627</v>
      </c>
      <c r="Z830">
        <v>3.5000000000000003E-2</v>
      </c>
      <c r="AA830">
        <v>8.2500003000000002E-2</v>
      </c>
      <c r="AB830">
        <v>1</v>
      </c>
      <c r="AC830">
        <v>0</v>
      </c>
      <c r="AD830">
        <v>3</v>
      </c>
      <c r="AE830">
        <v>1</v>
      </c>
      <c r="AF830">
        <v>3</v>
      </c>
      <c r="AG830">
        <v>35</v>
      </c>
      <c r="BP830" s="60">
        <v>37072</v>
      </c>
      <c r="BQ830">
        <v>1520800.4</v>
      </c>
      <c r="BR830">
        <v>2301402.5</v>
      </c>
      <c r="BS830">
        <v>0.66080004000000003</v>
      </c>
      <c r="BT830">
        <v>780602.13</v>
      </c>
      <c r="BV830">
        <v>323400.03000000003</v>
      </c>
      <c r="BW830">
        <v>81155.195000000007</v>
      </c>
      <c r="BX830">
        <v>1</v>
      </c>
      <c r="BY830">
        <v>0</v>
      </c>
      <c r="BZ830">
        <v>0</v>
      </c>
      <c r="CA830">
        <v>0</v>
      </c>
      <c r="CC830">
        <v>-3.5099998E-2</v>
      </c>
      <c r="CG830">
        <v>8.1299997999999998E-2</v>
      </c>
      <c r="CJ830">
        <v>9.2100002E-2</v>
      </c>
      <c r="CS830">
        <v>0</v>
      </c>
      <c r="CT830">
        <v>0</v>
      </c>
      <c r="CU830">
        <v>0</v>
      </c>
      <c r="CV830">
        <v>0.62470000999999997</v>
      </c>
      <c r="CW830">
        <v>0</v>
      </c>
      <c r="CX830">
        <v>0</v>
      </c>
      <c r="CY830">
        <v>0.31800001999999999</v>
      </c>
      <c r="CZ830">
        <v>0.31370002000000002</v>
      </c>
      <c r="DA830">
        <v>4.3E-3</v>
      </c>
      <c r="DB830">
        <v>2.4900001000000001E-2</v>
      </c>
      <c r="DC830">
        <v>3.2400000999999998E-2</v>
      </c>
      <c r="DD830">
        <v>0</v>
      </c>
      <c r="DE830">
        <v>0</v>
      </c>
      <c r="DF830">
        <v>2003</v>
      </c>
      <c r="DG830">
        <v>0.1192</v>
      </c>
      <c r="DH830">
        <v>0</v>
      </c>
      <c r="DI830">
        <v>0.1192</v>
      </c>
      <c r="DJ830">
        <v>0.24190001</v>
      </c>
      <c r="DK830">
        <v>0.24190001</v>
      </c>
      <c r="DR830">
        <v>1</v>
      </c>
      <c r="DS830">
        <v>1</v>
      </c>
      <c r="DT830">
        <v>0</v>
      </c>
      <c r="DU830">
        <v>0</v>
      </c>
      <c r="DV830">
        <v>9087</v>
      </c>
      <c r="DW830">
        <v>327049.25</v>
      </c>
      <c r="DZ830">
        <v>35.991000999999997</v>
      </c>
      <c r="EA830">
        <v>1018</v>
      </c>
      <c r="EC830">
        <v>6215</v>
      </c>
      <c r="ED830">
        <v>115998.91</v>
      </c>
      <c r="EF830">
        <v>18.664346999999999</v>
      </c>
      <c r="EG830">
        <v>6035</v>
      </c>
      <c r="EN830">
        <v>180</v>
      </c>
      <c r="ES830">
        <v>0</v>
      </c>
      <c r="EV830">
        <v>16320</v>
      </c>
      <c r="EW830">
        <v>0</v>
      </c>
      <c r="EX830">
        <v>1</v>
      </c>
      <c r="FB830">
        <v>1374726.1</v>
      </c>
      <c r="FP830">
        <v>0</v>
      </c>
      <c r="FQ830">
        <v>81353.016000000003</v>
      </c>
      <c r="FW830">
        <v>81353.016000000003</v>
      </c>
      <c r="FX830">
        <v>-74163.327999999994</v>
      </c>
      <c r="GB830">
        <v>44253.445</v>
      </c>
      <c r="GL830">
        <v>-3127.3669</v>
      </c>
      <c r="GM830">
        <v>80.670997999999997</v>
      </c>
      <c r="GQ830">
        <v>48396.440999999999</v>
      </c>
      <c r="GR830">
        <v>-111985.06</v>
      </c>
      <c r="GS830">
        <v>-111985.06</v>
      </c>
      <c r="HB830">
        <v>-835.21502999999996</v>
      </c>
      <c r="HE830">
        <v>-112820.28</v>
      </c>
      <c r="HG830">
        <v>1413243.5</v>
      </c>
    </row>
    <row r="831" spans="1:215" x14ac:dyDescent="0.25">
      <c r="A831">
        <v>60</v>
      </c>
      <c r="B831" t="s">
        <v>1009</v>
      </c>
      <c r="C831">
        <v>2002</v>
      </c>
      <c r="E831" t="s">
        <v>1010</v>
      </c>
      <c r="F831">
        <v>1955</v>
      </c>
      <c r="G831">
        <v>0</v>
      </c>
      <c r="I831">
        <v>0</v>
      </c>
      <c r="J831" t="s">
        <v>1011</v>
      </c>
      <c r="K831" t="s">
        <v>1012</v>
      </c>
      <c r="L831" t="s">
        <v>1012</v>
      </c>
      <c r="M831">
        <v>3</v>
      </c>
      <c r="N831" t="s">
        <v>651</v>
      </c>
      <c r="O831">
        <v>1</v>
      </c>
      <c r="P831" t="s">
        <v>616</v>
      </c>
      <c r="Q831" t="s">
        <v>626</v>
      </c>
      <c r="R831">
        <v>2</v>
      </c>
      <c r="S831">
        <v>1</v>
      </c>
      <c r="T831" s="60">
        <v>37437</v>
      </c>
      <c r="U831" s="60">
        <v>37437</v>
      </c>
      <c r="V831" s="60">
        <v>37437</v>
      </c>
      <c r="W831" t="s">
        <v>201</v>
      </c>
      <c r="X831" t="s">
        <v>1013</v>
      </c>
      <c r="Y831" t="s">
        <v>627</v>
      </c>
      <c r="Z831">
        <v>3.5000000000000003E-2</v>
      </c>
      <c r="AA831">
        <v>8.2500003000000002E-2</v>
      </c>
      <c r="AB831">
        <v>1</v>
      </c>
      <c r="AC831">
        <v>0</v>
      </c>
      <c r="AD831">
        <v>3</v>
      </c>
      <c r="AE831">
        <v>1</v>
      </c>
      <c r="AF831">
        <v>3</v>
      </c>
      <c r="AG831">
        <v>34</v>
      </c>
      <c r="BP831" s="60">
        <v>37437</v>
      </c>
      <c r="BQ831">
        <v>1450507.4</v>
      </c>
      <c r="BR831">
        <v>2358452.2999999998</v>
      </c>
      <c r="BS831">
        <v>0.61500001000000004</v>
      </c>
      <c r="BT831">
        <v>907944.75</v>
      </c>
      <c r="BV831">
        <v>308654.25</v>
      </c>
      <c r="BW831">
        <v>77440.468999999997</v>
      </c>
      <c r="BX831">
        <v>1</v>
      </c>
      <c r="BY831">
        <v>0</v>
      </c>
      <c r="BZ831">
        <v>0</v>
      </c>
      <c r="CA831">
        <v>0</v>
      </c>
      <c r="CC831">
        <v>-5.6900001999999998E-2</v>
      </c>
      <c r="CG831">
        <v>3.9199999999999999E-2</v>
      </c>
      <c r="CJ831">
        <v>7.2999998999999996E-2</v>
      </c>
      <c r="CS831">
        <v>0</v>
      </c>
      <c r="CT831">
        <v>0</v>
      </c>
      <c r="CU831">
        <v>0</v>
      </c>
      <c r="CV831">
        <v>0.59509999000000002</v>
      </c>
      <c r="CW831">
        <v>0</v>
      </c>
      <c r="CX831">
        <v>0</v>
      </c>
      <c r="CY831">
        <v>0.34350002000000002</v>
      </c>
      <c r="CZ831">
        <v>0.34040000999999998</v>
      </c>
      <c r="DA831">
        <v>3.0999999999999999E-3</v>
      </c>
      <c r="DB831">
        <v>3.1400003000000003E-2</v>
      </c>
      <c r="DC831">
        <v>2.9999998999999999E-2</v>
      </c>
      <c r="DD831">
        <v>0</v>
      </c>
      <c r="DE831">
        <v>0</v>
      </c>
      <c r="DF831">
        <v>2004</v>
      </c>
      <c r="DG831">
        <v>0.12180001</v>
      </c>
      <c r="DH831">
        <v>0</v>
      </c>
      <c r="DI831">
        <v>0.12180001</v>
      </c>
      <c r="DJ831">
        <v>0.27399999000000003</v>
      </c>
      <c r="DK831">
        <v>0.27399999000000003</v>
      </c>
      <c r="DR831">
        <v>1</v>
      </c>
      <c r="DS831">
        <v>1</v>
      </c>
      <c r="DT831">
        <v>0</v>
      </c>
      <c r="DU831">
        <v>0</v>
      </c>
      <c r="DV831">
        <v>8695</v>
      </c>
      <c r="DW831">
        <v>312747.5</v>
      </c>
      <c r="DZ831">
        <v>35.969002000000003</v>
      </c>
      <c r="EA831">
        <v>1130</v>
      </c>
      <c r="EC831">
        <v>6410</v>
      </c>
      <c r="ED831">
        <v>125623.46</v>
      </c>
      <c r="EF831">
        <v>19.598043000000001</v>
      </c>
      <c r="EG831">
        <v>6254</v>
      </c>
      <c r="EN831">
        <v>156</v>
      </c>
      <c r="ES831">
        <v>0</v>
      </c>
      <c r="EV831">
        <v>16235</v>
      </c>
      <c r="EW831">
        <v>0</v>
      </c>
      <c r="EX831">
        <v>1</v>
      </c>
      <c r="FB831">
        <v>1469558.4</v>
      </c>
      <c r="FP831">
        <v>0</v>
      </c>
      <c r="FQ831">
        <v>78080.718999999997</v>
      </c>
      <c r="FW831">
        <v>78080.718999999997</v>
      </c>
      <c r="FX831">
        <v>-125251.54</v>
      </c>
      <c r="GB831">
        <v>40820.32</v>
      </c>
      <c r="GL831">
        <v>-3919.5868999999998</v>
      </c>
      <c r="GM831">
        <v>98.402000000000001</v>
      </c>
      <c r="GQ831">
        <v>-10171.678</v>
      </c>
      <c r="GR831">
        <v>-133498.81</v>
      </c>
      <c r="GS831">
        <v>-133498.81</v>
      </c>
      <c r="HB831">
        <v>-1334.5551</v>
      </c>
      <c r="HE831">
        <v>-134833.38</v>
      </c>
      <c r="HG831">
        <v>1268238.5</v>
      </c>
    </row>
    <row r="832" spans="1:215" x14ac:dyDescent="0.25">
      <c r="A832">
        <v>60</v>
      </c>
      <c r="B832" t="s">
        <v>1009</v>
      </c>
      <c r="C832">
        <v>2003</v>
      </c>
      <c r="E832" t="s">
        <v>1010</v>
      </c>
      <c r="F832">
        <v>1955</v>
      </c>
      <c r="G832">
        <v>0</v>
      </c>
      <c r="I832">
        <v>0</v>
      </c>
      <c r="J832" t="s">
        <v>1011</v>
      </c>
      <c r="K832" t="s">
        <v>1012</v>
      </c>
      <c r="L832" t="s">
        <v>1012</v>
      </c>
      <c r="M832">
        <v>3</v>
      </c>
      <c r="N832" t="s">
        <v>651</v>
      </c>
      <c r="O832">
        <v>1</v>
      </c>
      <c r="P832" t="s">
        <v>616</v>
      </c>
      <c r="Q832" t="s">
        <v>626</v>
      </c>
      <c r="R832">
        <v>2</v>
      </c>
      <c r="S832">
        <v>1</v>
      </c>
      <c r="T832" s="60">
        <v>37802</v>
      </c>
      <c r="U832" s="60">
        <v>37802</v>
      </c>
      <c r="V832" s="60">
        <v>37802</v>
      </c>
      <c r="W832" t="s">
        <v>201</v>
      </c>
      <c r="X832" t="s">
        <v>1013</v>
      </c>
      <c r="Y832" t="s">
        <v>627</v>
      </c>
      <c r="Z832">
        <v>3.5000000000000003E-2</v>
      </c>
      <c r="AA832">
        <v>8.2500003000000002E-2</v>
      </c>
      <c r="AB832">
        <v>1</v>
      </c>
      <c r="AC832">
        <v>0</v>
      </c>
      <c r="AD832">
        <v>3</v>
      </c>
      <c r="AE832">
        <v>1</v>
      </c>
      <c r="AF832">
        <v>3</v>
      </c>
      <c r="AG832">
        <v>33</v>
      </c>
      <c r="BP832" s="60">
        <v>37802</v>
      </c>
      <c r="BQ832">
        <v>1363952.5</v>
      </c>
      <c r="BR832">
        <v>2418145.7999999998</v>
      </c>
      <c r="BS832">
        <v>0.56200004000000003</v>
      </c>
      <c r="BT832">
        <v>1054193.3</v>
      </c>
      <c r="BV832">
        <v>319345.94</v>
      </c>
      <c r="BW832">
        <v>79987.773000000001</v>
      </c>
      <c r="BX832">
        <v>1</v>
      </c>
      <c r="BY832">
        <v>0</v>
      </c>
      <c r="BZ832">
        <v>0</v>
      </c>
      <c r="CA832">
        <v>0</v>
      </c>
      <c r="CC832">
        <v>3.2000002E-2</v>
      </c>
      <c r="CE832">
        <v>-2.98E-2</v>
      </c>
      <c r="CG832">
        <v>1.8499999999999999E-2</v>
      </c>
      <c r="CS832">
        <v>0</v>
      </c>
      <c r="CT832">
        <v>0</v>
      </c>
      <c r="CU832">
        <v>0</v>
      </c>
      <c r="CV832">
        <v>0.61000001000000004</v>
      </c>
      <c r="CW832">
        <v>0</v>
      </c>
      <c r="CX832">
        <v>0</v>
      </c>
      <c r="CY832">
        <v>0.34</v>
      </c>
      <c r="CZ832">
        <v>0</v>
      </c>
      <c r="DA832">
        <v>0</v>
      </c>
      <c r="DB832">
        <v>2.9999998999999999E-2</v>
      </c>
      <c r="DC832">
        <v>0.02</v>
      </c>
      <c r="DD832">
        <v>0</v>
      </c>
      <c r="DE832">
        <v>0</v>
      </c>
      <c r="DF832">
        <v>2005</v>
      </c>
      <c r="DG832">
        <v>0.1288</v>
      </c>
      <c r="DH832">
        <v>0</v>
      </c>
      <c r="DI832">
        <v>0.1288</v>
      </c>
      <c r="DJ832">
        <v>0.30469998999999998</v>
      </c>
      <c r="DK832">
        <v>0.30469998999999998</v>
      </c>
      <c r="DR832">
        <v>1</v>
      </c>
      <c r="DS832">
        <v>1</v>
      </c>
      <c r="DT832">
        <v>0</v>
      </c>
      <c r="DU832">
        <v>0</v>
      </c>
      <c r="DV832">
        <v>8895</v>
      </c>
      <c r="DW832">
        <v>318744.19</v>
      </c>
      <c r="DZ832">
        <v>35.846001000000001</v>
      </c>
      <c r="EA832">
        <v>1207</v>
      </c>
      <c r="EC832">
        <v>6486</v>
      </c>
      <c r="ED832">
        <v>136320.13</v>
      </c>
      <c r="EF832">
        <v>21.017595</v>
      </c>
      <c r="EG832">
        <v>6401</v>
      </c>
      <c r="EN832">
        <v>85</v>
      </c>
      <c r="ES832">
        <v>0</v>
      </c>
      <c r="EV832">
        <v>16588</v>
      </c>
      <c r="EW832">
        <v>0</v>
      </c>
      <c r="EX832">
        <v>1</v>
      </c>
      <c r="FB832">
        <v>1554606.3</v>
      </c>
      <c r="FP832">
        <v>0</v>
      </c>
      <c r="FQ832">
        <v>79390.570000000007</v>
      </c>
      <c r="FW832">
        <v>79390.570000000007</v>
      </c>
      <c r="FX832">
        <v>4530.3837999999996</v>
      </c>
      <c r="GB832">
        <v>34878.016000000003</v>
      </c>
      <c r="GL832">
        <v>-3011.6531</v>
      </c>
      <c r="GM832">
        <v>129.25800000000001</v>
      </c>
      <c r="GQ832">
        <v>115916.57</v>
      </c>
      <c r="GR832">
        <v>-144334.34</v>
      </c>
      <c r="GS832">
        <v>-144334.34</v>
      </c>
      <c r="HB832">
        <v>-1451.855</v>
      </c>
      <c r="HE832">
        <v>-145786.20000000001</v>
      </c>
      <c r="HF832">
        <v>3181.4580000000001</v>
      </c>
      <c r="HG832">
        <v>1241550.3999999999</v>
      </c>
    </row>
    <row r="833" spans="1:215" x14ac:dyDescent="0.25">
      <c r="A833">
        <v>60</v>
      </c>
      <c r="B833" t="s">
        <v>1009</v>
      </c>
      <c r="C833">
        <v>2004</v>
      </c>
      <c r="E833" t="s">
        <v>1010</v>
      </c>
      <c r="F833">
        <v>1955</v>
      </c>
      <c r="G833">
        <v>0</v>
      </c>
      <c r="I833">
        <v>0</v>
      </c>
      <c r="J833" t="s">
        <v>1011</v>
      </c>
      <c r="K833" t="s">
        <v>1012</v>
      </c>
      <c r="L833" t="s">
        <v>1012</v>
      </c>
      <c r="M833">
        <v>3</v>
      </c>
      <c r="N833" t="s">
        <v>651</v>
      </c>
      <c r="O833">
        <v>1</v>
      </c>
      <c r="P833" t="s">
        <v>616</v>
      </c>
      <c r="Q833" t="s">
        <v>626</v>
      </c>
      <c r="R833">
        <v>2</v>
      </c>
      <c r="S833">
        <v>1</v>
      </c>
      <c r="T833" s="60">
        <v>38168</v>
      </c>
      <c r="U833" s="60">
        <v>38168</v>
      </c>
      <c r="V833" s="60">
        <v>38168</v>
      </c>
      <c r="W833" t="s">
        <v>201</v>
      </c>
      <c r="X833" t="s">
        <v>1013</v>
      </c>
      <c r="Y833" t="s">
        <v>627</v>
      </c>
      <c r="Z833">
        <v>3.5000000000000003E-2</v>
      </c>
      <c r="AA833">
        <v>8.2500003000000002E-2</v>
      </c>
      <c r="AB833">
        <v>1</v>
      </c>
      <c r="AC833">
        <v>0</v>
      </c>
      <c r="AD833">
        <v>3</v>
      </c>
      <c r="AE833">
        <v>1</v>
      </c>
      <c r="AF833">
        <v>3</v>
      </c>
      <c r="AG833">
        <v>32</v>
      </c>
      <c r="BP833" s="60">
        <v>38168</v>
      </c>
      <c r="BQ833">
        <v>1331588.3</v>
      </c>
      <c r="BR833">
        <v>2492919</v>
      </c>
      <c r="BS833">
        <v>0.53410000000000002</v>
      </c>
      <c r="BT833">
        <v>1161330.8</v>
      </c>
      <c r="BV833">
        <v>316224.46999999997</v>
      </c>
      <c r="BW833">
        <v>86724.914000000004</v>
      </c>
      <c r="BX833">
        <v>1</v>
      </c>
      <c r="BY833">
        <v>0</v>
      </c>
      <c r="BZ833">
        <v>0</v>
      </c>
      <c r="CA833">
        <v>0</v>
      </c>
      <c r="CC833">
        <v>0.15240000000000001</v>
      </c>
      <c r="CE833">
        <v>3.8800001000000001E-2</v>
      </c>
      <c r="CG833">
        <v>2.4800000999999999E-2</v>
      </c>
      <c r="CS833">
        <v>0</v>
      </c>
      <c r="CT833">
        <v>0</v>
      </c>
      <c r="CU833">
        <v>0</v>
      </c>
      <c r="CV833">
        <v>0.63759999999999994</v>
      </c>
      <c r="CW833">
        <v>0.43430001000000001</v>
      </c>
      <c r="CX833">
        <v>0.20330000000000001</v>
      </c>
      <c r="CY833">
        <v>0.28810000000000002</v>
      </c>
      <c r="CZ833">
        <v>0</v>
      </c>
      <c r="DA833">
        <v>0</v>
      </c>
      <c r="DB833">
        <v>6.8499997000000007E-2</v>
      </c>
      <c r="DC833">
        <v>5.7999999999999996E-3</v>
      </c>
      <c r="DD833">
        <v>0</v>
      </c>
      <c r="DE833">
        <v>0</v>
      </c>
      <c r="DF833">
        <v>2006</v>
      </c>
      <c r="DG833">
        <v>0.13100000000000001</v>
      </c>
      <c r="DH833">
        <v>0</v>
      </c>
      <c r="DI833">
        <v>0.13100000000000001</v>
      </c>
      <c r="DJ833">
        <v>0.32429998999999998</v>
      </c>
      <c r="DK833">
        <v>0.32429998999999998</v>
      </c>
      <c r="DR833">
        <v>1</v>
      </c>
      <c r="DS833">
        <v>1</v>
      </c>
      <c r="DT833">
        <v>0</v>
      </c>
      <c r="DU833">
        <v>0</v>
      </c>
      <c r="DV833">
        <v>9002</v>
      </c>
      <c r="DW833">
        <v>328210.88</v>
      </c>
      <c r="DZ833">
        <v>36.459999000000003</v>
      </c>
      <c r="EA833">
        <v>1285</v>
      </c>
      <c r="EC833">
        <v>6731</v>
      </c>
      <c r="ED833">
        <v>142359.31</v>
      </c>
      <c r="EF833">
        <v>21.149801</v>
      </c>
      <c r="EG833">
        <v>6578</v>
      </c>
      <c r="EN833">
        <v>153</v>
      </c>
      <c r="ES833">
        <v>0</v>
      </c>
      <c r="EV833">
        <v>17018</v>
      </c>
      <c r="EW833">
        <v>0</v>
      </c>
      <c r="EX833">
        <v>1</v>
      </c>
      <c r="FB833">
        <v>1631052.9</v>
      </c>
      <c r="FP833">
        <v>0</v>
      </c>
      <c r="FQ833">
        <v>86724.914000000004</v>
      </c>
      <c r="FV833">
        <v>842.66498000000001</v>
      </c>
      <c r="FW833">
        <v>87567.577999999994</v>
      </c>
      <c r="FX833">
        <v>156458</v>
      </c>
      <c r="GB833">
        <v>27980.782999999999</v>
      </c>
      <c r="GG833">
        <v>104.384</v>
      </c>
      <c r="GL833">
        <v>-4108.4179999999997</v>
      </c>
      <c r="GM833">
        <v>476.15399000000002</v>
      </c>
      <c r="GP833">
        <v>33.851002000000001</v>
      </c>
      <c r="GQ833">
        <v>268512.34000000003</v>
      </c>
      <c r="GR833">
        <v>-154987.03</v>
      </c>
      <c r="GS833">
        <v>-154987.03</v>
      </c>
      <c r="HB833">
        <v>-1639.1331</v>
      </c>
      <c r="HE833">
        <v>-156626.16</v>
      </c>
      <c r="HG833">
        <v>1353436.5</v>
      </c>
    </row>
    <row r="834" spans="1:215" x14ac:dyDescent="0.25">
      <c r="A834">
        <v>60</v>
      </c>
      <c r="B834" t="s">
        <v>1009</v>
      </c>
      <c r="C834">
        <v>2005</v>
      </c>
      <c r="E834" t="s">
        <v>1010</v>
      </c>
      <c r="F834">
        <v>1955</v>
      </c>
      <c r="G834">
        <v>0</v>
      </c>
      <c r="I834">
        <v>0</v>
      </c>
      <c r="J834" t="s">
        <v>1011</v>
      </c>
      <c r="K834" t="s">
        <v>1012</v>
      </c>
      <c r="L834" t="s">
        <v>1012</v>
      </c>
      <c r="M834">
        <v>3</v>
      </c>
      <c r="N834" t="s">
        <v>651</v>
      </c>
      <c r="O834">
        <v>1</v>
      </c>
      <c r="P834" t="s">
        <v>616</v>
      </c>
      <c r="Q834" t="s">
        <v>626</v>
      </c>
      <c r="R834">
        <v>2</v>
      </c>
      <c r="S834">
        <v>1</v>
      </c>
      <c r="T834" s="60">
        <v>38533</v>
      </c>
      <c r="U834" s="60">
        <v>38533</v>
      </c>
      <c r="V834" s="60">
        <v>38533</v>
      </c>
      <c r="W834" t="s">
        <v>201</v>
      </c>
      <c r="X834" t="s">
        <v>1013</v>
      </c>
      <c r="Y834" t="s">
        <v>627</v>
      </c>
      <c r="Z834">
        <v>3.2499999000000002E-2</v>
      </c>
      <c r="AA834">
        <v>8.2500003000000002E-2</v>
      </c>
      <c r="AB834">
        <v>1</v>
      </c>
      <c r="AC834">
        <v>0</v>
      </c>
      <c r="AD834">
        <v>3</v>
      </c>
      <c r="AE834">
        <v>1</v>
      </c>
      <c r="AF834">
        <v>3</v>
      </c>
      <c r="AG834">
        <v>30</v>
      </c>
      <c r="BP834" s="60">
        <v>38533</v>
      </c>
      <c r="BQ834">
        <v>1417349</v>
      </c>
      <c r="BR834">
        <v>2627409</v>
      </c>
      <c r="BS834">
        <v>0.53939998</v>
      </c>
      <c r="BT834">
        <v>1210060</v>
      </c>
      <c r="BV834">
        <v>334030.15999999997</v>
      </c>
      <c r="BW834">
        <v>102240.15</v>
      </c>
      <c r="BX834">
        <v>1</v>
      </c>
      <c r="BY834">
        <v>0</v>
      </c>
      <c r="BZ834">
        <v>0</v>
      </c>
      <c r="CA834">
        <v>0</v>
      </c>
      <c r="CC834">
        <v>0.1138</v>
      </c>
      <c r="CE834">
        <v>9.8199992999999999E-2</v>
      </c>
      <c r="CG834">
        <v>3.7999999E-2</v>
      </c>
      <c r="CS834">
        <v>0</v>
      </c>
      <c r="CT834">
        <v>0</v>
      </c>
      <c r="CU834">
        <v>0</v>
      </c>
      <c r="CV834">
        <v>0.54600000000000004</v>
      </c>
      <c r="CW834">
        <v>0.28499999999999998</v>
      </c>
      <c r="CX834">
        <v>0.26100001</v>
      </c>
      <c r="CY834">
        <v>0.30899999</v>
      </c>
      <c r="CZ834">
        <v>0</v>
      </c>
      <c r="DA834">
        <v>0</v>
      </c>
      <c r="DB834">
        <v>0.13300000000000001</v>
      </c>
      <c r="DC834">
        <v>1.2E-2</v>
      </c>
      <c r="DD834">
        <v>0</v>
      </c>
      <c r="DE834">
        <v>0</v>
      </c>
      <c r="DF834">
        <v>2007</v>
      </c>
      <c r="DG834">
        <v>0.12620001</v>
      </c>
      <c r="DH834">
        <v>0</v>
      </c>
      <c r="DI834">
        <v>0.12620001</v>
      </c>
      <c r="DJ834">
        <v>0.32580003000000002</v>
      </c>
      <c r="DK834">
        <v>0.32580003000000002</v>
      </c>
      <c r="DR834">
        <v>1</v>
      </c>
      <c r="DS834">
        <v>1</v>
      </c>
      <c r="DT834">
        <v>0</v>
      </c>
      <c r="DU834">
        <v>0</v>
      </c>
      <c r="DV834">
        <v>9193</v>
      </c>
      <c r="DW834">
        <v>345695.88</v>
      </c>
      <c r="DZ834">
        <v>37.603999999999999</v>
      </c>
      <c r="EA834">
        <v>1357</v>
      </c>
      <c r="EC834">
        <v>6829</v>
      </c>
      <c r="ED834">
        <v>148340.17000000001</v>
      </c>
      <c r="EF834">
        <v>21.722093999999998</v>
      </c>
      <c r="EG834">
        <v>6673</v>
      </c>
      <c r="EN834">
        <v>156</v>
      </c>
      <c r="ES834">
        <v>0</v>
      </c>
      <c r="EV834">
        <v>17379</v>
      </c>
      <c r="EW834">
        <v>0</v>
      </c>
      <c r="EX834">
        <v>1</v>
      </c>
      <c r="FB834">
        <v>1669311.1</v>
      </c>
      <c r="FP834">
        <v>0</v>
      </c>
      <c r="FQ834">
        <v>102240.15</v>
      </c>
      <c r="FV834">
        <v>364.67998999999998</v>
      </c>
      <c r="FW834">
        <v>102604.83</v>
      </c>
      <c r="FX834">
        <v>152402.69</v>
      </c>
      <c r="GL834">
        <v>-8268.3027000000002</v>
      </c>
      <c r="GM834">
        <v>3793.0920000000001</v>
      </c>
      <c r="GN834">
        <v>-3286.4141</v>
      </c>
      <c r="GP834">
        <v>31.103999999999999</v>
      </c>
      <c r="GQ834">
        <v>247277</v>
      </c>
      <c r="GR834">
        <v>-157742.34</v>
      </c>
      <c r="GS834">
        <v>-157742.34</v>
      </c>
      <c r="HB834">
        <v>-1916.5920000000001</v>
      </c>
      <c r="HE834">
        <v>-159658.92000000001</v>
      </c>
      <c r="HG834">
        <v>1441054.6</v>
      </c>
    </row>
    <row r="835" spans="1:215" x14ac:dyDescent="0.25">
      <c r="A835">
        <v>60</v>
      </c>
      <c r="B835" t="s">
        <v>1009</v>
      </c>
      <c r="C835">
        <v>2006</v>
      </c>
      <c r="E835" t="s">
        <v>1010</v>
      </c>
      <c r="F835">
        <v>1955</v>
      </c>
      <c r="G835">
        <v>0</v>
      </c>
      <c r="I835">
        <v>0</v>
      </c>
      <c r="J835" t="s">
        <v>1011</v>
      </c>
      <c r="K835" t="s">
        <v>1012</v>
      </c>
      <c r="L835" t="s">
        <v>1012</v>
      </c>
      <c r="M835">
        <v>3</v>
      </c>
      <c r="N835" t="s">
        <v>651</v>
      </c>
      <c r="O835">
        <v>1</v>
      </c>
      <c r="P835" t="s">
        <v>616</v>
      </c>
      <c r="Q835" t="s">
        <v>626</v>
      </c>
      <c r="R835">
        <v>2</v>
      </c>
      <c r="S835">
        <v>1</v>
      </c>
      <c r="T835" s="60">
        <v>38898</v>
      </c>
      <c r="U835" s="60">
        <v>38898</v>
      </c>
      <c r="V835" s="60">
        <v>38898</v>
      </c>
      <c r="W835" t="s">
        <v>201</v>
      </c>
      <c r="X835" t="s">
        <v>1013</v>
      </c>
      <c r="Y835" t="s">
        <v>627</v>
      </c>
      <c r="Z835">
        <v>3.2499999000000002E-2</v>
      </c>
      <c r="AA835">
        <v>8.2500003000000002E-2</v>
      </c>
      <c r="AB835">
        <v>1</v>
      </c>
      <c r="AC835">
        <v>0</v>
      </c>
      <c r="AD835">
        <v>3</v>
      </c>
      <c r="AE835">
        <v>1</v>
      </c>
      <c r="AF835">
        <v>3</v>
      </c>
      <c r="AG835">
        <v>29</v>
      </c>
      <c r="BP835" s="60">
        <v>38898</v>
      </c>
      <c r="BQ835">
        <v>1521143</v>
      </c>
      <c r="BR835">
        <v>2740437.8</v>
      </c>
      <c r="BS835">
        <v>0.55509995999999995</v>
      </c>
      <c r="BT835">
        <v>1219294.8999999999</v>
      </c>
      <c r="BV835">
        <v>341227.88</v>
      </c>
      <c r="BW835">
        <v>111271.67999999999</v>
      </c>
      <c r="BX835">
        <v>1</v>
      </c>
      <c r="BY835">
        <v>0</v>
      </c>
      <c r="BZ835">
        <v>0</v>
      </c>
      <c r="CA835">
        <v>0</v>
      </c>
      <c r="CC835">
        <v>0.1497</v>
      </c>
      <c r="CE835">
        <v>0.13609999</v>
      </c>
      <c r="CG835">
        <v>7.1999996999999996E-2</v>
      </c>
      <c r="CS835">
        <v>0</v>
      </c>
      <c r="CT835">
        <v>0</v>
      </c>
      <c r="CU835">
        <v>0</v>
      </c>
      <c r="CV835">
        <v>0.45500001000000001</v>
      </c>
      <c r="CW835">
        <v>0.2</v>
      </c>
      <c r="CX835">
        <v>0.255</v>
      </c>
      <c r="CY835">
        <v>0.28799998999999998</v>
      </c>
      <c r="CZ835">
        <v>0</v>
      </c>
      <c r="DA835">
        <v>0</v>
      </c>
      <c r="DB835">
        <v>0.14599999999999999</v>
      </c>
      <c r="DC835">
        <v>1.0999999999999999E-2</v>
      </c>
      <c r="DD835">
        <v>0.10100000000000001</v>
      </c>
      <c r="DE835">
        <v>0</v>
      </c>
      <c r="DF835">
        <v>2008</v>
      </c>
      <c r="DG835">
        <v>0.11473139</v>
      </c>
      <c r="DH835">
        <v>0</v>
      </c>
      <c r="DI835">
        <v>0.11473139</v>
      </c>
      <c r="DJ835">
        <v>0.32471693000000001</v>
      </c>
      <c r="DK835">
        <v>0.32471693000000001</v>
      </c>
      <c r="DR835">
        <v>1</v>
      </c>
      <c r="DS835">
        <v>1</v>
      </c>
      <c r="DT835">
        <v>0</v>
      </c>
      <c r="DU835">
        <v>0</v>
      </c>
      <c r="DV835">
        <v>9033</v>
      </c>
      <c r="DW835">
        <v>348614.69</v>
      </c>
      <c r="DZ835">
        <v>38.592998999999999</v>
      </c>
      <c r="EA835">
        <v>1508</v>
      </c>
      <c r="EC835">
        <v>6954</v>
      </c>
      <c r="ED835">
        <v>155230.29999999999</v>
      </c>
      <c r="EF835">
        <v>22.322447</v>
      </c>
      <c r="EG835">
        <v>6799</v>
      </c>
      <c r="EN835">
        <v>155</v>
      </c>
      <c r="ES835">
        <v>0</v>
      </c>
      <c r="EV835">
        <v>17495</v>
      </c>
      <c r="EW835">
        <v>0</v>
      </c>
      <c r="EX835">
        <v>1</v>
      </c>
      <c r="FB835">
        <v>1733886.9</v>
      </c>
      <c r="FP835">
        <v>0</v>
      </c>
      <c r="FQ835">
        <v>111271.67999999999</v>
      </c>
      <c r="FV835">
        <v>271.03798999999998</v>
      </c>
      <c r="FW835">
        <v>111542.72</v>
      </c>
      <c r="FX835">
        <v>224165.36</v>
      </c>
      <c r="GL835">
        <v>-12453.181</v>
      </c>
      <c r="GM835">
        <v>5592.8320000000003</v>
      </c>
      <c r="GN835">
        <v>-5098.7739000000001</v>
      </c>
      <c r="GP835">
        <v>41.542000000000002</v>
      </c>
      <c r="GQ835">
        <v>323790.5</v>
      </c>
      <c r="GR835">
        <v>-164997.41</v>
      </c>
      <c r="GS835">
        <v>-164997.41</v>
      </c>
      <c r="HB835">
        <v>-1927.5940000000001</v>
      </c>
      <c r="HE835">
        <v>-166925</v>
      </c>
      <c r="HG835">
        <v>1597920.1</v>
      </c>
    </row>
    <row r="836" spans="1:215" x14ac:dyDescent="0.25">
      <c r="A836">
        <v>60</v>
      </c>
      <c r="B836" t="s">
        <v>1009</v>
      </c>
      <c r="C836">
        <v>2007</v>
      </c>
      <c r="E836" t="s">
        <v>1010</v>
      </c>
      <c r="F836">
        <v>1955</v>
      </c>
      <c r="G836">
        <v>0</v>
      </c>
      <c r="I836">
        <v>0</v>
      </c>
      <c r="J836" t="s">
        <v>1011</v>
      </c>
      <c r="K836" t="s">
        <v>1012</v>
      </c>
      <c r="L836" t="s">
        <v>1012</v>
      </c>
      <c r="M836">
        <v>3</v>
      </c>
      <c r="N836" t="s">
        <v>651</v>
      </c>
      <c r="O836">
        <v>1</v>
      </c>
      <c r="P836" t="s">
        <v>616</v>
      </c>
      <c r="Q836" t="s">
        <v>626</v>
      </c>
      <c r="R836">
        <v>2</v>
      </c>
      <c r="S836">
        <v>1</v>
      </c>
      <c r="T836" s="60">
        <v>39263</v>
      </c>
      <c r="U836" s="60">
        <v>39263</v>
      </c>
      <c r="V836" s="60">
        <v>39263</v>
      </c>
      <c r="W836" t="s">
        <v>201</v>
      </c>
      <c r="X836" t="s">
        <v>1013</v>
      </c>
      <c r="Y836" t="s">
        <v>627</v>
      </c>
      <c r="Z836">
        <v>3.2499999000000002E-2</v>
      </c>
      <c r="AA836">
        <v>8.2500003000000002E-2</v>
      </c>
      <c r="AB836">
        <v>1</v>
      </c>
      <c r="AC836">
        <v>0</v>
      </c>
      <c r="AD836">
        <v>3</v>
      </c>
      <c r="AE836">
        <v>1</v>
      </c>
      <c r="AF836">
        <v>3</v>
      </c>
      <c r="AG836">
        <v>28</v>
      </c>
      <c r="BP836" s="60">
        <v>39263</v>
      </c>
      <c r="BQ836">
        <v>1685807</v>
      </c>
      <c r="BR836">
        <v>2897267.5</v>
      </c>
      <c r="BS836">
        <v>0.58189999999999997</v>
      </c>
      <c r="BT836">
        <v>1211460.3999999999</v>
      </c>
      <c r="BV836">
        <v>365012.47</v>
      </c>
      <c r="BW836">
        <v>121264.53</v>
      </c>
      <c r="BX836">
        <v>1</v>
      </c>
      <c r="BY836">
        <v>0</v>
      </c>
      <c r="BZ836">
        <v>0</v>
      </c>
      <c r="CA836">
        <v>0</v>
      </c>
      <c r="CC836">
        <v>0.18090001</v>
      </c>
      <c r="CE836">
        <v>0.1464</v>
      </c>
      <c r="CG836">
        <v>0.12280000000000001</v>
      </c>
      <c r="CS836">
        <v>0</v>
      </c>
      <c r="CT836">
        <v>0</v>
      </c>
      <c r="CU836">
        <v>0</v>
      </c>
      <c r="CV836">
        <v>0.46300000000000002</v>
      </c>
      <c r="CW836">
        <v>0.20899999</v>
      </c>
      <c r="CX836">
        <v>0.25400001</v>
      </c>
      <c r="CY836">
        <v>0.27399999000000003</v>
      </c>
      <c r="CZ836">
        <v>0</v>
      </c>
      <c r="DA836">
        <v>0</v>
      </c>
      <c r="DB836">
        <v>0.13600001</v>
      </c>
      <c r="DC836">
        <v>2.9999998999999999E-2</v>
      </c>
      <c r="DD836">
        <v>9.8000005000000001E-2</v>
      </c>
      <c r="DE836">
        <v>0</v>
      </c>
      <c r="DF836">
        <v>2009</v>
      </c>
      <c r="DG836">
        <v>0.11479237</v>
      </c>
      <c r="DH836">
        <v>0</v>
      </c>
      <c r="DI836">
        <v>0.11479237</v>
      </c>
      <c r="DJ836">
        <v>0.32351792000000001</v>
      </c>
      <c r="DK836">
        <v>0.32351792000000001</v>
      </c>
      <c r="DR836">
        <v>1</v>
      </c>
      <c r="DS836">
        <v>1</v>
      </c>
      <c r="DT836">
        <v>0</v>
      </c>
      <c r="DU836">
        <v>0</v>
      </c>
      <c r="DV836">
        <v>8640</v>
      </c>
      <c r="DW836">
        <v>360842.41</v>
      </c>
      <c r="DZ836">
        <v>41.764000000000003</v>
      </c>
      <c r="EA836">
        <v>1609</v>
      </c>
      <c r="EC836">
        <v>7141</v>
      </c>
      <c r="ED836">
        <v>164048.45000000001</v>
      </c>
      <c r="EF836">
        <v>22.972754999999999</v>
      </c>
      <c r="EG836">
        <v>6974</v>
      </c>
      <c r="EN836">
        <v>167</v>
      </c>
      <c r="ES836">
        <v>0</v>
      </c>
      <c r="EV836">
        <v>17390</v>
      </c>
      <c r="EW836">
        <v>0</v>
      </c>
      <c r="EX836">
        <v>1</v>
      </c>
      <c r="FB836">
        <v>1810015.6</v>
      </c>
      <c r="FI836">
        <v>1825204.3</v>
      </c>
      <c r="FP836">
        <v>0</v>
      </c>
      <c r="FQ836">
        <v>121264.53</v>
      </c>
      <c r="FV836">
        <v>529.92602999999997</v>
      </c>
      <c r="FW836">
        <v>121794.46</v>
      </c>
      <c r="FX836">
        <v>300593.84000000003</v>
      </c>
      <c r="GL836">
        <v>-17512.525000000001</v>
      </c>
      <c r="GM836">
        <v>7136.4429</v>
      </c>
      <c r="GN836">
        <v>-6668.3481000000002</v>
      </c>
      <c r="GP836">
        <v>31.58</v>
      </c>
      <c r="GQ836">
        <v>405375.47</v>
      </c>
      <c r="GR836">
        <v>-175970.48</v>
      </c>
      <c r="GS836">
        <v>-175970.48</v>
      </c>
      <c r="HB836">
        <v>-2120.7638999999999</v>
      </c>
      <c r="HE836">
        <v>-178091.25</v>
      </c>
      <c r="HG836">
        <v>1825204.3</v>
      </c>
    </row>
    <row r="837" spans="1:215" x14ac:dyDescent="0.25">
      <c r="A837">
        <v>60</v>
      </c>
      <c r="B837" t="s">
        <v>1009</v>
      </c>
      <c r="C837">
        <v>2008</v>
      </c>
      <c r="E837" t="s">
        <v>1010</v>
      </c>
      <c r="F837">
        <v>1955</v>
      </c>
      <c r="G837">
        <v>0</v>
      </c>
      <c r="I837">
        <v>0</v>
      </c>
      <c r="J837" t="s">
        <v>1011</v>
      </c>
      <c r="K837" t="s">
        <v>1012</v>
      </c>
      <c r="L837" t="s">
        <v>1012</v>
      </c>
      <c r="M837">
        <v>3</v>
      </c>
      <c r="N837" t="s">
        <v>651</v>
      </c>
      <c r="O837">
        <v>1</v>
      </c>
      <c r="P837" t="s">
        <v>616</v>
      </c>
      <c r="Q837" t="s">
        <v>626</v>
      </c>
      <c r="R837">
        <v>2</v>
      </c>
      <c r="S837">
        <v>1</v>
      </c>
      <c r="T837" s="60">
        <v>39629</v>
      </c>
      <c r="U837" s="60">
        <v>39629</v>
      </c>
      <c r="V837" s="60">
        <v>39629</v>
      </c>
      <c r="W837" t="s">
        <v>201</v>
      </c>
      <c r="X837" t="s">
        <v>1013</v>
      </c>
      <c r="Y837" t="s">
        <v>627</v>
      </c>
      <c r="Z837">
        <v>3.2499999000000002E-2</v>
      </c>
      <c r="AA837">
        <v>8.2500003000000002E-2</v>
      </c>
      <c r="AB837">
        <v>1</v>
      </c>
      <c r="AC837">
        <v>0</v>
      </c>
      <c r="AD837">
        <v>3</v>
      </c>
      <c r="AE837">
        <v>1</v>
      </c>
      <c r="AF837">
        <v>3</v>
      </c>
      <c r="AG837">
        <v>27</v>
      </c>
      <c r="BP837" s="60">
        <v>39629</v>
      </c>
      <c r="BQ837">
        <v>1783902.3</v>
      </c>
      <c r="BR837">
        <v>3019633.8</v>
      </c>
      <c r="BS837">
        <v>0.59080005000000002</v>
      </c>
      <c r="BT837">
        <v>1235731.5</v>
      </c>
      <c r="BV837">
        <v>375600.44</v>
      </c>
      <c r="BW837">
        <v>123335.15</v>
      </c>
      <c r="BX837">
        <v>1</v>
      </c>
      <c r="BY837">
        <v>0</v>
      </c>
      <c r="BZ837">
        <v>0</v>
      </c>
      <c r="CA837">
        <v>0</v>
      </c>
      <c r="CC837">
        <v>-2.41E-2</v>
      </c>
      <c r="CE837">
        <v>9.8300002999999997E-2</v>
      </c>
      <c r="CG837">
        <v>0.1106</v>
      </c>
      <c r="CS837">
        <v>0</v>
      </c>
      <c r="CT837">
        <v>0</v>
      </c>
      <c r="CU837">
        <v>0</v>
      </c>
      <c r="CV837">
        <v>0.44700000000000001</v>
      </c>
      <c r="CW837">
        <v>0.214</v>
      </c>
      <c r="CX837">
        <v>0.23300000000000001</v>
      </c>
      <c r="CY837">
        <v>0.27800000000000002</v>
      </c>
      <c r="CZ837">
        <v>0</v>
      </c>
      <c r="DA837">
        <v>0</v>
      </c>
      <c r="DB837">
        <v>0.13400000000000001</v>
      </c>
      <c r="DC837">
        <v>4.5999999999999999E-2</v>
      </c>
      <c r="DD837">
        <v>9.4999999000000002E-2</v>
      </c>
      <c r="DE837">
        <v>0</v>
      </c>
      <c r="DF837">
        <v>2010</v>
      </c>
      <c r="DG837">
        <v>0.11497729</v>
      </c>
      <c r="DH837">
        <v>0</v>
      </c>
      <c r="DI837">
        <v>0.11497729</v>
      </c>
      <c r="DJ837">
        <v>0.33003059000000001</v>
      </c>
      <c r="DK837">
        <v>0.33003059000000001</v>
      </c>
      <c r="DR837">
        <v>1</v>
      </c>
      <c r="DS837">
        <v>1</v>
      </c>
      <c r="DT837">
        <v>0</v>
      </c>
      <c r="DU837">
        <v>0</v>
      </c>
      <c r="DV837">
        <v>8599</v>
      </c>
      <c r="DW837">
        <v>369424.66</v>
      </c>
      <c r="DZ837">
        <v>42.960999000000001</v>
      </c>
      <c r="EA837">
        <v>1687</v>
      </c>
      <c r="EC837">
        <v>7325</v>
      </c>
      <c r="ED837">
        <v>172112.94</v>
      </c>
      <c r="EF837">
        <v>23.496646999999999</v>
      </c>
      <c r="EG837">
        <v>7168</v>
      </c>
      <c r="EN837">
        <v>157</v>
      </c>
      <c r="ES837">
        <v>0</v>
      </c>
      <c r="EV837">
        <v>17611</v>
      </c>
      <c r="EW837">
        <v>0</v>
      </c>
      <c r="EX837">
        <v>1</v>
      </c>
      <c r="FB837">
        <v>1872894</v>
      </c>
      <c r="FI837">
        <v>1717754.1</v>
      </c>
      <c r="FP837">
        <v>0</v>
      </c>
      <c r="FQ837">
        <v>123335.15</v>
      </c>
      <c r="FV837">
        <v>1192.527</v>
      </c>
      <c r="FW837">
        <v>124527.67999999999</v>
      </c>
      <c r="FX837">
        <v>-39140.461000000003</v>
      </c>
      <c r="GB837">
        <v>23442.83</v>
      </c>
      <c r="GL837">
        <v>-27631.771000000001</v>
      </c>
      <c r="GM837">
        <v>3848.3479000000002</v>
      </c>
      <c r="GN837">
        <v>-3434.8339999999998</v>
      </c>
      <c r="GP837">
        <v>31.545999999999999</v>
      </c>
      <c r="GQ837">
        <v>81643.335999999996</v>
      </c>
      <c r="GR837">
        <v>-185801.36</v>
      </c>
      <c r="GS837">
        <v>-185801.36</v>
      </c>
      <c r="HB837">
        <v>-2371.2150999999999</v>
      </c>
      <c r="HE837">
        <v>-188172.58</v>
      </c>
      <c r="HG837">
        <v>1718675</v>
      </c>
    </row>
    <row r="838" spans="1:215" x14ac:dyDescent="0.25">
      <c r="A838">
        <v>60</v>
      </c>
      <c r="B838" t="s">
        <v>1009</v>
      </c>
      <c r="C838">
        <v>2009</v>
      </c>
      <c r="E838" t="s">
        <v>1010</v>
      </c>
      <c r="F838">
        <v>1955</v>
      </c>
      <c r="G838">
        <v>0</v>
      </c>
      <c r="I838">
        <v>0</v>
      </c>
      <c r="J838" t="s">
        <v>1011</v>
      </c>
      <c r="K838" t="s">
        <v>1012</v>
      </c>
      <c r="L838" t="s">
        <v>1012</v>
      </c>
      <c r="M838">
        <v>3</v>
      </c>
      <c r="N838" t="s">
        <v>651</v>
      </c>
      <c r="O838">
        <v>1</v>
      </c>
      <c r="P838" t="s">
        <v>616</v>
      </c>
      <c r="Q838" t="s">
        <v>626</v>
      </c>
      <c r="R838">
        <v>2</v>
      </c>
      <c r="S838">
        <v>1</v>
      </c>
      <c r="T838" s="60">
        <v>39994</v>
      </c>
      <c r="U838" s="60">
        <v>39994</v>
      </c>
      <c r="V838" s="60">
        <v>39994</v>
      </c>
      <c r="W838" t="s">
        <v>201</v>
      </c>
      <c r="X838" t="s">
        <v>1013</v>
      </c>
      <c r="Y838" t="s">
        <v>627</v>
      </c>
      <c r="Z838">
        <v>3.2499999000000002E-2</v>
      </c>
      <c r="AA838">
        <v>8.2500003000000002E-2</v>
      </c>
      <c r="AB838">
        <v>1</v>
      </c>
      <c r="AC838">
        <v>0</v>
      </c>
      <c r="AD838">
        <v>3</v>
      </c>
      <c r="AE838">
        <v>1</v>
      </c>
      <c r="AF838">
        <v>3</v>
      </c>
      <c r="AG838">
        <v>24</v>
      </c>
      <c r="BP838" s="60">
        <v>39994</v>
      </c>
      <c r="BQ838">
        <v>1471496.6</v>
      </c>
      <c r="BR838">
        <v>3113393.8</v>
      </c>
      <c r="BS838">
        <v>0.47259997999999998</v>
      </c>
      <c r="BT838">
        <v>1641897</v>
      </c>
      <c r="BV838">
        <v>379590.28</v>
      </c>
      <c r="BW838">
        <v>122599.3</v>
      </c>
      <c r="BX838">
        <v>1</v>
      </c>
      <c r="BY838">
        <v>0</v>
      </c>
      <c r="BZ838">
        <v>0</v>
      </c>
      <c r="CA838">
        <v>0</v>
      </c>
      <c r="CC838">
        <v>-0.24700000999999999</v>
      </c>
      <c r="CE838">
        <v>-4.6100002000000001E-2</v>
      </c>
      <c r="CG838">
        <v>2.0599999000000001E-2</v>
      </c>
      <c r="CS838">
        <v>0</v>
      </c>
      <c r="CT838">
        <v>0</v>
      </c>
      <c r="CU838">
        <v>0</v>
      </c>
      <c r="CV838">
        <v>0.44999999000000002</v>
      </c>
      <c r="CW838">
        <v>0.21700000999999999</v>
      </c>
      <c r="CX838">
        <v>0.23300000000000001</v>
      </c>
      <c r="CY838">
        <v>0.28899999999999998</v>
      </c>
      <c r="CZ838">
        <v>0</v>
      </c>
      <c r="DA838">
        <v>0</v>
      </c>
      <c r="DB838">
        <v>0.127</v>
      </c>
      <c r="DC838">
        <v>3.9999999000000001E-2</v>
      </c>
      <c r="DD838">
        <v>9.3999997000000002E-2</v>
      </c>
      <c r="DE838">
        <v>0</v>
      </c>
      <c r="DF838">
        <v>2011</v>
      </c>
      <c r="DG838">
        <v>0.11610425000000001</v>
      </c>
      <c r="DH838">
        <v>0</v>
      </c>
      <c r="DI838">
        <v>0.11610425000000001</v>
      </c>
      <c r="DJ838">
        <v>0.41262611999999999</v>
      </c>
      <c r="DK838">
        <v>0.41262611999999999</v>
      </c>
      <c r="DR838">
        <v>1</v>
      </c>
      <c r="DS838">
        <v>1</v>
      </c>
      <c r="DT838">
        <v>0</v>
      </c>
      <c r="DU838">
        <v>0</v>
      </c>
      <c r="DV838">
        <v>8784</v>
      </c>
      <c r="DW838">
        <v>377652.25</v>
      </c>
      <c r="DZ838">
        <v>42.993000000000002</v>
      </c>
      <c r="EA838">
        <v>1733</v>
      </c>
      <c r="EC838">
        <v>7470</v>
      </c>
      <c r="ED838">
        <v>179850.47</v>
      </c>
      <c r="EF838">
        <v>24.076367999999999</v>
      </c>
      <c r="EG838">
        <v>7324</v>
      </c>
      <c r="EN838">
        <v>146</v>
      </c>
      <c r="ES838">
        <v>0</v>
      </c>
      <c r="EV838">
        <v>17987</v>
      </c>
      <c r="EW838">
        <v>0</v>
      </c>
      <c r="EX838">
        <v>1</v>
      </c>
      <c r="FB838">
        <v>1947454.3</v>
      </c>
      <c r="FI838">
        <v>1226247.3</v>
      </c>
      <c r="FP838">
        <v>0</v>
      </c>
      <c r="FQ838">
        <v>122599.3</v>
      </c>
      <c r="FV838">
        <v>444</v>
      </c>
      <c r="FW838">
        <v>123043.3</v>
      </c>
      <c r="FX838">
        <v>-427918.47</v>
      </c>
      <c r="GB838">
        <v>20639.463</v>
      </c>
      <c r="GL838">
        <v>-19379.111000000001</v>
      </c>
      <c r="GM838">
        <v>701.75201000000004</v>
      </c>
      <c r="GN838">
        <v>-308.95001000000002</v>
      </c>
      <c r="GP838">
        <v>33.570999</v>
      </c>
      <c r="GQ838">
        <v>-303188.44</v>
      </c>
      <c r="GR838">
        <v>-192013.25</v>
      </c>
      <c r="GS838">
        <v>-192013.25</v>
      </c>
      <c r="HB838">
        <v>-2339.5010000000002</v>
      </c>
      <c r="HE838">
        <v>-194352.75</v>
      </c>
      <c r="HG838">
        <v>1221133.8999999999</v>
      </c>
    </row>
    <row r="839" spans="1:215" x14ac:dyDescent="0.25">
      <c r="A839">
        <v>60</v>
      </c>
      <c r="B839" t="s">
        <v>1009</v>
      </c>
      <c r="C839">
        <v>2010</v>
      </c>
      <c r="E839" t="s">
        <v>1010</v>
      </c>
      <c r="F839">
        <v>1955</v>
      </c>
      <c r="G839">
        <v>0</v>
      </c>
      <c r="I839">
        <v>0</v>
      </c>
      <c r="J839" t="s">
        <v>1011</v>
      </c>
      <c r="K839" t="s">
        <v>1012</v>
      </c>
      <c r="L839" t="s">
        <v>1012</v>
      </c>
      <c r="M839">
        <v>3</v>
      </c>
      <c r="N839" t="s">
        <v>651</v>
      </c>
      <c r="O839">
        <v>1</v>
      </c>
      <c r="P839" t="s">
        <v>616</v>
      </c>
      <c r="Q839" t="s">
        <v>626</v>
      </c>
      <c r="R839">
        <v>2</v>
      </c>
      <c r="S839">
        <v>1</v>
      </c>
      <c r="T839" s="60">
        <v>40359</v>
      </c>
      <c r="U839" s="60">
        <v>40359</v>
      </c>
      <c r="V839" s="60">
        <v>40359</v>
      </c>
      <c r="W839" t="s">
        <v>201</v>
      </c>
      <c r="X839" t="s">
        <v>1013</v>
      </c>
      <c r="Y839" t="s">
        <v>627</v>
      </c>
      <c r="Z839">
        <v>3.2499999000000002E-2</v>
      </c>
      <c r="AA839">
        <v>8.2500003000000002E-2</v>
      </c>
      <c r="AB839">
        <v>1</v>
      </c>
      <c r="AC839">
        <v>0</v>
      </c>
      <c r="AD839">
        <v>3</v>
      </c>
      <c r="AE839">
        <v>1</v>
      </c>
      <c r="AF839">
        <v>3</v>
      </c>
      <c r="AG839">
        <v>22</v>
      </c>
      <c r="BP839" s="60">
        <v>40359</v>
      </c>
      <c r="BQ839">
        <v>1375844.6</v>
      </c>
      <c r="BR839">
        <v>3258867</v>
      </c>
      <c r="BS839">
        <v>0.42220002000000001</v>
      </c>
      <c r="BT839">
        <v>1883022.4</v>
      </c>
      <c r="BV839">
        <v>378063</v>
      </c>
      <c r="BW839">
        <v>124052.53</v>
      </c>
      <c r="BX839">
        <v>1</v>
      </c>
      <c r="BY839">
        <v>0</v>
      </c>
      <c r="BZ839">
        <v>0</v>
      </c>
      <c r="CA839">
        <v>0</v>
      </c>
      <c r="CC839">
        <v>0.12909999</v>
      </c>
      <c r="CE839">
        <v>-5.9999998999999998E-2</v>
      </c>
      <c r="CG839">
        <v>2.4E-2</v>
      </c>
      <c r="CJ839">
        <v>3.1065024E-2</v>
      </c>
      <c r="CS839">
        <v>0</v>
      </c>
      <c r="CT839">
        <v>0</v>
      </c>
      <c r="CU839">
        <v>1</v>
      </c>
      <c r="CV839">
        <v>0.41599997999999999</v>
      </c>
      <c r="CW839">
        <v>0.222</v>
      </c>
      <c r="CX839">
        <v>0.19399999000000001</v>
      </c>
      <c r="CY839">
        <v>0.34400001000000002</v>
      </c>
      <c r="CZ839">
        <v>0</v>
      </c>
      <c r="DA839">
        <v>0</v>
      </c>
      <c r="DB839">
        <v>0.111</v>
      </c>
      <c r="DC839">
        <v>0.01</v>
      </c>
      <c r="DD839">
        <v>0.11899999999999999</v>
      </c>
      <c r="DE839">
        <v>0</v>
      </c>
      <c r="DF839">
        <v>2012</v>
      </c>
      <c r="DG839">
        <v>0.1187</v>
      </c>
      <c r="DH839">
        <v>0</v>
      </c>
      <c r="DI839">
        <v>0.1187</v>
      </c>
      <c r="DJ839">
        <v>0.47860000000000003</v>
      </c>
      <c r="DK839">
        <v>0.47860000000000003</v>
      </c>
      <c r="DR839">
        <v>1</v>
      </c>
      <c r="DS839">
        <v>1</v>
      </c>
      <c r="DT839">
        <v>0</v>
      </c>
      <c r="DU839">
        <v>0</v>
      </c>
      <c r="DV839">
        <v>8457</v>
      </c>
      <c r="DW839">
        <v>369911.25</v>
      </c>
      <c r="DZ839">
        <v>43.740001999999997</v>
      </c>
      <c r="EA839">
        <v>1787</v>
      </c>
      <c r="EC839">
        <v>7606</v>
      </c>
      <c r="ED839">
        <v>187267.53</v>
      </c>
      <c r="EF839">
        <v>24.621027000000002</v>
      </c>
      <c r="EG839">
        <v>7461</v>
      </c>
      <c r="EN839">
        <v>145</v>
      </c>
      <c r="ES839">
        <v>0</v>
      </c>
      <c r="EV839">
        <v>17850</v>
      </c>
      <c r="EW839">
        <v>0</v>
      </c>
      <c r="EX839">
        <v>1</v>
      </c>
      <c r="FB839">
        <v>2034355.8</v>
      </c>
      <c r="FI839">
        <v>1309503</v>
      </c>
      <c r="FP839">
        <v>0</v>
      </c>
      <c r="FQ839">
        <v>124052.53</v>
      </c>
      <c r="FV839">
        <v>424.17200000000003</v>
      </c>
      <c r="FW839">
        <v>124476.7</v>
      </c>
      <c r="FX839">
        <v>163585.64000000001</v>
      </c>
      <c r="GB839">
        <v>20810.73</v>
      </c>
      <c r="GL839">
        <v>-18067.442999999999</v>
      </c>
      <c r="GM839">
        <v>169.46001000000001</v>
      </c>
      <c r="GN839">
        <v>-191.339</v>
      </c>
      <c r="GP839">
        <v>33.145000000000003</v>
      </c>
      <c r="GQ839">
        <v>290816.90999999997</v>
      </c>
      <c r="GR839">
        <v>-196721.28</v>
      </c>
      <c r="GS839">
        <v>-196721.28</v>
      </c>
      <c r="HB839">
        <v>-2512.1808999999998</v>
      </c>
      <c r="HE839">
        <v>-199233.45</v>
      </c>
      <c r="HG839">
        <v>1312717.3</v>
      </c>
    </row>
    <row r="840" spans="1:215" x14ac:dyDescent="0.25">
      <c r="A840">
        <v>60</v>
      </c>
      <c r="B840" t="s">
        <v>1009</v>
      </c>
      <c r="C840">
        <v>2011</v>
      </c>
      <c r="E840" t="s">
        <v>1010</v>
      </c>
      <c r="F840">
        <v>1955</v>
      </c>
      <c r="G840">
        <v>0</v>
      </c>
      <c r="I840">
        <v>0</v>
      </c>
      <c r="J840" t="s">
        <v>1011</v>
      </c>
      <c r="K840" t="s">
        <v>1012</v>
      </c>
      <c r="L840" t="s">
        <v>1012</v>
      </c>
      <c r="M840">
        <v>3</v>
      </c>
      <c r="N840" t="s">
        <v>651</v>
      </c>
      <c r="O840">
        <v>1</v>
      </c>
      <c r="P840" t="s">
        <v>616</v>
      </c>
      <c r="Q840" t="s">
        <v>626</v>
      </c>
      <c r="R840">
        <v>2</v>
      </c>
      <c r="S840">
        <v>1</v>
      </c>
      <c r="T840" s="60">
        <v>40724</v>
      </c>
      <c r="U840" s="60">
        <v>40724</v>
      </c>
      <c r="V840" s="60">
        <v>40724</v>
      </c>
      <c r="W840" t="s">
        <v>201</v>
      </c>
      <c r="X840" t="s">
        <v>1013</v>
      </c>
      <c r="Y840" t="s">
        <v>627</v>
      </c>
      <c r="Z840">
        <v>3.2499999000000002E-2</v>
      </c>
      <c r="AA840">
        <v>8.2500003000000002E-2</v>
      </c>
      <c r="AB840">
        <v>1</v>
      </c>
      <c r="AC840">
        <v>0</v>
      </c>
      <c r="AD840">
        <v>3</v>
      </c>
      <c r="AE840">
        <v>1</v>
      </c>
      <c r="AF840">
        <v>3</v>
      </c>
      <c r="AG840">
        <v>21</v>
      </c>
      <c r="BP840" s="60">
        <v>40724</v>
      </c>
      <c r="BQ840">
        <v>1427290.8</v>
      </c>
      <c r="BR840">
        <v>3297589.8</v>
      </c>
      <c r="BS840">
        <v>0.43279999000000002</v>
      </c>
      <c r="BT840">
        <v>1870299.1</v>
      </c>
      <c r="BV840">
        <v>362654.38</v>
      </c>
      <c r="BW840">
        <v>150022.17000000001</v>
      </c>
      <c r="BX840">
        <v>1</v>
      </c>
      <c r="BY840">
        <v>0</v>
      </c>
      <c r="BZ840">
        <v>0</v>
      </c>
      <c r="CA840">
        <v>0</v>
      </c>
      <c r="CC840">
        <v>0.21780000999999999</v>
      </c>
      <c r="CE840">
        <v>1.2E-2</v>
      </c>
      <c r="CG840">
        <v>3.61E-2</v>
      </c>
      <c r="CJ840">
        <v>5.5347357E-2</v>
      </c>
      <c r="CR840">
        <v>1</v>
      </c>
      <c r="CS840">
        <v>0</v>
      </c>
      <c r="CT840">
        <v>0</v>
      </c>
      <c r="CU840">
        <v>1</v>
      </c>
      <c r="CV840">
        <v>0.315</v>
      </c>
      <c r="CW840">
        <v>0</v>
      </c>
      <c r="CX840">
        <v>0</v>
      </c>
      <c r="CY840">
        <v>0.23</v>
      </c>
      <c r="CZ840">
        <v>0</v>
      </c>
      <c r="DA840">
        <v>0</v>
      </c>
      <c r="DB840">
        <v>0.17</v>
      </c>
      <c r="DC840">
        <v>1.6000001E-2</v>
      </c>
      <c r="DD840">
        <v>0.26900002000000001</v>
      </c>
      <c r="DE840">
        <v>0</v>
      </c>
      <c r="DF840">
        <v>2013</v>
      </c>
      <c r="DG840">
        <v>0.11432508</v>
      </c>
      <c r="DH840">
        <v>1.25081E-4</v>
      </c>
      <c r="DI840">
        <v>0.1142</v>
      </c>
      <c r="DJ840">
        <v>0.48269999000000002</v>
      </c>
      <c r="DK840">
        <v>0.48282507000000002</v>
      </c>
      <c r="DR840">
        <v>1</v>
      </c>
      <c r="DS840">
        <v>1</v>
      </c>
      <c r="DT840">
        <v>0</v>
      </c>
      <c r="DU840">
        <v>0</v>
      </c>
      <c r="DV840">
        <v>8231</v>
      </c>
      <c r="DW840">
        <v>361639</v>
      </c>
      <c r="DZ840">
        <v>43.936000999999997</v>
      </c>
      <c r="EA840">
        <v>1846</v>
      </c>
      <c r="EC840">
        <v>7775</v>
      </c>
      <c r="ED840">
        <v>191892.66</v>
      </c>
      <c r="EF840">
        <v>24.680727000000001</v>
      </c>
      <c r="EG840">
        <v>7608</v>
      </c>
      <c r="EN840">
        <v>167</v>
      </c>
      <c r="ES840">
        <v>0</v>
      </c>
      <c r="EV840">
        <v>17852</v>
      </c>
      <c r="EW840">
        <v>0</v>
      </c>
      <c r="EX840">
        <v>1</v>
      </c>
      <c r="FB840">
        <v>2045123.8</v>
      </c>
      <c r="FI840">
        <v>1552348</v>
      </c>
      <c r="FP840">
        <v>45.360999999999997</v>
      </c>
      <c r="FQ840">
        <v>150022.17000000001</v>
      </c>
      <c r="FV840">
        <v>18063.259999999998</v>
      </c>
      <c r="FW840">
        <v>168130.8</v>
      </c>
      <c r="FX840">
        <v>271818.65999999997</v>
      </c>
      <c r="GB840">
        <v>26222.243999999999</v>
      </c>
      <c r="GL840">
        <v>-18538.828000000001</v>
      </c>
      <c r="GM840">
        <v>191.71898999999999</v>
      </c>
      <c r="GN840">
        <v>-81.752998000000005</v>
      </c>
      <c r="GP840">
        <v>33.140999000000001</v>
      </c>
      <c r="GQ840">
        <v>447775.97</v>
      </c>
      <c r="GR840">
        <v>-202153.77</v>
      </c>
      <c r="GS840">
        <v>-202153.77</v>
      </c>
      <c r="HB840">
        <v>-2658.8490999999999</v>
      </c>
      <c r="HE840">
        <v>-204812.61</v>
      </c>
      <c r="HG840">
        <v>1555680.6</v>
      </c>
    </row>
    <row r="841" spans="1:215" x14ac:dyDescent="0.25">
      <c r="A841">
        <v>60</v>
      </c>
      <c r="B841" t="s">
        <v>1009</v>
      </c>
      <c r="C841">
        <v>2012</v>
      </c>
      <c r="E841" t="s">
        <v>1010</v>
      </c>
      <c r="F841">
        <v>1955</v>
      </c>
      <c r="G841">
        <v>0</v>
      </c>
      <c r="I841">
        <v>0</v>
      </c>
      <c r="J841" t="s">
        <v>1011</v>
      </c>
      <c r="K841" t="s">
        <v>1012</v>
      </c>
      <c r="L841" t="s">
        <v>1012</v>
      </c>
      <c r="M841">
        <v>3</v>
      </c>
      <c r="N841" t="s">
        <v>651</v>
      </c>
      <c r="O841">
        <v>1</v>
      </c>
      <c r="P841" t="s">
        <v>616</v>
      </c>
      <c r="Q841" t="s">
        <v>626</v>
      </c>
      <c r="R841">
        <v>2</v>
      </c>
      <c r="S841">
        <v>1</v>
      </c>
      <c r="T841" s="60">
        <v>41090</v>
      </c>
      <c r="U841" s="60">
        <v>41090</v>
      </c>
      <c r="V841" s="60">
        <v>41090</v>
      </c>
      <c r="W841" t="s">
        <v>201</v>
      </c>
      <c r="X841" t="s">
        <v>1013</v>
      </c>
      <c r="Y841" t="s">
        <v>627</v>
      </c>
      <c r="Z841">
        <v>3.2499999000000002E-2</v>
      </c>
      <c r="AA841">
        <v>8.2500003000000002E-2</v>
      </c>
      <c r="AB841">
        <v>1</v>
      </c>
      <c r="AC841">
        <v>0</v>
      </c>
      <c r="AD841">
        <v>3</v>
      </c>
      <c r="AE841">
        <v>1</v>
      </c>
      <c r="AF841">
        <v>3</v>
      </c>
      <c r="AG841">
        <v>20</v>
      </c>
      <c r="BP841" s="60">
        <v>41090</v>
      </c>
      <c r="BQ841">
        <v>1531033.6000000001</v>
      </c>
      <c r="BR841">
        <v>3306278.8</v>
      </c>
      <c r="BS841">
        <v>0.46310002</v>
      </c>
      <c r="BT841">
        <v>1775245</v>
      </c>
      <c r="BV841">
        <v>341637.56</v>
      </c>
      <c r="BW841">
        <v>164880.14000000001</v>
      </c>
      <c r="BX841">
        <v>1</v>
      </c>
      <c r="BY841">
        <v>0</v>
      </c>
      <c r="BZ841">
        <v>0</v>
      </c>
      <c r="CA841">
        <v>0</v>
      </c>
      <c r="CC841">
        <v>2.75E-2</v>
      </c>
      <c r="CE841">
        <v>0.122</v>
      </c>
      <c r="CG841">
        <v>7.4999999999999997E-3</v>
      </c>
      <c r="CJ841">
        <v>6.4431787000000004E-2</v>
      </c>
      <c r="CR841">
        <v>1</v>
      </c>
      <c r="CS841">
        <v>0</v>
      </c>
      <c r="CT841">
        <v>0</v>
      </c>
      <c r="CU841">
        <v>1</v>
      </c>
      <c r="CV841">
        <v>0.29499998999999999</v>
      </c>
      <c r="CW841">
        <v>0</v>
      </c>
      <c r="CX841">
        <v>0</v>
      </c>
      <c r="CY841">
        <v>0.23100001000000001</v>
      </c>
      <c r="CZ841">
        <v>0</v>
      </c>
      <c r="DA841">
        <v>0</v>
      </c>
      <c r="DB841">
        <v>0</v>
      </c>
      <c r="DC841">
        <v>3.0000000000000001E-3</v>
      </c>
      <c r="DD841">
        <v>0.46999996999999999</v>
      </c>
      <c r="DE841">
        <v>0</v>
      </c>
      <c r="DF841">
        <v>2014</v>
      </c>
      <c r="DG841">
        <v>0.12529375000000001</v>
      </c>
      <c r="DH841">
        <v>5.93737E-4</v>
      </c>
      <c r="DI841">
        <v>0.12470000000000001</v>
      </c>
      <c r="DJ841">
        <v>0.54439998000000001</v>
      </c>
      <c r="DK841">
        <v>0.54499370000000003</v>
      </c>
      <c r="DR841">
        <v>1</v>
      </c>
      <c r="DS841">
        <v>1</v>
      </c>
      <c r="DT841">
        <v>0</v>
      </c>
      <c r="DU841">
        <v>0</v>
      </c>
      <c r="DV841">
        <v>7458</v>
      </c>
      <c r="DW841">
        <v>329293.15999999997</v>
      </c>
      <c r="DZ841">
        <v>44.152999999999999</v>
      </c>
      <c r="EA841">
        <v>2025</v>
      </c>
      <c r="EC841">
        <v>8055</v>
      </c>
      <c r="ED841">
        <v>201906.77</v>
      </c>
      <c r="EF841">
        <v>25.066016999999999</v>
      </c>
      <c r="EG841">
        <v>7879</v>
      </c>
      <c r="EN841">
        <v>176</v>
      </c>
      <c r="ES841">
        <v>0</v>
      </c>
      <c r="EV841">
        <v>17538</v>
      </c>
      <c r="EW841">
        <v>0</v>
      </c>
      <c r="EX841">
        <v>1</v>
      </c>
      <c r="EZ841">
        <v>1466446.6</v>
      </c>
      <c r="FA841">
        <v>64201.828000000001</v>
      </c>
      <c r="FB841">
        <v>2132713</v>
      </c>
      <c r="FI841">
        <v>1538653</v>
      </c>
      <c r="FP841">
        <v>202.84299999999999</v>
      </c>
      <c r="FQ841">
        <v>164880.14000000001</v>
      </c>
      <c r="FV841">
        <v>1173.8521000000001</v>
      </c>
      <c r="FW841">
        <v>166256.82999999999</v>
      </c>
      <c r="FX841">
        <v>24342.526999999998</v>
      </c>
      <c r="GB841">
        <v>34245.406000000003</v>
      </c>
      <c r="GL841">
        <v>-16706.403999999999</v>
      </c>
      <c r="GM841">
        <v>173.381</v>
      </c>
      <c r="GN841">
        <v>36.652000000000001</v>
      </c>
      <c r="GP841">
        <v>13.76</v>
      </c>
      <c r="GQ841">
        <v>208362.16</v>
      </c>
      <c r="GR841">
        <v>-219704.31</v>
      </c>
      <c r="GS841">
        <v>-219704.31</v>
      </c>
      <c r="HB841">
        <v>-2934.9690000000001</v>
      </c>
      <c r="HE841">
        <v>-222639.28</v>
      </c>
      <c r="HG841">
        <v>1541403.5</v>
      </c>
    </row>
    <row r="842" spans="1:215" x14ac:dyDescent="0.25">
      <c r="A842">
        <v>60</v>
      </c>
      <c r="B842" t="s">
        <v>1009</v>
      </c>
      <c r="C842">
        <v>2013</v>
      </c>
      <c r="E842" t="s">
        <v>1010</v>
      </c>
      <c r="F842">
        <v>1955</v>
      </c>
      <c r="G842">
        <v>0</v>
      </c>
      <c r="I842">
        <v>0</v>
      </c>
      <c r="J842" t="s">
        <v>1011</v>
      </c>
      <c r="K842" t="s">
        <v>1012</v>
      </c>
      <c r="L842" t="s">
        <v>1012</v>
      </c>
      <c r="M842">
        <v>3</v>
      </c>
      <c r="N842" t="s">
        <v>651</v>
      </c>
      <c r="O842">
        <v>1</v>
      </c>
      <c r="P842" t="s">
        <v>616</v>
      </c>
      <c r="Q842" t="s">
        <v>626</v>
      </c>
      <c r="R842">
        <v>2</v>
      </c>
      <c r="S842">
        <v>1</v>
      </c>
      <c r="T842" s="60">
        <v>41455</v>
      </c>
      <c r="U842" s="60">
        <v>41455</v>
      </c>
      <c r="V842" s="60">
        <v>41455</v>
      </c>
      <c r="W842" t="s">
        <v>201</v>
      </c>
      <c r="X842" t="s">
        <v>1013</v>
      </c>
      <c r="Y842" t="s">
        <v>627</v>
      </c>
      <c r="Z842">
        <v>2.9999998999999999E-2</v>
      </c>
      <c r="AA842">
        <v>7.7500000999999999E-2</v>
      </c>
      <c r="AB842">
        <v>1</v>
      </c>
      <c r="AC842">
        <v>0</v>
      </c>
      <c r="AD842">
        <v>3</v>
      </c>
      <c r="AE842">
        <v>1</v>
      </c>
      <c r="AF842">
        <v>3</v>
      </c>
      <c r="AG842">
        <v>18</v>
      </c>
      <c r="AI842" t="s">
        <v>1014</v>
      </c>
      <c r="AO842">
        <v>1681869.9</v>
      </c>
      <c r="AP842">
        <v>1657402.4</v>
      </c>
      <c r="AQ842">
        <v>-53807.601999999999</v>
      </c>
      <c r="AR842">
        <v>0</v>
      </c>
      <c r="AS842">
        <v>0</v>
      </c>
      <c r="AT842">
        <v>0</v>
      </c>
      <c r="AU842">
        <v>1</v>
      </c>
      <c r="AV842">
        <v>4</v>
      </c>
      <c r="AX842">
        <v>0</v>
      </c>
      <c r="AY842">
        <v>0.33333333999999998</v>
      </c>
      <c r="AZ842">
        <v>3</v>
      </c>
      <c r="BA842">
        <v>0</v>
      </c>
      <c r="BB842">
        <v>0</v>
      </c>
      <c r="BC842">
        <v>4</v>
      </c>
      <c r="BD842">
        <v>2</v>
      </c>
      <c r="BE842">
        <v>1</v>
      </c>
      <c r="BF842">
        <v>1.2</v>
      </c>
      <c r="BG842">
        <v>0.80000000999999998</v>
      </c>
      <c r="BP842" s="60">
        <v>41455</v>
      </c>
      <c r="BQ842">
        <v>1657402.4</v>
      </c>
      <c r="BR842">
        <v>3583975.5</v>
      </c>
      <c r="BS842">
        <v>0.46240002000000002</v>
      </c>
      <c r="BT842">
        <v>1926573.1</v>
      </c>
      <c r="BV842">
        <v>329481.5</v>
      </c>
      <c r="BW842">
        <v>170836.11</v>
      </c>
      <c r="BX842">
        <v>1</v>
      </c>
      <c r="BY842">
        <v>0</v>
      </c>
      <c r="BZ842">
        <v>0</v>
      </c>
      <c r="CA842">
        <v>0</v>
      </c>
      <c r="CC842">
        <v>0.13420001000000001</v>
      </c>
      <c r="CE842">
        <v>0.1236</v>
      </c>
      <c r="CG842">
        <v>3.8199997999999999E-2</v>
      </c>
      <c r="CJ842">
        <v>7.3799998000000006E-2</v>
      </c>
      <c r="CR842">
        <v>1</v>
      </c>
      <c r="CS842">
        <v>0</v>
      </c>
      <c r="CT842">
        <v>0</v>
      </c>
      <c r="CU842">
        <v>0</v>
      </c>
      <c r="CV842">
        <v>0.32299998000000002</v>
      </c>
      <c r="CW842">
        <v>0</v>
      </c>
      <c r="CX842">
        <v>0</v>
      </c>
      <c r="CY842">
        <v>0.20499999999999999</v>
      </c>
      <c r="CZ842">
        <v>0</v>
      </c>
      <c r="DA842">
        <v>0</v>
      </c>
      <c r="DB842">
        <v>0.13900000000000001</v>
      </c>
      <c r="DC842">
        <v>1.2E-2</v>
      </c>
      <c r="DD842">
        <v>0.32099998000000002</v>
      </c>
      <c r="DE842">
        <v>0</v>
      </c>
      <c r="DF842">
        <v>2015</v>
      </c>
      <c r="DG842">
        <v>0.12812831</v>
      </c>
      <c r="DH842">
        <v>1.52831E-3</v>
      </c>
      <c r="DI842">
        <v>0.12659999999999999</v>
      </c>
      <c r="DJ842">
        <v>0.58630002000000003</v>
      </c>
      <c r="DK842">
        <v>0.58782833999999995</v>
      </c>
      <c r="DR842">
        <v>1</v>
      </c>
      <c r="DS842">
        <v>1</v>
      </c>
      <c r="DT842">
        <v>0</v>
      </c>
      <c r="DU842">
        <v>0</v>
      </c>
      <c r="DV842">
        <v>7319</v>
      </c>
      <c r="DW842">
        <v>323205.78000000003</v>
      </c>
      <c r="DZ842">
        <v>44.16</v>
      </c>
      <c r="EA842">
        <v>2152</v>
      </c>
      <c r="EC842">
        <v>8290</v>
      </c>
      <c r="ED842">
        <v>210904.47</v>
      </c>
      <c r="EF842">
        <v>25.440828</v>
      </c>
      <c r="EG842">
        <v>8115</v>
      </c>
      <c r="EN842">
        <v>175</v>
      </c>
      <c r="ES842">
        <v>0</v>
      </c>
      <c r="EV842">
        <v>17761</v>
      </c>
      <c r="EW842">
        <v>0</v>
      </c>
      <c r="EX842">
        <v>1</v>
      </c>
      <c r="FB842">
        <v>2332627</v>
      </c>
      <c r="FI842">
        <v>1681869.9</v>
      </c>
      <c r="FP842">
        <v>503.54998999999998</v>
      </c>
      <c r="FQ842">
        <v>170836.11</v>
      </c>
      <c r="FV842">
        <v>2363.7339000000002</v>
      </c>
      <c r="FW842">
        <v>173703.41</v>
      </c>
      <c r="FX842">
        <v>186554.23</v>
      </c>
      <c r="GB842">
        <v>32892.137000000002</v>
      </c>
      <c r="GL842">
        <v>-21481.798999999999</v>
      </c>
      <c r="GM842">
        <v>222.35699</v>
      </c>
      <c r="GN842">
        <v>-47.497002000000002</v>
      </c>
      <c r="GP842">
        <v>1.65</v>
      </c>
      <c r="GQ842">
        <v>371844.5</v>
      </c>
      <c r="GR842">
        <v>-224518.09</v>
      </c>
      <c r="GS842">
        <v>-224518.09</v>
      </c>
      <c r="HB842">
        <v>-2997.2251000000001</v>
      </c>
      <c r="HE842">
        <v>-227515.33</v>
      </c>
      <c r="HG842">
        <v>1685732.8</v>
      </c>
    </row>
    <row r="843" spans="1:215" x14ac:dyDescent="0.25">
      <c r="A843">
        <v>60</v>
      </c>
      <c r="B843" t="s">
        <v>1009</v>
      </c>
      <c r="C843">
        <v>2014</v>
      </c>
      <c r="E843" t="s">
        <v>1010</v>
      </c>
      <c r="F843">
        <v>1955</v>
      </c>
      <c r="G843">
        <v>0</v>
      </c>
      <c r="I843">
        <v>0</v>
      </c>
      <c r="J843" t="s">
        <v>1011</v>
      </c>
      <c r="K843" t="s">
        <v>1012</v>
      </c>
      <c r="L843" t="s">
        <v>1012</v>
      </c>
      <c r="M843">
        <v>3</v>
      </c>
      <c r="N843" t="s">
        <v>651</v>
      </c>
      <c r="O843">
        <v>1</v>
      </c>
      <c r="P843" t="s">
        <v>616</v>
      </c>
      <c r="Q843" t="s">
        <v>626</v>
      </c>
      <c r="R843">
        <v>2</v>
      </c>
      <c r="S843">
        <v>1</v>
      </c>
      <c r="T843" s="60">
        <v>41820</v>
      </c>
      <c r="U843" s="60">
        <v>41820</v>
      </c>
      <c r="V843" s="60">
        <v>41820</v>
      </c>
      <c r="W843" t="s">
        <v>201</v>
      </c>
      <c r="X843" t="s">
        <v>1013</v>
      </c>
      <c r="Y843" t="s">
        <v>627</v>
      </c>
      <c r="Z843">
        <v>2.9999998999999999E-2</v>
      </c>
      <c r="AA843">
        <v>7.7500000999999999E-2</v>
      </c>
      <c r="AB843">
        <v>1</v>
      </c>
      <c r="AC843">
        <v>0</v>
      </c>
      <c r="AD843">
        <v>3</v>
      </c>
      <c r="AE843">
        <v>1</v>
      </c>
      <c r="AF843">
        <v>3</v>
      </c>
      <c r="AG843">
        <v>17</v>
      </c>
      <c r="AI843" t="s">
        <v>1015</v>
      </c>
      <c r="AO843">
        <v>1937268.6</v>
      </c>
      <c r="AP843">
        <v>1795264.3</v>
      </c>
      <c r="AQ843">
        <v>-47739.625</v>
      </c>
      <c r="AR843">
        <v>0</v>
      </c>
      <c r="AS843">
        <v>0</v>
      </c>
      <c r="AT843">
        <v>0</v>
      </c>
      <c r="AU843">
        <v>1</v>
      </c>
      <c r="AV843">
        <v>4</v>
      </c>
      <c r="AX843">
        <v>0</v>
      </c>
      <c r="AY843">
        <v>0.33333333999999998</v>
      </c>
      <c r="AZ843">
        <v>3</v>
      </c>
      <c r="BA843">
        <v>0</v>
      </c>
      <c r="BB843">
        <v>0</v>
      </c>
      <c r="BC843">
        <v>4</v>
      </c>
      <c r="BD843">
        <v>2</v>
      </c>
      <c r="BE843">
        <v>1</v>
      </c>
      <c r="BF843">
        <v>1.2</v>
      </c>
      <c r="BG843">
        <v>0.80000000999999998</v>
      </c>
      <c r="BP843" s="60">
        <v>41820</v>
      </c>
      <c r="BQ843">
        <v>1795264.3</v>
      </c>
      <c r="BR843">
        <v>3650241.8</v>
      </c>
      <c r="BS843">
        <v>0.49180001000000001</v>
      </c>
      <c r="BT843">
        <v>1854977.5</v>
      </c>
      <c r="BV843">
        <v>336590.81</v>
      </c>
      <c r="BW843">
        <v>183353.84</v>
      </c>
      <c r="BX843">
        <v>1</v>
      </c>
      <c r="BY843">
        <v>0</v>
      </c>
      <c r="BZ843">
        <v>0</v>
      </c>
      <c r="CA843">
        <v>0</v>
      </c>
      <c r="CC843">
        <v>0.1759</v>
      </c>
      <c r="CE843">
        <v>0.11070000000000001</v>
      </c>
      <c r="CG843">
        <v>0.13500001</v>
      </c>
      <c r="CJ843">
        <v>7.6300003000000005E-2</v>
      </c>
      <c r="CR843">
        <v>1</v>
      </c>
      <c r="CS843">
        <v>0</v>
      </c>
      <c r="CT843">
        <v>0</v>
      </c>
      <c r="CU843">
        <v>0</v>
      </c>
      <c r="CV843">
        <v>0.31420000999999997</v>
      </c>
      <c r="CW843">
        <v>0</v>
      </c>
      <c r="CX843">
        <v>0</v>
      </c>
      <c r="CY843">
        <v>0.22049999000000001</v>
      </c>
      <c r="CZ843">
        <v>0</v>
      </c>
      <c r="DA843">
        <v>0</v>
      </c>
      <c r="DB843">
        <v>0.12270001</v>
      </c>
      <c r="DC843">
        <v>4.0000000000000001E-3</v>
      </c>
      <c r="DD843">
        <v>0.33860001000000001</v>
      </c>
      <c r="DE843">
        <v>0</v>
      </c>
      <c r="DF843">
        <v>2016</v>
      </c>
      <c r="DG843">
        <v>0.12650990000000001</v>
      </c>
      <c r="DH843">
        <v>3.8099050000000001E-3</v>
      </c>
      <c r="DI843">
        <v>0.12270001</v>
      </c>
      <c r="DJ843">
        <v>0.57999997999999997</v>
      </c>
      <c r="DK843">
        <v>0.58380991000000004</v>
      </c>
      <c r="DR843">
        <v>1</v>
      </c>
      <c r="DS843">
        <v>1</v>
      </c>
      <c r="DT843">
        <v>0</v>
      </c>
      <c r="DU843">
        <v>0</v>
      </c>
      <c r="DV843">
        <v>7390</v>
      </c>
      <c r="DW843">
        <v>332085.69</v>
      </c>
      <c r="DZ843">
        <v>44.936999999999998</v>
      </c>
      <c r="EA843">
        <v>2212</v>
      </c>
      <c r="EC843">
        <v>8401</v>
      </c>
      <c r="ED843">
        <v>217149.53</v>
      </c>
      <c r="EF843">
        <v>25.848057000000001</v>
      </c>
      <c r="EG843">
        <v>8234</v>
      </c>
      <c r="EN843">
        <v>167</v>
      </c>
      <c r="EV843">
        <v>18003</v>
      </c>
      <c r="EW843">
        <v>0</v>
      </c>
      <c r="EX843">
        <v>1</v>
      </c>
      <c r="FB843">
        <v>2384075.7999999998</v>
      </c>
      <c r="FP843">
        <v>1282.3789999999999</v>
      </c>
      <c r="FQ843">
        <v>183353.84</v>
      </c>
      <c r="FV843">
        <v>2762.5659000000001</v>
      </c>
      <c r="FW843">
        <v>187398.78</v>
      </c>
      <c r="FX843">
        <v>296466.94</v>
      </c>
      <c r="GB843">
        <v>42844.254000000001</v>
      </c>
      <c r="GL843">
        <v>-20130.261999999999</v>
      </c>
      <c r="GM843">
        <v>258.10998999999998</v>
      </c>
      <c r="GN843">
        <v>-6.6040001000000004</v>
      </c>
      <c r="GP843">
        <v>0.125</v>
      </c>
      <c r="GQ843">
        <v>506844.56</v>
      </c>
      <c r="GR843">
        <v>-231384.7</v>
      </c>
      <c r="GS843">
        <v>-231384.7</v>
      </c>
      <c r="HB843">
        <v>-3736.355</v>
      </c>
      <c r="HE843">
        <v>-235121.06</v>
      </c>
      <c r="HG843">
        <v>1957456.3</v>
      </c>
    </row>
    <row r="844" spans="1:215" x14ac:dyDescent="0.25">
      <c r="A844">
        <v>61</v>
      </c>
      <c r="B844" t="s">
        <v>1016</v>
      </c>
      <c r="C844">
        <v>2001</v>
      </c>
      <c r="E844" t="s">
        <v>1017</v>
      </c>
      <c r="F844">
        <v>1967</v>
      </c>
      <c r="G844">
        <v>0</v>
      </c>
      <c r="I844">
        <v>0</v>
      </c>
      <c r="J844" t="s">
        <v>1011</v>
      </c>
      <c r="K844" t="s">
        <v>1012</v>
      </c>
      <c r="L844" t="s">
        <v>1012</v>
      </c>
      <c r="M844">
        <v>5</v>
      </c>
      <c r="N844" t="s">
        <v>721</v>
      </c>
      <c r="O844">
        <v>1</v>
      </c>
      <c r="P844" t="s">
        <v>616</v>
      </c>
      <c r="Q844" t="s">
        <v>617</v>
      </c>
      <c r="R844">
        <v>2</v>
      </c>
      <c r="S844">
        <v>0</v>
      </c>
      <c r="T844" s="60">
        <v>37072</v>
      </c>
      <c r="U844" s="60">
        <v>36950</v>
      </c>
      <c r="V844" s="60">
        <v>36950</v>
      </c>
      <c r="W844" t="s">
        <v>201</v>
      </c>
      <c r="X844" t="s">
        <v>714</v>
      </c>
      <c r="Y844" t="s">
        <v>627</v>
      </c>
      <c r="Z844">
        <v>3.9999999000000001E-2</v>
      </c>
      <c r="AA844">
        <v>7.5000002999999996E-2</v>
      </c>
      <c r="AB844">
        <v>1</v>
      </c>
      <c r="AC844">
        <v>0</v>
      </c>
      <c r="AD844">
        <v>5</v>
      </c>
      <c r="AE844">
        <v>1</v>
      </c>
      <c r="AF844">
        <v>3</v>
      </c>
      <c r="AG844">
        <v>30</v>
      </c>
      <c r="BP844" s="60">
        <v>36950</v>
      </c>
      <c r="BQ844">
        <v>2395912.5</v>
      </c>
      <c r="BR844">
        <v>2302816.7999999998</v>
      </c>
      <c r="BS844">
        <v>1.04</v>
      </c>
      <c r="BT844">
        <v>-93095.968999999997</v>
      </c>
      <c r="BV844">
        <v>808959.31</v>
      </c>
      <c r="BW844">
        <v>82716.562999999995</v>
      </c>
      <c r="BX844">
        <v>1</v>
      </c>
      <c r="BY844">
        <v>0</v>
      </c>
      <c r="BZ844">
        <v>0</v>
      </c>
      <c r="CA844">
        <v>0</v>
      </c>
      <c r="CC844">
        <v>-4.1999999000000003E-2</v>
      </c>
      <c r="CE844">
        <v>6.8999998000000007E-2</v>
      </c>
      <c r="CG844">
        <v>0.11300001</v>
      </c>
      <c r="CS844">
        <v>0</v>
      </c>
      <c r="CT844">
        <v>0</v>
      </c>
      <c r="CU844">
        <v>0</v>
      </c>
      <c r="CV844">
        <v>0.67100006000000001</v>
      </c>
      <c r="CW844">
        <v>0.48400003000000003</v>
      </c>
      <c r="CX844">
        <v>0.18700000999999999</v>
      </c>
      <c r="CY844">
        <v>0.26899999000000002</v>
      </c>
      <c r="CZ844">
        <v>0.26800001000000001</v>
      </c>
      <c r="DA844">
        <v>1E-3</v>
      </c>
      <c r="DB844">
        <v>3.5999997999999998E-2</v>
      </c>
      <c r="DC844">
        <v>2.4E-2</v>
      </c>
      <c r="DD844">
        <v>0</v>
      </c>
      <c r="DE844">
        <v>0</v>
      </c>
      <c r="DF844">
        <v>2003</v>
      </c>
      <c r="DH844">
        <v>6.906326E-3</v>
      </c>
      <c r="DJ844">
        <v>0.10225057999999999</v>
      </c>
      <c r="DK844">
        <v>0.10915691</v>
      </c>
      <c r="DQ844">
        <v>808959.13</v>
      </c>
      <c r="DR844">
        <v>0</v>
      </c>
      <c r="DS844">
        <v>1</v>
      </c>
      <c r="DT844">
        <v>0</v>
      </c>
      <c r="DU844">
        <v>1</v>
      </c>
      <c r="DV844">
        <v>26423</v>
      </c>
      <c r="DW844">
        <v>808959.13</v>
      </c>
      <c r="DZ844">
        <v>30.615998999999999</v>
      </c>
      <c r="EA844">
        <v>5567</v>
      </c>
      <c r="EC844">
        <v>9180</v>
      </c>
      <c r="ED844">
        <v>57989.016000000003</v>
      </c>
      <c r="EF844">
        <v>6.3169998999999999</v>
      </c>
      <c r="EG844">
        <v>7881</v>
      </c>
      <c r="EH844">
        <v>51145.203000000001</v>
      </c>
      <c r="EN844">
        <v>770</v>
      </c>
      <c r="EO844">
        <v>5106.3760000000002</v>
      </c>
      <c r="EP844">
        <v>529</v>
      </c>
      <c r="EQ844">
        <v>491</v>
      </c>
      <c r="ER844">
        <v>38</v>
      </c>
      <c r="ES844">
        <v>0</v>
      </c>
      <c r="EV844">
        <v>41170</v>
      </c>
      <c r="EW844">
        <v>0</v>
      </c>
      <c r="EX844">
        <v>0</v>
      </c>
      <c r="FB844">
        <v>916644.94</v>
      </c>
      <c r="FN844">
        <v>-707.67200000000003</v>
      </c>
      <c r="FP844">
        <v>5586.9369999999999</v>
      </c>
      <c r="FQ844">
        <v>82716.562999999995</v>
      </c>
      <c r="FW844">
        <v>88303.5</v>
      </c>
      <c r="FX844">
        <v>-166456.76999999999</v>
      </c>
      <c r="FZ844">
        <v>33699.945</v>
      </c>
      <c r="GA844">
        <v>17794.044999999998</v>
      </c>
      <c r="GB844">
        <v>51493.991999999998</v>
      </c>
      <c r="GG844">
        <v>662.08801000000005</v>
      </c>
      <c r="GL844">
        <v>-5060.5518000000002</v>
      </c>
      <c r="GM844">
        <v>26111.851999999999</v>
      </c>
      <c r="GN844">
        <v>-24695.495999999999</v>
      </c>
      <c r="GO844">
        <v>-23987.824000000001</v>
      </c>
      <c r="GQ844">
        <v>-29641.377</v>
      </c>
      <c r="GR844">
        <v>-59301.633000000002</v>
      </c>
      <c r="GS844">
        <v>-59301.633000000002</v>
      </c>
      <c r="HA844">
        <v>-2318.5610000000001</v>
      </c>
      <c r="HB844">
        <v>-1700.087</v>
      </c>
      <c r="HE844">
        <v>-63320.281000000003</v>
      </c>
      <c r="HG844">
        <v>2481335</v>
      </c>
    </row>
    <row r="845" spans="1:215" x14ac:dyDescent="0.25">
      <c r="A845">
        <v>61</v>
      </c>
      <c r="B845" t="s">
        <v>1016</v>
      </c>
      <c r="C845">
        <v>2002</v>
      </c>
      <c r="E845" t="s">
        <v>1017</v>
      </c>
      <c r="F845">
        <v>1967</v>
      </c>
      <c r="G845">
        <v>0</v>
      </c>
      <c r="I845">
        <v>0</v>
      </c>
      <c r="J845" t="s">
        <v>1011</v>
      </c>
      <c r="K845" t="s">
        <v>1012</v>
      </c>
      <c r="L845" t="s">
        <v>1012</v>
      </c>
      <c r="M845">
        <v>5</v>
      </c>
      <c r="N845" t="s">
        <v>721</v>
      </c>
      <c r="O845">
        <v>1</v>
      </c>
      <c r="P845" t="s">
        <v>616</v>
      </c>
      <c r="Q845" t="s">
        <v>617</v>
      </c>
      <c r="R845">
        <v>2</v>
      </c>
      <c r="S845">
        <v>0</v>
      </c>
      <c r="T845" s="60">
        <v>37437</v>
      </c>
      <c r="U845" s="60">
        <v>37315</v>
      </c>
      <c r="V845" s="60">
        <v>37315</v>
      </c>
      <c r="W845" t="s">
        <v>201</v>
      </c>
      <c r="X845" t="s">
        <v>714</v>
      </c>
      <c r="Y845" t="s">
        <v>627</v>
      </c>
      <c r="Z845">
        <v>3.9999999000000001E-2</v>
      </c>
      <c r="AA845">
        <v>7.5000002999999996E-2</v>
      </c>
      <c r="AB845">
        <v>1</v>
      </c>
      <c r="AC845">
        <v>0</v>
      </c>
      <c r="AD845">
        <v>5</v>
      </c>
      <c r="AE845">
        <v>1</v>
      </c>
      <c r="AF845">
        <v>3</v>
      </c>
      <c r="AG845">
        <v>30</v>
      </c>
      <c r="BP845" s="60">
        <v>37315</v>
      </c>
      <c r="BQ845">
        <v>2623611</v>
      </c>
      <c r="BR845">
        <v>2613087.7999999998</v>
      </c>
      <c r="BS845">
        <v>1.0040001000000001</v>
      </c>
      <c r="BT845">
        <v>-10523.18</v>
      </c>
      <c r="BV845">
        <v>875061.31</v>
      </c>
      <c r="BW845">
        <v>85712.343999999997</v>
      </c>
      <c r="BX845">
        <v>1</v>
      </c>
      <c r="BY845">
        <v>0</v>
      </c>
      <c r="BZ845">
        <v>0</v>
      </c>
      <c r="CA845">
        <v>0</v>
      </c>
      <c r="CC845">
        <v>-4.8000000000000001E-2</v>
      </c>
      <c r="CE845">
        <v>1.6000001E-2</v>
      </c>
      <c r="CG845">
        <v>6.6000000000000003E-2</v>
      </c>
      <c r="CS845">
        <v>0</v>
      </c>
      <c r="CT845">
        <v>0</v>
      </c>
      <c r="CU845">
        <v>0</v>
      </c>
      <c r="CV845">
        <v>0.66100007000000005</v>
      </c>
      <c r="CW845">
        <v>0.43900001</v>
      </c>
      <c r="CX845">
        <v>0.222</v>
      </c>
      <c r="CY845">
        <v>0.25999999000000001</v>
      </c>
      <c r="CZ845">
        <v>0.25900000000000001</v>
      </c>
      <c r="DA845">
        <v>1E-3</v>
      </c>
      <c r="DB845">
        <v>3.9000000999999999E-2</v>
      </c>
      <c r="DC845">
        <v>3.9999999000000001E-2</v>
      </c>
      <c r="DD845">
        <v>0</v>
      </c>
      <c r="DE845">
        <v>0</v>
      </c>
      <c r="DF845">
        <v>2004</v>
      </c>
      <c r="DH845">
        <v>7.5241029999999999E-3</v>
      </c>
      <c r="DJ845">
        <v>9.7950100999999998E-2</v>
      </c>
      <c r="DK845">
        <v>0.1054742</v>
      </c>
      <c r="DQ845">
        <v>875061.31</v>
      </c>
      <c r="DR845">
        <v>0</v>
      </c>
      <c r="DS845">
        <v>1</v>
      </c>
      <c r="DT845">
        <v>0</v>
      </c>
      <c r="DU845">
        <v>1</v>
      </c>
      <c r="DV845">
        <v>27328</v>
      </c>
      <c r="DW845">
        <v>875061.31</v>
      </c>
      <c r="DZ845">
        <v>32.021000000000001</v>
      </c>
      <c r="EA845">
        <v>6007</v>
      </c>
      <c r="EC845">
        <v>9601</v>
      </c>
      <c r="ED845">
        <v>65001.491999999998</v>
      </c>
      <c r="EF845">
        <v>6.77</v>
      </c>
      <c r="EG845">
        <v>8220</v>
      </c>
      <c r="EH845">
        <v>57169.440999999999</v>
      </c>
      <c r="EN845">
        <v>831</v>
      </c>
      <c r="EO845">
        <v>5861.6737999999996</v>
      </c>
      <c r="EP845">
        <v>550</v>
      </c>
      <c r="EQ845">
        <v>513</v>
      </c>
      <c r="ER845">
        <v>37</v>
      </c>
      <c r="ES845">
        <v>0</v>
      </c>
      <c r="EV845">
        <v>42936</v>
      </c>
      <c r="EW845">
        <v>0</v>
      </c>
      <c r="EX845">
        <v>0</v>
      </c>
      <c r="FB845">
        <v>1010156.1</v>
      </c>
      <c r="FN845">
        <v>-588.221</v>
      </c>
      <c r="FP845">
        <v>6584.0518000000002</v>
      </c>
      <c r="FQ845">
        <v>85712.343999999997</v>
      </c>
      <c r="FW845">
        <v>92296.398000000001</v>
      </c>
      <c r="FX845">
        <v>-170533.69</v>
      </c>
      <c r="FZ845">
        <v>29824.901999999998</v>
      </c>
      <c r="GA845">
        <v>20954.796999999999</v>
      </c>
      <c r="GB845">
        <v>50779.699000000001</v>
      </c>
      <c r="GG845">
        <v>1541.731</v>
      </c>
      <c r="GL845">
        <v>-5262.52</v>
      </c>
      <c r="GM845">
        <v>10505.333000000001</v>
      </c>
      <c r="GN845">
        <v>-9157.7656000000006</v>
      </c>
      <c r="GO845">
        <v>-8569.5449000000008</v>
      </c>
      <c r="GQ845">
        <v>-29830.815999999999</v>
      </c>
      <c r="GR845">
        <v>-65506.362999999998</v>
      </c>
      <c r="GS845">
        <v>-65506.362999999998</v>
      </c>
      <c r="HA845">
        <v>-1730.345</v>
      </c>
      <c r="HB845">
        <v>-1936.4179999999999</v>
      </c>
      <c r="HE845">
        <v>-69173.125</v>
      </c>
      <c r="HG845">
        <v>2382331</v>
      </c>
    </row>
    <row r="846" spans="1:215" x14ac:dyDescent="0.25">
      <c r="A846">
        <v>61</v>
      </c>
      <c r="B846" t="s">
        <v>1016</v>
      </c>
      <c r="C846">
        <v>2003</v>
      </c>
      <c r="E846" t="s">
        <v>1017</v>
      </c>
      <c r="F846">
        <v>1967</v>
      </c>
      <c r="G846">
        <v>0</v>
      </c>
      <c r="I846">
        <v>0</v>
      </c>
      <c r="J846" t="s">
        <v>1011</v>
      </c>
      <c r="K846" t="s">
        <v>1012</v>
      </c>
      <c r="L846" t="s">
        <v>1012</v>
      </c>
      <c r="M846">
        <v>5</v>
      </c>
      <c r="N846" t="s">
        <v>721</v>
      </c>
      <c r="O846">
        <v>1</v>
      </c>
      <c r="P846" t="s">
        <v>616</v>
      </c>
      <c r="Q846" t="s">
        <v>617</v>
      </c>
      <c r="R846">
        <v>2</v>
      </c>
      <c r="S846">
        <v>0</v>
      </c>
      <c r="T846" s="60">
        <v>37802</v>
      </c>
      <c r="U846" s="60">
        <v>37680</v>
      </c>
      <c r="V846" s="60">
        <v>37680</v>
      </c>
      <c r="W846" t="s">
        <v>201</v>
      </c>
      <c r="X846" t="s">
        <v>714</v>
      </c>
      <c r="Y846" t="s">
        <v>627</v>
      </c>
      <c r="Z846">
        <v>3.9999999000000001E-2</v>
      </c>
      <c r="AA846">
        <v>7.5000002999999996E-2</v>
      </c>
      <c r="AB846">
        <v>1</v>
      </c>
      <c r="AC846">
        <v>0</v>
      </c>
      <c r="AD846">
        <v>5</v>
      </c>
      <c r="AE846">
        <v>1</v>
      </c>
      <c r="AF846">
        <v>3</v>
      </c>
      <c r="AG846">
        <v>30</v>
      </c>
      <c r="BP846" s="60">
        <v>37680</v>
      </c>
      <c r="BQ846">
        <v>2603872.7999999998</v>
      </c>
      <c r="BR846">
        <v>2700198.5</v>
      </c>
      <c r="BS846">
        <v>0.96399999000000003</v>
      </c>
      <c r="BT846">
        <v>96325.976999999999</v>
      </c>
      <c r="BV846">
        <v>932953.69</v>
      </c>
      <c r="BW846">
        <v>84574.5</v>
      </c>
      <c r="BX846">
        <v>1</v>
      </c>
      <c r="BY846">
        <v>0</v>
      </c>
      <c r="BZ846">
        <v>0</v>
      </c>
      <c r="CA846">
        <v>0</v>
      </c>
      <c r="CC846">
        <v>1.7999998999999999E-2</v>
      </c>
      <c r="CE846">
        <v>-2.4E-2</v>
      </c>
      <c r="CG846">
        <v>3.4000002000000001E-2</v>
      </c>
      <c r="CS846">
        <v>0</v>
      </c>
      <c r="CT846">
        <v>0</v>
      </c>
      <c r="CU846">
        <v>0</v>
      </c>
      <c r="CV846">
        <v>0.61000001000000004</v>
      </c>
      <c r="CW846">
        <v>0.40300000000000002</v>
      </c>
      <c r="CX846">
        <v>0.20699999999999999</v>
      </c>
      <c r="CY846">
        <v>0.32099998000000002</v>
      </c>
      <c r="CZ846">
        <v>0.32099998000000002</v>
      </c>
      <c r="DA846">
        <v>0</v>
      </c>
      <c r="DB846">
        <v>3.6999999999999998E-2</v>
      </c>
      <c r="DC846">
        <v>3.0999999E-2</v>
      </c>
      <c r="DD846">
        <v>0</v>
      </c>
      <c r="DE846">
        <v>0</v>
      </c>
      <c r="DF846">
        <v>2005</v>
      </c>
      <c r="DH846">
        <v>7.7876339999999999E-3</v>
      </c>
      <c r="DJ846">
        <v>9.0652406000000005E-2</v>
      </c>
      <c r="DK846">
        <v>9.8440044000000004E-2</v>
      </c>
      <c r="DQ846">
        <v>932953.69</v>
      </c>
      <c r="DR846">
        <v>0</v>
      </c>
      <c r="DS846">
        <v>1</v>
      </c>
      <c r="DT846">
        <v>0</v>
      </c>
      <c r="DU846">
        <v>1</v>
      </c>
      <c r="DV846">
        <v>27809</v>
      </c>
      <c r="DW846">
        <v>932953.69</v>
      </c>
      <c r="DZ846">
        <v>33.548999999999999</v>
      </c>
      <c r="EA846">
        <v>6541</v>
      </c>
      <c r="EC846">
        <v>10107</v>
      </c>
      <c r="ED846">
        <v>71769.508000000002</v>
      </c>
      <c r="EF846">
        <v>7.1009998000000003</v>
      </c>
      <c r="EG846">
        <v>8680</v>
      </c>
      <c r="EH846">
        <v>63190.542999999998</v>
      </c>
      <c r="EN846">
        <v>871</v>
      </c>
      <c r="EO846">
        <v>6487.9369999999999</v>
      </c>
      <c r="EP846">
        <v>556</v>
      </c>
      <c r="EQ846">
        <v>523</v>
      </c>
      <c r="ER846">
        <v>33</v>
      </c>
      <c r="ES846">
        <v>0</v>
      </c>
      <c r="EV846">
        <v>44457</v>
      </c>
      <c r="EW846">
        <v>0</v>
      </c>
      <c r="EX846">
        <v>0</v>
      </c>
      <c r="FB846">
        <v>926249.44</v>
      </c>
      <c r="FN846">
        <v>-391.86099999999999</v>
      </c>
      <c r="FP846">
        <v>7265.5020000000004</v>
      </c>
      <c r="FQ846">
        <v>84574.5</v>
      </c>
      <c r="FW846">
        <v>91840.008000000002</v>
      </c>
      <c r="FX846">
        <v>-9864.8438000000006</v>
      </c>
      <c r="FZ846">
        <v>25929.285</v>
      </c>
      <c r="GA846">
        <v>24513.791000000001</v>
      </c>
      <c r="GB846">
        <v>50443.074000000001</v>
      </c>
      <c r="GG846">
        <v>3299.1588999999999</v>
      </c>
      <c r="GL846">
        <v>-5406.7880999999998</v>
      </c>
      <c r="GM846">
        <v>6016.0907999999999</v>
      </c>
      <c r="GN846">
        <v>-5101.7510000000002</v>
      </c>
      <c r="GO846">
        <v>-4709.8900999999996</v>
      </c>
      <c r="GQ846">
        <v>131224.95000000001</v>
      </c>
      <c r="GR846">
        <v>-73193.233999999997</v>
      </c>
      <c r="GS846">
        <v>-73193.233999999997</v>
      </c>
      <c r="HA846">
        <v>-2186.9919</v>
      </c>
      <c r="HB846">
        <v>-2176.2781</v>
      </c>
      <c r="HE846">
        <v>-77556.508000000002</v>
      </c>
      <c r="HG846">
        <v>2435999.5</v>
      </c>
    </row>
    <row r="847" spans="1:215" x14ac:dyDescent="0.25">
      <c r="A847">
        <v>61</v>
      </c>
      <c r="B847" t="s">
        <v>1016</v>
      </c>
      <c r="C847">
        <v>2004</v>
      </c>
      <c r="E847" t="s">
        <v>1017</v>
      </c>
      <c r="F847">
        <v>1967</v>
      </c>
      <c r="G847">
        <v>0</v>
      </c>
      <c r="I847">
        <v>0</v>
      </c>
      <c r="J847" t="s">
        <v>1011</v>
      </c>
      <c r="K847" t="s">
        <v>1012</v>
      </c>
      <c r="L847" t="s">
        <v>1012</v>
      </c>
      <c r="M847">
        <v>5</v>
      </c>
      <c r="N847" t="s">
        <v>721</v>
      </c>
      <c r="O847">
        <v>1</v>
      </c>
      <c r="P847" t="s">
        <v>616</v>
      </c>
      <c r="Q847" t="s">
        <v>617</v>
      </c>
      <c r="R847">
        <v>2</v>
      </c>
      <c r="S847">
        <v>0</v>
      </c>
      <c r="T847" s="60">
        <v>38168</v>
      </c>
      <c r="U847" s="60">
        <v>38045</v>
      </c>
      <c r="V847" s="60">
        <v>38045</v>
      </c>
      <c r="W847" t="s">
        <v>201</v>
      </c>
      <c r="X847" t="s">
        <v>714</v>
      </c>
      <c r="Y847" t="s">
        <v>627</v>
      </c>
      <c r="Z847">
        <v>3.9999999000000001E-2</v>
      </c>
      <c r="AA847">
        <v>7.5000002999999996E-2</v>
      </c>
      <c r="AB847">
        <v>1</v>
      </c>
      <c r="AC847">
        <v>0</v>
      </c>
      <c r="AD847">
        <v>5</v>
      </c>
      <c r="AE847">
        <v>1</v>
      </c>
      <c r="AF847">
        <v>3</v>
      </c>
      <c r="AG847">
        <v>30</v>
      </c>
      <c r="BP847" s="60">
        <v>38046</v>
      </c>
      <c r="BQ847">
        <v>2808907.3</v>
      </c>
      <c r="BR847">
        <v>2929171.8</v>
      </c>
      <c r="BS847">
        <v>0.95899999000000002</v>
      </c>
      <c r="BT847">
        <v>120264.52</v>
      </c>
      <c r="BV847">
        <v>989446.06</v>
      </c>
      <c r="BW847">
        <v>94205.593999999997</v>
      </c>
      <c r="BX847">
        <v>1</v>
      </c>
      <c r="BY847">
        <v>0</v>
      </c>
      <c r="BZ847">
        <v>0</v>
      </c>
      <c r="CA847">
        <v>0</v>
      </c>
      <c r="CC847">
        <v>0.16399999000000001</v>
      </c>
      <c r="CE847">
        <v>3.9999999000000001E-2</v>
      </c>
      <c r="CG847">
        <v>4.3999999999999997E-2</v>
      </c>
      <c r="CS847">
        <v>0</v>
      </c>
      <c r="CT847">
        <v>0</v>
      </c>
      <c r="CU847">
        <v>0</v>
      </c>
      <c r="CV847">
        <v>0.61699998</v>
      </c>
      <c r="CW847">
        <v>0.39900002000000001</v>
      </c>
      <c r="CX847">
        <v>0.21799999</v>
      </c>
      <c r="CY847">
        <v>0.31600001</v>
      </c>
      <c r="CZ847">
        <v>0.315</v>
      </c>
      <c r="DA847">
        <v>1E-3</v>
      </c>
      <c r="DB847">
        <v>3.5999997999999998E-2</v>
      </c>
      <c r="DC847">
        <v>3.0999999E-2</v>
      </c>
      <c r="DD847">
        <v>0</v>
      </c>
      <c r="DE847">
        <v>0</v>
      </c>
      <c r="DF847">
        <v>2006</v>
      </c>
      <c r="DH847">
        <v>7.8699240000000004E-3</v>
      </c>
      <c r="DJ847">
        <v>9.5210439999999993E-2</v>
      </c>
      <c r="DK847">
        <v>0.10308036</v>
      </c>
      <c r="DQ847">
        <v>989446.06</v>
      </c>
      <c r="DR847">
        <v>0</v>
      </c>
      <c r="DS847">
        <v>1</v>
      </c>
      <c r="DT847">
        <v>0</v>
      </c>
      <c r="DU847">
        <v>1</v>
      </c>
      <c r="DV847">
        <v>28761</v>
      </c>
      <c r="DW847">
        <v>989446.06</v>
      </c>
      <c r="DZ847">
        <v>34.402000000000001</v>
      </c>
      <c r="EA847">
        <v>6935</v>
      </c>
      <c r="EC847">
        <v>10606</v>
      </c>
      <c r="ED847">
        <v>79465.766000000003</v>
      </c>
      <c r="EF847">
        <v>7.4930000000000003</v>
      </c>
      <c r="EG847">
        <v>9104</v>
      </c>
      <c r="EH847">
        <v>69920.016000000003</v>
      </c>
      <c r="EN847">
        <v>933</v>
      </c>
      <c r="EO847">
        <v>7351.3729999999996</v>
      </c>
      <c r="EP847">
        <v>569</v>
      </c>
      <c r="EQ847">
        <v>535</v>
      </c>
      <c r="ER847">
        <v>34</v>
      </c>
      <c r="ES847">
        <v>0</v>
      </c>
      <c r="EV847">
        <v>46302</v>
      </c>
      <c r="EW847">
        <v>0</v>
      </c>
      <c r="EX847">
        <v>0</v>
      </c>
      <c r="FB847">
        <v>1026668.9</v>
      </c>
      <c r="FN847">
        <v>-507.46</v>
      </c>
      <c r="FP847">
        <v>7786.8652000000002</v>
      </c>
      <c r="FQ847">
        <v>94205.593999999997</v>
      </c>
      <c r="FW847">
        <v>101992.46</v>
      </c>
      <c r="FX847">
        <v>347646.31</v>
      </c>
      <c r="FZ847">
        <v>22526.998</v>
      </c>
      <c r="GA847">
        <v>29088.986000000001</v>
      </c>
      <c r="GB847">
        <v>51615.983999999997</v>
      </c>
      <c r="GG847">
        <v>2128.0270999999998</v>
      </c>
      <c r="GL847">
        <v>-6910.3900999999996</v>
      </c>
      <c r="GM847">
        <v>4923.1948000000002</v>
      </c>
      <c r="GN847">
        <v>-3738.7539000000002</v>
      </c>
      <c r="GO847">
        <v>-3231.2939000000001</v>
      </c>
      <c r="GQ847">
        <v>497656.84</v>
      </c>
      <c r="GR847">
        <v>-87054.858999999997</v>
      </c>
      <c r="GS847">
        <v>-87054.858999999997</v>
      </c>
      <c r="HA847">
        <v>-3361.1531</v>
      </c>
      <c r="HB847">
        <v>-2750.6531</v>
      </c>
      <c r="HE847">
        <v>-93166.664000000004</v>
      </c>
      <c r="HG847">
        <v>2840489.8</v>
      </c>
    </row>
    <row r="848" spans="1:215" x14ac:dyDescent="0.25">
      <c r="A848">
        <v>61</v>
      </c>
      <c r="B848" t="s">
        <v>1016</v>
      </c>
      <c r="C848">
        <v>2005</v>
      </c>
      <c r="E848" t="s">
        <v>1017</v>
      </c>
      <c r="F848">
        <v>1967</v>
      </c>
      <c r="G848">
        <v>0</v>
      </c>
      <c r="I848">
        <v>0</v>
      </c>
      <c r="J848" t="s">
        <v>1011</v>
      </c>
      <c r="K848" t="s">
        <v>1012</v>
      </c>
      <c r="L848" t="s">
        <v>1012</v>
      </c>
      <c r="M848">
        <v>5</v>
      </c>
      <c r="N848" t="s">
        <v>721</v>
      </c>
      <c r="O848">
        <v>1</v>
      </c>
      <c r="P848" t="s">
        <v>616</v>
      </c>
      <c r="Q848" t="s">
        <v>617</v>
      </c>
      <c r="R848">
        <v>2</v>
      </c>
      <c r="S848">
        <v>0</v>
      </c>
      <c r="T848" s="60">
        <v>38533</v>
      </c>
      <c r="U848" s="60">
        <v>38411</v>
      </c>
      <c r="V848" s="60">
        <v>38411</v>
      </c>
      <c r="W848" t="s">
        <v>201</v>
      </c>
      <c r="X848" t="s">
        <v>714</v>
      </c>
      <c r="Y848" t="s">
        <v>627</v>
      </c>
      <c r="Z848">
        <v>3.9999999000000001E-2</v>
      </c>
      <c r="AA848">
        <v>7.5000002999999996E-2</v>
      </c>
      <c r="AB848">
        <v>1</v>
      </c>
      <c r="AC848">
        <v>0</v>
      </c>
      <c r="AD848">
        <v>5</v>
      </c>
      <c r="AE848">
        <v>1</v>
      </c>
      <c r="AF848">
        <v>3</v>
      </c>
      <c r="AG848">
        <v>30</v>
      </c>
      <c r="BP848" s="60">
        <v>38411</v>
      </c>
      <c r="BQ848">
        <v>2984489.3</v>
      </c>
      <c r="BR848">
        <v>3139260.3</v>
      </c>
      <c r="BS848">
        <v>0.95099997999999997</v>
      </c>
      <c r="BT848">
        <v>154771.03</v>
      </c>
      <c r="BV848">
        <v>1031415.3</v>
      </c>
      <c r="BW848">
        <v>104282.74</v>
      </c>
      <c r="BX848">
        <v>1</v>
      </c>
      <c r="BY848">
        <v>0</v>
      </c>
      <c r="BZ848">
        <v>0</v>
      </c>
      <c r="CA848">
        <v>0</v>
      </c>
      <c r="CC848">
        <v>0.124</v>
      </c>
      <c r="CE848">
        <v>0.1</v>
      </c>
      <c r="CG848">
        <v>3.9000000999999999E-2</v>
      </c>
      <c r="CJ848">
        <v>9.8000005000000001E-2</v>
      </c>
      <c r="CS848">
        <v>0</v>
      </c>
      <c r="CT848">
        <v>0</v>
      </c>
      <c r="CU848">
        <v>0</v>
      </c>
      <c r="CV848">
        <v>0.61099999999999999</v>
      </c>
      <c r="CW848">
        <v>0.40200001000000002</v>
      </c>
      <c r="CX848">
        <v>0.20899999</v>
      </c>
      <c r="CY848">
        <v>0.308</v>
      </c>
      <c r="CZ848">
        <v>0</v>
      </c>
      <c r="DA848">
        <v>0</v>
      </c>
      <c r="DB848">
        <v>5.5999998000000002E-2</v>
      </c>
      <c r="DC848">
        <v>2.5000000000000001E-2</v>
      </c>
      <c r="DD848">
        <v>0</v>
      </c>
      <c r="DE848">
        <v>0</v>
      </c>
      <c r="DF848">
        <v>2007</v>
      </c>
      <c r="DH848">
        <v>8.0460770000000004E-3</v>
      </c>
      <c r="DJ848">
        <v>0.10110646</v>
      </c>
      <c r="DK848">
        <v>0.10915253</v>
      </c>
      <c r="DQ848">
        <v>1031415.3</v>
      </c>
      <c r="DR848">
        <v>0</v>
      </c>
      <c r="DS848">
        <v>1</v>
      </c>
      <c r="DT848">
        <v>0</v>
      </c>
      <c r="DU848">
        <v>1</v>
      </c>
      <c r="DV848">
        <v>29281</v>
      </c>
      <c r="DW848">
        <v>1031415.3</v>
      </c>
      <c r="DZ848">
        <v>35.224997999999999</v>
      </c>
      <c r="EA848">
        <v>7329</v>
      </c>
      <c r="EC848">
        <v>11232</v>
      </c>
      <c r="ED848">
        <v>87954.991999999998</v>
      </c>
      <c r="EF848">
        <v>7.8309999000000001</v>
      </c>
      <c r="EG848">
        <v>9668</v>
      </c>
      <c r="EH848">
        <v>77471.539000000004</v>
      </c>
      <c r="EN848">
        <v>985</v>
      </c>
      <c r="EO848">
        <v>8205.1602000000003</v>
      </c>
      <c r="EP848">
        <v>579</v>
      </c>
      <c r="EQ848">
        <v>536</v>
      </c>
      <c r="ER848">
        <v>43</v>
      </c>
      <c r="ES848">
        <v>0</v>
      </c>
      <c r="EV848">
        <v>47842</v>
      </c>
      <c r="EW848">
        <v>0</v>
      </c>
      <c r="EX848">
        <v>0</v>
      </c>
      <c r="FB848">
        <v>1098286.5</v>
      </c>
      <c r="FN848">
        <v>-581.09</v>
      </c>
      <c r="FP848">
        <v>8298.8456999999999</v>
      </c>
      <c r="FQ848">
        <v>104282.74</v>
      </c>
      <c r="FW848">
        <v>112581.59</v>
      </c>
      <c r="FX848">
        <v>285012.53000000003</v>
      </c>
      <c r="FZ848">
        <v>24983.162</v>
      </c>
      <c r="GA848">
        <v>37555.82</v>
      </c>
      <c r="GB848">
        <v>62538.98</v>
      </c>
      <c r="GG848">
        <v>968.10302999999999</v>
      </c>
      <c r="GL848">
        <v>-7589.3579</v>
      </c>
      <c r="GM848">
        <v>12803.491</v>
      </c>
      <c r="GN848">
        <v>-11446.941999999999</v>
      </c>
      <c r="GO848">
        <v>-10865.852000000001</v>
      </c>
      <c r="GQ848">
        <v>454868.38</v>
      </c>
      <c r="GR848">
        <v>-100540.48</v>
      </c>
      <c r="GS848">
        <v>-100540.48</v>
      </c>
      <c r="HA848">
        <v>-3967.3888999999999</v>
      </c>
      <c r="HB848">
        <v>-2466.27</v>
      </c>
      <c r="HE848">
        <v>-106974.14</v>
      </c>
      <c r="HG848">
        <v>3188384</v>
      </c>
    </row>
    <row r="849" spans="1:215" x14ac:dyDescent="0.25">
      <c r="A849">
        <v>61</v>
      </c>
      <c r="B849" t="s">
        <v>1016</v>
      </c>
      <c r="C849">
        <v>2006</v>
      </c>
      <c r="E849" t="s">
        <v>1017</v>
      </c>
      <c r="F849">
        <v>1967</v>
      </c>
      <c r="G849">
        <v>0</v>
      </c>
      <c r="I849">
        <v>0</v>
      </c>
      <c r="J849" t="s">
        <v>1011</v>
      </c>
      <c r="K849" t="s">
        <v>1012</v>
      </c>
      <c r="L849" t="s">
        <v>1012</v>
      </c>
      <c r="M849">
        <v>5</v>
      </c>
      <c r="N849" t="s">
        <v>721</v>
      </c>
      <c r="O849">
        <v>1</v>
      </c>
      <c r="P849" t="s">
        <v>616</v>
      </c>
      <c r="Q849" t="s">
        <v>617</v>
      </c>
      <c r="R849">
        <v>2</v>
      </c>
      <c r="S849">
        <v>0</v>
      </c>
      <c r="T849" s="60">
        <v>38898</v>
      </c>
      <c r="U849" s="60">
        <v>38776</v>
      </c>
      <c r="V849" s="60">
        <v>38776</v>
      </c>
      <c r="W849" t="s">
        <v>201</v>
      </c>
      <c r="X849" t="s">
        <v>714</v>
      </c>
      <c r="Y849" t="s">
        <v>627</v>
      </c>
      <c r="AA849">
        <v>7.5000002999999996E-2</v>
      </c>
      <c r="AB849">
        <v>1</v>
      </c>
      <c r="AC849">
        <v>0</v>
      </c>
      <c r="AD849">
        <v>5</v>
      </c>
      <c r="AE849">
        <v>1</v>
      </c>
      <c r="AF849">
        <v>3</v>
      </c>
      <c r="AG849">
        <v>30</v>
      </c>
      <c r="BP849" s="60">
        <v>38776</v>
      </c>
      <c r="BQ849">
        <v>3224173.8</v>
      </c>
      <c r="BR849">
        <v>3383153</v>
      </c>
      <c r="BS849">
        <v>0.95300001000000001</v>
      </c>
      <c r="BT849">
        <v>158979.22</v>
      </c>
      <c r="BV849">
        <v>1082349.5</v>
      </c>
      <c r="BW849">
        <v>115550.42</v>
      </c>
      <c r="BX849">
        <v>1</v>
      </c>
      <c r="BY849">
        <v>0</v>
      </c>
      <c r="BZ849">
        <v>0</v>
      </c>
      <c r="CA849">
        <v>0</v>
      </c>
      <c r="CC849">
        <v>9.1999999999999998E-2</v>
      </c>
      <c r="CE849">
        <v>0.126</v>
      </c>
      <c r="CG849">
        <v>6.7000002000000003E-2</v>
      </c>
      <c r="CJ849">
        <v>8.8999993999999999E-2</v>
      </c>
      <c r="CS849">
        <v>0</v>
      </c>
      <c r="CT849">
        <v>0</v>
      </c>
      <c r="CU849">
        <v>0</v>
      </c>
      <c r="CV849">
        <v>0.62</v>
      </c>
      <c r="CW849">
        <v>0.36799999999999999</v>
      </c>
      <c r="CX849">
        <v>0.252</v>
      </c>
      <c r="CY849">
        <v>0.29700001999999998</v>
      </c>
      <c r="CZ849">
        <v>0</v>
      </c>
      <c r="DA849">
        <v>0</v>
      </c>
      <c r="DB849">
        <v>0</v>
      </c>
      <c r="DC849">
        <v>1.4E-2</v>
      </c>
      <c r="DD849">
        <v>6.8999998000000007E-2</v>
      </c>
      <c r="DE849">
        <v>0</v>
      </c>
      <c r="DF849">
        <v>2008</v>
      </c>
      <c r="DH849">
        <v>6.6426790000000003E-3</v>
      </c>
      <c r="DJ849">
        <v>0.10675889</v>
      </c>
      <c r="DK849">
        <v>0.11340156</v>
      </c>
      <c r="DQ849">
        <v>1082349.5</v>
      </c>
      <c r="DR849">
        <v>0</v>
      </c>
      <c r="DS849">
        <v>1</v>
      </c>
      <c r="DT849">
        <v>0</v>
      </c>
      <c r="DU849">
        <v>1</v>
      </c>
      <c r="DV849">
        <v>29940</v>
      </c>
      <c r="DW849">
        <v>1082349.5</v>
      </c>
      <c r="DZ849">
        <v>36.151001000000001</v>
      </c>
      <c r="EA849">
        <v>7745</v>
      </c>
      <c r="EC849">
        <v>11787</v>
      </c>
      <c r="ED849">
        <v>97259.445000000007</v>
      </c>
      <c r="EF849">
        <v>8.2510004000000006</v>
      </c>
      <c r="EG849">
        <v>10159</v>
      </c>
      <c r="EH849">
        <v>85737.608999999997</v>
      </c>
      <c r="EN849">
        <v>1039</v>
      </c>
      <c r="EO849">
        <v>9000.7538999999997</v>
      </c>
      <c r="EP849">
        <v>589</v>
      </c>
      <c r="EQ849">
        <v>548</v>
      </c>
      <c r="ER849">
        <v>41</v>
      </c>
      <c r="ES849">
        <v>0</v>
      </c>
      <c r="EV849">
        <v>49472</v>
      </c>
      <c r="EW849">
        <v>0</v>
      </c>
      <c r="EX849">
        <v>0</v>
      </c>
      <c r="FB849">
        <v>1199273.3</v>
      </c>
      <c r="FN849">
        <v>-570.98400000000004</v>
      </c>
      <c r="FP849">
        <v>7189.7002000000002</v>
      </c>
      <c r="FQ849">
        <v>115550.42</v>
      </c>
      <c r="FW849">
        <v>122740.13</v>
      </c>
      <c r="FX849">
        <v>211569.73</v>
      </c>
      <c r="FZ849">
        <v>26227.294999999998</v>
      </c>
      <c r="GA849">
        <v>42587.004000000001</v>
      </c>
      <c r="GB849">
        <v>68814.297000000006</v>
      </c>
      <c r="GG849">
        <v>-389.55200000000002</v>
      </c>
      <c r="GL849">
        <v>-7772.3451999999997</v>
      </c>
      <c r="GM849">
        <v>26530.771000000001</v>
      </c>
      <c r="GN849">
        <v>-24903.859</v>
      </c>
      <c r="GO849">
        <v>-24332.875</v>
      </c>
      <c r="GQ849">
        <v>396589.19</v>
      </c>
      <c r="GR849">
        <v>-111023.77</v>
      </c>
      <c r="GS849">
        <v>-111023.77</v>
      </c>
      <c r="HA849">
        <v>-2289.0979000000002</v>
      </c>
      <c r="HB849">
        <v>-2759.5769</v>
      </c>
      <c r="HE849">
        <v>-116072.45</v>
      </c>
      <c r="HG849">
        <v>3468900.8</v>
      </c>
    </row>
    <row r="850" spans="1:215" x14ac:dyDescent="0.25">
      <c r="A850">
        <v>61</v>
      </c>
      <c r="B850" t="s">
        <v>1016</v>
      </c>
      <c r="C850">
        <v>2007</v>
      </c>
      <c r="E850" t="s">
        <v>1017</v>
      </c>
      <c r="F850">
        <v>1967</v>
      </c>
      <c r="G850">
        <v>0</v>
      </c>
      <c r="I850">
        <v>0</v>
      </c>
      <c r="J850" t="s">
        <v>1011</v>
      </c>
      <c r="K850" t="s">
        <v>1012</v>
      </c>
      <c r="L850" t="s">
        <v>1012</v>
      </c>
      <c r="M850">
        <v>5</v>
      </c>
      <c r="N850" t="s">
        <v>721</v>
      </c>
      <c r="O850">
        <v>1</v>
      </c>
      <c r="P850" t="s">
        <v>616</v>
      </c>
      <c r="Q850" t="s">
        <v>617</v>
      </c>
      <c r="R850">
        <v>2</v>
      </c>
      <c r="S850">
        <v>0</v>
      </c>
      <c r="T850" s="60">
        <v>39263</v>
      </c>
      <c r="U850" s="60">
        <v>39141</v>
      </c>
      <c r="V850" s="60">
        <v>39141</v>
      </c>
      <c r="W850" t="s">
        <v>201</v>
      </c>
      <c r="X850" t="s">
        <v>714</v>
      </c>
      <c r="Y850" t="s">
        <v>627</v>
      </c>
      <c r="AA850">
        <v>7.5000002999999996E-2</v>
      </c>
      <c r="AB850">
        <v>1</v>
      </c>
      <c r="AC850">
        <v>0</v>
      </c>
      <c r="AD850">
        <v>5</v>
      </c>
      <c r="AE850">
        <v>1</v>
      </c>
      <c r="AF850">
        <v>3</v>
      </c>
      <c r="AG850">
        <v>30</v>
      </c>
      <c r="BP850" s="60">
        <v>39141</v>
      </c>
      <c r="BQ850">
        <v>3557389.3</v>
      </c>
      <c r="BR850">
        <v>3700813.8</v>
      </c>
      <c r="BS850">
        <v>0.96099997000000004</v>
      </c>
      <c r="BT850">
        <v>143424.47</v>
      </c>
      <c r="BV850">
        <v>1146094.3999999999</v>
      </c>
      <c r="BW850">
        <v>128938.63</v>
      </c>
      <c r="BX850">
        <v>1</v>
      </c>
      <c r="BY850">
        <v>0</v>
      </c>
      <c r="BZ850">
        <v>0</v>
      </c>
      <c r="CA850">
        <v>0</v>
      </c>
      <c r="CC850">
        <v>0.18000000999999999</v>
      </c>
      <c r="CE850">
        <v>0.13100000000000001</v>
      </c>
      <c r="CG850">
        <v>0.11399999</v>
      </c>
      <c r="CJ850">
        <v>9.1000005999999994E-2</v>
      </c>
      <c r="CS850">
        <v>0</v>
      </c>
      <c r="CT850">
        <v>0</v>
      </c>
      <c r="CU850">
        <v>0</v>
      </c>
      <c r="CV850">
        <v>0.65099996000000004</v>
      </c>
      <c r="CW850">
        <v>0.37099999</v>
      </c>
      <c r="CX850">
        <v>0.28000000000000003</v>
      </c>
      <c r="CY850">
        <v>0.27100000000000002</v>
      </c>
      <c r="CZ850">
        <v>0</v>
      </c>
      <c r="DA850">
        <v>0</v>
      </c>
      <c r="DB850">
        <v>0</v>
      </c>
      <c r="DC850">
        <v>1.4E-2</v>
      </c>
      <c r="DD850">
        <v>6.6000000000000003E-2</v>
      </c>
      <c r="DE850">
        <v>0</v>
      </c>
      <c r="DF850">
        <v>2009</v>
      </c>
      <c r="DH850">
        <v>6.6212889999999998E-3</v>
      </c>
      <c r="DJ850">
        <v>0.11250263000000001</v>
      </c>
      <c r="DK850">
        <v>0.11912391999999999</v>
      </c>
      <c r="DQ850">
        <v>1146094.3999999999</v>
      </c>
      <c r="DR850">
        <v>0</v>
      </c>
      <c r="DS850">
        <v>1</v>
      </c>
      <c r="DT850">
        <v>0</v>
      </c>
      <c r="DU850">
        <v>1</v>
      </c>
      <c r="DV850">
        <v>30521</v>
      </c>
      <c r="DW850">
        <v>1146094.3999999999</v>
      </c>
      <c r="DZ850">
        <v>37.550998999999997</v>
      </c>
      <c r="EA850">
        <v>8216</v>
      </c>
      <c r="EC850">
        <v>12406</v>
      </c>
      <c r="ED850">
        <v>107261.96</v>
      </c>
      <c r="EF850">
        <v>8.6459998999999996</v>
      </c>
      <c r="EG850">
        <v>10723</v>
      </c>
      <c r="EH850">
        <v>94750.406000000003</v>
      </c>
      <c r="EN850">
        <v>1089</v>
      </c>
      <c r="EO850">
        <v>9822.6309000000001</v>
      </c>
      <c r="EP850">
        <v>594</v>
      </c>
      <c r="EQ850">
        <v>556</v>
      </c>
      <c r="ER850">
        <v>38</v>
      </c>
      <c r="ES850">
        <v>0</v>
      </c>
      <c r="EV850">
        <v>51143</v>
      </c>
      <c r="EW850">
        <v>0</v>
      </c>
      <c r="EX850">
        <v>0</v>
      </c>
      <c r="FB850">
        <v>1327232</v>
      </c>
      <c r="FI850">
        <v>3856385.5</v>
      </c>
      <c r="FN850">
        <v>-566.28200000000004</v>
      </c>
      <c r="FP850">
        <v>7588.6220999999996</v>
      </c>
      <c r="FQ850">
        <v>128938.63</v>
      </c>
      <c r="FW850">
        <v>136527.26999999999</v>
      </c>
      <c r="FX850">
        <v>527113.75</v>
      </c>
      <c r="FZ850">
        <v>31031.138999999999</v>
      </c>
      <c r="GA850">
        <v>46453.413999999997</v>
      </c>
      <c r="GB850">
        <v>77484.554999999993</v>
      </c>
      <c r="GG850">
        <v>5543.3271000000004</v>
      </c>
      <c r="GL850">
        <v>-9040.1416000000008</v>
      </c>
      <c r="GM850">
        <v>38214.586000000003</v>
      </c>
      <c r="GN850">
        <v>-36514.620999999999</v>
      </c>
      <c r="GO850">
        <v>-35948.339999999997</v>
      </c>
      <c r="GQ850">
        <v>739328.69</v>
      </c>
      <c r="GR850">
        <v>-121741.88</v>
      </c>
      <c r="GS850">
        <v>-121741.88</v>
      </c>
      <c r="HA850">
        <v>-1718.953</v>
      </c>
      <c r="HB850">
        <v>-2711.0668999999998</v>
      </c>
      <c r="HE850">
        <v>-126171.9</v>
      </c>
      <c r="HG850">
        <v>4082057.5</v>
      </c>
    </row>
    <row r="851" spans="1:215" x14ac:dyDescent="0.25">
      <c r="A851">
        <v>61</v>
      </c>
      <c r="B851" t="s">
        <v>1016</v>
      </c>
      <c r="C851">
        <v>2008</v>
      </c>
      <c r="E851" t="s">
        <v>1017</v>
      </c>
      <c r="F851">
        <v>1967</v>
      </c>
      <c r="G851">
        <v>0</v>
      </c>
      <c r="I851">
        <v>0</v>
      </c>
      <c r="J851" t="s">
        <v>1011</v>
      </c>
      <c r="K851" t="s">
        <v>1012</v>
      </c>
      <c r="L851" t="s">
        <v>1012</v>
      </c>
      <c r="M851">
        <v>5</v>
      </c>
      <c r="N851" t="s">
        <v>721</v>
      </c>
      <c r="O851">
        <v>1</v>
      </c>
      <c r="P851" t="s">
        <v>616</v>
      </c>
      <c r="Q851" t="s">
        <v>617</v>
      </c>
      <c r="R851">
        <v>2</v>
      </c>
      <c r="S851">
        <v>0</v>
      </c>
      <c r="T851" s="60">
        <v>39629</v>
      </c>
      <c r="U851" s="60">
        <v>39506</v>
      </c>
      <c r="V851" s="60">
        <v>39506</v>
      </c>
      <c r="W851" t="s">
        <v>201</v>
      </c>
      <c r="X851" t="s">
        <v>714</v>
      </c>
      <c r="Y851" t="s">
        <v>627</v>
      </c>
      <c r="AA851">
        <v>7.5000002999999996E-2</v>
      </c>
      <c r="AB851">
        <v>1</v>
      </c>
      <c r="AC851">
        <v>0</v>
      </c>
      <c r="AD851">
        <v>5</v>
      </c>
      <c r="AE851">
        <v>1</v>
      </c>
      <c r="AF851">
        <v>3</v>
      </c>
      <c r="AG851">
        <v>30</v>
      </c>
      <c r="BP851" s="60">
        <v>39507</v>
      </c>
      <c r="BQ851">
        <v>3957068.5</v>
      </c>
      <c r="BR851">
        <v>4058829</v>
      </c>
      <c r="BS851">
        <v>0.97500001999999997</v>
      </c>
      <c r="BT851">
        <v>101760.27</v>
      </c>
      <c r="BV851">
        <v>1222745.3999999999</v>
      </c>
      <c r="BW851">
        <v>130007.19</v>
      </c>
      <c r="BX851">
        <v>1</v>
      </c>
      <c r="BY851">
        <v>0</v>
      </c>
      <c r="BZ851">
        <v>0</v>
      </c>
      <c r="CA851">
        <v>0</v>
      </c>
      <c r="CC851">
        <v>-2.3E-2</v>
      </c>
      <c r="CE851">
        <v>7.9999998000000003E-2</v>
      </c>
      <c r="CG851">
        <v>0.105</v>
      </c>
      <c r="CJ851">
        <v>7.0000000000000007E-2</v>
      </c>
      <c r="CS851">
        <v>0</v>
      </c>
      <c r="CT851">
        <v>0</v>
      </c>
      <c r="CU851">
        <v>0</v>
      </c>
      <c r="CV851">
        <v>0.58299999999999996</v>
      </c>
      <c r="CW851">
        <v>0.32799998000000002</v>
      </c>
      <c r="CX851">
        <v>0.255</v>
      </c>
      <c r="CY851">
        <v>0.30200001999999998</v>
      </c>
      <c r="CZ851">
        <v>0</v>
      </c>
      <c r="DA851">
        <v>0</v>
      </c>
      <c r="DB851">
        <v>0</v>
      </c>
      <c r="DC851">
        <v>2.3E-2</v>
      </c>
      <c r="DD851">
        <v>9.1999999999999998E-2</v>
      </c>
      <c r="DE851">
        <v>0</v>
      </c>
      <c r="DF851">
        <v>2010</v>
      </c>
      <c r="DH851">
        <v>6.5214660000000001E-3</v>
      </c>
      <c r="DJ851">
        <v>0.10632401</v>
      </c>
      <c r="DK851">
        <v>0.11284547</v>
      </c>
      <c r="DQ851">
        <v>1222745.3999999999</v>
      </c>
      <c r="DR851">
        <v>0</v>
      </c>
      <c r="DS851">
        <v>1</v>
      </c>
      <c r="DT851">
        <v>0</v>
      </c>
      <c r="DU851">
        <v>1</v>
      </c>
      <c r="DV851">
        <v>31187</v>
      </c>
      <c r="DW851">
        <v>1222745.3999999999</v>
      </c>
      <c r="DZ851">
        <v>39.207000999999998</v>
      </c>
      <c r="EA851">
        <v>8715</v>
      </c>
      <c r="EC851">
        <v>13169</v>
      </c>
      <c r="ED851">
        <v>118839952</v>
      </c>
      <c r="EF851">
        <v>9.0240001999999997</v>
      </c>
      <c r="EG851">
        <v>11391</v>
      </c>
      <c r="EH851">
        <v>105013.7</v>
      </c>
      <c r="EN851">
        <v>1158</v>
      </c>
      <c r="EO851">
        <v>10888.105</v>
      </c>
      <c r="EP851">
        <v>620</v>
      </c>
      <c r="EQ851">
        <v>580</v>
      </c>
      <c r="ER851">
        <v>40</v>
      </c>
      <c r="ES851">
        <v>0</v>
      </c>
      <c r="EV851">
        <v>53071</v>
      </c>
      <c r="EW851">
        <v>0</v>
      </c>
      <c r="EX851">
        <v>0</v>
      </c>
      <c r="FB851">
        <v>1508613.8</v>
      </c>
      <c r="FI851">
        <v>3989486.3</v>
      </c>
      <c r="FN851">
        <v>2650.1419999999998</v>
      </c>
      <c r="FP851">
        <v>7974.0928000000004</v>
      </c>
      <c r="FQ851">
        <v>130007.19</v>
      </c>
      <c r="FW851">
        <v>137981.28</v>
      </c>
      <c r="FX851">
        <v>-178048.06</v>
      </c>
      <c r="FZ851">
        <v>37217.476999999999</v>
      </c>
      <c r="GA851">
        <v>53686.656000000003</v>
      </c>
      <c r="GB851">
        <v>90904.133000000002</v>
      </c>
      <c r="GG851">
        <v>6029.3418000000001</v>
      </c>
      <c r="GL851">
        <v>-24369.134999999998</v>
      </c>
      <c r="GM851">
        <v>16126.464</v>
      </c>
      <c r="GN851">
        <v>-24076.982</v>
      </c>
      <c r="GO851">
        <v>-26727.123</v>
      </c>
      <c r="GQ851">
        <v>24547.048999999999</v>
      </c>
      <c r="GR851">
        <v>-138069.54999999999</v>
      </c>
      <c r="GS851">
        <v>-138069.54999999999</v>
      </c>
      <c r="HA851">
        <v>-2550.4661000000001</v>
      </c>
      <c r="HB851">
        <v>-3167.5410000000002</v>
      </c>
      <c r="HE851">
        <v>-143787.56</v>
      </c>
      <c r="HG851">
        <v>3962817</v>
      </c>
    </row>
    <row r="852" spans="1:215" x14ac:dyDescent="0.25">
      <c r="A852">
        <v>61</v>
      </c>
      <c r="B852" t="s">
        <v>1016</v>
      </c>
      <c r="C852">
        <v>2009</v>
      </c>
      <c r="E852" t="s">
        <v>1017</v>
      </c>
      <c r="F852">
        <v>1967</v>
      </c>
      <c r="G852">
        <v>0</v>
      </c>
      <c r="I852">
        <v>0</v>
      </c>
      <c r="J852" t="s">
        <v>1011</v>
      </c>
      <c r="K852" t="s">
        <v>1012</v>
      </c>
      <c r="L852" t="s">
        <v>1012</v>
      </c>
      <c r="M852">
        <v>5</v>
      </c>
      <c r="N852" t="s">
        <v>721</v>
      </c>
      <c r="O852">
        <v>1</v>
      </c>
      <c r="P852" t="s">
        <v>616</v>
      </c>
      <c r="Q852" t="s">
        <v>617</v>
      </c>
      <c r="R852">
        <v>2</v>
      </c>
      <c r="S852">
        <v>0</v>
      </c>
      <c r="T852" s="60">
        <v>39994</v>
      </c>
      <c r="U852" s="60">
        <v>39872</v>
      </c>
      <c r="V852" s="60">
        <v>39872</v>
      </c>
      <c r="W852" t="s">
        <v>201</v>
      </c>
      <c r="X852" t="s">
        <v>714</v>
      </c>
      <c r="Y852" t="s">
        <v>627</v>
      </c>
      <c r="AA852">
        <v>7.5000002999999996E-2</v>
      </c>
      <c r="AB852">
        <v>1</v>
      </c>
      <c r="AC852">
        <v>0</v>
      </c>
      <c r="AD852">
        <v>5</v>
      </c>
      <c r="AE852">
        <v>1</v>
      </c>
      <c r="AF852">
        <v>3</v>
      </c>
      <c r="AG852">
        <v>30</v>
      </c>
      <c r="BP852" s="60">
        <v>39872</v>
      </c>
      <c r="BQ852">
        <v>3330663</v>
      </c>
      <c r="BR852">
        <v>4161775.3</v>
      </c>
      <c r="BS852">
        <v>0.80000000999999998</v>
      </c>
      <c r="BT852">
        <v>831112.31</v>
      </c>
      <c r="BV852">
        <v>1285952</v>
      </c>
      <c r="BW852">
        <v>132715.29999999999</v>
      </c>
      <c r="BX852">
        <v>1</v>
      </c>
      <c r="BY852">
        <v>0</v>
      </c>
      <c r="BZ852">
        <v>0</v>
      </c>
      <c r="CA852">
        <v>0</v>
      </c>
      <c r="CC852">
        <v>-0.184</v>
      </c>
      <c r="CE852">
        <v>-0.02</v>
      </c>
      <c r="CG852">
        <v>2.9000001000000001E-2</v>
      </c>
      <c r="CJ852">
        <v>3.6999999999999998E-2</v>
      </c>
      <c r="CS852">
        <v>0</v>
      </c>
      <c r="CT852">
        <v>0</v>
      </c>
      <c r="CU852">
        <v>0</v>
      </c>
      <c r="CV852">
        <v>0.51700002</v>
      </c>
      <c r="CW852">
        <v>0.28999998999999999</v>
      </c>
      <c r="CX852">
        <v>0.22700001</v>
      </c>
      <c r="CY852">
        <v>0.32599998000000002</v>
      </c>
      <c r="CZ852">
        <v>0</v>
      </c>
      <c r="DA852">
        <v>0</v>
      </c>
      <c r="DB852">
        <v>0</v>
      </c>
      <c r="DC852">
        <v>4.0999997000000003E-2</v>
      </c>
      <c r="DD852">
        <v>0.11600000000000001</v>
      </c>
      <c r="DE852">
        <v>0</v>
      </c>
      <c r="DF852">
        <v>2011</v>
      </c>
      <c r="DG852">
        <v>9.7165860000000007E-2</v>
      </c>
      <c r="DH852">
        <v>6.3237550000000003E-3</v>
      </c>
      <c r="DI852">
        <v>9.0842105000000006E-2</v>
      </c>
      <c r="DJ852">
        <v>0.10320393</v>
      </c>
      <c r="DK852">
        <v>0.10952768</v>
      </c>
      <c r="DN852">
        <v>116818.59</v>
      </c>
      <c r="DQ852">
        <v>1285952</v>
      </c>
      <c r="DR852">
        <v>1</v>
      </c>
      <c r="DS852">
        <v>1</v>
      </c>
      <c r="DT852">
        <v>1</v>
      </c>
      <c r="DU852">
        <v>1</v>
      </c>
      <c r="DV852">
        <v>32291</v>
      </c>
      <c r="DW852">
        <v>1285952</v>
      </c>
      <c r="DZ852">
        <v>38.824001000000003</v>
      </c>
      <c r="EA852">
        <v>9143</v>
      </c>
      <c r="EC852">
        <v>13906</v>
      </c>
      <c r="ED852">
        <v>131340.23000000001</v>
      </c>
      <c r="EF852">
        <v>9.4449997000000003</v>
      </c>
      <c r="EG852">
        <v>12052</v>
      </c>
      <c r="EH852">
        <v>116260.95</v>
      </c>
      <c r="EN852">
        <v>1215</v>
      </c>
      <c r="EO852">
        <v>11812.448</v>
      </c>
      <c r="EP852">
        <v>639</v>
      </c>
      <c r="EQ852">
        <v>592</v>
      </c>
      <c r="ER852">
        <v>47</v>
      </c>
      <c r="ES852">
        <v>0</v>
      </c>
      <c r="EV852">
        <v>55340</v>
      </c>
      <c r="EW852">
        <v>0</v>
      </c>
      <c r="EX852">
        <v>0</v>
      </c>
      <c r="FB852">
        <v>1473463.6</v>
      </c>
      <c r="FI852">
        <v>2775432</v>
      </c>
      <c r="FN852">
        <v>-4646.3890000000001</v>
      </c>
      <c r="FP852">
        <v>8132.0459000000001</v>
      </c>
      <c r="FQ852">
        <v>132715.29999999999</v>
      </c>
      <c r="FW852">
        <v>140847.34</v>
      </c>
      <c r="FX852">
        <v>-768365</v>
      </c>
      <c r="FZ852">
        <v>28988.484</v>
      </c>
      <c r="GA852">
        <v>41891.758000000002</v>
      </c>
      <c r="GB852">
        <v>70880.241999999998</v>
      </c>
      <c r="GG852">
        <v>-2398.3101000000001</v>
      </c>
      <c r="GL852">
        <v>-18502.232</v>
      </c>
      <c r="GM852">
        <v>-12688.409</v>
      </c>
      <c r="GN852">
        <v>-312.42899</v>
      </c>
      <c r="GO852">
        <v>4333.96</v>
      </c>
      <c r="GQ852">
        <v>-590538.75</v>
      </c>
      <c r="GR852">
        <v>-149048.35999999999</v>
      </c>
      <c r="GS852">
        <v>-149048.35999999999</v>
      </c>
      <c r="HA852">
        <v>-2793.4479999999999</v>
      </c>
      <c r="HB852">
        <v>-3402.0171</v>
      </c>
      <c r="HE852">
        <v>-155243.82999999999</v>
      </c>
      <c r="HG852">
        <v>3217034.3</v>
      </c>
    </row>
    <row r="853" spans="1:215" x14ac:dyDescent="0.25">
      <c r="A853">
        <v>61</v>
      </c>
      <c r="B853" t="s">
        <v>1016</v>
      </c>
      <c r="C853">
        <v>2010</v>
      </c>
      <c r="E853" t="s">
        <v>1017</v>
      </c>
      <c r="F853">
        <v>1967</v>
      </c>
      <c r="G853">
        <v>0</v>
      </c>
      <c r="I853">
        <v>0</v>
      </c>
      <c r="J853" t="s">
        <v>1011</v>
      </c>
      <c r="K853" t="s">
        <v>1012</v>
      </c>
      <c r="L853" t="s">
        <v>1012</v>
      </c>
      <c r="M853">
        <v>5</v>
      </c>
      <c r="N853" t="s">
        <v>721</v>
      </c>
      <c r="O853">
        <v>1</v>
      </c>
      <c r="P853" t="s">
        <v>616</v>
      </c>
      <c r="Q853" t="s">
        <v>617</v>
      </c>
      <c r="R853">
        <v>2</v>
      </c>
      <c r="S853">
        <v>0</v>
      </c>
      <c r="T853" s="60">
        <v>40359</v>
      </c>
      <c r="U853" s="60">
        <v>40237</v>
      </c>
      <c r="V853" s="60">
        <v>40237</v>
      </c>
      <c r="W853" t="s">
        <v>201</v>
      </c>
      <c r="X853" t="s">
        <v>714</v>
      </c>
      <c r="Y853" t="s">
        <v>627</v>
      </c>
      <c r="AA853">
        <v>7.5000002999999996E-2</v>
      </c>
      <c r="AB853">
        <v>1</v>
      </c>
      <c r="AC853">
        <v>0</v>
      </c>
      <c r="AD853">
        <v>5</v>
      </c>
      <c r="AE853">
        <v>1</v>
      </c>
      <c r="AF853">
        <v>3</v>
      </c>
      <c r="AG853">
        <v>30</v>
      </c>
      <c r="BP853" s="60">
        <v>40237</v>
      </c>
      <c r="BQ853">
        <v>3592225.8</v>
      </c>
      <c r="BR853">
        <v>4432332</v>
      </c>
      <c r="BS853">
        <v>0.81</v>
      </c>
      <c r="BT853">
        <v>840106.13</v>
      </c>
      <c r="BV853">
        <v>1331226.3999999999</v>
      </c>
      <c r="BW853">
        <v>137849.76999999999</v>
      </c>
      <c r="BX853">
        <v>1</v>
      </c>
      <c r="BY853">
        <v>0</v>
      </c>
      <c r="BZ853">
        <v>0</v>
      </c>
      <c r="CA853">
        <v>0</v>
      </c>
      <c r="CC853">
        <v>0.15000000999999999</v>
      </c>
      <c r="CE853">
        <v>-2.5000000000000001E-2</v>
      </c>
      <c r="CG853">
        <v>3.5999997999999998E-2</v>
      </c>
      <c r="CJ853">
        <v>3.7999999E-2</v>
      </c>
      <c r="CS853">
        <v>0</v>
      </c>
      <c r="CT853">
        <v>0</v>
      </c>
      <c r="CU853">
        <v>0</v>
      </c>
      <c r="CV853">
        <v>0.51700002</v>
      </c>
      <c r="CW853">
        <v>0.29199999999999998</v>
      </c>
      <c r="CX853">
        <v>0.22499999000000001</v>
      </c>
      <c r="CY853">
        <v>0.28799998999999998</v>
      </c>
      <c r="CZ853">
        <v>0</v>
      </c>
      <c r="DA853">
        <v>0</v>
      </c>
      <c r="DB853">
        <v>0</v>
      </c>
      <c r="DC853">
        <v>3.5000000000000003E-2</v>
      </c>
      <c r="DD853">
        <v>0.16</v>
      </c>
      <c r="DE853">
        <v>0</v>
      </c>
      <c r="DF853">
        <v>2012</v>
      </c>
      <c r="DG853">
        <v>0.10064207999999999</v>
      </c>
      <c r="DH853">
        <v>7.9349079999999992E-3</v>
      </c>
      <c r="DI853">
        <v>9.2707172000000004E-2</v>
      </c>
      <c r="DJ853">
        <v>0.10355096</v>
      </c>
      <c r="DK853">
        <v>0.11148586000000001</v>
      </c>
      <c r="DN853">
        <v>123414.23</v>
      </c>
      <c r="DQ853">
        <v>1331226.3999999999</v>
      </c>
      <c r="DR853">
        <v>1</v>
      </c>
      <c r="DS853">
        <v>1</v>
      </c>
      <c r="DT853">
        <v>1</v>
      </c>
      <c r="DU853">
        <v>1</v>
      </c>
      <c r="DV853">
        <v>32975</v>
      </c>
      <c r="DW853">
        <v>1331226.3999999999</v>
      </c>
      <c r="DZ853">
        <v>40.370998</v>
      </c>
      <c r="EA853">
        <v>9374</v>
      </c>
      <c r="EC853">
        <v>14622</v>
      </c>
      <c r="ED853">
        <v>139392</v>
      </c>
      <c r="EF853">
        <v>9.5329999999999995</v>
      </c>
      <c r="EG853">
        <v>12746</v>
      </c>
      <c r="EH853">
        <v>123932.85</v>
      </c>
      <c r="EN853">
        <v>1232</v>
      </c>
      <c r="EO853">
        <v>12150.683000000001</v>
      </c>
      <c r="EP853">
        <v>644</v>
      </c>
      <c r="EQ853">
        <v>596</v>
      </c>
      <c r="ER853">
        <v>48</v>
      </c>
      <c r="ES853">
        <v>0</v>
      </c>
      <c r="EV853">
        <v>56971</v>
      </c>
      <c r="EW853">
        <v>0</v>
      </c>
      <c r="EX853">
        <v>0</v>
      </c>
      <c r="FB853">
        <v>1562886.6</v>
      </c>
      <c r="FI853">
        <v>3704012</v>
      </c>
      <c r="FN853">
        <v>-7379.2110000000002</v>
      </c>
      <c r="FP853">
        <v>10563.157999999999</v>
      </c>
      <c r="FQ853">
        <v>137849.76999999999</v>
      </c>
      <c r="FW853">
        <v>148412.92000000001</v>
      </c>
      <c r="FX853">
        <v>430790.28</v>
      </c>
      <c r="FZ853">
        <v>19923.190999999999</v>
      </c>
      <c r="GA853">
        <v>40310.769999999997</v>
      </c>
      <c r="GB853">
        <v>60233.961000000003</v>
      </c>
      <c r="GG853">
        <v>8435.7813000000006</v>
      </c>
      <c r="GL853">
        <v>-29300.436000000002</v>
      </c>
      <c r="GM853">
        <v>30027.370999999999</v>
      </c>
      <c r="GN853">
        <v>-7612.4790000000003</v>
      </c>
      <c r="GO853">
        <v>-233.26801</v>
      </c>
      <c r="GQ853">
        <v>640987.43999999994</v>
      </c>
      <c r="GR853">
        <v>-157702.72</v>
      </c>
      <c r="GS853">
        <v>-157702.72</v>
      </c>
      <c r="HA853">
        <v>-1563.1790000000001</v>
      </c>
      <c r="HB853">
        <v>-3415.3110000000001</v>
      </c>
      <c r="HE853">
        <v>-162681.22</v>
      </c>
      <c r="HG853">
        <v>3695340.5</v>
      </c>
    </row>
    <row r="854" spans="1:215" x14ac:dyDescent="0.25">
      <c r="A854">
        <v>61</v>
      </c>
      <c r="B854" t="s">
        <v>1016</v>
      </c>
      <c r="C854">
        <v>2011</v>
      </c>
      <c r="E854" t="s">
        <v>1017</v>
      </c>
      <c r="F854">
        <v>1967</v>
      </c>
      <c r="G854">
        <v>0</v>
      </c>
      <c r="I854">
        <v>0</v>
      </c>
      <c r="J854" t="s">
        <v>1011</v>
      </c>
      <c r="K854" t="s">
        <v>1012</v>
      </c>
      <c r="L854" t="s">
        <v>1012</v>
      </c>
      <c r="M854">
        <v>5</v>
      </c>
      <c r="N854" t="s">
        <v>721</v>
      </c>
      <c r="O854">
        <v>1</v>
      </c>
      <c r="P854" t="s">
        <v>616</v>
      </c>
      <c r="Q854" t="s">
        <v>617</v>
      </c>
      <c r="R854">
        <v>2</v>
      </c>
      <c r="S854">
        <v>0</v>
      </c>
      <c r="T854" s="60">
        <v>40724</v>
      </c>
      <c r="U854" s="60">
        <v>40602</v>
      </c>
      <c r="V854" s="60">
        <v>40602</v>
      </c>
      <c r="W854" t="s">
        <v>201</v>
      </c>
      <c r="X854" t="s">
        <v>714</v>
      </c>
      <c r="Y854" t="s">
        <v>627</v>
      </c>
      <c r="AA854">
        <v>7.2499997999999996E-2</v>
      </c>
      <c r="AB854">
        <v>1</v>
      </c>
      <c r="AC854">
        <v>0</v>
      </c>
      <c r="AD854">
        <v>5</v>
      </c>
      <c r="AE854">
        <v>1</v>
      </c>
      <c r="AF854">
        <v>3</v>
      </c>
      <c r="AG854">
        <v>30</v>
      </c>
      <c r="BP854" s="60">
        <v>40602</v>
      </c>
      <c r="BQ854">
        <v>3945086</v>
      </c>
      <c r="BR854">
        <v>4837423.5</v>
      </c>
      <c r="BS854">
        <v>0.81599997999999996</v>
      </c>
      <c r="BT854">
        <v>892337.44</v>
      </c>
      <c r="BV854">
        <v>1350646.5</v>
      </c>
      <c r="BW854">
        <v>154244.69</v>
      </c>
      <c r="BX854">
        <v>1</v>
      </c>
      <c r="BY854">
        <v>0</v>
      </c>
      <c r="BZ854">
        <v>0</v>
      </c>
      <c r="CA854">
        <v>0</v>
      </c>
      <c r="CC854">
        <v>0.23200001000000001</v>
      </c>
      <c r="CE854">
        <v>5.0000001000000002E-2</v>
      </c>
      <c r="CG854">
        <v>5.8000002000000002E-2</v>
      </c>
      <c r="CJ854">
        <v>6.3000001E-2</v>
      </c>
      <c r="CL854">
        <v>8.1000000000000003E-2</v>
      </c>
      <c r="CS854">
        <v>0</v>
      </c>
      <c r="CT854">
        <v>0</v>
      </c>
      <c r="CU854">
        <v>0</v>
      </c>
      <c r="CV854">
        <v>0.54200000000000004</v>
      </c>
      <c r="CW854">
        <v>0.29799998</v>
      </c>
      <c r="CX854">
        <v>0.24399999999999999</v>
      </c>
      <c r="CY854">
        <v>0.255</v>
      </c>
      <c r="CZ854">
        <v>0</v>
      </c>
      <c r="DA854">
        <v>0</v>
      </c>
      <c r="DB854">
        <v>0</v>
      </c>
      <c r="DC854">
        <v>0.02</v>
      </c>
      <c r="DD854">
        <v>0.18200000999999999</v>
      </c>
      <c r="DE854">
        <v>0</v>
      </c>
      <c r="DF854">
        <v>2013</v>
      </c>
      <c r="DG854">
        <v>0.10245325</v>
      </c>
      <c r="DH854">
        <v>8.5908530000000007E-3</v>
      </c>
      <c r="DI854">
        <v>9.3862398999999999E-2</v>
      </c>
      <c r="DJ854">
        <v>0.11420064000000001</v>
      </c>
      <c r="DK854">
        <v>0.12279149</v>
      </c>
      <c r="DN854">
        <v>126774.92</v>
      </c>
      <c r="DQ854">
        <v>1350646.5</v>
      </c>
      <c r="DR854">
        <v>1</v>
      </c>
      <c r="DS854">
        <v>1</v>
      </c>
      <c r="DT854">
        <v>1</v>
      </c>
      <c r="DU854">
        <v>1</v>
      </c>
      <c r="DV854">
        <v>32851</v>
      </c>
      <c r="DW854">
        <v>1350646.5</v>
      </c>
      <c r="DZ854">
        <v>41.113998000000002</v>
      </c>
      <c r="EA854">
        <v>9782</v>
      </c>
      <c r="EC854">
        <v>15492</v>
      </c>
      <c r="ED854">
        <v>150824.09</v>
      </c>
      <c r="EF854">
        <v>9.7360001</v>
      </c>
      <c r="EG854">
        <v>13561</v>
      </c>
      <c r="EH854">
        <v>134666.10999999999</v>
      </c>
      <c r="EN854">
        <v>1266</v>
      </c>
      <c r="EO854">
        <v>12712.824000000001</v>
      </c>
      <c r="EP854">
        <v>665</v>
      </c>
      <c r="EQ854">
        <v>617</v>
      </c>
      <c r="ER854">
        <v>48</v>
      </c>
      <c r="ES854">
        <v>0</v>
      </c>
      <c r="EV854">
        <v>58125</v>
      </c>
      <c r="EW854">
        <v>0</v>
      </c>
      <c r="EX854">
        <v>0</v>
      </c>
      <c r="FB854">
        <v>1737107.3</v>
      </c>
      <c r="FI854">
        <v>4422956.5</v>
      </c>
      <c r="FN854">
        <v>-437.11</v>
      </c>
      <c r="FP854">
        <v>11603.205</v>
      </c>
      <c r="FQ854">
        <v>154244.69</v>
      </c>
      <c r="FW854">
        <v>165847.89000000001</v>
      </c>
      <c r="FX854">
        <v>816343.31</v>
      </c>
      <c r="FZ854">
        <v>19330.598000000002</v>
      </c>
      <c r="GA854">
        <v>47946.491999999998</v>
      </c>
      <c r="GB854">
        <v>67277.093999999997</v>
      </c>
      <c r="GG854">
        <v>10270.328</v>
      </c>
      <c r="GL854">
        <v>-45477.616999999998</v>
      </c>
      <c r="GM854">
        <v>4466.4629000000004</v>
      </c>
      <c r="GN854">
        <v>-664.67902000000004</v>
      </c>
      <c r="GO854">
        <v>-227.56899999999999</v>
      </c>
      <c r="GQ854">
        <v>1018062.8</v>
      </c>
      <c r="GR854">
        <v>-171494.59</v>
      </c>
      <c r="GS854">
        <v>-171494.59</v>
      </c>
      <c r="HA854">
        <v>-1704.0940000000001</v>
      </c>
      <c r="HB854">
        <v>-4945.6841000000004</v>
      </c>
      <c r="HE854">
        <v>-178144.36</v>
      </c>
      <c r="HG854">
        <v>4535259</v>
      </c>
    </row>
    <row r="855" spans="1:215" x14ac:dyDescent="0.25">
      <c r="A855">
        <v>61</v>
      </c>
      <c r="B855" t="s">
        <v>1016</v>
      </c>
      <c r="C855">
        <v>2012</v>
      </c>
      <c r="E855" t="s">
        <v>1017</v>
      </c>
      <c r="F855">
        <v>1967</v>
      </c>
      <c r="G855">
        <v>0</v>
      </c>
      <c r="I855">
        <v>0</v>
      </c>
      <c r="J855" t="s">
        <v>1011</v>
      </c>
      <c r="K855" t="s">
        <v>1012</v>
      </c>
      <c r="L855" t="s">
        <v>1012</v>
      </c>
      <c r="M855">
        <v>5</v>
      </c>
      <c r="N855" t="s">
        <v>721</v>
      </c>
      <c r="O855">
        <v>1</v>
      </c>
      <c r="P855" t="s">
        <v>616</v>
      </c>
      <c r="Q855" t="s">
        <v>617</v>
      </c>
      <c r="R855">
        <v>2</v>
      </c>
      <c r="S855">
        <v>0</v>
      </c>
      <c r="T855" s="60">
        <v>41090</v>
      </c>
      <c r="U855" s="60">
        <v>40967</v>
      </c>
      <c r="V855" s="60">
        <v>40967</v>
      </c>
      <c r="W855" t="s">
        <v>201</v>
      </c>
      <c r="X855" t="s">
        <v>714</v>
      </c>
      <c r="Y855" t="s">
        <v>627</v>
      </c>
      <c r="AA855">
        <v>7.2499997999999996E-2</v>
      </c>
      <c r="AB855">
        <v>1</v>
      </c>
      <c r="AC855">
        <v>0</v>
      </c>
      <c r="AD855">
        <v>5</v>
      </c>
      <c r="AE855">
        <v>1</v>
      </c>
      <c r="AF855">
        <v>3</v>
      </c>
      <c r="AG855">
        <v>30</v>
      </c>
      <c r="BP855" s="60">
        <v>40967</v>
      </c>
      <c r="BQ855">
        <v>4274440.5</v>
      </c>
      <c r="BR855">
        <v>5120274</v>
      </c>
      <c r="BS855">
        <v>0.83499997999999997</v>
      </c>
      <c r="BT855">
        <v>845833.88</v>
      </c>
      <c r="BV855">
        <v>1359655.8</v>
      </c>
      <c r="BW855">
        <v>166947.34</v>
      </c>
      <c r="BX855">
        <v>1</v>
      </c>
      <c r="BY855">
        <v>0</v>
      </c>
      <c r="BZ855">
        <v>0</v>
      </c>
      <c r="CA855">
        <v>0</v>
      </c>
      <c r="CC855">
        <v>3.5999997999999998E-2</v>
      </c>
      <c r="CE855">
        <v>0.13850001000000001</v>
      </c>
      <c r="CG855">
        <v>3.1400003000000003E-2</v>
      </c>
      <c r="CJ855">
        <v>7.1699999E-2</v>
      </c>
      <c r="CL855">
        <v>7.0799999000000002E-2</v>
      </c>
      <c r="CR855">
        <v>1</v>
      </c>
      <c r="CS855">
        <v>0</v>
      </c>
      <c r="CT855">
        <v>0</v>
      </c>
      <c r="CU855">
        <v>0</v>
      </c>
      <c r="CV855">
        <v>0.50900000000000001</v>
      </c>
      <c r="CW855">
        <v>0.30500000999999999</v>
      </c>
      <c r="CX855">
        <v>0.20399999999999999</v>
      </c>
      <c r="CY855">
        <v>0.24600000999999999</v>
      </c>
      <c r="CZ855">
        <v>0</v>
      </c>
      <c r="DA855">
        <v>0</v>
      </c>
      <c r="DB855">
        <v>0</v>
      </c>
      <c r="DC855">
        <v>8.9999999999999993E-3</v>
      </c>
      <c r="DD855">
        <v>0.23599999999999999</v>
      </c>
      <c r="DE855">
        <v>0</v>
      </c>
      <c r="DF855">
        <v>2014</v>
      </c>
      <c r="DG855">
        <v>0.10331224999999999</v>
      </c>
      <c r="DH855">
        <v>8.9422800000000004E-3</v>
      </c>
      <c r="DI855">
        <v>9.4369977999999993E-2</v>
      </c>
      <c r="DJ855">
        <v>0.12278648</v>
      </c>
      <c r="DK855">
        <v>0.13172875000000001</v>
      </c>
      <c r="DN855">
        <v>128310.68</v>
      </c>
      <c r="DQ855">
        <v>1359655.8</v>
      </c>
      <c r="DR855">
        <v>1</v>
      </c>
      <c r="DS855">
        <v>1</v>
      </c>
      <c r="DT855">
        <v>1</v>
      </c>
      <c r="DU855">
        <v>1</v>
      </c>
      <c r="DV855">
        <v>32690</v>
      </c>
      <c r="DW855">
        <v>1359655.8</v>
      </c>
      <c r="DX855">
        <v>43.450001</v>
      </c>
      <c r="DY855">
        <v>10.35</v>
      </c>
      <c r="DZ855">
        <v>41.591999000000001</v>
      </c>
      <c r="EA855">
        <v>10261</v>
      </c>
      <c r="EC855">
        <v>16483</v>
      </c>
      <c r="ED855">
        <v>169170.53</v>
      </c>
      <c r="EF855">
        <v>10.263</v>
      </c>
      <c r="EG855">
        <v>14451</v>
      </c>
      <c r="EH855">
        <v>151083</v>
      </c>
      <c r="EN855">
        <v>1349</v>
      </c>
      <c r="EO855">
        <v>14294974</v>
      </c>
      <c r="EP855">
        <v>683</v>
      </c>
      <c r="EQ855">
        <v>634</v>
      </c>
      <c r="ER855">
        <v>49</v>
      </c>
      <c r="ES855">
        <v>0</v>
      </c>
      <c r="EV855">
        <v>59434</v>
      </c>
      <c r="EW855">
        <v>0</v>
      </c>
      <c r="EX855">
        <v>0</v>
      </c>
      <c r="FB855">
        <v>1954579.8</v>
      </c>
      <c r="FI855">
        <v>4671976.5</v>
      </c>
      <c r="FN855">
        <v>-497.27600000000001</v>
      </c>
      <c r="FP855">
        <v>12158.422</v>
      </c>
      <c r="FQ855">
        <v>166947.34</v>
      </c>
      <c r="FW855">
        <v>179105.77</v>
      </c>
      <c r="FX855">
        <v>120306.08</v>
      </c>
      <c r="FZ855">
        <v>27346.471000000001</v>
      </c>
      <c r="GA855">
        <v>44005.945</v>
      </c>
      <c r="GB855">
        <v>71352.414000000004</v>
      </c>
      <c r="GG855">
        <v>15357.584000000001</v>
      </c>
      <c r="GL855">
        <v>-43785.84</v>
      </c>
      <c r="GM855">
        <v>3847.2809999999999</v>
      </c>
      <c r="GN855">
        <v>-419.41800000000001</v>
      </c>
      <c r="GO855">
        <v>77.858001999999999</v>
      </c>
      <c r="GQ855">
        <v>345763.84000000003</v>
      </c>
      <c r="GR855">
        <v>-195626</v>
      </c>
      <c r="GS855">
        <v>-195626</v>
      </c>
      <c r="HA855">
        <v>-1745.403</v>
      </c>
      <c r="HB855">
        <v>-4523.3969999999999</v>
      </c>
      <c r="HE855">
        <v>-201894.8</v>
      </c>
      <c r="HG855">
        <v>4679128</v>
      </c>
    </row>
    <row r="856" spans="1:215" x14ac:dyDescent="0.25">
      <c r="A856">
        <v>61</v>
      </c>
      <c r="B856" t="s">
        <v>1016</v>
      </c>
      <c r="C856">
        <v>2013</v>
      </c>
      <c r="E856" t="s">
        <v>1017</v>
      </c>
      <c r="F856">
        <v>1967</v>
      </c>
      <c r="G856">
        <v>0</v>
      </c>
      <c r="I856">
        <v>0</v>
      </c>
      <c r="J856" t="s">
        <v>1011</v>
      </c>
      <c r="K856" t="s">
        <v>1012</v>
      </c>
      <c r="L856" t="s">
        <v>1012</v>
      </c>
      <c r="M856">
        <v>5</v>
      </c>
      <c r="N856" t="s">
        <v>721</v>
      </c>
      <c r="O856">
        <v>1</v>
      </c>
      <c r="P856" t="s">
        <v>616</v>
      </c>
      <c r="Q856" t="s">
        <v>617</v>
      </c>
      <c r="R856">
        <v>2</v>
      </c>
      <c r="S856">
        <v>0</v>
      </c>
      <c r="T856" s="60">
        <v>41455</v>
      </c>
      <c r="U856" s="60">
        <v>41333</v>
      </c>
      <c r="V856" s="60">
        <v>41333</v>
      </c>
      <c r="W856" t="s">
        <v>201</v>
      </c>
      <c r="X856" t="s">
        <v>714</v>
      </c>
      <c r="Y856" t="s">
        <v>627</v>
      </c>
      <c r="AA856">
        <v>7.2499997999999996E-2</v>
      </c>
      <c r="AB856">
        <v>1</v>
      </c>
      <c r="AC856">
        <v>0</v>
      </c>
      <c r="AD856">
        <v>5</v>
      </c>
      <c r="AE856">
        <v>1</v>
      </c>
      <c r="AF856">
        <v>3</v>
      </c>
      <c r="AG856">
        <v>30</v>
      </c>
      <c r="AI856" t="s">
        <v>1018</v>
      </c>
      <c r="AO856">
        <v>5156055.5</v>
      </c>
      <c r="AP856">
        <v>4692364.5</v>
      </c>
      <c r="AQ856">
        <v>-17911.886999999999</v>
      </c>
      <c r="AR856">
        <v>0</v>
      </c>
      <c r="AS856">
        <v>0</v>
      </c>
      <c r="AT856">
        <v>0</v>
      </c>
      <c r="AU856">
        <v>1</v>
      </c>
      <c r="AV856">
        <v>4</v>
      </c>
      <c r="AX856">
        <v>0</v>
      </c>
      <c r="AY856">
        <v>0.2</v>
      </c>
      <c r="AZ856">
        <v>5</v>
      </c>
      <c r="BA856">
        <v>0</v>
      </c>
      <c r="BB856">
        <v>0</v>
      </c>
      <c r="BC856">
        <v>4</v>
      </c>
      <c r="BD856">
        <v>2</v>
      </c>
      <c r="BE856">
        <v>1</v>
      </c>
      <c r="BF856">
        <v>1.2</v>
      </c>
      <c r="BG856">
        <v>0.80000000999999998</v>
      </c>
      <c r="BP856" s="60">
        <v>41333</v>
      </c>
      <c r="BQ856">
        <v>4692219</v>
      </c>
      <c r="BR856">
        <v>5423684</v>
      </c>
      <c r="BS856">
        <v>0.86500001000000004</v>
      </c>
      <c r="BT856">
        <v>731465.38</v>
      </c>
      <c r="BV856">
        <v>1395261.1</v>
      </c>
      <c r="BW856">
        <v>178505.84</v>
      </c>
      <c r="BX856">
        <v>1</v>
      </c>
      <c r="BY856">
        <v>0</v>
      </c>
      <c r="BZ856">
        <v>0</v>
      </c>
      <c r="CA856">
        <v>0</v>
      </c>
      <c r="CC856">
        <v>0.14499999999999999</v>
      </c>
      <c r="CE856">
        <v>0.13500001</v>
      </c>
      <c r="CG856">
        <v>6.6000000000000003E-2</v>
      </c>
      <c r="CJ856">
        <v>8.3999999000000006E-2</v>
      </c>
      <c r="CL856">
        <v>6.8000004000000003E-2</v>
      </c>
      <c r="CM856">
        <v>8.5000001000000006E-2</v>
      </c>
      <c r="CR856">
        <v>1</v>
      </c>
      <c r="CS856">
        <v>0</v>
      </c>
      <c r="CT856">
        <v>0</v>
      </c>
      <c r="CU856">
        <v>0</v>
      </c>
      <c r="CV856">
        <v>0.50800002</v>
      </c>
      <c r="CW856">
        <v>0.23200001000000001</v>
      </c>
      <c r="CX856">
        <v>0.27599998999999997</v>
      </c>
      <c r="CY856">
        <v>0.20200001000000001</v>
      </c>
      <c r="CZ856">
        <v>0.13500001</v>
      </c>
      <c r="DA856">
        <v>6.7000002000000003E-2</v>
      </c>
      <c r="DB856">
        <v>6.8000004000000003E-2</v>
      </c>
      <c r="DC856">
        <v>0</v>
      </c>
      <c r="DD856">
        <v>0.154</v>
      </c>
      <c r="DE856">
        <v>6.8000004000000003E-2</v>
      </c>
      <c r="DF856">
        <v>2015</v>
      </c>
      <c r="DG856">
        <v>0.10198085</v>
      </c>
      <c r="DH856">
        <v>9.2345199999999995E-3</v>
      </c>
      <c r="DI856">
        <v>9.2746332000000001E-2</v>
      </c>
      <c r="DJ856">
        <v>0.12793723000000001</v>
      </c>
      <c r="DK856">
        <v>0.13717175000000001</v>
      </c>
      <c r="DN856">
        <v>129405.35</v>
      </c>
      <c r="DQ856">
        <v>1395261.1</v>
      </c>
      <c r="DR856">
        <v>1</v>
      </c>
      <c r="DS856">
        <v>1</v>
      </c>
      <c r="DT856">
        <v>1</v>
      </c>
      <c r="DU856">
        <v>1</v>
      </c>
      <c r="DV856">
        <v>32840</v>
      </c>
      <c r="DW856">
        <v>1395261.1</v>
      </c>
      <c r="DZ856">
        <v>42.487000000000002</v>
      </c>
      <c r="EA856">
        <v>10734</v>
      </c>
      <c r="EC856">
        <v>17503</v>
      </c>
      <c r="ED856">
        <v>184411.13</v>
      </c>
      <c r="EF856">
        <v>10.536</v>
      </c>
      <c r="EG856">
        <v>15408</v>
      </c>
      <c r="EH856">
        <v>165120.60999999999</v>
      </c>
      <c r="EN856">
        <v>1410</v>
      </c>
      <c r="EO856">
        <v>15409779</v>
      </c>
      <c r="EP856">
        <v>685</v>
      </c>
      <c r="EQ856">
        <v>633</v>
      </c>
      <c r="ER856">
        <v>52</v>
      </c>
      <c r="ES856">
        <v>0</v>
      </c>
      <c r="EV856">
        <v>61077</v>
      </c>
      <c r="EW856">
        <v>0</v>
      </c>
      <c r="EX856">
        <v>0</v>
      </c>
      <c r="FB856">
        <v>2132575.5</v>
      </c>
      <c r="FI856">
        <v>5156055.5</v>
      </c>
      <c r="FN856">
        <v>-553.577</v>
      </c>
      <c r="FP856">
        <v>12884.566000000001</v>
      </c>
      <c r="FQ856">
        <v>178505.84</v>
      </c>
      <c r="FW856">
        <v>191390.41</v>
      </c>
      <c r="FX856">
        <v>610161.13</v>
      </c>
      <c r="FZ856">
        <v>53590.796999999999</v>
      </c>
      <c r="GA856">
        <v>46681.535000000003</v>
      </c>
      <c r="GB856">
        <v>100272.34</v>
      </c>
      <c r="GG856">
        <v>21867.428</v>
      </c>
      <c r="GL856">
        <v>-62528.550999999999</v>
      </c>
      <c r="GM856">
        <v>4314.9561000000003</v>
      </c>
      <c r="GN856">
        <v>-666.30200000000002</v>
      </c>
      <c r="GO856">
        <v>-112.72499999999999</v>
      </c>
      <c r="GQ856">
        <v>864811.38</v>
      </c>
      <c r="GR856">
        <v>-210836.8</v>
      </c>
      <c r="GS856">
        <v>-210836.8</v>
      </c>
      <c r="HA856">
        <v>-2367.5371</v>
      </c>
      <c r="HB856">
        <v>-4459.4102000000003</v>
      </c>
      <c r="HE856">
        <v>-217663.73</v>
      </c>
      <c r="HG856">
        <v>5326275.5</v>
      </c>
    </row>
    <row r="857" spans="1:215" x14ac:dyDescent="0.25">
      <c r="A857">
        <v>61</v>
      </c>
      <c r="B857" t="s">
        <v>1016</v>
      </c>
      <c r="C857">
        <v>2014</v>
      </c>
      <c r="E857" t="s">
        <v>1017</v>
      </c>
      <c r="F857">
        <v>1967</v>
      </c>
      <c r="G857">
        <v>0</v>
      </c>
      <c r="I857">
        <v>0</v>
      </c>
      <c r="J857" t="s">
        <v>1011</v>
      </c>
      <c r="K857" t="s">
        <v>1012</v>
      </c>
      <c r="L857" t="s">
        <v>1012</v>
      </c>
      <c r="M857">
        <v>5</v>
      </c>
      <c r="N857" t="s">
        <v>721</v>
      </c>
      <c r="O857">
        <v>1</v>
      </c>
      <c r="P857" t="s">
        <v>616</v>
      </c>
      <c r="Q857" t="s">
        <v>617</v>
      </c>
      <c r="R857">
        <v>2</v>
      </c>
      <c r="S857">
        <v>0</v>
      </c>
      <c r="T857" s="60">
        <v>41820</v>
      </c>
      <c r="U857" s="60">
        <v>41698</v>
      </c>
      <c r="BP857" s="60">
        <v>41698</v>
      </c>
      <c r="BQ857">
        <v>5388198.5</v>
      </c>
      <c r="BR857">
        <v>5873911</v>
      </c>
      <c r="BS857">
        <v>0.91700000000000004</v>
      </c>
      <c r="BT857">
        <v>485712.28</v>
      </c>
      <c r="BV857">
        <v>1456008.5</v>
      </c>
      <c r="BW857">
        <v>188500.72</v>
      </c>
      <c r="BX857">
        <v>1</v>
      </c>
      <c r="BY857">
        <v>0</v>
      </c>
      <c r="BZ857">
        <v>0</v>
      </c>
      <c r="CA857">
        <v>0</v>
      </c>
      <c r="CC857">
        <v>0.19040000000000001</v>
      </c>
      <c r="CE857">
        <v>0.122</v>
      </c>
      <c r="CG857">
        <v>0.15010001000000001</v>
      </c>
      <c r="CJ857">
        <v>8.6800002000000001E-2</v>
      </c>
      <c r="CL857">
        <v>7.2599999999999998E-2</v>
      </c>
      <c r="CS857">
        <v>0</v>
      </c>
      <c r="CT857">
        <v>0</v>
      </c>
      <c r="CU857">
        <v>0</v>
      </c>
      <c r="CV857">
        <v>0</v>
      </c>
      <c r="CW857">
        <v>0</v>
      </c>
      <c r="CX857">
        <v>0</v>
      </c>
      <c r="CY857">
        <v>0</v>
      </c>
      <c r="CZ857">
        <v>0</v>
      </c>
      <c r="DA857">
        <v>0</v>
      </c>
      <c r="DB857">
        <v>0</v>
      </c>
      <c r="DC857">
        <v>0</v>
      </c>
      <c r="DD857">
        <v>0</v>
      </c>
      <c r="DE857">
        <v>0</v>
      </c>
      <c r="DR857">
        <v>0</v>
      </c>
      <c r="DS857">
        <v>0</v>
      </c>
      <c r="DT857">
        <v>0</v>
      </c>
      <c r="DU857">
        <v>0</v>
      </c>
      <c r="DV857">
        <v>33205</v>
      </c>
      <c r="DW857">
        <v>1456008.5</v>
      </c>
      <c r="DZ857">
        <v>43.848998999999999</v>
      </c>
      <c r="EC857">
        <v>18502</v>
      </c>
      <c r="ED857">
        <v>199601.52</v>
      </c>
      <c r="EF857">
        <v>10.788</v>
      </c>
      <c r="EV857">
        <v>51707</v>
      </c>
      <c r="EW857">
        <v>0</v>
      </c>
      <c r="EX857">
        <v>0</v>
      </c>
      <c r="FN857">
        <v>-576.97900000000004</v>
      </c>
      <c r="FP857">
        <v>32739.664000000001</v>
      </c>
      <c r="FQ857">
        <v>188500.72</v>
      </c>
      <c r="FW857">
        <v>221240.39</v>
      </c>
      <c r="FX857">
        <v>880084</v>
      </c>
      <c r="FZ857">
        <v>50976.226999999999</v>
      </c>
      <c r="GA857">
        <v>42601.347999999998</v>
      </c>
      <c r="GB857">
        <v>93577.577999999994</v>
      </c>
      <c r="GG857">
        <v>117051.2</v>
      </c>
      <c r="GL857">
        <v>-95084.452999999994</v>
      </c>
      <c r="GM857">
        <v>4259.4312</v>
      </c>
      <c r="GN857">
        <v>-461.71399000000002</v>
      </c>
      <c r="GO857">
        <v>115.265</v>
      </c>
      <c r="GQ857">
        <v>1220666.5</v>
      </c>
      <c r="GR857">
        <v>-229637.84</v>
      </c>
      <c r="GS857">
        <v>-229637.84</v>
      </c>
      <c r="HA857">
        <v>-2108.9508999999998</v>
      </c>
      <c r="HB857">
        <v>-5243.0038999999997</v>
      </c>
      <c r="HE857">
        <v>-236989.8</v>
      </c>
      <c r="HG857">
        <v>6309952.5</v>
      </c>
    </row>
    <row r="858" spans="1:215" x14ac:dyDescent="0.25">
      <c r="A858">
        <v>62</v>
      </c>
      <c r="B858" t="s">
        <v>1019</v>
      </c>
      <c r="C858">
        <v>2001</v>
      </c>
      <c r="E858" t="s">
        <v>1020</v>
      </c>
      <c r="F858">
        <v>1965</v>
      </c>
      <c r="G858">
        <v>0</v>
      </c>
      <c r="I858">
        <v>0</v>
      </c>
      <c r="J858" t="s">
        <v>1011</v>
      </c>
      <c r="K858" t="s">
        <v>1012</v>
      </c>
      <c r="L858" t="s">
        <v>1012</v>
      </c>
      <c r="M858">
        <v>1</v>
      </c>
      <c r="N858" t="s">
        <v>615</v>
      </c>
      <c r="O858">
        <v>1</v>
      </c>
      <c r="P858" t="s">
        <v>616</v>
      </c>
      <c r="Q858" t="s">
        <v>626</v>
      </c>
      <c r="R858">
        <v>2</v>
      </c>
      <c r="S858">
        <v>1</v>
      </c>
      <c r="T858" s="60">
        <v>37072</v>
      </c>
      <c r="U858" s="60">
        <v>37072</v>
      </c>
      <c r="V858" s="60">
        <v>37072</v>
      </c>
      <c r="W858" t="s">
        <v>201</v>
      </c>
      <c r="X858" t="s">
        <v>714</v>
      </c>
      <c r="Y858" t="s">
        <v>619</v>
      </c>
      <c r="Z858">
        <v>3.5000000000000003E-2</v>
      </c>
      <c r="AA858">
        <v>7.9999998000000003E-2</v>
      </c>
      <c r="AB858">
        <v>1</v>
      </c>
      <c r="AC858">
        <v>0</v>
      </c>
      <c r="AD858">
        <v>5</v>
      </c>
      <c r="AE858">
        <v>1</v>
      </c>
      <c r="AF858">
        <v>1</v>
      </c>
      <c r="AG858">
        <v>30</v>
      </c>
      <c r="BP858" s="60">
        <v>37072</v>
      </c>
      <c r="BQ858">
        <v>1686242</v>
      </c>
      <c r="BR858">
        <v>1636076</v>
      </c>
      <c r="BS858">
        <v>1.0309999999999999</v>
      </c>
      <c r="BT858">
        <v>-50166</v>
      </c>
      <c r="BV858">
        <v>814158</v>
      </c>
      <c r="BW858">
        <v>37500.241999999998</v>
      </c>
      <c r="BX858">
        <v>1</v>
      </c>
      <c r="BY858">
        <v>0</v>
      </c>
      <c r="BZ858">
        <v>0</v>
      </c>
      <c r="CA858">
        <v>0</v>
      </c>
      <c r="CC858">
        <v>-1.7000001000000001E-2</v>
      </c>
      <c r="CE858">
        <v>5.3000002999999997E-2</v>
      </c>
      <c r="CG858">
        <v>0.105</v>
      </c>
      <c r="CS858">
        <v>0</v>
      </c>
      <c r="CT858">
        <v>0</v>
      </c>
      <c r="CU858">
        <v>0</v>
      </c>
      <c r="CV858">
        <v>0.52200000999999996</v>
      </c>
      <c r="CW858">
        <v>0.38499999000000001</v>
      </c>
      <c r="CX858">
        <v>0.13699998999999999</v>
      </c>
      <c r="CY858">
        <v>0.45900002000000001</v>
      </c>
      <c r="CZ858">
        <v>0.45900002000000001</v>
      </c>
      <c r="DA858">
        <v>0</v>
      </c>
      <c r="DB858">
        <v>0</v>
      </c>
      <c r="DC858">
        <v>1.8999999E-2</v>
      </c>
      <c r="DD858">
        <v>0</v>
      </c>
      <c r="DE858">
        <v>0</v>
      </c>
      <c r="DF858">
        <v>2003</v>
      </c>
      <c r="DG858">
        <v>0.10439999</v>
      </c>
      <c r="DH858">
        <v>4.7300000000000002E-2</v>
      </c>
      <c r="DI858">
        <v>5.7100001999999997E-2</v>
      </c>
      <c r="DJ858">
        <v>5.2699997999999998E-2</v>
      </c>
      <c r="DK858">
        <v>0.1</v>
      </c>
      <c r="DR858">
        <v>0</v>
      </c>
      <c r="DS858">
        <v>0</v>
      </c>
      <c r="DT858">
        <v>0</v>
      </c>
      <c r="DU858">
        <v>0</v>
      </c>
      <c r="DV858">
        <v>45517</v>
      </c>
      <c r="DW858">
        <v>814158</v>
      </c>
      <c r="DX858">
        <v>44.599997999999999</v>
      </c>
      <c r="DY858">
        <v>6.3000002000000004</v>
      </c>
      <c r="DZ858">
        <v>17.886998999999999</v>
      </c>
      <c r="EA858">
        <v>2498</v>
      </c>
      <c r="EB858">
        <v>11493</v>
      </c>
      <c r="EC858">
        <v>13673</v>
      </c>
      <c r="ED858">
        <v>49038.277000000002</v>
      </c>
      <c r="EF858">
        <v>3.5865046999999999</v>
      </c>
      <c r="EG858">
        <v>12632</v>
      </c>
      <c r="EH858">
        <v>50512</v>
      </c>
      <c r="EN858">
        <v>378</v>
      </c>
      <c r="EO858">
        <v>1232</v>
      </c>
      <c r="EP858">
        <v>663</v>
      </c>
      <c r="ES858">
        <v>0</v>
      </c>
      <c r="EV858">
        <v>73181</v>
      </c>
      <c r="EW858">
        <v>0</v>
      </c>
      <c r="EX858">
        <v>1</v>
      </c>
      <c r="FB858">
        <v>565125.68999999994</v>
      </c>
      <c r="FN858">
        <v>-219.35300000000001</v>
      </c>
      <c r="FP858">
        <v>37500.241999999998</v>
      </c>
      <c r="FQ858">
        <v>37933.940999999999</v>
      </c>
      <c r="FW858">
        <v>75434.179999999993</v>
      </c>
      <c r="FX858">
        <v>-67633.633000000002</v>
      </c>
      <c r="FZ858">
        <v>32162.905999999999</v>
      </c>
      <c r="GA858">
        <v>6591.6171999999997</v>
      </c>
      <c r="GB858">
        <v>38754.523000000001</v>
      </c>
      <c r="GG858">
        <v>40.875</v>
      </c>
      <c r="GL858">
        <v>-1815.3521000000001</v>
      </c>
      <c r="GM858">
        <v>10444.503000000001</v>
      </c>
      <c r="GN858">
        <v>-9438.2831999999999</v>
      </c>
      <c r="GO858">
        <v>-9218.9297000000006</v>
      </c>
      <c r="GP858">
        <v>72.786002999999994</v>
      </c>
      <c r="GQ858">
        <v>45859.605000000003</v>
      </c>
      <c r="GR858">
        <v>-49038.277000000002</v>
      </c>
      <c r="GS858">
        <v>-49038.277000000002</v>
      </c>
      <c r="HA858">
        <v>-9201.0918000000001</v>
      </c>
      <c r="HB858">
        <v>-2241.991</v>
      </c>
      <c r="HD858">
        <v>-4.1139998000000002</v>
      </c>
      <c r="HE858">
        <v>-60485.476999999999</v>
      </c>
      <c r="HG858">
        <v>1610045.1</v>
      </c>
    </row>
    <row r="859" spans="1:215" x14ac:dyDescent="0.25">
      <c r="A859">
        <v>62</v>
      </c>
      <c r="B859" t="s">
        <v>1019</v>
      </c>
      <c r="C859">
        <v>2002</v>
      </c>
      <c r="E859" t="s">
        <v>1020</v>
      </c>
      <c r="F859">
        <v>1965</v>
      </c>
      <c r="G859">
        <v>0</v>
      </c>
      <c r="I859">
        <v>0</v>
      </c>
      <c r="J859" t="s">
        <v>1011</v>
      </c>
      <c r="K859" t="s">
        <v>1012</v>
      </c>
      <c r="L859" t="s">
        <v>1012</v>
      </c>
      <c r="M859">
        <v>1</v>
      </c>
      <c r="N859" t="s">
        <v>615</v>
      </c>
      <c r="O859">
        <v>1</v>
      </c>
      <c r="P859" t="s">
        <v>616</v>
      </c>
      <c r="Q859" t="s">
        <v>626</v>
      </c>
      <c r="R859">
        <v>2</v>
      </c>
      <c r="S859">
        <v>1</v>
      </c>
      <c r="T859" s="60">
        <v>37437</v>
      </c>
      <c r="U859" s="60">
        <v>37437</v>
      </c>
      <c r="V859" s="60">
        <v>37437</v>
      </c>
      <c r="W859" t="s">
        <v>201</v>
      </c>
      <c r="X859" t="s">
        <v>714</v>
      </c>
      <c r="Y859" t="s">
        <v>619</v>
      </c>
      <c r="Z859">
        <v>3.5000000000000003E-2</v>
      </c>
      <c r="AA859">
        <v>7.9999998000000003E-2</v>
      </c>
      <c r="AB859">
        <v>1</v>
      </c>
      <c r="AC859">
        <v>0</v>
      </c>
      <c r="AD859">
        <v>5</v>
      </c>
      <c r="AE859">
        <v>1</v>
      </c>
      <c r="AF859">
        <v>1</v>
      </c>
      <c r="AG859">
        <v>30</v>
      </c>
      <c r="BP859" s="60">
        <v>37437</v>
      </c>
      <c r="BQ859">
        <v>1810619</v>
      </c>
      <c r="BR859">
        <v>1855982</v>
      </c>
      <c r="BS859">
        <v>0.97600001000000003</v>
      </c>
      <c r="BT859">
        <v>45363</v>
      </c>
      <c r="BV859">
        <v>895420</v>
      </c>
      <c r="BW859">
        <v>45773.116999999998</v>
      </c>
      <c r="BX859">
        <v>1</v>
      </c>
      <c r="BY859">
        <v>0</v>
      </c>
      <c r="BZ859">
        <v>0</v>
      </c>
      <c r="CA859">
        <v>0</v>
      </c>
      <c r="CC859">
        <v>-2.7999999000000001E-2</v>
      </c>
      <c r="CE859">
        <v>0.01</v>
      </c>
      <c r="CG859">
        <v>5.9999998999999998E-2</v>
      </c>
      <c r="CS859">
        <v>0</v>
      </c>
      <c r="CT859">
        <v>0</v>
      </c>
      <c r="CU859">
        <v>0</v>
      </c>
      <c r="CV859">
        <v>0.48599997</v>
      </c>
      <c r="CW859">
        <v>0.34599998999999998</v>
      </c>
      <c r="CX859">
        <v>0.14000000000000001</v>
      </c>
      <c r="CY859">
        <v>0.48800000999999998</v>
      </c>
      <c r="CZ859">
        <v>0.435</v>
      </c>
      <c r="DA859">
        <v>0</v>
      </c>
      <c r="DB859">
        <v>0</v>
      </c>
      <c r="DC859">
        <v>2.5999998999999999E-2</v>
      </c>
      <c r="DD859">
        <v>0</v>
      </c>
      <c r="DE859">
        <v>0</v>
      </c>
      <c r="DF859">
        <v>2004</v>
      </c>
      <c r="DG859">
        <v>0.10550001000000001</v>
      </c>
      <c r="DH859">
        <v>4.7399997999999999E-2</v>
      </c>
      <c r="DI859">
        <v>5.8099999999999999E-2</v>
      </c>
      <c r="DJ859">
        <v>6.0599998000000002E-2</v>
      </c>
      <c r="DK859">
        <v>0.108</v>
      </c>
      <c r="DR859">
        <v>0</v>
      </c>
      <c r="DS859">
        <v>0</v>
      </c>
      <c r="DT859">
        <v>0</v>
      </c>
      <c r="DU859">
        <v>0</v>
      </c>
      <c r="DV859">
        <v>46728</v>
      </c>
      <c r="DW859">
        <v>895420</v>
      </c>
      <c r="DX859">
        <v>44.799999</v>
      </c>
      <c r="DY859">
        <v>6.4000000999999997</v>
      </c>
      <c r="DZ859">
        <v>19.162001</v>
      </c>
      <c r="EA859">
        <v>2768</v>
      </c>
      <c r="EB859">
        <v>13145</v>
      </c>
      <c r="EC859">
        <v>14270</v>
      </c>
      <c r="ED859">
        <v>59871.347999999998</v>
      </c>
      <c r="EF859">
        <v>4.1956096000000001</v>
      </c>
      <c r="EG859">
        <v>13141</v>
      </c>
      <c r="EH859">
        <v>57697</v>
      </c>
      <c r="EN859">
        <v>387</v>
      </c>
      <c r="EO859">
        <v>1346</v>
      </c>
      <c r="EP859">
        <v>742</v>
      </c>
      <c r="ES859">
        <v>0</v>
      </c>
      <c r="EV859">
        <v>76911</v>
      </c>
      <c r="EW859">
        <v>0</v>
      </c>
      <c r="EX859">
        <v>1</v>
      </c>
      <c r="FB859">
        <v>651294.75</v>
      </c>
      <c r="FN859">
        <v>-313.54700000000003</v>
      </c>
      <c r="FP859">
        <v>45773.116999999998</v>
      </c>
      <c r="FQ859">
        <v>46217.133000000002</v>
      </c>
      <c r="FW859">
        <v>91990.25</v>
      </c>
      <c r="FX859">
        <v>-82618.358999999997</v>
      </c>
      <c r="FZ859">
        <v>28571.046999999999</v>
      </c>
      <c r="GA859">
        <v>7875.9170000000004</v>
      </c>
      <c r="GB859">
        <v>36446.964999999997</v>
      </c>
      <c r="GG859">
        <v>12.4</v>
      </c>
      <c r="GL859">
        <v>-1975.7909999999999</v>
      </c>
      <c r="GM859">
        <v>4689.54</v>
      </c>
      <c r="GN859">
        <v>-3287.4299000000001</v>
      </c>
      <c r="GO859">
        <v>-2973.8831</v>
      </c>
      <c r="GP859">
        <v>26.07</v>
      </c>
      <c r="GQ859">
        <v>45283.641000000003</v>
      </c>
      <c r="GR859">
        <v>-59871.347999999998</v>
      </c>
      <c r="GS859">
        <v>-59871.347999999998</v>
      </c>
      <c r="HA859">
        <v>-7865.9448000000002</v>
      </c>
      <c r="HB859">
        <v>-2574.1498999999999</v>
      </c>
      <c r="HD859">
        <v>-0.14399998999999999</v>
      </c>
      <c r="HE859">
        <v>-70311.585999999996</v>
      </c>
      <c r="HG859">
        <v>1585017.3</v>
      </c>
    </row>
    <row r="860" spans="1:215" x14ac:dyDescent="0.25">
      <c r="A860">
        <v>62</v>
      </c>
      <c r="B860" t="s">
        <v>1019</v>
      </c>
      <c r="C860">
        <v>2003</v>
      </c>
      <c r="E860" t="s">
        <v>1020</v>
      </c>
      <c r="F860">
        <v>1965</v>
      </c>
      <c r="G860">
        <v>0</v>
      </c>
      <c r="I860">
        <v>0</v>
      </c>
      <c r="J860" t="s">
        <v>1011</v>
      </c>
      <c r="K860" t="s">
        <v>1012</v>
      </c>
      <c r="L860" t="s">
        <v>1012</v>
      </c>
      <c r="M860">
        <v>1</v>
      </c>
      <c r="N860" t="s">
        <v>615</v>
      </c>
      <c r="O860">
        <v>1</v>
      </c>
      <c r="P860" t="s">
        <v>616</v>
      </c>
      <c r="Q860" t="s">
        <v>626</v>
      </c>
      <c r="R860">
        <v>2</v>
      </c>
      <c r="S860">
        <v>1</v>
      </c>
      <c r="T860" s="60">
        <v>37802</v>
      </c>
      <c r="U860" s="60">
        <v>37802</v>
      </c>
      <c r="V860" s="60">
        <v>37802</v>
      </c>
      <c r="W860" t="s">
        <v>201</v>
      </c>
      <c r="X860" t="s">
        <v>714</v>
      </c>
      <c r="Y860" t="s">
        <v>619</v>
      </c>
      <c r="Z860">
        <v>3.5000000000000003E-2</v>
      </c>
      <c r="AA860">
        <v>7.9999998000000003E-2</v>
      </c>
      <c r="AB860">
        <v>1</v>
      </c>
      <c r="AC860">
        <v>0</v>
      </c>
      <c r="AD860">
        <v>5</v>
      </c>
      <c r="AE860">
        <v>1</v>
      </c>
      <c r="AF860">
        <v>1</v>
      </c>
      <c r="AG860">
        <v>30</v>
      </c>
      <c r="BP860" s="60">
        <v>37802</v>
      </c>
      <c r="BQ860">
        <v>1677770</v>
      </c>
      <c r="BR860">
        <v>2049716</v>
      </c>
      <c r="BS860">
        <v>0.81900001</v>
      </c>
      <c r="BT860">
        <v>371946</v>
      </c>
      <c r="BV860">
        <v>971177</v>
      </c>
      <c r="BW860">
        <v>52847.991999999998</v>
      </c>
      <c r="BX860">
        <v>0.92600000000000005</v>
      </c>
      <c r="BY860">
        <v>0</v>
      </c>
      <c r="BZ860">
        <v>0</v>
      </c>
      <c r="CA860">
        <v>0</v>
      </c>
      <c r="CC860">
        <v>4.6999998000000001E-2</v>
      </c>
      <c r="CE860">
        <v>0</v>
      </c>
      <c r="CG860">
        <v>3.5000000000000003E-2</v>
      </c>
      <c r="CS860">
        <v>0</v>
      </c>
      <c r="CT860">
        <v>0</v>
      </c>
      <c r="CU860">
        <v>0</v>
      </c>
      <c r="CV860">
        <v>0.51300000999999995</v>
      </c>
      <c r="CW860">
        <v>0.38</v>
      </c>
      <c r="CX860">
        <v>0.13300000000000001</v>
      </c>
      <c r="CY860">
        <v>0.45200002</v>
      </c>
      <c r="CZ860">
        <v>0.40000001000000002</v>
      </c>
      <c r="DA860">
        <v>0</v>
      </c>
      <c r="DB860">
        <v>0</v>
      </c>
      <c r="DC860">
        <v>3.5000000000000003E-2</v>
      </c>
      <c r="DD860">
        <v>0</v>
      </c>
      <c r="DE860">
        <v>0</v>
      </c>
      <c r="DF860">
        <v>2005</v>
      </c>
      <c r="DG860">
        <v>0.10580000000000001</v>
      </c>
      <c r="DH860">
        <v>4.7399997999999999E-2</v>
      </c>
      <c r="DI860">
        <v>5.8400001E-2</v>
      </c>
      <c r="DJ860">
        <v>7.7299996999999995E-2</v>
      </c>
      <c r="DK860">
        <v>0.12470000000000001</v>
      </c>
      <c r="DR860">
        <v>0</v>
      </c>
      <c r="DS860">
        <v>0</v>
      </c>
      <c r="DT860">
        <v>0</v>
      </c>
      <c r="DU860">
        <v>0</v>
      </c>
      <c r="DV860">
        <v>46863</v>
      </c>
      <c r="DW860">
        <v>971177</v>
      </c>
      <c r="DX860">
        <v>45.299999</v>
      </c>
      <c r="DY860">
        <v>6.5999999000000003</v>
      </c>
      <c r="DZ860">
        <v>20.724001000000001</v>
      </c>
      <c r="EA860">
        <v>3002</v>
      </c>
      <c r="EB860">
        <v>14649</v>
      </c>
      <c r="EC860">
        <v>14837</v>
      </c>
      <c r="ED860">
        <v>67398.656000000003</v>
      </c>
      <c r="EF860">
        <v>4.5426067999999997</v>
      </c>
      <c r="EG860">
        <v>13619</v>
      </c>
      <c r="EH860">
        <v>63860</v>
      </c>
      <c r="EN860">
        <v>405</v>
      </c>
      <c r="EO860">
        <v>1449</v>
      </c>
      <c r="EP860">
        <v>813</v>
      </c>
      <c r="ES860">
        <v>0</v>
      </c>
      <c r="EV860">
        <v>79351</v>
      </c>
      <c r="EW860">
        <v>0</v>
      </c>
      <c r="EX860">
        <v>1</v>
      </c>
      <c r="FB860">
        <v>731059.13</v>
      </c>
      <c r="FN860">
        <v>-261.28899999999999</v>
      </c>
      <c r="FP860">
        <v>48933.324000000001</v>
      </c>
      <c r="FQ860">
        <v>48994.008000000002</v>
      </c>
      <c r="FW860">
        <v>97927.335999999996</v>
      </c>
      <c r="FX860">
        <v>39016.894999999997</v>
      </c>
      <c r="FZ860">
        <v>24457.615000000002</v>
      </c>
      <c r="GA860">
        <v>10944.77</v>
      </c>
      <c r="GB860">
        <v>35402.387000000002</v>
      </c>
      <c r="GG860">
        <v>4.9749999000000003</v>
      </c>
      <c r="GL860">
        <v>-2225.6129999999998</v>
      </c>
      <c r="GM860">
        <v>3914.4879999999998</v>
      </c>
      <c r="GN860">
        <v>-2925.5549000000001</v>
      </c>
      <c r="GO860">
        <v>-2664.2660999999998</v>
      </c>
      <c r="GP860">
        <v>15.859</v>
      </c>
      <c r="GQ860">
        <v>171130.77</v>
      </c>
      <c r="GR860">
        <v>-67398.656000000003</v>
      </c>
      <c r="GS860">
        <v>-67398.656000000003</v>
      </c>
      <c r="HA860">
        <v>-8033.5352000000003</v>
      </c>
      <c r="HB860">
        <v>-2945.8469</v>
      </c>
      <c r="HD860">
        <v>-0.308</v>
      </c>
      <c r="HE860">
        <v>-78378.343999999997</v>
      </c>
      <c r="HG860">
        <v>1677769.6</v>
      </c>
    </row>
    <row r="861" spans="1:215" x14ac:dyDescent="0.25">
      <c r="A861">
        <v>62</v>
      </c>
      <c r="B861" t="s">
        <v>1019</v>
      </c>
      <c r="C861">
        <v>2004</v>
      </c>
      <c r="E861" t="s">
        <v>1020</v>
      </c>
      <c r="F861">
        <v>1965</v>
      </c>
      <c r="G861">
        <v>0</v>
      </c>
      <c r="I861">
        <v>0</v>
      </c>
      <c r="J861" t="s">
        <v>1011</v>
      </c>
      <c r="K861" t="s">
        <v>1012</v>
      </c>
      <c r="L861" t="s">
        <v>1012</v>
      </c>
      <c r="M861">
        <v>1</v>
      </c>
      <c r="N861" t="s">
        <v>615</v>
      </c>
      <c r="O861">
        <v>1</v>
      </c>
      <c r="P861" t="s">
        <v>616</v>
      </c>
      <c r="Q861" t="s">
        <v>626</v>
      </c>
      <c r="R861">
        <v>2</v>
      </c>
      <c r="S861">
        <v>1</v>
      </c>
      <c r="T861" s="60">
        <v>38168</v>
      </c>
      <c r="U861" s="60">
        <v>38168</v>
      </c>
      <c r="V861" s="60">
        <v>38168</v>
      </c>
      <c r="W861" t="s">
        <v>201</v>
      </c>
      <c r="X861" t="s">
        <v>714</v>
      </c>
      <c r="Y861" t="s">
        <v>619</v>
      </c>
      <c r="Z861">
        <v>3.5000000000000003E-2</v>
      </c>
      <c r="AA861">
        <v>7.9999998000000003E-2</v>
      </c>
      <c r="AB861">
        <v>1</v>
      </c>
      <c r="AC861">
        <v>0</v>
      </c>
      <c r="AD861">
        <v>5</v>
      </c>
      <c r="AE861">
        <v>1</v>
      </c>
      <c r="AF861">
        <v>1</v>
      </c>
      <c r="AG861">
        <v>30</v>
      </c>
      <c r="BP861" s="60">
        <v>38168</v>
      </c>
      <c r="BQ861">
        <v>1837308</v>
      </c>
      <c r="BR861">
        <v>2221210</v>
      </c>
      <c r="BS861">
        <v>0.82699995999999998</v>
      </c>
      <c r="BT861">
        <v>383902</v>
      </c>
      <c r="BV861">
        <v>984866</v>
      </c>
      <c r="BW861">
        <v>62315.91</v>
      </c>
      <c r="BX861">
        <v>0.80199999</v>
      </c>
      <c r="BY861">
        <v>0</v>
      </c>
      <c r="BZ861">
        <v>0</v>
      </c>
      <c r="CA861">
        <v>0</v>
      </c>
      <c r="CC861">
        <v>0.12100001000000001</v>
      </c>
      <c r="CE861">
        <v>4.5000001999999997E-2</v>
      </c>
      <c r="CG861">
        <v>3.9000000999999999E-2</v>
      </c>
      <c r="CS861">
        <v>0</v>
      </c>
      <c r="CT861">
        <v>0</v>
      </c>
      <c r="CU861">
        <v>0</v>
      </c>
      <c r="CV861">
        <v>0.57300001</v>
      </c>
      <c r="CW861">
        <v>0.39700001000000001</v>
      </c>
      <c r="CX861">
        <v>0.17599999999999999</v>
      </c>
      <c r="CY861">
        <v>0.41</v>
      </c>
      <c r="CZ861">
        <v>0.33500001000000001</v>
      </c>
      <c r="DA861">
        <v>0</v>
      </c>
      <c r="DB861">
        <v>0</v>
      </c>
      <c r="DC861">
        <v>1.7000001000000001E-2</v>
      </c>
      <c r="DD861">
        <v>0</v>
      </c>
      <c r="DE861">
        <v>0</v>
      </c>
      <c r="DF861">
        <v>2006</v>
      </c>
      <c r="DG861">
        <v>0.10640001</v>
      </c>
      <c r="DH861">
        <v>4.9800001000000003E-2</v>
      </c>
      <c r="DI861">
        <v>5.6599996999999999E-2</v>
      </c>
      <c r="DJ861">
        <v>7.5800002000000005E-2</v>
      </c>
      <c r="DK861">
        <v>0.12560001000000001</v>
      </c>
      <c r="DR861">
        <v>0</v>
      </c>
      <c r="DS861">
        <v>0</v>
      </c>
      <c r="DT861">
        <v>0</v>
      </c>
      <c r="DU861">
        <v>0</v>
      </c>
      <c r="DV861">
        <v>45880</v>
      </c>
      <c r="DW861">
        <v>984866</v>
      </c>
      <c r="DX861">
        <v>46.200001</v>
      </c>
      <c r="DY861">
        <v>7</v>
      </c>
      <c r="DZ861">
        <v>21.466000000000001</v>
      </c>
      <c r="EA861">
        <v>3246</v>
      </c>
      <c r="EB861">
        <v>15591</v>
      </c>
      <c r="EC861">
        <v>15445</v>
      </c>
      <c r="ED861">
        <v>74870.835999999996</v>
      </c>
      <c r="EF861">
        <v>4.8475776000000002</v>
      </c>
      <c r="EG861">
        <v>14159</v>
      </c>
      <c r="EH861">
        <v>70710</v>
      </c>
      <c r="EN861">
        <v>431</v>
      </c>
      <c r="EO861">
        <v>1558</v>
      </c>
      <c r="EP861">
        <v>855</v>
      </c>
      <c r="ES861">
        <v>0</v>
      </c>
      <c r="EV861">
        <v>80162</v>
      </c>
      <c r="EW861">
        <v>0</v>
      </c>
      <c r="EX861">
        <v>1</v>
      </c>
      <c r="FB861">
        <v>804864</v>
      </c>
      <c r="FN861">
        <v>-166.11699999999999</v>
      </c>
      <c r="FP861">
        <v>49976.898000000001</v>
      </c>
      <c r="FQ861">
        <v>50625.152000000002</v>
      </c>
      <c r="FW861">
        <v>100602.05</v>
      </c>
      <c r="FX861">
        <v>163386.41</v>
      </c>
      <c r="FZ861">
        <v>23927.226999999999</v>
      </c>
      <c r="GA861">
        <v>13144.066000000001</v>
      </c>
      <c r="GB861">
        <v>37071.292999999998</v>
      </c>
      <c r="GG861">
        <v>2.6240000999999999</v>
      </c>
      <c r="GL861">
        <v>-2907.0381000000002</v>
      </c>
      <c r="GM861">
        <v>2746.0929999999998</v>
      </c>
      <c r="GN861">
        <v>-1910.0699</v>
      </c>
      <c r="GO861">
        <v>-1743.953</v>
      </c>
      <c r="GP861">
        <v>9.6949997000000003</v>
      </c>
      <c r="GQ861">
        <v>299001.06</v>
      </c>
      <c r="GR861">
        <v>-74870.835999999996</v>
      </c>
      <c r="GS861">
        <v>-74870.835999999996</v>
      </c>
      <c r="HA861">
        <v>-10419.66</v>
      </c>
      <c r="HB861">
        <v>-3210.1608999999999</v>
      </c>
      <c r="HD861">
        <v>-0.12800001</v>
      </c>
      <c r="HE861">
        <v>-88500.789000000004</v>
      </c>
      <c r="HG861">
        <v>1888269.9</v>
      </c>
    </row>
    <row r="862" spans="1:215" x14ac:dyDescent="0.25">
      <c r="A862">
        <v>62</v>
      </c>
      <c r="B862" t="s">
        <v>1019</v>
      </c>
      <c r="C862">
        <v>2005</v>
      </c>
      <c r="E862" t="s">
        <v>1020</v>
      </c>
      <c r="F862">
        <v>1965</v>
      </c>
      <c r="G862">
        <v>0</v>
      </c>
      <c r="I862">
        <v>0</v>
      </c>
      <c r="J862" t="s">
        <v>1011</v>
      </c>
      <c r="K862" t="s">
        <v>1012</v>
      </c>
      <c r="L862" t="s">
        <v>1012</v>
      </c>
      <c r="M862">
        <v>1</v>
      </c>
      <c r="N862" t="s">
        <v>615</v>
      </c>
      <c r="O862">
        <v>1</v>
      </c>
      <c r="P862" t="s">
        <v>616</v>
      </c>
      <c r="Q862" t="s">
        <v>626</v>
      </c>
      <c r="R862">
        <v>2</v>
      </c>
      <c r="S862">
        <v>1</v>
      </c>
      <c r="T862" s="60">
        <v>38533</v>
      </c>
      <c r="U862" s="60">
        <v>38533</v>
      </c>
      <c r="V862" s="60">
        <v>38533</v>
      </c>
      <c r="W862" t="s">
        <v>201</v>
      </c>
      <c r="X862" t="s">
        <v>714</v>
      </c>
      <c r="Y862" t="s">
        <v>619</v>
      </c>
      <c r="Z862">
        <v>3.5000000000000003E-2</v>
      </c>
      <c r="AA862">
        <v>7.9999998000000003E-2</v>
      </c>
      <c r="AB862">
        <v>1</v>
      </c>
      <c r="AC862">
        <v>0</v>
      </c>
      <c r="AD862">
        <v>5</v>
      </c>
      <c r="AE862">
        <v>1</v>
      </c>
      <c r="AF862">
        <v>1</v>
      </c>
      <c r="AG862">
        <v>30</v>
      </c>
      <c r="BP862" s="60">
        <v>38533</v>
      </c>
      <c r="BQ862">
        <v>2011566</v>
      </c>
      <c r="BR862">
        <v>2414494</v>
      </c>
      <c r="BS862">
        <v>0.83299999999999996</v>
      </c>
      <c r="BT862">
        <v>402928</v>
      </c>
      <c r="BV862">
        <v>1055204</v>
      </c>
      <c r="BW862">
        <v>73948.914000000004</v>
      </c>
      <c r="BX862">
        <v>0.71800005</v>
      </c>
      <c r="BY862">
        <v>0</v>
      </c>
      <c r="BZ862">
        <v>0</v>
      </c>
      <c r="CA862">
        <v>0</v>
      </c>
      <c r="CC862">
        <v>9.3000001999999998E-2</v>
      </c>
      <c r="CE862">
        <v>8.6999996999999996E-2</v>
      </c>
      <c r="CG862">
        <v>4.1999999000000003E-2</v>
      </c>
      <c r="CS862">
        <v>0</v>
      </c>
      <c r="CT862">
        <v>0</v>
      </c>
      <c r="CU862">
        <v>0</v>
      </c>
      <c r="CV862">
        <v>0.57300001</v>
      </c>
      <c r="CW862">
        <v>0.39700001000000001</v>
      </c>
      <c r="CX862">
        <v>0.17599999999999999</v>
      </c>
      <c r="CY862">
        <v>0.38099998000000002</v>
      </c>
      <c r="CZ862">
        <v>0.38099998000000002</v>
      </c>
      <c r="DA862">
        <v>0</v>
      </c>
      <c r="DB862">
        <v>7.0000000000000001E-3</v>
      </c>
      <c r="DC862">
        <v>3.7999999E-2</v>
      </c>
      <c r="DD862">
        <v>1E-3</v>
      </c>
      <c r="DE862">
        <v>0</v>
      </c>
      <c r="DF862">
        <v>2007</v>
      </c>
      <c r="DG862">
        <v>0.1072</v>
      </c>
      <c r="DH862">
        <v>5.2099999000000001E-2</v>
      </c>
      <c r="DI862">
        <v>5.5100001000000003E-2</v>
      </c>
      <c r="DJ862">
        <v>7.3899998999999994E-2</v>
      </c>
      <c r="DK862">
        <v>0.126</v>
      </c>
      <c r="DR862">
        <v>0</v>
      </c>
      <c r="DS862">
        <v>0</v>
      </c>
      <c r="DT862">
        <v>0</v>
      </c>
      <c r="DU862">
        <v>0</v>
      </c>
      <c r="DV862">
        <v>46598</v>
      </c>
      <c r="DW862">
        <v>1055204</v>
      </c>
      <c r="DX862">
        <v>46.599997999999999</v>
      </c>
      <c r="DY862">
        <v>7.0999999000000003</v>
      </c>
      <c r="DZ862">
        <v>22.645</v>
      </c>
      <c r="EA862">
        <v>3516</v>
      </c>
      <c r="EB862">
        <v>14855</v>
      </c>
      <c r="EC862">
        <v>16142</v>
      </c>
      <c r="ED862">
        <v>83906.366999999998</v>
      </c>
      <c r="EF862">
        <v>5.1980157</v>
      </c>
      <c r="EG862">
        <v>14770</v>
      </c>
      <c r="EH862">
        <v>78435</v>
      </c>
      <c r="EN862">
        <v>448</v>
      </c>
      <c r="EO862">
        <v>1709</v>
      </c>
      <c r="EP862">
        <v>924</v>
      </c>
      <c r="ES862">
        <v>0</v>
      </c>
      <c r="EV862">
        <v>81111</v>
      </c>
      <c r="EW862">
        <v>0</v>
      </c>
      <c r="EX862">
        <v>1</v>
      </c>
      <c r="FB862">
        <v>904292.44</v>
      </c>
      <c r="FN862">
        <v>-186.14</v>
      </c>
      <c r="FP862">
        <v>53109.688000000002</v>
      </c>
      <c r="FQ862">
        <v>55699.366999999998</v>
      </c>
      <c r="FW862">
        <v>108809.05</v>
      </c>
      <c r="FX862">
        <v>128941.09</v>
      </c>
      <c r="FZ862">
        <v>27093.523000000001</v>
      </c>
      <c r="GA862">
        <v>17576.705000000002</v>
      </c>
      <c r="GB862">
        <v>44670.23</v>
      </c>
      <c r="GG862">
        <v>20.627001</v>
      </c>
      <c r="GL862">
        <v>-3661.3110000000001</v>
      </c>
      <c r="GM862">
        <v>6405.8149000000003</v>
      </c>
      <c r="GN862">
        <v>-5452.9809999999998</v>
      </c>
      <c r="GO862">
        <v>-5266.8407999999999</v>
      </c>
      <c r="GP862">
        <v>8.4759998000000003</v>
      </c>
      <c r="GQ862">
        <v>279739</v>
      </c>
      <c r="GR862">
        <v>-83906.366999999998</v>
      </c>
      <c r="GS862">
        <v>-83906.366999999998</v>
      </c>
      <c r="HA862">
        <v>-11891.691000000001</v>
      </c>
      <c r="HB862">
        <v>-3563.6759999999999</v>
      </c>
      <c r="HD862">
        <v>-1.8999999E-2</v>
      </c>
      <c r="HE862">
        <v>-99361.758000000002</v>
      </c>
      <c r="HG862">
        <v>2068647.1</v>
      </c>
    </row>
    <row r="863" spans="1:215" x14ac:dyDescent="0.25">
      <c r="A863">
        <v>62</v>
      </c>
      <c r="B863" t="s">
        <v>1019</v>
      </c>
      <c r="C863">
        <v>2006</v>
      </c>
      <c r="E863" t="s">
        <v>1020</v>
      </c>
      <c r="F863">
        <v>1965</v>
      </c>
      <c r="G863">
        <v>0</v>
      </c>
      <c r="I863">
        <v>0</v>
      </c>
      <c r="J863" t="s">
        <v>1011</v>
      </c>
      <c r="K863" t="s">
        <v>1012</v>
      </c>
      <c r="L863" t="s">
        <v>1012</v>
      </c>
      <c r="M863">
        <v>1</v>
      </c>
      <c r="N863" t="s">
        <v>615</v>
      </c>
      <c r="O863">
        <v>1</v>
      </c>
      <c r="P863" t="s">
        <v>616</v>
      </c>
      <c r="Q863" t="s">
        <v>626</v>
      </c>
      <c r="R863">
        <v>2</v>
      </c>
      <c r="S863">
        <v>1</v>
      </c>
      <c r="T863" s="60">
        <v>38898</v>
      </c>
      <c r="U863" s="60">
        <v>38898</v>
      </c>
      <c r="V863" s="60">
        <v>38898</v>
      </c>
      <c r="W863" t="s">
        <v>201</v>
      </c>
      <c r="X863" t="s">
        <v>714</v>
      </c>
      <c r="Y863" t="s">
        <v>619</v>
      </c>
      <c r="Z863">
        <v>3.2499999000000002E-2</v>
      </c>
      <c r="AA863">
        <v>7.9999998000000003E-2</v>
      </c>
      <c r="AB863">
        <v>1</v>
      </c>
      <c r="AC863">
        <v>0</v>
      </c>
      <c r="AD863">
        <v>5</v>
      </c>
      <c r="AE863">
        <v>1</v>
      </c>
      <c r="AF863">
        <v>1</v>
      </c>
      <c r="AG863">
        <v>30</v>
      </c>
      <c r="BP863" s="60">
        <v>38898</v>
      </c>
      <c r="BQ863">
        <v>2218638</v>
      </c>
      <c r="BR863">
        <v>2756833</v>
      </c>
      <c r="BS863">
        <v>0.80500000999999999</v>
      </c>
      <c r="BT863">
        <v>538195</v>
      </c>
      <c r="BV863">
        <v>1190994</v>
      </c>
      <c r="BW863">
        <v>79707.835999999996</v>
      </c>
      <c r="BX863">
        <v>0.77499998000000003</v>
      </c>
      <c r="BY863">
        <v>0</v>
      </c>
      <c r="BZ863">
        <v>0</v>
      </c>
      <c r="CA863">
        <v>0</v>
      </c>
      <c r="CC863">
        <v>9.8000005000000001E-2</v>
      </c>
      <c r="CE863">
        <v>0.10399999</v>
      </c>
      <c r="CG863">
        <v>6.4999998000000003E-2</v>
      </c>
      <c r="CS863">
        <v>0</v>
      </c>
      <c r="CT863">
        <v>0</v>
      </c>
      <c r="CU863">
        <v>0</v>
      </c>
      <c r="CV863">
        <v>0.58899999000000003</v>
      </c>
      <c r="CW863">
        <v>0.38499999000000001</v>
      </c>
      <c r="CX863">
        <v>0.20399999999999999</v>
      </c>
      <c r="CY863">
        <v>0.34699999999999998</v>
      </c>
      <c r="CZ863">
        <v>0.34699999999999998</v>
      </c>
      <c r="DA863">
        <v>0</v>
      </c>
      <c r="DB863">
        <v>2.9999998999999999E-2</v>
      </c>
      <c r="DC863">
        <v>2.9000001000000001E-2</v>
      </c>
      <c r="DD863">
        <v>5.0000000000000001E-3</v>
      </c>
      <c r="DE863">
        <v>0</v>
      </c>
      <c r="DF863">
        <v>2008</v>
      </c>
      <c r="DG863">
        <v>0.1099</v>
      </c>
      <c r="DH863">
        <v>5.3699999999999998E-2</v>
      </c>
      <c r="DI863">
        <v>5.6199998000000001E-2</v>
      </c>
      <c r="DJ863">
        <v>7.8500002999999999E-2</v>
      </c>
      <c r="DK863">
        <v>0.13220000000000001</v>
      </c>
      <c r="DR863">
        <v>0</v>
      </c>
      <c r="DS863">
        <v>0</v>
      </c>
      <c r="DT863">
        <v>0</v>
      </c>
      <c r="DU863">
        <v>0</v>
      </c>
      <c r="DV863">
        <v>48188</v>
      </c>
      <c r="DW863">
        <v>1190994</v>
      </c>
      <c r="DX863">
        <v>46.400002000000001</v>
      </c>
      <c r="DY863">
        <v>7.0999999000000003</v>
      </c>
      <c r="DZ863">
        <v>24.716000000000001</v>
      </c>
      <c r="EA863">
        <v>3831</v>
      </c>
      <c r="EB863">
        <v>14093</v>
      </c>
      <c r="EC863">
        <v>16760</v>
      </c>
      <c r="ED863">
        <v>92660.851999999999</v>
      </c>
      <c r="EF863">
        <v>5.5286903000000001</v>
      </c>
      <c r="EG863">
        <v>15322</v>
      </c>
      <c r="EH863">
        <v>85639</v>
      </c>
      <c r="EN863">
        <v>478</v>
      </c>
      <c r="EO863">
        <v>1873</v>
      </c>
      <c r="EP863">
        <v>960</v>
      </c>
      <c r="ES863">
        <v>0</v>
      </c>
      <c r="EV863">
        <v>82872</v>
      </c>
      <c r="EW863">
        <v>0</v>
      </c>
      <c r="EX863">
        <v>1</v>
      </c>
      <c r="FB863">
        <v>1020485.8</v>
      </c>
      <c r="FN863">
        <v>-996.00900000000001</v>
      </c>
      <c r="FP863">
        <v>61745.504000000001</v>
      </c>
      <c r="FQ863">
        <v>68017.547000000006</v>
      </c>
      <c r="FW863">
        <v>129763.05</v>
      </c>
      <c r="FX863">
        <v>148370</v>
      </c>
      <c r="FZ863">
        <v>31552.594000000001</v>
      </c>
      <c r="GA863">
        <v>21148.991999999998</v>
      </c>
      <c r="GB863">
        <v>52701.586000000003</v>
      </c>
      <c r="GG863">
        <v>67.674003999999996</v>
      </c>
      <c r="GL863">
        <v>-4527.2271000000001</v>
      </c>
      <c r="GM863">
        <v>13970.102999999999</v>
      </c>
      <c r="GN863">
        <v>-12953.03</v>
      </c>
      <c r="GO863">
        <v>-11957.021000000001</v>
      </c>
      <c r="GP863">
        <v>3.3959999000000001</v>
      </c>
      <c r="GQ863">
        <v>327395.56</v>
      </c>
      <c r="GR863">
        <v>-92660.851999999999</v>
      </c>
      <c r="GS863">
        <v>-92660.851999999999</v>
      </c>
      <c r="HA863">
        <v>-12043.611000000001</v>
      </c>
      <c r="HB863">
        <v>-4358.4429</v>
      </c>
      <c r="HD863">
        <v>1.2999999999999999E-2</v>
      </c>
      <c r="HE863">
        <v>-109062.89</v>
      </c>
      <c r="HG863">
        <v>2286979.7999999998</v>
      </c>
    </row>
    <row r="864" spans="1:215" x14ac:dyDescent="0.25">
      <c r="A864">
        <v>62</v>
      </c>
      <c r="B864" t="s">
        <v>1019</v>
      </c>
      <c r="C864">
        <v>2007</v>
      </c>
      <c r="E864" t="s">
        <v>1020</v>
      </c>
      <c r="F864">
        <v>1965</v>
      </c>
      <c r="G864">
        <v>0</v>
      </c>
      <c r="I864">
        <v>0</v>
      </c>
      <c r="J864" t="s">
        <v>1011</v>
      </c>
      <c r="K864" t="s">
        <v>1012</v>
      </c>
      <c r="L864" t="s">
        <v>1012</v>
      </c>
      <c r="M864">
        <v>1</v>
      </c>
      <c r="N864" t="s">
        <v>615</v>
      </c>
      <c r="O864">
        <v>1</v>
      </c>
      <c r="P864" t="s">
        <v>616</v>
      </c>
      <c r="Q864" t="s">
        <v>626</v>
      </c>
      <c r="R864">
        <v>2</v>
      </c>
      <c r="S864">
        <v>1</v>
      </c>
      <c r="T864" s="60">
        <v>39263</v>
      </c>
      <c r="U864" s="60">
        <v>39263</v>
      </c>
      <c r="V864" s="60">
        <v>39263</v>
      </c>
      <c r="W864" t="s">
        <v>201</v>
      </c>
      <c r="X864" t="s">
        <v>714</v>
      </c>
      <c r="Y864" t="s">
        <v>619</v>
      </c>
      <c r="Z864">
        <v>3.2499999000000002E-2</v>
      </c>
      <c r="AA864">
        <v>7.9999998000000003E-2</v>
      </c>
      <c r="AB864">
        <v>1</v>
      </c>
      <c r="AC864">
        <v>0</v>
      </c>
      <c r="AD864">
        <v>5</v>
      </c>
      <c r="AE864">
        <v>1</v>
      </c>
      <c r="AF864">
        <v>1</v>
      </c>
      <c r="AG864">
        <v>30</v>
      </c>
      <c r="BP864" s="60">
        <v>39263</v>
      </c>
      <c r="BQ864">
        <v>2481562</v>
      </c>
      <c r="BR864">
        <v>2982813</v>
      </c>
      <c r="BS864">
        <v>0.83199995999999998</v>
      </c>
      <c r="BT864">
        <v>501250</v>
      </c>
      <c r="BV864">
        <v>1275199</v>
      </c>
      <c r="BW864">
        <v>89945.5</v>
      </c>
      <c r="BX864">
        <v>0.76999998000000003</v>
      </c>
      <c r="BY864">
        <v>0</v>
      </c>
      <c r="BZ864">
        <v>0</v>
      </c>
      <c r="CA864">
        <v>0</v>
      </c>
      <c r="CC864">
        <v>0.16600001</v>
      </c>
      <c r="CE864">
        <v>0.11840000000000001</v>
      </c>
      <c r="CG864">
        <v>0.1043</v>
      </c>
      <c r="CJ864">
        <v>8.1800005999999995E-2</v>
      </c>
      <c r="CS864">
        <v>0</v>
      </c>
      <c r="CT864">
        <v>0</v>
      </c>
      <c r="CU864">
        <v>0</v>
      </c>
      <c r="CV864">
        <v>0.58499997999999997</v>
      </c>
      <c r="CW864">
        <v>0.36900001999999998</v>
      </c>
      <c r="CX864">
        <v>0.21600000999999999</v>
      </c>
      <c r="CY864">
        <v>0.23699999999999999</v>
      </c>
      <c r="CZ864">
        <v>0.23699999999999999</v>
      </c>
      <c r="DA864">
        <v>0</v>
      </c>
      <c r="DB864">
        <v>3.9000000999999999E-2</v>
      </c>
      <c r="DC864">
        <v>2.5999998999999999E-2</v>
      </c>
      <c r="DD864">
        <v>0.11299998999999999</v>
      </c>
      <c r="DE864">
        <v>0</v>
      </c>
      <c r="DF864">
        <v>2009</v>
      </c>
      <c r="DG864">
        <v>0.1104</v>
      </c>
      <c r="DH864">
        <v>5.9999998999999998E-2</v>
      </c>
      <c r="DI864">
        <v>5.04E-2</v>
      </c>
      <c r="DJ864">
        <v>6.9799997000000003E-2</v>
      </c>
      <c r="DK864">
        <v>0.12979999</v>
      </c>
      <c r="DR864">
        <v>0</v>
      </c>
      <c r="DS864">
        <v>0</v>
      </c>
      <c r="DT864">
        <v>0</v>
      </c>
      <c r="DU864">
        <v>0</v>
      </c>
      <c r="DV864">
        <v>49281</v>
      </c>
      <c r="DW864">
        <v>1275199</v>
      </c>
      <c r="DX864">
        <v>46.599997999999999</v>
      </c>
      <c r="DY864">
        <v>7.1999997999999996</v>
      </c>
      <c r="DZ864">
        <v>25.846001000000001</v>
      </c>
      <c r="EA864">
        <v>4071</v>
      </c>
      <c r="EB864">
        <v>13343</v>
      </c>
      <c r="EC864">
        <v>17539</v>
      </c>
      <c r="ED864">
        <v>103181.59</v>
      </c>
      <c r="EF864">
        <v>5.8829798999999996</v>
      </c>
      <c r="EG864">
        <v>16009</v>
      </c>
      <c r="EH864">
        <v>95809</v>
      </c>
      <c r="EN864">
        <v>489</v>
      </c>
      <c r="EO864">
        <v>2011</v>
      </c>
      <c r="EP864">
        <v>1041</v>
      </c>
      <c r="ES864">
        <v>0</v>
      </c>
      <c r="EV864">
        <v>84234</v>
      </c>
      <c r="EW864">
        <v>0</v>
      </c>
      <c r="EX864">
        <v>1</v>
      </c>
      <c r="FB864">
        <v>1093650.3</v>
      </c>
      <c r="FI864">
        <v>2681176.2999999998</v>
      </c>
      <c r="FN864">
        <v>-248.06899999999999</v>
      </c>
      <c r="FP864">
        <v>69235.156000000003</v>
      </c>
      <c r="FQ864">
        <v>73070.570000000007</v>
      </c>
      <c r="FW864">
        <v>142305.73000000001</v>
      </c>
      <c r="FX864">
        <v>315297.13</v>
      </c>
      <c r="FZ864">
        <v>37750.769999999997</v>
      </c>
      <c r="GA864">
        <v>25216.309000000001</v>
      </c>
      <c r="GB864">
        <v>62967.078000000001</v>
      </c>
      <c r="GG864">
        <v>101.327</v>
      </c>
      <c r="GL864">
        <v>-6335.4818999999998</v>
      </c>
      <c r="GM864">
        <v>21490.793000000001</v>
      </c>
      <c r="GN864">
        <v>-20323.111000000001</v>
      </c>
      <c r="GO864">
        <v>-20075.043000000001</v>
      </c>
      <c r="GP864">
        <v>3.2000002E-2</v>
      </c>
      <c r="GQ864">
        <v>515503.5</v>
      </c>
      <c r="GR864">
        <v>-103181.59</v>
      </c>
      <c r="GS864">
        <v>-103181.59</v>
      </c>
      <c r="HA864">
        <v>-13698.759</v>
      </c>
      <c r="HB864">
        <v>-4426.6880000000001</v>
      </c>
      <c r="HD864">
        <v>0</v>
      </c>
      <c r="HE864">
        <v>-121307.03</v>
      </c>
      <c r="HG864">
        <v>2681176.2999999998</v>
      </c>
    </row>
    <row r="865" spans="1:215" x14ac:dyDescent="0.25">
      <c r="A865">
        <v>62</v>
      </c>
      <c r="B865" t="s">
        <v>1019</v>
      </c>
      <c r="C865">
        <v>2008</v>
      </c>
      <c r="E865" t="s">
        <v>1020</v>
      </c>
      <c r="F865">
        <v>1965</v>
      </c>
      <c r="G865">
        <v>0</v>
      </c>
      <c r="I865">
        <v>0</v>
      </c>
      <c r="J865" t="s">
        <v>1011</v>
      </c>
      <c r="K865" t="s">
        <v>1012</v>
      </c>
      <c r="L865" t="s">
        <v>1012</v>
      </c>
      <c r="M865">
        <v>1</v>
      </c>
      <c r="N865" t="s">
        <v>615</v>
      </c>
      <c r="O865">
        <v>1</v>
      </c>
      <c r="P865" t="s">
        <v>616</v>
      </c>
      <c r="Q865" t="s">
        <v>626</v>
      </c>
      <c r="R865">
        <v>2</v>
      </c>
      <c r="S865">
        <v>1</v>
      </c>
      <c r="T865" s="60">
        <v>39629</v>
      </c>
      <c r="U865" s="60">
        <v>39629</v>
      </c>
      <c r="V865" s="60">
        <v>39629</v>
      </c>
      <c r="W865" t="s">
        <v>201</v>
      </c>
      <c r="X865" t="s">
        <v>714</v>
      </c>
      <c r="Y865" t="s">
        <v>619</v>
      </c>
      <c r="Z865">
        <v>3.2499999000000002E-2</v>
      </c>
      <c r="AA865">
        <v>7.9999998000000003E-2</v>
      </c>
      <c r="AB865">
        <v>1</v>
      </c>
      <c r="AC865">
        <v>0</v>
      </c>
      <c r="AD865">
        <v>5</v>
      </c>
      <c r="AE865">
        <v>1</v>
      </c>
      <c r="AF865">
        <v>1</v>
      </c>
      <c r="AG865">
        <v>30</v>
      </c>
      <c r="BP865" s="60">
        <v>39629</v>
      </c>
      <c r="BQ865">
        <v>2703762</v>
      </c>
      <c r="BR865">
        <v>3278602</v>
      </c>
      <c r="BS865">
        <v>0.82499999000000002</v>
      </c>
      <c r="BT865">
        <v>574840</v>
      </c>
      <c r="BV865">
        <v>1377506</v>
      </c>
      <c r="BW865">
        <v>90727.016000000003</v>
      </c>
      <c r="BX865">
        <v>0.86000001000000004</v>
      </c>
      <c r="BY865">
        <v>0</v>
      </c>
      <c r="BZ865">
        <v>0</v>
      </c>
      <c r="CA865">
        <v>0</v>
      </c>
      <c r="CC865">
        <v>-4.5999999999999999E-2</v>
      </c>
      <c r="CE865">
        <v>6.8999998000000007E-2</v>
      </c>
      <c r="CG865">
        <v>8.3999999000000006E-2</v>
      </c>
      <c r="CS865">
        <v>0</v>
      </c>
      <c r="CT865">
        <v>0</v>
      </c>
      <c r="CU865">
        <v>0</v>
      </c>
      <c r="CV865">
        <v>0.53700000000000003</v>
      </c>
      <c r="CW865">
        <v>0.34200001000000002</v>
      </c>
      <c r="CX865">
        <v>0.19499999000000001</v>
      </c>
      <c r="CY865">
        <v>0.20899999</v>
      </c>
      <c r="CZ865">
        <v>0.20899999</v>
      </c>
      <c r="DA865">
        <v>0</v>
      </c>
      <c r="DB865">
        <v>5.1999996999999999E-2</v>
      </c>
      <c r="DC865">
        <v>1.8999999E-2</v>
      </c>
      <c r="DD865">
        <v>0.183</v>
      </c>
      <c r="DE865">
        <v>0</v>
      </c>
      <c r="DF865">
        <v>2010</v>
      </c>
      <c r="DG865">
        <v>0.11229999</v>
      </c>
      <c r="DH865">
        <v>6.25E-2</v>
      </c>
      <c r="DI865">
        <v>4.9800001000000003E-2</v>
      </c>
      <c r="DJ865">
        <v>7.0400000000000004E-2</v>
      </c>
      <c r="DK865">
        <v>0.13289999999999999</v>
      </c>
      <c r="DR865">
        <v>0</v>
      </c>
      <c r="DS865">
        <v>0</v>
      </c>
      <c r="DT865">
        <v>0</v>
      </c>
      <c r="DU865">
        <v>0</v>
      </c>
      <c r="DV865">
        <v>50865</v>
      </c>
      <c r="DW865">
        <v>1377506</v>
      </c>
      <c r="DX865">
        <v>46.799999</v>
      </c>
      <c r="DY865">
        <v>7.3000002000000004</v>
      </c>
      <c r="DZ865">
        <v>27.082001000000002</v>
      </c>
      <c r="EA865">
        <v>4304</v>
      </c>
      <c r="EB865">
        <v>12319</v>
      </c>
      <c r="EC865">
        <v>18288</v>
      </c>
      <c r="ED865">
        <v>114063.51</v>
      </c>
      <c r="EF865">
        <v>6.2370687</v>
      </c>
      <c r="EG865">
        <v>16696</v>
      </c>
      <c r="EH865">
        <v>105791</v>
      </c>
      <c r="EN865">
        <v>514</v>
      </c>
      <c r="EO865">
        <v>2177</v>
      </c>
      <c r="EP865">
        <v>1078</v>
      </c>
      <c r="ES865">
        <v>0</v>
      </c>
      <c r="EV865">
        <v>85776</v>
      </c>
      <c r="EW865">
        <v>0</v>
      </c>
      <c r="EX865">
        <v>1</v>
      </c>
      <c r="FB865">
        <v>1215035.6000000001</v>
      </c>
      <c r="FI865">
        <v>2575662.5</v>
      </c>
      <c r="FN865">
        <v>-1035.3589999999999</v>
      </c>
      <c r="FP865">
        <v>81370.202999999994</v>
      </c>
      <c r="FQ865">
        <v>77988.835999999996</v>
      </c>
      <c r="FW865">
        <v>159359.04999999999</v>
      </c>
      <c r="FX865">
        <v>-183462.06</v>
      </c>
      <c r="FZ865">
        <v>23424.495999999999</v>
      </c>
      <c r="GA865">
        <v>29772.418000000001</v>
      </c>
      <c r="GB865">
        <v>53196.913999999997</v>
      </c>
      <c r="GG865">
        <v>58.849997999999999</v>
      </c>
      <c r="GL865">
        <v>-6244.1450000000004</v>
      </c>
      <c r="GM865">
        <v>24904.324000000001</v>
      </c>
      <c r="GN865">
        <v>-19072.794999999998</v>
      </c>
      <c r="GO865">
        <v>-18037.436000000002</v>
      </c>
      <c r="GP865">
        <v>0.39600000000000002</v>
      </c>
      <c r="GQ865">
        <v>28740.523000000001</v>
      </c>
      <c r="GR865">
        <v>-114063.51</v>
      </c>
      <c r="GS865">
        <v>-114063.51</v>
      </c>
      <c r="HA865">
        <v>-15509.484</v>
      </c>
      <c r="HB865">
        <v>-4680.6337999999996</v>
      </c>
      <c r="HD865">
        <v>-0.75800002</v>
      </c>
      <c r="HE865">
        <v>-134254.39000000001</v>
      </c>
      <c r="HG865">
        <v>2575662.5</v>
      </c>
    </row>
    <row r="866" spans="1:215" x14ac:dyDescent="0.25">
      <c r="A866">
        <v>62</v>
      </c>
      <c r="B866" t="s">
        <v>1019</v>
      </c>
      <c r="C866">
        <v>2009</v>
      </c>
      <c r="E866" t="s">
        <v>1020</v>
      </c>
      <c r="F866">
        <v>1965</v>
      </c>
      <c r="G866">
        <v>0</v>
      </c>
      <c r="I866">
        <v>0</v>
      </c>
      <c r="J866" t="s">
        <v>1011</v>
      </c>
      <c r="K866" t="s">
        <v>1012</v>
      </c>
      <c r="L866" t="s">
        <v>1012</v>
      </c>
      <c r="M866">
        <v>1</v>
      </c>
      <c r="N866" t="s">
        <v>615</v>
      </c>
      <c r="O866">
        <v>1</v>
      </c>
      <c r="P866" t="s">
        <v>616</v>
      </c>
      <c r="Q866" t="s">
        <v>626</v>
      </c>
      <c r="R866">
        <v>2</v>
      </c>
      <c r="S866">
        <v>1</v>
      </c>
      <c r="T866" s="60">
        <v>39994</v>
      </c>
      <c r="U866" s="60">
        <v>39994</v>
      </c>
      <c r="V866" s="60">
        <v>39994</v>
      </c>
      <c r="W866" t="s">
        <v>201</v>
      </c>
      <c r="X866" t="s">
        <v>714</v>
      </c>
      <c r="Y866" t="s">
        <v>619</v>
      </c>
      <c r="Z866">
        <v>3.2499999000000002E-2</v>
      </c>
      <c r="AA866">
        <v>7.9999998000000003E-2</v>
      </c>
      <c r="AB866">
        <v>1</v>
      </c>
      <c r="AC866">
        <v>0</v>
      </c>
      <c r="AD866">
        <v>5</v>
      </c>
      <c r="AE866">
        <v>1</v>
      </c>
      <c r="AF866">
        <v>1</v>
      </c>
      <c r="AG866">
        <v>30</v>
      </c>
      <c r="BP866" s="60">
        <v>39994</v>
      </c>
      <c r="BQ866">
        <v>2792182</v>
      </c>
      <c r="BR866">
        <v>3458044</v>
      </c>
      <c r="BS866">
        <v>0.80699997999999995</v>
      </c>
      <c r="BT866">
        <v>665862</v>
      </c>
      <c r="BV866">
        <v>1417485</v>
      </c>
      <c r="BW866">
        <v>96775.289000000004</v>
      </c>
      <c r="BX866">
        <v>0.88800000999999995</v>
      </c>
      <c r="BY866">
        <v>0</v>
      </c>
      <c r="BZ866">
        <v>0</v>
      </c>
      <c r="CA866">
        <v>0</v>
      </c>
      <c r="CC866">
        <v>-0.189</v>
      </c>
      <c r="CE866">
        <v>-3.4000002000000001E-2</v>
      </c>
      <c r="CG866">
        <v>1.6000001E-2</v>
      </c>
      <c r="CS866">
        <v>0</v>
      </c>
      <c r="CT866">
        <v>0</v>
      </c>
      <c r="CU866">
        <v>0</v>
      </c>
      <c r="CV866">
        <v>0.50099998999999995</v>
      </c>
      <c r="CW866">
        <v>0.32299998000000002</v>
      </c>
      <c r="CX866">
        <v>0.17799999</v>
      </c>
      <c r="CY866">
        <v>0.27000001000000001</v>
      </c>
      <c r="CZ866">
        <v>0.27000001000000001</v>
      </c>
      <c r="DA866">
        <v>0</v>
      </c>
      <c r="DB866">
        <v>5.0999998999999997E-2</v>
      </c>
      <c r="DC866">
        <v>2.7000000999999999E-2</v>
      </c>
      <c r="DD866">
        <v>0.15100000999999999</v>
      </c>
      <c r="DE866">
        <v>0</v>
      </c>
      <c r="DF866">
        <v>2011</v>
      </c>
      <c r="DG866">
        <v>0.10879999999999999</v>
      </c>
      <c r="DH866">
        <v>6.4999998000000003E-2</v>
      </c>
      <c r="DI866">
        <v>4.3799999999999999E-2</v>
      </c>
      <c r="DJ866">
        <v>6.7600004000000005E-2</v>
      </c>
      <c r="DK866">
        <v>0.13260000999999999</v>
      </c>
      <c r="DR866">
        <v>0</v>
      </c>
      <c r="DS866">
        <v>0</v>
      </c>
      <c r="DT866">
        <v>0</v>
      </c>
      <c r="DU866">
        <v>0</v>
      </c>
      <c r="DV866">
        <v>50978</v>
      </c>
      <c r="DW866">
        <v>1417485</v>
      </c>
      <c r="DX866">
        <v>47.099997999999999</v>
      </c>
      <c r="DY866">
        <v>7.6999997999999996</v>
      </c>
      <c r="DZ866">
        <v>27.667000000000002</v>
      </c>
      <c r="EA866">
        <v>4586</v>
      </c>
      <c r="EB866">
        <v>11952</v>
      </c>
      <c r="EC866">
        <v>19151</v>
      </c>
      <c r="ED866">
        <v>126666.8</v>
      </c>
      <c r="EF866">
        <v>6.614109</v>
      </c>
      <c r="EG866">
        <v>17461</v>
      </c>
      <c r="EH866">
        <v>118462</v>
      </c>
      <c r="EN866">
        <v>540</v>
      </c>
      <c r="EO866">
        <v>2406</v>
      </c>
      <c r="EP866">
        <v>1150</v>
      </c>
      <c r="ES866">
        <v>0</v>
      </c>
      <c r="EV866">
        <v>86667</v>
      </c>
      <c r="EW866">
        <v>0</v>
      </c>
      <c r="EX866">
        <v>1</v>
      </c>
      <c r="FB866">
        <v>1305025</v>
      </c>
      <c r="FI866">
        <v>2113673.7999999998</v>
      </c>
      <c r="FM866">
        <v>-8090.424</v>
      </c>
      <c r="FN866">
        <v>-848.024</v>
      </c>
      <c r="FP866">
        <v>85915.616999999998</v>
      </c>
      <c r="FQ866">
        <v>89427.593999999997</v>
      </c>
      <c r="FW866">
        <v>175342.83</v>
      </c>
      <c r="FX866">
        <v>-524856.88</v>
      </c>
      <c r="FZ866">
        <v>16519.809000000001</v>
      </c>
      <c r="GA866">
        <v>23680.741999999998</v>
      </c>
      <c r="GB866">
        <v>40200.550999999999</v>
      </c>
      <c r="GG866">
        <v>7.4180001999999998</v>
      </c>
      <c r="GL866">
        <v>-4868.3091000000004</v>
      </c>
      <c r="GM866">
        <v>14434.713</v>
      </c>
      <c r="GN866">
        <v>-6379.3739999999998</v>
      </c>
      <c r="GO866">
        <v>-5531.3500999999997</v>
      </c>
      <c r="GP866">
        <v>0.75700003000000005</v>
      </c>
      <c r="GQ866">
        <v>-314208.71999999997</v>
      </c>
      <c r="GR866">
        <v>-126666.8</v>
      </c>
      <c r="GS866">
        <v>-126666.8</v>
      </c>
      <c r="HA866">
        <v>-15673.105</v>
      </c>
      <c r="HB866">
        <v>-5431.1992</v>
      </c>
      <c r="HD866">
        <v>-8.9639997000000005</v>
      </c>
      <c r="HE866">
        <v>-147780.07999999999</v>
      </c>
      <c r="HG866">
        <v>2113673.7999999998</v>
      </c>
    </row>
    <row r="867" spans="1:215" x14ac:dyDescent="0.25">
      <c r="A867">
        <v>62</v>
      </c>
      <c r="B867" t="s">
        <v>1019</v>
      </c>
      <c r="C867">
        <v>2010</v>
      </c>
      <c r="E867" t="s">
        <v>1020</v>
      </c>
      <c r="F867">
        <v>1965</v>
      </c>
      <c r="G867">
        <v>0</v>
      </c>
      <c r="I867">
        <v>0</v>
      </c>
      <c r="J867" t="s">
        <v>1011</v>
      </c>
      <c r="K867" t="s">
        <v>1012</v>
      </c>
      <c r="L867" t="s">
        <v>1012</v>
      </c>
      <c r="M867">
        <v>1</v>
      </c>
      <c r="N867" t="s">
        <v>615</v>
      </c>
      <c r="O867">
        <v>1</v>
      </c>
      <c r="P867" t="s">
        <v>616</v>
      </c>
      <c r="Q867" t="s">
        <v>626</v>
      </c>
      <c r="R867">
        <v>2</v>
      </c>
      <c r="S867">
        <v>1</v>
      </c>
      <c r="T867" s="60">
        <v>40359</v>
      </c>
      <c r="U867" s="60">
        <v>40359</v>
      </c>
      <c r="V867" s="60">
        <v>40359</v>
      </c>
      <c r="W867" t="s">
        <v>201</v>
      </c>
      <c r="X867" t="s">
        <v>714</v>
      </c>
      <c r="Y867" t="s">
        <v>619</v>
      </c>
      <c r="Z867">
        <v>3.2499999000000002E-2</v>
      </c>
      <c r="AA867">
        <v>7.9999998000000003E-2</v>
      </c>
      <c r="AB867">
        <v>1</v>
      </c>
      <c r="AC867">
        <v>0</v>
      </c>
      <c r="AD867">
        <v>5</v>
      </c>
      <c r="AE867">
        <v>1</v>
      </c>
      <c r="AF867">
        <v>1</v>
      </c>
      <c r="AG867">
        <v>30</v>
      </c>
      <c r="BP867" s="60">
        <v>40359</v>
      </c>
      <c r="BQ867">
        <v>2892411</v>
      </c>
      <c r="BR867">
        <v>3658713</v>
      </c>
      <c r="BS867">
        <v>0.79100000999999998</v>
      </c>
      <c r="BT867">
        <v>766302</v>
      </c>
      <c r="BV867">
        <v>1433691</v>
      </c>
      <c r="BW867">
        <v>95821.952999999994</v>
      </c>
      <c r="BX867">
        <v>0.95499997999999997</v>
      </c>
      <c r="BY867">
        <v>0</v>
      </c>
      <c r="BZ867">
        <v>0</v>
      </c>
      <c r="CA867">
        <v>0</v>
      </c>
      <c r="CC867">
        <v>0.127</v>
      </c>
      <c r="CE867">
        <v>-4.5000001999999997E-2</v>
      </c>
      <c r="CG867">
        <v>2.1999999999999999E-2</v>
      </c>
      <c r="CJ867">
        <v>3.1854900999999998E-2</v>
      </c>
      <c r="CS867">
        <v>0</v>
      </c>
      <c r="CT867">
        <v>0</v>
      </c>
      <c r="CU867">
        <v>1</v>
      </c>
      <c r="CV867">
        <v>0.44999999000000002</v>
      </c>
      <c r="CW867">
        <v>0.27899997999999998</v>
      </c>
      <c r="CX867">
        <v>0.17100000000000001</v>
      </c>
      <c r="CY867">
        <v>0.30500000999999999</v>
      </c>
      <c r="CZ867">
        <v>0.26199999000000002</v>
      </c>
      <c r="DA867">
        <v>0</v>
      </c>
      <c r="DB867">
        <v>4.3999999999999997E-2</v>
      </c>
      <c r="DC867">
        <v>3.6999999999999998E-2</v>
      </c>
      <c r="DD867">
        <v>0.15100000999999999</v>
      </c>
      <c r="DE867">
        <v>1.2999999E-2</v>
      </c>
      <c r="DF867">
        <v>2012</v>
      </c>
      <c r="DG867">
        <v>0.1101</v>
      </c>
      <c r="DH867">
        <v>6.6300004999999995E-2</v>
      </c>
      <c r="DI867">
        <v>4.3799999999999999E-2</v>
      </c>
      <c r="DJ867">
        <v>7.0900001000000004E-2</v>
      </c>
      <c r="DK867">
        <v>0.13719999999999999</v>
      </c>
      <c r="DR867">
        <v>0</v>
      </c>
      <c r="DS867">
        <v>0</v>
      </c>
      <c r="DT867">
        <v>0</v>
      </c>
      <c r="DU867">
        <v>0</v>
      </c>
      <c r="DV867">
        <v>50363</v>
      </c>
      <c r="DW867">
        <v>1433691</v>
      </c>
      <c r="DX867">
        <v>47.5</v>
      </c>
      <c r="DY867">
        <v>8</v>
      </c>
      <c r="DZ867">
        <v>28.466999000000001</v>
      </c>
      <c r="EA867">
        <v>4546</v>
      </c>
      <c r="EB867">
        <v>10809</v>
      </c>
      <c r="EC867">
        <v>20071</v>
      </c>
      <c r="ED867">
        <v>135796.47</v>
      </c>
      <c r="EF867">
        <v>6.7658047999999997</v>
      </c>
      <c r="EG867">
        <v>18274</v>
      </c>
      <c r="EH867">
        <v>125648</v>
      </c>
      <c r="EN867">
        <v>575</v>
      </c>
      <c r="EO867">
        <v>2595</v>
      </c>
      <c r="EP867">
        <v>1223</v>
      </c>
      <c r="ES867">
        <v>0</v>
      </c>
      <c r="EV867">
        <v>85789</v>
      </c>
      <c r="EW867">
        <v>0</v>
      </c>
      <c r="EX867">
        <v>1</v>
      </c>
      <c r="FB867">
        <v>1392753.4</v>
      </c>
      <c r="FI867">
        <v>2404424.7999999998</v>
      </c>
      <c r="FM867">
        <v>1532.854</v>
      </c>
      <c r="FN867">
        <v>-66.802000000000007</v>
      </c>
      <c r="FP867">
        <v>95924.25</v>
      </c>
      <c r="FQ867">
        <v>91478.726999999999</v>
      </c>
      <c r="FW867">
        <v>187402.97</v>
      </c>
      <c r="FX867">
        <v>210729.94</v>
      </c>
      <c r="FZ867">
        <v>26634.629000000001</v>
      </c>
      <c r="GA867">
        <v>42386.718999999997</v>
      </c>
      <c r="GB867">
        <v>69021.351999999999</v>
      </c>
      <c r="GG867">
        <v>2.9979998999999999</v>
      </c>
      <c r="GL867">
        <v>-20869.125</v>
      </c>
      <c r="GM867">
        <v>957.55498999999998</v>
      </c>
      <c r="GN867">
        <v>-240.12398999999999</v>
      </c>
      <c r="GO867">
        <v>-173.32201000000001</v>
      </c>
      <c r="GP867">
        <v>0.28400001000000002</v>
      </c>
      <c r="GQ867">
        <v>448538.69</v>
      </c>
      <c r="GR867">
        <v>-135796.47</v>
      </c>
      <c r="GS867">
        <v>-135796.47</v>
      </c>
      <c r="HA867">
        <v>-16710.949000000001</v>
      </c>
      <c r="HB867">
        <v>-5280.2388000000001</v>
      </c>
      <c r="HD867">
        <v>-5.0000001000000002E-2</v>
      </c>
      <c r="HE867">
        <v>-157787.70000000001</v>
      </c>
      <c r="HG867">
        <v>2404424.7999999998</v>
      </c>
    </row>
    <row r="868" spans="1:215" x14ac:dyDescent="0.25">
      <c r="A868">
        <v>62</v>
      </c>
      <c r="B868" t="s">
        <v>1019</v>
      </c>
      <c r="C868">
        <v>2011</v>
      </c>
      <c r="E868" t="s">
        <v>1020</v>
      </c>
      <c r="F868">
        <v>1965</v>
      </c>
      <c r="G868">
        <v>0</v>
      </c>
      <c r="I868">
        <v>0</v>
      </c>
      <c r="J868" t="s">
        <v>1011</v>
      </c>
      <c r="K868" t="s">
        <v>1012</v>
      </c>
      <c r="L868" t="s">
        <v>1012</v>
      </c>
      <c r="M868">
        <v>1</v>
      </c>
      <c r="N868" t="s">
        <v>615</v>
      </c>
      <c r="O868">
        <v>1</v>
      </c>
      <c r="P868" t="s">
        <v>616</v>
      </c>
      <c r="Q868" t="s">
        <v>626</v>
      </c>
      <c r="R868">
        <v>2</v>
      </c>
      <c r="S868">
        <v>1</v>
      </c>
      <c r="T868" s="60">
        <v>40724</v>
      </c>
      <c r="U868" s="60">
        <v>40724</v>
      </c>
      <c r="V868" s="60">
        <v>40724</v>
      </c>
      <c r="W868" t="s">
        <v>201</v>
      </c>
      <c r="X868" t="s">
        <v>714</v>
      </c>
      <c r="Y868" t="s">
        <v>627</v>
      </c>
      <c r="Z868">
        <v>2.5000000000000001E-2</v>
      </c>
      <c r="AA868">
        <v>7.9999998000000003E-2</v>
      </c>
      <c r="AB868">
        <v>1</v>
      </c>
      <c r="AC868">
        <v>0</v>
      </c>
      <c r="AD868">
        <v>5</v>
      </c>
      <c r="AE868">
        <v>1</v>
      </c>
      <c r="AF868">
        <v>3</v>
      </c>
      <c r="AG868">
        <v>30</v>
      </c>
      <c r="BP868" s="60">
        <v>40724</v>
      </c>
      <c r="BQ868">
        <v>3028757</v>
      </c>
      <c r="BR868">
        <v>3549348</v>
      </c>
      <c r="BS868">
        <v>0.85300003999999996</v>
      </c>
      <c r="BT868">
        <v>520591</v>
      </c>
      <c r="BV868">
        <v>1414442</v>
      </c>
      <c r="BW868">
        <v>90816.156000000003</v>
      </c>
      <c r="BX868">
        <v>1</v>
      </c>
      <c r="BY868">
        <v>0</v>
      </c>
      <c r="BZ868">
        <v>0</v>
      </c>
      <c r="CA868">
        <v>0</v>
      </c>
      <c r="CC868">
        <v>0.214</v>
      </c>
      <c r="CE868">
        <v>3.5000000000000003E-2</v>
      </c>
      <c r="CG868">
        <v>4.3000001000000003E-2</v>
      </c>
      <c r="CJ868">
        <v>5.4000000999999999E-2</v>
      </c>
      <c r="CM868">
        <v>8.1999995000000006E-2</v>
      </c>
      <c r="CS868">
        <v>0</v>
      </c>
      <c r="CT868">
        <v>0</v>
      </c>
      <c r="CU868">
        <v>0</v>
      </c>
      <c r="CV868">
        <v>0.47699999999999998</v>
      </c>
      <c r="CW868">
        <v>0.30200001999999998</v>
      </c>
      <c r="CX868">
        <v>0.17499999999999999</v>
      </c>
      <c r="CY868">
        <v>0.16900000000000001</v>
      </c>
      <c r="CZ868">
        <v>0.13699998999999999</v>
      </c>
      <c r="DA868">
        <v>0</v>
      </c>
      <c r="DB868">
        <v>5.8000002000000002E-2</v>
      </c>
      <c r="DC868">
        <v>0</v>
      </c>
      <c r="DD868">
        <v>0.2</v>
      </c>
      <c r="DE868">
        <v>9.6000001000000001E-2</v>
      </c>
      <c r="DF868">
        <v>2013</v>
      </c>
      <c r="DG868">
        <v>0.108</v>
      </c>
      <c r="DH868">
        <v>6.8599998999999995E-2</v>
      </c>
      <c r="DI868">
        <v>3.9399999999999998E-2</v>
      </c>
      <c r="DJ868">
        <v>6.1500001999999998E-2</v>
      </c>
      <c r="DK868">
        <v>0.13009999999999999</v>
      </c>
      <c r="DR868">
        <v>0</v>
      </c>
      <c r="DS868">
        <v>0</v>
      </c>
      <c r="DT868">
        <v>0</v>
      </c>
      <c r="DU868">
        <v>0</v>
      </c>
      <c r="DV868">
        <v>48800</v>
      </c>
      <c r="DW868">
        <v>1414442</v>
      </c>
      <c r="DX868">
        <v>47.900002000000001</v>
      </c>
      <c r="DY868">
        <v>8.3000001999999995</v>
      </c>
      <c r="DZ868">
        <v>28.983999000000001</v>
      </c>
      <c r="EA868">
        <v>4790</v>
      </c>
      <c r="EB868">
        <v>10612</v>
      </c>
      <c r="EC868">
        <v>21328</v>
      </c>
      <c r="ED868">
        <v>150769.06</v>
      </c>
      <c r="EF868">
        <v>7.0690670000000004</v>
      </c>
      <c r="EG868">
        <v>19444</v>
      </c>
      <c r="EH868">
        <v>138045</v>
      </c>
      <c r="EN868">
        <v>620</v>
      </c>
      <c r="EO868">
        <v>2848</v>
      </c>
      <c r="EP868">
        <v>1087</v>
      </c>
      <c r="ES868">
        <v>0</v>
      </c>
      <c r="EV868">
        <v>85530</v>
      </c>
      <c r="EW868">
        <v>0</v>
      </c>
      <c r="EX868">
        <v>1</v>
      </c>
      <c r="FB868">
        <v>1398620.4</v>
      </c>
      <c r="FI868">
        <v>2918763.5</v>
      </c>
      <c r="FM868">
        <v>4267.335</v>
      </c>
      <c r="FN868">
        <v>-117.84699999999999</v>
      </c>
      <c r="FP868">
        <v>95791.883000000002</v>
      </c>
      <c r="FQ868">
        <v>90816.156000000003</v>
      </c>
      <c r="FW868">
        <v>186608.05</v>
      </c>
      <c r="FX868">
        <v>487768.25</v>
      </c>
      <c r="FZ868">
        <v>26197.41</v>
      </c>
      <c r="GA868">
        <v>17191.478999999999</v>
      </c>
      <c r="GB868">
        <v>43388.887000000002</v>
      </c>
      <c r="GG868">
        <v>3.2730000000000001</v>
      </c>
      <c r="GL868">
        <v>-33050.582000000002</v>
      </c>
      <c r="GM868">
        <v>1108.5081</v>
      </c>
      <c r="GN868">
        <v>-552.01397999999995</v>
      </c>
      <c r="GO868">
        <v>-434.16699</v>
      </c>
      <c r="GP868">
        <v>0</v>
      </c>
      <c r="GQ868">
        <v>689541.69</v>
      </c>
      <c r="GR868">
        <v>-150769.06</v>
      </c>
      <c r="GS868">
        <v>-150769.06</v>
      </c>
      <c r="HA868">
        <v>-18822.978999999999</v>
      </c>
      <c r="HB868">
        <v>-5607.9712</v>
      </c>
      <c r="HD868">
        <v>-2.6989999</v>
      </c>
      <c r="HE868">
        <v>-175202.7</v>
      </c>
      <c r="HG868">
        <v>2918763.5</v>
      </c>
    </row>
    <row r="869" spans="1:215" x14ac:dyDescent="0.25">
      <c r="A869">
        <v>62</v>
      </c>
      <c r="B869" t="s">
        <v>1019</v>
      </c>
      <c r="C869">
        <v>2012</v>
      </c>
      <c r="E869" t="s">
        <v>1020</v>
      </c>
      <c r="F869">
        <v>1965</v>
      </c>
      <c r="G869">
        <v>0</v>
      </c>
      <c r="I869">
        <v>0</v>
      </c>
      <c r="J869" t="s">
        <v>1011</v>
      </c>
      <c r="K869" t="s">
        <v>1012</v>
      </c>
      <c r="L869" t="s">
        <v>1012</v>
      </c>
      <c r="M869">
        <v>1</v>
      </c>
      <c r="N869" t="s">
        <v>615</v>
      </c>
      <c r="O869">
        <v>1</v>
      </c>
      <c r="P869" t="s">
        <v>616</v>
      </c>
      <c r="Q869" t="s">
        <v>626</v>
      </c>
      <c r="R869">
        <v>2</v>
      </c>
      <c r="S869">
        <v>1</v>
      </c>
      <c r="T869" s="60">
        <v>41090</v>
      </c>
      <c r="U869" s="60">
        <v>41090</v>
      </c>
      <c r="V869" s="60">
        <v>41090</v>
      </c>
      <c r="W869" t="s">
        <v>201</v>
      </c>
      <c r="X869" t="s">
        <v>714</v>
      </c>
      <c r="Y869" t="s">
        <v>627</v>
      </c>
      <c r="Z869">
        <v>2.5000000000000001E-2</v>
      </c>
      <c r="AA869">
        <v>7.9999998000000003E-2</v>
      </c>
      <c r="AB869">
        <v>1</v>
      </c>
      <c r="AC869">
        <v>0</v>
      </c>
      <c r="AD869">
        <v>5</v>
      </c>
      <c r="AE869">
        <v>1</v>
      </c>
      <c r="AF869">
        <v>3</v>
      </c>
      <c r="AG869">
        <v>30</v>
      </c>
      <c r="AI869" t="s">
        <v>1021</v>
      </c>
      <c r="AO869">
        <v>2964557</v>
      </c>
      <c r="AP869">
        <v>3090880</v>
      </c>
      <c r="AQ869">
        <v>6019.625</v>
      </c>
      <c r="AR869">
        <v>0</v>
      </c>
      <c r="AS869">
        <v>0</v>
      </c>
      <c r="AT869">
        <v>0</v>
      </c>
      <c r="AU869">
        <v>1</v>
      </c>
      <c r="AV869">
        <v>4</v>
      </c>
      <c r="AW869">
        <v>-202767.56</v>
      </c>
      <c r="AX869">
        <v>0</v>
      </c>
      <c r="AY869">
        <v>0.2</v>
      </c>
      <c r="AZ869">
        <v>5</v>
      </c>
      <c r="BA869">
        <v>0</v>
      </c>
      <c r="BB869">
        <v>0</v>
      </c>
      <c r="BC869">
        <v>4</v>
      </c>
      <c r="BD869">
        <v>2</v>
      </c>
      <c r="BE869">
        <v>1</v>
      </c>
      <c r="BP869" s="60">
        <v>41090</v>
      </c>
      <c r="BQ869">
        <v>3090880</v>
      </c>
      <c r="BR869">
        <v>3746347</v>
      </c>
      <c r="BS869">
        <v>0.82499999000000002</v>
      </c>
      <c r="BT869">
        <v>655467</v>
      </c>
      <c r="BV869">
        <v>1437310</v>
      </c>
      <c r="BW869">
        <v>95094.781000000003</v>
      </c>
      <c r="BX869">
        <v>1</v>
      </c>
      <c r="BY869">
        <v>0</v>
      </c>
      <c r="BZ869">
        <v>0</v>
      </c>
      <c r="CA869">
        <v>0</v>
      </c>
      <c r="CC869">
        <v>1.6000001E-2</v>
      </c>
      <c r="CE869">
        <v>0.11600000000000001</v>
      </c>
      <c r="CG869">
        <v>1.4999999999999999E-2</v>
      </c>
      <c r="CJ869">
        <v>5.8000002000000002E-2</v>
      </c>
      <c r="CN869">
        <v>8.1999995000000006E-2</v>
      </c>
      <c r="CS869">
        <v>0</v>
      </c>
      <c r="CT869">
        <v>0</v>
      </c>
      <c r="CU869">
        <v>0</v>
      </c>
      <c r="CV869">
        <v>0.45299998000000002</v>
      </c>
      <c r="CW869">
        <v>0.30500000999999999</v>
      </c>
      <c r="CX869">
        <v>0.14799999999999999</v>
      </c>
      <c r="CY869">
        <v>0.153</v>
      </c>
      <c r="CZ869">
        <v>0.13600001</v>
      </c>
      <c r="DA869">
        <v>0</v>
      </c>
      <c r="DB869">
        <v>7.4000000999999996E-2</v>
      </c>
      <c r="DC869">
        <v>1E-3</v>
      </c>
      <c r="DD869">
        <v>0.215</v>
      </c>
      <c r="DE869">
        <v>0.10399999</v>
      </c>
      <c r="DF869">
        <v>2014</v>
      </c>
      <c r="DG869">
        <v>0.1079</v>
      </c>
      <c r="DH869">
        <v>6.8599998999999995E-2</v>
      </c>
      <c r="DI869">
        <v>3.9300002000000001E-2</v>
      </c>
      <c r="DJ869">
        <v>6.7100003000000005E-2</v>
      </c>
      <c r="DK869">
        <v>0.13569999999999999</v>
      </c>
      <c r="DR869">
        <v>0</v>
      </c>
      <c r="DS869">
        <v>0</v>
      </c>
      <c r="DT869">
        <v>0</v>
      </c>
      <c r="DU869">
        <v>0</v>
      </c>
      <c r="DV869">
        <v>48605</v>
      </c>
      <c r="DW869">
        <v>1437310</v>
      </c>
      <c r="DX869">
        <v>48.099997999999999</v>
      </c>
      <c r="DY869">
        <v>8.3999995999999992</v>
      </c>
      <c r="DZ869">
        <v>29.570999</v>
      </c>
      <c r="EA869">
        <v>4940</v>
      </c>
      <c r="EB869">
        <v>9612</v>
      </c>
      <c r="EC869">
        <v>22562</v>
      </c>
      <c r="ED869">
        <v>166945.35999999999</v>
      </c>
      <c r="EF869">
        <v>7.3994039999999996</v>
      </c>
      <c r="EG869">
        <v>20537</v>
      </c>
      <c r="EH869">
        <v>169146</v>
      </c>
      <c r="EN869">
        <v>668</v>
      </c>
      <c r="EO869">
        <v>3206</v>
      </c>
      <c r="EP869">
        <v>1357</v>
      </c>
      <c r="ES869">
        <v>0</v>
      </c>
      <c r="EV869">
        <v>85719</v>
      </c>
      <c r="EW869">
        <v>0</v>
      </c>
      <c r="EX869">
        <v>1</v>
      </c>
      <c r="EZ869">
        <v>3296489.5</v>
      </c>
      <c r="FA869">
        <v>128720.35</v>
      </c>
      <c r="FB869">
        <v>1541541.3</v>
      </c>
      <c r="FI869">
        <v>2964557</v>
      </c>
      <c r="FM869">
        <v>197.928</v>
      </c>
      <c r="FN869">
        <v>-140.256</v>
      </c>
      <c r="FP869">
        <v>101930.72</v>
      </c>
      <c r="FQ869">
        <v>95094.781000000003</v>
      </c>
      <c r="FW869">
        <v>197025.5</v>
      </c>
      <c r="FX869">
        <v>24926.203000000001</v>
      </c>
      <c r="FZ869">
        <v>20721.438999999998</v>
      </c>
      <c r="GA869">
        <v>16788.335999999999</v>
      </c>
      <c r="GB869">
        <v>37509.773000000001</v>
      </c>
      <c r="GG869">
        <v>1.464</v>
      </c>
      <c r="GL869">
        <v>-23611.800999999999</v>
      </c>
      <c r="GM869">
        <v>265.48401000000001</v>
      </c>
      <c r="GN869">
        <v>484.73901000000001</v>
      </c>
      <c r="GO869">
        <v>624.995</v>
      </c>
      <c r="GQ869">
        <v>236799.3</v>
      </c>
      <c r="GR869">
        <v>-166945.35999999999</v>
      </c>
      <c r="GS869">
        <v>-166945.35999999999</v>
      </c>
      <c r="HA869">
        <v>-18469.528999999999</v>
      </c>
      <c r="HB869">
        <v>-5590.9858000000004</v>
      </c>
      <c r="HE869">
        <v>-191005.88</v>
      </c>
      <c r="HG869">
        <v>2964557</v>
      </c>
    </row>
    <row r="870" spans="1:215" x14ac:dyDescent="0.25">
      <c r="A870">
        <v>62</v>
      </c>
      <c r="B870" t="s">
        <v>1019</v>
      </c>
      <c r="C870">
        <v>2013</v>
      </c>
      <c r="E870" t="s">
        <v>1020</v>
      </c>
      <c r="F870">
        <v>1965</v>
      </c>
      <c r="G870">
        <v>0</v>
      </c>
      <c r="I870">
        <v>0</v>
      </c>
      <c r="J870" t="s">
        <v>1011</v>
      </c>
      <c r="K870" t="s">
        <v>1012</v>
      </c>
      <c r="L870" t="s">
        <v>1012</v>
      </c>
      <c r="M870">
        <v>1</v>
      </c>
      <c r="N870" t="s">
        <v>615</v>
      </c>
      <c r="O870">
        <v>1</v>
      </c>
      <c r="P870" t="s">
        <v>616</v>
      </c>
      <c r="Q870" t="s">
        <v>626</v>
      </c>
      <c r="R870">
        <v>2</v>
      </c>
      <c r="S870">
        <v>1</v>
      </c>
      <c r="T870" s="60">
        <v>41455</v>
      </c>
      <c r="U870" s="60">
        <v>41455</v>
      </c>
      <c r="V870" s="60">
        <v>41455</v>
      </c>
      <c r="W870" t="s">
        <v>201</v>
      </c>
      <c r="X870" t="s">
        <v>714</v>
      </c>
      <c r="Y870" t="s">
        <v>627</v>
      </c>
      <c r="Z870">
        <v>2.5000000000000001E-2</v>
      </c>
      <c r="AA870">
        <v>7.9999998000000003E-2</v>
      </c>
      <c r="AB870">
        <v>1</v>
      </c>
      <c r="AC870">
        <v>0</v>
      </c>
      <c r="AD870">
        <v>5</v>
      </c>
      <c r="AE870">
        <v>1</v>
      </c>
      <c r="AF870">
        <v>3</v>
      </c>
      <c r="AG870">
        <v>30</v>
      </c>
      <c r="AI870" t="s">
        <v>1022</v>
      </c>
      <c r="AO870">
        <v>3316512.8</v>
      </c>
      <c r="AP870">
        <v>3237199.5</v>
      </c>
      <c r="AQ870">
        <v>-1773.2841000000001</v>
      </c>
      <c r="AR870">
        <v>0</v>
      </c>
      <c r="AS870">
        <v>0</v>
      </c>
      <c r="AT870">
        <v>0</v>
      </c>
      <c r="AU870">
        <v>1</v>
      </c>
      <c r="AV870">
        <v>4</v>
      </c>
      <c r="AW870">
        <v>106529.58</v>
      </c>
      <c r="AX870">
        <v>0</v>
      </c>
      <c r="AY870">
        <v>0.2</v>
      </c>
      <c r="AZ870">
        <v>5</v>
      </c>
      <c r="BA870">
        <v>0</v>
      </c>
      <c r="BB870">
        <v>0</v>
      </c>
      <c r="BC870">
        <v>4</v>
      </c>
      <c r="BD870">
        <v>2</v>
      </c>
      <c r="BE870">
        <v>1</v>
      </c>
      <c r="BP870" s="60">
        <v>41455</v>
      </c>
      <c r="BQ870">
        <v>3237200</v>
      </c>
      <c r="BR870">
        <v>3967619</v>
      </c>
      <c r="BS870">
        <v>0.81599997999999996</v>
      </c>
      <c r="BT870">
        <v>730419</v>
      </c>
      <c r="BV870">
        <v>1470830</v>
      </c>
      <c r="BW870">
        <v>87013.812999999995</v>
      </c>
      <c r="BX870">
        <v>1.115</v>
      </c>
      <c r="BY870">
        <v>0</v>
      </c>
      <c r="BZ870">
        <v>0</v>
      </c>
      <c r="CA870">
        <v>0</v>
      </c>
      <c r="CC870">
        <v>0.123</v>
      </c>
      <c r="CE870">
        <v>0.115</v>
      </c>
      <c r="CG870">
        <v>4.8000000000000001E-2</v>
      </c>
      <c r="CJ870">
        <v>6.6000000000000003E-2</v>
      </c>
      <c r="CN870">
        <v>8.5000001000000006E-2</v>
      </c>
      <c r="CS870">
        <v>0</v>
      </c>
      <c r="CT870">
        <v>0</v>
      </c>
      <c r="CU870">
        <v>0</v>
      </c>
      <c r="CV870">
        <v>0.47999998999999999</v>
      </c>
      <c r="CW870">
        <v>0.32700002</v>
      </c>
      <c r="CX870">
        <v>0.153</v>
      </c>
      <c r="CY870">
        <v>0.13300000000000001</v>
      </c>
      <c r="CZ870">
        <v>0</v>
      </c>
      <c r="DA870">
        <v>0</v>
      </c>
      <c r="DB870">
        <v>7.6999999999999999E-2</v>
      </c>
      <c r="DC870">
        <v>5.0000000000000001E-3</v>
      </c>
      <c r="DD870">
        <v>0.21100000999999999</v>
      </c>
      <c r="DE870">
        <v>9.3999997000000002E-2</v>
      </c>
      <c r="DF870">
        <v>2015</v>
      </c>
      <c r="DG870">
        <v>0.1086</v>
      </c>
      <c r="DH870">
        <v>6.8599998999999995E-2</v>
      </c>
      <c r="DI870">
        <v>3.9999999000000001E-2</v>
      </c>
      <c r="DJ870">
        <v>7.0000000000000007E-2</v>
      </c>
      <c r="DK870">
        <v>0.13859999000000001</v>
      </c>
      <c r="DR870">
        <v>0</v>
      </c>
      <c r="DS870">
        <v>0</v>
      </c>
      <c r="DT870">
        <v>0</v>
      </c>
      <c r="DU870">
        <v>0</v>
      </c>
      <c r="DV870">
        <v>48709</v>
      </c>
      <c r="DW870">
        <v>1470830</v>
      </c>
      <c r="DX870">
        <v>48.099997999999999</v>
      </c>
      <c r="DY870">
        <v>8.5</v>
      </c>
      <c r="DZ870">
        <v>30.195999</v>
      </c>
      <c r="EA870">
        <v>5140</v>
      </c>
      <c r="EB870">
        <v>9299</v>
      </c>
      <c r="EC870">
        <v>23674</v>
      </c>
      <c r="ED870">
        <v>178663.34</v>
      </c>
      <c r="EF870">
        <v>7.5468168000000002</v>
      </c>
      <c r="EG870">
        <v>21519</v>
      </c>
      <c r="EH870">
        <v>152962</v>
      </c>
      <c r="EN870">
        <v>709</v>
      </c>
      <c r="EO870">
        <v>3512</v>
      </c>
      <c r="EP870">
        <v>1446</v>
      </c>
      <c r="ES870">
        <v>0</v>
      </c>
      <c r="EV870">
        <v>86822</v>
      </c>
      <c r="EW870">
        <v>0</v>
      </c>
      <c r="EX870">
        <v>1</v>
      </c>
      <c r="FB870">
        <v>1653613.3</v>
      </c>
      <c r="FM870">
        <v>1202.97</v>
      </c>
      <c r="FN870">
        <v>-616.15899999999999</v>
      </c>
      <c r="FP870">
        <v>103270.51</v>
      </c>
      <c r="FQ870">
        <v>97059.312999999995</v>
      </c>
      <c r="FW870">
        <v>200329.81</v>
      </c>
      <c r="FX870">
        <v>357614.09</v>
      </c>
      <c r="FZ870">
        <v>19053.866999999998</v>
      </c>
      <c r="GA870">
        <v>16140.276</v>
      </c>
      <c r="GB870">
        <v>35194.144999999997</v>
      </c>
      <c r="GL870">
        <v>-41019.144999999997</v>
      </c>
      <c r="GM870">
        <v>262.67401000000001</v>
      </c>
      <c r="GN870">
        <v>-474.30200000000002</v>
      </c>
      <c r="GO870">
        <v>141.85699</v>
      </c>
      <c r="GQ870">
        <v>554058.88</v>
      </c>
      <c r="GR870">
        <v>-178663.34</v>
      </c>
      <c r="GS870">
        <v>-178663.34</v>
      </c>
      <c r="HA870">
        <v>-18636.407999999999</v>
      </c>
      <c r="HB870">
        <v>-4801.0801000000001</v>
      </c>
      <c r="HD870">
        <v>-2.2739999000000002</v>
      </c>
      <c r="HE870">
        <v>-202103.11</v>
      </c>
      <c r="HG870">
        <v>3316512.8</v>
      </c>
    </row>
    <row r="871" spans="1:215" x14ac:dyDescent="0.25">
      <c r="A871">
        <v>62</v>
      </c>
      <c r="B871" t="s">
        <v>1019</v>
      </c>
      <c r="C871">
        <v>2014</v>
      </c>
      <c r="E871" t="s">
        <v>1020</v>
      </c>
      <c r="F871">
        <v>1965</v>
      </c>
      <c r="G871">
        <v>0</v>
      </c>
      <c r="I871">
        <v>0</v>
      </c>
      <c r="J871" t="s">
        <v>1011</v>
      </c>
      <c r="K871" t="s">
        <v>1012</v>
      </c>
      <c r="L871" t="s">
        <v>1012</v>
      </c>
      <c r="M871">
        <v>1</v>
      </c>
      <c r="N871" t="s">
        <v>615</v>
      </c>
      <c r="O871">
        <v>1</v>
      </c>
      <c r="P871" t="s">
        <v>616</v>
      </c>
      <c r="Q871" t="s">
        <v>626</v>
      </c>
      <c r="R871">
        <v>2</v>
      </c>
      <c r="S871">
        <v>1</v>
      </c>
      <c r="T871" s="60">
        <v>41820</v>
      </c>
      <c r="U871" s="60">
        <v>41820</v>
      </c>
      <c r="BY871">
        <v>0</v>
      </c>
      <c r="BZ871">
        <v>0</v>
      </c>
      <c r="CA871">
        <v>0</v>
      </c>
      <c r="CC871">
        <v>0.16900000000000001</v>
      </c>
      <c r="CE871">
        <v>0.10299999999999999</v>
      </c>
      <c r="CG871">
        <v>0.13100000000000001</v>
      </c>
      <c r="CJ871">
        <v>7.1000002000000006E-2</v>
      </c>
      <c r="CS871">
        <v>0</v>
      </c>
      <c r="CT871">
        <v>0</v>
      </c>
      <c r="CU871">
        <v>0</v>
      </c>
      <c r="CV871">
        <v>0.48199998999999999</v>
      </c>
      <c r="CW871">
        <v>0.32799998000000002</v>
      </c>
      <c r="CX871">
        <v>0.154</v>
      </c>
      <c r="CY871">
        <v>0.153</v>
      </c>
      <c r="CZ871">
        <v>0</v>
      </c>
      <c r="DA871">
        <v>0</v>
      </c>
      <c r="DB871">
        <v>7.0000000000000007E-2</v>
      </c>
      <c r="DC871">
        <v>3.0000000000000001E-3</v>
      </c>
      <c r="DD871">
        <v>0.20499999999999999</v>
      </c>
      <c r="DE871">
        <v>8.6999996999999996E-2</v>
      </c>
      <c r="DR871">
        <v>0</v>
      </c>
      <c r="DS871">
        <v>0</v>
      </c>
      <c r="DT871">
        <v>0</v>
      </c>
      <c r="DU871">
        <v>0</v>
      </c>
      <c r="DV871">
        <v>45589</v>
      </c>
      <c r="DW871">
        <v>1442701</v>
      </c>
      <c r="DX871">
        <v>48.599997999999999</v>
      </c>
      <c r="DY871">
        <v>8.8999995999999992</v>
      </c>
      <c r="DZ871">
        <v>31.646000000000001</v>
      </c>
      <c r="EA871">
        <v>6131</v>
      </c>
      <c r="EB871">
        <v>10084</v>
      </c>
      <c r="EC871">
        <v>25029</v>
      </c>
      <c r="ED871">
        <v>192829.44</v>
      </c>
      <c r="EF871">
        <v>7.7042408</v>
      </c>
      <c r="EG871">
        <v>22673</v>
      </c>
      <c r="EH871">
        <v>180951.83</v>
      </c>
      <c r="EN871">
        <v>732</v>
      </c>
      <c r="EO871">
        <v>3710.1039999999998</v>
      </c>
      <c r="EP871">
        <v>1537</v>
      </c>
      <c r="ES871">
        <v>87</v>
      </c>
      <c r="ET871">
        <v>87</v>
      </c>
      <c r="EV871">
        <v>86833</v>
      </c>
      <c r="EW871">
        <v>0</v>
      </c>
      <c r="EX871">
        <v>1</v>
      </c>
    </row>
    <row r="872" spans="1:215" x14ac:dyDescent="0.25">
      <c r="A872">
        <v>63</v>
      </c>
      <c r="B872" t="s">
        <v>1023</v>
      </c>
      <c r="C872">
        <v>2001</v>
      </c>
      <c r="E872" t="s">
        <v>1024</v>
      </c>
      <c r="F872">
        <v>1957</v>
      </c>
      <c r="G872">
        <v>0</v>
      </c>
      <c r="I872">
        <v>0</v>
      </c>
      <c r="J872" t="s">
        <v>1011</v>
      </c>
      <c r="K872" t="s">
        <v>1012</v>
      </c>
      <c r="L872" t="s">
        <v>1012</v>
      </c>
      <c r="M872">
        <v>4</v>
      </c>
      <c r="N872" t="s">
        <v>730</v>
      </c>
      <c r="O872">
        <v>1</v>
      </c>
      <c r="P872" t="s">
        <v>616</v>
      </c>
      <c r="Q872" t="s">
        <v>713</v>
      </c>
      <c r="R872">
        <v>1</v>
      </c>
      <c r="T872" s="60">
        <v>37072</v>
      </c>
      <c r="U872" s="60">
        <v>37072</v>
      </c>
      <c r="V872" s="60">
        <v>37072</v>
      </c>
      <c r="W872" t="s">
        <v>201</v>
      </c>
      <c r="X872" t="s">
        <v>714</v>
      </c>
      <c r="Y872" t="s">
        <v>627</v>
      </c>
      <c r="Z872">
        <v>3.5000000000000003E-2</v>
      </c>
      <c r="AA872">
        <v>8.5000001000000006E-2</v>
      </c>
      <c r="AB872">
        <v>1</v>
      </c>
      <c r="AC872">
        <v>0</v>
      </c>
      <c r="AD872">
        <v>5</v>
      </c>
      <c r="AE872">
        <v>1</v>
      </c>
      <c r="AF872">
        <v>3</v>
      </c>
      <c r="AG872">
        <v>34</v>
      </c>
      <c r="BP872" s="60">
        <v>37072</v>
      </c>
      <c r="BQ872">
        <v>5881233</v>
      </c>
      <c r="BR872">
        <v>6065166.5</v>
      </c>
      <c r="BS872">
        <v>0.97000003000000001</v>
      </c>
      <c r="BT872">
        <v>183933.88</v>
      </c>
      <c r="BV872">
        <v>1758190.3</v>
      </c>
      <c r="BW872">
        <v>215750.13</v>
      </c>
      <c r="BX872">
        <v>1</v>
      </c>
      <c r="BY872">
        <v>0</v>
      </c>
      <c r="BZ872">
        <v>0</v>
      </c>
      <c r="CA872">
        <v>0</v>
      </c>
      <c r="CC872">
        <v>-2.1999999999999999E-2</v>
      </c>
      <c r="CE872">
        <v>-5.6999995999999997E-2</v>
      </c>
      <c r="CG872">
        <v>0.107</v>
      </c>
      <c r="CJ872">
        <v>0.111</v>
      </c>
      <c r="CS872">
        <v>0</v>
      </c>
      <c r="CT872">
        <v>0</v>
      </c>
      <c r="CU872">
        <v>0</v>
      </c>
      <c r="CV872">
        <v>0.72900003000000002</v>
      </c>
      <c r="CW872">
        <v>0.5</v>
      </c>
      <c r="CX872">
        <v>0.22900000000000001</v>
      </c>
      <c r="CY872">
        <v>0.24599999</v>
      </c>
      <c r="CZ872">
        <v>0</v>
      </c>
      <c r="DA872">
        <v>0</v>
      </c>
      <c r="DB872">
        <v>0</v>
      </c>
      <c r="DC872">
        <v>2E-3</v>
      </c>
      <c r="DD872">
        <v>2.3E-2</v>
      </c>
      <c r="DE872">
        <v>0</v>
      </c>
      <c r="DF872">
        <v>2002</v>
      </c>
      <c r="DG872">
        <v>8.2200006000000006E-2</v>
      </c>
      <c r="DH872">
        <v>0</v>
      </c>
      <c r="DI872">
        <v>8.2200006000000006E-2</v>
      </c>
      <c r="DJ872">
        <v>8.8100000999999997E-2</v>
      </c>
      <c r="DK872">
        <v>8.8100000999999997E-2</v>
      </c>
      <c r="DR872">
        <v>1</v>
      </c>
      <c r="DS872">
        <v>1</v>
      </c>
      <c r="DT872">
        <v>0</v>
      </c>
      <c r="DU872">
        <v>0</v>
      </c>
      <c r="DV872">
        <v>58431</v>
      </c>
      <c r="DW872">
        <v>1758190.3</v>
      </c>
      <c r="DX872">
        <v>43.200001</v>
      </c>
      <c r="DY872">
        <v>9.6999998000000005</v>
      </c>
      <c r="DZ872">
        <v>30.09</v>
      </c>
      <c r="EA872">
        <v>11750</v>
      </c>
      <c r="EC872">
        <v>20237</v>
      </c>
      <c r="ED872">
        <v>227392.67</v>
      </c>
      <c r="EE872">
        <v>69.900002000000001</v>
      </c>
      <c r="EF872">
        <v>11.236000000000001</v>
      </c>
      <c r="EG872">
        <v>17817</v>
      </c>
      <c r="EH872">
        <v>211314.64</v>
      </c>
      <c r="EI872">
        <v>70.400002000000001</v>
      </c>
      <c r="EJ872">
        <v>11.86</v>
      </c>
      <c r="EN872">
        <v>39</v>
      </c>
      <c r="EO872">
        <v>156.702</v>
      </c>
      <c r="EP872">
        <v>2381</v>
      </c>
      <c r="ES872">
        <v>0</v>
      </c>
      <c r="EV872">
        <v>90418</v>
      </c>
      <c r="EW872">
        <v>0</v>
      </c>
      <c r="EX872">
        <v>0</v>
      </c>
      <c r="FB872">
        <v>2568539.2999999998</v>
      </c>
      <c r="FN872">
        <v>-1043.7090000000001</v>
      </c>
      <c r="FP872">
        <v>0</v>
      </c>
      <c r="FR872">
        <v>215750.13</v>
      </c>
      <c r="FS872">
        <v>1918.5719999999999</v>
      </c>
      <c r="FV872">
        <v>167.64</v>
      </c>
      <c r="FW872">
        <v>217836.34</v>
      </c>
      <c r="FX872">
        <v>-242360.7</v>
      </c>
      <c r="FZ872">
        <v>69698.210999999996</v>
      </c>
      <c r="GA872">
        <v>59309.773000000001</v>
      </c>
      <c r="GB872">
        <v>129007.98</v>
      </c>
      <c r="GG872">
        <v>497.81</v>
      </c>
      <c r="GL872">
        <v>-9154.2852000000003</v>
      </c>
      <c r="GM872">
        <v>22648.798999999999</v>
      </c>
      <c r="GN872">
        <v>-12803.718000000001</v>
      </c>
      <c r="GO872">
        <v>-11760.009</v>
      </c>
      <c r="GP872">
        <v>418.66298999999998</v>
      </c>
      <c r="GQ872">
        <v>106090.88</v>
      </c>
      <c r="GR872">
        <v>-216728.59</v>
      </c>
      <c r="GS872">
        <v>-216728.59</v>
      </c>
      <c r="HB872">
        <v>-5749.9647999999997</v>
      </c>
      <c r="HD872">
        <v>-1165.7449999999999</v>
      </c>
      <c r="HE872">
        <v>-223644.3</v>
      </c>
      <c r="HG872">
        <v>5432961.5</v>
      </c>
    </row>
    <row r="873" spans="1:215" x14ac:dyDescent="0.25">
      <c r="A873">
        <v>63</v>
      </c>
      <c r="B873" t="s">
        <v>1023</v>
      </c>
      <c r="C873">
        <v>2002</v>
      </c>
      <c r="E873" t="s">
        <v>1024</v>
      </c>
      <c r="F873">
        <v>1957</v>
      </c>
      <c r="G873">
        <v>0</v>
      </c>
      <c r="I873">
        <v>0</v>
      </c>
      <c r="J873" t="s">
        <v>1011</v>
      </c>
      <c r="K873" t="s">
        <v>1012</v>
      </c>
      <c r="L873" t="s">
        <v>1012</v>
      </c>
      <c r="M873">
        <v>4</v>
      </c>
      <c r="N873" t="s">
        <v>730</v>
      </c>
      <c r="O873">
        <v>1</v>
      </c>
      <c r="P873" t="s">
        <v>616</v>
      </c>
      <c r="Q873" t="s">
        <v>713</v>
      </c>
      <c r="R873">
        <v>1</v>
      </c>
      <c r="T873" s="60">
        <v>37437</v>
      </c>
      <c r="U873" s="60">
        <v>37437</v>
      </c>
      <c r="V873" s="60">
        <v>37437</v>
      </c>
      <c r="W873" t="s">
        <v>201</v>
      </c>
      <c r="X873" t="s">
        <v>714</v>
      </c>
      <c r="Y873" t="s">
        <v>627</v>
      </c>
      <c r="Z873">
        <v>3.5000000000000003E-2</v>
      </c>
      <c r="AA873">
        <v>8.5000001000000006E-2</v>
      </c>
      <c r="AB873">
        <v>1</v>
      </c>
      <c r="AC873">
        <v>0</v>
      </c>
      <c r="AD873">
        <v>5</v>
      </c>
      <c r="AE873">
        <v>1</v>
      </c>
      <c r="AF873">
        <v>3</v>
      </c>
      <c r="AG873">
        <v>33</v>
      </c>
      <c r="BP873" s="60">
        <v>37437</v>
      </c>
      <c r="BQ873">
        <v>6033133.5</v>
      </c>
      <c r="BR873">
        <v>6294272.5</v>
      </c>
      <c r="BS873">
        <v>0.95899999000000002</v>
      </c>
      <c r="BT873">
        <v>261138.69</v>
      </c>
      <c r="BV873">
        <v>1773283.5</v>
      </c>
      <c r="BW873">
        <v>209515.03</v>
      </c>
      <c r="BX873">
        <v>1</v>
      </c>
      <c r="BY873">
        <v>0</v>
      </c>
      <c r="BZ873">
        <v>0</v>
      </c>
      <c r="CA873">
        <v>0</v>
      </c>
      <c r="CC873">
        <v>6.1999999E-2</v>
      </c>
      <c r="CE873">
        <v>-2E-3</v>
      </c>
      <c r="CG873">
        <v>5.1999996999999999E-2</v>
      </c>
      <c r="CJ873">
        <v>9.0000003999999995E-2</v>
      </c>
      <c r="CS873">
        <v>0</v>
      </c>
      <c r="CT873">
        <v>0</v>
      </c>
      <c r="CU873">
        <v>0</v>
      </c>
      <c r="CV873">
        <v>0.61599999999999999</v>
      </c>
      <c r="CW873">
        <v>0.36900001999999998</v>
      </c>
      <c r="CX873">
        <v>0.24700000999999999</v>
      </c>
      <c r="CY873">
        <v>0.308</v>
      </c>
      <c r="CZ873">
        <v>0</v>
      </c>
      <c r="DA873">
        <v>0</v>
      </c>
      <c r="DB873">
        <v>5.0000001000000002E-2</v>
      </c>
      <c r="DC873">
        <v>2E-3</v>
      </c>
      <c r="DD873">
        <v>2.5000000000000001E-2</v>
      </c>
      <c r="DE873">
        <v>0</v>
      </c>
      <c r="DF873">
        <v>2003</v>
      </c>
      <c r="DG873">
        <v>8.4700002999999996E-2</v>
      </c>
      <c r="DH873">
        <v>0</v>
      </c>
      <c r="DI873">
        <v>8.4700002999999996E-2</v>
      </c>
      <c r="DJ873">
        <v>9.3500002999999998E-2</v>
      </c>
      <c r="DK873">
        <v>9.3500002999999998E-2</v>
      </c>
      <c r="DR873">
        <v>1</v>
      </c>
      <c r="DS873">
        <v>1</v>
      </c>
      <c r="DT873">
        <v>0</v>
      </c>
      <c r="DU873">
        <v>0</v>
      </c>
      <c r="DV873">
        <v>58616</v>
      </c>
      <c r="DW873">
        <v>1773283.5</v>
      </c>
      <c r="DX873">
        <v>43.400002000000001</v>
      </c>
      <c r="DY873">
        <v>9.8000001999999995</v>
      </c>
      <c r="DZ873">
        <v>30.253</v>
      </c>
      <c r="EA873">
        <v>12257</v>
      </c>
      <c r="EC873">
        <v>21502</v>
      </c>
      <c r="ED873">
        <v>256593.39</v>
      </c>
      <c r="EE873">
        <v>69.699996999999996</v>
      </c>
      <c r="EF873">
        <v>11.933</v>
      </c>
      <c r="EG873">
        <v>18876</v>
      </c>
      <c r="EH873">
        <v>238156.19</v>
      </c>
      <c r="EI873">
        <v>70.199996999999996</v>
      </c>
      <c r="EJ873">
        <v>12.617000000000001</v>
      </c>
      <c r="EN873">
        <v>33</v>
      </c>
      <c r="EP873">
        <v>2593</v>
      </c>
      <c r="ES873">
        <v>0</v>
      </c>
      <c r="EV873">
        <v>92375</v>
      </c>
      <c r="EW873">
        <v>0</v>
      </c>
      <c r="EX873">
        <v>0</v>
      </c>
      <c r="FB873">
        <v>2802235.8</v>
      </c>
      <c r="FN873">
        <v>-515.59</v>
      </c>
      <c r="FP873">
        <v>0</v>
      </c>
      <c r="FR873">
        <v>209515.03</v>
      </c>
      <c r="FS873">
        <v>3913.4259999999999</v>
      </c>
      <c r="FV873">
        <v>48.84</v>
      </c>
      <c r="FW873">
        <v>213477.3</v>
      </c>
      <c r="FX873">
        <v>-451628.41</v>
      </c>
      <c r="FZ873">
        <v>66079.960999999996</v>
      </c>
      <c r="GA873">
        <v>47227.781000000003</v>
      </c>
      <c r="GB873">
        <v>113307.74</v>
      </c>
      <c r="GG873">
        <v>1060.2371000000001</v>
      </c>
      <c r="GL873">
        <v>-11680.736000000001</v>
      </c>
      <c r="GM873">
        <v>31150.252</v>
      </c>
      <c r="GN873">
        <v>-30315.134999999998</v>
      </c>
      <c r="GO873">
        <v>-29799.544999999998</v>
      </c>
      <c r="GP873">
        <v>447.46201000000002</v>
      </c>
      <c r="GQ873">
        <v>-134181.29999999999</v>
      </c>
      <c r="GR873">
        <v>-248854.53</v>
      </c>
      <c r="GS873">
        <v>-248854.53</v>
      </c>
      <c r="HB873">
        <v>-5753.8119999999999</v>
      </c>
      <c r="HD873">
        <v>-19654.419999999998</v>
      </c>
      <c r="HE873">
        <v>-274262.75</v>
      </c>
      <c r="HG873">
        <v>5024517</v>
      </c>
    </row>
    <row r="874" spans="1:215" x14ac:dyDescent="0.25">
      <c r="A874">
        <v>63</v>
      </c>
      <c r="B874" t="s">
        <v>1023</v>
      </c>
      <c r="C874">
        <v>2003</v>
      </c>
      <c r="E874" t="s">
        <v>1024</v>
      </c>
      <c r="F874">
        <v>1957</v>
      </c>
      <c r="G874">
        <v>0</v>
      </c>
      <c r="I874">
        <v>0</v>
      </c>
      <c r="J874" t="s">
        <v>1011</v>
      </c>
      <c r="K874" t="s">
        <v>1012</v>
      </c>
      <c r="L874" t="s">
        <v>1012</v>
      </c>
      <c r="M874">
        <v>4</v>
      </c>
      <c r="N874" t="s">
        <v>730</v>
      </c>
      <c r="O874">
        <v>1</v>
      </c>
      <c r="P874" t="s">
        <v>616</v>
      </c>
      <c r="Q874" t="s">
        <v>713</v>
      </c>
      <c r="R874">
        <v>1</v>
      </c>
      <c r="T874" s="60">
        <v>37802</v>
      </c>
      <c r="U874" s="60">
        <v>37802</v>
      </c>
      <c r="V874" s="60">
        <v>37802</v>
      </c>
      <c r="W874" t="s">
        <v>201</v>
      </c>
      <c r="X874" t="s">
        <v>714</v>
      </c>
      <c r="Y874" t="s">
        <v>627</v>
      </c>
      <c r="Z874">
        <v>3.5000000000000003E-2</v>
      </c>
      <c r="AA874">
        <v>8.5000001000000006E-2</v>
      </c>
      <c r="AB874">
        <v>1</v>
      </c>
      <c r="AC874">
        <v>0</v>
      </c>
      <c r="AD874">
        <v>5</v>
      </c>
      <c r="AE874">
        <v>1</v>
      </c>
      <c r="AF874">
        <v>3</v>
      </c>
      <c r="AG874">
        <v>32</v>
      </c>
      <c r="BP874" s="60">
        <v>37802</v>
      </c>
      <c r="BQ874">
        <v>6057329</v>
      </c>
      <c r="BR874">
        <v>6662291.5</v>
      </c>
      <c r="BS874">
        <v>0.90900004000000001</v>
      </c>
      <c r="BT874">
        <v>604962.31000000006</v>
      </c>
      <c r="BV874">
        <v>1739895.4</v>
      </c>
      <c r="BW874">
        <v>156576.16</v>
      </c>
      <c r="BX874">
        <v>1</v>
      </c>
      <c r="BY874">
        <v>0</v>
      </c>
      <c r="BZ874">
        <v>0</v>
      </c>
      <c r="CA874">
        <v>0</v>
      </c>
      <c r="CC874">
        <v>7.0000000000000007E-2</v>
      </c>
      <c r="CE874">
        <v>-6.0000000000000001E-3</v>
      </c>
      <c r="CG874">
        <v>3.3000000000000002E-2</v>
      </c>
      <c r="CJ874">
        <v>8.3999999000000006E-2</v>
      </c>
      <c r="CL874">
        <v>9.6000001000000001E-2</v>
      </c>
      <c r="CS874">
        <v>0</v>
      </c>
      <c r="CT874">
        <v>0</v>
      </c>
      <c r="CU874">
        <v>0</v>
      </c>
      <c r="CV874">
        <v>0.47</v>
      </c>
      <c r="CW874">
        <v>0.25400001</v>
      </c>
      <c r="CX874">
        <v>0.21600000999999999</v>
      </c>
      <c r="CY874">
        <v>0.34</v>
      </c>
      <c r="CZ874">
        <v>0</v>
      </c>
      <c r="DA874">
        <v>0</v>
      </c>
      <c r="DB874">
        <v>3.9999999000000001E-2</v>
      </c>
      <c r="DC874">
        <v>0</v>
      </c>
      <c r="DD874">
        <v>0.15000000999999999</v>
      </c>
      <c r="DE874">
        <v>0</v>
      </c>
      <c r="DF874">
        <v>2004</v>
      </c>
      <c r="DG874">
        <v>8.5699997999999999E-2</v>
      </c>
      <c r="DH874">
        <v>0</v>
      </c>
      <c r="DI874">
        <v>8.5699997999999999E-2</v>
      </c>
      <c r="DJ874">
        <v>0.10640001</v>
      </c>
      <c r="DK874">
        <v>0.10640001</v>
      </c>
      <c r="DR874">
        <v>1</v>
      </c>
      <c r="DS874">
        <v>1</v>
      </c>
      <c r="DT874">
        <v>0</v>
      </c>
      <c r="DU874">
        <v>0</v>
      </c>
      <c r="DV874">
        <v>57558</v>
      </c>
      <c r="DW874">
        <v>1739895.4</v>
      </c>
      <c r="DX874">
        <v>43.799999</v>
      </c>
      <c r="DY874">
        <v>9.8999995999999992</v>
      </c>
      <c r="DZ874">
        <v>30.228999999999999</v>
      </c>
      <c r="EA874">
        <v>12974</v>
      </c>
      <c r="EC874">
        <v>22872</v>
      </c>
      <c r="ED874">
        <v>287084.13</v>
      </c>
      <c r="EE874">
        <v>69.5</v>
      </c>
      <c r="EF874">
        <v>12.552</v>
      </c>
      <c r="EG874">
        <v>20084</v>
      </c>
      <c r="EH874">
        <v>266415.88</v>
      </c>
      <c r="EI874">
        <v>69.900002000000001</v>
      </c>
      <c r="EJ874">
        <v>13.265000000000001</v>
      </c>
      <c r="EN874">
        <v>29</v>
      </c>
      <c r="EO874">
        <v>113.843</v>
      </c>
      <c r="EP874">
        <v>2759</v>
      </c>
      <c r="ES874">
        <v>0</v>
      </c>
      <c r="EV874">
        <v>93404</v>
      </c>
      <c r="EW874">
        <v>0</v>
      </c>
      <c r="EX874">
        <v>0</v>
      </c>
      <c r="FB874">
        <v>3120529.3</v>
      </c>
      <c r="FN874">
        <v>-847.77700000000004</v>
      </c>
      <c r="FP874">
        <v>0</v>
      </c>
      <c r="FR874">
        <v>156576.16</v>
      </c>
      <c r="FS874">
        <v>3690.8200999999999</v>
      </c>
      <c r="FV874">
        <v>53.118999000000002</v>
      </c>
      <c r="FW874">
        <v>160320.09</v>
      </c>
      <c r="FX874">
        <v>193731.69</v>
      </c>
      <c r="FZ874">
        <v>109235.45</v>
      </c>
      <c r="GA874">
        <v>35940.972999999998</v>
      </c>
      <c r="GB874">
        <v>145176.42000000001</v>
      </c>
      <c r="GG874">
        <v>8367.6406000000006</v>
      </c>
      <c r="GL874">
        <v>-18298.322</v>
      </c>
      <c r="GM874">
        <v>18884.059000000001</v>
      </c>
      <c r="GN874">
        <v>-14960.466</v>
      </c>
      <c r="GO874">
        <v>-14112.689</v>
      </c>
      <c r="GP874">
        <v>437.57400999999999</v>
      </c>
      <c r="GQ874">
        <v>493658.69</v>
      </c>
      <c r="GR874">
        <v>-279075.84000000003</v>
      </c>
      <c r="GS874">
        <v>-279075.84000000003</v>
      </c>
      <c r="HB874">
        <v>-5954.3652000000002</v>
      </c>
      <c r="HD874">
        <v>-42727.105000000003</v>
      </c>
      <c r="HE874">
        <v>-327757.31</v>
      </c>
      <c r="HG874">
        <v>5190418.5</v>
      </c>
    </row>
    <row r="875" spans="1:215" x14ac:dyDescent="0.25">
      <c r="A875">
        <v>63</v>
      </c>
      <c r="B875" t="s">
        <v>1023</v>
      </c>
      <c r="C875">
        <v>2004</v>
      </c>
      <c r="E875" t="s">
        <v>1024</v>
      </c>
      <c r="F875">
        <v>1957</v>
      </c>
      <c r="G875">
        <v>0</v>
      </c>
      <c r="I875">
        <v>0</v>
      </c>
      <c r="J875" t="s">
        <v>1011</v>
      </c>
      <c r="K875" t="s">
        <v>1012</v>
      </c>
      <c r="L875" t="s">
        <v>1012</v>
      </c>
      <c r="M875">
        <v>4</v>
      </c>
      <c r="N875" t="s">
        <v>730</v>
      </c>
      <c r="O875">
        <v>1</v>
      </c>
      <c r="P875" t="s">
        <v>616</v>
      </c>
      <c r="Q875" t="s">
        <v>713</v>
      </c>
      <c r="R875">
        <v>1</v>
      </c>
      <c r="T875" s="60">
        <v>38168</v>
      </c>
      <c r="U875" s="60">
        <v>38168</v>
      </c>
      <c r="V875" s="60">
        <v>38168</v>
      </c>
      <c r="W875" t="s">
        <v>201</v>
      </c>
      <c r="X875" t="s">
        <v>714</v>
      </c>
      <c r="Y875" t="s">
        <v>627</v>
      </c>
      <c r="Z875">
        <v>3.5000000000000003E-2</v>
      </c>
      <c r="AA875">
        <v>8.5000001000000006E-2</v>
      </c>
      <c r="AB875">
        <v>1</v>
      </c>
      <c r="AC875">
        <v>0</v>
      </c>
      <c r="AD875">
        <v>5</v>
      </c>
      <c r="AE875">
        <v>1</v>
      </c>
      <c r="AF875">
        <v>3</v>
      </c>
      <c r="AG875">
        <v>31</v>
      </c>
      <c r="BP875" s="60">
        <v>38168</v>
      </c>
      <c r="BQ875">
        <v>6118214.5</v>
      </c>
      <c r="BR875">
        <v>7230011</v>
      </c>
      <c r="BS875">
        <v>0.84599996</v>
      </c>
      <c r="BT875">
        <v>1111796.3999999999</v>
      </c>
      <c r="BV875">
        <v>1737454.5</v>
      </c>
      <c r="BW875">
        <v>164691.84</v>
      </c>
      <c r="BX875">
        <v>1</v>
      </c>
      <c r="BY875">
        <v>0</v>
      </c>
      <c r="BZ875">
        <v>0</v>
      </c>
      <c r="CA875">
        <v>0</v>
      </c>
      <c r="CC875">
        <v>0.17100000000000001</v>
      </c>
      <c r="CE875">
        <v>7.1000002000000006E-2</v>
      </c>
      <c r="CG875">
        <v>7.1999996999999996E-2</v>
      </c>
      <c r="CJ875">
        <v>6.8000004000000003E-2</v>
      </c>
      <c r="CL875">
        <v>7.1000002000000006E-2</v>
      </c>
      <c r="CS875">
        <v>0</v>
      </c>
      <c r="CT875">
        <v>0</v>
      </c>
      <c r="CU875">
        <v>0</v>
      </c>
      <c r="CV875">
        <v>0.45200002</v>
      </c>
      <c r="CW875">
        <v>0.245</v>
      </c>
      <c r="CX875">
        <v>0.20699999999999999</v>
      </c>
      <c r="CY875">
        <v>0.32299998000000002</v>
      </c>
      <c r="CZ875">
        <v>0</v>
      </c>
      <c r="DA875">
        <v>0</v>
      </c>
      <c r="DB875">
        <v>4.3000001000000003E-2</v>
      </c>
      <c r="DC875">
        <v>0</v>
      </c>
      <c r="DD875">
        <v>0.18200000999999999</v>
      </c>
      <c r="DE875">
        <v>0</v>
      </c>
      <c r="DF875">
        <v>2005</v>
      </c>
      <c r="DG875">
        <v>8.8100000999999997E-2</v>
      </c>
      <c r="DH875">
        <v>0</v>
      </c>
      <c r="DI875">
        <v>8.8100000999999997E-2</v>
      </c>
      <c r="DJ875">
        <v>0.12590000000000001</v>
      </c>
      <c r="DK875">
        <v>0.12590000000000001</v>
      </c>
      <c r="DR875">
        <v>1</v>
      </c>
      <c r="DS875">
        <v>1</v>
      </c>
      <c r="DT875">
        <v>0</v>
      </c>
      <c r="DU875">
        <v>0</v>
      </c>
      <c r="DV875">
        <v>55914</v>
      </c>
      <c r="DW875">
        <v>1737454.5</v>
      </c>
      <c r="DX875">
        <v>44</v>
      </c>
      <c r="DY875">
        <v>10</v>
      </c>
      <c r="DZ875">
        <v>31.073999000000001</v>
      </c>
      <c r="EA875">
        <v>13796</v>
      </c>
      <c r="EC875">
        <v>24757</v>
      </c>
      <c r="ED875">
        <v>324627.06</v>
      </c>
      <c r="EE875">
        <v>69</v>
      </c>
      <c r="EF875">
        <v>13.113</v>
      </c>
      <c r="EG875">
        <v>21824</v>
      </c>
      <c r="EH875">
        <v>301780.71999999997</v>
      </c>
      <c r="EI875">
        <v>69.300003000000004</v>
      </c>
      <c r="EJ875">
        <v>13.827999999999999</v>
      </c>
      <c r="EN875">
        <v>25</v>
      </c>
      <c r="EO875">
        <v>98.543998999999999</v>
      </c>
      <c r="EP875">
        <v>2908</v>
      </c>
      <c r="ES875">
        <v>0</v>
      </c>
      <c r="EV875">
        <v>94467</v>
      </c>
      <c r="EW875">
        <v>0</v>
      </c>
      <c r="EX875">
        <v>0</v>
      </c>
      <c r="FB875">
        <v>3504704.5</v>
      </c>
      <c r="FN875">
        <v>-967.24900000000002</v>
      </c>
      <c r="FP875">
        <v>0</v>
      </c>
      <c r="FR875">
        <v>164691.84</v>
      </c>
      <c r="FS875">
        <v>3426.3669</v>
      </c>
      <c r="FV875">
        <v>166.50998999999999</v>
      </c>
      <c r="FW875">
        <v>168284.72</v>
      </c>
      <c r="FX875">
        <v>780183.81</v>
      </c>
      <c r="FZ875">
        <v>106701.48</v>
      </c>
      <c r="GA875">
        <v>23521.414000000001</v>
      </c>
      <c r="GB875">
        <v>130222.89</v>
      </c>
      <c r="GG875">
        <v>14223.178</v>
      </c>
      <c r="GL875">
        <v>-54835.59</v>
      </c>
      <c r="GM875">
        <v>17341.351999999999</v>
      </c>
      <c r="GN875">
        <v>-13341.975</v>
      </c>
      <c r="GO875">
        <v>-12374.726000000001</v>
      </c>
      <c r="GP875">
        <v>469.95900999999998</v>
      </c>
      <c r="GQ875">
        <v>1042548.3</v>
      </c>
      <c r="GR875">
        <v>-317554.34000000003</v>
      </c>
      <c r="GS875">
        <v>-317554.34000000003</v>
      </c>
      <c r="HA875">
        <v>-8.5850000000000009</v>
      </c>
      <c r="HB875">
        <v>-5694.0820000000003</v>
      </c>
      <c r="HD875">
        <v>-50222.938000000002</v>
      </c>
      <c r="HE875">
        <v>-373479.94</v>
      </c>
      <c r="HG875">
        <v>5859487</v>
      </c>
    </row>
    <row r="876" spans="1:215" x14ac:dyDescent="0.25">
      <c r="A876">
        <v>63</v>
      </c>
      <c r="B876" t="s">
        <v>1023</v>
      </c>
      <c r="C876">
        <v>2005</v>
      </c>
      <c r="E876" t="s">
        <v>1024</v>
      </c>
      <c r="F876">
        <v>1957</v>
      </c>
      <c r="G876">
        <v>0</v>
      </c>
      <c r="I876">
        <v>0</v>
      </c>
      <c r="J876" t="s">
        <v>1011</v>
      </c>
      <c r="K876" t="s">
        <v>1012</v>
      </c>
      <c r="L876" t="s">
        <v>1012</v>
      </c>
      <c r="M876">
        <v>4</v>
      </c>
      <c r="N876" t="s">
        <v>730</v>
      </c>
      <c r="O876">
        <v>1</v>
      </c>
      <c r="P876" t="s">
        <v>616</v>
      </c>
      <c r="Q876" t="s">
        <v>713</v>
      </c>
      <c r="R876">
        <v>1</v>
      </c>
      <c r="T876" s="60">
        <v>38533</v>
      </c>
      <c r="U876" s="60">
        <v>38533</v>
      </c>
      <c r="V876" s="60">
        <v>38533</v>
      </c>
      <c r="W876" t="s">
        <v>201</v>
      </c>
      <c r="X876" t="s">
        <v>714</v>
      </c>
      <c r="Y876" t="s">
        <v>627</v>
      </c>
      <c r="Z876">
        <v>3.5000000000000003E-2</v>
      </c>
      <c r="AA876">
        <v>8.5000001000000006E-2</v>
      </c>
      <c r="AB876">
        <v>1</v>
      </c>
      <c r="AC876">
        <v>0</v>
      </c>
      <c r="AD876">
        <v>5</v>
      </c>
      <c r="AE876">
        <v>1</v>
      </c>
      <c r="AF876">
        <v>3</v>
      </c>
      <c r="AG876">
        <v>30</v>
      </c>
      <c r="BP876" s="60">
        <v>38533</v>
      </c>
      <c r="BQ876">
        <v>6435344</v>
      </c>
      <c r="BR876">
        <v>7578028</v>
      </c>
      <c r="BS876">
        <v>0.84900003999999996</v>
      </c>
      <c r="BT876">
        <v>1142683.8999999999</v>
      </c>
      <c r="BV876">
        <v>1806600.5</v>
      </c>
      <c r="BW876">
        <v>194524.06</v>
      </c>
      <c r="BX876">
        <v>1</v>
      </c>
      <c r="BY876">
        <v>0</v>
      </c>
      <c r="BZ876">
        <v>0</v>
      </c>
      <c r="CA876">
        <v>0</v>
      </c>
      <c r="CC876">
        <v>0.126</v>
      </c>
      <c r="CE876">
        <v>0.122</v>
      </c>
      <c r="CG876">
        <v>5.3000002999999997E-2</v>
      </c>
      <c r="CJ876">
        <v>9.8000005000000001E-2</v>
      </c>
      <c r="CL876">
        <v>9.6999995000000006E-2</v>
      </c>
      <c r="CS876">
        <v>0</v>
      </c>
      <c r="CT876">
        <v>0</v>
      </c>
      <c r="CU876">
        <v>0</v>
      </c>
      <c r="CV876">
        <v>0.40599998999999998</v>
      </c>
      <c r="CW876">
        <v>0.192</v>
      </c>
      <c r="CX876">
        <v>0.214</v>
      </c>
      <c r="CY876">
        <v>0.31900001</v>
      </c>
      <c r="CZ876">
        <v>0</v>
      </c>
      <c r="DA876">
        <v>0</v>
      </c>
      <c r="DB876">
        <v>4.6999998000000001E-2</v>
      </c>
      <c r="DC876">
        <v>1E-3</v>
      </c>
      <c r="DD876">
        <v>0.22699997999999999</v>
      </c>
      <c r="DE876">
        <v>0</v>
      </c>
      <c r="DF876">
        <v>2006</v>
      </c>
      <c r="DG876">
        <v>8.8399999000000007E-2</v>
      </c>
      <c r="DH876">
        <v>0</v>
      </c>
      <c r="DI876">
        <v>8.8399999000000007E-2</v>
      </c>
      <c r="DJ876">
        <v>0.1278</v>
      </c>
      <c r="DK876">
        <v>0.1278</v>
      </c>
      <c r="DR876">
        <v>1</v>
      </c>
      <c r="DS876">
        <v>1</v>
      </c>
      <c r="DT876">
        <v>0</v>
      </c>
      <c r="DU876">
        <v>0</v>
      </c>
      <c r="DV876">
        <v>55944</v>
      </c>
      <c r="DW876">
        <v>1806600.5</v>
      </c>
      <c r="DX876">
        <v>44.200001</v>
      </c>
      <c r="DY876">
        <v>10.199999999999999</v>
      </c>
      <c r="DZ876">
        <v>32.292999000000002</v>
      </c>
      <c r="EA876">
        <v>14718</v>
      </c>
      <c r="EC876">
        <v>25780</v>
      </c>
      <c r="ED876">
        <v>348091.34</v>
      </c>
      <c r="EE876">
        <v>69</v>
      </c>
      <c r="EF876">
        <v>13.502000000000001</v>
      </c>
      <c r="EG876">
        <v>22695</v>
      </c>
      <c r="EH876">
        <v>322844.03000000003</v>
      </c>
      <c r="EI876">
        <v>69.199996999999996</v>
      </c>
      <c r="EJ876">
        <v>14.225</v>
      </c>
      <c r="EN876">
        <v>21</v>
      </c>
      <c r="EO876">
        <v>69.943000999999995</v>
      </c>
      <c r="EP876">
        <v>3064</v>
      </c>
      <c r="ES876">
        <v>0</v>
      </c>
      <c r="EV876">
        <v>96442</v>
      </c>
      <c r="EW876">
        <v>0</v>
      </c>
      <c r="EX876">
        <v>0</v>
      </c>
      <c r="FB876">
        <v>3729077</v>
      </c>
      <c r="FN876">
        <v>-695.80799999999999</v>
      </c>
      <c r="FP876">
        <v>0</v>
      </c>
      <c r="FR876">
        <v>194524.06</v>
      </c>
      <c r="FS876">
        <v>4122.0010000000002</v>
      </c>
      <c r="FV876">
        <v>29.396999000000001</v>
      </c>
      <c r="FW876">
        <v>198675.45</v>
      </c>
      <c r="FX876">
        <v>604566.5</v>
      </c>
      <c r="FZ876">
        <v>93644.601999999999</v>
      </c>
      <c r="GA876">
        <v>25866.721000000001</v>
      </c>
      <c r="GB876">
        <v>119511.32</v>
      </c>
      <c r="GG876">
        <v>54775.406000000003</v>
      </c>
      <c r="GL876">
        <v>-54730.004000000001</v>
      </c>
      <c r="GM876">
        <v>26120.131000000001</v>
      </c>
      <c r="GN876">
        <v>-22902.025000000001</v>
      </c>
      <c r="GO876">
        <v>-22206.219000000001</v>
      </c>
      <c r="GP876">
        <v>1231.6579999999999</v>
      </c>
      <c r="GQ876">
        <v>927248.44</v>
      </c>
      <c r="GR876">
        <v>-339300.66</v>
      </c>
      <c r="GS876">
        <v>-339300.66</v>
      </c>
      <c r="HB876">
        <v>-6228.6089000000002</v>
      </c>
      <c r="HD876">
        <v>-28329.826000000001</v>
      </c>
      <c r="HE876">
        <v>-373859.09</v>
      </c>
      <c r="HF876">
        <v>18157.148000000001</v>
      </c>
      <c r="HG876">
        <v>6431033.5</v>
      </c>
    </row>
    <row r="877" spans="1:215" x14ac:dyDescent="0.25">
      <c r="A877">
        <v>63</v>
      </c>
      <c r="B877" t="s">
        <v>1023</v>
      </c>
      <c r="C877">
        <v>2006</v>
      </c>
      <c r="E877" t="s">
        <v>1024</v>
      </c>
      <c r="F877">
        <v>1957</v>
      </c>
      <c r="G877">
        <v>0</v>
      </c>
      <c r="I877">
        <v>0</v>
      </c>
      <c r="J877" t="s">
        <v>1011</v>
      </c>
      <c r="K877" t="s">
        <v>1012</v>
      </c>
      <c r="L877" t="s">
        <v>1012</v>
      </c>
      <c r="M877">
        <v>4</v>
      </c>
      <c r="N877" t="s">
        <v>730</v>
      </c>
      <c r="O877">
        <v>1</v>
      </c>
      <c r="P877" t="s">
        <v>616</v>
      </c>
      <c r="Q877" t="s">
        <v>713</v>
      </c>
      <c r="R877">
        <v>1</v>
      </c>
      <c r="T877" s="60">
        <v>38898</v>
      </c>
      <c r="U877" s="60">
        <v>38898</v>
      </c>
      <c r="V877" s="60">
        <v>38898</v>
      </c>
      <c r="W877" t="s">
        <v>201</v>
      </c>
      <c r="X877" t="s">
        <v>714</v>
      </c>
      <c r="Y877" t="s">
        <v>619</v>
      </c>
      <c r="Z877">
        <v>3.5000000000000003E-2</v>
      </c>
      <c r="AA877">
        <v>8.5000001000000006E-2</v>
      </c>
      <c r="AB877">
        <v>1</v>
      </c>
      <c r="AC877">
        <v>0</v>
      </c>
      <c r="AD877">
        <v>5</v>
      </c>
      <c r="AE877">
        <v>1</v>
      </c>
      <c r="AF877">
        <v>1</v>
      </c>
      <c r="AG877">
        <v>30</v>
      </c>
      <c r="BP877" s="60">
        <v>38898</v>
      </c>
      <c r="BQ877">
        <v>6836567</v>
      </c>
      <c r="BR877">
        <v>8013205.5</v>
      </c>
      <c r="BS877">
        <v>0.85300003999999996</v>
      </c>
      <c r="BT877">
        <v>1176638.3</v>
      </c>
      <c r="BV877">
        <v>1777277.1</v>
      </c>
      <c r="BW877">
        <v>227233.19</v>
      </c>
      <c r="BX877">
        <v>1</v>
      </c>
      <c r="BY877">
        <v>0</v>
      </c>
      <c r="BZ877">
        <v>0</v>
      </c>
      <c r="CA877">
        <v>0</v>
      </c>
      <c r="CC877">
        <v>0.115</v>
      </c>
      <c r="CE877">
        <v>0.13699998999999999</v>
      </c>
      <c r="CG877">
        <v>8.1000000000000003E-2</v>
      </c>
      <c r="CJ877">
        <v>9.3000001999999998E-2</v>
      </c>
      <c r="CS877">
        <v>0</v>
      </c>
      <c r="CT877">
        <v>0</v>
      </c>
      <c r="CU877">
        <v>0</v>
      </c>
      <c r="CV877">
        <v>0.42500000999999998</v>
      </c>
      <c r="CW877">
        <v>0.19399999000000001</v>
      </c>
      <c r="CX877">
        <v>0.23100001000000001</v>
      </c>
      <c r="CY877">
        <v>0.31200000999999999</v>
      </c>
      <c r="CZ877">
        <v>0</v>
      </c>
      <c r="DA877">
        <v>0</v>
      </c>
      <c r="DB877">
        <v>4.9000002000000001E-2</v>
      </c>
      <c r="DC877">
        <v>0</v>
      </c>
      <c r="DD877">
        <v>0.214</v>
      </c>
      <c r="DE877">
        <v>0</v>
      </c>
      <c r="DF877">
        <v>2007</v>
      </c>
      <c r="DG877">
        <v>8.8699996000000003E-2</v>
      </c>
      <c r="DH877">
        <v>0</v>
      </c>
      <c r="DI877">
        <v>8.8699996000000003E-2</v>
      </c>
      <c r="DJ877">
        <v>0.12839999999999999</v>
      </c>
      <c r="DK877">
        <v>0.12839999999999999</v>
      </c>
      <c r="DR877">
        <v>1</v>
      </c>
      <c r="DS877">
        <v>1</v>
      </c>
      <c r="DT877">
        <v>0</v>
      </c>
      <c r="DU877">
        <v>0</v>
      </c>
      <c r="DV877">
        <v>54493</v>
      </c>
      <c r="DW877">
        <v>1777277.1</v>
      </c>
      <c r="DX877">
        <v>44.799999</v>
      </c>
      <c r="DY877">
        <v>10.6</v>
      </c>
      <c r="DZ877">
        <v>32.615001999999997</v>
      </c>
      <c r="EA877">
        <v>15764</v>
      </c>
      <c r="EC877">
        <v>27052</v>
      </c>
      <c r="ED877">
        <v>373589.16</v>
      </c>
      <c r="EE877">
        <v>69.099997999999999</v>
      </c>
      <c r="EF877">
        <v>13.81</v>
      </c>
      <c r="EG877">
        <v>23804</v>
      </c>
      <c r="EH877">
        <v>345721.28</v>
      </c>
      <c r="EI877">
        <v>69.199996999999996</v>
      </c>
      <c r="EJ877">
        <v>14.523999999999999</v>
      </c>
      <c r="EN877">
        <v>17</v>
      </c>
      <c r="EO877">
        <v>59.928001000000002</v>
      </c>
      <c r="EP877">
        <v>3231</v>
      </c>
      <c r="ES877">
        <v>0</v>
      </c>
      <c r="EV877">
        <v>97309</v>
      </c>
      <c r="EW877">
        <v>0</v>
      </c>
      <c r="EX877">
        <v>0</v>
      </c>
      <c r="FB877">
        <v>3975982.5</v>
      </c>
      <c r="FN877">
        <v>-792.63599999999997</v>
      </c>
      <c r="FP877">
        <v>0</v>
      </c>
      <c r="FR877">
        <v>227233.19</v>
      </c>
      <c r="FS877">
        <v>3072.3148999999999</v>
      </c>
      <c r="FV877">
        <v>161.61301</v>
      </c>
      <c r="FW877">
        <v>230467.13</v>
      </c>
      <c r="FX877">
        <v>525854.63</v>
      </c>
      <c r="FZ877">
        <v>146906.91</v>
      </c>
      <c r="GA877">
        <v>39728.769999999997</v>
      </c>
      <c r="GB877">
        <v>186635.69</v>
      </c>
      <c r="GG877">
        <v>92136.445000000007</v>
      </c>
      <c r="GL877">
        <v>-79746.797000000006</v>
      </c>
      <c r="GM877">
        <v>53139.781000000003</v>
      </c>
      <c r="GN877">
        <v>-49492.741999999998</v>
      </c>
      <c r="GO877">
        <v>-48700.105000000003</v>
      </c>
      <c r="GP877">
        <v>501.51199000000003</v>
      </c>
      <c r="GQ877">
        <v>959495.63</v>
      </c>
      <c r="GR877">
        <v>-400169.56</v>
      </c>
      <c r="GS877">
        <v>-365456.63</v>
      </c>
      <c r="GV877">
        <v>-34712.949000000001</v>
      </c>
      <c r="HA877">
        <v>-1.341</v>
      </c>
      <c r="HB877">
        <v>-6486.5972000000002</v>
      </c>
      <c r="HD877">
        <v>-133.86600000000001</v>
      </c>
      <c r="HE877">
        <v>-406791.38</v>
      </c>
      <c r="HG877">
        <v>6983737.5</v>
      </c>
    </row>
    <row r="878" spans="1:215" x14ac:dyDescent="0.25">
      <c r="A878">
        <v>63</v>
      </c>
      <c r="B878" t="s">
        <v>1023</v>
      </c>
      <c r="C878">
        <v>2007</v>
      </c>
      <c r="E878" t="s">
        <v>1024</v>
      </c>
      <c r="F878">
        <v>1957</v>
      </c>
      <c r="G878">
        <v>0</v>
      </c>
      <c r="I878">
        <v>0</v>
      </c>
      <c r="J878" t="s">
        <v>1011</v>
      </c>
      <c r="K878" t="s">
        <v>1012</v>
      </c>
      <c r="L878" t="s">
        <v>1012</v>
      </c>
      <c r="M878">
        <v>4</v>
      </c>
      <c r="N878" t="s">
        <v>730</v>
      </c>
      <c r="O878">
        <v>1</v>
      </c>
      <c r="P878" t="s">
        <v>616</v>
      </c>
      <c r="Q878" t="s">
        <v>713</v>
      </c>
      <c r="R878">
        <v>1</v>
      </c>
      <c r="T878" s="60">
        <v>39263</v>
      </c>
      <c r="U878" s="60">
        <v>39263</v>
      </c>
      <c r="V878" s="60">
        <v>39263</v>
      </c>
      <c r="W878" t="s">
        <v>201</v>
      </c>
      <c r="X878" t="s">
        <v>714</v>
      </c>
      <c r="Y878" t="s">
        <v>619</v>
      </c>
      <c r="Z878">
        <v>3.5000000000000003E-2</v>
      </c>
      <c r="AA878">
        <v>8.5000001000000006E-2</v>
      </c>
      <c r="AB878">
        <v>1</v>
      </c>
      <c r="AC878">
        <v>0</v>
      </c>
      <c r="AD878">
        <v>5</v>
      </c>
      <c r="AE878">
        <v>1</v>
      </c>
      <c r="AF878">
        <v>1</v>
      </c>
      <c r="AG878">
        <v>30</v>
      </c>
      <c r="BP878" s="60">
        <v>39263</v>
      </c>
      <c r="BQ878">
        <v>7377289.5</v>
      </c>
      <c r="BR878">
        <v>8500429</v>
      </c>
      <c r="BS878">
        <v>0.86800003000000003</v>
      </c>
      <c r="BT878">
        <v>1123139.3999999999</v>
      </c>
      <c r="BV878">
        <v>1846643.4</v>
      </c>
      <c r="BW878">
        <v>239488.75</v>
      </c>
      <c r="BX878">
        <v>1</v>
      </c>
      <c r="BY878">
        <v>0</v>
      </c>
      <c r="BZ878">
        <v>0</v>
      </c>
      <c r="CA878">
        <v>0</v>
      </c>
      <c r="CC878">
        <v>0.18700000999999999</v>
      </c>
      <c r="CE878">
        <v>0.14199999999999999</v>
      </c>
      <c r="CG878">
        <v>0.13300000000000001</v>
      </c>
      <c r="CJ878">
        <v>9.1999999999999998E-2</v>
      </c>
      <c r="CL878">
        <v>0.10299999999999999</v>
      </c>
      <c r="CS878">
        <v>0</v>
      </c>
      <c r="CT878">
        <v>0</v>
      </c>
      <c r="CU878">
        <v>0</v>
      </c>
      <c r="CV878">
        <v>0.43800001999999999</v>
      </c>
      <c r="CW878">
        <v>0.214</v>
      </c>
      <c r="CX878">
        <v>0.22400001999999999</v>
      </c>
      <c r="CY878">
        <v>0.31099999</v>
      </c>
      <c r="CZ878">
        <v>0</v>
      </c>
      <c r="DA878">
        <v>0</v>
      </c>
      <c r="DB878">
        <v>5.4000000999999999E-2</v>
      </c>
      <c r="DC878">
        <v>0</v>
      </c>
      <c r="DD878">
        <v>0.19700001</v>
      </c>
      <c r="DE878">
        <v>0</v>
      </c>
      <c r="DF878">
        <v>2008</v>
      </c>
      <c r="DG878">
        <v>8.8799998000000005E-2</v>
      </c>
      <c r="DH878">
        <v>0</v>
      </c>
      <c r="DI878">
        <v>8.8799998000000005E-2</v>
      </c>
      <c r="DJ878">
        <v>0.12529999</v>
      </c>
      <c r="DK878">
        <v>0.12529999</v>
      </c>
      <c r="DR878">
        <v>1</v>
      </c>
      <c r="DS878">
        <v>1</v>
      </c>
      <c r="DT878">
        <v>0</v>
      </c>
      <c r="DU878">
        <v>0</v>
      </c>
      <c r="DV878">
        <v>54363</v>
      </c>
      <c r="DW878">
        <v>1846643.4</v>
      </c>
      <c r="DX878">
        <v>45</v>
      </c>
      <c r="DY878">
        <v>10.7</v>
      </c>
      <c r="DZ878">
        <v>33.969002000000003</v>
      </c>
      <c r="EA878">
        <v>16518</v>
      </c>
      <c r="EC878">
        <v>28692</v>
      </c>
      <c r="ED878">
        <v>406438.19</v>
      </c>
      <c r="EE878">
        <v>69</v>
      </c>
      <c r="EF878">
        <v>14.166</v>
      </c>
      <c r="EG878">
        <v>25287</v>
      </c>
      <c r="EH878">
        <v>376052.44</v>
      </c>
      <c r="EI878">
        <v>69.099997999999999</v>
      </c>
      <c r="EJ878">
        <v>14.871</v>
      </c>
      <c r="EN878">
        <v>12</v>
      </c>
      <c r="EO878">
        <v>39.588000999999998</v>
      </c>
      <c r="EP878">
        <v>3393</v>
      </c>
      <c r="ES878">
        <v>0</v>
      </c>
      <c r="EV878">
        <v>99573</v>
      </c>
      <c r="EW878">
        <v>0</v>
      </c>
      <c r="EX878">
        <v>0</v>
      </c>
      <c r="FB878">
        <v>4298299</v>
      </c>
      <c r="FI878">
        <v>8056993.5</v>
      </c>
      <c r="FN878">
        <v>-631.00900000000001</v>
      </c>
      <c r="FP878">
        <v>0</v>
      </c>
      <c r="FR878">
        <v>239488.75</v>
      </c>
      <c r="FS878">
        <v>3460.9231</v>
      </c>
      <c r="FV878">
        <v>172.93600000000001</v>
      </c>
      <c r="FW878">
        <v>243122.61</v>
      </c>
      <c r="FX878">
        <v>972838.38</v>
      </c>
      <c r="FZ878">
        <v>359794.28</v>
      </c>
      <c r="GA878">
        <v>10575.703</v>
      </c>
      <c r="GB878">
        <v>370370</v>
      </c>
      <c r="GG878">
        <v>22159.581999999999</v>
      </c>
      <c r="GL878">
        <v>-84628.702999999994</v>
      </c>
      <c r="GM878">
        <v>55914.995999999999</v>
      </c>
      <c r="GN878">
        <v>-53080.777000000002</v>
      </c>
      <c r="GO878">
        <v>-52449.77</v>
      </c>
      <c r="GP878">
        <v>542.26598999999999</v>
      </c>
      <c r="GQ878">
        <v>1527238.4</v>
      </c>
      <c r="GR878">
        <v>-447240.78</v>
      </c>
      <c r="GS878">
        <v>-395568.72</v>
      </c>
      <c r="GV878">
        <v>-51672.042999999998</v>
      </c>
      <c r="HB878">
        <v>-6689.71</v>
      </c>
      <c r="HD878">
        <v>-51.98</v>
      </c>
      <c r="HE878">
        <v>-453982.47</v>
      </c>
      <c r="HG878">
        <v>8056993.5</v>
      </c>
    </row>
    <row r="879" spans="1:215" x14ac:dyDescent="0.25">
      <c r="A879">
        <v>63</v>
      </c>
      <c r="B879" t="s">
        <v>1023</v>
      </c>
      <c r="C879">
        <v>2008</v>
      </c>
      <c r="E879" t="s">
        <v>1024</v>
      </c>
      <c r="F879">
        <v>1957</v>
      </c>
      <c r="G879">
        <v>0</v>
      </c>
      <c r="I879">
        <v>0</v>
      </c>
      <c r="J879" t="s">
        <v>1011</v>
      </c>
      <c r="K879" t="s">
        <v>1012</v>
      </c>
      <c r="L879" t="s">
        <v>1012</v>
      </c>
      <c r="M879">
        <v>4</v>
      </c>
      <c r="N879" t="s">
        <v>730</v>
      </c>
      <c r="O879">
        <v>1</v>
      </c>
      <c r="P879" t="s">
        <v>616</v>
      </c>
      <c r="Q879" t="s">
        <v>713</v>
      </c>
      <c r="R879">
        <v>1</v>
      </c>
      <c r="T879" s="60">
        <v>39629</v>
      </c>
      <c r="U879" s="60">
        <v>39629</v>
      </c>
      <c r="V879" s="60">
        <v>39629</v>
      </c>
      <c r="W879" t="s">
        <v>201</v>
      </c>
      <c r="X879" t="s">
        <v>714</v>
      </c>
      <c r="Y879" t="s">
        <v>619</v>
      </c>
      <c r="Z879">
        <v>3.2000002E-2</v>
      </c>
      <c r="AA879">
        <v>8.5000001000000006E-2</v>
      </c>
      <c r="AB879">
        <v>1</v>
      </c>
      <c r="AC879">
        <v>0</v>
      </c>
      <c r="AD879">
        <v>5</v>
      </c>
      <c r="AE879">
        <v>1</v>
      </c>
      <c r="AF879">
        <v>1</v>
      </c>
      <c r="AG879">
        <v>30</v>
      </c>
      <c r="BP879" s="60">
        <v>39629</v>
      </c>
      <c r="BQ879">
        <v>7838496</v>
      </c>
      <c r="BR879">
        <v>9128347</v>
      </c>
      <c r="BS879">
        <v>0.85900003000000003</v>
      </c>
      <c r="BT879">
        <v>1289851.8</v>
      </c>
      <c r="BV879">
        <v>1916527.4</v>
      </c>
      <c r="BW879">
        <v>249770.16</v>
      </c>
      <c r="BX879">
        <v>1</v>
      </c>
      <c r="BY879">
        <v>0</v>
      </c>
      <c r="BZ879">
        <v>0</v>
      </c>
      <c r="CA879">
        <v>0</v>
      </c>
      <c r="CC879">
        <v>1.6000001E-2</v>
      </c>
      <c r="CE879">
        <v>0.10399999</v>
      </c>
      <c r="CG879">
        <v>0.12100001000000001</v>
      </c>
      <c r="CJ879">
        <v>7.5999997999999999E-2</v>
      </c>
      <c r="CL879">
        <v>9.6000001000000001E-2</v>
      </c>
      <c r="CS879">
        <v>0</v>
      </c>
      <c r="CT879">
        <v>0</v>
      </c>
      <c r="CU879">
        <v>0</v>
      </c>
      <c r="CV879">
        <v>0.442</v>
      </c>
      <c r="CW879">
        <v>0</v>
      </c>
      <c r="CX879">
        <v>0</v>
      </c>
      <c r="CY879">
        <v>0.30900001999999999</v>
      </c>
      <c r="CZ879">
        <v>0</v>
      </c>
      <c r="DA879">
        <v>0</v>
      </c>
      <c r="DB879">
        <v>0</v>
      </c>
      <c r="DC879">
        <v>2E-3</v>
      </c>
      <c r="DD879">
        <v>0.24700000999999999</v>
      </c>
      <c r="DE879">
        <v>0</v>
      </c>
      <c r="DF879">
        <v>2009</v>
      </c>
      <c r="DG879">
        <v>8.7099998999999997E-2</v>
      </c>
      <c r="DH879">
        <v>0</v>
      </c>
      <c r="DI879">
        <v>8.7099998999999997E-2</v>
      </c>
      <c r="DJ879">
        <v>0.1275</v>
      </c>
      <c r="DK879">
        <v>0.1275</v>
      </c>
      <c r="DR879">
        <v>1</v>
      </c>
      <c r="DS879">
        <v>1</v>
      </c>
      <c r="DT879">
        <v>0</v>
      </c>
      <c r="DU879">
        <v>0</v>
      </c>
      <c r="DV879">
        <v>54542</v>
      </c>
      <c r="DW879">
        <v>1916527.4</v>
      </c>
      <c r="DX879">
        <v>45.099997999999999</v>
      </c>
      <c r="DY879">
        <v>10.7</v>
      </c>
      <c r="DZ879">
        <v>35.139000000000003</v>
      </c>
      <c r="EA879">
        <v>17069</v>
      </c>
      <c r="EC879">
        <v>30132</v>
      </c>
      <c r="ED879">
        <v>434641.69</v>
      </c>
      <c r="EE879">
        <v>69</v>
      </c>
      <c r="EF879">
        <v>14.425000000000001</v>
      </c>
      <c r="EG879">
        <v>26590</v>
      </c>
      <c r="EH879">
        <v>401680.41</v>
      </c>
      <c r="EI879">
        <v>69.099997999999999</v>
      </c>
      <c r="EJ879">
        <v>15.106</v>
      </c>
      <c r="EN879">
        <v>11</v>
      </c>
      <c r="EO879">
        <v>36.408000999999999</v>
      </c>
      <c r="EP879">
        <v>3531</v>
      </c>
      <c r="ES879">
        <v>0</v>
      </c>
      <c r="EV879">
        <v>101743</v>
      </c>
      <c r="EW879">
        <v>0</v>
      </c>
      <c r="EX879">
        <v>0</v>
      </c>
      <c r="FB879">
        <v>4526147.5</v>
      </c>
      <c r="FI879">
        <v>7934030.5</v>
      </c>
      <c r="FN879">
        <v>-1620.6479999999999</v>
      </c>
      <c r="FP879">
        <v>0</v>
      </c>
      <c r="FR879">
        <v>249770.16</v>
      </c>
      <c r="FS879">
        <v>3085.1331</v>
      </c>
      <c r="FV879">
        <v>38.069000000000003</v>
      </c>
      <c r="FW879">
        <v>252893.36</v>
      </c>
      <c r="FX879">
        <v>-44207.266000000003</v>
      </c>
      <c r="FZ879">
        <v>205179.94</v>
      </c>
      <c r="GA879">
        <v>-17639.109</v>
      </c>
      <c r="GB879">
        <v>187540.83</v>
      </c>
      <c r="GG879">
        <v>35336.108999999997</v>
      </c>
      <c r="GL879">
        <v>-76404.483999999997</v>
      </c>
      <c r="GM879">
        <v>49767.355000000003</v>
      </c>
      <c r="GN879">
        <v>-41405.188000000002</v>
      </c>
      <c r="GO879">
        <v>-39784.538999999997</v>
      </c>
      <c r="GP879">
        <v>572.27399000000003</v>
      </c>
      <c r="GQ879">
        <v>364093</v>
      </c>
      <c r="GR879">
        <v>-479853.91</v>
      </c>
      <c r="GS879">
        <v>-425259.59</v>
      </c>
      <c r="GV879">
        <v>-54594.309000000001</v>
      </c>
      <c r="HB879">
        <v>-6950.8779000000004</v>
      </c>
      <c r="HD879">
        <v>-251.44299000000001</v>
      </c>
      <c r="HE879">
        <v>-487056.22</v>
      </c>
      <c r="HG879">
        <v>7934030.5</v>
      </c>
    </row>
    <row r="880" spans="1:215" x14ac:dyDescent="0.25">
      <c r="A880">
        <v>63</v>
      </c>
      <c r="B880" t="s">
        <v>1023</v>
      </c>
      <c r="C880">
        <v>2009</v>
      </c>
      <c r="E880" t="s">
        <v>1024</v>
      </c>
      <c r="F880">
        <v>1957</v>
      </c>
      <c r="G880">
        <v>0</v>
      </c>
      <c r="I880">
        <v>0</v>
      </c>
      <c r="J880" t="s">
        <v>1011</v>
      </c>
      <c r="K880" t="s">
        <v>1012</v>
      </c>
      <c r="L880" t="s">
        <v>1012</v>
      </c>
      <c r="M880">
        <v>4</v>
      </c>
      <c r="N880" t="s">
        <v>730</v>
      </c>
      <c r="O880">
        <v>1</v>
      </c>
      <c r="P880" t="s">
        <v>616</v>
      </c>
      <c r="Q880" t="s">
        <v>713</v>
      </c>
      <c r="R880">
        <v>1</v>
      </c>
      <c r="T880" s="60">
        <v>39994</v>
      </c>
      <c r="U880" s="60">
        <v>39994</v>
      </c>
      <c r="V880" s="60">
        <v>39994</v>
      </c>
      <c r="W880" t="s">
        <v>201</v>
      </c>
      <c r="X880" t="s">
        <v>714</v>
      </c>
      <c r="Y880" t="s">
        <v>619</v>
      </c>
      <c r="Z880">
        <v>3.2000002E-2</v>
      </c>
      <c r="AA880">
        <v>8.5000001000000006E-2</v>
      </c>
      <c r="AB880">
        <v>1</v>
      </c>
      <c r="AC880">
        <v>0</v>
      </c>
      <c r="AD880">
        <v>5</v>
      </c>
      <c r="AE880">
        <v>1</v>
      </c>
      <c r="AF880">
        <v>1</v>
      </c>
      <c r="AG880">
        <v>30</v>
      </c>
      <c r="BP880" s="60">
        <v>39994</v>
      </c>
      <c r="BQ880">
        <v>7876079.5</v>
      </c>
      <c r="BR880">
        <v>9494807</v>
      </c>
      <c r="BS880">
        <v>0.82999997999999997</v>
      </c>
      <c r="BT880">
        <v>1618727.4</v>
      </c>
      <c r="BV880">
        <v>2002402.1</v>
      </c>
      <c r="BW880">
        <v>252105.02</v>
      </c>
      <c r="BX880">
        <v>1</v>
      </c>
      <c r="BY880">
        <v>0</v>
      </c>
      <c r="BZ880">
        <v>0</v>
      </c>
      <c r="CA880">
        <v>0</v>
      </c>
      <c r="CC880">
        <v>-0.191</v>
      </c>
      <c r="CE880">
        <v>-8.0000000000000002E-3</v>
      </c>
      <c r="CG880">
        <v>4.1999999000000003E-2</v>
      </c>
      <c r="CJ880">
        <v>4.3000001000000003E-2</v>
      </c>
      <c r="CL880">
        <v>8.1999995000000006E-2</v>
      </c>
      <c r="CS880">
        <v>0</v>
      </c>
      <c r="CT880">
        <v>0</v>
      </c>
      <c r="CU880">
        <v>0</v>
      </c>
      <c r="CV880">
        <v>0.47499998999999998</v>
      </c>
      <c r="CW880">
        <v>0</v>
      </c>
      <c r="CX880">
        <v>0</v>
      </c>
      <c r="CY880">
        <v>0.29399997</v>
      </c>
      <c r="CZ880">
        <v>0</v>
      </c>
      <c r="DA880">
        <v>0</v>
      </c>
      <c r="DB880">
        <v>0</v>
      </c>
      <c r="DC880">
        <v>0</v>
      </c>
      <c r="DD880">
        <v>0.23799998999999999</v>
      </c>
      <c r="DE880">
        <v>0</v>
      </c>
      <c r="DF880">
        <v>2011</v>
      </c>
      <c r="DG880">
        <v>8.7700001999999999E-2</v>
      </c>
      <c r="DH880">
        <v>0</v>
      </c>
      <c r="DI880">
        <v>8.7700001999999999E-2</v>
      </c>
      <c r="DJ880">
        <v>0.1381</v>
      </c>
      <c r="DK880">
        <v>0.1381</v>
      </c>
      <c r="DR880">
        <v>1</v>
      </c>
      <c r="DS880">
        <v>1</v>
      </c>
      <c r="DT880">
        <v>0</v>
      </c>
      <c r="DU880">
        <v>0</v>
      </c>
      <c r="DV880">
        <v>55057</v>
      </c>
      <c r="DW880">
        <v>2002402.1</v>
      </c>
      <c r="DX880">
        <v>45.299999</v>
      </c>
      <c r="DY880">
        <v>10.8</v>
      </c>
      <c r="DZ880">
        <v>36.369999</v>
      </c>
      <c r="EA880">
        <v>17259</v>
      </c>
      <c r="EC880">
        <v>31637</v>
      </c>
      <c r="ED880">
        <v>465358.31</v>
      </c>
      <c r="EE880">
        <v>69.099997999999999</v>
      </c>
      <c r="EF880">
        <v>14.709</v>
      </c>
      <c r="EG880">
        <v>27938</v>
      </c>
      <c r="EH880">
        <v>429518.53</v>
      </c>
      <c r="EI880">
        <v>69.099997999999999</v>
      </c>
      <c r="EJ880">
        <v>15.374000000000001</v>
      </c>
      <c r="EN880">
        <v>10</v>
      </c>
      <c r="EO880">
        <v>33.048000000000002</v>
      </c>
      <c r="EP880">
        <v>3689</v>
      </c>
      <c r="ES880">
        <v>0</v>
      </c>
      <c r="EV880">
        <v>103953</v>
      </c>
      <c r="EW880">
        <v>0</v>
      </c>
      <c r="EX880">
        <v>0</v>
      </c>
      <c r="FB880">
        <v>4844635.5</v>
      </c>
      <c r="FI880">
        <v>6163086.5</v>
      </c>
      <c r="FN880">
        <v>-1163.55</v>
      </c>
      <c r="FP880">
        <v>0</v>
      </c>
      <c r="FR880">
        <v>252105.02</v>
      </c>
      <c r="FS880">
        <v>3235.9989999999998</v>
      </c>
      <c r="FV880">
        <v>28.075001</v>
      </c>
      <c r="FW880">
        <v>255369.08</v>
      </c>
      <c r="FX880">
        <v>-1184220.6000000001</v>
      </c>
      <c r="FZ880">
        <v>-375217.5</v>
      </c>
      <c r="GA880">
        <v>90162.827999999994</v>
      </c>
      <c r="GB880">
        <v>-285054.69</v>
      </c>
      <c r="GG880">
        <v>5126.0097999999998</v>
      </c>
      <c r="GL880">
        <v>-49996.211000000003</v>
      </c>
      <c r="GM880">
        <v>13204.682000000001</v>
      </c>
      <c r="GN880">
        <v>-7435.8999000000003</v>
      </c>
      <c r="GO880">
        <v>-6272.3500999999997</v>
      </c>
      <c r="GP880">
        <v>619.05999999999995</v>
      </c>
      <c r="GQ880">
        <v>-1252388.6000000001</v>
      </c>
      <c r="GR880">
        <v>-511466.56</v>
      </c>
      <c r="GS880">
        <v>-456496.81</v>
      </c>
      <c r="GV880">
        <v>-54969.745999999999</v>
      </c>
      <c r="HB880">
        <v>-7088.4829</v>
      </c>
      <c r="HE880">
        <v>-518555.03</v>
      </c>
      <c r="HG880">
        <v>6163086.5</v>
      </c>
    </row>
    <row r="881" spans="1:215" x14ac:dyDescent="0.25">
      <c r="A881">
        <v>63</v>
      </c>
      <c r="B881" t="s">
        <v>1023</v>
      </c>
      <c r="C881">
        <v>2010</v>
      </c>
      <c r="E881" t="s">
        <v>1024</v>
      </c>
      <c r="F881">
        <v>1957</v>
      </c>
      <c r="G881">
        <v>0</v>
      </c>
      <c r="I881">
        <v>0</v>
      </c>
      <c r="J881" t="s">
        <v>1011</v>
      </c>
      <c r="K881" t="s">
        <v>1012</v>
      </c>
      <c r="L881" t="s">
        <v>1012</v>
      </c>
      <c r="M881">
        <v>4</v>
      </c>
      <c r="N881" t="s">
        <v>730</v>
      </c>
      <c r="O881">
        <v>1</v>
      </c>
      <c r="P881" t="s">
        <v>616</v>
      </c>
      <c r="Q881" t="s">
        <v>713</v>
      </c>
      <c r="R881">
        <v>1</v>
      </c>
      <c r="T881" s="60">
        <v>40359</v>
      </c>
      <c r="U881" s="60">
        <v>40359</v>
      </c>
      <c r="V881" s="60">
        <v>40359</v>
      </c>
      <c r="W881" t="s">
        <v>201</v>
      </c>
      <c r="X881" t="s">
        <v>714</v>
      </c>
      <c r="Y881" t="s">
        <v>619</v>
      </c>
      <c r="Z881">
        <v>3.2000002E-2</v>
      </c>
      <c r="AA881">
        <v>8.5000001000000006E-2</v>
      </c>
      <c r="AB881">
        <v>1</v>
      </c>
      <c r="AC881">
        <v>0</v>
      </c>
      <c r="AD881">
        <v>5</v>
      </c>
      <c r="AE881">
        <v>1</v>
      </c>
      <c r="AF881">
        <v>1</v>
      </c>
      <c r="AG881">
        <v>30</v>
      </c>
      <c r="BP881" s="60">
        <v>40359</v>
      </c>
      <c r="BQ881">
        <v>7923377.5</v>
      </c>
      <c r="BR881">
        <v>9853155</v>
      </c>
      <c r="BS881">
        <v>0.80400002000000004</v>
      </c>
      <c r="BT881">
        <v>1929778</v>
      </c>
      <c r="BV881">
        <v>1945095.4</v>
      </c>
      <c r="BW881">
        <v>251226.19</v>
      </c>
      <c r="BX881">
        <v>1</v>
      </c>
      <c r="BY881">
        <v>0</v>
      </c>
      <c r="BZ881">
        <v>0</v>
      </c>
      <c r="CA881">
        <v>0</v>
      </c>
      <c r="CC881">
        <v>0.14300001000000001</v>
      </c>
      <c r="CE881">
        <v>-0.02</v>
      </c>
      <c r="CG881">
        <v>4.5000001999999997E-2</v>
      </c>
      <c r="CJ881">
        <v>4.9000002000000001E-2</v>
      </c>
      <c r="CL881">
        <v>7.9999998000000003E-2</v>
      </c>
      <c r="CS881">
        <v>0</v>
      </c>
      <c r="CT881">
        <v>0</v>
      </c>
      <c r="CU881">
        <v>0</v>
      </c>
      <c r="CV881">
        <v>0.46900001000000002</v>
      </c>
      <c r="CW881">
        <v>0</v>
      </c>
      <c r="CX881">
        <v>0</v>
      </c>
      <c r="CY881">
        <v>0.27300000000000002</v>
      </c>
      <c r="CZ881">
        <v>0</v>
      </c>
      <c r="DA881">
        <v>0</v>
      </c>
      <c r="DB881">
        <v>0</v>
      </c>
      <c r="DC881">
        <v>2E-3</v>
      </c>
      <c r="DD881">
        <v>0.25600001</v>
      </c>
      <c r="DE881">
        <v>0</v>
      </c>
      <c r="DF881">
        <v>2012</v>
      </c>
      <c r="DG881">
        <v>8.3599999999999994E-2</v>
      </c>
      <c r="DH881">
        <v>4.4000000000000003E-3</v>
      </c>
      <c r="DI881">
        <v>7.9200000000000007E-2</v>
      </c>
      <c r="DJ881">
        <v>0.13969999999999999</v>
      </c>
      <c r="DK881">
        <v>0.14410000000000001</v>
      </c>
      <c r="DR881">
        <v>0</v>
      </c>
      <c r="DS881">
        <v>0</v>
      </c>
      <c r="DT881">
        <v>0</v>
      </c>
      <c r="DU881">
        <v>0</v>
      </c>
      <c r="DV881">
        <v>53478</v>
      </c>
      <c r="DW881">
        <v>1945095.4</v>
      </c>
      <c r="DX881">
        <v>45.700001</v>
      </c>
      <c r="DY881">
        <v>11.2</v>
      </c>
      <c r="DZ881">
        <v>36.372002000000002</v>
      </c>
      <c r="EA881">
        <v>17399</v>
      </c>
      <c r="EC881">
        <v>33251</v>
      </c>
      <c r="ED881">
        <v>493652.22</v>
      </c>
      <c r="EE881">
        <v>69.199996999999996</v>
      </c>
      <c r="EF881">
        <v>14.846</v>
      </c>
      <c r="EG881">
        <v>29370</v>
      </c>
      <c r="EH881">
        <v>454819.13</v>
      </c>
      <c r="EI881">
        <v>69.199996999999996</v>
      </c>
      <c r="EJ881">
        <v>15.486000000000001</v>
      </c>
      <c r="EN881">
        <v>10</v>
      </c>
      <c r="EO881">
        <v>33.875999</v>
      </c>
      <c r="EP881">
        <v>3871</v>
      </c>
      <c r="ES881">
        <v>0</v>
      </c>
      <c r="EV881">
        <v>104128</v>
      </c>
      <c r="EW881">
        <v>0</v>
      </c>
      <c r="EX881">
        <v>0</v>
      </c>
      <c r="FB881">
        <v>5122054</v>
      </c>
      <c r="FI881">
        <v>6727623.5</v>
      </c>
      <c r="FN881">
        <v>-355.49900000000002</v>
      </c>
      <c r="FP881">
        <v>0</v>
      </c>
      <c r="FR881">
        <v>251226.19</v>
      </c>
      <c r="FS881">
        <v>3576.9540999999999</v>
      </c>
      <c r="FV881">
        <v>10.009</v>
      </c>
      <c r="FW881">
        <v>254813.16</v>
      </c>
      <c r="FX881">
        <v>877590.63</v>
      </c>
      <c r="FZ881">
        <v>46301.472999999998</v>
      </c>
      <c r="GA881">
        <v>4338.4321</v>
      </c>
      <c r="GB881">
        <v>50639.902000000002</v>
      </c>
      <c r="GG881">
        <v>18933.592000000001</v>
      </c>
      <c r="GL881">
        <v>-88456.258000000002</v>
      </c>
      <c r="GM881">
        <v>1020.0309999999999</v>
      </c>
      <c r="GN881">
        <v>170.62601000000001</v>
      </c>
      <c r="GO881">
        <v>526.125</v>
      </c>
      <c r="GP881">
        <v>639.90099999999995</v>
      </c>
      <c r="GQ881">
        <v>1115351.6000000001</v>
      </c>
      <c r="GR881">
        <v>-543284.31000000006</v>
      </c>
      <c r="GS881">
        <v>-486632.41</v>
      </c>
      <c r="GV881">
        <v>-56651.879000000001</v>
      </c>
      <c r="HA881">
        <v>-3.1059999</v>
      </c>
      <c r="HB881">
        <v>-7064.5438999999997</v>
      </c>
      <c r="HD881">
        <v>-462.97</v>
      </c>
      <c r="HE881">
        <v>-550814.93999999994</v>
      </c>
      <c r="HG881">
        <v>6727623.5</v>
      </c>
    </row>
    <row r="882" spans="1:215" x14ac:dyDescent="0.25">
      <c r="A882">
        <v>63</v>
      </c>
      <c r="B882" t="s">
        <v>1023</v>
      </c>
      <c r="C882">
        <v>2011</v>
      </c>
      <c r="E882" t="s">
        <v>1024</v>
      </c>
      <c r="F882">
        <v>1957</v>
      </c>
      <c r="G882">
        <v>0</v>
      </c>
      <c r="I882">
        <v>0</v>
      </c>
      <c r="J882" t="s">
        <v>1011</v>
      </c>
      <c r="K882" t="s">
        <v>1012</v>
      </c>
      <c r="L882" t="s">
        <v>1012</v>
      </c>
      <c r="M882">
        <v>4</v>
      </c>
      <c r="N882" t="s">
        <v>730</v>
      </c>
      <c r="O882">
        <v>1</v>
      </c>
      <c r="P882" t="s">
        <v>616</v>
      </c>
      <c r="Q882" t="s">
        <v>713</v>
      </c>
      <c r="R882">
        <v>1</v>
      </c>
      <c r="T882" s="60">
        <v>40724</v>
      </c>
      <c r="U882" s="60">
        <v>40724</v>
      </c>
      <c r="V882" s="60">
        <v>40724</v>
      </c>
      <c r="W882" t="s">
        <v>201</v>
      </c>
      <c r="X882" t="s">
        <v>714</v>
      </c>
      <c r="Y882" t="s">
        <v>619</v>
      </c>
      <c r="Z882">
        <v>3.2000002E-2</v>
      </c>
      <c r="AA882">
        <v>8.5000001000000006E-2</v>
      </c>
      <c r="AB882">
        <v>1</v>
      </c>
      <c r="AC882">
        <v>0</v>
      </c>
      <c r="AD882">
        <v>5</v>
      </c>
      <c r="AE882">
        <v>1</v>
      </c>
      <c r="AF882">
        <v>1</v>
      </c>
      <c r="AG882">
        <v>30</v>
      </c>
      <c r="BP882" s="60">
        <v>40724</v>
      </c>
      <c r="BQ882">
        <v>8022481.5</v>
      </c>
      <c r="BR882">
        <v>10123544</v>
      </c>
      <c r="BS882">
        <v>0.79200000000000004</v>
      </c>
      <c r="BT882">
        <v>2101062.7999999998</v>
      </c>
      <c r="BV882">
        <v>1875569.9</v>
      </c>
      <c r="BW882">
        <v>263418.06</v>
      </c>
      <c r="BX882">
        <v>1</v>
      </c>
      <c r="BY882">
        <v>0</v>
      </c>
      <c r="BZ882">
        <v>0</v>
      </c>
      <c r="CA882">
        <v>0</v>
      </c>
      <c r="CC882">
        <v>0.20999999</v>
      </c>
      <c r="CE882">
        <v>3.9000000999999999E-2</v>
      </c>
      <c r="CG882">
        <v>6.1999999E-2</v>
      </c>
      <c r="CJ882">
        <v>7.1000002000000006E-2</v>
      </c>
      <c r="CL882">
        <v>8.3000004000000002E-2</v>
      </c>
      <c r="CS882">
        <v>0</v>
      </c>
      <c r="CT882">
        <v>0</v>
      </c>
      <c r="CU882">
        <v>0</v>
      </c>
      <c r="CV882">
        <v>0.45500001000000001</v>
      </c>
      <c r="CW882">
        <v>0.20499999999999999</v>
      </c>
      <c r="CX882">
        <v>0.25</v>
      </c>
      <c r="CY882">
        <v>0.28400001000000002</v>
      </c>
      <c r="CZ882">
        <v>0</v>
      </c>
      <c r="DA882">
        <v>0</v>
      </c>
      <c r="DB882">
        <v>0</v>
      </c>
      <c r="DC882">
        <v>0</v>
      </c>
      <c r="DD882">
        <v>0.26099998000000002</v>
      </c>
      <c r="DE882">
        <v>0</v>
      </c>
      <c r="DF882">
        <v>2013</v>
      </c>
      <c r="DG882">
        <v>8.3400004E-2</v>
      </c>
      <c r="DH882">
        <v>5.4000000000000003E-3</v>
      </c>
      <c r="DI882">
        <v>7.8000001999999999E-2</v>
      </c>
      <c r="DJ882">
        <v>0.14449999999999999</v>
      </c>
      <c r="DK882">
        <v>0.14990000000000001</v>
      </c>
      <c r="DR882">
        <v>0</v>
      </c>
      <c r="DS882">
        <v>0</v>
      </c>
      <c r="DT882">
        <v>0</v>
      </c>
      <c r="DU882">
        <v>0</v>
      </c>
      <c r="DV882">
        <v>51660</v>
      </c>
      <c r="DW882">
        <v>1875569.9</v>
      </c>
      <c r="DX882">
        <v>45.900002000000001</v>
      </c>
      <c r="DY882">
        <v>11.4</v>
      </c>
      <c r="DZ882">
        <v>36.305999999999997</v>
      </c>
      <c r="EA882">
        <v>17712</v>
      </c>
      <c r="EC882">
        <v>35315</v>
      </c>
      <c r="ED882">
        <v>525567.38</v>
      </c>
      <c r="EE882">
        <v>69.199996999999996</v>
      </c>
      <c r="EF882">
        <v>14.882</v>
      </c>
      <c r="EG882">
        <v>31305</v>
      </c>
      <c r="EH882">
        <v>484797.16</v>
      </c>
      <c r="EI882">
        <v>69.099997999999999</v>
      </c>
      <c r="EJ882">
        <v>15.486000000000001</v>
      </c>
      <c r="EN882">
        <v>8</v>
      </c>
      <c r="EO882">
        <v>29.231999999999999</v>
      </c>
      <c r="EP882">
        <v>4002</v>
      </c>
      <c r="ES882">
        <v>0</v>
      </c>
      <c r="EV882">
        <v>104687</v>
      </c>
      <c r="EW882">
        <v>0</v>
      </c>
      <c r="EX882">
        <v>0</v>
      </c>
      <c r="FB882">
        <v>5473658.5</v>
      </c>
      <c r="FI882">
        <v>7768709.5</v>
      </c>
      <c r="FN882">
        <v>-267.697</v>
      </c>
      <c r="FP882">
        <v>599.76098999999999</v>
      </c>
      <c r="FR882">
        <v>263418.06</v>
      </c>
      <c r="FS882">
        <v>2814.5509999999999</v>
      </c>
      <c r="FV882">
        <v>142.24799999999999</v>
      </c>
      <c r="FW882">
        <v>266974.59000000003</v>
      </c>
      <c r="FX882">
        <v>1091260.8999999999</v>
      </c>
      <c r="FZ882">
        <v>46149.68</v>
      </c>
      <c r="GA882">
        <v>29218.498</v>
      </c>
      <c r="GB882">
        <v>75368.179999999993</v>
      </c>
      <c r="GG882">
        <v>328067.38</v>
      </c>
      <c r="GL882">
        <v>-100534.69</v>
      </c>
      <c r="GM882">
        <v>2323.3530000000001</v>
      </c>
      <c r="GN882">
        <v>-807.78899999999999</v>
      </c>
      <c r="GO882">
        <v>-540.09198000000004</v>
      </c>
      <c r="GP882">
        <v>659.47400000000005</v>
      </c>
      <c r="GQ882">
        <v>1663311.4</v>
      </c>
      <c r="GR882">
        <v>-597424.93999999994</v>
      </c>
      <c r="GS882">
        <v>-516839.53</v>
      </c>
      <c r="GV882">
        <v>-80585.422000000006</v>
      </c>
      <c r="HA882">
        <v>0</v>
      </c>
      <c r="HB882">
        <v>-7054.5811000000003</v>
      </c>
      <c r="HD882">
        <v>-17745.828000000001</v>
      </c>
      <c r="HE882">
        <v>-622225.38</v>
      </c>
      <c r="HG882">
        <v>7768709.5</v>
      </c>
    </row>
    <row r="883" spans="1:215" x14ac:dyDescent="0.25">
      <c r="A883">
        <v>63</v>
      </c>
      <c r="B883" t="s">
        <v>1023</v>
      </c>
      <c r="C883">
        <v>2012</v>
      </c>
      <c r="E883" t="s">
        <v>1024</v>
      </c>
      <c r="F883">
        <v>1957</v>
      </c>
      <c r="G883">
        <v>0</v>
      </c>
      <c r="I883">
        <v>0</v>
      </c>
      <c r="J883" t="s">
        <v>1011</v>
      </c>
      <c r="K883" t="s">
        <v>1012</v>
      </c>
      <c r="L883" t="s">
        <v>1012</v>
      </c>
      <c r="M883">
        <v>4</v>
      </c>
      <c r="N883" t="s">
        <v>730</v>
      </c>
      <c r="O883">
        <v>1</v>
      </c>
      <c r="P883" t="s">
        <v>616</v>
      </c>
      <c r="Q883" t="s">
        <v>713</v>
      </c>
      <c r="R883">
        <v>1</v>
      </c>
      <c r="T883" s="60">
        <v>41090</v>
      </c>
      <c r="U883" s="60">
        <v>41090</v>
      </c>
      <c r="V883" s="60">
        <v>41090</v>
      </c>
      <c r="W883" t="s">
        <v>201</v>
      </c>
      <c r="X883" t="s">
        <v>714</v>
      </c>
      <c r="Y883" t="s">
        <v>619</v>
      </c>
      <c r="Z883">
        <v>2.5000000000000001E-2</v>
      </c>
      <c r="AA883">
        <v>7.9999998000000003E-2</v>
      </c>
      <c r="AB883">
        <v>1</v>
      </c>
      <c r="AC883">
        <v>0</v>
      </c>
      <c r="AD883">
        <v>5</v>
      </c>
      <c r="AE883">
        <v>1</v>
      </c>
      <c r="AF883">
        <v>1</v>
      </c>
      <c r="AG883">
        <v>30</v>
      </c>
      <c r="BP883" s="60">
        <v>41090</v>
      </c>
      <c r="BQ883">
        <v>7897167</v>
      </c>
      <c r="BR883">
        <v>10793652</v>
      </c>
      <c r="BS883">
        <v>0.73199999000000004</v>
      </c>
      <c r="BT883">
        <v>2896484.3</v>
      </c>
      <c r="BV883">
        <v>1864069.5</v>
      </c>
      <c r="BW883">
        <v>263373.94</v>
      </c>
      <c r="BX883">
        <v>1</v>
      </c>
      <c r="BY883">
        <v>0</v>
      </c>
      <c r="BZ883">
        <v>0</v>
      </c>
      <c r="CA883">
        <v>0</v>
      </c>
      <c r="CC883">
        <v>2.1999999999999999E-2</v>
      </c>
      <c r="CE883">
        <v>0.123</v>
      </c>
      <c r="CG883">
        <v>3.0999999E-2</v>
      </c>
      <c r="CJ883">
        <v>8.1000000000000003E-2</v>
      </c>
      <c r="CL883">
        <v>7.1000002000000006E-2</v>
      </c>
      <c r="CM883">
        <v>8.5000001000000006E-2</v>
      </c>
      <c r="CS883">
        <v>0</v>
      </c>
      <c r="CT883">
        <v>0</v>
      </c>
      <c r="CU883">
        <v>0</v>
      </c>
      <c r="CV883">
        <v>0.46400002000000001</v>
      </c>
      <c r="CW883">
        <v>0.22499999000000001</v>
      </c>
      <c r="CX883">
        <v>0.23899999</v>
      </c>
      <c r="CY883">
        <v>0.28000000000000003</v>
      </c>
      <c r="CZ883">
        <v>0</v>
      </c>
      <c r="DA883">
        <v>0</v>
      </c>
      <c r="DB883">
        <v>0</v>
      </c>
      <c r="DC883">
        <v>3.0000000000000001E-3</v>
      </c>
      <c r="DD883">
        <v>0.25299999000000001</v>
      </c>
      <c r="DE883">
        <v>0</v>
      </c>
      <c r="DF883">
        <v>2014</v>
      </c>
      <c r="DG883">
        <v>8.0399998E-2</v>
      </c>
      <c r="DH883">
        <v>6.6E-3</v>
      </c>
      <c r="DI883">
        <v>7.3799998000000006E-2</v>
      </c>
      <c r="DJ883">
        <v>0.16980000000000001</v>
      </c>
      <c r="DK883">
        <v>0.17639999000000001</v>
      </c>
      <c r="DR883">
        <v>0</v>
      </c>
      <c r="DS883">
        <v>0</v>
      </c>
      <c r="DT883">
        <v>0</v>
      </c>
      <c r="DU883">
        <v>0</v>
      </c>
      <c r="DV883">
        <v>51332</v>
      </c>
      <c r="DW883">
        <v>1864069.5</v>
      </c>
      <c r="DX883">
        <v>45.900002000000001</v>
      </c>
      <c r="DY883">
        <v>11.3</v>
      </c>
      <c r="DZ883">
        <v>36.313999000000003</v>
      </c>
      <c r="EA883">
        <v>18034</v>
      </c>
      <c r="EC883">
        <v>37308</v>
      </c>
      <c r="ED883">
        <v>558611</v>
      </c>
      <c r="EE883">
        <v>69.300003000000004</v>
      </c>
      <c r="EF883">
        <v>14.973000000000001</v>
      </c>
      <c r="EG883">
        <v>33124</v>
      </c>
      <c r="EH883">
        <v>514639.94</v>
      </c>
      <c r="EI883">
        <v>69.199996999999996</v>
      </c>
      <c r="EJ883">
        <v>15.537000000000001</v>
      </c>
      <c r="EN883">
        <v>8</v>
      </c>
      <c r="EO883">
        <v>29.712</v>
      </c>
      <c r="EP883">
        <v>4176</v>
      </c>
      <c r="ES883">
        <v>0</v>
      </c>
      <c r="EV883">
        <v>106674</v>
      </c>
      <c r="EW883">
        <v>0</v>
      </c>
      <c r="EX883">
        <v>0</v>
      </c>
      <c r="EZ883">
        <v>5393224.5</v>
      </c>
      <c r="FA883">
        <v>498910.66</v>
      </c>
      <c r="FB883">
        <v>5879835.5</v>
      </c>
      <c r="FI883">
        <v>7581882.5</v>
      </c>
      <c r="FN883">
        <v>-270.39100000000002</v>
      </c>
      <c r="FP883">
        <v>4955.3989000000001</v>
      </c>
      <c r="FR883">
        <v>263373.94</v>
      </c>
      <c r="FS883">
        <v>2869.085</v>
      </c>
      <c r="FV883">
        <v>2675.3391000000001</v>
      </c>
      <c r="FW883">
        <v>273873.75</v>
      </c>
      <c r="FX883">
        <v>173455.69</v>
      </c>
      <c r="FZ883">
        <v>39312.809000000001</v>
      </c>
      <c r="GA883">
        <v>29569.523000000001</v>
      </c>
      <c r="GB883">
        <v>68882.327999999994</v>
      </c>
      <c r="GG883">
        <v>25525.717000000001</v>
      </c>
      <c r="GL883">
        <v>-111279.52</v>
      </c>
      <c r="GM883">
        <v>1833.002</v>
      </c>
      <c r="GN883">
        <v>-315.09697999999997</v>
      </c>
      <c r="GO883">
        <v>-44.706001000000001</v>
      </c>
      <c r="GP883">
        <v>448.46301</v>
      </c>
      <c r="GQ883">
        <v>432424.34</v>
      </c>
      <c r="GR883">
        <v>-611522.43999999994</v>
      </c>
      <c r="GS883">
        <v>-547548.5</v>
      </c>
      <c r="GV883">
        <v>-63973.934000000001</v>
      </c>
      <c r="HA883">
        <v>-123.709</v>
      </c>
      <c r="HB883">
        <v>-7017.0571</v>
      </c>
      <c r="HD883">
        <v>-588.17998999999998</v>
      </c>
      <c r="HE883">
        <v>-619251.38</v>
      </c>
      <c r="HG883">
        <v>7581882.5</v>
      </c>
    </row>
    <row r="884" spans="1:215" x14ac:dyDescent="0.25">
      <c r="A884">
        <v>63</v>
      </c>
      <c r="B884" t="s">
        <v>1023</v>
      </c>
      <c r="C884">
        <v>2013</v>
      </c>
      <c r="E884" t="s">
        <v>1024</v>
      </c>
      <c r="F884">
        <v>1957</v>
      </c>
      <c r="G884">
        <v>0</v>
      </c>
      <c r="I884">
        <v>0</v>
      </c>
      <c r="J884" t="s">
        <v>1011</v>
      </c>
      <c r="K884" t="s">
        <v>1012</v>
      </c>
      <c r="L884" t="s">
        <v>1012</v>
      </c>
      <c r="M884">
        <v>4</v>
      </c>
      <c r="N884" t="s">
        <v>730</v>
      </c>
      <c r="O884">
        <v>1</v>
      </c>
      <c r="P884" t="s">
        <v>616</v>
      </c>
      <c r="Q884" t="s">
        <v>713</v>
      </c>
      <c r="R884">
        <v>1</v>
      </c>
      <c r="T884" s="60">
        <v>41455</v>
      </c>
      <c r="U884" s="60">
        <v>41455</v>
      </c>
      <c r="V884" s="60">
        <v>41455</v>
      </c>
      <c r="W884" t="s">
        <v>201</v>
      </c>
      <c r="X884" t="s">
        <v>1013</v>
      </c>
      <c r="Y884" t="s">
        <v>627</v>
      </c>
      <c r="Z884">
        <v>2.5000000000000001E-2</v>
      </c>
      <c r="AA884">
        <v>7.9999998000000003E-2</v>
      </c>
      <c r="AB884">
        <v>1</v>
      </c>
      <c r="AC884">
        <v>0</v>
      </c>
      <c r="AD884">
        <v>3</v>
      </c>
      <c r="AE884">
        <v>1</v>
      </c>
      <c r="AF884">
        <v>3</v>
      </c>
      <c r="AG884">
        <v>30</v>
      </c>
      <c r="AI884" t="s">
        <v>1025</v>
      </c>
      <c r="AJ884" t="s">
        <v>1026</v>
      </c>
      <c r="AO884">
        <v>7993837.5</v>
      </c>
      <c r="AP884">
        <v>7834028.5</v>
      </c>
      <c r="AQ884">
        <v>-366542.28</v>
      </c>
      <c r="AR884">
        <v>0</v>
      </c>
      <c r="AS884">
        <v>0</v>
      </c>
      <c r="AT884">
        <v>0</v>
      </c>
      <c r="AU884">
        <v>1</v>
      </c>
      <c r="AV884">
        <v>4</v>
      </c>
      <c r="AX884">
        <v>0</v>
      </c>
      <c r="AY884">
        <v>0.33333333999999998</v>
      </c>
      <c r="AZ884">
        <v>3</v>
      </c>
      <c r="BA884">
        <v>0</v>
      </c>
      <c r="BB884">
        <v>0</v>
      </c>
      <c r="BC884">
        <v>4</v>
      </c>
      <c r="BD884">
        <v>2</v>
      </c>
      <c r="BE884">
        <v>1</v>
      </c>
      <c r="BF884">
        <v>1.25</v>
      </c>
      <c r="BG884">
        <v>0.80000000999999998</v>
      </c>
      <c r="BP884" s="60">
        <v>41455</v>
      </c>
      <c r="BQ884">
        <v>8096437</v>
      </c>
      <c r="BR884">
        <v>11134637</v>
      </c>
      <c r="BS884">
        <v>0.72699999999999998</v>
      </c>
      <c r="BT884">
        <v>3038200.5</v>
      </c>
      <c r="BV884">
        <v>1880213</v>
      </c>
      <c r="BW884">
        <v>274655.28000000003</v>
      </c>
      <c r="BX884">
        <v>1</v>
      </c>
      <c r="BY884">
        <v>0</v>
      </c>
      <c r="BZ884">
        <v>0</v>
      </c>
      <c r="CA884">
        <v>0</v>
      </c>
      <c r="CC884">
        <v>0.10399999</v>
      </c>
      <c r="CE884">
        <v>0.109</v>
      </c>
      <c r="CG884">
        <v>4.8000000000000001E-2</v>
      </c>
      <c r="CJ884">
        <v>8.3999999000000006E-2</v>
      </c>
      <c r="CL884">
        <v>6.7000002000000003E-2</v>
      </c>
      <c r="CM884">
        <v>8.3999999000000006E-2</v>
      </c>
      <c r="CS884">
        <v>0</v>
      </c>
      <c r="CT884">
        <v>0</v>
      </c>
      <c r="CU884">
        <v>0</v>
      </c>
      <c r="CV884">
        <v>0.25</v>
      </c>
      <c r="CW884">
        <v>0.112</v>
      </c>
      <c r="CX884">
        <v>0.13800000000000001</v>
      </c>
      <c r="CY884">
        <v>0.14099999999999999</v>
      </c>
      <c r="CZ884">
        <v>0</v>
      </c>
      <c r="DA884">
        <v>0</v>
      </c>
      <c r="DB884">
        <v>0</v>
      </c>
      <c r="DC884">
        <v>0</v>
      </c>
      <c r="DD884">
        <v>0.24099999999999999</v>
      </c>
      <c r="DE884">
        <v>0</v>
      </c>
      <c r="DF884">
        <v>2015</v>
      </c>
      <c r="DG884">
        <v>8.3100006000000004E-2</v>
      </c>
      <c r="DH884">
        <v>1.15E-2</v>
      </c>
      <c r="DI884">
        <v>7.1599997999999998E-2</v>
      </c>
      <c r="DJ884">
        <v>0.16969999999999999</v>
      </c>
      <c r="DK884">
        <v>0.18120000999999999</v>
      </c>
      <c r="DR884">
        <v>0</v>
      </c>
      <c r="DS884">
        <v>0</v>
      </c>
      <c r="DT884">
        <v>0</v>
      </c>
      <c r="DU884">
        <v>0</v>
      </c>
      <c r="DV884">
        <v>50833</v>
      </c>
      <c r="DW884">
        <v>1880213</v>
      </c>
      <c r="DX884">
        <v>45.799999</v>
      </c>
      <c r="DY884">
        <v>11.3</v>
      </c>
      <c r="DZ884">
        <v>36.987999000000002</v>
      </c>
      <c r="EA884">
        <v>18550</v>
      </c>
      <c r="EB884">
        <v>209</v>
      </c>
      <c r="EC884">
        <v>40216</v>
      </c>
      <c r="ED884">
        <v>589871</v>
      </c>
      <c r="EE884">
        <v>69.400002000000001</v>
      </c>
      <c r="EF884">
        <v>15.071</v>
      </c>
      <c r="EG884">
        <v>34722</v>
      </c>
      <c r="EH884">
        <v>542044.75</v>
      </c>
      <c r="EN884">
        <v>7</v>
      </c>
      <c r="EO884">
        <v>26.544001000000002</v>
      </c>
      <c r="EP884">
        <v>4410</v>
      </c>
      <c r="ES884">
        <v>1077</v>
      </c>
      <c r="EU884">
        <v>1077</v>
      </c>
      <c r="EV884">
        <v>109808</v>
      </c>
      <c r="EW884">
        <v>0</v>
      </c>
      <c r="EX884">
        <v>0</v>
      </c>
      <c r="FB884">
        <v>6156747</v>
      </c>
      <c r="FI884">
        <v>7993837.5</v>
      </c>
      <c r="FN884">
        <v>-230.33099999999999</v>
      </c>
      <c r="FP884">
        <v>9698.8827999999994</v>
      </c>
      <c r="FR884">
        <v>274655.28000000003</v>
      </c>
      <c r="FS884">
        <v>3475.123</v>
      </c>
      <c r="FV884">
        <v>2446.627</v>
      </c>
      <c r="FW884">
        <v>290275.90999999997</v>
      </c>
      <c r="FX884">
        <v>744745.94</v>
      </c>
      <c r="FZ884">
        <v>25616.671999999999</v>
      </c>
      <c r="GA884">
        <v>16127.814</v>
      </c>
      <c r="GB884">
        <v>41744.483999999997</v>
      </c>
      <c r="GG884">
        <v>128901.06</v>
      </c>
      <c r="GL884">
        <v>-138389.66</v>
      </c>
      <c r="GM884">
        <v>1722.2</v>
      </c>
      <c r="GN884">
        <v>-715.69397000000004</v>
      </c>
      <c r="GO884">
        <v>-485.36300999999997</v>
      </c>
      <c r="GP884">
        <v>489.19299000000001</v>
      </c>
      <c r="GQ884">
        <v>1068773.5</v>
      </c>
      <c r="GR884">
        <v>-646708.31000000006</v>
      </c>
      <c r="GS884">
        <v>-580649.25</v>
      </c>
      <c r="GV884">
        <v>-66059.039000000004</v>
      </c>
      <c r="HA884">
        <v>-622.34100000000001</v>
      </c>
      <c r="HB884">
        <v>-7575.8828000000003</v>
      </c>
      <c r="HD884">
        <v>-1911.665</v>
      </c>
      <c r="HE884">
        <v>-656818.18999999994</v>
      </c>
      <c r="HG884">
        <v>7993837.5</v>
      </c>
    </row>
    <row r="885" spans="1:215" x14ac:dyDescent="0.25">
      <c r="A885">
        <v>63</v>
      </c>
      <c r="B885" t="s">
        <v>1023</v>
      </c>
      <c r="C885">
        <v>2014</v>
      </c>
      <c r="E885" t="s">
        <v>1024</v>
      </c>
      <c r="F885">
        <v>1957</v>
      </c>
      <c r="G885">
        <v>0</v>
      </c>
      <c r="I885">
        <v>0</v>
      </c>
      <c r="J885" t="s">
        <v>1011</v>
      </c>
      <c r="K885" t="s">
        <v>1012</v>
      </c>
      <c r="L885" t="s">
        <v>1012</v>
      </c>
      <c r="M885">
        <v>4</v>
      </c>
      <c r="N885" t="s">
        <v>730</v>
      </c>
      <c r="O885">
        <v>1</v>
      </c>
      <c r="P885" t="s">
        <v>616</v>
      </c>
      <c r="Q885" t="s">
        <v>713</v>
      </c>
      <c r="R885">
        <v>1</v>
      </c>
      <c r="T885" s="60">
        <v>41820</v>
      </c>
      <c r="U885" s="60">
        <v>41820</v>
      </c>
      <c r="V885" s="60">
        <v>41820</v>
      </c>
      <c r="W885" t="s">
        <v>201</v>
      </c>
      <c r="X885" t="s">
        <v>1013</v>
      </c>
      <c r="Y885" t="s">
        <v>627</v>
      </c>
      <c r="Z885">
        <v>2.5000000000000001E-2</v>
      </c>
      <c r="AA885">
        <v>7.9999998000000003E-2</v>
      </c>
      <c r="AB885">
        <v>1</v>
      </c>
      <c r="AC885">
        <v>0</v>
      </c>
      <c r="AD885">
        <v>3</v>
      </c>
      <c r="AE885">
        <v>1</v>
      </c>
      <c r="AF885">
        <v>3</v>
      </c>
      <c r="AG885">
        <v>30</v>
      </c>
      <c r="AI885" t="s">
        <v>1027</v>
      </c>
      <c r="AJ885" t="s">
        <v>1026</v>
      </c>
      <c r="AO885">
        <v>9136782</v>
      </c>
      <c r="AP885">
        <v>8096437</v>
      </c>
      <c r="AQ885">
        <v>-342215.75</v>
      </c>
      <c r="AR885">
        <v>0</v>
      </c>
      <c r="AS885">
        <v>0</v>
      </c>
      <c r="AT885">
        <v>0</v>
      </c>
      <c r="AU885">
        <v>1</v>
      </c>
      <c r="AV885">
        <v>4</v>
      </c>
      <c r="AX885">
        <v>0</v>
      </c>
      <c r="AY885">
        <v>0.33333333999999998</v>
      </c>
      <c r="AZ885">
        <v>3</v>
      </c>
      <c r="BA885">
        <v>0</v>
      </c>
      <c r="BB885">
        <v>0</v>
      </c>
      <c r="BC885">
        <v>4</v>
      </c>
      <c r="BD885">
        <v>2</v>
      </c>
      <c r="BE885">
        <v>1</v>
      </c>
      <c r="BF885">
        <v>1.25</v>
      </c>
      <c r="BG885">
        <v>0.80000000999999998</v>
      </c>
      <c r="BP885" s="60">
        <v>41820</v>
      </c>
      <c r="BQ885">
        <v>8637759</v>
      </c>
      <c r="BR885">
        <v>11494572</v>
      </c>
      <c r="BS885">
        <v>0.75099998999999995</v>
      </c>
      <c r="BT885">
        <v>2856813</v>
      </c>
      <c r="BV885">
        <v>1902719.9</v>
      </c>
      <c r="BW885">
        <v>326370.34000000003</v>
      </c>
      <c r="BX885">
        <v>1</v>
      </c>
      <c r="BY885">
        <v>0</v>
      </c>
      <c r="BZ885">
        <v>0</v>
      </c>
      <c r="CA885">
        <v>0</v>
      </c>
      <c r="CC885">
        <v>0.192</v>
      </c>
      <c r="CE885">
        <v>0.10399999</v>
      </c>
      <c r="CG885">
        <v>0.13200000000000001</v>
      </c>
      <c r="CJ885">
        <v>8.6000003000000005E-2</v>
      </c>
      <c r="CL885">
        <v>7.1999996999999996E-2</v>
      </c>
      <c r="CM885">
        <v>9.3999997000000002E-2</v>
      </c>
      <c r="CS885">
        <v>0</v>
      </c>
      <c r="CT885">
        <v>0</v>
      </c>
      <c r="CU885">
        <v>0</v>
      </c>
      <c r="CV885">
        <v>0.45700002000000001</v>
      </c>
      <c r="CW885">
        <v>0.123</v>
      </c>
      <c r="CX885">
        <v>0.109</v>
      </c>
      <c r="CY885">
        <v>0.23200001000000001</v>
      </c>
      <c r="CZ885">
        <v>0</v>
      </c>
      <c r="DA885">
        <v>0</v>
      </c>
      <c r="DB885">
        <v>0</v>
      </c>
      <c r="DC885">
        <v>1E-3</v>
      </c>
      <c r="DD885">
        <v>0.30899999</v>
      </c>
      <c r="DE885">
        <v>1E-3</v>
      </c>
      <c r="DF885">
        <v>2016</v>
      </c>
      <c r="DG885">
        <v>8.2100004000000004E-2</v>
      </c>
      <c r="DH885">
        <v>1.3200000999999999E-2</v>
      </c>
      <c r="DI885">
        <v>6.8899997000000004E-2</v>
      </c>
      <c r="DJ885">
        <v>0.1595</v>
      </c>
      <c r="DK885">
        <v>0.17269999999999999</v>
      </c>
      <c r="DR885">
        <v>0</v>
      </c>
      <c r="DS885">
        <v>0</v>
      </c>
      <c r="DT885">
        <v>0</v>
      </c>
      <c r="DU885">
        <v>0</v>
      </c>
      <c r="DV885">
        <v>50621</v>
      </c>
      <c r="DW885">
        <v>1902719.9</v>
      </c>
      <c r="DX885">
        <v>45.700001</v>
      </c>
      <c r="DY885">
        <v>11.3</v>
      </c>
      <c r="DZ885">
        <v>37.588000999999998</v>
      </c>
      <c r="EA885">
        <v>18933</v>
      </c>
      <c r="EC885">
        <v>41000</v>
      </c>
      <c r="ED885">
        <v>618730.5</v>
      </c>
      <c r="EF885">
        <v>15.090987999999999</v>
      </c>
      <c r="EG885">
        <v>36368</v>
      </c>
      <c r="EH885">
        <v>567676.68999999994</v>
      </c>
      <c r="EN885">
        <v>5</v>
      </c>
      <c r="EO885">
        <v>19.559999000000001</v>
      </c>
      <c r="EP885">
        <v>4627</v>
      </c>
      <c r="ES885">
        <v>0</v>
      </c>
      <c r="EV885">
        <v>110554</v>
      </c>
      <c r="EW885">
        <v>0</v>
      </c>
      <c r="EX885">
        <v>1</v>
      </c>
      <c r="FB885">
        <v>6437988.5</v>
      </c>
      <c r="FN885">
        <v>-195.07599999999999</v>
      </c>
      <c r="FP885">
        <v>14025.328</v>
      </c>
      <c r="FR885">
        <v>326370.34000000003</v>
      </c>
      <c r="FS885">
        <v>2909.4231</v>
      </c>
      <c r="FV885">
        <v>2252.2060999999999</v>
      </c>
      <c r="FW885">
        <v>345557.28</v>
      </c>
      <c r="FX885">
        <v>1300741.1000000001</v>
      </c>
      <c r="FZ885">
        <v>40920.934000000001</v>
      </c>
      <c r="GA885">
        <v>7855.7079999999996</v>
      </c>
      <c r="GB885">
        <v>48776.641000000003</v>
      </c>
      <c r="GG885">
        <v>290233.96999999997</v>
      </c>
      <c r="GL885">
        <v>-155565.67000000001</v>
      </c>
      <c r="GM885">
        <v>430.55599999999998</v>
      </c>
      <c r="GN885">
        <v>92.875998999999993</v>
      </c>
      <c r="GO885">
        <v>287.952</v>
      </c>
      <c r="GP885">
        <v>450.45299999999997</v>
      </c>
      <c r="GQ885">
        <v>1830717.3</v>
      </c>
      <c r="GR885">
        <v>-677097.44</v>
      </c>
      <c r="GS885">
        <v>-610498.13</v>
      </c>
      <c r="GV885">
        <v>-66599.281000000003</v>
      </c>
      <c r="HA885">
        <v>-1421.856</v>
      </c>
      <c r="HB885">
        <v>-7336.9219000000003</v>
      </c>
      <c r="HD885">
        <v>-1916.84</v>
      </c>
      <c r="HE885">
        <v>-687773</v>
      </c>
      <c r="HG885">
        <v>9136782</v>
      </c>
    </row>
    <row r="886" spans="1:215" x14ac:dyDescent="0.25">
      <c r="A886">
        <v>64</v>
      </c>
      <c r="B886" t="s">
        <v>1028</v>
      </c>
      <c r="C886">
        <v>2001</v>
      </c>
      <c r="E886" t="s">
        <v>1029</v>
      </c>
      <c r="F886">
        <v>1946</v>
      </c>
      <c r="G886">
        <v>0</v>
      </c>
      <c r="I886">
        <v>0</v>
      </c>
      <c r="J886" t="s">
        <v>1011</v>
      </c>
      <c r="K886" t="s">
        <v>1012</v>
      </c>
      <c r="L886" t="s">
        <v>1012</v>
      </c>
      <c r="M886">
        <v>2</v>
      </c>
      <c r="N886" t="s">
        <v>625</v>
      </c>
      <c r="O886">
        <v>0</v>
      </c>
      <c r="P886" t="s">
        <v>633</v>
      </c>
      <c r="Q886" t="s">
        <v>626</v>
      </c>
      <c r="R886">
        <v>2</v>
      </c>
      <c r="S886">
        <v>1</v>
      </c>
      <c r="T886" s="60">
        <v>37072</v>
      </c>
      <c r="U886" s="60">
        <v>37072</v>
      </c>
      <c r="V886" s="60">
        <v>37072</v>
      </c>
      <c r="W886" t="s">
        <v>201</v>
      </c>
      <c r="X886" t="s">
        <v>714</v>
      </c>
      <c r="Y886" t="s">
        <v>619</v>
      </c>
      <c r="Z886">
        <v>3.5000000000000003E-2</v>
      </c>
      <c r="AA886">
        <v>7.9999998000000003E-2</v>
      </c>
      <c r="AB886">
        <v>1</v>
      </c>
      <c r="AC886">
        <v>0</v>
      </c>
      <c r="AD886">
        <v>5</v>
      </c>
      <c r="AE886">
        <v>1</v>
      </c>
      <c r="AF886">
        <v>1</v>
      </c>
      <c r="AG886">
        <v>30</v>
      </c>
      <c r="BP886" s="60">
        <v>37072</v>
      </c>
      <c r="BQ886">
        <v>21146294</v>
      </c>
      <c r="BR886">
        <v>21282204</v>
      </c>
      <c r="BS886">
        <v>0.99400001999999998</v>
      </c>
      <c r="BT886">
        <v>135909</v>
      </c>
      <c r="BV886">
        <v>2982051</v>
      </c>
      <c r="BW886">
        <v>324525.69</v>
      </c>
      <c r="BX886">
        <v>1</v>
      </c>
      <c r="BY886">
        <v>0</v>
      </c>
      <c r="BZ886">
        <v>0</v>
      </c>
      <c r="CA886">
        <v>0</v>
      </c>
      <c r="CC886">
        <v>-1.8999999E-2</v>
      </c>
      <c r="CE886">
        <v>5.3000002999999997E-2</v>
      </c>
      <c r="CG886">
        <v>0.105</v>
      </c>
      <c r="CS886">
        <v>0</v>
      </c>
      <c r="CT886">
        <v>0</v>
      </c>
      <c r="CU886">
        <v>0</v>
      </c>
      <c r="CV886">
        <v>0.52200000999999996</v>
      </c>
      <c r="CW886">
        <v>0.38499999000000001</v>
      </c>
      <c r="CX886">
        <v>0.13699998999999999</v>
      </c>
      <c r="CY886">
        <v>0.45900002000000001</v>
      </c>
      <c r="CZ886">
        <v>0.45900002000000001</v>
      </c>
      <c r="DA886">
        <v>0</v>
      </c>
      <c r="DB886">
        <v>0</v>
      </c>
      <c r="DC886">
        <v>1.8999999E-2</v>
      </c>
      <c r="DD886">
        <v>0</v>
      </c>
      <c r="DE886">
        <v>0</v>
      </c>
      <c r="DF886">
        <v>2003</v>
      </c>
      <c r="DG886">
        <v>0.20459999000000001</v>
      </c>
      <c r="DH886">
        <v>0.1</v>
      </c>
      <c r="DI886">
        <v>0.1046</v>
      </c>
      <c r="DJ886">
        <v>0.1154</v>
      </c>
      <c r="DK886">
        <v>0.21540001</v>
      </c>
      <c r="DL886">
        <v>606110.56000000006</v>
      </c>
      <c r="DM886">
        <v>310944</v>
      </c>
      <c r="DN886">
        <v>295166.56</v>
      </c>
      <c r="DO886">
        <v>344128.69</v>
      </c>
      <c r="DP886">
        <v>642333.81000000006</v>
      </c>
      <c r="DQ886">
        <v>2982051</v>
      </c>
      <c r="DR886">
        <v>0</v>
      </c>
      <c r="DS886">
        <v>0</v>
      </c>
      <c r="DT886">
        <v>0</v>
      </c>
      <c r="DU886">
        <v>0</v>
      </c>
      <c r="DV886">
        <v>72688</v>
      </c>
      <c r="DW886">
        <v>2982051</v>
      </c>
      <c r="DX886">
        <v>42.400002000000001</v>
      </c>
      <c r="DY886">
        <v>11.3</v>
      </c>
      <c r="DZ886">
        <v>41.025002000000001</v>
      </c>
      <c r="EA886">
        <v>4203</v>
      </c>
      <c r="EB886">
        <v>4727</v>
      </c>
      <c r="EC886">
        <v>29234</v>
      </c>
      <c r="ED886">
        <v>749891.06</v>
      </c>
      <c r="EF886">
        <v>25.651333000000001</v>
      </c>
      <c r="EG886">
        <v>26639</v>
      </c>
      <c r="EH886">
        <v>737218</v>
      </c>
      <c r="EN886">
        <v>596</v>
      </c>
      <c r="EO886">
        <v>11154</v>
      </c>
      <c r="EP886">
        <v>367</v>
      </c>
      <c r="ES886">
        <v>1632</v>
      </c>
      <c r="EU886">
        <v>1632</v>
      </c>
      <c r="EV886">
        <v>110852</v>
      </c>
      <c r="EW886">
        <v>0</v>
      </c>
      <c r="EX886">
        <v>1</v>
      </c>
      <c r="FB886">
        <v>9504921</v>
      </c>
      <c r="FN886">
        <v>-2556.547</v>
      </c>
      <c r="FP886">
        <v>335275.21999999997</v>
      </c>
      <c r="FQ886">
        <v>324525.69</v>
      </c>
      <c r="FV886">
        <v>0</v>
      </c>
      <c r="FW886">
        <v>659800.88</v>
      </c>
      <c r="FX886">
        <v>-875072.94</v>
      </c>
      <c r="FZ886">
        <v>392664.84</v>
      </c>
      <c r="GA886">
        <v>84962.023000000001</v>
      </c>
      <c r="GB886">
        <v>477626.88</v>
      </c>
      <c r="GG886">
        <v>258.33301</v>
      </c>
      <c r="GL886">
        <v>-22141.134999999998</v>
      </c>
      <c r="GM886">
        <v>124703.72</v>
      </c>
      <c r="GN886">
        <v>-112546.82</v>
      </c>
      <c r="GO886">
        <v>-109990.27</v>
      </c>
      <c r="GP886">
        <v>809.58398</v>
      </c>
      <c r="GQ886">
        <v>253438.55</v>
      </c>
      <c r="GR886">
        <v>-749891.06</v>
      </c>
      <c r="GS886">
        <v>-749891.06</v>
      </c>
      <c r="HA886">
        <v>-35046.718999999997</v>
      </c>
      <c r="HB886">
        <v>-3994.6909000000001</v>
      </c>
      <c r="HD886">
        <v>-14.433999999999999</v>
      </c>
      <c r="HE886">
        <v>-788946.94</v>
      </c>
      <c r="HG886">
        <v>20183688</v>
      </c>
    </row>
    <row r="887" spans="1:215" x14ac:dyDescent="0.25">
      <c r="A887">
        <v>64</v>
      </c>
      <c r="B887" t="s">
        <v>1028</v>
      </c>
      <c r="C887">
        <v>2002</v>
      </c>
      <c r="E887" t="s">
        <v>1029</v>
      </c>
      <c r="F887">
        <v>1946</v>
      </c>
      <c r="G887">
        <v>0</v>
      </c>
      <c r="I887">
        <v>0</v>
      </c>
      <c r="J887" t="s">
        <v>1011</v>
      </c>
      <c r="K887" t="s">
        <v>1012</v>
      </c>
      <c r="L887" t="s">
        <v>1012</v>
      </c>
      <c r="M887">
        <v>2</v>
      </c>
      <c r="N887" t="s">
        <v>625</v>
      </c>
      <c r="O887">
        <v>0</v>
      </c>
      <c r="P887" t="s">
        <v>633</v>
      </c>
      <c r="Q887" t="s">
        <v>626</v>
      </c>
      <c r="R887">
        <v>2</v>
      </c>
      <c r="S887">
        <v>1</v>
      </c>
      <c r="T887" s="60">
        <v>37437</v>
      </c>
      <c r="U887" s="60">
        <v>37437</v>
      </c>
      <c r="V887" s="60">
        <v>37437</v>
      </c>
      <c r="W887" t="s">
        <v>201</v>
      </c>
      <c r="X887" t="s">
        <v>714</v>
      </c>
      <c r="Y887" t="s">
        <v>619</v>
      </c>
      <c r="Z887">
        <v>3.5000000000000003E-2</v>
      </c>
      <c r="AA887">
        <v>7.9999998000000003E-2</v>
      </c>
      <c r="AB887">
        <v>1</v>
      </c>
      <c r="AC887">
        <v>0</v>
      </c>
      <c r="AD887">
        <v>5</v>
      </c>
      <c r="AE887">
        <v>1</v>
      </c>
      <c r="AF887">
        <v>1</v>
      </c>
      <c r="AG887">
        <v>30</v>
      </c>
      <c r="BP887" s="60">
        <v>37437</v>
      </c>
      <c r="BQ887">
        <v>22236104</v>
      </c>
      <c r="BR887">
        <v>23333936</v>
      </c>
      <c r="BS887">
        <v>0.95300001000000001</v>
      </c>
      <c r="BT887">
        <v>1097832</v>
      </c>
      <c r="BV887">
        <v>3213461</v>
      </c>
      <c r="BW887">
        <v>340000.56</v>
      </c>
      <c r="BX887">
        <v>1</v>
      </c>
      <c r="BY887">
        <v>0</v>
      </c>
      <c r="BZ887">
        <v>0</v>
      </c>
      <c r="CA887">
        <v>0</v>
      </c>
      <c r="CC887">
        <v>-2.7999999000000001E-2</v>
      </c>
      <c r="CE887">
        <v>8.9999999999999993E-3</v>
      </c>
      <c r="CG887">
        <v>5.9999998999999998E-2</v>
      </c>
      <c r="CS887">
        <v>0</v>
      </c>
      <c r="CT887">
        <v>0</v>
      </c>
      <c r="CU887">
        <v>0</v>
      </c>
      <c r="CV887">
        <v>0.48599997</v>
      </c>
      <c r="CW887">
        <v>0.34599998999999998</v>
      </c>
      <c r="CX887">
        <v>0.14000000000000001</v>
      </c>
      <c r="CY887">
        <v>0.48800000999999998</v>
      </c>
      <c r="CZ887">
        <v>0.435</v>
      </c>
      <c r="DA887">
        <v>0</v>
      </c>
      <c r="DB887">
        <v>0</v>
      </c>
      <c r="DC887">
        <v>2.5999998999999999E-2</v>
      </c>
      <c r="DD887">
        <v>0</v>
      </c>
      <c r="DE887">
        <v>0</v>
      </c>
      <c r="DF887">
        <v>2004</v>
      </c>
      <c r="DG887">
        <v>0.20569999999999999</v>
      </c>
      <c r="DH887">
        <v>0.1</v>
      </c>
      <c r="DI887">
        <v>0.10569998999999999</v>
      </c>
      <c r="DJ887">
        <v>0.1222</v>
      </c>
      <c r="DK887">
        <v>0.22219999000000001</v>
      </c>
      <c r="DL887">
        <v>661202.13</v>
      </c>
      <c r="DM887">
        <v>337413.28</v>
      </c>
      <c r="DN887">
        <v>323788.81</v>
      </c>
      <c r="DO887">
        <v>392684.94</v>
      </c>
      <c r="DP887">
        <v>714031.06</v>
      </c>
      <c r="DQ887">
        <v>3213461</v>
      </c>
      <c r="DR887">
        <v>0</v>
      </c>
      <c r="DS887">
        <v>0</v>
      </c>
      <c r="DT887">
        <v>0</v>
      </c>
      <c r="DU887">
        <v>0</v>
      </c>
      <c r="DV887">
        <v>73673</v>
      </c>
      <c r="DW887">
        <v>3213461</v>
      </c>
      <c r="DX887">
        <v>42.299999</v>
      </c>
      <c r="DY887">
        <v>11.2</v>
      </c>
      <c r="DZ887">
        <v>43.618000000000002</v>
      </c>
      <c r="EA887">
        <v>4588</v>
      </c>
      <c r="EB887">
        <v>4788</v>
      </c>
      <c r="EC887">
        <v>30865</v>
      </c>
      <c r="ED887">
        <v>860434.75</v>
      </c>
      <c r="EF887">
        <v>27.877361000000001</v>
      </c>
      <c r="EG887">
        <v>28128</v>
      </c>
      <c r="EH887">
        <v>737218</v>
      </c>
      <c r="EN887">
        <v>597</v>
      </c>
      <c r="EO887">
        <v>11590</v>
      </c>
      <c r="EP887">
        <v>414</v>
      </c>
      <c r="ES887">
        <v>1726</v>
      </c>
      <c r="EU887">
        <v>1726</v>
      </c>
      <c r="EV887">
        <v>113914</v>
      </c>
      <c r="EW887">
        <v>0</v>
      </c>
      <c r="EX887">
        <v>1</v>
      </c>
      <c r="FB887">
        <v>10589546</v>
      </c>
      <c r="FN887">
        <v>-4142.6980000000003</v>
      </c>
      <c r="FP887">
        <v>356684.66</v>
      </c>
      <c r="FQ887">
        <v>340000.56</v>
      </c>
      <c r="FV887">
        <v>0</v>
      </c>
      <c r="FW887">
        <v>696685.19</v>
      </c>
      <c r="FX887">
        <v>-1034796.1</v>
      </c>
      <c r="FZ887">
        <v>357735</v>
      </c>
      <c r="GA887">
        <v>99211.054999999993</v>
      </c>
      <c r="GB887">
        <v>456946.06</v>
      </c>
      <c r="GG887">
        <v>103.89400000000001</v>
      </c>
      <c r="GL887">
        <v>-23267.280999999999</v>
      </c>
      <c r="GM887">
        <v>62303.152000000002</v>
      </c>
      <c r="GN887">
        <v>-44248.171999999999</v>
      </c>
      <c r="GO887">
        <v>-40105.472999999998</v>
      </c>
      <c r="GP887">
        <v>2761.5810999999999</v>
      </c>
      <c r="GQ887">
        <v>116488.31</v>
      </c>
      <c r="GR887">
        <v>-860434.75</v>
      </c>
      <c r="GS887">
        <v>-860434.75</v>
      </c>
      <c r="HA887">
        <v>-31779.307000000001</v>
      </c>
      <c r="HB887">
        <v>-4439.4931999999999</v>
      </c>
      <c r="HD887">
        <v>-46.472999999999999</v>
      </c>
      <c r="HE887">
        <v>-896700.06</v>
      </c>
      <c r="HG887">
        <v>19403476</v>
      </c>
    </row>
    <row r="888" spans="1:215" x14ac:dyDescent="0.25">
      <c r="A888">
        <v>64</v>
      </c>
      <c r="B888" t="s">
        <v>1028</v>
      </c>
      <c r="C888">
        <v>2003</v>
      </c>
      <c r="E888" t="s">
        <v>1029</v>
      </c>
      <c r="F888">
        <v>1946</v>
      </c>
      <c r="G888">
        <v>0</v>
      </c>
      <c r="I888">
        <v>0</v>
      </c>
      <c r="J888" t="s">
        <v>1011</v>
      </c>
      <c r="K888" t="s">
        <v>1012</v>
      </c>
      <c r="L888" t="s">
        <v>1012</v>
      </c>
      <c r="M888">
        <v>2</v>
      </c>
      <c r="N888" t="s">
        <v>625</v>
      </c>
      <c r="O888">
        <v>0</v>
      </c>
      <c r="P888" t="s">
        <v>633</v>
      </c>
      <c r="Q888" t="s">
        <v>626</v>
      </c>
      <c r="R888">
        <v>2</v>
      </c>
      <c r="S888">
        <v>1</v>
      </c>
      <c r="T888" s="60">
        <v>37802</v>
      </c>
      <c r="U888" s="60">
        <v>37802</v>
      </c>
      <c r="V888" s="60">
        <v>37802</v>
      </c>
      <c r="W888" t="s">
        <v>201</v>
      </c>
      <c r="X888" t="s">
        <v>848</v>
      </c>
      <c r="Y888" t="s">
        <v>619</v>
      </c>
      <c r="Z888">
        <v>3.5000000000000003E-2</v>
      </c>
      <c r="AA888">
        <v>7.9999998000000003E-2</v>
      </c>
      <c r="AB888">
        <v>1</v>
      </c>
      <c r="AC888">
        <v>0</v>
      </c>
      <c r="AD888">
        <v>5</v>
      </c>
      <c r="AE888">
        <v>1</v>
      </c>
      <c r="AF888">
        <v>1</v>
      </c>
      <c r="AG888">
        <v>30</v>
      </c>
      <c r="BP888" s="60">
        <v>37802</v>
      </c>
      <c r="BQ888">
        <v>20047982</v>
      </c>
      <c r="BR888">
        <v>24719450</v>
      </c>
      <c r="BS888">
        <v>0.81099999</v>
      </c>
      <c r="BT888">
        <v>4671468</v>
      </c>
      <c r="BV888">
        <v>3373058</v>
      </c>
      <c r="BW888">
        <v>376659.72</v>
      </c>
      <c r="BX888">
        <v>0.94499999000000001</v>
      </c>
      <c r="BY888">
        <v>0</v>
      </c>
      <c r="BZ888">
        <v>0</v>
      </c>
      <c r="CA888">
        <v>0</v>
      </c>
      <c r="CC888">
        <v>4.8000000000000001E-2</v>
      </c>
      <c r="CE888">
        <v>0</v>
      </c>
      <c r="CG888">
        <v>3.5000000000000003E-2</v>
      </c>
      <c r="CS888">
        <v>0</v>
      </c>
      <c r="CT888">
        <v>0</v>
      </c>
      <c r="CU888">
        <v>0</v>
      </c>
      <c r="CV888">
        <v>0.51300000999999995</v>
      </c>
      <c r="CW888">
        <v>0.38</v>
      </c>
      <c r="CX888">
        <v>0.13300000000000001</v>
      </c>
      <c r="CY888">
        <v>0.45200002</v>
      </c>
      <c r="CZ888">
        <v>0.40000001000000002</v>
      </c>
      <c r="DA888">
        <v>0</v>
      </c>
      <c r="DB888">
        <v>0</v>
      </c>
      <c r="DC888">
        <v>3.5000000000000003E-2</v>
      </c>
      <c r="DD888">
        <v>0</v>
      </c>
      <c r="DE888">
        <v>0</v>
      </c>
      <c r="DF888">
        <v>2005</v>
      </c>
      <c r="DG888">
        <v>0.20919999</v>
      </c>
      <c r="DH888">
        <v>0.1</v>
      </c>
      <c r="DI888">
        <v>0.10920000000000001</v>
      </c>
      <c r="DJ888">
        <v>0.17749999</v>
      </c>
      <c r="DK888">
        <v>0.27750000000000002</v>
      </c>
      <c r="DL888">
        <v>693677.94</v>
      </c>
      <c r="DM888">
        <v>347987.94</v>
      </c>
      <c r="DN888">
        <v>345690</v>
      </c>
      <c r="DO888">
        <v>598717.81000000006</v>
      </c>
      <c r="DP888">
        <v>936023.63</v>
      </c>
      <c r="DQ888">
        <v>3373058</v>
      </c>
      <c r="DR888">
        <v>0</v>
      </c>
      <c r="DS888">
        <v>0</v>
      </c>
      <c r="DT888">
        <v>0</v>
      </c>
      <c r="DU888">
        <v>0</v>
      </c>
      <c r="DV888">
        <v>74347</v>
      </c>
      <c r="DW888">
        <v>3373058</v>
      </c>
      <c r="DX888">
        <v>42.400002000000001</v>
      </c>
      <c r="DY888">
        <v>11.3</v>
      </c>
      <c r="DZ888">
        <v>45.368999000000002</v>
      </c>
      <c r="EA888">
        <v>5031</v>
      </c>
      <c r="EB888">
        <v>5300</v>
      </c>
      <c r="EC888">
        <v>32249</v>
      </c>
      <c r="ED888">
        <v>930449.63</v>
      </c>
      <c r="EF888">
        <v>28.852045</v>
      </c>
      <c r="EG888">
        <v>29423</v>
      </c>
      <c r="EH888">
        <v>876196</v>
      </c>
      <c r="EN888">
        <v>604</v>
      </c>
      <c r="EO888">
        <v>11853</v>
      </c>
      <c r="EP888">
        <v>410</v>
      </c>
      <c r="ES888">
        <v>1812</v>
      </c>
      <c r="EU888">
        <v>1812</v>
      </c>
      <c r="EV888">
        <v>116927</v>
      </c>
      <c r="EW888">
        <v>0</v>
      </c>
      <c r="EX888">
        <v>1</v>
      </c>
      <c r="FB888">
        <v>11387543</v>
      </c>
      <c r="FN888">
        <v>-3227.248</v>
      </c>
      <c r="FP888">
        <v>378434.13</v>
      </c>
      <c r="FQ888">
        <v>355979.03</v>
      </c>
      <c r="FV888">
        <v>0</v>
      </c>
      <c r="FW888">
        <v>734413.13</v>
      </c>
      <c r="FX888">
        <v>456091.78</v>
      </c>
      <c r="FZ888">
        <v>298109.81</v>
      </c>
      <c r="GA888">
        <v>133210.70000000001</v>
      </c>
      <c r="GB888">
        <v>431320.53</v>
      </c>
      <c r="GG888">
        <v>87.039000999999999</v>
      </c>
      <c r="GL888">
        <v>-26289.195</v>
      </c>
      <c r="GM888">
        <v>47649.593999999997</v>
      </c>
      <c r="GN888">
        <v>-35520.218999999997</v>
      </c>
      <c r="GO888">
        <v>-32292.969000000001</v>
      </c>
      <c r="GP888">
        <v>351.53298999999998</v>
      </c>
      <c r="GQ888">
        <v>1608104.3</v>
      </c>
      <c r="GR888">
        <v>-930449.63</v>
      </c>
      <c r="GS888">
        <v>-930449.63</v>
      </c>
      <c r="HA888">
        <v>-28474.287</v>
      </c>
      <c r="HB888">
        <v>-4674.1737999999996</v>
      </c>
      <c r="HD888">
        <v>-1.4529999</v>
      </c>
      <c r="HE888">
        <v>-963599.56</v>
      </c>
      <c r="HG888">
        <v>20047982</v>
      </c>
    </row>
    <row r="889" spans="1:215" x14ac:dyDescent="0.25">
      <c r="A889">
        <v>64</v>
      </c>
      <c r="B889" t="s">
        <v>1028</v>
      </c>
      <c r="C889">
        <v>2004</v>
      </c>
      <c r="E889" t="s">
        <v>1029</v>
      </c>
      <c r="F889">
        <v>1946</v>
      </c>
      <c r="G889">
        <v>0</v>
      </c>
      <c r="I889">
        <v>0</v>
      </c>
      <c r="J889" t="s">
        <v>1011</v>
      </c>
      <c r="K889" t="s">
        <v>1012</v>
      </c>
      <c r="L889" t="s">
        <v>1012</v>
      </c>
      <c r="M889">
        <v>2</v>
      </c>
      <c r="N889" t="s">
        <v>625</v>
      </c>
      <c r="O889">
        <v>0</v>
      </c>
      <c r="P889" t="s">
        <v>633</v>
      </c>
      <c r="Q889" t="s">
        <v>626</v>
      </c>
      <c r="R889">
        <v>2</v>
      </c>
      <c r="S889">
        <v>1</v>
      </c>
      <c r="T889" s="60">
        <v>38168</v>
      </c>
      <c r="U889" s="60">
        <v>38168</v>
      </c>
      <c r="V889" s="60">
        <v>38168</v>
      </c>
      <c r="W889" t="s">
        <v>201</v>
      </c>
      <c r="X889" t="s">
        <v>848</v>
      </c>
      <c r="Y889" t="s">
        <v>619</v>
      </c>
      <c r="Z889">
        <v>3.5000000000000003E-2</v>
      </c>
      <c r="AA889">
        <v>7.9999998000000003E-2</v>
      </c>
      <c r="AB889">
        <v>1</v>
      </c>
      <c r="AC889">
        <v>0</v>
      </c>
      <c r="AD889">
        <v>5</v>
      </c>
      <c r="AE889">
        <v>1</v>
      </c>
      <c r="AF889">
        <v>1</v>
      </c>
      <c r="AG889">
        <v>30</v>
      </c>
      <c r="BP889" s="60">
        <v>38168</v>
      </c>
      <c r="BQ889">
        <v>21501572</v>
      </c>
      <c r="BR889">
        <v>26225260</v>
      </c>
      <c r="BS889">
        <v>0.81999999000000001</v>
      </c>
      <c r="BT889">
        <v>4723687</v>
      </c>
      <c r="BV889">
        <v>3408230</v>
      </c>
      <c r="BW889">
        <v>475400.53</v>
      </c>
      <c r="BX889">
        <v>0.75699996999999997</v>
      </c>
      <c r="BY889">
        <v>0</v>
      </c>
      <c r="BZ889">
        <v>0</v>
      </c>
      <c r="CA889">
        <v>0</v>
      </c>
      <c r="CC889">
        <v>0.124</v>
      </c>
      <c r="CE889">
        <v>4.5999999999999999E-2</v>
      </c>
      <c r="CG889">
        <v>3.9000000999999999E-2</v>
      </c>
      <c r="CS889">
        <v>0</v>
      </c>
      <c r="CT889">
        <v>0</v>
      </c>
      <c r="CU889">
        <v>0</v>
      </c>
      <c r="CV889">
        <v>0.57300001</v>
      </c>
      <c r="CW889">
        <v>0.39700001000000001</v>
      </c>
      <c r="CX889">
        <v>0.17599999999999999</v>
      </c>
      <c r="CY889">
        <v>0.41</v>
      </c>
      <c r="CZ889">
        <v>0.33500001000000001</v>
      </c>
      <c r="DA889">
        <v>0</v>
      </c>
      <c r="DB889">
        <v>0</v>
      </c>
      <c r="DC889">
        <v>1.7000001000000001E-2</v>
      </c>
      <c r="DD889">
        <v>0</v>
      </c>
      <c r="DE889">
        <v>0</v>
      </c>
      <c r="DF889">
        <v>2006</v>
      </c>
      <c r="DG889">
        <v>0.20930000000000001</v>
      </c>
      <c r="DH889">
        <v>0.11</v>
      </c>
      <c r="DI889">
        <v>9.9300004999999997E-2</v>
      </c>
      <c r="DJ889">
        <v>0.16760000999999999</v>
      </c>
      <c r="DK889">
        <v>0.27759999000000002</v>
      </c>
      <c r="DL889">
        <v>700046.75</v>
      </c>
      <c r="DM889">
        <v>367962</v>
      </c>
      <c r="DN889">
        <v>332035.78000000003</v>
      </c>
      <c r="DO889">
        <v>571219.38</v>
      </c>
      <c r="DP889">
        <v>946124.63</v>
      </c>
      <c r="DQ889">
        <v>3408230</v>
      </c>
      <c r="DR889">
        <v>0</v>
      </c>
      <c r="DS889">
        <v>0</v>
      </c>
      <c r="DT889">
        <v>0</v>
      </c>
      <c r="DU889">
        <v>0</v>
      </c>
      <c r="DV889">
        <v>73797</v>
      </c>
      <c r="DW889">
        <v>3408230</v>
      </c>
      <c r="DX889">
        <v>42.5</v>
      </c>
      <c r="DY889">
        <v>11.4</v>
      </c>
      <c r="DZ889">
        <v>46.183998000000003</v>
      </c>
      <c r="EA889">
        <v>5338</v>
      </c>
      <c r="EB889">
        <v>6336</v>
      </c>
      <c r="EC889">
        <v>34230</v>
      </c>
      <c r="ED889">
        <v>1024739.9</v>
      </c>
      <c r="EF889">
        <v>29.936893000000001</v>
      </c>
      <c r="EG889">
        <v>31052</v>
      </c>
      <c r="EH889">
        <v>962086</v>
      </c>
      <c r="EN889">
        <v>630</v>
      </c>
      <c r="EO889">
        <v>12747</v>
      </c>
      <c r="EP889">
        <v>626</v>
      </c>
      <c r="ES889">
        <v>1922</v>
      </c>
      <c r="EU889">
        <v>1922</v>
      </c>
      <c r="EV889">
        <v>119701</v>
      </c>
      <c r="EW889">
        <v>0</v>
      </c>
      <c r="EX889">
        <v>1</v>
      </c>
      <c r="FB889">
        <v>12625925</v>
      </c>
      <c r="FN889">
        <v>-2140.864</v>
      </c>
      <c r="FP889">
        <v>405614.09</v>
      </c>
      <c r="FQ889">
        <v>359762.56</v>
      </c>
      <c r="FV889">
        <v>0</v>
      </c>
      <c r="FW889">
        <v>765376.69</v>
      </c>
      <c r="FX889">
        <v>1985675.5</v>
      </c>
      <c r="FZ889">
        <v>279862.94</v>
      </c>
      <c r="GA889">
        <v>158216.20000000001</v>
      </c>
      <c r="GB889">
        <v>438079.13</v>
      </c>
      <c r="GG889">
        <v>62.438000000000002</v>
      </c>
      <c r="GL889">
        <v>-31832.93</v>
      </c>
      <c r="GM889">
        <v>35870.940999999999</v>
      </c>
      <c r="GN889">
        <v>-25289.224999999999</v>
      </c>
      <c r="GO889">
        <v>-23148.361000000001</v>
      </c>
      <c r="GP889">
        <v>488.17800999999997</v>
      </c>
      <c r="GQ889">
        <v>3168430.8</v>
      </c>
      <c r="GR889">
        <v>-1024739.9</v>
      </c>
      <c r="GS889">
        <v>-1024739.9</v>
      </c>
      <c r="HA889">
        <v>-36018.258000000002</v>
      </c>
      <c r="HB889">
        <v>-5265.2587999999996</v>
      </c>
      <c r="HD889">
        <v>-8.8819999999999997</v>
      </c>
      <c r="HE889">
        <v>-1066032.3</v>
      </c>
      <c r="HG889">
        <v>22150380</v>
      </c>
    </row>
    <row r="890" spans="1:215" x14ac:dyDescent="0.25">
      <c r="A890">
        <v>64</v>
      </c>
      <c r="B890" t="s">
        <v>1028</v>
      </c>
      <c r="C890">
        <v>2005</v>
      </c>
      <c r="E890" t="s">
        <v>1029</v>
      </c>
      <c r="F890">
        <v>1946</v>
      </c>
      <c r="G890">
        <v>0</v>
      </c>
      <c r="I890">
        <v>0</v>
      </c>
      <c r="J890" t="s">
        <v>1011</v>
      </c>
      <c r="K890" t="s">
        <v>1012</v>
      </c>
      <c r="L890" t="s">
        <v>1012</v>
      </c>
      <c r="M890">
        <v>2</v>
      </c>
      <c r="N890" t="s">
        <v>625</v>
      </c>
      <c r="O890">
        <v>0</v>
      </c>
      <c r="P890" t="s">
        <v>633</v>
      </c>
      <c r="Q890" t="s">
        <v>626</v>
      </c>
      <c r="R890">
        <v>2</v>
      </c>
      <c r="S890">
        <v>1</v>
      </c>
      <c r="T890" s="60">
        <v>38533</v>
      </c>
      <c r="U890" s="60">
        <v>38533</v>
      </c>
      <c r="V890" s="60">
        <v>38533</v>
      </c>
      <c r="W890" t="s">
        <v>201</v>
      </c>
      <c r="X890" t="s">
        <v>848</v>
      </c>
      <c r="Y890" t="s">
        <v>619</v>
      </c>
      <c r="Z890">
        <v>3.5000000000000003E-2</v>
      </c>
      <c r="AA890">
        <v>7.9999998000000003E-2</v>
      </c>
      <c r="AB890">
        <v>1</v>
      </c>
      <c r="AC890">
        <v>0</v>
      </c>
      <c r="AD890">
        <v>5</v>
      </c>
      <c r="AE890">
        <v>1</v>
      </c>
      <c r="AF890">
        <v>1</v>
      </c>
      <c r="AG890">
        <v>30</v>
      </c>
      <c r="BP890" s="60">
        <v>38533</v>
      </c>
      <c r="BQ890">
        <v>23049440</v>
      </c>
      <c r="BR890">
        <v>27881512</v>
      </c>
      <c r="BS890">
        <v>0.82699995999999998</v>
      </c>
      <c r="BT890">
        <v>4832072</v>
      </c>
      <c r="BV890">
        <v>3540649</v>
      </c>
      <c r="BW890">
        <v>593328.38</v>
      </c>
      <c r="BX890">
        <v>0.65599996000000005</v>
      </c>
      <c r="BY890">
        <v>0</v>
      </c>
      <c r="BZ890">
        <v>0</v>
      </c>
      <c r="CA890">
        <v>0</v>
      </c>
      <c r="CC890">
        <v>9.1999999999999998E-2</v>
      </c>
      <c r="CE890">
        <v>8.6999996999999996E-2</v>
      </c>
      <c r="CG890">
        <v>4.1999999000000003E-2</v>
      </c>
      <c r="CS890">
        <v>0</v>
      </c>
      <c r="CT890">
        <v>0</v>
      </c>
      <c r="CU890">
        <v>0</v>
      </c>
      <c r="CV890">
        <v>0.57300001</v>
      </c>
      <c r="CW890">
        <v>0.39700001000000001</v>
      </c>
      <c r="CX890">
        <v>0.17599999999999999</v>
      </c>
      <c r="CY890">
        <v>0.38099998000000002</v>
      </c>
      <c r="CZ890">
        <v>0.38099998000000002</v>
      </c>
      <c r="DA890">
        <v>0</v>
      </c>
      <c r="DB890">
        <v>7.0000000000000001E-3</v>
      </c>
      <c r="DC890">
        <v>3.7999999E-2</v>
      </c>
      <c r="DD890">
        <v>1E-3</v>
      </c>
      <c r="DE890">
        <v>0</v>
      </c>
      <c r="DF890">
        <v>2007</v>
      </c>
      <c r="DG890">
        <v>0.21049999</v>
      </c>
      <c r="DH890">
        <v>0.12</v>
      </c>
      <c r="DI890">
        <v>9.0500004999999994E-2</v>
      </c>
      <c r="DJ890">
        <v>0.1578</v>
      </c>
      <c r="DK890">
        <v>0.27779999</v>
      </c>
      <c r="DL890">
        <v>731821.38</v>
      </c>
      <c r="DM890">
        <v>399785.59</v>
      </c>
      <c r="DN890">
        <v>332035.75</v>
      </c>
      <c r="DO890">
        <v>558714.43999999994</v>
      </c>
      <c r="DP890">
        <v>983592.31</v>
      </c>
      <c r="DQ890">
        <v>3540649</v>
      </c>
      <c r="DR890">
        <v>0</v>
      </c>
      <c r="DS890">
        <v>0</v>
      </c>
      <c r="DT890">
        <v>0</v>
      </c>
      <c r="DU890">
        <v>0</v>
      </c>
      <c r="DV890">
        <v>73850</v>
      </c>
      <c r="DW890">
        <v>3540649</v>
      </c>
      <c r="DX890">
        <v>42.5</v>
      </c>
      <c r="DY890">
        <v>11.4</v>
      </c>
      <c r="DZ890">
        <v>47.944000000000003</v>
      </c>
      <c r="EA890">
        <v>5741</v>
      </c>
      <c r="EB890">
        <v>5951</v>
      </c>
      <c r="EC890">
        <v>36321</v>
      </c>
      <c r="ED890">
        <v>1152577.6000000001</v>
      </c>
      <c r="EF890">
        <v>31.733091000000002</v>
      </c>
      <c r="EG890">
        <v>33001</v>
      </c>
      <c r="EH890">
        <v>1067743</v>
      </c>
      <c r="EN890">
        <v>664</v>
      </c>
      <c r="EO890">
        <v>13823</v>
      </c>
      <c r="EP890">
        <v>618</v>
      </c>
      <c r="ES890">
        <v>2038</v>
      </c>
      <c r="EU890">
        <v>2038</v>
      </c>
      <c r="EV890">
        <v>121863</v>
      </c>
      <c r="EW890">
        <v>0</v>
      </c>
      <c r="EX890">
        <v>1</v>
      </c>
      <c r="FB890">
        <v>13976901</v>
      </c>
      <c r="FN890">
        <v>-2256.6489999999999</v>
      </c>
      <c r="FP890">
        <v>432500.25</v>
      </c>
      <c r="FQ890">
        <v>389416</v>
      </c>
      <c r="FV890">
        <v>0</v>
      </c>
      <c r="FW890">
        <v>821916.25</v>
      </c>
      <c r="FX890">
        <v>1473417.3</v>
      </c>
      <c r="FZ890">
        <v>310014.34000000003</v>
      </c>
      <c r="GA890">
        <v>203573.05</v>
      </c>
      <c r="GB890">
        <v>513587.38</v>
      </c>
      <c r="GG890">
        <v>210.423</v>
      </c>
      <c r="GL890">
        <v>-39523.059000000001</v>
      </c>
      <c r="GM890">
        <v>85226.483999999997</v>
      </c>
      <c r="GN890">
        <v>-74296.468999999997</v>
      </c>
      <c r="GO890">
        <v>-72039.820000000007</v>
      </c>
      <c r="GP890">
        <v>475.98800999999997</v>
      </c>
      <c r="GQ890">
        <v>2781014.3</v>
      </c>
      <c r="GR890">
        <v>-1152577.6000000001</v>
      </c>
      <c r="GS890">
        <v>-1152577.6000000001</v>
      </c>
      <c r="HA890">
        <v>-34346.273000000001</v>
      </c>
      <c r="HB890">
        <v>-5566.4282000000003</v>
      </c>
      <c r="HD890">
        <v>-47.516998000000001</v>
      </c>
      <c r="HE890">
        <v>-1192537.8999999999</v>
      </c>
      <c r="HG890">
        <v>23738856</v>
      </c>
    </row>
    <row r="891" spans="1:215" x14ac:dyDescent="0.25">
      <c r="A891">
        <v>64</v>
      </c>
      <c r="B891" t="s">
        <v>1028</v>
      </c>
      <c r="C891">
        <v>2006</v>
      </c>
      <c r="E891" t="s">
        <v>1029</v>
      </c>
      <c r="F891">
        <v>1946</v>
      </c>
      <c r="G891">
        <v>0</v>
      </c>
      <c r="I891">
        <v>0</v>
      </c>
      <c r="J891" t="s">
        <v>1011</v>
      </c>
      <c r="K891" t="s">
        <v>1012</v>
      </c>
      <c r="L891" t="s">
        <v>1012</v>
      </c>
      <c r="M891">
        <v>2</v>
      </c>
      <c r="N891" t="s">
        <v>625</v>
      </c>
      <c r="O891">
        <v>0</v>
      </c>
      <c r="P891" t="s">
        <v>633</v>
      </c>
      <c r="Q891" t="s">
        <v>626</v>
      </c>
      <c r="R891">
        <v>2</v>
      </c>
      <c r="S891">
        <v>1</v>
      </c>
      <c r="T891" s="60">
        <v>38898</v>
      </c>
      <c r="U891" s="60">
        <v>38898</v>
      </c>
      <c r="V891" s="60">
        <v>38898</v>
      </c>
      <c r="W891" t="s">
        <v>201</v>
      </c>
      <c r="X891" t="s">
        <v>848</v>
      </c>
      <c r="Y891" t="s">
        <v>619</v>
      </c>
      <c r="Z891">
        <v>3.2499999000000002E-2</v>
      </c>
      <c r="AA891">
        <v>7.9999998000000003E-2</v>
      </c>
      <c r="AB891">
        <v>1</v>
      </c>
      <c r="AC891">
        <v>0</v>
      </c>
      <c r="AD891">
        <v>5</v>
      </c>
      <c r="AE891">
        <v>1</v>
      </c>
      <c r="AF891">
        <v>1</v>
      </c>
      <c r="AG891">
        <v>30</v>
      </c>
      <c r="BP891" s="60">
        <v>38898</v>
      </c>
      <c r="BQ891">
        <v>24801644</v>
      </c>
      <c r="BR891">
        <v>30037130</v>
      </c>
      <c r="BS891">
        <v>0.82599997999999997</v>
      </c>
      <c r="BT891">
        <v>5235486</v>
      </c>
      <c r="BV891">
        <v>3775752</v>
      </c>
      <c r="BW891">
        <v>608134.31000000006</v>
      </c>
      <c r="BX891">
        <v>0.70599997000000003</v>
      </c>
      <c r="BY891">
        <v>0</v>
      </c>
      <c r="BZ891">
        <v>0</v>
      </c>
      <c r="CA891">
        <v>0</v>
      </c>
      <c r="CC891">
        <v>9.8000005000000001E-2</v>
      </c>
      <c r="CE891">
        <v>0.10399999</v>
      </c>
      <c r="CG891">
        <v>6.4999998000000003E-2</v>
      </c>
      <c r="CS891">
        <v>0</v>
      </c>
      <c r="CT891">
        <v>0</v>
      </c>
      <c r="CU891">
        <v>0</v>
      </c>
      <c r="CV891">
        <v>0.58899999000000003</v>
      </c>
      <c r="CW891">
        <v>0.38499999000000001</v>
      </c>
      <c r="CX891">
        <v>0.20399999999999999</v>
      </c>
      <c r="CY891">
        <v>0.34699999999999998</v>
      </c>
      <c r="CZ891">
        <v>0.34699999999999998</v>
      </c>
      <c r="DA891">
        <v>0</v>
      </c>
      <c r="DB891">
        <v>2.9999998999999999E-2</v>
      </c>
      <c r="DC891">
        <v>2.9000001000000001E-2</v>
      </c>
      <c r="DD891">
        <v>5.0000000000000001E-3</v>
      </c>
      <c r="DE891">
        <v>0</v>
      </c>
      <c r="DF891">
        <v>2008</v>
      </c>
      <c r="DG891">
        <v>0.2155</v>
      </c>
      <c r="DH891">
        <v>0.12</v>
      </c>
      <c r="DI891">
        <v>9.5500000000000002E-2</v>
      </c>
      <c r="DJ891">
        <v>0.16389999</v>
      </c>
      <c r="DK891">
        <v>0.28389998999999999</v>
      </c>
      <c r="DL891">
        <v>799550.44</v>
      </c>
      <c r="DM891">
        <v>445138.47</v>
      </c>
      <c r="DN891">
        <v>354411.94</v>
      </c>
      <c r="DO891">
        <v>618845.75</v>
      </c>
      <c r="DP891">
        <v>1071936</v>
      </c>
      <c r="DQ891">
        <v>3775752</v>
      </c>
      <c r="DR891">
        <v>0</v>
      </c>
      <c r="DS891">
        <v>0</v>
      </c>
      <c r="DT891">
        <v>0</v>
      </c>
      <c r="DU891">
        <v>0</v>
      </c>
      <c r="DV891">
        <v>75539</v>
      </c>
      <c r="DW891">
        <v>3775752</v>
      </c>
      <c r="DX891">
        <v>42.400002000000001</v>
      </c>
      <c r="DY891">
        <v>11.2</v>
      </c>
      <c r="DZ891">
        <v>49.983001999999999</v>
      </c>
      <c r="EA891">
        <v>6197</v>
      </c>
      <c r="EB891">
        <v>5556</v>
      </c>
      <c r="EC891">
        <v>38110</v>
      </c>
      <c r="ED891">
        <v>1260838.5</v>
      </c>
      <c r="EF891">
        <v>33.08419</v>
      </c>
      <c r="EG891">
        <v>34631</v>
      </c>
      <c r="EH891">
        <v>1159522</v>
      </c>
      <c r="EN891">
        <v>671</v>
      </c>
      <c r="EO891">
        <v>14369</v>
      </c>
      <c r="EP891">
        <v>621</v>
      </c>
      <c r="ES891">
        <v>2187</v>
      </c>
      <c r="EU891">
        <v>2187</v>
      </c>
      <c r="EV891">
        <v>125402</v>
      </c>
      <c r="EW891">
        <v>0</v>
      </c>
      <c r="EX891">
        <v>1</v>
      </c>
      <c r="FB891">
        <v>15371279</v>
      </c>
      <c r="FN891">
        <v>-12556.013999999999</v>
      </c>
      <c r="FP891">
        <v>502980.19</v>
      </c>
      <c r="FQ891">
        <v>429578.91</v>
      </c>
      <c r="FV891">
        <v>0</v>
      </c>
      <c r="FW891">
        <v>932559.06</v>
      </c>
      <c r="FX891">
        <v>1678183.5</v>
      </c>
      <c r="FZ891">
        <v>354592.31</v>
      </c>
      <c r="GA891">
        <v>239862.77</v>
      </c>
      <c r="GB891">
        <v>594455.06000000006</v>
      </c>
      <c r="GG891">
        <v>371.44699000000003</v>
      </c>
      <c r="GL891">
        <v>-49224.398000000001</v>
      </c>
      <c r="GM891">
        <v>163529.56</v>
      </c>
      <c r="GN891">
        <v>-151479.01999999999</v>
      </c>
      <c r="GO891">
        <v>-138923</v>
      </c>
      <c r="GP891">
        <v>263.90701000000001</v>
      </c>
      <c r="GQ891">
        <v>3168659</v>
      </c>
      <c r="GR891">
        <v>-1260838.5</v>
      </c>
      <c r="GS891">
        <v>-1260838.5</v>
      </c>
      <c r="HA891">
        <v>-36394.063000000002</v>
      </c>
      <c r="HB891">
        <v>-6750.2051000000001</v>
      </c>
      <c r="HD891">
        <v>-4.0219997999999997</v>
      </c>
      <c r="HE891">
        <v>-1303986.8</v>
      </c>
      <c r="HG891">
        <v>25603528</v>
      </c>
    </row>
    <row r="892" spans="1:215" x14ac:dyDescent="0.25">
      <c r="A892">
        <v>64</v>
      </c>
      <c r="B892" t="s">
        <v>1028</v>
      </c>
      <c r="C892">
        <v>2007</v>
      </c>
      <c r="E892" t="s">
        <v>1029</v>
      </c>
      <c r="F892">
        <v>1946</v>
      </c>
      <c r="G892">
        <v>0</v>
      </c>
      <c r="I892">
        <v>0</v>
      </c>
      <c r="J892" t="s">
        <v>1011</v>
      </c>
      <c r="K892" t="s">
        <v>1012</v>
      </c>
      <c r="L892" t="s">
        <v>1012</v>
      </c>
      <c r="M892">
        <v>2</v>
      </c>
      <c r="N892" t="s">
        <v>625</v>
      </c>
      <c r="O892">
        <v>0</v>
      </c>
      <c r="P892" t="s">
        <v>633</v>
      </c>
      <c r="Q892" t="s">
        <v>626</v>
      </c>
      <c r="R892">
        <v>2</v>
      </c>
      <c r="S892">
        <v>1</v>
      </c>
      <c r="T892" s="60">
        <v>39263</v>
      </c>
      <c r="U892" s="60">
        <v>39263</v>
      </c>
      <c r="V892" s="60">
        <v>39263</v>
      </c>
      <c r="W892" t="s">
        <v>201</v>
      </c>
      <c r="X892" t="s">
        <v>848</v>
      </c>
      <c r="Y892" t="s">
        <v>619</v>
      </c>
      <c r="Z892">
        <v>3.2499999000000002E-2</v>
      </c>
      <c r="AA892">
        <v>7.9999998000000003E-2</v>
      </c>
      <c r="AB892">
        <v>1</v>
      </c>
      <c r="AC892">
        <v>0</v>
      </c>
      <c r="AD892">
        <v>5</v>
      </c>
      <c r="AE892">
        <v>1</v>
      </c>
      <c r="AF892">
        <v>1</v>
      </c>
      <c r="AG892">
        <v>30</v>
      </c>
      <c r="BP892" s="60">
        <v>39263</v>
      </c>
      <c r="BQ892">
        <v>27049004</v>
      </c>
      <c r="BR892">
        <v>32396724</v>
      </c>
      <c r="BS892">
        <v>0.83499997999999997</v>
      </c>
      <c r="BT892">
        <v>5347719</v>
      </c>
      <c r="BV892">
        <v>3980698</v>
      </c>
      <c r="BW892">
        <v>644969.18999999994</v>
      </c>
      <c r="BX892">
        <v>0.73199999000000004</v>
      </c>
      <c r="BY892">
        <v>0</v>
      </c>
      <c r="BZ892">
        <v>0</v>
      </c>
      <c r="CA892">
        <v>0</v>
      </c>
      <c r="CC892">
        <v>0.16569999999999999</v>
      </c>
      <c r="CE892">
        <v>0.11700000000000001</v>
      </c>
      <c r="CG892">
        <v>0.1046</v>
      </c>
      <c r="CJ892">
        <v>8.1800005999999995E-2</v>
      </c>
      <c r="CS892">
        <v>0</v>
      </c>
      <c r="CT892">
        <v>0</v>
      </c>
      <c r="CU892">
        <v>0</v>
      </c>
      <c r="CV892">
        <v>0.58499997999999997</v>
      </c>
      <c r="CW892">
        <v>0.36900001999999998</v>
      </c>
      <c r="CX892">
        <v>0.21600000999999999</v>
      </c>
      <c r="CY892">
        <v>0.23699999999999999</v>
      </c>
      <c r="CZ892">
        <v>0.23699999999999999</v>
      </c>
      <c r="DA892">
        <v>0</v>
      </c>
      <c r="DB892">
        <v>3.9000000999999999E-2</v>
      </c>
      <c r="DC892">
        <v>2.5999998999999999E-2</v>
      </c>
      <c r="DD892">
        <v>0.11299998999999999</v>
      </c>
      <c r="DE892">
        <v>0</v>
      </c>
      <c r="DF892">
        <v>2009</v>
      </c>
      <c r="DG892">
        <v>0.21600000999999999</v>
      </c>
      <c r="DH892">
        <v>0.12</v>
      </c>
      <c r="DI892">
        <v>9.6000001000000001E-2</v>
      </c>
      <c r="DJ892">
        <v>0.16239998999999999</v>
      </c>
      <c r="DK892">
        <v>0.28240000999999998</v>
      </c>
      <c r="DL892">
        <v>844578.06</v>
      </c>
      <c r="DM892">
        <v>488853.75</v>
      </c>
      <c r="DN892">
        <v>355724.34</v>
      </c>
      <c r="DO892">
        <v>635118.75</v>
      </c>
      <c r="DP892">
        <v>1104418.3999999999</v>
      </c>
      <c r="DQ892">
        <v>3910830</v>
      </c>
      <c r="DR892">
        <v>0</v>
      </c>
      <c r="DS892">
        <v>0</v>
      </c>
      <c r="DT892">
        <v>0</v>
      </c>
      <c r="DU892">
        <v>0</v>
      </c>
      <c r="DV892">
        <v>77121</v>
      </c>
      <c r="DW892">
        <v>3980698</v>
      </c>
      <c r="DX892">
        <v>42.299999</v>
      </c>
      <c r="DY892">
        <v>11.1</v>
      </c>
      <c r="DZ892">
        <v>51.616000999999997</v>
      </c>
      <c r="EA892">
        <v>6243</v>
      </c>
      <c r="EB892">
        <v>5364</v>
      </c>
      <c r="EC892">
        <v>39828</v>
      </c>
      <c r="ED892">
        <v>1380563</v>
      </c>
      <c r="EF892">
        <v>34.663128</v>
      </c>
      <c r="EG892">
        <v>36257</v>
      </c>
      <c r="EH892">
        <v>1271565</v>
      </c>
      <c r="EN892">
        <v>683</v>
      </c>
      <c r="EO892">
        <v>15111</v>
      </c>
      <c r="EP892">
        <v>611</v>
      </c>
      <c r="ES892">
        <v>2277</v>
      </c>
      <c r="EU892">
        <v>2277</v>
      </c>
      <c r="EV892">
        <v>128556</v>
      </c>
      <c r="EW892">
        <v>0</v>
      </c>
      <c r="EX892">
        <v>1</v>
      </c>
      <c r="FB892">
        <v>17059614</v>
      </c>
      <c r="FI892">
        <v>29283666</v>
      </c>
      <c r="FN892">
        <v>-2712.72</v>
      </c>
      <c r="FP892">
        <v>514163.38</v>
      </c>
      <c r="FQ892">
        <v>472216.63</v>
      </c>
      <c r="FV892">
        <v>0</v>
      </c>
      <c r="FW892">
        <v>986380</v>
      </c>
      <c r="FX892">
        <v>3474334.8</v>
      </c>
      <c r="FZ892">
        <v>424469.44</v>
      </c>
      <c r="GA892">
        <v>279450.09000000003</v>
      </c>
      <c r="GB892">
        <v>703919.56</v>
      </c>
      <c r="GG892">
        <v>614.24701000000005</v>
      </c>
      <c r="GL892">
        <v>-66336.070000000007</v>
      </c>
      <c r="GM892">
        <v>224273.34</v>
      </c>
      <c r="GN892">
        <v>-211642.06</v>
      </c>
      <c r="GO892">
        <v>-208929.34</v>
      </c>
      <c r="GP892">
        <v>280.55498999999998</v>
      </c>
      <c r="GQ892">
        <v>5111824.5</v>
      </c>
      <c r="GR892">
        <v>-1380563</v>
      </c>
      <c r="GS892">
        <v>-1380563</v>
      </c>
      <c r="HA892">
        <v>-44010.288999999997</v>
      </c>
      <c r="HB892">
        <v>-7111.0600999999997</v>
      </c>
      <c r="HD892">
        <v>-1.8710001000000001</v>
      </c>
      <c r="HE892">
        <v>-1431686.1</v>
      </c>
      <c r="HG892">
        <v>29283666</v>
      </c>
    </row>
    <row r="893" spans="1:215" x14ac:dyDescent="0.25">
      <c r="A893">
        <v>64</v>
      </c>
      <c r="B893" t="s">
        <v>1028</v>
      </c>
      <c r="C893">
        <v>2008</v>
      </c>
      <c r="E893" t="s">
        <v>1029</v>
      </c>
      <c r="F893">
        <v>1946</v>
      </c>
      <c r="G893">
        <v>0</v>
      </c>
      <c r="I893">
        <v>0</v>
      </c>
      <c r="J893" t="s">
        <v>1011</v>
      </c>
      <c r="K893" t="s">
        <v>1012</v>
      </c>
      <c r="L893" t="s">
        <v>1012</v>
      </c>
      <c r="M893">
        <v>2</v>
      </c>
      <c r="N893" t="s">
        <v>625</v>
      </c>
      <c r="O893">
        <v>0</v>
      </c>
      <c r="P893" t="s">
        <v>633</v>
      </c>
      <c r="Q893" t="s">
        <v>626</v>
      </c>
      <c r="R893">
        <v>2</v>
      </c>
      <c r="S893">
        <v>1</v>
      </c>
      <c r="T893" s="60">
        <v>39629</v>
      </c>
      <c r="U893" s="60">
        <v>39629</v>
      </c>
      <c r="V893" s="60">
        <v>39629</v>
      </c>
      <c r="W893" t="s">
        <v>201</v>
      </c>
      <c r="X893" t="s">
        <v>848</v>
      </c>
      <c r="Y893" t="s">
        <v>619</v>
      </c>
      <c r="Z893">
        <v>3.2499999000000002E-2</v>
      </c>
      <c r="AA893">
        <v>7.9999998000000003E-2</v>
      </c>
      <c r="AB893">
        <v>1</v>
      </c>
      <c r="AC893">
        <v>0</v>
      </c>
      <c r="AD893">
        <v>5</v>
      </c>
      <c r="AE893">
        <v>1</v>
      </c>
      <c r="AF893">
        <v>1</v>
      </c>
      <c r="AG893">
        <v>30</v>
      </c>
      <c r="BP893" s="60">
        <v>39629</v>
      </c>
      <c r="BQ893">
        <v>28751240</v>
      </c>
      <c r="BR893">
        <v>34490452</v>
      </c>
      <c r="BS893">
        <v>0.83399999000000002</v>
      </c>
      <c r="BT893">
        <v>5739211</v>
      </c>
      <c r="BV893">
        <v>4209417</v>
      </c>
      <c r="BW893">
        <v>656347.31000000006</v>
      </c>
      <c r="BX893">
        <v>0.79400002999999997</v>
      </c>
      <c r="BY893">
        <v>0</v>
      </c>
      <c r="BZ893">
        <v>0</v>
      </c>
      <c r="CA893">
        <v>0</v>
      </c>
      <c r="CC893">
        <v>-4.5999999999999999E-2</v>
      </c>
      <c r="CE893">
        <v>6.8999998000000007E-2</v>
      </c>
      <c r="CG893">
        <v>8.3999999000000006E-2</v>
      </c>
      <c r="CS893">
        <v>0</v>
      </c>
      <c r="CT893">
        <v>0</v>
      </c>
      <c r="CU893">
        <v>0</v>
      </c>
      <c r="CV893">
        <v>0.53700000000000003</v>
      </c>
      <c r="CW893">
        <v>0.34200001000000002</v>
      </c>
      <c r="CX893">
        <v>0.19499999000000001</v>
      </c>
      <c r="CY893">
        <v>0.20899999</v>
      </c>
      <c r="CZ893">
        <v>0.20899999</v>
      </c>
      <c r="DA893">
        <v>0</v>
      </c>
      <c r="DB893">
        <v>5.1999996999999999E-2</v>
      </c>
      <c r="DC893">
        <v>1.8999999E-2</v>
      </c>
      <c r="DD893">
        <v>0.183</v>
      </c>
      <c r="DE893">
        <v>0</v>
      </c>
      <c r="DF893">
        <v>2010</v>
      </c>
      <c r="DG893">
        <v>0.21709998999999999</v>
      </c>
      <c r="DH893">
        <v>0.13</v>
      </c>
      <c r="DI893">
        <v>8.8699996000000003E-2</v>
      </c>
      <c r="DJ893">
        <v>0.15449999</v>
      </c>
      <c r="DK893">
        <v>0.28449999999999998</v>
      </c>
      <c r="DL893">
        <v>901180.19</v>
      </c>
      <c r="DM893">
        <v>539619.18999999994</v>
      </c>
      <c r="DN893">
        <v>361561</v>
      </c>
      <c r="DO893">
        <v>641316.63</v>
      </c>
      <c r="DP893">
        <v>1180935.8999999999</v>
      </c>
      <c r="DQ893">
        <v>4150916.8</v>
      </c>
      <c r="DR893">
        <v>0</v>
      </c>
      <c r="DS893">
        <v>0</v>
      </c>
      <c r="DT893">
        <v>0</v>
      </c>
      <c r="DU893">
        <v>0</v>
      </c>
      <c r="DV893">
        <v>78436</v>
      </c>
      <c r="DW893">
        <v>4209417</v>
      </c>
      <c r="DX893">
        <v>42.200001</v>
      </c>
      <c r="DY893">
        <v>11.1</v>
      </c>
      <c r="DZ893">
        <v>53.667000000000002</v>
      </c>
      <c r="EA893">
        <v>6392</v>
      </c>
      <c r="EB893">
        <v>5188</v>
      </c>
      <c r="EC893">
        <v>41738</v>
      </c>
      <c r="ED893">
        <v>1502974.4</v>
      </c>
      <c r="EF893">
        <v>36.009734999999999</v>
      </c>
      <c r="EG893">
        <v>38045</v>
      </c>
      <c r="EH893">
        <v>1374367</v>
      </c>
      <c r="EN893">
        <v>691</v>
      </c>
      <c r="EO893">
        <v>15708</v>
      </c>
      <c r="EP893">
        <v>605</v>
      </c>
      <c r="ES893">
        <v>2397</v>
      </c>
      <c r="EU893">
        <v>2397</v>
      </c>
      <c r="EV893">
        <v>131754</v>
      </c>
      <c r="EW893">
        <v>0</v>
      </c>
      <c r="EX893">
        <v>1</v>
      </c>
      <c r="FB893">
        <v>18548552</v>
      </c>
      <c r="FI893">
        <v>27435038</v>
      </c>
      <c r="FN893">
        <v>-9941.2189999999991</v>
      </c>
      <c r="FP893">
        <v>572810.38</v>
      </c>
      <c r="FQ893">
        <v>521241.5</v>
      </c>
      <c r="FV893">
        <v>0</v>
      </c>
      <c r="FW893">
        <v>1094051.8999999999</v>
      </c>
      <c r="FX893">
        <v>-1943610.4</v>
      </c>
      <c r="FZ893">
        <v>251067.42</v>
      </c>
      <c r="GA893">
        <v>316650.03000000003</v>
      </c>
      <c r="GB893">
        <v>567717.43999999994</v>
      </c>
      <c r="GG893">
        <v>392.41699</v>
      </c>
      <c r="GL893">
        <v>-66018.554999999993</v>
      </c>
      <c r="GM893">
        <v>228515.89</v>
      </c>
      <c r="GN893">
        <v>-172697.86</v>
      </c>
      <c r="GO893">
        <v>-162756.64000000001</v>
      </c>
      <c r="GP893">
        <v>370.05300999999997</v>
      </c>
      <c r="GQ893">
        <v>-291279.19</v>
      </c>
      <c r="GR893">
        <v>-1502974.4</v>
      </c>
      <c r="GS893">
        <v>-1502974.4</v>
      </c>
      <c r="HA893">
        <v>-46300.940999999999</v>
      </c>
      <c r="HB893">
        <v>-8041.9512000000004</v>
      </c>
      <c r="HD893">
        <v>-31.802</v>
      </c>
      <c r="HE893">
        <v>-1557349</v>
      </c>
      <c r="HG893">
        <v>27435038</v>
      </c>
    </row>
    <row r="894" spans="1:215" x14ac:dyDescent="0.25">
      <c r="A894">
        <v>64</v>
      </c>
      <c r="B894" t="s">
        <v>1028</v>
      </c>
      <c r="C894">
        <v>2009</v>
      </c>
      <c r="E894" t="s">
        <v>1029</v>
      </c>
      <c r="F894">
        <v>1946</v>
      </c>
      <c r="G894">
        <v>0</v>
      </c>
      <c r="I894">
        <v>0</v>
      </c>
      <c r="J894" t="s">
        <v>1011</v>
      </c>
      <c r="K894" t="s">
        <v>1012</v>
      </c>
      <c r="L894" t="s">
        <v>1012</v>
      </c>
      <c r="M894">
        <v>2</v>
      </c>
      <c r="N894" t="s">
        <v>625</v>
      </c>
      <c r="O894">
        <v>0</v>
      </c>
      <c r="P894" t="s">
        <v>633</v>
      </c>
      <c r="Q894" t="s">
        <v>626</v>
      </c>
      <c r="R894">
        <v>2</v>
      </c>
      <c r="S894">
        <v>1</v>
      </c>
      <c r="T894" s="60">
        <v>39994</v>
      </c>
      <c r="U894" s="60">
        <v>39994</v>
      </c>
      <c r="V894" s="60">
        <v>39994</v>
      </c>
      <c r="W894" t="s">
        <v>201</v>
      </c>
      <c r="X894" t="s">
        <v>848</v>
      </c>
      <c r="Y894" t="s">
        <v>619</v>
      </c>
      <c r="Z894">
        <v>3.2499999000000002E-2</v>
      </c>
      <c r="AA894">
        <v>7.9999998000000003E-2</v>
      </c>
      <c r="AB894">
        <v>1</v>
      </c>
      <c r="AC894">
        <v>0</v>
      </c>
      <c r="AD894">
        <v>5</v>
      </c>
      <c r="AE894">
        <v>1</v>
      </c>
      <c r="AF894">
        <v>1</v>
      </c>
      <c r="AG894">
        <v>30</v>
      </c>
      <c r="BP894" s="60">
        <v>39994</v>
      </c>
      <c r="BQ894">
        <v>28826076</v>
      </c>
      <c r="BR894">
        <v>36060120</v>
      </c>
      <c r="BS894">
        <v>0.79900002000000003</v>
      </c>
      <c r="BT894">
        <v>7234046</v>
      </c>
      <c r="BV894">
        <v>4439381</v>
      </c>
      <c r="BW894">
        <v>669644</v>
      </c>
      <c r="BX894">
        <v>0.84099995999999999</v>
      </c>
      <c r="BY894">
        <v>0</v>
      </c>
      <c r="BZ894">
        <v>0</v>
      </c>
      <c r="CA894">
        <v>0</v>
      </c>
      <c r="CC894">
        <v>-0.19299999000000001</v>
      </c>
      <c r="CE894">
        <v>-3.5000000000000003E-2</v>
      </c>
      <c r="CG894">
        <v>1.4999999999999999E-2</v>
      </c>
      <c r="CS894">
        <v>0</v>
      </c>
      <c r="CT894">
        <v>0</v>
      </c>
      <c r="CU894">
        <v>0</v>
      </c>
      <c r="CV894">
        <v>0.50099998999999995</v>
      </c>
      <c r="CW894">
        <v>0.32299998000000002</v>
      </c>
      <c r="CX894">
        <v>0.17799999</v>
      </c>
      <c r="CY894">
        <v>0.27000001000000001</v>
      </c>
      <c r="CZ894">
        <v>0.27000001000000001</v>
      </c>
      <c r="DA894">
        <v>0</v>
      </c>
      <c r="DB894">
        <v>5.0999998999999997E-2</v>
      </c>
      <c r="DC894">
        <v>2.7000000999999999E-2</v>
      </c>
      <c r="DD894">
        <v>0.15100000999999999</v>
      </c>
      <c r="DE894">
        <v>0</v>
      </c>
      <c r="DF894">
        <v>2011</v>
      </c>
      <c r="DG894">
        <v>0.21840000000000001</v>
      </c>
      <c r="DH894">
        <v>0.13</v>
      </c>
      <c r="DI894">
        <v>8.8399999000000007E-2</v>
      </c>
      <c r="DJ894">
        <v>0.17110001</v>
      </c>
      <c r="DK894">
        <v>0.30110002000000002</v>
      </c>
      <c r="DL894">
        <v>969541.44</v>
      </c>
      <c r="DM894">
        <v>599316.43999999994</v>
      </c>
      <c r="DN894">
        <v>370225.03</v>
      </c>
      <c r="DO894">
        <v>759578.06</v>
      </c>
      <c r="DP894">
        <v>1336697.6000000001</v>
      </c>
      <c r="DQ894">
        <v>4439381</v>
      </c>
      <c r="DR894">
        <v>0</v>
      </c>
      <c r="DS894">
        <v>0</v>
      </c>
      <c r="DT894">
        <v>0</v>
      </c>
      <c r="DU894">
        <v>0</v>
      </c>
      <c r="DV894">
        <v>79335</v>
      </c>
      <c r="DW894">
        <v>4439381</v>
      </c>
      <c r="DX894">
        <v>42.200001</v>
      </c>
      <c r="DY894">
        <v>11.1</v>
      </c>
      <c r="DZ894">
        <v>55.957000999999998</v>
      </c>
      <c r="EA894">
        <v>6515</v>
      </c>
      <c r="EB894">
        <v>5055</v>
      </c>
      <c r="EC894">
        <v>43746</v>
      </c>
      <c r="ED894">
        <v>1651607.6</v>
      </c>
      <c r="EF894">
        <v>37.754482000000003</v>
      </c>
      <c r="EG894">
        <v>39897</v>
      </c>
      <c r="EH894">
        <v>1517982</v>
      </c>
      <c r="EN894">
        <v>696</v>
      </c>
      <c r="EO894">
        <v>16666</v>
      </c>
      <c r="EP894">
        <v>719</v>
      </c>
      <c r="ES894">
        <v>2526</v>
      </c>
      <c r="EU894">
        <v>2526</v>
      </c>
      <c r="EV894">
        <v>134651</v>
      </c>
      <c r="EW894">
        <v>0</v>
      </c>
      <c r="EX894">
        <v>1</v>
      </c>
      <c r="FB894">
        <v>19745128</v>
      </c>
      <c r="FI894">
        <v>21589178</v>
      </c>
      <c r="FM894">
        <v>-83283.14</v>
      </c>
      <c r="FN894">
        <v>-8377.1679999999997</v>
      </c>
      <c r="FP894">
        <v>599582.25</v>
      </c>
      <c r="FQ894">
        <v>563454.5</v>
      </c>
      <c r="FV894">
        <v>0</v>
      </c>
      <c r="FW894">
        <v>1163036.8</v>
      </c>
      <c r="FX894">
        <v>-5655263.5</v>
      </c>
      <c r="FZ894">
        <v>152644.84</v>
      </c>
      <c r="GA894">
        <v>253022.03</v>
      </c>
      <c r="GB894">
        <v>405666.88</v>
      </c>
      <c r="GG894">
        <v>98.275002000000001</v>
      </c>
      <c r="GL894">
        <v>-48180.160000000003</v>
      </c>
      <c r="GM894">
        <v>138170.73000000001</v>
      </c>
      <c r="GN894">
        <v>-58583.383000000002</v>
      </c>
      <c r="GO894">
        <v>-50206.214999999997</v>
      </c>
      <c r="GP894">
        <v>627.28399999999999</v>
      </c>
      <c r="GQ894">
        <v>-4137710.3</v>
      </c>
      <c r="GR894">
        <v>-1651607.6</v>
      </c>
      <c r="GS894">
        <v>-1651607.6</v>
      </c>
      <c r="HA894">
        <v>-46408.254000000001</v>
      </c>
      <c r="HB894">
        <v>-10121.964</v>
      </c>
      <c r="HD894">
        <v>-13.24</v>
      </c>
      <c r="HE894">
        <v>-1708151</v>
      </c>
      <c r="HG894">
        <v>21589178</v>
      </c>
    </row>
    <row r="895" spans="1:215" x14ac:dyDescent="0.25">
      <c r="A895">
        <v>64</v>
      </c>
      <c r="B895" t="s">
        <v>1028</v>
      </c>
      <c r="C895">
        <v>2010</v>
      </c>
      <c r="E895" t="s">
        <v>1029</v>
      </c>
      <c r="F895">
        <v>1946</v>
      </c>
      <c r="G895">
        <v>0</v>
      </c>
      <c r="I895">
        <v>0</v>
      </c>
      <c r="J895" t="s">
        <v>1011</v>
      </c>
      <c r="K895" t="s">
        <v>1012</v>
      </c>
      <c r="L895" t="s">
        <v>1012</v>
      </c>
      <c r="M895">
        <v>2</v>
      </c>
      <c r="N895" t="s">
        <v>625</v>
      </c>
      <c r="O895">
        <v>0</v>
      </c>
      <c r="P895" t="s">
        <v>633</v>
      </c>
      <c r="Q895" t="s">
        <v>626</v>
      </c>
      <c r="R895">
        <v>2</v>
      </c>
      <c r="S895">
        <v>1</v>
      </c>
      <c r="T895" s="60">
        <v>40359</v>
      </c>
      <c r="U895" s="60">
        <v>40359</v>
      </c>
      <c r="V895" s="60">
        <v>40359</v>
      </c>
      <c r="W895" t="s">
        <v>201</v>
      </c>
      <c r="X895" t="s">
        <v>848</v>
      </c>
      <c r="Y895" t="s">
        <v>619</v>
      </c>
      <c r="Z895">
        <v>3.2499999000000002E-2</v>
      </c>
      <c r="AA895">
        <v>7.9999998000000003E-2</v>
      </c>
      <c r="AB895">
        <v>1</v>
      </c>
      <c r="AC895">
        <v>0</v>
      </c>
      <c r="AD895">
        <v>5</v>
      </c>
      <c r="AE895">
        <v>1</v>
      </c>
      <c r="AF895">
        <v>1</v>
      </c>
      <c r="AG895">
        <v>30</v>
      </c>
      <c r="BP895" s="60">
        <v>40359</v>
      </c>
      <c r="BQ895">
        <v>28931332</v>
      </c>
      <c r="BR895">
        <v>37233600</v>
      </c>
      <c r="BS895">
        <v>0.77699994999999999</v>
      </c>
      <c r="BT895">
        <v>8302271</v>
      </c>
      <c r="BV895">
        <v>4493865</v>
      </c>
      <c r="BW895">
        <v>737381.19</v>
      </c>
      <c r="BX895">
        <v>0.80599999</v>
      </c>
      <c r="BY895">
        <v>0</v>
      </c>
      <c r="BZ895">
        <v>0</v>
      </c>
      <c r="CA895">
        <v>0</v>
      </c>
      <c r="CC895">
        <v>0.13</v>
      </c>
      <c r="CE895">
        <v>-4.5000001999999997E-2</v>
      </c>
      <c r="CG895">
        <v>2.1999999999999999E-2</v>
      </c>
      <c r="CJ895">
        <v>3.1662150999999999E-2</v>
      </c>
      <c r="CS895">
        <v>0</v>
      </c>
      <c r="CT895">
        <v>0</v>
      </c>
      <c r="CU895">
        <v>1</v>
      </c>
      <c r="CV895">
        <v>0.44999999000000002</v>
      </c>
      <c r="CW895">
        <v>0.27899997999999998</v>
      </c>
      <c r="CX895">
        <v>0.17100000000000001</v>
      </c>
      <c r="CY895">
        <v>0.30500000999999999</v>
      </c>
      <c r="CZ895">
        <v>0.26199999000000002</v>
      </c>
      <c r="DA895">
        <v>0</v>
      </c>
      <c r="DB895">
        <v>4.3999999999999997E-2</v>
      </c>
      <c r="DC895">
        <v>3.6999999999999998E-2</v>
      </c>
      <c r="DD895">
        <v>0.15100000999999999</v>
      </c>
      <c r="DE895">
        <v>1.2999999E-2</v>
      </c>
      <c r="DF895">
        <v>2012</v>
      </c>
      <c r="DG895">
        <v>0.21969999000000001</v>
      </c>
      <c r="DH895">
        <v>0.14000000000000001</v>
      </c>
      <c r="DI895">
        <v>7.9700001000000006E-2</v>
      </c>
      <c r="DJ895">
        <v>0.1734</v>
      </c>
      <c r="DK895">
        <v>0.31340000000000001</v>
      </c>
      <c r="DL895">
        <v>987255.06</v>
      </c>
      <c r="DM895">
        <v>629141.06000000006</v>
      </c>
      <c r="DN895">
        <v>358114</v>
      </c>
      <c r="DO895">
        <v>779236.13</v>
      </c>
      <c r="DP895">
        <v>1408377.3</v>
      </c>
      <c r="DQ895">
        <v>4493864.5</v>
      </c>
      <c r="DR895">
        <v>0</v>
      </c>
      <c r="DS895">
        <v>0</v>
      </c>
      <c r="DT895">
        <v>0</v>
      </c>
      <c r="DU895">
        <v>0</v>
      </c>
      <c r="DV895">
        <v>79256</v>
      </c>
      <c r="DW895">
        <v>4493865</v>
      </c>
      <c r="DX895">
        <v>42.299999</v>
      </c>
      <c r="DY895">
        <v>11.3</v>
      </c>
      <c r="DZ895">
        <v>56.701000000000001</v>
      </c>
      <c r="EA895">
        <v>6380</v>
      </c>
      <c r="EB895">
        <v>4779</v>
      </c>
      <c r="EC895">
        <v>45467</v>
      </c>
      <c r="ED895">
        <v>1729704</v>
      </c>
      <c r="EF895">
        <v>38.043064000000001</v>
      </c>
      <c r="EG895">
        <v>41464</v>
      </c>
      <c r="EH895">
        <v>1579117</v>
      </c>
      <c r="EN895">
        <v>721</v>
      </c>
      <c r="EO895">
        <v>17356</v>
      </c>
      <c r="EP895">
        <v>723</v>
      </c>
      <c r="ES895">
        <v>2658</v>
      </c>
      <c r="EU895">
        <v>2658</v>
      </c>
      <c r="EV895">
        <v>135882</v>
      </c>
      <c r="EW895">
        <v>0</v>
      </c>
      <c r="EX895">
        <v>1</v>
      </c>
      <c r="FB895">
        <v>20532012</v>
      </c>
      <c r="FI895">
        <v>23755742</v>
      </c>
      <c r="FM895">
        <v>24228.720000000001</v>
      </c>
      <c r="FN895">
        <v>-696.36199999999997</v>
      </c>
      <c r="FP895">
        <v>636632.68999999994</v>
      </c>
      <c r="FQ895">
        <v>594326.13</v>
      </c>
      <c r="FV895">
        <v>0</v>
      </c>
      <c r="FW895">
        <v>1230958.8</v>
      </c>
      <c r="FX895">
        <v>2199925.2999999998</v>
      </c>
      <c r="FZ895">
        <v>252787.22</v>
      </c>
      <c r="GA895">
        <v>442214.47</v>
      </c>
      <c r="GB895">
        <v>695001.69</v>
      </c>
      <c r="GG895">
        <v>46.680999999999997</v>
      </c>
      <c r="GL895">
        <v>-203601.56</v>
      </c>
      <c r="GM895">
        <v>9963.1895000000004</v>
      </c>
      <c r="GN895">
        <v>-2532.0329999999999</v>
      </c>
      <c r="GO895">
        <v>-1835.671</v>
      </c>
      <c r="GP895">
        <v>867.02399000000003</v>
      </c>
      <c r="GQ895">
        <v>3954857.8</v>
      </c>
      <c r="GR895">
        <v>-1729704</v>
      </c>
      <c r="GS895">
        <v>-1729704</v>
      </c>
      <c r="HA895">
        <v>-48159.59</v>
      </c>
      <c r="HB895">
        <v>-10026.129000000001</v>
      </c>
      <c r="HD895">
        <v>-403.90600999999998</v>
      </c>
      <c r="HE895">
        <v>-1788293.8</v>
      </c>
      <c r="HG895">
        <v>23755742</v>
      </c>
    </row>
    <row r="896" spans="1:215" x14ac:dyDescent="0.25">
      <c r="A896">
        <v>64</v>
      </c>
      <c r="B896" t="s">
        <v>1028</v>
      </c>
      <c r="C896">
        <v>2011</v>
      </c>
      <c r="E896" t="s">
        <v>1029</v>
      </c>
      <c r="F896">
        <v>1946</v>
      </c>
      <c r="G896">
        <v>0</v>
      </c>
      <c r="I896">
        <v>0</v>
      </c>
      <c r="J896" t="s">
        <v>1011</v>
      </c>
      <c r="K896" t="s">
        <v>1012</v>
      </c>
      <c r="L896" t="s">
        <v>1012</v>
      </c>
      <c r="M896">
        <v>2</v>
      </c>
      <c r="N896" t="s">
        <v>625</v>
      </c>
      <c r="O896">
        <v>0</v>
      </c>
      <c r="P896" t="s">
        <v>633</v>
      </c>
      <c r="Q896" t="s">
        <v>626</v>
      </c>
      <c r="R896">
        <v>2</v>
      </c>
      <c r="S896">
        <v>1</v>
      </c>
      <c r="T896" s="60">
        <v>40724</v>
      </c>
      <c r="U896" s="60">
        <v>40724</v>
      </c>
      <c r="V896" s="60">
        <v>40724</v>
      </c>
      <c r="W896" t="s">
        <v>201</v>
      </c>
      <c r="X896" t="s">
        <v>848</v>
      </c>
      <c r="Y896" t="s">
        <v>627</v>
      </c>
      <c r="Z896">
        <v>2.5000000000000001E-2</v>
      </c>
      <c r="AA896">
        <v>7.9999998000000003E-2</v>
      </c>
      <c r="AB896">
        <v>1</v>
      </c>
      <c r="AC896">
        <v>0</v>
      </c>
      <c r="AD896">
        <v>5</v>
      </c>
      <c r="AE896">
        <v>1</v>
      </c>
      <c r="AF896">
        <v>3</v>
      </c>
      <c r="AG896">
        <v>30</v>
      </c>
      <c r="BP896" s="60">
        <v>40724</v>
      </c>
      <c r="BQ896">
        <v>29387486</v>
      </c>
      <c r="BR896">
        <v>34383432</v>
      </c>
      <c r="BS896">
        <v>0.85500001999999997</v>
      </c>
      <c r="BT896">
        <v>4995944</v>
      </c>
      <c r="BV896">
        <v>4338976</v>
      </c>
      <c r="BW896">
        <v>684366.75</v>
      </c>
      <c r="BX896">
        <v>0.86900001999999998</v>
      </c>
      <c r="BY896">
        <v>0</v>
      </c>
      <c r="BZ896">
        <v>0</v>
      </c>
      <c r="CA896">
        <v>0</v>
      </c>
      <c r="CC896">
        <v>0.21799999</v>
      </c>
      <c r="CE896">
        <v>3.5999997999999998E-2</v>
      </c>
      <c r="CG896">
        <v>4.3000001000000003E-2</v>
      </c>
      <c r="CJ896">
        <v>5.4000000999999999E-2</v>
      </c>
      <c r="CM896">
        <v>8.1999995000000006E-2</v>
      </c>
      <c r="CS896">
        <v>0</v>
      </c>
      <c r="CT896">
        <v>0</v>
      </c>
      <c r="CU896">
        <v>0</v>
      </c>
      <c r="CV896">
        <v>0.47699999999999998</v>
      </c>
      <c r="CW896">
        <v>0.30200001999999998</v>
      </c>
      <c r="CX896">
        <v>0.17499999999999999</v>
      </c>
      <c r="CY896">
        <v>0.16900000000000001</v>
      </c>
      <c r="CZ896">
        <v>0.13699998999999999</v>
      </c>
      <c r="DA896">
        <v>0</v>
      </c>
      <c r="DB896">
        <v>5.8000002000000002E-2</v>
      </c>
      <c r="DC896">
        <v>0</v>
      </c>
      <c r="DD896">
        <v>0.2</v>
      </c>
      <c r="DE896">
        <v>9.6000001000000001E-2</v>
      </c>
      <c r="DF896">
        <v>2013</v>
      </c>
      <c r="DG896">
        <v>0.19159999</v>
      </c>
      <c r="DH896">
        <v>0.14499999999999999</v>
      </c>
      <c r="DI896">
        <v>4.6599999000000003E-2</v>
      </c>
      <c r="DJ896">
        <v>0.11600000000000001</v>
      </c>
      <c r="DK896">
        <v>0.26100001</v>
      </c>
      <c r="DL896">
        <v>831201.06</v>
      </c>
      <c r="DM896">
        <v>629151.5</v>
      </c>
      <c r="DN896">
        <v>202049.58</v>
      </c>
      <c r="DO896">
        <v>503321.22</v>
      </c>
      <c r="DP896">
        <v>1132472.8</v>
      </c>
      <c r="DQ896">
        <v>4338976</v>
      </c>
      <c r="DR896">
        <v>0</v>
      </c>
      <c r="DS896">
        <v>0</v>
      </c>
      <c r="DT896">
        <v>0</v>
      </c>
      <c r="DU896">
        <v>0</v>
      </c>
      <c r="DV896">
        <v>77708</v>
      </c>
      <c r="DW896">
        <v>4338976</v>
      </c>
      <c r="DX896">
        <v>42.299999</v>
      </c>
      <c r="DY896">
        <v>11.5</v>
      </c>
      <c r="DZ896">
        <v>55.837001999999998</v>
      </c>
      <c r="EA896">
        <v>6645</v>
      </c>
      <c r="EB896">
        <v>4935</v>
      </c>
      <c r="EC896">
        <v>48065</v>
      </c>
      <c r="ED896">
        <v>1845619.9</v>
      </c>
      <c r="EF896">
        <v>38.398415</v>
      </c>
      <c r="EG896">
        <v>43779</v>
      </c>
      <c r="EH896">
        <v>1669962</v>
      </c>
      <c r="EN896">
        <v>763</v>
      </c>
      <c r="EO896">
        <v>18578</v>
      </c>
      <c r="EP896">
        <v>3435</v>
      </c>
      <c r="ES896">
        <v>0</v>
      </c>
      <c r="EV896">
        <v>137353</v>
      </c>
      <c r="EW896">
        <v>0</v>
      </c>
      <c r="EX896">
        <v>1</v>
      </c>
      <c r="FB896">
        <v>20023700</v>
      </c>
      <c r="FI896">
        <v>28100182</v>
      </c>
      <c r="FM896">
        <v>32302.366999999998</v>
      </c>
      <c r="FN896">
        <v>-1148.6130000000001</v>
      </c>
      <c r="FP896">
        <v>638356.93999999994</v>
      </c>
      <c r="FQ896">
        <v>594732.13</v>
      </c>
      <c r="FV896">
        <v>0</v>
      </c>
      <c r="FW896">
        <v>1233089.1000000001</v>
      </c>
      <c r="FX896">
        <v>4934182</v>
      </c>
      <c r="FZ896">
        <v>204902.61</v>
      </c>
      <c r="GA896">
        <v>168003.7</v>
      </c>
      <c r="GB896">
        <v>372906.31</v>
      </c>
      <c r="GG896">
        <v>54.723998999999999</v>
      </c>
      <c r="GL896">
        <v>-326523.09000000003</v>
      </c>
      <c r="GM896">
        <v>11113.135</v>
      </c>
      <c r="GN896">
        <v>-5517.1361999999999</v>
      </c>
      <c r="GO896">
        <v>-4368.5228999999999</v>
      </c>
      <c r="GP896">
        <v>930.06500000000005</v>
      </c>
      <c r="GQ896">
        <v>6252537.5</v>
      </c>
      <c r="GR896">
        <v>-1845619.9</v>
      </c>
      <c r="GS896">
        <v>-1845619.9</v>
      </c>
      <c r="HA896">
        <v>-53638.648000000001</v>
      </c>
      <c r="HB896">
        <v>-8835.6406000000006</v>
      </c>
      <c r="HD896">
        <v>-3.48</v>
      </c>
      <c r="HE896">
        <v>-1908097.6</v>
      </c>
      <c r="HG896">
        <v>28100182</v>
      </c>
    </row>
    <row r="897" spans="1:215" x14ac:dyDescent="0.25">
      <c r="A897">
        <v>64</v>
      </c>
      <c r="B897" t="s">
        <v>1028</v>
      </c>
      <c r="C897">
        <v>2012</v>
      </c>
      <c r="E897" t="s">
        <v>1029</v>
      </c>
      <c r="F897">
        <v>1946</v>
      </c>
      <c r="G897">
        <v>0</v>
      </c>
      <c r="I897">
        <v>0</v>
      </c>
      <c r="J897" t="s">
        <v>1011</v>
      </c>
      <c r="K897" t="s">
        <v>1012</v>
      </c>
      <c r="L897" t="s">
        <v>1012</v>
      </c>
      <c r="M897">
        <v>2</v>
      </c>
      <c r="N897" t="s">
        <v>625</v>
      </c>
      <c r="O897">
        <v>0</v>
      </c>
      <c r="P897" t="s">
        <v>633</v>
      </c>
      <c r="Q897" t="s">
        <v>626</v>
      </c>
      <c r="R897">
        <v>2</v>
      </c>
      <c r="S897">
        <v>1</v>
      </c>
      <c r="T897" s="60">
        <v>41090</v>
      </c>
      <c r="U897" s="60">
        <v>41090</v>
      </c>
      <c r="V897" s="60">
        <v>41090</v>
      </c>
      <c r="W897" t="s">
        <v>201</v>
      </c>
      <c r="X897" t="s">
        <v>848</v>
      </c>
      <c r="Y897" t="s">
        <v>627</v>
      </c>
      <c r="Z897">
        <v>2.5000000000000001E-2</v>
      </c>
      <c r="AA897">
        <v>7.9999998000000003E-2</v>
      </c>
      <c r="AB897">
        <v>1</v>
      </c>
      <c r="AC897">
        <v>0</v>
      </c>
      <c r="AD897">
        <v>5</v>
      </c>
      <c r="AE897">
        <v>1</v>
      </c>
      <c r="AF897">
        <v>3</v>
      </c>
      <c r="AG897">
        <v>30</v>
      </c>
      <c r="AI897" t="s">
        <v>1030</v>
      </c>
      <c r="AO897">
        <v>27816772</v>
      </c>
      <c r="AP897">
        <v>29013002</v>
      </c>
      <c r="AQ897">
        <v>-733671.5</v>
      </c>
      <c r="AR897">
        <v>0</v>
      </c>
      <c r="AS897">
        <v>0</v>
      </c>
      <c r="AT897">
        <v>0</v>
      </c>
      <c r="AU897">
        <v>1</v>
      </c>
      <c r="AV897">
        <v>4</v>
      </c>
      <c r="AW897">
        <v>-1871830.5</v>
      </c>
      <c r="AX897">
        <v>0</v>
      </c>
      <c r="AY897">
        <v>0.2</v>
      </c>
      <c r="AZ897">
        <v>5</v>
      </c>
      <c r="BA897">
        <v>0</v>
      </c>
      <c r="BB897">
        <v>0</v>
      </c>
      <c r="BC897">
        <v>4</v>
      </c>
      <c r="BD897">
        <v>2</v>
      </c>
      <c r="BE897">
        <v>1</v>
      </c>
      <c r="BP897" s="60">
        <v>41090</v>
      </c>
      <c r="BQ897">
        <v>29013002</v>
      </c>
      <c r="BR897">
        <v>35588032</v>
      </c>
      <c r="BS897">
        <v>0.81499999999999995</v>
      </c>
      <c r="BT897">
        <v>6575028</v>
      </c>
      <c r="BV897">
        <v>4379060</v>
      </c>
      <c r="BW897">
        <v>670259.13</v>
      </c>
      <c r="BX897">
        <v>0.92500000999999998</v>
      </c>
      <c r="BY897">
        <v>0</v>
      </c>
      <c r="BZ897">
        <v>0</v>
      </c>
      <c r="CA897">
        <v>0</v>
      </c>
      <c r="CC897">
        <v>1.8999999E-2</v>
      </c>
      <c r="CE897">
        <v>0.11899999999999999</v>
      </c>
      <c r="CG897">
        <v>1.6000001E-2</v>
      </c>
      <c r="CJ897">
        <v>5.8999999999999997E-2</v>
      </c>
      <c r="CN897">
        <v>8.1999995000000006E-2</v>
      </c>
      <c r="CS897">
        <v>0</v>
      </c>
      <c r="CT897">
        <v>0</v>
      </c>
      <c r="CU897">
        <v>0</v>
      </c>
      <c r="CV897">
        <v>0.45299998000000002</v>
      </c>
      <c r="CW897">
        <v>0.30500000999999999</v>
      </c>
      <c r="CX897">
        <v>0.14799999999999999</v>
      </c>
      <c r="CY897">
        <v>0.153</v>
      </c>
      <c r="CZ897">
        <v>0.13600001</v>
      </c>
      <c r="DA897">
        <v>0</v>
      </c>
      <c r="DB897">
        <v>7.4000000999999996E-2</v>
      </c>
      <c r="DC897">
        <v>1E-3</v>
      </c>
      <c r="DD897">
        <v>0.215</v>
      </c>
      <c r="DE897">
        <v>0.10399999</v>
      </c>
      <c r="DF897">
        <v>2014</v>
      </c>
      <c r="DG897">
        <v>0.1903</v>
      </c>
      <c r="DH897">
        <v>0.14499999999999999</v>
      </c>
      <c r="DI897">
        <v>4.5300002999999998E-2</v>
      </c>
      <c r="DJ897">
        <v>0.13699998999999999</v>
      </c>
      <c r="DK897">
        <v>0.28200001000000002</v>
      </c>
      <c r="DL897">
        <v>833145.69</v>
      </c>
      <c r="DM897">
        <v>634963.63</v>
      </c>
      <c r="DN897">
        <v>198182.05</v>
      </c>
      <c r="DO897">
        <v>599931.18999999994</v>
      </c>
      <c r="DP897">
        <v>1234894.8</v>
      </c>
      <c r="DQ897">
        <v>4379059.5</v>
      </c>
      <c r="DR897">
        <v>0</v>
      </c>
      <c r="DS897">
        <v>0</v>
      </c>
      <c r="DT897">
        <v>0</v>
      </c>
      <c r="DU897">
        <v>0</v>
      </c>
      <c r="DV897">
        <v>77529</v>
      </c>
      <c r="DW897">
        <v>4379060</v>
      </c>
      <c r="DX897">
        <v>42.200001</v>
      </c>
      <c r="DY897">
        <v>11.4</v>
      </c>
      <c r="DZ897">
        <v>56.483001999999999</v>
      </c>
      <c r="EA897">
        <v>6891</v>
      </c>
      <c r="EB897">
        <v>4632</v>
      </c>
      <c r="EC897">
        <v>50344</v>
      </c>
      <c r="ED897">
        <v>1950231.3</v>
      </c>
      <c r="EF897">
        <v>38.738106000000002</v>
      </c>
      <c r="EG897">
        <v>45985</v>
      </c>
      <c r="EH897">
        <v>1784894</v>
      </c>
      <c r="EN897">
        <v>803</v>
      </c>
      <c r="EO897">
        <v>19901</v>
      </c>
      <c r="EP897">
        <v>3564</v>
      </c>
      <c r="ES897">
        <v>0</v>
      </c>
      <c r="EV897">
        <v>139396</v>
      </c>
      <c r="EW897">
        <v>0</v>
      </c>
      <c r="EX897">
        <v>1</v>
      </c>
      <c r="EZ897">
        <v>21748260</v>
      </c>
      <c r="FA897">
        <v>520903.72</v>
      </c>
      <c r="FB897">
        <v>21191032</v>
      </c>
      <c r="FI897">
        <v>27816772</v>
      </c>
      <c r="FM897">
        <v>2322.6979999999999</v>
      </c>
      <c r="FN897">
        <v>-1372.7739999999999</v>
      </c>
      <c r="FP897">
        <v>658935.75</v>
      </c>
      <c r="FQ897">
        <v>620214.25</v>
      </c>
      <c r="FV897">
        <v>0</v>
      </c>
      <c r="FW897">
        <v>1279150</v>
      </c>
      <c r="FX897">
        <v>325706.15999999997</v>
      </c>
      <c r="FZ897">
        <v>187267.27</v>
      </c>
      <c r="GA897">
        <v>159270.5</v>
      </c>
      <c r="GB897">
        <v>346537.78</v>
      </c>
      <c r="GG897">
        <v>39.213000999999998</v>
      </c>
      <c r="GL897">
        <v>-232346.11</v>
      </c>
      <c r="GM897">
        <v>2554.5491000000002</v>
      </c>
      <c r="GN897">
        <v>5007.2798000000003</v>
      </c>
      <c r="GO897">
        <v>6380.0541999999996</v>
      </c>
      <c r="GP897">
        <v>441.03399999999999</v>
      </c>
      <c r="GQ897">
        <v>1729412.5</v>
      </c>
      <c r="GR897">
        <v>-1950231.3</v>
      </c>
      <c r="GS897">
        <v>-1950231.3</v>
      </c>
      <c r="HA897">
        <v>-54456.050999999999</v>
      </c>
      <c r="HB897">
        <v>-8133.8329999999996</v>
      </c>
      <c r="HD897">
        <v>-0.315</v>
      </c>
      <c r="HE897">
        <v>-2012821.5</v>
      </c>
      <c r="HG897">
        <v>27816772</v>
      </c>
    </row>
    <row r="898" spans="1:215" x14ac:dyDescent="0.25">
      <c r="A898">
        <v>64</v>
      </c>
      <c r="B898" t="s">
        <v>1028</v>
      </c>
      <c r="C898">
        <v>2013</v>
      </c>
      <c r="E898" t="s">
        <v>1029</v>
      </c>
      <c r="F898">
        <v>1946</v>
      </c>
      <c r="G898">
        <v>0</v>
      </c>
      <c r="I898">
        <v>0</v>
      </c>
      <c r="J898" t="s">
        <v>1011</v>
      </c>
      <c r="K898" t="s">
        <v>1012</v>
      </c>
      <c r="L898" t="s">
        <v>1012</v>
      </c>
      <c r="M898">
        <v>2</v>
      </c>
      <c r="N898" t="s">
        <v>625</v>
      </c>
      <c r="O898">
        <v>0</v>
      </c>
      <c r="P898" t="s">
        <v>633</v>
      </c>
      <c r="Q898" t="s">
        <v>626</v>
      </c>
      <c r="R898">
        <v>2</v>
      </c>
      <c r="S898">
        <v>1</v>
      </c>
      <c r="T898" s="60">
        <v>41455</v>
      </c>
      <c r="U898" s="60">
        <v>41455</v>
      </c>
      <c r="V898" s="60">
        <v>41455</v>
      </c>
      <c r="W898" t="s">
        <v>201</v>
      </c>
      <c r="X898" t="s">
        <v>848</v>
      </c>
      <c r="Y898" t="s">
        <v>627</v>
      </c>
      <c r="Z898">
        <v>2.5000000000000001E-2</v>
      </c>
      <c r="AA898">
        <v>7.9999998000000003E-2</v>
      </c>
      <c r="AB898">
        <v>1</v>
      </c>
      <c r="AC898">
        <v>0</v>
      </c>
      <c r="AD898">
        <v>5</v>
      </c>
      <c r="AE898">
        <v>1</v>
      </c>
      <c r="AF898">
        <v>3</v>
      </c>
      <c r="AG898">
        <v>30</v>
      </c>
      <c r="AI898" t="s">
        <v>1031</v>
      </c>
      <c r="AO898">
        <v>30375416</v>
      </c>
      <c r="AP898">
        <v>29443146</v>
      </c>
      <c r="AQ898">
        <v>-819907.13</v>
      </c>
      <c r="AR898">
        <v>0</v>
      </c>
      <c r="AS898">
        <v>0</v>
      </c>
      <c r="AT898">
        <v>0</v>
      </c>
      <c r="AU898">
        <v>1</v>
      </c>
      <c r="AV898">
        <v>4</v>
      </c>
      <c r="AW898">
        <v>1090287.1000000001</v>
      </c>
      <c r="AX898">
        <v>0</v>
      </c>
      <c r="AY898">
        <v>0.2</v>
      </c>
      <c r="AZ898">
        <v>5</v>
      </c>
      <c r="BA898">
        <v>0</v>
      </c>
      <c r="BB898">
        <v>0</v>
      </c>
      <c r="BC898">
        <v>4</v>
      </c>
      <c r="BD898">
        <v>2</v>
      </c>
      <c r="BE898">
        <v>1</v>
      </c>
      <c r="BP898" s="60">
        <v>41455</v>
      </c>
      <c r="BQ898">
        <v>29443148</v>
      </c>
      <c r="BR898">
        <v>36758164</v>
      </c>
      <c r="BS898">
        <v>0.80100000000000005</v>
      </c>
      <c r="BT898">
        <v>7315018</v>
      </c>
      <c r="BV898">
        <v>4460872</v>
      </c>
      <c r="BW898">
        <v>507232.28</v>
      </c>
      <c r="BX898">
        <v>1.25</v>
      </c>
      <c r="BY898">
        <v>0</v>
      </c>
      <c r="BZ898">
        <v>0</v>
      </c>
      <c r="CA898">
        <v>0</v>
      </c>
      <c r="CC898">
        <v>0.126</v>
      </c>
      <c r="CE898">
        <v>0.11799999999999999</v>
      </c>
      <c r="CG898">
        <v>5.0000001000000002E-2</v>
      </c>
      <c r="CJ898">
        <v>6.7000002000000003E-2</v>
      </c>
      <c r="CN898">
        <v>8.5000001000000006E-2</v>
      </c>
      <c r="CS898">
        <v>0</v>
      </c>
      <c r="CT898">
        <v>0</v>
      </c>
      <c r="CU898">
        <v>0</v>
      </c>
      <c r="CV898">
        <v>0.47999998999999999</v>
      </c>
      <c r="CW898">
        <v>0.32700002</v>
      </c>
      <c r="CX898">
        <v>0.153</v>
      </c>
      <c r="CY898">
        <v>0.13300000000000001</v>
      </c>
      <c r="CZ898">
        <v>0</v>
      </c>
      <c r="DA898">
        <v>0</v>
      </c>
      <c r="DB898">
        <v>7.6999999999999999E-2</v>
      </c>
      <c r="DC898">
        <v>5.0000000000000001E-3</v>
      </c>
      <c r="DD898">
        <v>0.21100000999999999</v>
      </c>
      <c r="DE898">
        <v>9.3999997000000002E-2</v>
      </c>
      <c r="DF898">
        <v>2015</v>
      </c>
      <c r="DG898">
        <v>0.19049999000000001</v>
      </c>
      <c r="DH898">
        <v>0.14499999999999999</v>
      </c>
      <c r="DI898">
        <v>4.5500002999999997E-2</v>
      </c>
      <c r="DJ898">
        <v>0.14710000000000001</v>
      </c>
      <c r="DK898">
        <v>0.29209997999999998</v>
      </c>
      <c r="DL898">
        <v>849712.13</v>
      </c>
      <c r="DM898">
        <v>646826.38</v>
      </c>
      <c r="DN898">
        <v>202885.73</v>
      </c>
      <c r="DO898">
        <v>656194.25</v>
      </c>
      <c r="DP898">
        <v>1303020.6000000001</v>
      </c>
      <c r="DQ898">
        <v>4460871.5</v>
      </c>
      <c r="DR898">
        <v>0</v>
      </c>
      <c r="DS898">
        <v>0</v>
      </c>
      <c r="DT898">
        <v>0</v>
      </c>
      <c r="DU898">
        <v>0</v>
      </c>
      <c r="DV898">
        <v>78076</v>
      </c>
      <c r="DW898">
        <v>4460872</v>
      </c>
      <c r="DX898">
        <v>42.099997999999999</v>
      </c>
      <c r="DY898">
        <v>11.4</v>
      </c>
      <c r="DZ898">
        <v>57.134998000000003</v>
      </c>
      <c r="EA898">
        <v>7203</v>
      </c>
      <c r="EB898">
        <v>4446</v>
      </c>
      <c r="EC898">
        <v>52306</v>
      </c>
      <c r="ED898">
        <v>2055763.9</v>
      </c>
      <c r="EF898">
        <v>39.302638999999999</v>
      </c>
      <c r="EG898">
        <v>47646</v>
      </c>
      <c r="EH898">
        <v>1890280</v>
      </c>
      <c r="EN898">
        <v>843</v>
      </c>
      <c r="EO898">
        <v>21401</v>
      </c>
      <c r="EP898">
        <v>3817</v>
      </c>
      <c r="ES898">
        <v>0</v>
      </c>
      <c r="EV898">
        <v>142031</v>
      </c>
      <c r="EW898">
        <v>0</v>
      </c>
      <c r="EX898">
        <v>1</v>
      </c>
      <c r="FB898">
        <v>22328794</v>
      </c>
      <c r="FM898">
        <v>14044.758</v>
      </c>
      <c r="FN898">
        <v>-6169.2179999999998</v>
      </c>
      <c r="FP898">
        <v>665925.56000000006</v>
      </c>
      <c r="FQ898">
        <v>634040.31000000006</v>
      </c>
      <c r="FV898">
        <v>0</v>
      </c>
      <c r="FW898">
        <v>1299965.8999999999</v>
      </c>
      <c r="FX898">
        <v>3369272.5</v>
      </c>
      <c r="FZ898">
        <v>168095.23</v>
      </c>
      <c r="GA898">
        <v>155854.94</v>
      </c>
      <c r="GB898">
        <v>323950.19</v>
      </c>
      <c r="GL898">
        <v>-336128.97</v>
      </c>
      <c r="GM898">
        <v>2607.0979000000002</v>
      </c>
      <c r="GN898">
        <v>-4785.6162000000004</v>
      </c>
      <c r="GO898">
        <v>1383.6021000000001</v>
      </c>
      <c r="GP898">
        <v>20.305</v>
      </c>
      <c r="GQ898">
        <v>4678517</v>
      </c>
      <c r="GR898">
        <v>-2055763.9</v>
      </c>
      <c r="GS898">
        <v>-2055763.9</v>
      </c>
      <c r="HA898">
        <v>-55394.343999999997</v>
      </c>
      <c r="HB898">
        <v>-8712.3145000000004</v>
      </c>
      <c r="HD898">
        <v>-2.4949998999999998</v>
      </c>
      <c r="HE898">
        <v>-2119873</v>
      </c>
      <c r="HG898">
        <v>30375416</v>
      </c>
    </row>
    <row r="899" spans="1:215" x14ac:dyDescent="0.25">
      <c r="A899">
        <v>64</v>
      </c>
      <c r="B899" t="s">
        <v>1028</v>
      </c>
      <c r="C899">
        <v>2014</v>
      </c>
      <c r="E899" t="s">
        <v>1029</v>
      </c>
      <c r="F899">
        <v>1946</v>
      </c>
      <c r="G899">
        <v>0</v>
      </c>
      <c r="I899">
        <v>0</v>
      </c>
      <c r="J899" t="s">
        <v>1011</v>
      </c>
      <c r="K899" t="s">
        <v>1012</v>
      </c>
      <c r="L899" t="s">
        <v>1012</v>
      </c>
      <c r="M899">
        <v>2</v>
      </c>
      <c r="N899" t="s">
        <v>625</v>
      </c>
      <c r="O899">
        <v>0</v>
      </c>
      <c r="P899" t="s">
        <v>633</v>
      </c>
      <c r="Q899" t="s">
        <v>626</v>
      </c>
      <c r="R899">
        <v>2</v>
      </c>
      <c r="S899">
        <v>1</v>
      </c>
      <c r="T899" s="60">
        <v>41820</v>
      </c>
      <c r="U899" s="60">
        <v>41820</v>
      </c>
      <c r="BY899">
        <v>0</v>
      </c>
      <c r="BZ899">
        <v>0</v>
      </c>
      <c r="CA899">
        <v>0</v>
      </c>
      <c r="CC899">
        <v>0.16900000000000001</v>
      </c>
      <c r="CE899">
        <v>0.10299999999999999</v>
      </c>
      <c r="CG899">
        <v>0.13100000000000001</v>
      </c>
      <c r="CJ899">
        <v>7.1000002000000006E-2</v>
      </c>
      <c r="CS899">
        <v>0</v>
      </c>
      <c r="CT899">
        <v>0</v>
      </c>
      <c r="CU899">
        <v>0</v>
      </c>
      <c r="CV899">
        <v>0.48199998999999999</v>
      </c>
      <c r="CW899">
        <v>0.32799998000000002</v>
      </c>
      <c r="CX899">
        <v>0.154</v>
      </c>
      <c r="CY899">
        <v>0.153</v>
      </c>
      <c r="CZ899">
        <v>0</v>
      </c>
      <c r="DA899">
        <v>0</v>
      </c>
      <c r="DB899">
        <v>7.0000000000000007E-2</v>
      </c>
      <c r="DC899">
        <v>3.0000000000000001E-3</v>
      </c>
      <c r="DD899">
        <v>0.20499999999999999</v>
      </c>
      <c r="DE899">
        <v>8.6999996999999996E-2</v>
      </c>
      <c r="DR899">
        <v>0</v>
      </c>
      <c r="DS899">
        <v>0</v>
      </c>
      <c r="DT899">
        <v>0</v>
      </c>
      <c r="DU899">
        <v>0</v>
      </c>
      <c r="DV899">
        <v>75168</v>
      </c>
      <c r="DW899">
        <v>4425568</v>
      </c>
      <c r="DX899">
        <v>42.200001</v>
      </c>
      <c r="DY899">
        <v>11.8</v>
      </c>
      <c r="DZ899">
        <v>58.875999</v>
      </c>
      <c r="EA899">
        <v>8884</v>
      </c>
      <c r="EB899">
        <v>5567</v>
      </c>
      <c r="EC899">
        <v>54486</v>
      </c>
      <c r="ED899">
        <v>2132714.2999999998</v>
      </c>
      <c r="EF899">
        <v>39.142426</v>
      </c>
      <c r="EG899">
        <v>49652</v>
      </c>
      <c r="EH899">
        <v>2007864.8</v>
      </c>
      <c r="EN899">
        <v>856</v>
      </c>
      <c r="EO899">
        <v>22188.844000000001</v>
      </c>
      <c r="EP899">
        <v>3872</v>
      </c>
      <c r="ES899">
        <v>106</v>
      </c>
      <c r="EU899">
        <v>106</v>
      </c>
      <c r="EV899">
        <v>144105</v>
      </c>
      <c r="EW899">
        <v>0</v>
      </c>
      <c r="EX899">
        <v>1</v>
      </c>
    </row>
    <row r="900" spans="1:215" x14ac:dyDescent="0.25">
      <c r="A900">
        <v>65</v>
      </c>
      <c r="B900" t="s">
        <v>1032</v>
      </c>
      <c r="C900">
        <v>2001</v>
      </c>
      <c r="E900" t="s">
        <v>1033</v>
      </c>
      <c r="F900">
        <v>1945</v>
      </c>
      <c r="G900">
        <v>0</v>
      </c>
      <c r="I900">
        <v>0</v>
      </c>
      <c r="J900" t="s">
        <v>1034</v>
      </c>
      <c r="K900" t="s">
        <v>1035</v>
      </c>
      <c r="L900" t="s">
        <v>1035</v>
      </c>
      <c r="M900">
        <v>1</v>
      </c>
      <c r="N900" t="s">
        <v>615</v>
      </c>
      <c r="O900">
        <v>1</v>
      </c>
      <c r="P900" t="s">
        <v>616</v>
      </c>
      <c r="Q900" t="s">
        <v>626</v>
      </c>
      <c r="R900">
        <v>2</v>
      </c>
      <c r="S900">
        <v>1</v>
      </c>
      <c r="T900" s="60">
        <v>37072</v>
      </c>
      <c r="V900" s="60">
        <v>37072</v>
      </c>
      <c r="W900" t="s">
        <v>201</v>
      </c>
      <c r="X900" t="s">
        <v>672</v>
      </c>
      <c r="Y900" t="s">
        <v>619</v>
      </c>
      <c r="Z900">
        <v>4.5000001999999997E-2</v>
      </c>
      <c r="AA900">
        <v>7.9999998000000003E-2</v>
      </c>
      <c r="AB900">
        <v>1</v>
      </c>
      <c r="AC900">
        <v>0</v>
      </c>
      <c r="AD900">
        <v>4</v>
      </c>
      <c r="AE900">
        <v>1</v>
      </c>
      <c r="AF900">
        <v>1</v>
      </c>
      <c r="AG900">
        <v>30</v>
      </c>
      <c r="BP900" s="60">
        <v>37072</v>
      </c>
      <c r="BW900">
        <v>29238.993999999999</v>
      </c>
      <c r="BX900">
        <v>1.8197999</v>
      </c>
      <c r="BY900">
        <v>0</v>
      </c>
      <c r="BZ900">
        <v>0</v>
      </c>
      <c r="CA900">
        <v>0</v>
      </c>
      <c r="CC900">
        <v>-5.04E-2</v>
      </c>
      <c r="CE900">
        <v>4.7499999000000001E-2</v>
      </c>
      <c r="CG900">
        <v>9.9100000999999993E-2</v>
      </c>
      <c r="CS900">
        <v>0</v>
      </c>
      <c r="CT900">
        <v>0</v>
      </c>
      <c r="CU900">
        <v>0</v>
      </c>
      <c r="CV900">
        <v>0.49390000000000001</v>
      </c>
      <c r="CW900">
        <v>0.42270002000000001</v>
      </c>
      <c r="CX900">
        <v>7.1199998E-2</v>
      </c>
      <c r="CY900">
        <v>0.44779997999999999</v>
      </c>
      <c r="CZ900">
        <v>0</v>
      </c>
      <c r="DA900">
        <v>0</v>
      </c>
      <c r="DB900">
        <v>2.5000000000000001E-3</v>
      </c>
      <c r="DC900">
        <v>0</v>
      </c>
      <c r="DD900">
        <v>5.5599998999999997E-2</v>
      </c>
      <c r="DE900">
        <v>0</v>
      </c>
      <c r="DR900">
        <v>0</v>
      </c>
      <c r="DS900">
        <v>0</v>
      </c>
      <c r="DT900">
        <v>0</v>
      </c>
      <c r="DU900">
        <v>0</v>
      </c>
      <c r="DV900">
        <v>29641</v>
      </c>
      <c r="EA900">
        <v>2015</v>
      </c>
      <c r="EB900">
        <v>10706</v>
      </c>
      <c r="EC900">
        <v>13798</v>
      </c>
      <c r="EF900">
        <v>7.3594818000000002</v>
      </c>
      <c r="EG900">
        <v>13195</v>
      </c>
      <c r="EN900">
        <v>332</v>
      </c>
      <c r="EP900">
        <v>271</v>
      </c>
      <c r="ES900">
        <v>0</v>
      </c>
      <c r="EV900">
        <v>56160</v>
      </c>
      <c r="EW900">
        <v>0</v>
      </c>
      <c r="EX900">
        <v>1</v>
      </c>
      <c r="FP900">
        <v>57098.41</v>
      </c>
      <c r="FQ900">
        <v>53208.203000000001</v>
      </c>
      <c r="FR900">
        <v>382.48099000000002</v>
      </c>
      <c r="FS900">
        <v>20.398001000000001</v>
      </c>
      <c r="FT900">
        <v>0.39300001000000001</v>
      </c>
      <c r="FU900">
        <v>230.619</v>
      </c>
      <c r="FW900">
        <v>110940.5</v>
      </c>
      <c r="FX900">
        <v>-319487.69</v>
      </c>
      <c r="FZ900">
        <v>158860.22</v>
      </c>
      <c r="GA900">
        <v>14548.638999999999</v>
      </c>
      <c r="GB900">
        <v>173408.86</v>
      </c>
      <c r="GG900">
        <v>25.200001</v>
      </c>
      <c r="GL900">
        <v>-2899.3789000000002</v>
      </c>
      <c r="GM900">
        <v>10197.159</v>
      </c>
      <c r="GN900">
        <v>-9788.4092000000001</v>
      </c>
      <c r="GQ900">
        <v>-37603.457000000002</v>
      </c>
      <c r="GR900">
        <v>-101546.13</v>
      </c>
      <c r="GS900">
        <v>-101546.13</v>
      </c>
      <c r="HA900">
        <v>-11873.514999999999</v>
      </c>
      <c r="HB900">
        <v>-2142.1079</v>
      </c>
      <c r="HD900">
        <v>-196.57599999999999</v>
      </c>
      <c r="HE900">
        <v>-115758.33</v>
      </c>
      <c r="HF900">
        <v>12.071999999999999</v>
      </c>
      <c r="HG900">
        <v>2777337.5</v>
      </c>
    </row>
    <row r="901" spans="1:215" x14ac:dyDescent="0.25">
      <c r="A901">
        <v>65</v>
      </c>
      <c r="B901" t="s">
        <v>1032</v>
      </c>
      <c r="C901">
        <v>2002</v>
      </c>
      <c r="E901" t="s">
        <v>1033</v>
      </c>
      <c r="F901">
        <v>1945</v>
      </c>
      <c r="G901">
        <v>0</v>
      </c>
      <c r="I901">
        <v>0</v>
      </c>
      <c r="J901" t="s">
        <v>1034</v>
      </c>
      <c r="K901" t="s">
        <v>1035</v>
      </c>
      <c r="L901" t="s">
        <v>1035</v>
      </c>
      <c r="M901">
        <v>1</v>
      </c>
      <c r="N901" t="s">
        <v>615</v>
      </c>
      <c r="O901">
        <v>1</v>
      </c>
      <c r="P901" t="s">
        <v>616</v>
      </c>
      <c r="Q901" t="s">
        <v>626</v>
      </c>
      <c r="R901">
        <v>2</v>
      </c>
      <c r="S901">
        <v>1</v>
      </c>
      <c r="T901" s="60">
        <v>37437</v>
      </c>
      <c r="U901" s="60">
        <v>37438</v>
      </c>
      <c r="V901" s="60">
        <v>37437</v>
      </c>
      <c r="W901" t="s">
        <v>201</v>
      </c>
      <c r="X901" t="s">
        <v>672</v>
      </c>
      <c r="Y901" t="s">
        <v>619</v>
      </c>
      <c r="Z901">
        <v>4.5000001999999997E-2</v>
      </c>
      <c r="AA901">
        <v>7.9999998000000003E-2</v>
      </c>
      <c r="AB901">
        <v>1</v>
      </c>
      <c r="AC901">
        <v>0</v>
      </c>
      <c r="AD901">
        <v>4</v>
      </c>
      <c r="AE901">
        <v>1</v>
      </c>
      <c r="AF901">
        <v>1</v>
      </c>
      <c r="AG901">
        <v>0</v>
      </c>
      <c r="BP901" s="60">
        <v>37437</v>
      </c>
      <c r="BQ901">
        <v>3076781</v>
      </c>
      <c r="BR901">
        <v>3077764</v>
      </c>
      <c r="BS901">
        <v>0.99970000999999997</v>
      </c>
      <c r="BT901">
        <v>983</v>
      </c>
      <c r="BV901">
        <v>808747</v>
      </c>
      <c r="BW901">
        <v>55803.546999999999</v>
      </c>
      <c r="BX901">
        <v>0.99540001</v>
      </c>
      <c r="BY901">
        <v>0</v>
      </c>
      <c r="BZ901">
        <v>0</v>
      </c>
      <c r="CA901">
        <v>0</v>
      </c>
      <c r="CC901">
        <v>-7.2300002000000002E-2</v>
      </c>
      <c r="CE901">
        <v>-1.66E-2</v>
      </c>
      <c r="CG901">
        <v>4.4599999000000001E-2</v>
      </c>
      <c r="CS901">
        <v>0</v>
      </c>
      <c r="CT901">
        <v>0</v>
      </c>
      <c r="CU901">
        <v>0</v>
      </c>
      <c r="CV901">
        <v>0.52910005999999998</v>
      </c>
      <c r="CW901">
        <v>0.44490001000000001</v>
      </c>
      <c r="CX901">
        <v>8.4200001999999996E-2</v>
      </c>
      <c r="CY901">
        <v>0.43060001999999997</v>
      </c>
      <c r="CZ901">
        <v>0</v>
      </c>
      <c r="DA901">
        <v>0</v>
      </c>
      <c r="DB901">
        <v>2.7000000000000001E-3</v>
      </c>
      <c r="DC901">
        <v>0</v>
      </c>
      <c r="DD901">
        <v>3.7500000999999998E-2</v>
      </c>
      <c r="DE901">
        <v>0</v>
      </c>
      <c r="DF901">
        <v>2004</v>
      </c>
      <c r="DG901">
        <v>0.1221</v>
      </c>
      <c r="DH901">
        <v>6.8999998000000007E-2</v>
      </c>
      <c r="DI901">
        <v>5.3100001000000001E-2</v>
      </c>
      <c r="DJ901">
        <v>6.8999998000000007E-2</v>
      </c>
      <c r="DK901">
        <v>0.13800000000000001</v>
      </c>
      <c r="DR901">
        <v>0</v>
      </c>
      <c r="DS901">
        <v>0</v>
      </c>
      <c r="DT901">
        <v>0</v>
      </c>
      <c r="DU901">
        <v>0</v>
      </c>
      <c r="DV901">
        <v>29808</v>
      </c>
      <c r="DW901">
        <v>815130</v>
      </c>
      <c r="DX901">
        <v>46.200001</v>
      </c>
      <c r="DY901">
        <v>9.1000004000000008</v>
      </c>
      <c r="DZ901">
        <v>27.346001000000001</v>
      </c>
      <c r="EA901">
        <v>2150</v>
      </c>
      <c r="EB901">
        <v>10944</v>
      </c>
      <c r="EC901">
        <v>14116</v>
      </c>
      <c r="ED901">
        <v>115613</v>
      </c>
      <c r="EE901">
        <v>8.1899996000000002</v>
      </c>
      <c r="EF901">
        <v>8.1902094000000005</v>
      </c>
      <c r="EG901">
        <v>14116</v>
      </c>
      <c r="ES901">
        <v>0</v>
      </c>
      <c r="EV901">
        <v>57018</v>
      </c>
      <c r="EW901">
        <v>0</v>
      </c>
      <c r="EX901">
        <v>1</v>
      </c>
      <c r="FB901">
        <v>1366634</v>
      </c>
      <c r="FP901">
        <v>59938.133000000002</v>
      </c>
      <c r="FQ901">
        <v>55548.285000000003</v>
      </c>
      <c r="FR901">
        <v>373.72100999999998</v>
      </c>
      <c r="FS901">
        <v>92.341003000000001</v>
      </c>
      <c r="FT901">
        <v>0.16700000000000001</v>
      </c>
      <c r="FU901">
        <v>145.24100000000001</v>
      </c>
      <c r="FW901">
        <v>116097.88</v>
      </c>
      <c r="FX901">
        <v>-309265.75</v>
      </c>
      <c r="FZ901">
        <v>96913.351999999999</v>
      </c>
      <c r="GA901">
        <v>14248.194</v>
      </c>
      <c r="GB901">
        <v>111161.55</v>
      </c>
      <c r="GL901">
        <v>-3784.8200999999999</v>
      </c>
      <c r="GM901">
        <v>3515.0601000000001</v>
      </c>
      <c r="GN901">
        <v>-3026.4540999999999</v>
      </c>
      <c r="GQ901">
        <v>-85302.531000000003</v>
      </c>
      <c r="GR901">
        <v>-114662.82</v>
      </c>
      <c r="GS901">
        <v>-114662.82</v>
      </c>
      <c r="HA901">
        <v>-10683.441999999999</v>
      </c>
      <c r="HB901">
        <v>-1824.9369999999999</v>
      </c>
      <c r="HD901">
        <v>-364.42099000000002</v>
      </c>
      <c r="HE901">
        <v>-127535.62</v>
      </c>
      <c r="HG901">
        <v>2564499.5</v>
      </c>
    </row>
    <row r="902" spans="1:215" x14ac:dyDescent="0.25">
      <c r="A902">
        <v>65</v>
      </c>
      <c r="B902" t="s">
        <v>1032</v>
      </c>
      <c r="C902">
        <v>2003</v>
      </c>
      <c r="E902" t="s">
        <v>1033</v>
      </c>
      <c r="F902">
        <v>1945</v>
      </c>
      <c r="G902">
        <v>0</v>
      </c>
      <c r="I902">
        <v>0</v>
      </c>
      <c r="J902" t="s">
        <v>1034</v>
      </c>
      <c r="K902" t="s">
        <v>1035</v>
      </c>
      <c r="L902" t="s">
        <v>1035</v>
      </c>
      <c r="M902">
        <v>1</v>
      </c>
      <c r="N902" t="s">
        <v>615</v>
      </c>
      <c r="O902">
        <v>1</v>
      </c>
      <c r="P902" t="s">
        <v>616</v>
      </c>
      <c r="Q902" t="s">
        <v>626</v>
      </c>
      <c r="R902">
        <v>2</v>
      </c>
      <c r="S902">
        <v>1</v>
      </c>
      <c r="T902" s="60">
        <v>37802</v>
      </c>
      <c r="V902" s="60">
        <v>37802</v>
      </c>
      <c r="W902" t="s">
        <v>201</v>
      </c>
      <c r="X902" t="s">
        <v>672</v>
      </c>
      <c r="Y902" t="s">
        <v>619</v>
      </c>
      <c r="Z902">
        <v>4.5000001999999997E-2</v>
      </c>
      <c r="AA902">
        <v>7.9999998000000003E-2</v>
      </c>
      <c r="AB902">
        <v>1</v>
      </c>
      <c r="AC902">
        <v>0</v>
      </c>
      <c r="AD902">
        <v>4</v>
      </c>
      <c r="AE902">
        <v>1</v>
      </c>
      <c r="AF902">
        <v>1</v>
      </c>
      <c r="AG902">
        <v>0.1</v>
      </c>
      <c r="BP902" s="60">
        <v>37802</v>
      </c>
      <c r="BQ902">
        <v>3062034</v>
      </c>
      <c r="BR902">
        <v>3295924.5</v>
      </c>
      <c r="BS902">
        <v>0.92903650000000004</v>
      </c>
      <c r="BT902">
        <v>233890.5</v>
      </c>
      <c r="BV902">
        <v>820797</v>
      </c>
      <c r="BW902">
        <v>58573.695</v>
      </c>
      <c r="BX902">
        <v>0.98160004999999995</v>
      </c>
      <c r="BY902">
        <v>1</v>
      </c>
      <c r="BZ902">
        <v>1</v>
      </c>
      <c r="CA902">
        <v>1</v>
      </c>
      <c r="CC902">
        <v>6.6100001000000005E-2</v>
      </c>
      <c r="CE902">
        <v>-2.07E-2</v>
      </c>
      <c r="CG902">
        <v>2.5999998999999999E-2</v>
      </c>
      <c r="CS902">
        <v>0</v>
      </c>
      <c r="CT902">
        <v>0</v>
      </c>
      <c r="CU902">
        <v>0</v>
      </c>
      <c r="CV902">
        <v>0.57160001999999999</v>
      </c>
      <c r="CW902">
        <v>0.48759996999999999</v>
      </c>
      <c r="CX902">
        <v>8.3999999000000006E-2</v>
      </c>
      <c r="CY902">
        <v>0.36950000999999999</v>
      </c>
      <c r="CZ902">
        <v>0</v>
      </c>
      <c r="DA902">
        <v>0</v>
      </c>
      <c r="DB902">
        <v>2.7000000000000001E-3</v>
      </c>
      <c r="DC902">
        <v>0</v>
      </c>
      <c r="DD902">
        <v>5.6199998000000001E-2</v>
      </c>
      <c r="DE902">
        <v>0</v>
      </c>
      <c r="DR902">
        <v>0</v>
      </c>
      <c r="DS902">
        <v>0</v>
      </c>
      <c r="DT902">
        <v>0</v>
      </c>
      <c r="DU902">
        <v>0</v>
      </c>
      <c r="DV902">
        <v>28604</v>
      </c>
      <c r="DW902">
        <v>823347</v>
      </c>
      <c r="DZ902">
        <v>28.784330000000001</v>
      </c>
      <c r="EA902">
        <v>2231</v>
      </c>
      <c r="EB902">
        <v>9070</v>
      </c>
      <c r="EC902">
        <v>14401</v>
      </c>
      <c r="ED902">
        <v>125410</v>
      </c>
      <c r="EF902">
        <v>8.7084226999999998</v>
      </c>
      <c r="EG902">
        <v>13782</v>
      </c>
      <c r="EN902">
        <v>335</v>
      </c>
      <c r="EP902">
        <v>284</v>
      </c>
      <c r="ES902">
        <v>0</v>
      </c>
      <c r="EV902">
        <v>54306</v>
      </c>
      <c r="EW902">
        <v>1</v>
      </c>
      <c r="EX902">
        <v>1</v>
      </c>
      <c r="FP902">
        <v>61749.964999999997</v>
      </c>
      <c r="FQ902">
        <v>57225.012000000002</v>
      </c>
      <c r="FR902">
        <v>388.95400999999998</v>
      </c>
      <c r="FS902">
        <v>878.25598000000002</v>
      </c>
      <c r="FT902">
        <v>0.161</v>
      </c>
      <c r="FU902">
        <v>371.47298999999998</v>
      </c>
      <c r="FV902">
        <v>0.86000001000000004</v>
      </c>
      <c r="FW902">
        <v>120614.68</v>
      </c>
      <c r="FX902">
        <v>53192.945</v>
      </c>
      <c r="FZ902">
        <v>102179.45</v>
      </c>
      <c r="GA902">
        <v>15050.657999999999</v>
      </c>
      <c r="GB902">
        <v>117230.11</v>
      </c>
      <c r="GL902">
        <v>-3402.2051000000001</v>
      </c>
      <c r="GM902">
        <v>1628.7449999999999</v>
      </c>
      <c r="GN902">
        <v>-1318.4069999999999</v>
      </c>
      <c r="GQ902">
        <v>287945.88</v>
      </c>
      <c r="GR902">
        <v>-122203.69</v>
      </c>
      <c r="GS902">
        <v>-122203.69</v>
      </c>
      <c r="HA902">
        <v>-10218.257</v>
      </c>
      <c r="HB902">
        <v>-2253.8139999999999</v>
      </c>
      <c r="HD902">
        <v>-22175.965</v>
      </c>
      <c r="HE902">
        <v>-156851.72</v>
      </c>
      <c r="HF902">
        <v>769.55902000000003</v>
      </c>
      <c r="HG902">
        <v>2696362.3</v>
      </c>
    </row>
    <row r="903" spans="1:215" x14ac:dyDescent="0.25">
      <c r="A903">
        <v>65</v>
      </c>
      <c r="B903" t="s">
        <v>1032</v>
      </c>
      <c r="C903">
        <v>2004</v>
      </c>
      <c r="E903" t="s">
        <v>1033</v>
      </c>
      <c r="F903">
        <v>1945</v>
      </c>
      <c r="G903">
        <v>0</v>
      </c>
      <c r="I903">
        <v>0</v>
      </c>
      <c r="J903" t="s">
        <v>1034</v>
      </c>
      <c r="K903" t="s">
        <v>1035</v>
      </c>
      <c r="L903" t="s">
        <v>1035</v>
      </c>
      <c r="M903">
        <v>1</v>
      </c>
      <c r="N903" t="s">
        <v>615</v>
      </c>
      <c r="O903">
        <v>1</v>
      </c>
      <c r="P903" t="s">
        <v>616</v>
      </c>
      <c r="Q903" t="s">
        <v>626</v>
      </c>
      <c r="R903">
        <v>2</v>
      </c>
      <c r="S903">
        <v>1</v>
      </c>
      <c r="T903" s="60">
        <v>38168</v>
      </c>
      <c r="U903" s="60">
        <v>38169</v>
      </c>
      <c r="V903" s="60">
        <v>38168</v>
      </c>
      <c r="W903" t="s">
        <v>201</v>
      </c>
      <c r="X903" t="s">
        <v>672</v>
      </c>
      <c r="Y903" t="s">
        <v>619</v>
      </c>
      <c r="Z903">
        <v>4.2500000000000003E-2</v>
      </c>
      <c r="AA903">
        <v>7.9999998000000003E-2</v>
      </c>
      <c r="AB903">
        <v>1</v>
      </c>
      <c r="AC903">
        <v>0</v>
      </c>
      <c r="AD903">
        <v>4</v>
      </c>
      <c r="AE903">
        <v>1</v>
      </c>
      <c r="AF903">
        <v>1</v>
      </c>
      <c r="AG903">
        <v>100</v>
      </c>
      <c r="BP903" s="60">
        <v>38168</v>
      </c>
      <c r="BQ903">
        <v>3047287</v>
      </c>
      <c r="BR903">
        <v>3514085</v>
      </c>
      <c r="BS903">
        <v>0.86720001999999996</v>
      </c>
      <c r="BT903">
        <v>466798</v>
      </c>
      <c r="BV903">
        <v>832847</v>
      </c>
      <c r="BW903">
        <v>67044.218999999997</v>
      </c>
      <c r="BX903">
        <v>0.86199999000000005</v>
      </c>
      <c r="BY903">
        <v>0</v>
      </c>
      <c r="BZ903">
        <v>0</v>
      </c>
      <c r="CA903">
        <v>0</v>
      </c>
      <c r="CC903">
        <v>0.13430001</v>
      </c>
      <c r="CE903">
        <v>3.9100002000000002E-2</v>
      </c>
      <c r="CG903">
        <v>2.8399997999999999E-2</v>
      </c>
      <c r="CS903">
        <v>0</v>
      </c>
      <c r="CT903">
        <v>0</v>
      </c>
      <c r="CU903">
        <v>0</v>
      </c>
      <c r="CV903">
        <v>0.63139999000000002</v>
      </c>
      <c r="CW903">
        <v>0.48720002000000001</v>
      </c>
      <c r="CX903">
        <v>0.14419999999999999</v>
      </c>
      <c r="CY903">
        <v>0.32309997000000001</v>
      </c>
      <c r="CZ903">
        <v>0</v>
      </c>
      <c r="DA903">
        <v>0</v>
      </c>
      <c r="DB903">
        <v>2.8E-3</v>
      </c>
      <c r="DC903">
        <v>0</v>
      </c>
      <c r="DD903">
        <v>4.2700000000000002E-2</v>
      </c>
      <c r="DE903">
        <v>0</v>
      </c>
      <c r="DF903">
        <v>2006</v>
      </c>
      <c r="DG903">
        <v>0.1208</v>
      </c>
      <c r="DH903">
        <v>6.8999998000000007E-2</v>
      </c>
      <c r="DI903">
        <v>5.1799998E-2</v>
      </c>
      <c r="DJ903">
        <v>8.0499999000000003E-2</v>
      </c>
      <c r="DK903">
        <v>0.14949999999999999</v>
      </c>
      <c r="DR903">
        <v>0</v>
      </c>
      <c r="DS903">
        <v>0</v>
      </c>
      <c r="DT903">
        <v>0</v>
      </c>
      <c r="DU903">
        <v>0</v>
      </c>
      <c r="DV903">
        <v>28201</v>
      </c>
      <c r="DW903">
        <v>831564</v>
      </c>
      <c r="DX903">
        <v>47.299999</v>
      </c>
      <c r="DY903">
        <v>9.8000001999999995</v>
      </c>
      <c r="DZ903">
        <v>29.486999999999998</v>
      </c>
      <c r="EA903">
        <v>2362</v>
      </c>
      <c r="EB903">
        <v>9132</v>
      </c>
      <c r="EC903">
        <v>14834</v>
      </c>
      <c r="ED903">
        <v>135207</v>
      </c>
      <c r="EE903">
        <v>9.1149997999999997</v>
      </c>
      <c r="EF903">
        <v>9.1146688000000005</v>
      </c>
      <c r="EG903">
        <v>12223</v>
      </c>
      <c r="EN903">
        <v>797</v>
      </c>
      <c r="EP903">
        <v>1814</v>
      </c>
      <c r="ES903">
        <v>0</v>
      </c>
      <c r="EV903">
        <v>54529</v>
      </c>
      <c r="EW903">
        <v>0</v>
      </c>
      <c r="EX903">
        <v>1</v>
      </c>
      <c r="FB903">
        <v>1640145</v>
      </c>
      <c r="FP903">
        <v>61910.737999999998</v>
      </c>
      <c r="FQ903">
        <v>57802.324000000001</v>
      </c>
      <c r="FR903">
        <v>402.56601000000001</v>
      </c>
      <c r="FS903">
        <v>753.64697000000001</v>
      </c>
      <c r="FT903">
        <v>0.13</v>
      </c>
      <c r="FU903">
        <v>428.83098999999999</v>
      </c>
      <c r="FW903">
        <v>121298.23</v>
      </c>
      <c r="FX903">
        <v>203084.28</v>
      </c>
      <c r="FZ903">
        <v>143499.97</v>
      </c>
      <c r="GA903">
        <v>17166.403999999999</v>
      </c>
      <c r="GB903">
        <v>160666.38</v>
      </c>
      <c r="GL903">
        <v>-3761.0010000000002</v>
      </c>
      <c r="GM903">
        <v>1487.479</v>
      </c>
      <c r="GN903">
        <v>-1211.3199</v>
      </c>
      <c r="GQ903">
        <v>481564.03</v>
      </c>
      <c r="GR903">
        <v>-132683.14000000001</v>
      </c>
      <c r="GS903">
        <v>-132683.14000000001</v>
      </c>
      <c r="HA903">
        <v>-10913.130999999999</v>
      </c>
      <c r="HB903">
        <v>-2825.2051000000001</v>
      </c>
      <c r="HD903">
        <v>-1881.6489999999999</v>
      </c>
      <c r="HE903">
        <v>-148303.13</v>
      </c>
      <c r="HF903">
        <v>1055.5820000000001</v>
      </c>
      <c r="HG903">
        <v>3030678.8</v>
      </c>
    </row>
    <row r="904" spans="1:215" x14ac:dyDescent="0.25">
      <c r="A904">
        <v>65</v>
      </c>
      <c r="B904" t="s">
        <v>1032</v>
      </c>
      <c r="C904">
        <v>2005</v>
      </c>
      <c r="E904" t="s">
        <v>1033</v>
      </c>
      <c r="F904">
        <v>1945</v>
      </c>
      <c r="G904">
        <v>0</v>
      </c>
      <c r="I904">
        <v>0</v>
      </c>
      <c r="J904" t="s">
        <v>1034</v>
      </c>
      <c r="K904" t="s">
        <v>1035</v>
      </c>
      <c r="L904" t="s">
        <v>1035</v>
      </c>
      <c r="M904">
        <v>1</v>
      </c>
      <c r="N904" t="s">
        <v>615</v>
      </c>
      <c r="O904">
        <v>1</v>
      </c>
      <c r="P904" t="s">
        <v>616</v>
      </c>
      <c r="Q904" t="s">
        <v>626</v>
      </c>
      <c r="R904">
        <v>2</v>
      </c>
      <c r="S904">
        <v>1</v>
      </c>
      <c r="T904" s="60">
        <v>38533</v>
      </c>
      <c r="U904" s="60">
        <v>38533</v>
      </c>
      <c r="V904" s="60">
        <v>38533</v>
      </c>
      <c r="W904" t="s">
        <v>201</v>
      </c>
      <c r="X904" t="s">
        <v>672</v>
      </c>
      <c r="Y904" t="s">
        <v>619</v>
      </c>
      <c r="Z904">
        <v>3.2499999000000002E-2</v>
      </c>
      <c r="AA904">
        <v>7.9999998000000003E-2</v>
      </c>
      <c r="AB904">
        <v>1</v>
      </c>
      <c r="AC904">
        <v>0</v>
      </c>
      <c r="AD904">
        <v>4</v>
      </c>
      <c r="AE904">
        <v>1</v>
      </c>
      <c r="AF904">
        <v>1</v>
      </c>
      <c r="AG904">
        <v>100</v>
      </c>
      <c r="BP904" s="60">
        <v>38533</v>
      </c>
      <c r="BQ904">
        <v>3179010</v>
      </c>
      <c r="BR904">
        <v>3719998</v>
      </c>
      <c r="BS904">
        <v>0.85460000999999997</v>
      </c>
      <c r="BT904">
        <v>540988</v>
      </c>
      <c r="BV904">
        <v>847431</v>
      </c>
      <c r="BW904">
        <v>71523.156000000003</v>
      </c>
      <c r="BX904">
        <v>0.82059996999999996</v>
      </c>
      <c r="BY904">
        <v>0</v>
      </c>
      <c r="BZ904">
        <v>0</v>
      </c>
      <c r="CA904">
        <v>0</v>
      </c>
      <c r="CC904">
        <v>8.1299997999999998E-2</v>
      </c>
      <c r="CE904">
        <v>9.3500002999999998E-2</v>
      </c>
      <c r="CG904">
        <v>2.87E-2</v>
      </c>
      <c r="CS904">
        <v>0</v>
      </c>
      <c r="CT904">
        <v>0</v>
      </c>
      <c r="CU904">
        <v>0</v>
      </c>
      <c r="CV904">
        <v>0.62929999999999997</v>
      </c>
      <c r="CW904">
        <v>0.47310001000000002</v>
      </c>
      <c r="CX904">
        <v>0.15619999000000001</v>
      </c>
      <c r="CY904">
        <v>0.32150000000000001</v>
      </c>
      <c r="CZ904">
        <v>0</v>
      </c>
      <c r="DA904">
        <v>0</v>
      </c>
      <c r="DB904">
        <v>2.5999999999999999E-3</v>
      </c>
      <c r="DC904">
        <v>0</v>
      </c>
      <c r="DD904">
        <v>4.6599999000000003E-2</v>
      </c>
      <c r="DE904">
        <v>0</v>
      </c>
      <c r="DF904">
        <v>2007</v>
      </c>
      <c r="DG904">
        <v>0.1212</v>
      </c>
      <c r="DH904">
        <v>6.8999998000000007E-2</v>
      </c>
      <c r="DI904">
        <v>5.2199996999999998E-2</v>
      </c>
      <c r="DJ904">
        <v>8.4399998000000004E-2</v>
      </c>
      <c r="DK904">
        <v>0.15340000000000001</v>
      </c>
      <c r="DR904">
        <v>0</v>
      </c>
      <c r="DS904">
        <v>0</v>
      </c>
      <c r="DT904">
        <v>0</v>
      </c>
      <c r="DU904">
        <v>0</v>
      </c>
      <c r="DV904">
        <v>28213</v>
      </c>
      <c r="DW904">
        <v>854570</v>
      </c>
      <c r="DX904">
        <v>47.599997999999999</v>
      </c>
      <c r="DY904">
        <v>9.8999995999999992</v>
      </c>
      <c r="DZ904">
        <v>30.290001</v>
      </c>
      <c r="EA904">
        <v>2418</v>
      </c>
      <c r="EB904">
        <v>8153</v>
      </c>
      <c r="EC904">
        <v>15220</v>
      </c>
      <c r="ED904">
        <v>145150</v>
      </c>
      <c r="EE904">
        <v>9.5369997000000009</v>
      </c>
      <c r="EF904">
        <v>9.5367937000000005</v>
      </c>
      <c r="EG904">
        <v>12553</v>
      </c>
      <c r="EN904">
        <v>800</v>
      </c>
      <c r="EP904">
        <v>1867</v>
      </c>
      <c r="ES904">
        <v>0</v>
      </c>
      <c r="EV904">
        <v>54004</v>
      </c>
      <c r="EW904">
        <v>0</v>
      </c>
      <c r="EX904">
        <v>1</v>
      </c>
      <c r="FB904">
        <v>1756674</v>
      </c>
      <c r="FP904">
        <v>66913.562999999995</v>
      </c>
      <c r="FQ904">
        <v>60297.09</v>
      </c>
      <c r="FR904">
        <v>420.65798999999998</v>
      </c>
      <c r="FS904">
        <v>72.550003000000004</v>
      </c>
      <c r="FT904">
        <v>0.14000000000000001</v>
      </c>
      <c r="FU904">
        <v>156.869</v>
      </c>
      <c r="FW904">
        <v>127860.87</v>
      </c>
      <c r="FX904">
        <v>151817.67000000001</v>
      </c>
      <c r="FZ904">
        <v>77935.054999999993</v>
      </c>
      <c r="GA904">
        <v>19775.192999999999</v>
      </c>
      <c r="GB904">
        <v>97710.25</v>
      </c>
      <c r="GL904">
        <v>-4778.0752000000002</v>
      </c>
      <c r="GM904">
        <v>3224.3148999999999</v>
      </c>
      <c r="GN904">
        <v>-2998.4560999999999</v>
      </c>
      <c r="GQ904">
        <v>372836.56</v>
      </c>
      <c r="GR904">
        <v>-142789.01999999999</v>
      </c>
      <c r="GS904">
        <v>-142789.01999999999</v>
      </c>
      <c r="HA904">
        <v>-13236.058000000001</v>
      </c>
      <c r="HB904">
        <v>-2569.3850000000002</v>
      </c>
      <c r="HD904">
        <v>-1514.6659999999999</v>
      </c>
      <c r="HE904">
        <v>-160109.13</v>
      </c>
      <c r="HF904">
        <v>12.61</v>
      </c>
      <c r="HG904">
        <v>3243418.8</v>
      </c>
    </row>
    <row r="905" spans="1:215" x14ac:dyDescent="0.25">
      <c r="A905">
        <v>65</v>
      </c>
      <c r="B905" t="s">
        <v>1032</v>
      </c>
      <c r="C905">
        <v>2006</v>
      </c>
      <c r="E905" t="s">
        <v>1033</v>
      </c>
      <c r="F905">
        <v>1945</v>
      </c>
      <c r="G905">
        <v>0</v>
      </c>
      <c r="I905">
        <v>0</v>
      </c>
      <c r="J905" t="s">
        <v>1034</v>
      </c>
      <c r="K905" t="s">
        <v>1035</v>
      </c>
      <c r="L905" t="s">
        <v>1035</v>
      </c>
      <c r="M905">
        <v>1</v>
      </c>
      <c r="N905" t="s">
        <v>615</v>
      </c>
      <c r="O905">
        <v>1</v>
      </c>
      <c r="P905" t="s">
        <v>616</v>
      </c>
      <c r="Q905" t="s">
        <v>626</v>
      </c>
      <c r="R905">
        <v>2</v>
      </c>
      <c r="S905">
        <v>1</v>
      </c>
      <c r="T905" s="60">
        <v>38898</v>
      </c>
      <c r="U905" s="60">
        <v>38898</v>
      </c>
      <c r="V905" s="60">
        <v>38898</v>
      </c>
      <c r="W905" t="s">
        <v>201</v>
      </c>
      <c r="X905" t="s">
        <v>672</v>
      </c>
      <c r="Y905" t="s">
        <v>619</v>
      </c>
      <c r="Z905">
        <v>3.2499999000000002E-2</v>
      </c>
      <c r="AA905">
        <v>7.9999998000000003E-2</v>
      </c>
      <c r="AB905">
        <v>1</v>
      </c>
      <c r="AC905">
        <v>0</v>
      </c>
      <c r="AD905">
        <v>4</v>
      </c>
      <c r="AE905">
        <v>1</v>
      </c>
      <c r="AF905">
        <v>1</v>
      </c>
      <c r="AG905">
        <v>100</v>
      </c>
      <c r="BP905" s="60">
        <v>38898</v>
      </c>
      <c r="BQ905">
        <v>3459084</v>
      </c>
      <c r="BR905">
        <v>3919313</v>
      </c>
      <c r="BS905">
        <v>0.88260000999999999</v>
      </c>
      <c r="BT905">
        <v>460229</v>
      </c>
      <c r="BV905">
        <v>880708</v>
      </c>
      <c r="BW905">
        <v>70885.687999999995</v>
      </c>
      <c r="BX905">
        <v>0.89499998000000003</v>
      </c>
      <c r="BY905">
        <v>0</v>
      </c>
      <c r="BZ905">
        <v>0</v>
      </c>
      <c r="CA905">
        <v>0</v>
      </c>
      <c r="CC905">
        <v>9.0700001000000002E-2</v>
      </c>
      <c r="CE905">
        <v>0.1019</v>
      </c>
      <c r="CG905">
        <v>5.7600002999999997E-2</v>
      </c>
      <c r="CS905">
        <v>0</v>
      </c>
      <c r="CT905">
        <v>0</v>
      </c>
      <c r="CU905">
        <v>0</v>
      </c>
      <c r="CV905">
        <v>0.63150001</v>
      </c>
      <c r="CW905">
        <v>0.45200002</v>
      </c>
      <c r="CX905">
        <v>0.17950000999999999</v>
      </c>
      <c r="CY905">
        <v>0.30379999000000002</v>
      </c>
      <c r="CZ905">
        <v>0</v>
      </c>
      <c r="DA905">
        <v>0</v>
      </c>
      <c r="DB905">
        <v>6.7999999999999996E-3</v>
      </c>
      <c r="DC905">
        <v>0</v>
      </c>
      <c r="DD905">
        <v>5.79E-2</v>
      </c>
      <c r="DE905">
        <v>0</v>
      </c>
      <c r="DF905">
        <v>2008</v>
      </c>
      <c r="DG905">
        <v>0.1217</v>
      </c>
      <c r="DH905">
        <v>6.8999998000000007E-2</v>
      </c>
      <c r="DI905">
        <v>5.2699997999999998E-2</v>
      </c>
      <c r="DJ905">
        <v>7.8699999000000007E-2</v>
      </c>
      <c r="DK905">
        <v>0.14770000999999999</v>
      </c>
      <c r="DR905">
        <v>0</v>
      </c>
      <c r="DS905">
        <v>0</v>
      </c>
      <c r="DT905">
        <v>0</v>
      </c>
      <c r="DU905">
        <v>0</v>
      </c>
      <c r="DV905">
        <v>27962</v>
      </c>
      <c r="DW905">
        <v>892825</v>
      </c>
      <c r="DX905">
        <v>48</v>
      </c>
      <c r="DY905">
        <v>9.8999995999999992</v>
      </c>
      <c r="DZ905">
        <v>31.93</v>
      </c>
      <c r="EA905">
        <v>2530</v>
      </c>
      <c r="EB905">
        <v>7178</v>
      </c>
      <c r="EC905">
        <v>15654</v>
      </c>
      <c r="ED905">
        <v>156999</v>
      </c>
      <c r="EE905">
        <v>10.029</v>
      </c>
      <c r="EF905">
        <v>10.029322000000001</v>
      </c>
      <c r="EG905">
        <v>12950</v>
      </c>
      <c r="EN905">
        <v>795</v>
      </c>
      <c r="EP905">
        <v>1909</v>
      </c>
      <c r="ES905">
        <v>0</v>
      </c>
      <c r="EV905">
        <v>53324</v>
      </c>
      <c r="EW905">
        <v>0</v>
      </c>
      <c r="EX905">
        <v>1</v>
      </c>
      <c r="FB905">
        <v>1895838</v>
      </c>
      <c r="FP905">
        <v>66002.304999999993</v>
      </c>
      <c r="FQ905">
        <v>63445.413999999997</v>
      </c>
      <c r="FR905">
        <v>442.99399</v>
      </c>
      <c r="FS905">
        <v>143.047</v>
      </c>
      <c r="FT905">
        <v>8.2999997000000006E-2</v>
      </c>
      <c r="FU905">
        <v>25127.388999999999</v>
      </c>
      <c r="FW905">
        <v>155161.23000000001</v>
      </c>
      <c r="FX905">
        <v>185484.59</v>
      </c>
      <c r="FZ905">
        <v>98921.273000000001</v>
      </c>
      <c r="GA905">
        <v>14161.359</v>
      </c>
      <c r="GB905">
        <v>113082.63</v>
      </c>
      <c r="GL905">
        <v>-5008.1190999999999</v>
      </c>
      <c r="GM905">
        <v>5130.6558000000005</v>
      </c>
      <c r="GN905">
        <v>-5011.1630999999998</v>
      </c>
      <c r="GQ905">
        <v>448839.84</v>
      </c>
      <c r="GR905">
        <v>-153885.66</v>
      </c>
      <c r="GS905">
        <v>-153885.66</v>
      </c>
      <c r="HA905">
        <v>-12753.802</v>
      </c>
      <c r="HB905">
        <v>-2886.4041000000002</v>
      </c>
      <c r="HD905">
        <v>-1815.585</v>
      </c>
      <c r="HE905">
        <v>-171341.44</v>
      </c>
      <c r="HF905">
        <v>65.403000000000006</v>
      </c>
      <c r="HG905">
        <v>3520982.8</v>
      </c>
    </row>
    <row r="906" spans="1:215" x14ac:dyDescent="0.25">
      <c r="A906">
        <v>65</v>
      </c>
      <c r="B906" t="s">
        <v>1032</v>
      </c>
      <c r="C906">
        <v>2007</v>
      </c>
      <c r="E906" t="s">
        <v>1033</v>
      </c>
      <c r="F906">
        <v>1945</v>
      </c>
      <c r="G906">
        <v>0</v>
      </c>
      <c r="I906">
        <v>0</v>
      </c>
      <c r="J906" t="s">
        <v>1034</v>
      </c>
      <c r="K906" t="s">
        <v>1035</v>
      </c>
      <c r="L906" t="s">
        <v>1035</v>
      </c>
      <c r="M906">
        <v>1</v>
      </c>
      <c r="N906" t="s">
        <v>615</v>
      </c>
      <c r="O906">
        <v>1</v>
      </c>
      <c r="P906" t="s">
        <v>616</v>
      </c>
      <c r="Q906" t="s">
        <v>626</v>
      </c>
      <c r="R906">
        <v>2</v>
      </c>
      <c r="S906">
        <v>1</v>
      </c>
      <c r="T906" s="60">
        <v>39263</v>
      </c>
      <c r="U906" s="60">
        <v>39263</v>
      </c>
      <c r="V906" s="60">
        <v>39263</v>
      </c>
      <c r="W906" t="s">
        <v>201</v>
      </c>
      <c r="X906" t="s">
        <v>672</v>
      </c>
      <c r="Y906" t="s">
        <v>619</v>
      </c>
      <c r="Z906">
        <v>3.2499999000000002E-2</v>
      </c>
      <c r="AA906">
        <v>7.9999998000000003E-2</v>
      </c>
      <c r="AB906">
        <v>1</v>
      </c>
      <c r="AC906">
        <v>0</v>
      </c>
      <c r="AD906">
        <v>4</v>
      </c>
      <c r="AE906">
        <v>1</v>
      </c>
      <c r="AF906">
        <v>1</v>
      </c>
      <c r="AG906">
        <v>21.9</v>
      </c>
      <c r="BP906" s="60">
        <v>39263</v>
      </c>
      <c r="BQ906">
        <v>3825234</v>
      </c>
      <c r="BR906">
        <v>4201251</v>
      </c>
      <c r="BS906">
        <v>0.91050005000000001</v>
      </c>
      <c r="BT906">
        <v>376017</v>
      </c>
      <c r="BV906">
        <v>907424</v>
      </c>
      <c r="BW906">
        <v>62908.961000000003</v>
      </c>
      <c r="BX906">
        <v>1.0575000000000001</v>
      </c>
      <c r="BY906">
        <v>0</v>
      </c>
      <c r="BZ906">
        <v>0</v>
      </c>
      <c r="CA906">
        <v>0</v>
      </c>
      <c r="CC906">
        <v>0.17959998999999999</v>
      </c>
      <c r="CE906">
        <v>0.1164</v>
      </c>
      <c r="CG906">
        <v>0.10970000000000001</v>
      </c>
      <c r="CS906">
        <v>0</v>
      </c>
      <c r="CT906">
        <v>0</v>
      </c>
      <c r="CU906">
        <v>0</v>
      </c>
      <c r="CV906">
        <v>0.62409996999999995</v>
      </c>
      <c r="CW906">
        <v>0.42410001000000003</v>
      </c>
      <c r="CX906">
        <v>0.2</v>
      </c>
      <c r="CY906">
        <v>0.27729999999999999</v>
      </c>
      <c r="CZ906">
        <v>0</v>
      </c>
      <c r="DA906">
        <v>0</v>
      </c>
      <c r="DB906">
        <v>2.1600001000000001E-2</v>
      </c>
      <c r="DC906">
        <v>0</v>
      </c>
      <c r="DD906">
        <v>7.6999999999999999E-2</v>
      </c>
      <c r="DE906">
        <v>0</v>
      </c>
      <c r="DF906">
        <v>2009</v>
      </c>
      <c r="DG906">
        <v>0.1222</v>
      </c>
      <c r="DH906">
        <v>6.8999998000000007E-2</v>
      </c>
      <c r="DI906">
        <v>5.3200003000000003E-2</v>
      </c>
      <c r="DJ906">
        <v>6.6399999000000001E-2</v>
      </c>
      <c r="DK906">
        <v>0.13539999999999999</v>
      </c>
      <c r="DR906">
        <v>0</v>
      </c>
      <c r="DS906">
        <v>0</v>
      </c>
      <c r="DT906">
        <v>0</v>
      </c>
      <c r="DU906">
        <v>0</v>
      </c>
      <c r="DV906">
        <v>27977</v>
      </c>
      <c r="DW906">
        <v>943286</v>
      </c>
      <c r="DX906">
        <v>48.299999</v>
      </c>
      <c r="DY906">
        <v>10</v>
      </c>
      <c r="DZ906">
        <v>33.716000000000001</v>
      </c>
      <c r="EA906">
        <v>2576</v>
      </c>
      <c r="EB906">
        <v>6401</v>
      </c>
      <c r="EC906">
        <v>16137</v>
      </c>
      <c r="ED906">
        <v>170192</v>
      </c>
      <c r="EE906">
        <v>10.547000000000001</v>
      </c>
      <c r="EF906">
        <v>10.546694</v>
      </c>
      <c r="EG906">
        <v>13379</v>
      </c>
      <c r="EN906">
        <v>792</v>
      </c>
      <c r="EP906">
        <v>1966</v>
      </c>
      <c r="ES906">
        <v>0</v>
      </c>
      <c r="EV906">
        <v>53091</v>
      </c>
      <c r="EW906">
        <v>0</v>
      </c>
      <c r="EX906">
        <v>1</v>
      </c>
      <c r="FB906">
        <v>2051107</v>
      </c>
      <c r="FI906">
        <v>4102060</v>
      </c>
      <c r="FP906">
        <v>69054.202999999994</v>
      </c>
      <c r="FQ906">
        <v>66901.741999999998</v>
      </c>
      <c r="FR906">
        <v>445.798</v>
      </c>
      <c r="FS906">
        <v>95.694000000000003</v>
      </c>
      <c r="FT906">
        <v>5.2000000999999997E-2</v>
      </c>
      <c r="FU906">
        <v>293.52100000000002</v>
      </c>
      <c r="FW906">
        <v>136791.01999999999</v>
      </c>
      <c r="FX906">
        <v>457602.13</v>
      </c>
      <c r="FZ906">
        <v>167854.77</v>
      </c>
      <c r="GA906">
        <v>13760.866</v>
      </c>
      <c r="GB906">
        <v>181615.63</v>
      </c>
      <c r="GL906">
        <v>-10055.948</v>
      </c>
      <c r="GM906">
        <v>7545.1068999999998</v>
      </c>
      <c r="GN906">
        <v>-7148.2040999999999</v>
      </c>
      <c r="GQ906">
        <v>766349.75</v>
      </c>
      <c r="GR906">
        <v>-166187.97</v>
      </c>
      <c r="GS906">
        <v>-166187.97</v>
      </c>
      <c r="HA906">
        <v>-12867.508</v>
      </c>
      <c r="HB906">
        <v>-2681.1731</v>
      </c>
      <c r="HD906">
        <v>-2108.165</v>
      </c>
      <c r="HE906">
        <v>-183844.81</v>
      </c>
      <c r="HF906">
        <v>-50.533000999999999</v>
      </c>
      <c r="HG906">
        <v>4103437</v>
      </c>
    </row>
    <row r="907" spans="1:215" x14ac:dyDescent="0.25">
      <c r="A907">
        <v>65</v>
      </c>
      <c r="B907" t="s">
        <v>1032</v>
      </c>
      <c r="C907">
        <v>2008</v>
      </c>
      <c r="E907" t="s">
        <v>1033</v>
      </c>
      <c r="F907">
        <v>1945</v>
      </c>
      <c r="G907">
        <v>0</v>
      </c>
      <c r="I907">
        <v>0</v>
      </c>
      <c r="J907" t="s">
        <v>1034</v>
      </c>
      <c r="K907" t="s">
        <v>1035</v>
      </c>
      <c r="L907" t="s">
        <v>1035</v>
      </c>
      <c r="M907">
        <v>1</v>
      </c>
      <c r="N907" t="s">
        <v>615</v>
      </c>
      <c r="O907">
        <v>1</v>
      </c>
      <c r="P907" t="s">
        <v>616</v>
      </c>
      <c r="Q907" t="s">
        <v>626</v>
      </c>
      <c r="R907">
        <v>2</v>
      </c>
      <c r="S907">
        <v>1</v>
      </c>
      <c r="T907" s="60">
        <v>39629</v>
      </c>
      <c r="U907" s="60">
        <v>39629</v>
      </c>
      <c r="V907" s="60">
        <v>39629</v>
      </c>
      <c r="W907" t="s">
        <v>201</v>
      </c>
      <c r="X907" t="s">
        <v>672</v>
      </c>
      <c r="Y907" t="s">
        <v>619</v>
      </c>
      <c r="Z907">
        <v>3.2499999000000002E-2</v>
      </c>
      <c r="AA907">
        <v>7.9999998000000003E-2</v>
      </c>
      <c r="AB907">
        <v>1</v>
      </c>
      <c r="AC907">
        <v>0</v>
      </c>
      <c r="AD907">
        <v>4</v>
      </c>
      <c r="AE907">
        <v>1</v>
      </c>
      <c r="AF907">
        <v>1</v>
      </c>
      <c r="AG907">
        <v>24.799999</v>
      </c>
      <c r="BP907" s="60">
        <v>39629</v>
      </c>
      <c r="BQ907">
        <v>4065307</v>
      </c>
      <c r="BR907">
        <v>4504743</v>
      </c>
      <c r="BS907">
        <v>0.89999998000000003</v>
      </c>
      <c r="BT907">
        <v>439436</v>
      </c>
      <c r="BV907">
        <v>955113</v>
      </c>
      <c r="BW907">
        <v>68165.226999999999</v>
      </c>
      <c r="BX907">
        <v>1.0598000000000001</v>
      </c>
      <c r="BY907">
        <v>0</v>
      </c>
      <c r="BZ907">
        <v>0</v>
      </c>
      <c r="CA907">
        <v>0</v>
      </c>
      <c r="CC907">
        <v>-4.8600003000000003E-2</v>
      </c>
      <c r="CE907">
        <v>6.9699995000000001E-2</v>
      </c>
      <c r="CG907">
        <v>8.4700002999999996E-2</v>
      </c>
      <c r="CJ907">
        <v>5.4699998E-2</v>
      </c>
      <c r="CS907">
        <v>0</v>
      </c>
      <c r="CT907">
        <v>0</v>
      </c>
      <c r="CU907">
        <v>0</v>
      </c>
      <c r="CV907">
        <v>0.57910001</v>
      </c>
      <c r="CW907">
        <v>0.38889997999999998</v>
      </c>
      <c r="CX907">
        <v>0.19020000000000001</v>
      </c>
      <c r="CY907">
        <v>0.27759999000000002</v>
      </c>
      <c r="CZ907">
        <v>0</v>
      </c>
      <c r="DA907">
        <v>0</v>
      </c>
      <c r="DB907">
        <v>4.5200000999999997E-2</v>
      </c>
      <c r="DC907">
        <v>0</v>
      </c>
      <c r="DD907">
        <v>9.8100007000000003E-2</v>
      </c>
      <c r="DE907">
        <v>0</v>
      </c>
      <c r="DF907">
        <v>2010</v>
      </c>
      <c r="DG907">
        <v>0.12130000000000001</v>
      </c>
      <c r="DH907">
        <v>6.8999998000000007E-2</v>
      </c>
      <c r="DI907">
        <v>5.2299999E-2</v>
      </c>
      <c r="DJ907">
        <v>6.8499997000000007E-2</v>
      </c>
      <c r="DK907">
        <v>0.13750000000000001</v>
      </c>
      <c r="DR907">
        <v>0</v>
      </c>
      <c r="DS907">
        <v>0</v>
      </c>
      <c r="DT907">
        <v>0</v>
      </c>
      <c r="DU907">
        <v>0</v>
      </c>
      <c r="DV907">
        <v>28293</v>
      </c>
      <c r="DW907">
        <v>994314</v>
      </c>
      <c r="DX907">
        <v>48.400002000000001</v>
      </c>
      <c r="DY907">
        <v>9.8999995999999992</v>
      </c>
      <c r="DZ907">
        <v>35.143002000000003</v>
      </c>
      <c r="EA907">
        <v>2579</v>
      </c>
      <c r="EB907">
        <v>6268</v>
      </c>
      <c r="EC907">
        <v>16627</v>
      </c>
      <c r="ED907">
        <v>185155</v>
      </c>
      <c r="EE907">
        <v>11.135999999999999</v>
      </c>
      <c r="EF907">
        <v>11.135802999999999</v>
      </c>
      <c r="EG907">
        <v>13813</v>
      </c>
      <c r="EH907">
        <v>161543</v>
      </c>
      <c r="EN907">
        <v>793</v>
      </c>
      <c r="EO907">
        <v>6265</v>
      </c>
      <c r="EP907">
        <v>2021</v>
      </c>
      <c r="ES907">
        <v>0</v>
      </c>
      <c r="EV907">
        <v>53767</v>
      </c>
      <c r="EW907">
        <v>0</v>
      </c>
      <c r="EX907">
        <v>1</v>
      </c>
      <c r="FB907">
        <v>2232148</v>
      </c>
      <c r="FI907">
        <v>3852532</v>
      </c>
      <c r="FP907">
        <v>72680.187999999995</v>
      </c>
      <c r="FQ907">
        <v>72241.781000000003</v>
      </c>
      <c r="FR907">
        <v>377.71301</v>
      </c>
      <c r="FS907">
        <v>193.50899999999999</v>
      </c>
      <c r="FT907">
        <v>0.108</v>
      </c>
      <c r="FU907">
        <v>27.902000000000001</v>
      </c>
      <c r="FW907">
        <v>145521.20000000001</v>
      </c>
      <c r="FX907">
        <v>-291944.59000000003</v>
      </c>
      <c r="FZ907">
        <v>97273.733999999997</v>
      </c>
      <c r="GA907">
        <v>15230.409</v>
      </c>
      <c r="GB907">
        <v>112504.14</v>
      </c>
      <c r="GL907">
        <v>-19840.557000000001</v>
      </c>
      <c r="GM907">
        <v>12314.449000000001</v>
      </c>
      <c r="GN907">
        <v>-10063.503000000001</v>
      </c>
      <c r="GQ907">
        <v>-51508.847999999998</v>
      </c>
      <c r="GR907">
        <v>-180815.23</v>
      </c>
      <c r="GS907">
        <v>-180815.23</v>
      </c>
      <c r="HA907">
        <v>-12123.477999999999</v>
      </c>
      <c r="HB907">
        <v>-2760.3831</v>
      </c>
      <c r="HD907">
        <v>-2057.5371</v>
      </c>
      <c r="HE907">
        <v>-197756.64</v>
      </c>
      <c r="HF907">
        <v>4.5009999000000001</v>
      </c>
      <c r="HG907">
        <v>3854176</v>
      </c>
    </row>
    <row r="908" spans="1:215" x14ac:dyDescent="0.25">
      <c r="A908">
        <v>65</v>
      </c>
      <c r="B908" t="s">
        <v>1032</v>
      </c>
      <c r="C908">
        <v>2009</v>
      </c>
      <c r="E908" t="s">
        <v>1033</v>
      </c>
      <c r="F908">
        <v>1945</v>
      </c>
      <c r="G908">
        <v>0</v>
      </c>
      <c r="I908">
        <v>0</v>
      </c>
      <c r="J908" t="s">
        <v>1034</v>
      </c>
      <c r="K908" t="s">
        <v>1035</v>
      </c>
      <c r="L908" t="s">
        <v>1035</v>
      </c>
      <c r="M908">
        <v>1</v>
      </c>
      <c r="N908" t="s">
        <v>615</v>
      </c>
      <c r="O908">
        <v>1</v>
      </c>
      <c r="P908" t="s">
        <v>616</v>
      </c>
      <c r="Q908" t="s">
        <v>626</v>
      </c>
      <c r="R908">
        <v>2</v>
      </c>
      <c r="S908">
        <v>1</v>
      </c>
      <c r="T908" s="60">
        <v>39994</v>
      </c>
      <c r="U908" s="60">
        <v>39994</v>
      </c>
      <c r="V908" s="60">
        <v>39994</v>
      </c>
      <c r="W908" t="s">
        <v>201</v>
      </c>
      <c r="X908" t="s">
        <v>744</v>
      </c>
      <c r="Y908" t="s">
        <v>619</v>
      </c>
      <c r="Z908">
        <v>3.2499999000000002E-2</v>
      </c>
      <c r="AA908">
        <v>7.9999998000000003E-2</v>
      </c>
      <c r="AB908">
        <v>1</v>
      </c>
      <c r="AC908">
        <v>0</v>
      </c>
      <c r="AD908">
        <v>4</v>
      </c>
      <c r="AE908">
        <v>1</v>
      </c>
      <c r="AF908">
        <v>1</v>
      </c>
      <c r="AG908">
        <v>30</v>
      </c>
      <c r="BP908" s="60">
        <v>39994</v>
      </c>
      <c r="BQ908">
        <v>4002212</v>
      </c>
      <c r="BR908">
        <v>4792819</v>
      </c>
      <c r="BS908">
        <v>0.83999997000000004</v>
      </c>
      <c r="BT908">
        <v>790607</v>
      </c>
      <c r="BV908">
        <v>1003215</v>
      </c>
      <c r="BW908">
        <v>99314.047000000006</v>
      </c>
      <c r="BX908">
        <v>0.76349997999999997</v>
      </c>
      <c r="BY908">
        <v>0</v>
      </c>
      <c r="BZ908">
        <v>0</v>
      </c>
      <c r="CA908">
        <v>0</v>
      </c>
      <c r="CC908">
        <v>-0.2069</v>
      </c>
      <c r="CE908">
        <v>-3.7999999E-2</v>
      </c>
      <c r="CG908">
        <v>9.7999999999999997E-3</v>
      </c>
      <c r="CJ908">
        <v>1.89E-2</v>
      </c>
      <c r="CS908">
        <v>0</v>
      </c>
      <c r="CT908">
        <v>0</v>
      </c>
      <c r="CU908">
        <v>0</v>
      </c>
      <c r="CV908">
        <v>0.52380002000000003</v>
      </c>
      <c r="CW908">
        <v>0.35819997999999997</v>
      </c>
      <c r="CX908">
        <v>0.1656</v>
      </c>
      <c r="CY908">
        <v>0.31119998999999998</v>
      </c>
      <c r="CZ908">
        <v>0</v>
      </c>
      <c r="DA908">
        <v>0</v>
      </c>
      <c r="DB908">
        <v>5.1700000000000003E-2</v>
      </c>
      <c r="DC908">
        <v>0</v>
      </c>
      <c r="DD908">
        <v>0.1133</v>
      </c>
      <c r="DE908">
        <v>0</v>
      </c>
      <c r="DF908">
        <v>2011</v>
      </c>
      <c r="DG908">
        <v>0.1216</v>
      </c>
      <c r="DH908">
        <v>6.8999998000000007E-2</v>
      </c>
      <c r="DI908">
        <v>5.2600003999999999E-2</v>
      </c>
      <c r="DJ908">
        <v>9.5200002000000006E-2</v>
      </c>
      <c r="DK908">
        <v>0.16420001000000001</v>
      </c>
      <c r="DR908">
        <v>0</v>
      </c>
      <c r="DS908">
        <v>0</v>
      </c>
      <c r="DT908">
        <v>0</v>
      </c>
      <c r="DU908">
        <v>0</v>
      </c>
      <c r="DV908">
        <v>28983</v>
      </c>
      <c r="DW908">
        <v>1053174</v>
      </c>
      <c r="DZ908">
        <v>36.338000999999998</v>
      </c>
      <c r="EA908">
        <v>2476</v>
      </c>
      <c r="EB908">
        <v>5670</v>
      </c>
      <c r="EC908">
        <v>17001</v>
      </c>
      <c r="ED908">
        <v>201412.08</v>
      </c>
      <c r="EF908">
        <v>11.847073</v>
      </c>
      <c r="EG908">
        <v>16217</v>
      </c>
      <c r="EN908">
        <v>784</v>
      </c>
      <c r="ES908">
        <v>0</v>
      </c>
      <c r="EV908">
        <v>54130</v>
      </c>
      <c r="EW908">
        <v>0</v>
      </c>
      <c r="EX908">
        <v>1</v>
      </c>
      <c r="FB908">
        <v>2272582</v>
      </c>
      <c r="FI908">
        <v>2998626.3</v>
      </c>
      <c r="FP908">
        <v>75867.554999999993</v>
      </c>
      <c r="FQ908">
        <v>75826.937999999995</v>
      </c>
      <c r="FR908">
        <v>357.26001000000002</v>
      </c>
      <c r="FS908">
        <v>135.548</v>
      </c>
      <c r="FT908">
        <v>0.19599999000000001</v>
      </c>
      <c r="FU908">
        <v>121.342</v>
      </c>
      <c r="FW908">
        <v>152308.84</v>
      </c>
      <c r="FX908">
        <v>-865333.75</v>
      </c>
      <c r="FZ908">
        <v>67243.672000000006</v>
      </c>
      <c r="GA908">
        <v>16442.728999999999</v>
      </c>
      <c r="GB908">
        <v>83686.398000000001</v>
      </c>
      <c r="GL908">
        <v>-17758.037</v>
      </c>
      <c r="GM908">
        <v>5640.6611000000003</v>
      </c>
      <c r="GN908">
        <v>-2477.3479000000002</v>
      </c>
      <c r="GQ908">
        <v>-643933.25</v>
      </c>
      <c r="GR908">
        <v>-196401.59</v>
      </c>
      <c r="GS908">
        <v>-196401.59</v>
      </c>
      <c r="HA908">
        <v>-10821.072</v>
      </c>
      <c r="HB908">
        <v>-2877.8989000000001</v>
      </c>
      <c r="HD908">
        <v>-1782.8789999999999</v>
      </c>
      <c r="HE908">
        <v>-211883.44</v>
      </c>
      <c r="HF908">
        <v>0.109</v>
      </c>
      <c r="HG908">
        <v>2998359.5</v>
      </c>
    </row>
    <row r="909" spans="1:215" x14ac:dyDescent="0.25">
      <c r="A909">
        <v>65</v>
      </c>
      <c r="B909" t="s">
        <v>1032</v>
      </c>
      <c r="C909">
        <v>2010</v>
      </c>
      <c r="E909" t="s">
        <v>1033</v>
      </c>
      <c r="F909">
        <v>1945</v>
      </c>
      <c r="G909">
        <v>0</v>
      </c>
      <c r="I909">
        <v>0</v>
      </c>
      <c r="J909" t="s">
        <v>1034</v>
      </c>
      <c r="K909" t="s">
        <v>1035</v>
      </c>
      <c r="L909" t="s">
        <v>1035</v>
      </c>
      <c r="M909">
        <v>1</v>
      </c>
      <c r="N909" t="s">
        <v>615</v>
      </c>
      <c r="O909">
        <v>1</v>
      </c>
      <c r="P909" t="s">
        <v>616</v>
      </c>
      <c r="Q909" t="s">
        <v>626</v>
      </c>
      <c r="R909">
        <v>2</v>
      </c>
      <c r="S909">
        <v>1</v>
      </c>
      <c r="T909" s="60">
        <v>40359</v>
      </c>
      <c r="U909" s="60">
        <v>40359</v>
      </c>
      <c r="V909" s="60">
        <v>40359</v>
      </c>
      <c r="W909" t="s">
        <v>201</v>
      </c>
      <c r="X909" t="s">
        <v>744</v>
      </c>
      <c r="Y909" t="s">
        <v>619</v>
      </c>
      <c r="Z909">
        <v>2.9999998999999999E-2</v>
      </c>
      <c r="AA909">
        <v>7.7500000999999999E-2</v>
      </c>
      <c r="AB909">
        <v>1</v>
      </c>
      <c r="AC909">
        <v>0</v>
      </c>
      <c r="AD909">
        <v>4</v>
      </c>
      <c r="AE909">
        <v>1</v>
      </c>
      <c r="AF909">
        <v>1</v>
      </c>
      <c r="AG909">
        <v>30</v>
      </c>
      <c r="BP909" s="60">
        <v>40359</v>
      </c>
      <c r="BQ909">
        <v>3889890</v>
      </c>
      <c r="BR909">
        <v>5241819</v>
      </c>
      <c r="BS909">
        <v>0.74000001000000004</v>
      </c>
      <c r="BT909">
        <v>1351929</v>
      </c>
      <c r="BV909">
        <v>1083780</v>
      </c>
      <c r="BW909">
        <v>132004.39000000001</v>
      </c>
      <c r="BX909">
        <v>0.60460000999999997</v>
      </c>
      <c r="BY909">
        <v>0</v>
      </c>
      <c r="BZ909">
        <v>0</v>
      </c>
      <c r="CA909">
        <v>0</v>
      </c>
      <c r="CC909">
        <v>0.12870000000000001</v>
      </c>
      <c r="CE909">
        <v>-5.2699997999999998E-2</v>
      </c>
      <c r="CG909">
        <v>1.8499999999999999E-2</v>
      </c>
      <c r="CJ909">
        <v>2.3499999000000001E-2</v>
      </c>
      <c r="CS909">
        <v>0</v>
      </c>
      <c r="CT909">
        <v>0</v>
      </c>
      <c r="CU909">
        <v>0</v>
      </c>
      <c r="CV909">
        <v>0.50450002999999999</v>
      </c>
      <c r="CW909">
        <v>0.33720001999999999</v>
      </c>
      <c r="CX909">
        <v>0.1673</v>
      </c>
      <c r="CY909">
        <v>0.30840001</v>
      </c>
      <c r="CZ909">
        <v>0</v>
      </c>
      <c r="DA909">
        <v>0</v>
      </c>
      <c r="DB909">
        <v>5.6700001999999999E-2</v>
      </c>
      <c r="DC909">
        <v>0</v>
      </c>
      <c r="DD909">
        <v>0.13039999999999999</v>
      </c>
      <c r="DE909">
        <v>0</v>
      </c>
      <c r="DF909">
        <v>2012</v>
      </c>
      <c r="DG909">
        <v>0.12609999999999999</v>
      </c>
      <c r="DH909">
        <v>6.8999998000000007E-2</v>
      </c>
      <c r="DI909">
        <v>5.7100001999999997E-2</v>
      </c>
      <c r="DJ909">
        <v>0.12180001</v>
      </c>
      <c r="DK909">
        <v>0.1908</v>
      </c>
      <c r="DR909">
        <v>0</v>
      </c>
      <c r="DS909">
        <v>0</v>
      </c>
      <c r="DT909">
        <v>0</v>
      </c>
      <c r="DU909">
        <v>0</v>
      </c>
      <c r="DV909">
        <v>28833</v>
      </c>
      <c r="DW909">
        <v>1085206.6000000001</v>
      </c>
      <c r="DZ909">
        <v>37.636001999999998</v>
      </c>
      <c r="EA909">
        <v>2470</v>
      </c>
      <c r="EB909">
        <v>5393</v>
      </c>
      <c r="EC909">
        <v>17415</v>
      </c>
      <c r="ED909">
        <v>216968.58</v>
      </c>
      <c r="EF909">
        <v>12.458717999999999</v>
      </c>
      <c r="EG909">
        <v>16633</v>
      </c>
      <c r="EN909">
        <v>782</v>
      </c>
      <c r="ES909">
        <v>0</v>
      </c>
      <c r="EV909">
        <v>54111</v>
      </c>
      <c r="EW909">
        <v>0</v>
      </c>
      <c r="EX909">
        <v>1</v>
      </c>
      <c r="FB909">
        <v>2481534</v>
      </c>
      <c r="FI909">
        <v>3315905.8</v>
      </c>
      <c r="FP909">
        <v>78614.398000000001</v>
      </c>
      <c r="FQ909">
        <v>80246.023000000001</v>
      </c>
      <c r="FR909">
        <v>536.88098000000002</v>
      </c>
      <c r="FS909">
        <v>56.251998999999998</v>
      </c>
      <c r="FT909">
        <v>0.15800001</v>
      </c>
      <c r="FU909">
        <v>79.875</v>
      </c>
      <c r="FW909">
        <v>159533.59</v>
      </c>
      <c r="FX909">
        <v>268863.90999999997</v>
      </c>
      <c r="FZ909">
        <v>122857.42</v>
      </c>
      <c r="GA909">
        <v>15172.019</v>
      </c>
      <c r="GB909">
        <v>138029.44</v>
      </c>
      <c r="GL909">
        <v>-20229.013999999999</v>
      </c>
      <c r="GM909">
        <v>1660.9079999999999</v>
      </c>
      <c r="GN909">
        <v>-463.95999</v>
      </c>
      <c r="GQ909">
        <v>547394.88</v>
      </c>
      <c r="GR909">
        <v>-212252.23</v>
      </c>
      <c r="GS909">
        <v>-212186.08</v>
      </c>
      <c r="GZ909">
        <v>-66.142998000000006</v>
      </c>
      <c r="HA909">
        <v>-10967.291999999999</v>
      </c>
      <c r="HB909">
        <v>-3191.1531</v>
      </c>
      <c r="HD909">
        <v>-1916.1369999999999</v>
      </c>
      <c r="HE909">
        <v>-228326.81</v>
      </c>
      <c r="HF909">
        <v>-1521.9369999999999</v>
      </c>
      <c r="HG909">
        <v>3315905.8</v>
      </c>
    </row>
    <row r="910" spans="1:215" x14ac:dyDescent="0.25">
      <c r="A910">
        <v>65</v>
      </c>
      <c r="B910" t="s">
        <v>1032</v>
      </c>
      <c r="C910">
        <v>2011</v>
      </c>
      <c r="E910" t="s">
        <v>1033</v>
      </c>
      <c r="F910">
        <v>1945</v>
      </c>
      <c r="G910">
        <v>0</v>
      </c>
      <c r="I910">
        <v>0</v>
      </c>
      <c r="J910" t="s">
        <v>1034</v>
      </c>
      <c r="K910" t="s">
        <v>1035</v>
      </c>
      <c r="L910" t="s">
        <v>1035</v>
      </c>
      <c r="M910">
        <v>1</v>
      </c>
      <c r="N910" t="s">
        <v>615</v>
      </c>
      <c r="O910">
        <v>1</v>
      </c>
      <c r="P910" t="s">
        <v>616</v>
      </c>
      <c r="Q910" t="s">
        <v>626</v>
      </c>
      <c r="R910">
        <v>2</v>
      </c>
      <c r="S910">
        <v>1</v>
      </c>
      <c r="T910" s="60">
        <v>40724</v>
      </c>
      <c r="U910" s="60">
        <v>40724</v>
      </c>
      <c r="V910" s="60">
        <v>40724</v>
      </c>
      <c r="W910" t="s">
        <v>201</v>
      </c>
      <c r="X910" t="s">
        <v>744</v>
      </c>
      <c r="Y910" t="s">
        <v>619</v>
      </c>
      <c r="Z910">
        <v>2.9999998999999999E-2</v>
      </c>
      <c r="AA910">
        <v>7.7500000999999999E-2</v>
      </c>
      <c r="AB910">
        <v>1</v>
      </c>
      <c r="AC910">
        <v>0</v>
      </c>
      <c r="AD910">
        <v>4</v>
      </c>
      <c r="AE910">
        <v>1</v>
      </c>
      <c r="AF910">
        <v>1</v>
      </c>
      <c r="AG910">
        <v>30</v>
      </c>
      <c r="BP910" s="60">
        <v>40724</v>
      </c>
      <c r="BQ910">
        <v>3800479</v>
      </c>
      <c r="BR910">
        <v>5410144</v>
      </c>
      <c r="BS910">
        <v>0.69999999000000002</v>
      </c>
      <c r="BT910">
        <v>1609665</v>
      </c>
      <c r="BV910">
        <v>1071376</v>
      </c>
      <c r="BW910">
        <v>144957.23000000001</v>
      </c>
      <c r="BX910">
        <v>0.54559999999999997</v>
      </c>
      <c r="BY910">
        <v>0</v>
      </c>
      <c r="BZ910">
        <v>0</v>
      </c>
      <c r="CA910">
        <v>0</v>
      </c>
      <c r="CC910">
        <v>0.21790001000000001</v>
      </c>
      <c r="CE910">
        <v>2.9200001E-2</v>
      </c>
      <c r="CG910">
        <v>4.1199997000000002E-2</v>
      </c>
      <c r="CJ910">
        <v>4.9299999999999997E-2</v>
      </c>
      <c r="CS910">
        <v>0</v>
      </c>
      <c r="CT910">
        <v>0</v>
      </c>
      <c r="CU910">
        <v>0</v>
      </c>
      <c r="CV910">
        <v>0.55010002999999996</v>
      </c>
      <c r="CW910">
        <v>0.36500000999999999</v>
      </c>
      <c r="CX910">
        <v>0.18509999999999999</v>
      </c>
      <c r="CY910">
        <v>0.26150000000000001</v>
      </c>
      <c r="CZ910">
        <v>0</v>
      </c>
      <c r="DA910">
        <v>0</v>
      </c>
      <c r="DB910">
        <v>6.5200000999999994E-2</v>
      </c>
      <c r="DC910">
        <v>0</v>
      </c>
      <c r="DD910">
        <v>0.1232</v>
      </c>
      <c r="DE910">
        <v>0</v>
      </c>
      <c r="DF910">
        <v>2013</v>
      </c>
      <c r="DG910">
        <v>0.12590000000000001</v>
      </c>
      <c r="DH910">
        <v>6.8999998000000007E-2</v>
      </c>
      <c r="DI910">
        <v>5.6900001999999998E-2</v>
      </c>
      <c r="DJ910">
        <v>0.1353</v>
      </c>
      <c r="DK910">
        <v>0.20430000000000001</v>
      </c>
      <c r="DR910">
        <v>0</v>
      </c>
      <c r="DS910">
        <v>0</v>
      </c>
      <c r="DT910">
        <v>0</v>
      </c>
      <c r="DU910">
        <v>0</v>
      </c>
      <c r="DV910">
        <v>28659</v>
      </c>
      <c r="DW910">
        <v>1067494.8</v>
      </c>
      <c r="DZ910">
        <v>37.248001000000002</v>
      </c>
      <c r="EA910">
        <v>2535</v>
      </c>
      <c r="EB910">
        <v>5787</v>
      </c>
      <c r="EC910">
        <v>18645</v>
      </c>
      <c r="ED910">
        <v>238460.79999999999</v>
      </c>
      <c r="EF910">
        <v>12.789531</v>
      </c>
      <c r="EG910">
        <v>17892</v>
      </c>
      <c r="EN910">
        <v>753</v>
      </c>
      <c r="ES910">
        <v>0</v>
      </c>
      <c r="EV910">
        <v>55626</v>
      </c>
      <c r="EW910">
        <v>0</v>
      </c>
      <c r="EX910">
        <v>1</v>
      </c>
      <c r="FB910">
        <v>2728687</v>
      </c>
      <c r="FI910">
        <v>3939876</v>
      </c>
      <c r="FP910">
        <v>77797.641000000003</v>
      </c>
      <c r="FQ910">
        <v>79090.452999999994</v>
      </c>
      <c r="FR910">
        <v>545.64301</v>
      </c>
      <c r="FS910">
        <v>76.528000000000006</v>
      </c>
      <c r="FT910">
        <v>0.95999997999999997</v>
      </c>
      <c r="FU910">
        <v>83.206001000000001</v>
      </c>
      <c r="FW910">
        <v>157593.56</v>
      </c>
      <c r="FX910">
        <v>613578.43999999994</v>
      </c>
      <c r="FZ910">
        <v>106060.2</v>
      </c>
      <c r="GA910">
        <v>15826.516</v>
      </c>
      <c r="GB910">
        <v>121886.71</v>
      </c>
      <c r="GL910">
        <v>-21224.486000000001</v>
      </c>
      <c r="GM910">
        <v>1603.95</v>
      </c>
      <c r="GN910">
        <v>-446.18301000000002</v>
      </c>
      <c r="GQ910">
        <v>872992</v>
      </c>
      <c r="GR910">
        <v>-231301.06</v>
      </c>
      <c r="GS910">
        <v>-231222.61</v>
      </c>
      <c r="GZ910">
        <v>-78.459998999999996</v>
      </c>
      <c r="HA910">
        <v>-11302.115</v>
      </c>
      <c r="HB910">
        <v>-3249.3391000000001</v>
      </c>
      <c r="HD910">
        <v>-982.63396999999998</v>
      </c>
      <c r="HE910">
        <v>-246835.16</v>
      </c>
      <c r="HF910">
        <v>45.276001000000001</v>
      </c>
      <c r="HG910">
        <v>3942107.8</v>
      </c>
    </row>
    <row r="911" spans="1:215" x14ac:dyDescent="0.25">
      <c r="A911">
        <v>65</v>
      </c>
      <c r="B911" t="s">
        <v>1032</v>
      </c>
      <c r="C911">
        <v>2012</v>
      </c>
      <c r="E911" t="s">
        <v>1033</v>
      </c>
      <c r="F911">
        <v>1945</v>
      </c>
      <c r="G911">
        <v>0</v>
      </c>
      <c r="I911">
        <v>0</v>
      </c>
      <c r="J911" t="s">
        <v>1034</v>
      </c>
      <c r="K911" t="s">
        <v>1035</v>
      </c>
      <c r="L911" t="s">
        <v>1035</v>
      </c>
      <c r="M911">
        <v>1</v>
      </c>
      <c r="N911" t="s">
        <v>615</v>
      </c>
      <c r="O911">
        <v>1</v>
      </c>
      <c r="P911" t="s">
        <v>616</v>
      </c>
      <c r="Q911" t="s">
        <v>626</v>
      </c>
      <c r="R911">
        <v>2</v>
      </c>
      <c r="S911">
        <v>1</v>
      </c>
      <c r="T911" s="60">
        <v>41090</v>
      </c>
      <c r="U911" s="60">
        <v>41090</v>
      </c>
      <c r="V911" s="60">
        <v>41090</v>
      </c>
      <c r="W911" t="s">
        <v>201</v>
      </c>
      <c r="X911" t="s">
        <v>744</v>
      </c>
      <c r="Y911" t="s">
        <v>619</v>
      </c>
      <c r="Z911">
        <v>2.9999998999999999E-2</v>
      </c>
      <c r="AA911">
        <v>7.7500000999999999E-2</v>
      </c>
      <c r="AB911">
        <v>1</v>
      </c>
      <c r="AC911">
        <v>0</v>
      </c>
      <c r="AD911">
        <v>4</v>
      </c>
      <c r="AE911">
        <v>1</v>
      </c>
      <c r="AF911">
        <v>1</v>
      </c>
      <c r="AG911">
        <v>30</v>
      </c>
      <c r="BP911" s="60">
        <v>41090</v>
      </c>
      <c r="BQ911">
        <v>3816920</v>
      </c>
      <c r="BR911">
        <v>5661281</v>
      </c>
      <c r="BS911">
        <v>0.67000002000000003</v>
      </c>
      <c r="BT911">
        <v>1844361</v>
      </c>
      <c r="BV911">
        <v>1081288</v>
      </c>
      <c r="BW911">
        <v>148104.04999999999</v>
      </c>
      <c r="BX911">
        <v>0.53680002999999998</v>
      </c>
      <c r="BY911">
        <v>0</v>
      </c>
      <c r="BZ911">
        <v>0</v>
      </c>
      <c r="CA911">
        <v>0</v>
      </c>
      <c r="CC911">
        <v>2.41E-2</v>
      </c>
      <c r="CE911">
        <v>0.1208</v>
      </c>
      <c r="CG911">
        <v>1.2200001E-2</v>
      </c>
      <c r="CJ911">
        <v>5.9799999E-2</v>
      </c>
      <c r="CS911">
        <v>0</v>
      </c>
      <c r="CT911">
        <v>0</v>
      </c>
      <c r="CU911">
        <v>0</v>
      </c>
      <c r="CV911">
        <v>0.53090000000000004</v>
      </c>
      <c r="CW911">
        <v>0.37200000999999999</v>
      </c>
      <c r="CX911">
        <v>0.15890001000000001</v>
      </c>
      <c r="CY911">
        <v>0.25769999999999998</v>
      </c>
      <c r="CZ911">
        <v>0</v>
      </c>
      <c r="DA911">
        <v>0</v>
      </c>
      <c r="DB911">
        <v>8.0499999000000003E-2</v>
      </c>
      <c r="DC911">
        <v>0</v>
      </c>
      <c r="DD911">
        <v>0.13089999999999999</v>
      </c>
      <c r="DE911">
        <v>0</v>
      </c>
      <c r="DF911">
        <v>2014</v>
      </c>
      <c r="DG911">
        <v>0.11799999999999999</v>
      </c>
      <c r="DH911">
        <v>7.0100001999999995E-2</v>
      </c>
      <c r="DI911">
        <v>4.7899998999999999E-2</v>
      </c>
      <c r="DJ911">
        <v>0.13699998999999999</v>
      </c>
      <c r="DK911">
        <v>0.20709999000000001</v>
      </c>
      <c r="DR911">
        <v>0</v>
      </c>
      <c r="DS911">
        <v>0</v>
      </c>
      <c r="DT911">
        <v>0</v>
      </c>
      <c r="DU911">
        <v>0</v>
      </c>
      <c r="DV911">
        <v>28548</v>
      </c>
      <c r="DW911">
        <v>1078710.5</v>
      </c>
      <c r="DZ911">
        <v>37.785998999999997</v>
      </c>
      <c r="EA911">
        <v>2560</v>
      </c>
      <c r="EB911">
        <v>6164</v>
      </c>
      <c r="EC911">
        <v>18738</v>
      </c>
      <c r="ED911">
        <v>258468.97</v>
      </c>
      <c r="EF911">
        <v>13.793839</v>
      </c>
      <c r="EG911">
        <v>18538</v>
      </c>
      <c r="EN911">
        <v>200</v>
      </c>
      <c r="ES911">
        <v>0</v>
      </c>
      <c r="EV911">
        <v>56010</v>
      </c>
      <c r="EW911">
        <v>0</v>
      </c>
      <c r="EX911">
        <v>1</v>
      </c>
      <c r="EZ911">
        <v>1784791.8</v>
      </c>
      <c r="FA911">
        <v>173216.84</v>
      </c>
      <c r="FB911">
        <v>2958076</v>
      </c>
      <c r="FI911">
        <v>3921812.3</v>
      </c>
      <c r="FP911">
        <v>79261.406000000003</v>
      </c>
      <c r="FQ911">
        <v>79919.031000000003</v>
      </c>
      <c r="FR911">
        <v>535.50598000000002</v>
      </c>
      <c r="FS911">
        <v>70.955001999999993</v>
      </c>
      <c r="FT911">
        <v>1.29</v>
      </c>
      <c r="FU911">
        <v>128.452</v>
      </c>
      <c r="FW911">
        <v>159916.54999999999</v>
      </c>
      <c r="FX911">
        <v>-4403.2632000000003</v>
      </c>
      <c r="FZ911">
        <v>99015.797000000006</v>
      </c>
      <c r="GA911">
        <v>16850.206999999999</v>
      </c>
      <c r="GB911">
        <v>115866.01</v>
      </c>
      <c r="GL911">
        <v>-21334.52</v>
      </c>
      <c r="GM911">
        <v>1580.6378999999999</v>
      </c>
      <c r="GN911">
        <v>-353.39600000000002</v>
      </c>
      <c r="GQ911">
        <v>251272.02</v>
      </c>
      <c r="GR911">
        <v>-252843.25</v>
      </c>
      <c r="GS911">
        <v>-252762.39</v>
      </c>
      <c r="GZ911">
        <v>-80.846999999999994</v>
      </c>
      <c r="HA911">
        <v>-11990.973</v>
      </c>
      <c r="HB911">
        <v>-3307.9740999999999</v>
      </c>
      <c r="HD911">
        <v>-1049.0160000000001</v>
      </c>
      <c r="HE911">
        <v>-269191.21999999997</v>
      </c>
      <c r="HG911">
        <v>3924212.3</v>
      </c>
    </row>
    <row r="912" spans="1:215" x14ac:dyDescent="0.25">
      <c r="A912">
        <v>65</v>
      </c>
      <c r="B912" t="s">
        <v>1032</v>
      </c>
      <c r="C912">
        <v>2013</v>
      </c>
      <c r="E912" t="s">
        <v>1033</v>
      </c>
      <c r="F912">
        <v>1945</v>
      </c>
      <c r="G912">
        <v>0</v>
      </c>
      <c r="I912">
        <v>0</v>
      </c>
      <c r="J912" t="s">
        <v>1034</v>
      </c>
      <c r="K912" t="s">
        <v>1035</v>
      </c>
      <c r="L912" t="s">
        <v>1035</v>
      </c>
      <c r="M912">
        <v>1</v>
      </c>
      <c r="N912" t="s">
        <v>615</v>
      </c>
      <c r="O912">
        <v>1</v>
      </c>
      <c r="P912" t="s">
        <v>616</v>
      </c>
      <c r="Q912" t="s">
        <v>626</v>
      </c>
      <c r="R912">
        <v>2</v>
      </c>
      <c r="S912">
        <v>1</v>
      </c>
      <c r="T912" s="60">
        <v>41455</v>
      </c>
      <c r="U912" s="60">
        <v>41455</v>
      </c>
      <c r="V912" s="60">
        <v>41455</v>
      </c>
      <c r="W912" t="s">
        <v>201</v>
      </c>
      <c r="X912" t="s">
        <v>744</v>
      </c>
      <c r="Y912" t="s">
        <v>619</v>
      </c>
      <c r="Z912">
        <v>2.9999998999999999E-2</v>
      </c>
      <c r="AA912">
        <v>7.7500000999999999E-2</v>
      </c>
      <c r="AB912">
        <v>1</v>
      </c>
      <c r="AC912">
        <v>0</v>
      </c>
      <c r="AD912">
        <v>4</v>
      </c>
      <c r="AE912">
        <v>1</v>
      </c>
      <c r="AF912">
        <v>1</v>
      </c>
      <c r="AG912">
        <v>30</v>
      </c>
      <c r="AI912" t="s">
        <v>1036</v>
      </c>
      <c r="AO912">
        <v>4299238.5</v>
      </c>
      <c r="AP912">
        <v>4139921.3</v>
      </c>
      <c r="AQ912">
        <v>-124050.18</v>
      </c>
      <c r="AR912">
        <v>0</v>
      </c>
      <c r="AS912">
        <v>0</v>
      </c>
      <c r="AT912">
        <v>0</v>
      </c>
      <c r="AU912">
        <v>1</v>
      </c>
      <c r="AV912">
        <v>2</v>
      </c>
      <c r="AX912">
        <v>0</v>
      </c>
      <c r="AY912">
        <v>0.75</v>
      </c>
      <c r="AZ912">
        <v>4</v>
      </c>
      <c r="BA912">
        <v>1</v>
      </c>
      <c r="BB912">
        <v>1</v>
      </c>
      <c r="BC912">
        <v>1</v>
      </c>
      <c r="BE912">
        <v>0</v>
      </c>
      <c r="BP912" s="60">
        <v>41455</v>
      </c>
      <c r="BQ912">
        <v>4139921</v>
      </c>
      <c r="BR912">
        <v>5160951</v>
      </c>
      <c r="BS912">
        <v>0.80000000999999998</v>
      </c>
      <c r="BT912">
        <v>1021030</v>
      </c>
      <c r="BV912">
        <v>1104000</v>
      </c>
      <c r="BW912">
        <v>86663.991999999998</v>
      </c>
      <c r="BX912">
        <v>0.93849998999999995</v>
      </c>
      <c r="BY912">
        <v>0</v>
      </c>
      <c r="BZ912">
        <v>0</v>
      </c>
      <c r="CA912">
        <v>0</v>
      </c>
      <c r="CC912">
        <v>0.13039999999999999</v>
      </c>
      <c r="CE912">
        <v>0.12130000000000001</v>
      </c>
      <c r="CG912">
        <v>4.7699999E-2</v>
      </c>
      <c r="CJ912">
        <v>6.6000000000000003E-2</v>
      </c>
      <c r="CS912">
        <v>0</v>
      </c>
      <c r="CT912">
        <v>0</v>
      </c>
      <c r="CU912">
        <v>0</v>
      </c>
      <c r="CV912">
        <v>0.54900002000000003</v>
      </c>
      <c r="CW912">
        <v>0.38299999000000001</v>
      </c>
      <c r="CX912">
        <v>0.16600001</v>
      </c>
      <c r="CY912">
        <v>0.23430000000000001</v>
      </c>
      <c r="CZ912">
        <v>0</v>
      </c>
      <c r="DA912">
        <v>0</v>
      </c>
      <c r="DB912">
        <v>9.1600001E-2</v>
      </c>
      <c r="DC912">
        <v>0</v>
      </c>
      <c r="DD912">
        <v>0.12509999999999999</v>
      </c>
      <c r="DE912">
        <v>0</v>
      </c>
      <c r="DF912">
        <v>2015</v>
      </c>
      <c r="DG912">
        <v>0.109</v>
      </c>
      <c r="DH912">
        <v>7.9000003999999999E-2</v>
      </c>
      <c r="DI912">
        <v>2.9999998999999999E-2</v>
      </c>
      <c r="DJ912">
        <v>7.8500002999999999E-2</v>
      </c>
      <c r="DK912">
        <v>0.1575</v>
      </c>
      <c r="DR912">
        <v>0</v>
      </c>
      <c r="DS912">
        <v>0</v>
      </c>
      <c r="DT912">
        <v>0</v>
      </c>
      <c r="DU912">
        <v>0</v>
      </c>
      <c r="DV912">
        <v>28401</v>
      </c>
      <c r="DW912">
        <v>1098340.8</v>
      </c>
      <c r="DZ912">
        <v>38.672606999999999</v>
      </c>
      <c r="EA912">
        <v>2686</v>
      </c>
      <c r="EB912">
        <v>6712</v>
      </c>
      <c r="EC912">
        <v>19375</v>
      </c>
      <c r="ED912">
        <v>281465.59000000003</v>
      </c>
      <c r="EF912">
        <v>14.527256</v>
      </c>
      <c r="EG912">
        <v>16492</v>
      </c>
      <c r="EN912">
        <v>741</v>
      </c>
      <c r="EP912">
        <v>2142</v>
      </c>
      <c r="ES912">
        <v>0</v>
      </c>
      <c r="EV912">
        <v>57174</v>
      </c>
      <c r="EW912">
        <v>1</v>
      </c>
      <c r="EX912">
        <v>1</v>
      </c>
      <c r="FB912">
        <v>2790430</v>
      </c>
      <c r="FI912">
        <v>4299238.5</v>
      </c>
      <c r="FP912">
        <v>80768.508000000002</v>
      </c>
      <c r="FQ912">
        <v>81776.016000000003</v>
      </c>
      <c r="FR912">
        <v>532.01397999999995</v>
      </c>
      <c r="FS912">
        <v>120.703</v>
      </c>
      <c r="FT912">
        <v>0.41</v>
      </c>
      <c r="FU912">
        <v>60.737999000000002</v>
      </c>
      <c r="FW912">
        <v>163258.01999999999</v>
      </c>
      <c r="FX912">
        <v>356138.19</v>
      </c>
      <c r="FZ912">
        <v>157517.98000000001</v>
      </c>
      <c r="GA912">
        <v>10724.045</v>
      </c>
      <c r="GB912">
        <v>168242.03</v>
      </c>
      <c r="GL912">
        <v>-20225.723000000002</v>
      </c>
      <c r="GM912">
        <v>1193.0820000000001</v>
      </c>
      <c r="GN912">
        <v>-296.01999000000001</v>
      </c>
      <c r="GQ912">
        <v>668309.56000000006</v>
      </c>
      <c r="GR912">
        <v>-274103.25</v>
      </c>
      <c r="GS912">
        <v>-274021.25</v>
      </c>
      <c r="GZ912">
        <v>-82.010002</v>
      </c>
      <c r="HA912">
        <v>-11253.67</v>
      </c>
      <c r="HB912">
        <v>-3760.8579</v>
      </c>
      <c r="HD912">
        <v>-1594.327</v>
      </c>
      <c r="HE912">
        <v>-290712.46999999997</v>
      </c>
      <c r="HF912">
        <v>23.398001000000001</v>
      </c>
      <c r="HG912">
        <v>4301832.5</v>
      </c>
    </row>
    <row r="913" spans="1:215" x14ac:dyDescent="0.25">
      <c r="A913">
        <v>65</v>
      </c>
      <c r="B913" t="s">
        <v>1032</v>
      </c>
      <c r="C913">
        <v>2014</v>
      </c>
      <c r="E913" t="s">
        <v>1033</v>
      </c>
      <c r="F913">
        <v>1945</v>
      </c>
      <c r="G913">
        <v>0</v>
      </c>
      <c r="I913">
        <v>0</v>
      </c>
      <c r="J913" t="s">
        <v>1034</v>
      </c>
      <c r="K913" t="s">
        <v>1035</v>
      </c>
      <c r="L913" t="s">
        <v>1035</v>
      </c>
      <c r="M913">
        <v>1</v>
      </c>
      <c r="N913" t="s">
        <v>615</v>
      </c>
      <c r="O913">
        <v>1</v>
      </c>
      <c r="P913" t="s">
        <v>616</v>
      </c>
      <c r="Q913" t="s">
        <v>626</v>
      </c>
      <c r="R913">
        <v>2</v>
      </c>
      <c r="S913">
        <v>1</v>
      </c>
      <c r="T913" s="60">
        <v>41820</v>
      </c>
      <c r="U913" s="60">
        <v>41820</v>
      </c>
      <c r="V913" s="60">
        <v>41820</v>
      </c>
      <c r="W913" t="s">
        <v>201</v>
      </c>
      <c r="X913" t="s">
        <v>744</v>
      </c>
      <c r="Y913" t="s">
        <v>619</v>
      </c>
      <c r="Z913">
        <v>2.9999998999999999E-2</v>
      </c>
      <c r="AA913">
        <v>7.7500000999999999E-2</v>
      </c>
      <c r="AB913">
        <v>1</v>
      </c>
      <c r="AC913">
        <v>0</v>
      </c>
      <c r="AD913">
        <v>4</v>
      </c>
      <c r="AE913">
        <v>1</v>
      </c>
      <c r="AF913">
        <v>1</v>
      </c>
      <c r="AG913">
        <v>30</v>
      </c>
      <c r="AI913" t="s">
        <v>1037</v>
      </c>
      <c r="AO913">
        <v>4942770</v>
      </c>
      <c r="AP913">
        <v>4595805.5</v>
      </c>
      <c r="AQ913">
        <v>-85220.968999999997</v>
      </c>
      <c r="AR913">
        <v>0</v>
      </c>
      <c r="AS913">
        <v>0</v>
      </c>
      <c r="AT913">
        <v>0</v>
      </c>
      <c r="AU913">
        <v>1</v>
      </c>
      <c r="AV913">
        <v>2</v>
      </c>
      <c r="AX913">
        <v>0</v>
      </c>
      <c r="AY913">
        <v>0.75</v>
      </c>
      <c r="AZ913">
        <v>4</v>
      </c>
      <c r="BA913">
        <v>1</v>
      </c>
      <c r="BB913">
        <v>1</v>
      </c>
      <c r="BC913">
        <v>1</v>
      </c>
      <c r="BE913">
        <v>0</v>
      </c>
      <c r="BP913" s="60">
        <v>41820</v>
      </c>
      <c r="BQ913">
        <v>4595805</v>
      </c>
      <c r="BR913">
        <v>6177505</v>
      </c>
      <c r="BS913">
        <v>0.74000001000000004</v>
      </c>
      <c r="BT913">
        <v>1581700</v>
      </c>
      <c r="BV913">
        <v>1129109</v>
      </c>
      <c r="BY913">
        <v>0</v>
      </c>
      <c r="BZ913">
        <v>0</v>
      </c>
      <c r="CA913">
        <v>0</v>
      </c>
      <c r="CS913">
        <v>0</v>
      </c>
      <c r="CT913">
        <v>0</v>
      </c>
      <c r="CU913">
        <v>0</v>
      </c>
      <c r="CV913">
        <v>0</v>
      </c>
      <c r="CW913">
        <v>0</v>
      </c>
      <c r="CX913">
        <v>0</v>
      </c>
      <c r="CY913">
        <v>0</v>
      </c>
      <c r="CZ913">
        <v>0</v>
      </c>
      <c r="DA913">
        <v>0</v>
      </c>
      <c r="DB913">
        <v>0</v>
      </c>
      <c r="DC913">
        <v>0</v>
      </c>
      <c r="DD913">
        <v>0</v>
      </c>
      <c r="DE913">
        <v>0</v>
      </c>
      <c r="DF913">
        <v>2016</v>
      </c>
      <c r="DG913">
        <v>0.1163</v>
      </c>
      <c r="DH913">
        <v>7.9000003999999999E-2</v>
      </c>
      <c r="DI913">
        <v>3.7300001999999999E-2</v>
      </c>
      <c r="DJ913">
        <v>0.1137</v>
      </c>
      <c r="DK913">
        <v>0.19270000000000001</v>
      </c>
      <c r="DR913">
        <v>0</v>
      </c>
      <c r="DS913">
        <v>0</v>
      </c>
      <c r="DT913">
        <v>0</v>
      </c>
      <c r="DU913">
        <v>0</v>
      </c>
      <c r="DV913">
        <v>28229</v>
      </c>
      <c r="DW913">
        <v>1120939.8</v>
      </c>
      <c r="DZ913">
        <v>39.708801000000001</v>
      </c>
      <c r="EA913">
        <v>2825</v>
      </c>
      <c r="EB913">
        <v>7666</v>
      </c>
      <c r="EC913">
        <v>20061</v>
      </c>
      <c r="ED913">
        <v>302758.5</v>
      </c>
      <c r="EF913">
        <v>15.091894999999999</v>
      </c>
      <c r="EG913">
        <v>17073</v>
      </c>
      <c r="EN913">
        <v>742</v>
      </c>
      <c r="EP913">
        <v>2246</v>
      </c>
      <c r="EV913">
        <v>58781</v>
      </c>
      <c r="EW913">
        <v>1</v>
      </c>
      <c r="EX913">
        <v>1</v>
      </c>
      <c r="FB913">
        <v>3436212</v>
      </c>
    </row>
    <row r="914" spans="1:215" x14ac:dyDescent="0.25">
      <c r="A914">
        <v>66</v>
      </c>
      <c r="B914" t="s">
        <v>1038</v>
      </c>
      <c r="C914">
        <v>2001</v>
      </c>
      <c r="E914" t="s">
        <v>1039</v>
      </c>
      <c r="F914">
        <v>1937</v>
      </c>
      <c r="G914">
        <v>0</v>
      </c>
      <c r="I914">
        <v>0</v>
      </c>
      <c r="J914" t="s">
        <v>1034</v>
      </c>
      <c r="K914" t="s">
        <v>1035</v>
      </c>
      <c r="L914" t="s">
        <v>1035</v>
      </c>
      <c r="M914">
        <v>2</v>
      </c>
      <c r="N914" t="s">
        <v>625</v>
      </c>
      <c r="O914">
        <v>1</v>
      </c>
      <c r="P914" t="s">
        <v>616</v>
      </c>
      <c r="Q914" t="s">
        <v>626</v>
      </c>
      <c r="R914">
        <v>2</v>
      </c>
      <c r="S914">
        <v>1</v>
      </c>
      <c r="T914" s="60">
        <v>37072</v>
      </c>
      <c r="V914" s="60">
        <v>37073</v>
      </c>
      <c r="W914" t="s">
        <v>201</v>
      </c>
      <c r="X914" t="s">
        <v>714</v>
      </c>
      <c r="Y914" t="s">
        <v>619</v>
      </c>
      <c r="Z914">
        <v>3.9999999000000001E-2</v>
      </c>
      <c r="AA914">
        <v>7.9999998000000003E-2</v>
      </c>
      <c r="AB914">
        <v>1</v>
      </c>
      <c r="AC914">
        <v>0</v>
      </c>
      <c r="AD914">
        <v>5</v>
      </c>
      <c r="AE914">
        <v>1</v>
      </c>
      <c r="AF914">
        <v>1</v>
      </c>
      <c r="AG914">
        <v>15.1</v>
      </c>
      <c r="BP914" s="60">
        <v>37073</v>
      </c>
      <c r="BW914">
        <v>43043.862999999998</v>
      </c>
      <c r="BX914">
        <v>1</v>
      </c>
      <c r="BY914">
        <v>0</v>
      </c>
      <c r="BZ914">
        <v>0</v>
      </c>
      <c r="CA914">
        <v>0</v>
      </c>
      <c r="CC914">
        <v>-5.0500002000000002E-2</v>
      </c>
      <c r="CS914">
        <v>0</v>
      </c>
      <c r="CT914">
        <v>0</v>
      </c>
      <c r="CU914">
        <v>0</v>
      </c>
      <c r="CV914">
        <v>0.53700000000000003</v>
      </c>
      <c r="CW914">
        <v>0.46599998999999998</v>
      </c>
      <c r="CX914">
        <v>7.1000002000000006E-2</v>
      </c>
      <c r="CY914">
        <v>0.33700001000000002</v>
      </c>
      <c r="CZ914">
        <v>0</v>
      </c>
      <c r="DA914">
        <v>0</v>
      </c>
      <c r="DB914">
        <v>6.1999999E-2</v>
      </c>
      <c r="DC914">
        <v>2.5999998999999999E-2</v>
      </c>
      <c r="DD914">
        <v>3.7999999E-2</v>
      </c>
      <c r="DE914">
        <v>0</v>
      </c>
      <c r="DF914">
        <v>2002</v>
      </c>
      <c r="DR914">
        <v>0</v>
      </c>
      <c r="DS914">
        <v>0</v>
      </c>
      <c r="DT914">
        <v>0</v>
      </c>
      <c r="DU914">
        <v>0</v>
      </c>
      <c r="DV914">
        <v>18530</v>
      </c>
      <c r="EA914">
        <v>11393</v>
      </c>
      <c r="EC914">
        <v>9016</v>
      </c>
      <c r="EF914">
        <v>13.181222</v>
      </c>
      <c r="EG914">
        <v>9016</v>
      </c>
      <c r="ES914">
        <v>0</v>
      </c>
      <c r="EV914">
        <v>38939</v>
      </c>
      <c r="EW914">
        <v>0</v>
      </c>
      <c r="EX914">
        <v>1</v>
      </c>
      <c r="FP914">
        <v>48277.894999999997</v>
      </c>
      <c r="FQ914">
        <v>50989.949000000001</v>
      </c>
      <c r="FV914">
        <v>618.01397999999995</v>
      </c>
      <c r="FW914">
        <v>99885.858999999997</v>
      </c>
      <c r="FX914">
        <v>-271519.21999999997</v>
      </c>
      <c r="GB914">
        <v>154496.70000000001</v>
      </c>
      <c r="GL914">
        <v>-2355.5891000000001</v>
      </c>
      <c r="GM914">
        <v>8215.6054999999997</v>
      </c>
      <c r="GN914">
        <v>-7887.4448000000002</v>
      </c>
      <c r="GQ914">
        <v>-19164.849999999999</v>
      </c>
      <c r="GR914">
        <v>-118841.9</v>
      </c>
      <c r="GS914">
        <v>-118841.9</v>
      </c>
      <c r="HA914">
        <v>-5370.4931999999999</v>
      </c>
      <c r="HB914">
        <v>-1715.7819999999999</v>
      </c>
      <c r="HE914">
        <v>-125928.17</v>
      </c>
      <c r="HG914">
        <v>2239208</v>
      </c>
    </row>
    <row r="915" spans="1:215" x14ac:dyDescent="0.25">
      <c r="A915">
        <v>66</v>
      </c>
      <c r="B915" t="s">
        <v>1038</v>
      </c>
      <c r="C915">
        <v>2002</v>
      </c>
      <c r="E915" t="s">
        <v>1039</v>
      </c>
      <c r="F915">
        <v>1937</v>
      </c>
      <c r="G915">
        <v>0</v>
      </c>
      <c r="I915">
        <v>0</v>
      </c>
      <c r="J915" t="s">
        <v>1034</v>
      </c>
      <c r="K915" t="s">
        <v>1035</v>
      </c>
      <c r="L915" t="s">
        <v>1035</v>
      </c>
      <c r="M915">
        <v>2</v>
      </c>
      <c r="N915" t="s">
        <v>625</v>
      </c>
      <c r="O915">
        <v>1</v>
      </c>
      <c r="P915" t="s">
        <v>616</v>
      </c>
      <c r="Q915" t="s">
        <v>626</v>
      </c>
      <c r="R915">
        <v>2</v>
      </c>
      <c r="S915">
        <v>1</v>
      </c>
      <c r="T915" s="60">
        <v>37437</v>
      </c>
      <c r="U915" s="60">
        <v>37438</v>
      </c>
      <c r="V915" s="60">
        <v>37438</v>
      </c>
      <c r="W915" t="s">
        <v>201</v>
      </c>
      <c r="X915" t="s">
        <v>1040</v>
      </c>
      <c r="Y915" t="s">
        <v>619</v>
      </c>
      <c r="Z915">
        <v>3.9999999000000001E-2</v>
      </c>
      <c r="AA915">
        <v>7.9999998000000003E-2</v>
      </c>
      <c r="AB915">
        <v>1</v>
      </c>
      <c r="AC915">
        <v>0</v>
      </c>
      <c r="AD915">
        <v>5</v>
      </c>
      <c r="AE915">
        <v>1</v>
      </c>
      <c r="AF915">
        <v>1</v>
      </c>
      <c r="AG915">
        <v>23.4</v>
      </c>
      <c r="BP915" s="60">
        <v>37438</v>
      </c>
      <c r="BQ915">
        <v>2596600</v>
      </c>
      <c r="BR915">
        <v>2980100</v>
      </c>
      <c r="BS915">
        <v>0.86599999999999999</v>
      </c>
      <c r="BT915">
        <v>383500</v>
      </c>
      <c r="BV915">
        <v>563200</v>
      </c>
      <c r="BW915">
        <v>42687.754000000001</v>
      </c>
      <c r="BX915">
        <v>1</v>
      </c>
      <c r="BY915">
        <v>0</v>
      </c>
      <c r="BZ915">
        <v>0</v>
      </c>
      <c r="CA915">
        <v>0</v>
      </c>
      <c r="CC915">
        <v>-7.1999996999999996E-2</v>
      </c>
      <c r="CS915">
        <v>0</v>
      </c>
      <c r="CT915">
        <v>0</v>
      </c>
      <c r="CU915">
        <v>0</v>
      </c>
      <c r="CV915">
        <v>0.53400004000000001</v>
      </c>
      <c r="CW915">
        <v>0.44900000000000001</v>
      </c>
      <c r="CX915">
        <v>8.5000001000000006E-2</v>
      </c>
      <c r="CY915">
        <v>0.33099996999999998</v>
      </c>
      <c r="CZ915">
        <v>0</v>
      </c>
      <c r="DA915">
        <v>0</v>
      </c>
      <c r="DB915">
        <v>7.8000001999999999E-2</v>
      </c>
      <c r="DC915">
        <v>0.02</v>
      </c>
      <c r="DD915">
        <v>0</v>
      </c>
      <c r="DE915">
        <v>3.6999999999999998E-2</v>
      </c>
      <c r="DF915">
        <v>2003</v>
      </c>
      <c r="DG915">
        <v>0.1033</v>
      </c>
      <c r="DH915">
        <v>7.1500003000000006E-2</v>
      </c>
      <c r="DI915">
        <v>3.1800002000000001E-2</v>
      </c>
      <c r="DJ915">
        <v>0.1472</v>
      </c>
      <c r="DK915">
        <v>0.21870001</v>
      </c>
      <c r="DR915">
        <v>0</v>
      </c>
      <c r="DS915">
        <v>0</v>
      </c>
      <c r="DT915">
        <v>0</v>
      </c>
      <c r="DU915">
        <v>0</v>
      </c>
      <c r="DV915">
        <v>17446</v>
      </c>
      <c r="DW915">
        <v>486204</v>
      </c>
      <c r="DX915">
        <v>44.5</v>
      </c>
      <c r="DY915">
        <v>12.2</v>
      </c>
      <c r="DZ915">
        <v>37.997002000000002</v>
      </c>
      <c r="EA915">
        <v>1485</v>
      </c>
      <c r="EB915">
        <v>8231</v>
      </c>
      <c r="EC915">
        <v>9768</v>
      </c>
      <c r="ED915">
        <v>139131</v>
      </c>
      <c r="EE915">
        <v>69.099997999999999</v>
      </c>
      <c r="EF915">
        <v>14.244</v>
      </c>
      <c r="EG915">
        <v>8438</v>
      </c>
      <c r="EH915">
        <v>127870</v>
      </c>
      <c r="EI915">
        <v>15.154</v>
      </c>
      <c r="EN915">
        <v>200</v>
      </c>
      <c r="EO915">
        <v>1614</v>
      </c>
      <c r="EP915">
        <v>1130</v>
      </c>
      <c r="ES915">
        <v>0</v>
      </c>
      <c r="EV915">
        <v>36930</v>
      </c>
      <c r="EW915">
        <v>0</v>
      </c>
      <c r="EX915">
        <v>0</v>
      </c>
      <c r="FB915">
        <v>1598400</v>
      </c>
      <c r="FP915">
        <v>47872.258000000002</v>
      </c>
      <c r="FQ915">
        <v>51518.711000000003</v>
      </c>
      <c r="FV915">
        <v>762.67700000000002</v>
      </c>
      <c r="FW915">
        <v>100153.65</v>
      </c>
      <c r="FX915">
        <v>-253162.56</v>
      </c>
      <c r="GB915">
        <v>96262.327999999994</v>
      </c>
      <c r="GL915">
        <v>-3074.4340999999999</v>
      </c>
      <c r="GM915">
        <v>2796.4771000000001</v>
      </c>
      <c r="GN915">
        <v>-2407.2029000000002</v>
      </c>
      <c r="GQ915">
        <v>-59431.75</v>
      </c>
      <c r="GR915">
        <v>-130006.16</v>
      </c>
      <c r="GS915">
        <v>-130006.16</v>
      </c>
      <c r="HA915">
        <v>-6472.3271000000004</v>
      </c>
      <c r="HB915">
        <v>-1606.7371000000001</v>
      </c>
      <c r="HE915">
        <v>-138085.23000000001</v>
      </c>
      <c r="HG915">
        <v>2041691.1</v>
      </c>
    </row>
    <row r="916" spans="1:215" x14ac:dyDescent="0.25">
      <c r="A916">
        <v>66</v>
      </c>
      <c r="B916" t="s">
        <v>1038</v>
      </c>
      <c r="C916">
        <v>2003</v>
      </c>
      <c r="E916" t="s">
        <v>1039</v>
      </c>
      <c r="F916">
        <v>1937</v>
      </c>
      <c r="G916">
        <v>0</v>
      </c>
      <c r="I916">
        <v>0</v>
      </c>
      <c r="J916" t="s">
        <v>1034</v>
      </c>
      <c r="K916" t="s">
        <v>1035</v>
      </c>
      <c r="L916" t="s">
        <v>1035</v>
      </c>
      <c r="M916">
        <v>2</v>
      </c>
      <c r="N916" t="s">
        <v>625</v>
      </c>
      <c r="O916">
        <v>1</v>
      </c>
      <c r="P916" t="s">
        <v>616</v>
      </c>
      <c r="Q916" t="s">
        <v>626</v>
      </c>
      <c r="R916">
        <v>2</v>
      </c>
      <c r="S916">
        <v>1</v>
      </c>
      <c r="T916" s="60">
        <v>37802</v>
      </c>
      <c r="V916" s="60">
        <v>37803</v>
      </c>
      <c r="W916" t="s">
        <v>201</v>
      </c>
      <c r="X916" t="s">
        <v>1040</v>
      </c>
      <c r="Y916" t="s">
        <v>619</v>
      </c>
      <c r="Z916">
        <v>3.9999999000000001E-2</v>
      </c>
      <c r="AA916">
        <v>7.9999998000000003E-2</v>
      </c>
      <c r="AB916">
        <v>1</v>
      </c>
      <c r="AC916">
        <v>0</v>
      </c>
      <c r="AD916">
        <v>5</v>
      </c>
      <c r="AE916">
        <v>1</v>
      </c>
      <c r="AF916">
        <v>1</v>
      </c>
      <c r="AG916">
        <v>23.4</v>
      </c>
      <c r="BP916" s="60">
        <v>37803</v>
      </c>
      <c r="BQ916">
        <v>2599000</v>
      </c>
      <c r="BR916">
        <v>3169650</v>
      </c>
      <c r="BS916">
        <v>0.81996435000000001</v>
      </c>
      <c r="BT916">
        <v>570650</v>
      </c>
      <c r="BV916">
        <v>581950</v>
      </c>
      <c r="BW916">
        <v>45262.531000000003</v>
      </c>
      <c r="BX916">
        <v>1</v>
      </c>
      <c r="BY916">
        <v>1</v>
      </c>
      <c r="BZ916">
        <v>1</v>
      </c>
      <c r="CA916">
        <v>1</v>
      </c>
      <c r="CC916">
        <v>6.4599998000000006E-2</v>
      </c>
      <c r="CE916">
        <v>-2.1100000000000001E-2</v>
      </c>
      <c r="CG916">
        <v>2.5999998999999999E-2</v>
      </c>
      <c r="CJ916">
        <v>8.4899999000000004E-2</v>
      </c>
      <c r="CS916">
        <v>0</v>
      </c>
      <c r="CT916">
        <v>0</v>
      </c>
      <c r="CU916">
        <v>0</v>
      </c>
      <c r="CV916">
        <v>0.56800002000000005</v>
      </c>
      <c r="CW916">
        <v>0.48400003000000003</v>
      </c>
      <c r="CX916">
        <v>8.3999999000000006E-2</v>
      </c>
      <c r="CY916">
        <v>0.29700001999999998</v>
      </c>
      <c r="CZ916">
        <v>0</v>
      </c>
      <c r="DA916">
        <v>0</v>
      </c>
      <c r="DB916">
        <v>4.9000002000000001E-2</v>
      </c>
      <c r="DC916">
        <v>2.9999998999999999E-2</v>
      </c>
      <c r="DD916">
        <v>0</v>
      </c>
      <c r="DE916">
        <v>5.5999998000000002E-2</v>
      </c>
      <c r="DF916">
        <v>2004</v>
      </c>
      <c r="DR916">
        <v>0</v>
      </c>
      <c r="DS916">
        <v>0</v>
      </c>
      <c r="DT916">
        <v>0</v>
      </c>
      <c r="DU916">
        <v>0</v>
      </c>
      <c r="DV916">
        <v>19537</v>
      </c>
      <c r="DW916">
        <v>498506</v>
      </c>
      <c r="DZ916">
        <v>25.515995</v>
      </c>
      <c r="EA916">
        <v>11326</v>
      </c>
      <c r="EC916">
        <v>9682</v>
      </c>
      <c r="ED916">
        <v>149453.5</v>
      </c>
      <c r="EF916">
        <v>15.436222000000001</v>
      </c>
      <c r="EG916">
        <v>9682</v>
      </c>
      <c r="ES916">
        <v>0</v>
      </c>
      <c r="EV916">
        <v>40545</v>
      </c>
      <c r="EW916">
        <v>1</v>
      </c>
      <c r="EX916">
        <v>1</v>
      </c>
      <c r="FP916">
        <v>50221.491999999998</v>
      </c>
      <c r="FQ916">
        <v>53276.949000000001</v>
      </c>
      <c r="FV916">
        <v>754.29796999999996</v>
      </c>
      <c r="FW916">
        <v>104256.74</v>
      </c>
      <c r="FX916">
        <v>30665.51</v>
      </c>
      <c r="GB916">
        <v>98020.851999999999</v>
      </c>
      <c r="GL916">
        <v>-2683.4169999999999</v>
      </c>
      <c r="GM916">
        <v>1268.9680000000001</v>
      </c>
      <c r="GN916">
        <v>-1025.9929999999999</v>
      </c>
      <c r="GP916">
        <v>4.0110001999999998</v>
      </c>
      <c r="GQ916">
        <v>230502.66</v>
      </c>
      <c r="GR916">
        <v>-140229.5</v>
      </c>
      <c r="GS916">
        <v>-140229.5</v>
      </c>
      <c r="HA916">
        <v>-6468.3242</v>
      </c>
      <c r="HB916">
        <v>-1860.9670000000001</v>
      </c>
      <c r="HE916">
        <v>-148558.78</v>
      </c>
      <c r="HF916">
        <v>0.74400001999999998</v>
      </c>
      <c r="HG916">
        <v>2123634.2999999998</v>
      </c>
    </row>
    <row r="917" spans="1:215" x14ac:dyDescent="0.25">
      <c r="A917">
        <v>66</v>
      </c>
      <c r="B917" t="s">
        <v>1038</v>
      </c>
      <c r="C917">
        <v>2004</v>
      </c>
      <c r="E917" t="s">
        <v>1039</v>
      </c>
      <c r="F917">
        <v>1937</v>
      </c>
      <c r="G917">
        <v>0</v>
      </c>
      <c r="I917">
        <v>0</v>
      </c>
      <c r="J917" t="s">
        <v>1034</v>
      </c>
      <c r="K917" t="s">
        <v>1035</v>
      </c>
      <c r="L917" t="s">
        <v>1035</v>
      </c>
      <c r="M917">
        <v>2</v>
      </c>
      <c r="N917" t="s">
        <v>625</v>
      </c>
      <c r="O917">
        <v>1</v>
      </c>
      <c r="P917" t="s">
        <v>616</v>
      </c>
      <c r="Q917" t="s">
        <v>626</v>
      </c>
      <c r="R917">
        <v>2</v>
      </c>
      <c r="S917">
        <v>1</v>
      </c>
      <c r="T917" s="60">
        <v>38168</v>
      </c>
      <c r="U917" s="60">
        <v>38169</v>
      </c>
      <c r="V917" s="60">
        <v>38169</v>
      </c>
      <c r="W917" t="s">
        <v>201</v>
      </c>
      <c r="X917" t="s">
        <v>1041</v>
      </c>
      <c r="Y917" t="s">
        <v>619</v>
      </c>
      <c r="Z917">
        <v>3.5000000000000003E-2</v>
      </c>
      <c r="AA917">
        <v>7.7500000999999999E-2</v>
      </c>
      <c r="AB917">
        <v>1</v>
      </c>
      <c r="AC917">
        <v>0</v>
      </c>
      <c r="AD917">
        <v>5</v>
      </c>
      <c r="AE917">
        <v>1</v>
      </c>
      <c r="AF917">
        <v>1</v>
      </c>
      <c r="AG917">
        <v>30</v>
      </c>
      <c r="BP917" s="60">
        <v>38169</v>
      </c>
      <c r="BQ917">
        <v>2601400</v>
      </c>
      <c r="BR917">
        <v>3359200</v>
      </c>
      <c r="BS917">
        <v>0.76599996999999997</v>
      </c>
      <c r="BT917">
        <v>757800</v>
      </c>
      <c r="BV917">
        <v>600700</v>
      </c>
      <c r="BW917">
        <v>45535.184000000001</v>
      </c>
      <c r="BX917">
        <v>1</v>
      </c>
      <c r="BY917">
        <v>0</v>
      </c>
      <c r="BZ917">
        <v>0</v>
      </c>
      <c r="CA917">
        <v>0</v>
      </c>
      <c r="CC917">
        <v>0.13510000999999999</v>
      </c>
      <c r="CE917">
        <v>3.8900003000000002E-2</v>
      </c>
      <c r="CG917">
        <v>2.8399997999999999E-2</v>
      </c>
      <c r="CJ917">
        <v>8.9799992999999995E-2</v>
      </c>
      <c r="CS917">
        <v>0</v>
      </c>
      <c r="CT917">
        <v>0</v>
      </c>
      <c r="CU917">
        <v>0</v>
      </c>
      <c r="CV917">
        <v>0.63200003000000005</v>
      </c>
      <c r="CW917">
        <v>0.48800000999999998</v>
      </c>
      <c r="CX917">
        <v>0.14399998999999999</v>
      </c>
      <c r="CY917">
        <v>0.26499999000000002</v>
      </c>
      <c r="CZ917">
        <v>0</v>
      </c>
      <c r="DA917">
        <v>0</v>
      </c>
      <c r="DB917">
        <v>2.7000000999999999E-2</v>
      </c>
      <c r="DC917">
        <v>3.0999999E-2</v>
      </c>
      <c r="DD917">
        <v>0</v>
      </c>
      <c r="DE917">
        <v>4.3000001000000003E-2</v>
      </c>
      <c r="DF917">
        <v>2005</v>
      </c>
      <c r="DG917">
        <v>0.1037</v>
      </c>
      <c r="DH917">
        <v>7.1500003000000006E-2</v>
      </c>
      <c r="DI917">
        <v>3.2000002E-2</v>
      </c>
      <c r="DJ917">
        <v>0.18790001000000001</v>
      </c>
      <c r="DK917">
        <v>0.25940001000000001</v>
      </c>
      <c r="DR917">
        <v>0</v>
      </c>
      <c r="DS917">
        <v>0</v>
      </c>
      <c r="DT917">
        <v>0</v>
      </c>
      <c r="DU917">
        <v>0</v>
      </c>
      <c r="DV917">
        <v>17614</v>
      </c>
      <c r="DW917">
        <v>510808</v>
      </c>
      <c r="DX917">
        <v>45</v>
      </c>
      <c r="DY917">
        <v>12.2</v>
      </c>
      <c r="DZ917">
        <v>40.536999000000002</v>
      </c>
      <c r="EA917">
        <v>1620</v>
      </c>
      <c r="EB917">
        <v>7861</v>
      </c>
      <c r="EC917">
        <v>10375</v>
      </c>
      <c r="ED917">
        <v>159776</v>
      </c>
      <c r="EE917">
        <v>69.099997999999999</v>
      </c>
      <c r="EF917">
        <v>15.4</v>
      </c>
      <c r="EG917">
        <v>8969</v>
      </c>
      <c r="EH917">
        <v>146841</v>
      </c>
      <c r="EI917">
        <v>16.372</v>
      </c>
      <c r="EN917">
        <v>199</v>
      </c>
      <c r="EO917">
        <v>1686</v>
      </c>
      <c r="EP917">
        <v>1207</v>
      </c>
      <c r="ES917">
        <v>0</v>
      </c>
      <c r="EV917">
        <v>37470</v>
      </c>
      <c r="EW917">
        <v>0</v>
      </c>
      <c r="EX917">
        <v>0</v>
      </c>
      <c r="FB917">
        <v>1865300</v>
      </c>
      <c r="FP917">
        <v>51382.940999999999</v>
      </c>
      <c r="FQ917">
        <v>55773.714999999997</v>
      </c>
      <c r="FV917">
        <v>771.10797000000002</v>
      </c>
      <c r="FW917">
        <v>107927.77</v>
      </c>
      <c r="FX917">
        <v>152473.59</v>
      </c>
      <c r="GB917">
        <v>132052.98000000001</v>
      </c>
      <c r="GL917">
        <v>-2948.7930000000001</v>
      </c>
      <c r="GM917">
        <v>1153.2760000000001</v>
      </c>
      <c r="GN917">
        <v>-938.08196999999996</v>
      </c>
      <c r="GP917">
        <v>1.99</v>
      </c>
      <c r="GQ917">
        <v>389720.28</v>
      </c>
      <c r="GR917">
        <v>-150270.79999999999</v>
      </c>
      <c r="GS917">
        <v>-150270.79999999999</v>
      </c>
      <c r="HA917">
        <v>-5843.0688</v>
      </c>
      <c r="HB917">
        <v>-1506.694</v>
      </c>
      <c r="HD917">
        <v>-889.78197999999998</v>
      </c>
      <c r="HE917">
        <v>-158510.34</v>
      </c>
      <c r="HG917">
        <v>2354844.2999999998</v>
      </c>
    </row>
    <row r="918" spans="1:215" x14ac:dyDescent="0.25">
      <c r="A918">
        <v>66</v>
      </c>
      <c r="B918" t="s">
        <v>1038</v>
      </c>
      <c r="C918">
        <v>2005</v>
      </c>
      <c r="E918" t="s">
        <v>1039</v>
      </c>
      <c r="F918">
        <v>1937</v>
      </c>
      <c r="G918">
        <v>0</v>
      </c>
      <c r="I918">
        <v>0</v>
      </c>
      <c r="J918" t="s">
        <v>1034</v>
      </c>
      <c r="K918" t="s">
        <v>1035</v>
      </c>
      <c r="L918" t="s">
        <v>1035</v>
      </c>
      <c r="M918">
        <v>2</v>
      </c>
      <c r="N918" t="s">
        <v>625</v>
      </c>
      <c r="O918">
        <v>1</v>
      </c>
      <c r="P918" t="s">
        <v>616</v>
      </c>
      <c r="Q918" t="s">
        <v>626</v>
      </c>
      <c r="R918">
        <v>2</v>
      </c>
      <c r="S918">
        <v>1</v>
      </c>
      <c r="T918" s="60">
        <v>38533</v>
      </c>
      <c r="U918" s="60">
        <v>38534</v>
      </c>
      <c r="V918" s="60">
        <v>38534</v>
      </c>
      <c r="W918" t="s">
        <v>201</v>
      </c>
      <c r="X918" t="s">
        <v>1040</v>
      </c>
      <c r="Y918" t="s">
        <v>619</v>
      </c>
      <c r="Z918">
        <v>3.5000000000000003E-2</v>
      </c>
      <c r="AA918">
        <v>7.7500000999999999E-2</v>
      </c>
      <c r="AB918">
        <v>1</v>
      </c>
      <c r="AC918">
        <v>0</v>
      </c>
      <c r="AD918">
        <v>5</v>
      </c>
      <c r="AE918">
        <v>1</v>
      </c>
      <c r="AF918">
        <v>1</v>
      </c>
      <c r="AG918">
        <v>30</v>
      </c>
      <c r="BP918" s="60">
        <v>38534</v>
      </c>
      <c r="BQ918">
        <v>2623700</v>
      </c>
      <c r="BR918">
        <v>3527000</v>
      </c>
      <c r="BS918">
        <v>0.73400003000000003</v>
      </c>
      <c r="BT918">
        <v>903300</v>
      </c>
      <c r="BV918">
        <v>612600</v>
      </c>
      <c r="BW918">
        <v>46436.745999999999</v>
      </c>
      <c r="BX918">
        <v>1</v>
      </c>
      <c r="BY918">
        <v>0</v>
      </c>
      <c r="BZ918">
        <v>0</v>
      </c>
      <c r="CA918">
        <v>0</v>
      </c>
      <c r="CC918">
        <v>8.1899993000000004E-2</v>
      </c>
      <c r="CE918">
        <v>9.3500002999999998E-2</v>
      </c>
      <c r="CG918">
        <v>2.87E-2</v>
      </c>
      <c r="CJ918">
        <v>8.1899993000000004E-2</v>
      </c>
      <c r="CS918">
        <v>0</v>
      </c>
      <c r="CT918">
        <v>0</v>
      </c>
      <c r="CU918">
        <v>0</v>
      </c>
      <c r="CV918">
        <v>0.63499998999999996</v>
      </c>
      <c r="CW918">
        <v>0.47699999999999998</v>
      </c>
      <c r="CX918">
        <v>0.15800001</v>
      </c>
      <c r="CY918">
        <v>0.28600001000000003</v>
      </c>
      <c r="CZ918">
        <v>0</v>
      </c>
      <c r="DA918">
        <v>0</v>
      </c>
      <c r="DB918">
        <v>2.1000000000000001E-2</v>
      </c>
      <c r="DC918">
        <v>1.0999999999999999E-2</v>
      </c>
      <c r="DD918">
        <v>0</v>
      </c>
      <c r="DE918">
        <v>4.6999998000000001E-2</v>
      </c>
      <c r="DF918">
        <v>2007</v>
      </c>
      <c r="DG918">
        <v>0.10349999999999999</v>
      </c>
      <c r="DH918">
        <v>7.1500003000000006E-2</v>
      </c>
      <c r="DI918">
        <v>3.2000002E-2</v>
      </c>
      <c r="DJ918">
        <v>0.18110001000000001</v>
      </c>
      <c r="DK918">
        <v>0.25260000999999999</v>
      </c>
      <c r="DR918">
        <v>0</v>
      </c>
      <c r="DS918">
        <v>0</v>
      </c>
      <c r="DT918">
        <v>0</v>
      </c>
      <c r="DU918">
        <v>0</v>
      </c>
      <c r="DV918">
        <v>17542</v>
      </c>
      <c r="DW918">
        <v>523909</v>
      </c>
      <c r="DX918">
        <v>45.599997999999999</v>
      </c>
      <c r="DY918">
        <v>14.2</v>
      </c>
      <c r="DZ918">
        <v>41.835999000000001</v>
      </c>
      <c r="EA918">
        <v>1649</v>
      </c>
      <c r="EB918">
        <v>8569</v>
      </c>
      <c r="EC918">
        <v>10664</v>
      </c>
      <c r="ED918">
        <v>170129</v>
      </c>
      <c r="EE918">
        <v>69.300003000000004</v>
      </c>
      <c r="EF918">
        <v>15.954000000000001</v>
      </c>
      <c r="EG918">
        <v>9242</v>
      </c>
      <c r="EH918">
        <v>156658</v>
      </c>
      <c r="EI918">
        <v>16.951000000000001</v>
      </c>
      <c r="EN918">
        <v>200</v>
      </c>
      <c r="EO918">
        <v>1759</v>
      </c>
      <c r="EP918">
        <v>1222</v>
      </c>
      <c r="ES918">
        <v>0</v>
      </c>
      <c r="EV918">
        <v>38424</v>
      </c>
      <c r="EW918">
        <v>0</v>
      </c>
      <c r="EX918">
        <v>0</v>
      </c>
      <c r="FB918">
        <v>1979200</v>
      </c>
      <c r="FP918">
        <v>57150.362999999998</v>
      </c>
      <c r="FQ918">
        <v>52900.262000000002</v>
      </c>
      <c r="FV918">
        <v>656.79199000000006</v>
      </c>
      <c r="FW918">
        <v>110707.42</v>
      </c>
      <c r="FX918">
        <v>112888.98</v>
      </c>
      <c r="GB918">
        <v>79373.616999999998</v>
      </c>
      <c r="GL918">
        <v>-3701.0900999999999</v>
      </c>
      <c r="GM918">
        <v>2460.2710000000002</v>
      </c>
      <c r="GN918">
        <v>-2287.4059999999999</v>
      </c>
      <c r="GP918">
        <v>0.98000001999999997</v>
      </c>
      <c r="GQ918">
        <v>299440.90999999997</v>
      </c>
      <c r="GR918">
        <v>-161247.35999999999</v>
      </c>
      <c r="GS918">
        <v>-161247.35999999999</v>
      </c>
      <c r="HA918">
        <v>-4340.3818000000001</v>
      </c>
      <c r="HB918">
        <v>-1560.8199</v>
      </c>
      <c r="HE918">
        <v>-167148.56</v>
      </c>
      <c r="HG918">
        <v>2487136.5</v>
      </c>
    </row>
    <row r="919" spans="1:215" x14ac:dyDescent="0.25">
      <c r="A919">
        <v>66</v>
      </c>
      <c r="B919" t="s">
        <v>1038</v>
      </c>
      <c r="C919">
        <v>2006</v>
      </c>
      <c r="E919" t="s">
        <v>1039</v>
      </c>
      <c r="F919">
        <v>1937</v>
      </c>
      <c r="G919">
        <v>0</v>
      </c>
      <c r="I919">
        <v>0</v>
      </c>
      <c r="J919" t="s">
        <v>1034</v>
      </c>
      <c r="K919" t="s">
        <v>1035</v>
      </c>
      <c r="L919" t="s">
        <v>1035</v>
      </c>
      <c r="M919">
        <v>2</v>
      </c>
      <c r="N919" t="s">
        <v>625</v>
      </c>
      <c r="O919">
        <v>1</v>
      </c>
      <c r="P919" t="s">
        <v>616</v>
      </c>
      <c r="Q919" t="s">
        <v>626</v>
      </c>
      <c r="R919">
        <v>2</v>
      </c>
      <c r="S919">
        <v>1</v>
      </c>
      <c r="T919" s="60">
        <v>38898</v>
      </c>
      <c r="U919" s="60">
        <v>38899</v>
      </c>
      <c r="V919" s="60">
        <v>38899</v>
      </c>
      <c r="W919" t="s">
        <v>201</v>
      </c>
      <c r="X919" t="s">
        <v>1042</v>
      </c>
      <c r="Y919" t="s">
        <v>619</v>
      </c>
      <c r="Z919">
        <v>3.5000000000000003E-2</v>
      </c>
      <c r="AA919">
        <v>7.7500000999999999E-2</v>
      </c>
      <c r="AB919">
        <v>1</v>
      </c>
      <c r="AC919">
        <v>1</v>
      </c>
      <c r="AD919">
        <v>5</v>
      </c>
      <c r="AE919">
        <v>1</v>
      </c>
      <c r="AF919">
        <v>1</v>
      </c>
      <c r="AG919">
        <v>30</v>
      </c>
      <c r="BP919" s="60">
        <v>38899</v>
      </c>
      <c r="BQ919">
        <v>2870500</v>
      </c>
      <c r="BR919">
        <v>3733600</v>
      </c>
      <c r="BS919">
        <v>0.76099998000000002</v>
      </c>
      <c r="BT919">
        <v>863100</v>
      </c>
      <c r="BV919">
        <v>636000</v>
      </c>
      <c r="BW919">
        <v>66461.687999999995</v>
      </c>
      <c r="BX919">
        <v>2.23</v>
      </c>
      <c r="BY919">
        <v>0</v>
      </c>
      <c r="BZ919">
        <v>0</v>
      </c>
      <c r="CA919">
        <v>0</v>
      </c>
      <c r="CC919">
        <v>9.0500004999999994E-2</v>
      </c>
      <c r="CE919">
        <v>0.1023</v>
      </c>
      <c r="CG919">
        <v>5.7600002999999997E-2</v>
      </c>
      <c r="CJ919">
        <v>7.8400000999999997E-2</v>
      </c>
      <c r="CS919">
        <v>0</v>
      </c>
      <c r="CT919">
        <v>0</v>
      </c>
      <c r="CU919">
        <v>0</v>
      </c>
      <c r="CV919">
        <v>0.63300002</v>
      </c>
      <c r="CW919">
        <v>0.45500001000000001</v>
      </c>
      <c r="CX919">
        <v>0.17799999</v>
      </c>
      <c r="CY919">
        <v>0.30299999999999999</v>
      </c>
      <c r="CZ919">
        <v>0</v>
      </c>
      <c r="DA919">
        <v>0</v>
      </c>
      <c r="DB919">
        <v>7.0000000000000001E-3</v>
      </c>
      <c r="DC919">
        <v>0</v>
      </c>
      <c r="DD919">
        <v>5.6999995999999997E-2</v>
      </c>
      <c r="DE919">
        <v>0</v>
      </c>
      <c r="DF919">
        <v>2008</v>
      </c>
      <c r="DG919">
        <v>0.1037</v>
      </c>
      <c r="DH919">
        <v>7.1500003000000006E-2</v>
      </c>
      <c r="DI919">
        <v>3.2200000999999999E-2</v>
      </c>
      <c r="DJ919">
        <v>0.18210000000000001</v>
      </c>
      <c r="DK919">
        <v>0.25359999999999999</v>
      </c>
      <c r="DR919">
        <v>0</v>
      </c>
      <c r="DS919">
        <v>0</v>
      </c>
      <c r="DT919">
        <v>0</v>
      </c>
      <c r="DU919">
        <v>0</v>
      </c>
      <c r="DV919">
        <v>17555</v>
      </c>
      <c r="DW919">
        <v>549268</v>
      </c>
      <c r="DX919">
        <v>45.799999</v>
      </c>
      <c r="DY919">
        <v>12.5</v>
      </c>
      <c r="DZ919">
        <v>43.198002000000002</v>
      </c>
      <c r="EA919">
        <v>1684</v>
      </c>
      <c r="EB919">
        <v>8542</v>
      </c>
      <c r="EC919">
        <v>11019</v>
      </c>
      <c r="ED919">
        <v>181114</v>
      </c>
      <c r="EE919">
        <v>69.300003000000004</v>
      </c>
      <c r="EF919">
        <v>16.436001000000001</v>
      </c>
      <c r="EG919">
        <v>9564</v>
      </c>
      <c r="EH919">
        <v>166913</v>
      </c>
      <c r="EI919">
        <v>17.452000000000002</v>
      </c>
      <c r="EN919">
        <v>205</v>
      </c>
      <c r="EO919">
        <v>1855</v>
      </c>
      <c r="EP919">
        <v>1250</v>
      </c>
      <c r="ES919">
        <v>0</v>
      </c>
      <c r="EV919">
        <v>38800</v>
      </c>
      <c r="EW919">
        <v>0</v>
      </c>
      <c r="EX919">
        <v>0</v>
      </c>
      <c r="FB919">
        <v>2106600</v>
      </c>
      <c r="FP919">
        <v>53292.921999999999</v>
      </c>
      <c r="FQ919">
        <v>58268.940999999999</v>
      </c>
      <c r="FV919">
        <v>100697.2</v>
      </c>
      <c r="FW919">
        <v>212259.06</v>
      </c>
      <c r="FX919">
        <v>153737.01999999999</v>
      </c>
      <c r="GB919">
        <v>74818.516000000003</v>
      </c>
      <c r="GL919">
        <v>-3859.7881000000002</v>
      </c>
      <c r="GM919">
        <v>3918.7689999999998</v>
      </c>
      <c r="GN919">
        <v>-3827.25</v>
      </c>
      <c r="GQ919">
        <v>437046.31</v>
      </c>
      <c r="GR919">
        <v>-171956.5</v>
      </c>
      <c r="GS919">
        <v>-171956.5</v>
      </c>
      <c r="HA919">
        <v>-4876.1478999999999</v>
      </c>
      <c r="HB919">
        <v>-1579.155</v>
      </c>
      <c r="HD919">
        <v>0</v>
      </c>
      <c r="HE919">
        <v>-178411.81</v>
      </c>
      <c r="HG919">
        <v>2745771</v>
      </c>
    </row>
    <row r="920" spans="1:215" x14ac:dyDescent="0.25">
      <c r="A920">
        <v>66</v>
      </c>
      <c r="B920" t="s">
        <v>1038</v>
      </c>
      <c r="C920">
        <v>2007</v>
      </c>
      <c r="E920" t="s">
        <v>1039</v>
      </c>
      <c r="F920">
        <v>1937</v>
      </c>
      <c r="G920">
        <v>0</v>
      </c>
      <c r="I920">
        <v>0</v>
      </c>
      <c r="J920" t="s">
        <v>1034</v>
      </c>
      <c r="K920" t="s">
        <v>1035</v>
      </c>
      <c r="L920" t="s">
        <v>1035</v>
      </c>
      <c r="M920">
        <v>2</v>
      </c>
      <c r="N920" t="s">
        <v>625</v>
      </c>
      <c r="O920">
        <v>1</v>
      </c>
      <c r="P920" t="s">
        <v>616</v>
      </c>
      <c r="Q920" t="s">
        <v>626</v>
      </c>
      <c r="R920">
        <v>2</v>
      </c>
      <c r="S920">
        <v>1</v>
      </c>
      <c r="T920" s="60">
        <v>39263</v>
      </c>
      <c r="U920" s="60">
        <v>39264</v>
      </c>
      <c r="V920" s="60">
        <v>39264</v>
      </c>
      <c r="W920" t="s">
        <v>201</v>
      </c>
      <c r="X920" t="s">
        <v>744</v>
      </c>
      <c r="Y920" t="s">
        <v>619</v>
      </c>
      <c r="Z920">
        <v>3.5000000000000003E-2</v>
      </c>
      <c r="AA920">
        <v>7.7500000999999999E-2</v>
      </c>
      <c r="AB920">
        <v>1</v>
      </c>
      <c r="AC920">
        <v>0</v>
      </c>
      <c r="AD920">
        <v>4</v>
      </c>
      <c r="AE920">
        <v>1</v>
      </c>
      <c r="AF920">
        <v>1</v>
      </c>
      <c r="AG920">
        <v>28.6</v>
      </c>
      <c r="BP920" s="60">
        <v>39264</v>
      </c>
      <c r="BQ920">
        <v>3159600</v>
      </c>
      <c r="BR920">
        <v>3928500</v>
      </c>
      <c r="BS920">
        <v>0.79600000000000004</v>
      </c>
      <c r="BT920">
        <v>768900</v>
      </c>
      <c r="BV920">
        <v>664100</v>
      </c>
      <c r="BW920">
        <v>96228</v>
      </c>
      <c r="BX920">
        <v>1.171</v>
      </c>
      <c r="BY920">
        <v>0</v>
      </c>
      <c r="BZ920">
        <v>0</v>
      </c>
      <c r="CA920">
        <v>0</v>
      </c>
      <c r="CC920">
        <v>0.17940001</v>
      </c>
      <c r="CE920">
        <v>0.1164</v>
      </c>
      <c r="CG920">
        <v>0.1095</v>
      </c>
      <c r="CJ920">
        <v>7.6799995999999995E-2</v>
      </c>
      <c r="CS920">
        <v>0</v>
      </c>
      <c r="CT920">
        <v>0</v>
      </c>
      <c r="CU920">
        <v>0</v>
      </c>
      <c r="CV920">
        <v>0.62</v>
      </c>
      <c r="CW920">
        <v>0.41999998999999999</v>
      </c>
      <c r="CX920">
        <v>0.2</v>
      </c>
      <c r="CY920">
        <v>0.23999999</v>
      </c>
      <c r="CZ920">
        <v>0</v>
      </c>
      <c r="DA920">
        <v>0</v>
      </c>
      <c r="DB920">
        <v>2.9999998999999999E-2</v>
      </c>
      <c r="DC920">
        <v>2.9999998999999999E-2</v>
      </c>
      <c r="DD920">
        <v>7.9999998000000003E-2</v>
      </c>
      <c r="DE920">
        <v>0</v>
      </c>
      <c r="DF920">
        <v>2009</v>
      </c>
      <c r="DG920">
        <v>0.10399999</v>
      </c>
      <c r="DH920">
        <v>7.1500003000000006E-2</v>
      </c>
      <c r="DI920">
        <v>3.2499999000000002E-2</v>
      </c>
      <c r="DJ920">
        <v>0.17110001</v>
      </c>
      <c r="DK920">
        <v>0.24260001</v>
      </c>
      <c r="DR920">
        <v>0</v>
      </c>
      <c r="DS920">
        <v>0</v>
      </c>
      <c r="DT920">
        <v>0</v>
      </c>
      <c r="DU920">
        <v>0</v>
      </c>
      <c r="DV920">
        <v>17628</v>
      </c>
      <c r="DW920">
        <v>568351</v>
      </c>
      <c r="DX920">
        <v>46</v>
      </c>
      <c r="DY920">
        <v>12.5</v>
      </c>
      <c r="DZ920">
        <v>44.985999999999997</v>
      </c>
      <c r="EA920">
        <v>1671</v>
      </c>
      <c r="EB920">
        <v>8963</v>
      </c>
      <c r="EC920">
        <v>11356</v>
      </c>
      <c r="ED920">
        <v>195237</v>
      </c>
      <c r="EE920">
        <v>69.300003000000004</v>
      </c>
      <c r="EF920">
        <v>17.191998999999999</v>
      </c>
      <c r="EG920">
        <v>9881</v>
      </c>
      <c r="EH920">
        <v>180321</v>
      </c>
      <c r="EI920">
        <v>18.249001</v>
      </c>
      <c r="EN920">
        <v>203</v>
      </c>
      <c r="EO920">
        <v>1896</v>
      </c>
      <c r="EP920">
        <v>1272</v>
      </c>
      <c r="ES920">
        <v>0</v>
      </c>
      <c r="EV920">
        <v>39618</v>
      </c>
      <c r="EW920">
        <v>0</v>
      </c>
      <c r="EX920">
        <v>0</v>
      </c>
      <c r="FB920">
        <v>2244500</v>
      </c>
      <c r="FI920">
        <v>3209259</v>
      </c>
      <c r="FP920">
        <v>56508.586000000003</v>
      </c>
      <c r="FQ920">
        <v>61943.983999999997</v>
      </c>
      <c r="FV920">
        <v>50735.898000000001</v>
      </c>
      <c r="FW920">
        <v>169188.47</v>
      </c>
      <c r="FX920">
        <v>354302.34</v>
      </c>
      <c r="GB920">
        <v>137540.09</v>
      </c>
      <c r="GL920">
        <v>-7616.2538999999997</v>
      </c>
      <c r="GM920">
        <v>5815.6260000000002</v>
      </c>
      <c r="GN920">
        <v>-5509.8472000000002</v>
      </c>
      <c r="GP920">
        <v>15.632999999999999</v>
      </c>
      <c r="GQ920">
        <v>653720.43999999994</v>
      </c>
      <c r="GR920">
        <v>-182826.75</v>
      </c>
      <c r="GS920">
        <v>-182826.75</v>
      </c>
      <c r="HA920">
        <v>-5594.5410000000002</v>
      </c>
      <c r="HB920">
        <v>-1434.1030000000001</v>
      </c>
      <c r="HD920">
        <v>-501.78</v>
      </c>
      <c r="HE920">
        <v>-190357.17</v>
      </c>
      <c r="HF920">
        <v>141</v>
      </c>
      <c r="HG920">
        <v>3209275.3</v>
      </c>
    </row>
    <row r="921" spans="1:215" x14ac:dyDescent="0.25">
      <c r="A921">
        <v>66</v>
      </c>
      <c r="B921" t="s">
        <v>1038</v>
      </c>
      <c r="C921">
        <v>2008</v>
      </c>
      <c r="E921" t="s">
        <v>1039</v>
      </c>
      <c r="F921">
        <v>1937</v>
      </c>
      <c r="G921">
        <v>0</v>
      </c>
      <c r="I921">
        <v>0</v>
      </c>
      <c r="J921" t="s">
        <v>1034</v>
      </c>
      <c r="K921" t="s">
        <v>1035</v>
      </c>
      <c r="L921" t="s">
        <v>1035</v>
      </c>
      <c r="M921">
        <v>2</v>
      </c>
      <c r="N921" t="s">
        <v>625</v>
      </c>
      <c r="O921">
        <v>1</v>
      </c>
      <c r="P921" t="s">
        <v>616</v>
      </c>
      <c r="Q921" t="s">
        <v>626</v>
      </c>
      <c r="R921">
        <v>2</v>
      </c>
      <c r="S921">
        <v>1</v>
      </c>
      <c r="T921" s="60">
        <v>39629</v>
      </c>
      <c r="U921" s="60">
        <v>39630</v>
      </c>
      <c r="V921" s="60">
        <v>39630</v>
      </c>
      <c r="W921" t="s">
        <v>201</v>
      </c>
      <c r="X921" t="s">
        <v>744</v>
      </c>
      <c r="Y921" t="s">
        <v>619</v>
      </c>
      <c r="Z921">
        <v>3.5000000000000003E-2</v>
      </c>
      <c r="AA921">
        <v>7.7500000999999999E-2</v>
      </c>
      <c r="AB921">
        <v>1</v>
      </c>
      <c r="AC921">
        <v>0</v>
      </c>
      <c r="AD921">
        <v>4</v>
      </c>
      <c r="AE921">
        <v>1</v>
      </c>
      <c r="AF921">
        <v>1</v>
      </c>
      <c r="AG921">
        <v>31.299999</v>
      </c>
      <c r="BP921" s="60">
        <v>39630</v>
      </c>
      <c r="BQ921">
        <v>3316200</v>
      </c>
      <c r="BR921">
        <v>4110800</v>
      </c>
      <c r="BS921">
        <v>0.79900002000000003</v>
      </c>
      <c r="BT921">
        <v>794600</v>
      </c>
      <c r="BV921">
        <v>689500</v>
      </c>
      <c r="BW921">
        <v>81423</v>
      </c>
      <c r="BX921">
        <v>1</v>
      </c>
      <c r="BY921">
        <v>0</v>
      </c>
      <c r="BZ921">
        <v>0</v>
      </c>
      <c r="CA921">
        <v>0</v>
      </c>
      <c r="CC921">
        <v>-4.8899997000000001E-2</v>
      </c>
      <c r="CE921">
        <v>6.9499999000000007E-2</v>
      </c>
      <c r="CG921">
        <v>8.4799998000000001E-2</v>
      </c>
      <c r="CJ921">
        <v>5.4800000000000001E-2</v>
      </c>
      <c r="CS921">
        <v>0</v>
      </c>
      <c r="CT921">
        <v>0</v>
      </c>
      <c r="CU921">
        <v>0</v>
      </c>
      <c r="CV921">
        <v>0.57999997999999997</v>
      </c>
      <c r="CW921">
        <v>0.38999999000000002</v>
      </c>
      <c r="CX921">
        <v>0.19</v>
      </c>
      <c r="CY921">
        <v>0.25999999000000001</v>
      </c>
      <c r="CZ921">
        <v>0</v>
      </c>
      <c r="DA921">
        <v>0</v>
      </c>
      <c r="DB921">
        <v>5.0000001000000002E-2</v>
      </c>
      <c r="DC921">
        <v>0.01</v>
      </c>
      <c r="DD921">
        <v>0.1</v>
      </c>
      <c r="DE921">
        <v>0</v>
      </c>
      <c r="DF921">
        <v>2010</v>
      </c>
      <c r="DG921">
        <v>0.1087</v>
      </c>
      <c r="DH921">
        <v>7.1500003000000006E-2</v>
      </c>
      <c r="DI921">
        <v>3.7199999999999997E-2</v>
      </c>
      <c r="DJ921">
        <v>0.1013</v>
      </c>
      <c r="DK921">
        <v>0.17280000000000001</v>
      </c>
      <c r="DR921">
        <v>0</v>
      </c>
      <c r="DS921">
        <v>0</v>
      </c>
      <c r="DT921">
        <v>0</v>
      </c>
      <c r="DU921">
        <v>0</v>
      </c>
      <c r="DV921">
        <v>17771</v>
      </c>
      <c r="DW921">
        <v>592514</v>
      </c>
      <c r="DX921">
        <v>46.200001</v>
      </c>
      <c r="DY921">
        <v>12.3</v>
      </c>
      <c r="DZ921">
        <v>46.676997999999998</v>
      </c>
      <c r="EA921">
        <v>1649</v>
      </c>
      <c r="EB921">
        <v>9574</v>
      </c>
      <c r="EC921">
        <v>11788</v>
      </c>
      <c r="ED921">
        <v>219267</v>
      </c>
      <c r="EE921">
        <v>69.400002000000001</v>
      </c>
      <c r="EF921">
        <v>17.728999999999999</v>
      </c>
      <c r="EG921">
        <v>10257</v>
      </c>
      <c r="EH921">
        <v>192995</v>
      </c>
      <c r="EI921">
        <v>18.815999999999999</v>
      </c>
      <c r="EN921">
        <v>203</v>
      </c>
      <c r="EO921">
        <v>1925</v>
      </c>
      <c r="EP921">
        <v>1328</v>
      </c>
      <c r="ES921">
        <v>0</v>
      </c>
      <c r="EV921">
        <v>40782</v>
      </c>
      <c r="EW921">
        <v>0</v>
      </c>
      <c r="EX921">
        <v>0</v>
      </c>
      <c r="FB921">
        <v>2386700</v>
      </c>
      <c r="FI921">
        <v>2993392.8</v>
      </c>
      <c r="FP921">
        <v>59552.616999999998</v>
      </c>
      <c r="FQ921">
        <v>67921.952999999994</v>
      </c>
      <c r="FV921">
        <v>13508.029</v>
      </c>
      <c r="FW921">
        <v>140982.59</v>
      </c>
      <c r="FX921">
        <v>-236359.45</v>
      </c>
      <c r="GB921">
        <v>96731.695000000007</v>
      </c>
      <c r="GL921">
        <v>-15425.847</v>
      </c>
      <c r="GM921">
        <v>9544.1630999999998</v>
      </c>
      <c r="GN921">
        <v>-7802.7910000000002</v>
      </c>
      <c r="GQ921">
        <v>-12329.63</v>
      </c>
      <c r="GR921">
        <v>-196060.22</v>
      </c>
      <c r="GS921">
        <v>-196060.22</v>
      </c>
      <c r="HA921">
        <v>-5694.6010999999999</v>
      </c>
      <c r="HB921">
        <v>-1750.7650000000001</v>
      </c>
      <c r="HD921">
        <v>-47.478000999999999</v>
      </c>
      <c r="HE921">
        <v>-203553.06</v>
      </c>
      <c r="HG921">
        <v>2993392.8</v>
      </c>
    </row>
    <row r="922" spans="1:215" x14ac:dyDescent="0.25">
      <c r="A922">
        <v>66</v>
      </c>
      <c r="B922" t="s">
        <v>1038</v>
      </c>
      <c r="C922">
        <v>2009</v>
      </c>
      <c r="E922" t="s">
        <v>1039</v>
      </c>
      <c r="F922">
        <v>1937</v>
      </c>
      <c r="G922">
        <v>0</v>
      </c>
      <c r="I922">
        <v>0</v>
      </c>
      <c r="J922" t="s">
        <v>1034</v>
      </c>
      <c r="K922" t="s">
        <v>1035</v>
      </c>
      <c r="L922" t="s">
        <v>1035</v>
      </c>
      <c r="M922">
        <v>2</v>
      </c>
      <c r="N922" t="s">
        <v>625</v>
      </c>
      <c r="O922">
        <v>1</v>
      </c>
      <c r="P922" t="s">
        <v>616</v>
      </c>
      <c r="Q922" t="s">
        <v>626</v>
      </c>
      <c r="R922">
        <v>2</v>
      </c>
      <c r="S922">
        <v>1</v>
      </c>
      <c r="T922" s="60">
        <v>39994</v>
      </c>
      <c r="U922" s="60">
        <v>39995</v>
      </c>
      <c r="V922" s="60">
        <v>39995</v>
      </c>
      <c r="W922" t="s">
        <v>201</v>
      </c>
      <c r="X922" t="s">
        <v>744</v>
      </c>
      <c r="Y922" t="s">
        <v>619</v>
      </c>
      <c r="Z922">
        <v>3.5000000000000003E-2</v>
      </c>
      <c r="AA922">
        <v>7.7500000999999999E-2</v>
      </c>
      <c r="AB922">
        <v>1</v>
      </c>
      <c r="AC922">
        <v>0</v>
      </c>
      <c r="AD922">
        <v>4</v>
      </c>
      <c r="AE922">
        <v>1</v>
      </c>
      <c r="AF922">
        <v>1</v>
      </c>
      <c r="BP922" s="60">
        <v>39995</v>
      </c>
      <c r="BQ922">
        <v>2919400</v>
      </c>
      <c r="BR922">
        <v>4331000</v>
      </c>
      <c r="BS922">
        <v>0.66199993999999995</v>
      </c>
      <c r="BT922">
        <v>1411600</v>
      </c>
      <c r="BV922">
        <v>683235</v>
      </c>
      <c r="BW922">
        <v>80998</v>
      </c>
      <c r="BX922">
        <v>1</v>
      </c>
      <c r="BY922">
        <v>0</v>
      </c>
      <c r="BZ922">
        <v>0</v>
      </c>
      <c r="CA922">
        <v>0</v>
      </c>
      <c r="CC922">
        <v>-0.20669999999999999</v>
      </c>
      <c r="CE922">
        <v>-3.8100000000000002E-2</v>
      </c>
      <c r="CG922">
        <v>9.7999999999999997E-3</v>
      </c>
      <c r="CJ922">
        <v>1.89E-2</v>
      </c>
      <c r="CS922">
        <v>0</v>
      </c>
      <c r="CT922">
        <v>0</v>
      </c>
      <c r="CU922">
        <v>0</v>
      </c>
      <c r="CV922">
        <v>0.52999996999999999</v>
      </c>
      <c r="CW922">
        <v>0.36000000999999998</v>
      </c>
      <c r="CX922">
        <v>0.17</v>
      </c>
      <c r="CY922">
        <v>0.28999998999999999</v>
      </c>
      <c r="CZ922">
        <v>0</v>
      </c>
      <c r="DA922">
        <v>0</v>
      </c>
      <c r="DB922">
        <v>5.9999998999999998E-2</v>
      </c>
      <c r="DC922">
        <v>0.01</v>
      </c>
      <c r="DD922">
        <v>0.11</v>
      </c>
      <c r="DE922">
        <v>0</v>
      </c>
      <c r="DF922">
        <v>2012</v>
      </c>
      <c r="DG922">
        <v>0.1069</v>
      </c>
      <c r="DH922">
        <v>7.1500003000000006E-2</v>
      </c>
      <c r="DI922">
        <v>3.5399999000000001E-2</v>
      </c>
      <c r="DJ922">
        <v>0.14069999999999999</v>
      </c>
      <c r="DK922">
        <v>0.21219999</v>
      </c>
      <c r="DR922">
        <v>0</v>
      </c>
      <c r="DS922">
        <v>0</v>
      </c>
      <c r="DT922">
        <v>0</v>
      </c>
      <c r="DU922">
        <v>0</v>
      </c>
      <c r="DV922">
        <v>17943</v>
      </c>
      <c r="DW922">
        <v>630444</v>
      </c>
      <c r="DX922">
        <v>46.099997999999999</v>
      </c>
      <c r="DY922">
        <v>12.4</v>
      </c>
      <c r="DZ922">
        <v>48.376998999999998</v>
      </c>
      <c r="EA922">
        <v>1640</v>
      </c>
      <c r="EB922">
        <v>9868</v>
      </c>
      <c r="EC922">
        <v>12036</v>
      </c>
      <c r="ED922">
        <v>219267</v>
      </c>
      <c r="EE922">
        <v>69.699996999999996</v>
      </c>
      <c r="EF922">
        <v>18.218</v>
      </c>
      <c r="EG922">
        <v>10471</v>
      </c>
      <c r="EH922">
        <v>202253</v>
      </c>
      <c r="EI922">
        <v>19.315999999999999</v>
      </c>
      <c r="EN922">
        <v>206</v>
      </c>
      <c r="EO922">
        <v>2006</v>
      </c>
      <c r="EP922">
        <v>1359</v>
      </c>
      <c r="ES922">
        <v>0</v>
      </c>
      <c r="EV922">
        <v>41487</v>
      </c>
      <c r="EW922">
        <v>0</v>
      </c>
      <c r="EX922">
        <v>0</v>
      </c>
      <c r="FB922">
        <v>2488400</v>
      </c>
      <c r="FI922">
        <v>2301828.5</v>
      </c>
      <c r="FP922">
        <v>57256.362999999998</v>
      </c>
      <c r="FQ922">
        <v>66850.641000000003</v>
      </c>
      <c r="FV922">
        <v>14162.745000000001</v>
      </c>
      <c r="FW922">
        <v>138269.75</v>
      </c>
      <c r="FX922">
        <v>-671926.5</v>
      </c>
      <c r="GB922">
        <v>70040.812999999995</v>
      </c>
      <c r="GL922">
        <v>-13562.768</v>
      </c>
      <c r="GM922">
        <v>4318.0038999999997</v>
      </c>
      <c r="GN922">
        <v>-1897.2080000000001</v>
      </c>
      <c r="GP922">
        <v>15.420999999999999</v>
      </c>
      <c r="GQ922">
        <v>-474757.91</v>
      </c>
      <c r="GR922">
        <v>-209942.66</v>
      </c>
      <c r="GS922">
        <v>-209942.66</v>
      </c>
      <c r="HA922">
        <v>-5170.0277999999998</v>
      </c>
      <c r="HB922">
        <v>-1853.873</v>
      </c>
      <c r="HD922">
        <v>-49.495998</v>
      </c>
      <c r="HE922">
        <v>-217016.06</v>
      </c>
      <c r="HG922">
        <v>2301618.7999999998</v>
      </c>
    </row>
    <row r="923" spans="1:215" x14ac:dyDescent="0.25">
      <c r="A923">
        <v>66</v>
      </c>
      <c r="B923" t="s">
        <v>1038</v>
      </c>
      <c r="C923">
        <v>2010</v>
      </c>
      <c r="E923" t="s">
        <v>1039</v>
      </c>
      <c r="F923">
        <v>1937</v>
      </c>
      <c r="G923">
        <v>0</v>
      </c>
      <c r="I923">
        <v>0</v>
      </c>
      <c r="J923" t="s">
        <v>1034</v>
      </c>
      <c r="K923" t="s">
        <v>1035</v>
      </c>
      <c r="L923" t="s">
        <v>1035</v>
      </c>
      <c r="M923">
        <v>2</v>
      </c>
      <c r="N923" t="s">
        <v>625</v>
      </c>
      <c r="O923">
        <v>1</v>
      </c>
      <c r="P923" t="s">
        <v>616</v>
      </c>
      <c r="Q923" t="s">
        <v>626</v>
      </c>
      <c r="R923">
        <v>2</v>
      </c>
      <c r="S923">
        <v>1</v>
      </c>
      <c r="T923" s="60">
        <v>40359</v>
      </c>
      <c r="U923" s="60">
        <v>40360</v>
      </c>
      <c r="V923" s="60">
        <v>40360</v>
      </c>
      <c r="W923" t="s">
        <v>201</v>
      </c>
      <c r="X923" t="s">
        <v>744</v>
      </c>
      <c r="Y923" t="s">
        <v>619</v>
      </c>
      <c r="Z923">
        <v>3.5000000000000003E-2</v>
      </c>
      <c r="AA923">
        <v>7.7500000999999999E-2</v>
      </c>
      <c r="AB923">
        <v>1</v>
      </c>
      <c r="AC923">
        <v>0</v>
      </c>
      <c r="AD923">
        <v>4</v>
      </c>
      <c r="AE923">
        <v>1</v>
      </c>
      <c r="AF923">
        <v>1</v>
      </c>
      <c r="AG923">
        <v>49.5</v>
      </c>
      <c r="BP923" s="60">
        <v>40360</v>
      </c>
      <c r="BQ923">
        <v>2956583</v>
      </c>
      <c r="BR923">
        <v>4518168</v>
      </c>
      <c r="BS923">
        <v>0.65440005000000001</v>
      </c>
      <c r="BT923">
        <v>1561585</v>
      </c>
      <c r="BV923">
        <v>747037</v>
      </c>
      <c r="BW923">
        <v>90947</v>
      </c>
      <c r="BX923">
        <v>0.98300003999999996</v>
      </c>
      <c r="BY923">
        <v>0</v>
      </c>
      <c r="BZ923">
        <v>0</v>
      </c>
      <c r="CA923">
        <v>0</v>
      </c>
      <c r="CC923">
        <v>0.12839999999999999</v>
      </c>
      <c r="CE923">
        <v>-5.2199996999999998E-2</v>
      </c>
      <c r="CG923">
        <v>1.8300001E-2</v>
      </c>
      <c r="CJ923">
        <v>2.3399999000000001E-2</v>
      </c>
      <c r="CS923">
        <v>0</v>
      </c>
      <c r="CT923">
        <v>0</v>
      </c>
      <c r="CU923">
        <v>0</v>
      </c>
      <c r="CV923">
        <v>0.50999998999999996</v>
      </c>
      <c r="CW923">
        <v>0.34</v>
      </c>
      <c r="CX923">
        <v>0.17</v>
      </c>
      <c r="CY923">
        <v>0.28000000000000003</v>
      </c>
      <c r="CZ923">
        <v>0</v>
      </c>
      <c r="DA923">
        <v>0</v>
      </c>
      <c r="DB923">
        <v>5.0000001000000002E-2</v>
      </c>
      <c r="DC923">
        <v>0.02</v>
      </c>
      <c r="DD923">
        <v>0.13</v>
      </c>
      <c r="DE923">
        <v>0.01</v>
      </c>
      <c r="DF923">
        <v>2013</v>
      </c>
      <c r="DG923">
        <v>9.7399995000000003E-2</v>
      </c>
      <c r="DH923">
        <v>7.1500003000000006E-2</v>
      </c>
      <c r="DI923">
        <v>2.5899999E-2</v>
      </c>
      <c r="DJ923">
        <v>0.14180000000000001</v>
      </c>
      <c r="DK923">
        <v>0.21329999999999999</v>
      </c>
      <c r="DR923">
        <v>0</v>
      </c>
      <c r="DS923">
        <v>0</v>
      </c>
      <c r="DT923">
        <v>0</v>
      </c>
      <c r="DU923">
        <v>0</v>
      </c>
      <c r="DV923">
        <v>18353</v>
      </c>
      <c r="DW923">
        <v>633005</v>
      </c>
      <c r="DX923">
        <v>45.900002000000001</v>
      </c>
      <c r="DY923">
        <v>12.2</v>
      </c>
      <c r="DZ923">
        <v>49.597999999999999</v>
      </c>
      <c r="EA923">
        <v>1553</v>
      </c>
      <c r="EB923">
        <v>10304</v>
      </c>
      <c r="EC923">
        <v>12440</v>
      </c>
      <c r="ED923">
        <v>234048</v>
      </c>
      <c r="EE923">
        <v>69.900002000000001</v>
      </c>
      <c r="EF923">
        <v>18.813998999999999</v>
      </c>
      <c r="EG923">
        <v>10834</v>
      </c>
      <c r="EH923">
        <v>215937</v>
      </c>
      <c r="EI923">
        <v>19.931000000000001</v>
      </c>
      <c r="EN923">
        <v>215</v>
      </c>
      <c r="EO923">
        <v>2126</v>
      </c>
      <c r="EP923">
        <v>1391</v>
      </c>
      <c r="ES923">
        <v>0</v>
      </c>
      <c r="EV923">
        <v>42650</v>
      </c>
      <c r="EW923">
        <v>0</v>
      </c>
      <c r="EX923">
        <v>0</v>
      </c>
      <c r="FB923">
        <v>2642200</v>
      </c>
      <c r="FI923">
        <v>2521445.7999999998</v>
      </c>
      <c r="FP923">
        <v>62844.527000000002</v>
      </c>
      <c r="FQ923">
        <v>72179.125</v>
      </c>
      <c r="FV923">
        <v>17241.609</v>
      </c>
      <c r="FW923">
        <v>152265.26999999999</v>
      </c>
      <c r="FX923">
        <v>199503.7</v>
      </c>
      <c r="GB923">
        <v>109898.07</v>
      </c>
      <c r="GL923">
        <v>-15350.942999999999</v>
      </c>
      <c r="GM923">
        <v>1253.635</v>
      </c>
      <c r="GN923">
        <v>-349.935</v>
      </c>
      <c r="GP923">
        <v>65.233001999999999</v>
      </c>
      <c r="GQ923">
        <v>447285.03</v>
      </c>
      <c r="GR923">
        <v>-220240.53</v>
      </c>
      <c r="GS923">
        <v>-220193.36</v>
      </c>
      <c r="GZ923">
        <v>-47.180999999999997</v>
      </c>
      <c r="HA923">
        <v>-4165.835</v>
      </c>
      <c r="HB923">
        <v>-1905.124</v>
      </c>
      <c r="HE923">
        <v>-226311.5</v>
      </c>
      <c r="HF923">
        <v>-1146.4849999999999</v>
      </c>
      <c r="HG923">
        <v>2521445.7999999998</v>
      </c>
    </row>
    <row r="924" spans="1:215" x14ac:dyDescent="0.25">
      <c r="A924">
        <v>66</v>
      </c>
      <c r="B924" t="s">
        <v>1038</v>
      </c>
      <c r="C924">
        <v>2011</v>
      </c>
      <c r="E924" t="s">
        <v>1039</v>
      </c>
      <c r="F924">
        <v>1937</v>
      </c>
      <c r="G924">
        <v>0</v>
      </c>
      <c r="I924">
        <v>0</v>
      </c>
      <c r="J924" t="s">
        <v>1034</v>
      </c>
      <c r="K924" t="s">
        <v>1035</v>
      </c>
      <c r="L924" t="s">
        <v>1035</v>
      </c>
      <c r="M924">
        <v>2</v>
      </c>
      <c r="N924" t="s">
        <v>625</v>
      </c>
      <c r="O924">
        <v>1</v>
      </c>
      <c r="P924" t="s">
        <v>616</v>
      </c>
      <c r="Q924" t="s">
        <v>626</v>
      </c>
      <c r="R924">
        <v>2</v>
      </c>
      <c r="S924">
        <v>1</v>
      </c>
      <c r="T924" s="60">
        <v>40724</v>
      </c>
      <c r="U924" s="60">
        <v>40725</v>
      </c>
      <c r="V924" s="60">
        <v>40725</v>
      </c>
      <c r="W924" t="s">
        <v>201</v>
      </c>
      <c r="X924" t="s">
        <v>744</v>
      </c>
      <c r="Y924" t="s">
        <v>619</v>
      </c>
      <c r="Z924">
        <v>3.5000000000000003E-2</v>
      </c>
      <c r="AA924">
        <v>7.7500000999999999E-2</v>
      </c>
      <c r="AB924">
        <v>1</v>
      </c>
      <c r="AC924">
        <v>0</v>
      </c>
      <c r="AD924">
        <v>4</v>
      </c>
      <c r="AE924">
        <v>1</v>
      </c>
      <c r="AF924">
        <v>1</v>
      </c>
      <c r="AG924">
        <v>71</v>
      </c>
      <c r="BP924" s="60">
        <v>40725</v>
      </c>
      <c r="BQ924">
        <v>2866500</v>
      </c>
      <c r="BR924">
        <v>4658600</v>
      </c>
      <c r="BS924">
        <v>0.61500001000000004</v>
      </c>
      <c r="BT924">
        <v>1792100</v>
      </c>
      <c r="BV924">
        <v>746700</v>
      </c>
      <c r="BW924">
        <v>91859</v>
      </c>
      <c r="BX924">
        <v>0.98300003999999996</v>
      </c>
      <c r="BY924">
        <v>0</v>
      </c>
      <c r="BZ924">
        <v>0</v>
      </c>
      <c r="CA924">
        <v>0</v>
      </c>
      <c r="CC924">
        <v>0.21829999999999999</v>
      </c>
      <c r="CE924">
        <v>2.9300000999999999E-2</v>
      </c>
      <c r="CG924">
        <v>4.1199997000000002E-2</v>
      </c>
      <c r="CJ924">
        <v>4.9299999999999997E-2</v>
      </c>
      <c r="CS924">
        <v>0</v>
      </c>
      <c r="CT924">
        <v>0</v>
      </c>
      <c r="CU924">
        <v>0</v>
      </c>
      <c r="CV924">
        <v>0.55000000999999998</v>
      </c>
      <c r="CW924">
        <v>0.36000000999999998</v>
      </c>
      <c r="CX924">
        <v>0.19</v>
      </c>
      <c r="CY924">
        <v>0.25</v>
      </c>
      <c r="CZ924">
        <v>0</v>
      </c>
      <c r="DA924">
        <v>0</v>
      </c>
      <c r="DB924">
        <v>7.0000000000000007E-2</v>
      </c>
      <c r="DC924">
        <v>0.01</v>
      </c>
      <c r="DD924">
        <v>0.12</v>
      </c>
      <c r="DE924">
        <v>0</v>
      </c>
      <c r="DF924">
        <v>2014</v>
      </c>
      <c r="DG924">
        <v>9.64E-2</v>
      </c>
      <c r="DH924">
        <v>7.1500003000000006E-2</v>
      </c>
      <c r="DI924">
        <v>2.4900001000000001E-2</v>
      </c>
      <c r="DJ924">
        <v>0.13489999999999999</v>
      </c>
      <c r="DK924">
        <v>0.20639999000000001</v>
      </c>
      <c r="DR924">
        <v>0</v>
      </c>
      <c r="DS924">
        <v>0</v>
      </c>
      <c r="DT924">
        <v>0</v>
      </c>
      <c r="DU924">
        <v>0</v>
      </c>
      <c r="DV924">
        <v>17906</v>
      </c>
      <c r="DW924">
        <v>633005</v>
      </c>
      <c r="DX924">
        <v>46.200001</v>
      </c>
      <c r="DY924">
        <v>12.4</v>
      </c>
      <c r="DZ924">
        <v>50.616000999999997</v>
      </c>
      <c r="EA924">
        <v>1580</v>
      </c>
      <c r="EB924">
        <v>10727</v>
      </c>
      <c r="EC924">
        <v>12899</v>
      </c>
      <c r="ED924">
        <v>250500</v>
      </c>
      <c r="EE924">
        <v>70</v>
      </c>
      <c r="EF924">
        <v>19.420000000000002</v>
      </c>
      <c r="EG924">
        <v>11250</v>
      </c>
      <c r="EH924">
        <v>231385</v>
      </c>
      <c r="EI924">
        <v>20.568000999999999</v>
      </c>
      <c r="EN924">
        <v>207</v>
      </c>
      <c r="EO924">
        <v>2099</v>
      </c>
      <c r="EP924">
        <v>1442</v>
      </c>
      <c r="ES924">
        <v>0</v>
      </c>
      <c r="EV924">
        <v>43112</v>
      </c>
      <c r="EW924">
        <v>0</v>
      </c>
      <c r="EX924">
        <v>0</v>
      </c>
      <c r="FB924">
        <v>2792900</v>
      </c>
      <c r="FI924">
        <v>2972419.3</v>
      </c>
      <c r="FP924">
        <v>62993.190999999999</v>
      </c>
      <c r="FQ924">
        <v>72879.952999999994</v>
      </c>
      <c r="FV924">
        <v>17437.365000000002</v>
      </c>
      <c r="FW924">
        <v>153310.51999999999</v>
      </c>
      <c r="FX924">
        <v>455020.97</v>
      </c>
      <c r="GB924">
        <v>99119.726999999999</v>
      </c>
      <c r="GL924">
        <v>-15978.901</v>
      </c>
      <c r="GM924">
        <v>1200.925</v>
      </c>
      <c r="GN924">
        <v>-334.36498999999998</v>
      </c>
      <c r="GP924">
        <v>16.539000000000001</v>
      </c>
      <c r="GQ924">
        <v>692355.38</v>
      </c>
      <c r="GR924">
        <v>-235122.81</v>
      </c>
      <c r="GS924">
        <v>-235122.81</v>
      </c>
      <c r="HA924">
        <v>-4364.7129000000004</v>
      </c>
      <c r="HB924">
        <v>-1843.3679999999999</v>
      </c>
      <c r="HD924">
        <v>-49.186999999999998</v>
      </c>
      <c r="HE924">
        <v>-241380.08</v>
      </c>
      <c r="HG924">
        <v>2972421</v>
      </c>
    </row>
    <row r="925" spans="1:215" x14ac:dyDescent="0.25">
      <c r="A925">
        <v>66</v>
      </c>
      <c r="B925" t="s">
        <v>1038</v>
      </c>
      <c r="C925">
        <v>2012</v>
      </c>
      <c r="E925" t="s">
        <v>1039</v>
      </c>
      <c r="F925">
        <v>1937</v>
      </c>
      <c r="G925">
        <v>0</v>
      </c>
      <c r="I925">
        <v>0</v>
      </c>
      <c r="J925" t="s">
        <v>1034</v>
      </c>
      <c r="K925" t="s">
        <v>1035</v>
      </c>
      <c r="L925" t="s">
        <v>1035</v>
      </c>
      <c r="M925">
        <v>2</v>
      </c>
      <c r="N925" t="s">
        <v>625</v>
      </c>
      <c r="O925">
        <v>1</v>
      </c>
      <c r="P925" t="s">
        <v>616</v>
      </c>
      <c r="Q925" t="s">
        <v>626</v>
      </c>
      <c r="R925">
        <v>2</v>
      </c>
      <c r="S925">
        <v>1</v>
      </c>
      <c r="T925" s="60">
        <v>41090</v>
      </c>
      <c r="U925" s="60">
        <v>41091</v>
      </c>
      <c r="V925" s="60">
        <v>41091</v>
      </c>
      <c r="W925" t="s">
        <v>201</v>
      </c>
      <c r="X925" t="s">
        <v>744</v>
      </c>
      <c r="Y925" t="s">
        <v>619</v>
      </c>
      <c r="Z925">
        <v>3.5000000000000003E-2</v>
      </c>
      <c r="AA925">
        <v>7.7500000999999999E-2</v>
      </c>
      <c r="AB925">
        <v>1</v>
      </c>
      <c r="AC925">
        <v>0</v>
      </c>
      <c r="AD925">
        <v>4</v>
      </c>
      <c r="AE925">
        <v>1</v>
      </c>
      <c r="AF925">
        <v>1</v>
      </c>
      <c r="BP925" s="60">
        <v>41091</v>
      </c>
      <c r="BQ925">
        <v>2852007</v>
      </c>
      <c r="BR925">
        <v>4814726</v>
      </c>
      <c r="BS925">
        <v>0.59240000999999998</v>
      </c>
      <c r="BT925">
        <v>1962719</v>
      </c>
      <c r="BV925">
        <v>735587</v>
      </c>
      <c r="BW925">
        <v>108984</v>
      </c>
      <c r="BX925">
        <v>0.81900001</v>
      </c>
      <c r="BY925">
        <v>0</v>
      </c>
      <c r="BZ925">
        <v>0</v>
      </c>
      <c r="CA925">
        <v>0</v>
      </c>
      <c r="CC925">
        <v>2.4199999999999999E-2</v>
      </c>
      <c r="CE925">
        <v>0.1208</v>
      </c>
      <c r="CG925">
        <v>1.2200001E-2</v>
      </c>
      <c r="CJ925">
        <v>5.9699996999999998E-2</v>
      </c>
      <c r="CS925">
        <v>0</v>
      </c>
      <c r="CT925">
        <v>0</v>
      </c>
      <c r="CU925">
        <v>0</v>
      </c>
      <c r="CV925">
        <v>0.52999996999999999</v>
      </c>
      <c r="CW925">
        <v>0.37</v>
      </c>
      <c r="CX925">
        <v>0.16</v>
      </c>
      <c r="CY925">
        <v>0.25</v>
      </c>
      <c r="CZ925">
        <v>0</v>
      </c>
      <c r="DA925">
        <v>0</v>
      </c>
      <c r="DB925">
        <v>7.9999998000000003E-2</v>
      </c>
      <c r="DC925">
        <v>0.01</v>
      </c>
      <c r="DD925">
        <v>0.13</v>
      </c>
      <c r="DE925">
        <v>0</v>
      </c>
      <c r="DF925">
        <v>2015</v>
      </c>
      <c r="DG925">
        <v>9.6499994000000006E-2</v>
      </c>
      <c r="DH925">
        <v>7.1500003000000006E-2</v>
      </c>
      <c r="DI925">
        <v>2.5000000000000001E-2</v>
      </c>
      <c r="DJ925">
        <v>0.14850000999999999</v>
      </c>
      <c r="DK925">
        <v>0.22</v>
      </c>
      <c r="DR925">
        <v>0</v>
      </c>
      <c r="DS925">
        <v>0</v>
      </c>
      <c r="DT925">
        <v>0</v>
      </c>
      <c r="DU925">
        <v>0</v>
      </c>
      <c r="DV925">
        <v>17736</v>
      </c>
      <c r="DW925">
        <v>622140</v>
      </c>
      <c r="DX925">
        <v>45.799999</v>
      </c>
      <c r="DY925">
        <v>12.2</v>
      </c>
      <c r="DZ925">
        <v>51.421000999999997</v>
      </c>
      <c r="EA925">
        <v>1566</v>
      </c>
      <c r="EB925">
        <v>11172</v>
      </c>
      <c r="EC925">
        <v>13363</v>
      </c>
      <c r="ED925">
        <v>267851</v>
      </c>
      <c r="EE925">
        <v>70.199996999999996</v>
      </c>
      <c r="EF925">
        <v>20.044001000000002</v>
      </c>
      <c r="EG925">
        <v>11675</v>
      </c>
      <c r="EH925">
        <v>247480</v>
      </c>
      <c r="EI925">
        <v>21.197001</v>
      </c>
      <c r="EN925">
        <v>203</v>
      </c>
      <c r="EO925">
        <v>2160</v>
      </c>
      <c r="EP925">
        <v>1485</v>
      </c>
      <c r="ES925">
        <v>0</v>
      </c>
      <c r="EV925">
        <v>43837</v>
      </c>
      <c r="EW925">
        <v>0</v>
      </c>
      <c r="EX925">
        <v>0</v>
      </c>
      <c r="EZ925">
        <v>2430600</v>
      </c>
      <c r="FA925">
        <v>54500</v>
      </c>
      <c r="FB925">
        <v>2971700</v>
      </c>
      <c r="FI925">
        <v>2932202.5</v>
      </c>
      <c r="FP925">
        <v>62745.440999999999</v>
      </c>
      <c r="FQ925">
        <v>72422.406000000003</v>
      </c>
      <c r="FV925">
        <v>16843.766</v>
      </c>
      <c r="FW925">
        <v>152011.60999999999</v>
      </c>
      <c r="FX925">
        <v>-8013.0308000000005</v>
      </c>
      <c r="GB925">
        <v>89331.577999999994</v>
      </c>
      <c r="GL925">
        <v>-15891.192999999999</v>
      </c>
      <c r="GM925">
        <v>1177.1639</v>
      </c>
      <c r="GN925">
        <v>-263.22501</v>
      </c>
      <c r="GP925">
        <v>9.6890000999999994</v>
      </c>
      <c r="GQ925">
        <v>218362.59</v>
      </c>
      <c r="GR925">
        <v>-251410.45</v>
      </c>
      <c r="GS925">
        <v>-251410.45</v>
      </c>
      <c r="HA925">
        <v>-5294.8559999999998</v>
      </c>
      <c r="HB925">
        <v>-1829.8</v>
      </c>
      <c r="HD925">
        <v>-46.055</v>
      </c>
      <c r="HE925">
        <v>-258581.17</v>
      </c>
      <c r="HG925">
        <v>2932202.5</v>
      </c>
    </row>
    <row r="926" spans="1:215" x14ac:dyDescent="0.25">
      <c r="A926">
        <v>66</v>
      </c>
      <c r="B926" t="s">
        <v>1038</v>
      </c>
      <c r="C926">
        <v>2013</v>
      </c>
      <c r="E926" t="s">
        <v>1039</v>
      </c>
      <c r="F926">
        <v>1937</v>
      </c>
      <c r="G926">
        <v>0</v>
      </c>
      <c r="I926">
        <v>0</v>
      </c>
      <c r="J926" t="s">
        <v>1034</v>
      </c>
      <c r="K926" t="s">
        <v>1035</v>
      </c>
      <c r="L926" t="s">
        <v>1035</v>
      </c>
      <c r="M926">
        <v>2</v>
      </c>
      <c r="N926" t="s">
        <v>625</v>
      </c>
      <c r="O926">
        <v>1</v>
      </c>
      <c r="P926" t="s">
        <v>616</v>
      </c>
      <c r="Q926" t="s">
        <v>626</v>
      </c>
      <c r="R926">
        <v>2</v>
      </c>
      <c r="S926">
        <v>1</v>
      </c>
      <c r="T926" s="60">
        <v>41455</v>
      </c>
      <c r="U926" s="60">
        <v>41456</v>
      </c>
      <c r="V926" s="60">
        <v>41456</v>
      </c>
      <c r="W926" t="s">
        <v>201</v>
      </c>
      <c r="X926" t="s">
        <v>744</v>
      </c>
      <c r="Y926" t="s">
        <v>619</v>
      </c>
      <c r="Z926">
        <v>3.5000000000000003E-2</v>
      </c>
      <c r="AA926">
        <v>7.7500000999999999E-2</v>
      </c>
      <c r="AB926">
        <v>1</v>
      </c>
      <c r="AC926">
        <v>0</v>
      </c>
      <c r="AD926">
        <v>4</v>
      </c>
      <c r="AE926">
        <v>1</v>
      </c>
      <c r="AF926">
        <v>1</v>
      </c>
      <c r="AG926">
        <v>20</v>
      </c>
      <c r="AI926" t="s">
        <v>1043</v>
      </c>
      <c r="AO926">
        <v>3185064.5</v>
      </c>
      <c r="AP926">
        <v>3067878</v>
      </c>
      <c r="AQ926">
        <v>-118885.37</v>
      </c>
      <c r="AR926">
        <v>0</v>
      </c>
      <c r="AS926">
        <v>0</v>
      </c>
      <c r="AT926">
        <v>0</v>
      </c>
      <c r="AU926">
        <v>1</v>
      </c>
      <c r="AV926">
        <v>2</v>
      </c>
      <c r="AX926">
        <v>0</v>
      </c>
      <c r="AY926">
        <v>0.25</v>
      </c>
      <c r="AZ926">
        <v>4</v>
      </c>
      <c r="BA926">
        <v>0</v>
      </c>
      <c r="BB926">
        <v>0</v>
      </c>
      <c r="BC926">
        <v>4</v>
      </c>
      <c r="BD926">
        <v>1</v>
      </c>
      <c r="BE926">
        <v>1</v>
      </c>
      <c r="BP926" s="60">
        <v>41456</v>
      </c>
      <c r="BQ926">
        <v>3067878</v>
      </c>
      <c r="BR926">
        <v>4592658</v>
      </c>
      <c r="BS926">
        <v>0.66800004000000002</v>
      </c>
      <c r="BT926">
        <v>1524780</v>
      </c>
      <c r="BV926">
        <v>742609</v>
      </c>
      <c r="BW926">
        <v>130460</v>
      </c>
      <c r="BX926">
        <v>0.70199995999999998</v>
      </c>
      <c r="BY926">
        <v>0</v>
      </c>
      <c r="BZ926">
        <v>0</v>
      </c>
      <c r="CA926">
        <v>0</v>
      </c>
      <c r="CC926">
        <v>0.13060000999999999</v>
      </c>
      <c r="CE926">
        <v>0.12149999</v>
      </c>
      <c r="CG926">
        <v>4.7800001000000002E-2</v>
      </c>
      <c r="CJ926">
        <v>6.6100001000000005E-2</v>
      </c>
      <c r="CS926">
        <v>0</v>
      </c>
      <c r="CT926">
        <v>0</v>
      </c>
      <c r="CU926">
        <v>0</v>
      </c>
      <c r="CV926">
        <v>0.54884319999999998</v>
      </c>
      <c r="CW926">
        <v>0.38285422000000002</v>
      </c>
      <c r="CX926">
        <v>0.16598894</v>
      </c>
      <c r="CY926">
        <v>0.22161464</v>
      </c>
      <c r="CZ926">
        <v>0</v>
      </c>
      <c r="DA926">
        <v>0</v>
      </c>
      <c r="DB926">
        <v>9.1557175000000005E-2</v>
      </c>
      <c r="DC926">
        <v>1.2717618999999999E-2</v>
      </c>
      <c r="DD926">
        <v>0.12510004999999999</v>
      </c>
      <c r="DE926">
        <v>1.6732300000000001E-4</v>
      </c>
      <c r="DF926">
        <v>2016</v>
      </c>
      <c r="DG926">
        <v>9.1999999999999998E-2</v>
      </c>
      <c r="DH926">
        <v>8.1499994000000006E-2</v>
      </c>
      <c r="DI926">
        <v>1.0500000000000001E-2</v>
      </c>
      <c r="DJ926">
        <v>0.1096</v>
      </c>
      <c r="DK926">
        <v>0.19109999999999999</v>
      </c>
      <c r="DR926">
        <v>0</v>
      </c>
      <c r="DS926">
        <v>0</v>
      </c>
      <c r="DT926">
        <v>0</v>
      </c>
      <c r="DU926">
        <v>0</v>
      </c>
      <c r="DV926">
        <v>17616</v>
      </c>
      <c r="DW926">
        <v>628832</v>
      </c>
      <c r="DX926">
        <v>45.599997999999999</v>
      </c>
      <c r="DY926">
        <v>11.6</v>
      </c>
      <c r="DZ926">
        <v>51.966999000000001</v>
      </c>
      <c r="EA926">
        <v>1566</v>
      </c>
      <c r="EC926">
        <v>13869</v>
      </c>
      <c r="ED926">
        <v>284333</v>
      </c>
      <c r="EF926">
        <v>20.501332999999999</v>
      </c>
      <c r="EG926">
        <v>12138</v>
      </c>
      <c r="EN926">
        <v>203</v>
      </c>
      <c r="EP926">
        <v>1528</v>
      </c>
      <c r="ES926">
        <v>0</v>
      </c>
      <c r="EV926">
        <v>33051</v>
      </c>
      <c r="EW926">
        <v>0</v>
      </c>
      <c r="EX926">
        <v>1</v>
      </c>
      <c r="FB926">
        <v>2899800</v>
      </c>
      <c r="FI926">
        <v>3185064.5</v>
      </c>
      <c r="FP926">
        <v>62849.684000000001</v>
      </c>
      <c r="FQ926">
        <v>74113.187999999995</v>
      </c>
      <c r="FV926">
        <v>17521.348000000002</v>
      </c>
      <c r="FW926">
        <v>154484.22</v>
      </c>
      <c r="FX926">
        <v>251267.25</v>
      </c>
      <c r="GB926">
        <v>136721.67000000001</v>
      </c>
      <c r="GL926">
        <v>-14930.082</v>
      </c>
      <c r="GM926">
        <v>881.39502000000005</v>
      </c>
      <c r="GN926">
        <v>-218.7</v>
      </c>
      <c r="GP926">
        <v>7.9559999000000001</v>
      </c>
      <c r="GQ926">
        <v>528213.68999999994</v>
      </c>
      <c r="GR926">
        <v>-268250.21999999997</v>
      </c>
      <c r="GS926">
        <v>-268250.21999999997</v>
      </c>
      <c r="HA926">
        <v>-5119.3579</v>
      </c>
      <c r="HB926">
        <v>-1934.182</v>
      </c>
      <c r="HD926">
        <v>-48.012000999999998</v>
      </c>
      <c r="HE926">
        <v>-275351.78000000003</v>
      </c>
      <c r="HG926">
        <v>3185064.5</v>
      </c>
    </row>
    <row r="927" spans="1:215" x14ac:dyDescent="0.25">
      <c r="A927">
        <v>66</v>
      </c>
      <c r="B927" t="s">
        <v>1038</v>
      </c>
      <c r="C927">
        <v>2014</v>
      </c>
      <c r="E927" t="s">
        <v>1039</v>
      </c>
      <c r="F927">
        <v>1937</v>
      </c>
      <c r="G927">
        <v>0</v>
      </c>
      <c r="I927">
        <v>0</v>
      </c>
      <c r="J927" t="s">
        <v>1034</v>
      </c>
      <c r="K927" t="s">
        <v>1035</v>
      </c>
      <c r="L927" t="s">
        <v>1035</v>
      </c>
      <c r="M927">
        <v>2</v>
      </c>
      <c r="N927" t="s">
        <v>625</v>
      </c>
      <c r="O927">
        <v>1</v>
      </c>
      <c r="P927" t="s">
        <v>616</v>
      </c>
      <c r="Q927" t="s">
        <v>626</v>
      </c>
      <c r="R927">
        <v>2</v>
      </c>
      <c r="S927">
        <v>1</v>
      </c>
      <c r="T927" s="60">
        <v>41820</v>
      </c>
      <c r="U927" s="60">
        <v>41821</v>
      </c>
      <c r="V927" s="60">
        <v>41821</v>
      </c>
      <c r="W927" t="s">
        <v>201</v>
      </c>
      <c r="X927" t="s">
        <v>744</v>
      </c>
      <c r="Y927" t="s">
        <v>619</v>
      </c>
      <c r="Z927">
        <v>3.2499999000000002E-2</v>
      </c>
      <c r="AA927">
        <v>7.7500000999999999E-2</v>
      </c>
      <c r="AB927">
        <v>1</v>
      </c>
      <c r="AC927">
        <v>0</v>
      </c>
      <c r="AD927">
        <v>4</v>
      </c>
      <c r="AE927">
        <v>1</v>
      </c>
      <c r="AF927">
        <v>1</v>
      </c>
      <c r="AG927">
        <v>28</v>
      </c>
      <c r="AI927" t="s">
        <v>1044</v>
      </c>
      <c r="AO927">
        <v>3652100.3</v>
      </c>
      <c r="AP927">
        <v>3397436</v>
      </c>
      <c r="AQ927">
        <v>-71139.758000000002</v>
      </c>
      <c r="AR927">
        <v>0</v>
      </c>
      <c r="AS927">
        <v>0</v>
      </c>
      <c r="AT927">
        <v>0</v>
      </c>
      <c r="AU927">
        <v>1</v>
      </c>
      <c r="AV927">
        <v>2</v>
      </c>
      <c r="AX927">
        <v>0</v>
      </c>
      <c r="AY927">
        <v>0.25</v>
      </c>
      <c r="AZ927">
        <v>4</v>
      </c>
      <c r="BA927">
        <v>0</v>
      </c>
      <c r="BB927">
        <v>0</v>
      </c>
      <c r="BC927">
        <v>4</v>
      </c>
      <c r="BD927">
        <v>1</v>
      </c>
      <c r="BE927">
        <v>1</v>
      </c>
      <c r="BP927" s="60">
        <v>41821</v>
      </c>
      <c r="BQ927">
        <v>3397436</v>
      </c>
      <c r="BR927">
        <v>5191069</v>
      </c>
      <c r="BS927">
        <v>0.65449995000000005</v>
      </c>
      <c r="BT927">
        <v>1793633</v>
      </c>
      <c r="BV927">
        <v>750604</v>
      </c>
      <c r="BY927">
        <v>0</v>
      </c>
      <c r="BZ927">
        <v>0</v>
      </c>
      <c r="CA927">
        <v>0</v>
      </c>
      <c r="CC927">
        <v>0.17169999999999999</v>
      </c>
      <c r="CE927">
        <v>0.107</v>
      </c>
      <c r="CG927">
        <v>0.1328</v>
      </c>
      <c r="CJ927">
        <v>6.9499999000000007E-2</v>
      </c>
      <c r="CS927">
        <v>0</v>
      </c>
      <c r="CT927">
        <v>0</v>
      </c>
      <c r="CU927">
        <v>0</v>
      </c>
      <c r="CV927">
        <v>0.57044983000000005</v>
      </c>
      <c r="CW927">
        <v>0.39241939999999997</v>
      </c>
      <c r="CX927">
        <v>0.17803040000000001</v>
      </c>
      <c r="CY927">
        <v>0.21714665999999999</v>
      </c>
      <c r="CZ927">
        <v>0</v>
      </c>
      <c r="DA927">
        <v>0</v>
      </c>
      <c r="DB927">
        <v>8.6568266000000005E-2</v>
      </c>
      <c r="DC927">
        <v>2.0539818000000001E-2</v>
      </c>
      <c r="DD927">
        <v>0.10497919999999999</v>
      </c>
      <c r="DE927">
        <v>3.1623799999999999E-4</v>
      </c>
      <c r="DF927">
        <v>2017</v>
      </c>
      <c r="DG927">
        <v>9.1300003000000005E-2</v>
      </c>
      <c r="DH927">
        <v>8.1499994000000006E-2</v>
      </c>
      <c r="DI927">
        <v>9.7999999999999997E-3</v>
      </c>
      <c r="DJ927">
        <v>0.1106</v>
      </c>
      <c r="DK927">
        <v>0.19209999</v>
      </c>
      <c r="DR927">
        <v>0</v>
      </c>
      <c r="DS927">
        <v>0</v>
      </c>
      <c r="DT927">
        <v>0</v>
      </c>
      <c r="DU927">
        <v>0</v>
      </c>
      <c r="DV927">
        <v>17714</v>
      </c>
      <c r="DW927">
        <v>712802</v>
      </c>
      <c r="DZ927">
        <v>40.239471000000002</v>
      </c>
      <c r="EA927">
        <v>1654</v>
      </c>
      <c r="EC927">
        <v>14349</v>
      </c>
      <c r="ED927">
        <v>302272</v>
      </c>
      <c r="EF927">
        <v>21.065719999999999</v>
      </c>
      <c r="EG927">
        <v>12566</v>
      </c>
      <c r="EN927">
        <v>204</v>
      </c>
      <c r="EP927">
        <v>1579</v>
      </c>
      <c r="EV927">
        <v>33717</v>
      </c>
      <c r="EW927">
        <v>1</v>
      </c>
      <c r="EX927">
        <v>1</v>
      </c>
      <c r="FB927">
        <v>3438000</v>
      </c>
      <c r="FP927">
        <v>70468.351999999999</v>
      </c>
      <c r="FQ927">
        <v>83439.608999999997</v>
      </c>
      <c r="FV927">
        <v>64923.32</v>
      </c>
      <c r="FW927">
        <v>218831.28</v>
      </c>
      <c r="FX927">
        <v>404310.91</v>
      </c>
      <c r="GB927">
        <v>155346.25</v>
      </c>
      <c r="GL927">
        <v>-20013.455000000002</v>
      </c>
      <c r="GM927">
        <v>750.70203000000004</v>
      </c>
      <c r="GN927">
        <v>-117.044</v>
      </c>
      <c r="GP927">
        <v>6</v>
      </c>
      <c r="GQ927">
        <v>759114.63</v>
      </c>
      <c r="GR927">
        <v>-285182.34000000003</v>
      </c>
      <c r="GS927">
        <v>-285182.34000000003</v>
      </c>
      <c r="HA927">
        <v>-4788.6880000000001</v>
      </c>
      <c r="HB927">
        <v>-2022.636</v>
      </c>
      <c r="HD927">
        <v>-58.073002000000002</v>
      </c>
      <c r="HE927">
        <v>-292051.75</v>
      </c>
      <c r="HF927">
        <v>92.964995999999999</v>
      </c>
      <c r="HG927">
        <v>3652220.3</v>
      </c>
    </row>
    <row r="928" spans="1:215" x14ac:dyDescent="0.25">
      <c r="A928">
        <v>67</v>
      </c>
      <c r="B928" t="s">
        <v>1045</v>
      </c>
      <c r="C928">
        <v>2001</v>
      </c>
      <c r="E928" t="s">
        <v>1046</v>
      </c>
      <c r="F928">
        <v>1945</v>
      </c>
      <c r="G928">
        <v>0</v>
      </c>
      <c r="I928">
        <v>0</v>
      </c>
      <c r="J928" t="s">
        <v>1047</v>
      </c>
      <c r="K928" t="s">
        <v>1048</v>
      </c>
      <c r="L928" t="s">
        <v>1048</v>
      </c>
      <c r="M928">
        <v>2</v>
      </c>
      <c r="N928" t="s">
        <v>1049</v>
      </c>
      <c r="O928">
        <v>1</v>
      </c>
      <c r="P928" t="s">
        <v>616</v>
      </c>
      <c r="Q928" t="s">
        <v>626</v>
      </c>
      <c r="R928">
        <v>2</v>
      </c>
      <c r="S928">
        <v>1</v>
      </c>
      <c r="T928" s="60">
        <v>37072</v>
      </c>
      <c r="U928" s="60">
        <v>37073</v>
      </c>
      <c r="V928" s="60">
        <v>37072</v>
      </c>
      <c r="W928" t="s">
        <v>201</v>
      </c>
      <c r="X928" t="s">
        <v>848</v>
      </c>
      <c r="Y928" t="s">
        <v>639</v>
      </c>
      <c r="Z928">
        <v>3.7999999E-2</v>
      </c>
      <c r="AA928">
        <v>7.9999998000000003E-2</v>
      </c>
      <c r="AB928">
        <v>1</v>
      </c>
      <c r="AC928">
        <v>0</v>
      </c>
      <c r="AD928">
        <v>5</v>
      </c>
      <c r="AE928">
        <v>0</v>
      </c>
      <c r="AF928">
        <v>3</v>
      </c>
      <c r="AG928">
        <v>25</v>
      </c>
      <c r="BP928" s="60">
        <v>37072</v>
      </c>
      <c r="BQ928">
        <v>1486008.6</v>
      </c>
      <c r="BR928">
        <v>1704201.5</v>
      </c>
      <c r="BS928">
        <v>0.87199998000000001</v>
      </c>
      <c r="BT928">
        <v>218192.84</v>
      </c>
      <c r="BV928">
        <v>995348.31</v>
      </c>
      <c r="BW928">
        <v>89287.766000000003</v>
      </c>
      <c r="BX928">
        <v>1</v>
      </c>
      <c r="BY928">
        <v>0</v>
      </c>
      <c r="BZ928">
        <v>0</v>
      </c>
      <c r="CA928">
        <v>0</v>
      </c>
      <c r="CC928">
        <v>-4.3000001000000003E-2</v>
      </c>
      <c r="CP928">
        <v>0.11</v>
      </c>
      <c r="CQ928">
        <v>1983</v>
      </c>
      <c r="CS928">
        <v>0</v>
      </c>
      <c r="CT928">
        <v>0</v>
      </c>
      <c r="CU928">
        <v>0</v>
      </c>
      <c r="CV928">
        <v>0.63</v>
      </c>
      <c r="CW928">
        <v>0.44999999000000002</v>
      </c>
      <c r="CX928">
        <v>0.18000000999999999</v>
      </c>
      <c r="CY928">
        <v>0.37</v>
      </c>
      <c r="CZ928">
        <v>0</v>
      </c>
      <c r="DA928">
        <v>0</v>
      </c>
      <c r="DB928">
        <v>0</v>
      </c>
      <c r="DC928">
        <v>0</v>
      </c>
      <c r="DD928">
        <v>0</v>
      </c>
      <c r="DE928">
        <v>0</v>
      </c>
      <c r="DF928">
        <v>2003</v>
      </c>
      <c r="DG928">
        <v>0.11979999</v>
      </c>
      <c r="DH928">
        <v>7.2499997999999996E-2</v>
      </c>
      <c r="DI928">
        <v>4.7300000000000002E-2</v>
      </c>
      <c r="DJ928">
        <v>7.3200002E-2</v>
      </c>
      <c r="DK928">
        <v>0.14569999</v>
      </c>
      <c r="DR928">
        <v>0</v>
      </c>
      <c r="DS928">
        <v>0</v>
      </c>
      <c r="DT928">
        <v>0</v>
      </c>
      <c r="DU928">
        <v>0</v>
      </c>
      <c r="DV928">
        <v>35589</v>
      </c>
      <c r="DW928">
        <v>1052710.1000000001</v>
      </c>
      <c r="DX928">
        <v>45</v>
      </c>
      <c r="DY928">
        <v>11.5</v>
      </c>
      <c r="DZ928">
        <v>29.58</v>
      </c>
      <c r="EA928">
        <v>15158</v>
      </c>
      <c r="EC928">
        <v>10929</v>
      </c>
      <c r="ED928">
        <v>117778.51</v>
      </c>
      <c r="EF928">
        <v>10.781000000000001</v>
      </c>
      <c r="EG928">
        <v>10929</v>
      </c>
      <c r="EH928">
        <v>117778.51</v>
      </c>
      <c r="EJ928">
        <v>10.781000000000001</v>
      </c>
      <c r="ES928">
        <v>0</v>
      </c>
      <c r="EV928">
        <v>61676</v>
      </c>
      <c r="EW928">
        <v>0</v>
      </c>
      <c r="EX928">
        <v>0</v>
      </c>
      <c r="FB928">
        <v>1355423.9</v>
      </c>
      <c r="FP928">
        <v>76935</v>
      </c>
      <c r="FQ928">
        <v>77036</v>
      </c>
      <c r="FR928">
        <v>14452</v>
      </c>
      <c r="FW928">
        <v>168423</v>
      </c>
      <c r="FX928">
        <v>-302384</v>
      </c>
      <c r="GB928">
        <v>123459</v>
      </c>
      <c r="GL928">
        <v>-10416</v>
      </c>
      <c r="GM928">
        <v>15252</v>
      </c>
      <c r="GN928">
        <v>-13845</v>
      </c>
      <c r="GP928">
        <v>169</v>
      </c>
      <c r="GQ928">
        <v>-19342</v>
      </c>
      <c r="GR928">
        <v>-117769</v>
      </c>
      <c r="GS928">
        <v>-117769</v>
      </c>
      <c r="HA928">
        <v>-13163</v>
      </c>
      <c r="HB928">
        <v>-2014</v>
      </c>
      <c r="HE928">
        <v>-132946</v>
      </c>
      <c r="HG928">
        <v>4269845</v>
      </c>
    </row>
    <row r="929" spans="1:215" x14ac:dyDescent="0.25">
      <c r="A929">
        <v>67</v>
      </c>
      <c r="B929" t="s">
        <v>1045</v>
      </c>
      <c r="C929">
        <v>2002</v>
      </c>
      <c r="E929" t="s">
        <v>1046</v>
      </c>
      <c r="F929">
        <v>1945</v>
      </c>
      <c r="G929">
        <v>0</v>
      </c>
      <c r="I929">
        <v>0</v>
      </c>
      <c r="J929" t="s">
        <v>1047</v>
      </c>
      <c r="K929" t="s">
        <v>1048</v>
      </c>
      <c r="L929" t="s">
        <v>1048</v>
      </c>
      <c r="M929">
        <v>2</v>
      </c>
      <c r="N929" t="s">
        <v>1049</v>
      </c>
      <c r="O929">
        <v>1</v>
      </c>
      <c r="P929" t="s">
        <v>616</v>
      </c>
      <c r="Q929" t="s">
        <v>626</v>
      </c>
      <c r="R929">
        <v>2</v>
      </c>
      <c r="S929">
        <v>1</v>
      </c>
      <c r="T929" s="60">
        <v>37437</v>
      </c>
      <c r="U929" s="60">
        <v>37438</v>
      </c>
      <c r="V929" s="60">
        <v>37437</v>
      </c>
      <c r="W929" t="s">
        <v>201</v>
      </c>
      <c r="X929" t="s">
        <v>848</v>
      </c>
      <c r="Y929" t="s">
        <v>639</v>
      </c>
      <c r="Z929">
        <v>3.5000000000000003E-2</v>
      </c>
      <c r="AA929">
        <v>7.9999998000000003E-2</v>
      </c>
      <c r="AB929">
        <v>1</v>
      </c>
      <c r="AC929">
        <v>0</v>
      </c>
      <c r="AD929">
        <v>5</v>
      </c>
      <c r="AE929">
        <v>0</v>
      </c>
      <c r="AF929">
        <v>3</v>
      </c>
      <c r="AG929">
        <v>25</v>
      </c>
      <c r="BP929" s="60">
        <v>37437</v>
      </c>
      <c r="BQ929">
        <v>4799790</v>
      </c>
      <c r="BR929">
        <v>5055868</v>
      </c>
      <c r="BS929">
        <v>0.94899999999999995</v>
      </c>
      <c r="BT929">
        <v>256078.09</v>
      </c>
      <c r="BV929">
        <v>1065515.8999999999</v>
      </c>
      <c r="BW929">
        <v>92947.945000000007</v>
      </c>
      <c r="BX929">
        <v>1</v>
      </c>
      <c r="BY929">
        <v>0</v>
      </c>
      <c r="BZ929">
        <v>0</v>
      </c>
      <c r="CA929">
        <v>0</v>
      </c>
      <c r="CC929">
        <v>-6.1000000999999998E-2</v>
      </c>
      <c r="CP929">
        <v>9.8999999000000005E-2</v>
      </c>
      <c r="CQ929">
        <v>1983</v>
      </c>
      <c r="CS929">
        <v>0</v>
      </c>
      <c r="CT929">
        <v>0</v>
      </c>
      <c r="CU929">
        <v>0</v>
      </c>
      <c r="CV929">
        <v>0.63</v>
      </c>
      <c r="CW929">
        <v>0.44999999000000002</v>
      </c>
      <c r="CX929">
        <v>0.18000000999999999</v>
      </c>
      <c r="CY929">
        <v>0.37</v>
      </c>
      <c r="CZ929">
        <v>0</v>
      </c>
      <c r="DA929">
        <v>0</v>
      </c>
      <c r="DB929">
        <v>0</v>
      </c>
      <c r="DC929">
        <v>0</v>
      </c>
      <c r="DD929">
        <v>0</v>
      </c>
      <c r="DE929">
        <v>0</v>
      </c>
      <c r="DF929">
        <v>2004</v>
      </c>
      <c r="DG929">
        <v>0.11399999</v>
      </c>
      <c r="DH929">
        <v>7.2499997999999996E-2</v>
      </c>
      <c r="DI929">
        <v>4.1500002000000001E-2</v>
      </c>
      <c r="DJ929">
        <v>6.1999999E-2</v>
      </c>
      <c r="DK929">
        <v>0.13450000000000001</v>
      </c>
      <c r="DR929">
        <v>0</v>
      </c>
      <c r="DS929">
        <v>0</v>
      </c>
      <c r="DT929">
        <v>0</v>
      </c>
      <c r="DU929">
        <v>0</v>
      </c>
      <c r="DV929">
        <v>35974</v>
      </c>
      <c r="DW929">
        <v>1126743.3999999999</v>
      </c>
      <c r="DX929">
        <v>45.299999</v>
      </c>
      <c r="DY929">
        <v>11.7</v>
      </c>
      <c r="DZ929">
        <v>31.320999</v>
      </c>
      <c r="EA929">
        <v>14302</v>
      </c>
      <c r="EC929">
        <v>11363</v>
      </c>
      <c r="ED929">
        <v>130793.55</v>
      </c>
      <c r="EF929">
        <v>11.513999999999999</v>
      </c>
      <c r="EG929">
        <v>11363</v>
      </c>
      <c r="EH929">
        <v>130793.55</v>
      </c>
      <c r="EJ929">
        <v>11.513999999999999</v>
      </c>
      <c r="ES929">
        <v>0</v>
      </c>
      <c r="EV929">
        <v>61639</v>
      </c>
      <c r="EW929">
        <v>0</v>
      </c>
      <c r="EX929">
        <v>0</v>
      </c>
      <c r="FB929">
        <v>1568042.9</v>
      </c>
      <c r="FP929">
        <v>81461</v>
      </c>
      <c r="FQ929">
        <v>80223</v>
      </c>
      <c r="FR929">
        <v>14971</v>
      </c>
      <c r="FW929">
        <v>176655</v>
      </c>
      <c r="FX929">
        <v>-378596</v>
      </c>
      <c r="GB929">
        <v>124179</v>
      </c>
      <c r="GL929">
        <v>-9787</v>
      </c>
      <c r="GM929">
        <v>9688</v>
      </c>
      <c r="GN929">
        <v>-7523</v>
      </c>
      <c r="GP929">
        <v>33</v>
      </c>
      <c r="GQ929">
        <v>-85351</v>
      </c>
      <c r="GR929">
        <v>-130662</v>
      </c>
      <c r="GS929">
        <v>-130662</v>
      </c>
      <c r="HA929">
        <v>-11626</v>
      </c>
      <c r="HB929">
        <v>-2979</v>
      </c>
      <c r="HE929">
        <v>-145267</v>
      </c>
      <c r="HG929">
        <v>4039227</v>
      </c>
    </row>
    <row r="930" spans="1:215" x14ac:dyDescent="0.25">
      <c r="A930">
        <v>67</v>
      </c>
      <c r="B930" t="s">
        <v>1045</v>
      </c>
      <c r="C930">
        <v>2003</v>
      </c>
      <c r="E930" t="s">
        <v>1046</v>
      </c>
      <c r="F930">
        <v>1945</v>
      </c>
      <c r="G930">
        <v>0</v>
      </c>
      <c r="I930">
        <v>0</v>
      </c>
      <c r="J930" t="s">
        <v>1047</v>
      </c>
      <c r="K930" t="s">
        <v>1048</v>
      </c>
      <c r="L930" t="s">
        <v>1048</v>
      </c>
      <c r="M930">
        <v>2</v>
      </c>
      <c r="N930" t="s">
        <v>1049</v>
      </c>
      <c r="O930">
        <v>1</v>
      </c>
      <c r="P930" t="s">
        <v>616</v>
      </c>
      <c r="Q930" t="s">
        <v>626</v>
      </c>
      <c r="R930">
        <v>2</v>
      </c>
      <c r="S930">
        <v>1</v>
      </c>
      <c r="T930" s="60">
        <v>37802</v>
      </c>
      <c r="U930" s="60">
        <v>37803</v>
      </c>
      <c r="V930" s="60">
        <v>37802</v>
      </c>
      <c r="W930" t="s">
        <v>201</v>
      </c>
      <c r="X930" t="s">
        <v>848</v>
      </c>
      <c r="Y930" t="s">
        <v>639</v>
      </c>
      <c r="Z930">
        <v>3.5000000000000003E-2</v>
      </c>
      <c r="AA930">
        <v>7.9999998000000003E-2</v>
      </c>
      <c r="AB930">
        <v>1</v>
      </c>
      <c r="AC930">
        <v>0</v>
      </c>
      <c r="AD930">
        <v>5</v>
      </c>
      <c r="AE930">
        <v>0</v>
      </c>
      <c r="AF930">
        <v>3</v>
      </c>
      <c r="AG930">
        <v>25</v>
      </c>
      <c r="BP930" s="60">
        <v>37802</v>
      </c>
      <c r="BQ930">
        <v>4952903</v>
      </c>
      <c r="BR930">
        <v>5464573</v>
      </c>
      <c r="BS930">
        <v>0.90599996000000005</v>
      </c>
      <c r="BT930">
        <v>511670</v>
      </c>
      <c r="BV930">
        <v>1138776.3</v>
      </c>
      <c r="BW930">
        <v>97587.218999999997</v>
      </c>
      <c r="BX930">
        <v>1</v>
      </c>
      <c r="BY930">
        <v>0</v>
      </c>
      <c r="BZ930">
        <v>0</v>
      </c>
      <c r="CA930">
        <v>0</v>
      </c>
      <c r="CC930">
        <v>5.1999996999999999E-2</v>
      </c>
      <c r="CP930">
        <v>0.105</v>
      </c>
      <c r="CQ930">
        <v>1983</v>
      </c>
      <c r="CS930">
        <v>0</v>
      </c>
      <c r="CT930">
        <v>0</v>
      </c>
      <c r="CU930">
        <v>0</v>
      </c>
      <c r="CV930">
        <v>0.63</v>
      </c>
      <c r="CW930">
        <v>0.44999999000000002</v>
      </c>
      <c r="CX930">
        <v>0.18000000999999999</v>
      </c>
      <c r="CY930">
        <v>0.37</v>
      </c>
      <c r="CZ930">
        <v>0</v>
      </c>
      <c r="DA930">
        <v>0</v>
      </c>
      <c r="DB930">
        <v>0</v>
      </c>
      <c r="DC930">
        <v>0</v>
      </c>
      <c r="DD930">
        <v>0</v>
      </c>
      <c r="DE930">
        <v>0</v>
      </c>
      <c r="DF930">
        <v>2005</v>
      </c>
      <c r="DG930">
        <v>0.11390001</v>
      </c>
      <c r="DH930">
        <v>7.2499997999999996E-2</v>
      </c>
      <c r="DI930">
        <v>4.1399999999999999E-2</v>
      </c>
      <c r="DJ930">
        <v>8.0100000000000005E-2</v>
      </c>
      <c r="DK930">
        <v>0.15260001000000001</v>
      </c>
      <c r="DR930">
        <v>0</v>
      </c>
      <c r="DS930">
        <v>0</v>
      </c>
      <c r="DT930">
        <v>0</v>
      </c>
      <c r="DU930">
        <v>0</v>
      </c>
      <c r="DV930">
        <v>36779</v>
      </c>
      <c r="DW930">
        <v>1204144.8999999999</v>
      </c>
      <c r="DX930">
        <v>45.5</v>
      </c>
      <c r="DY930">
        <v>11.6</v>
      </c>
      <c r="DZ930">
        <v>32.740001999999997</v>
      </c>
      <c r="EA930">
        <v>14531</v>
      </c>
      <c r="EC930">
        <v>11840</v>
      </c>
      <c r="ED930">
        <v>144283.06</v>
      </c>
      <c r="EF930">
        <v>12.189</v>
      </c>
      <c r="EG930">
        <v>11840</v>
      </c>
      <c r="EH930">
        <v>144283.06</v>
      </c>
      <c r="EJ930">
        <v>12.189</v>
      </c>
      <c r="ES930">
        <v>0</v>
      </c>
      <c r="EV930">
        <v>63150</v>
      </c>
      <c r="EW930">
        <v>0</v>
      </c>
      <c r="EX930">
        <v>0</v>
      </c>
      <c r="FB930">
        <v>1777141.8</v>
      </c>
      <c r="FP930">
        <v>84240</v>
      </c>
      <c r="FQ930">
        <v>86888</v>
      </c>
      <c r="FR930">
        <v>15521</v>
      </c>
      <c r="FW930">
        <v>186649</v>
      </c>
      <c r="FX930">
        <v>126769</v>
      </c>
      <c r="GB930">
        <v>94761</v>
      </c>
      <c r="GL930">
        <v>-9643</v>
      </c>
      <c r="GM930">
        <v>7122</v>
      </c>
      <c r="GN930">
        <v>-5626</v>
      </c>
      <c r="GP930">
        <v>168</v>
      </c>
      <c r="GQ930">
        <v>400200</v>
      </c>
      <c r="GR930">
        <v>-146350</v>
      </c>
      <c r="GS930">
        <v>-146350</v>
      </c>
      <c r="HA930">
        <v>-10403</v>
      </c>
      <c r="HB930">
        <v>-2095</v>
      </c>
      <c r="HE930">
        <v>-158848</v>
      </c>
      <c r="HG930">
        <v>4280579</v>
      </c>
    </row>
    <row r="931" spans="1:215" x14ac:dyDescent="0.25">
      <c r="A931">
        <v>67</v>
      </c>
      <c r="B931" t="s">
        <v>1045</v>
      </c>
      <c r="C931">
        <v>2004</v>
      </c>
      <c r="E931" t="s">
        <v>1046</v>
      </c>
      <c r="F931">
        <v>1945</v>
      </c>
      <c r="G931">
        <v>0</v>
      </c>
      <c r="I931">
        <v>0</v>
      </c>
      <c r="J931" t="s">
        <v>1047</v>
      </c>
      <c r="K931" t="s">
        <v>1048</v>
      </c>
      <c r="L931" t="s">
        <v>1048</v>
      </c>
      <c r="M931">
        <v>2</v>
      </c>
      <c r="N931" t="s">
        <v>1049</v>
      </c>
      <c r="O931">
        <v>1</v>
      </c>
      <c r="P931" t="s">
        <v>616</v>
      </c>
      <c r="Q931" t="s">
        <v>626</v>
      </c>
      <c r="R931">
        <v>2</v>
      </c>
      <c r="S931">
        <v>1</v>
      </c>
      <c r="T931" s="60">
        <v>38168</v>
      </c>
      <c r="U931" s="60">
        <v>38169</v>
      </c>
      <c r="V931" s="60">
        <v>38168</v>
      </c>
      <c r="W931" t="s">
        <v>201</v>
      </c>
      <c r="X931" t="s">
        <v>848</v>
      </c>
      <c r="Y931" t="s">
        <v>639</v>
      </c>
      <c r="Z931">
        <v>3.5000000000000003E-2</v>
      </c>
      <c r="AA931">
        <v>7.9999998000000003E-2</v>
      </c>
      <c r="AB931">
        <v>1</v>
      </c>
      <c r="AC931">
        <v>0</v>
      </c>
      <c r="AD931">
        <v>5</v>
      </c>
      <c r="AE931">
        <v>0</v>
      </c>
      <c r="AF931">
        <v>3</v>
      </c>
      <c r="AG931">
        <v>24</v>
      </c>
      <c r="BP931" s="60">
        <v>38168</v>
      </c>
      <c r="BQ931">
        <v>5118011</v>
      </c>
      <c r="BR931">
        <v>5868267</v>
      </c>
      <c r="BS931">
        <v>0.87199998000000001</v>
      </c>
      <c r="BT931">
        <v>750255.81</v>
      </c>
      <c r="BV931">
        <v>1170601.1000000001</v>
      </c>
      <c r="BW931">
        <v>101593.68</v>
      </c>
      <c r="BX931">
        <v>1</v>
      </c>
      <c r="BY931">
        <v>0</v>
      </c>
      <c r="BZ931">
        <v>0</v>
      </c>
      <c r="CA931">
        <v>0</v>
      </c>
      <c r="CC931">
        <v>0.14599999999999999</v>
      </c>
      <c r="CP931">
        <v>0.105</v>
      </c>
      <c r="CQ931">
        <v>1983</v>
      </c>
      <c r="CS931">
        <v>0</v>
      </c>
      <c r="CT931">
        <v>0</v>
      </c>
      <c r="CU931">
        <v>0</v>
      </c>
      <c r="CV931">
        <v>0.63</v>
      </c>
      <c r="CW931">
        <v>0.44999999000000002</v>
      </c>
      <c r="CX931">
        <v>0.18000000999999999</v>
      </c>
      <c r="CY931">
        <v>0.31</v>
      </c>
      <c r="CZ931">
        <v>0</v>
      </c>
      <c r="DA931">
        <v>0</v>
      </c>
      <c r="DB931">
        <v>5.9999998999999998E-2</v>
      </c>
      <c r="DC931">
        <v>0</v>
      </c>
      <c r="DD931">
        <v>0</v>
      </c>
      <c r="DE931">
        <v>0</v>
      </c>
      <c r="DF931">
        <v>2006</v>
      </c>
      <c r="DG931">
        <v>0.11409999999999999</v>
      </c>
      <c r="DH931">
        <v>7.2499997999999996E-2</v>
      </c>
      <c r="DI931">
        <v>4.1599999999999998E-2</v>
      </c>
      <c r="DJ931">
        <v>9.7200006000000005E-2</v>
      </c>
      <c r="DK931">
        <v>0.16969999999999999</v>
      </c>
      <c r="DR931">
        <v>0</v>
      </c>
      <c r="DS931">
        <v>0</v>
      </c>
      <c r="DT931">
        <v>0</v>
      </c>
      <c r="DU931">
        <v>0</v>
      </c>
      <c r="DV931">
        <v>36353</v>
      </c>
      <c r="DW931">
        <v>1237980</v>
      </c>
      <c r="DX931">
        <v>45.599997999999999</v>
      </c>
      <c r="DY931">
        <v>11.7</v>
      </c>
      <c r="DZ931">
        <v>34.054001</v>
      </c>
      <c r="EA931">
        <v>15245</v>
      </c>
      <c r="EC931">
        <v>12733</v>
      </c>
      <c r="ED931">
        <v>176103.61</v>
      </c>
      <c r="EF931">
        <v>13.834</v>
      </c>
      <c r="EG931">
        <v>12733</v>
      </c>
      <c r="EH931">
        <v>176103.61</v>
      </c>
      <c r="EJ931">
        <v>13.834</v>
      </c>
      <c r="ES931">
        <v>0</v>
      </c>
      <c r="EV931">
        <v>64331</v>
      </c>
      <c r="EW931">
        <v>0</v>
      </c>
      <c r="EX931">
        <v>0</v>
      </c>
      <c r="FB931">
        <v>2123697</v>
      </c>
      <c r="FP931">
        <v>89165</v>
      </c>
      <c r="FQ931">
        <v>87350</v>
      </c>
      <c r="FR931">
        <v>16642</v>
      </c>
      <c r="FW931">
        <v>193157</v>
      </c>
      <c r="FX931">
        <v>546309</v>
      </c>
      <c r="GB931">
        <v>84834</v>
      </c>
      <c r="GL931">
        <v>-4565</v>
      </c>
      <c r="GM931">
        <v>5762</v>
      </c>
      <c r="GN931">
        <v>-9621</v>
      </c>
      <c r="GP931">
        <v>68</v>
      </c>
      <c r="GQ931">
        <v>815944</v>
      </c>
      <c r="GR931">
        <v>-165357</v>
      </c>
      <c r="GS931">
        <v>-165357</v>
      </c>
      <c r="HA931">
        <v>-10533</v>
      </c>
      <c r="HB931">
        <v>-4137</v>
      </c>
      <c r="HE931">
        <v>-180027</v>
      </c>
      <c r="HG931">
        <v>4916496</v>
      </c>
    </row>
    <row r="932" spans="1:215" x14ac:dyDescent="0.25">
      <c r="A932">
        <v>67</v>
      </c>
      <c r="B932" t="s">
        <v>1045</v>
      </c>
      <c r="C932">
        <v>2005</v>
      </c>
      <c r="E932" t="s">
        <v>1046</v>
      </c>
      <c r="F932">
        <v>1945</v>
      </c>
      <c r="G932">
        <v>0</v>
      </c>
      <c r="I932">
        <v>0</v>
      </c>
      <c r="J932" t="s">
        <v>1047</v>
      </c>
      <c r="K932" t="s">
        <v>1048</v>
      </c>
      <c r="L932" t="s">
        <v>1048</v>
      </c>
      <c r="M932">
        <v>2</v>
      </c>
      <c r="N932" t="s">
        <v>1049</v>
      </c>
      <c r="O932">
        <v>1</v>
      </c>
      <c r="P932" t="s">
        <v>616</v>
      </c>
      <c r="Q932" t="s">
        <v>626</v>
      </c>
      <c r="R932">
        <v>2</v>
      </c>
      <c r="S932">
        <v>1</v>
      </c>
      <c r="T932" s="60">
        <v>38533</v>
      </c>
      <c r="U932" s="60">
        <v>38534</v>
      </c>
      <c r="V932" s="60">
        <v>38533</v>
      </c>
      <c r="W932" t="s">
        <v>201</v>
      </c>
      <c r="X932" t="s">
        <v>848</v>
      </c>
      <c r="Y932" t="s">
        <v>639</v>
      </c>
      <c r="Z932">
        <v>3.5000000000000003E-2</v>
      </c>
      <c r="AA932">
        <v>7.9999998000000003E-2</v>
      </c>
      <c r="AB932">
        <v>1</v>
      </c>
      <c r="AC932">
        <v>0</v>
      </c>
      <c r="AD932">
        <v>5</v>
      </c>
      <c r="AE932">
        <v>0</v>
      </c>
      <c r="AF932">
        <v>3</v>
      </c>
      <c r="AG932">
        <v>23</v>
      </c>
      <c r="BP932" s="60">
        <v>38533</v>
      </c>
      <c r="BQ932">
        <v>5335197.5</v>
      </c>
      <c r="BR932">
        <v>6234658</v>
      </c>
      <c r="BS932">
        <v>0.85600001000000003</v>
      </c>
      <c r="BT932">
        <v>899460.44</v>
      </c>
      <c r="BV932">
        <v>1214227.3</v>
      </c>
      <c r="BW932">
        <v>119963.91</v>
      </c>
      <c r="BX932">
        <v>0.89999998000000003</v>
      </c>
      <c r="BY932">
        <v>0</v>
      </c>
      <c r="BZ932">
        <v>0</v>
      </c>
      <c r="CA932">
        <v>0</v>
      </c>
      <c r="CC932">
        <v>9.8000005000000001E-2</v>
      </c>
      <c r="CG932">
        <v>3.5323462999999999E-2</v>
      </c>
      <c r="CP932">
        <v>0.10399999</v>
      </c>
      <c r="CQ932">
        <v>1983</v>
      </c>
      <c r="CS932">
        <v>0</v>
      </c>
      <c r="CT932">
        <v>1</v>
      </c>
      <c r="CU932">
        <v>0</v>
      </c>
      <c r="CV932">
        <v>0.60000001999999997</v>
      </c>
      <c r="CW932">
        <v>0.41</v>
      </c>
      <c r="CX932">
        <v>0.19</v>
      </c>
      <c r="CY932">
        <v>0.31</v>
      </c>
      <c r="CZ932">
        <v>0</v>
      </c>
      <c r="DA932">
        <v>0</v>
      </c>
      <c r="DB932">
        <v>5.9999998999999998E-2</v>
      </c>
      <c r="DC932">
        <v>0</v>
      </c>
      <c r="DD932">
        <v>2.9999998999999999E-2</v>
      </c>
      <c r="DE932">
        <v>0</v>
      </c>
      <c r="DF932">
        <v>2007</v>
      </c>
      <c r="DG932">
        <v>0.1142</v>
      </c>
      <c r="DH932">
        <v>7.2499997999999996E-2</v>
      </c>
      <c r="DI932">
        <v>4.1700002E-2</v>
      </c>
      <c r="DJ932">
        <v>0.107</v>
      </c>
      <c r="DK932">
        <v>0.17950000999999999</v>
      </c>
      <c r="DR932">
        <v>0</v>
      </c>
      <c r="DS932">
        <v>0</v>
      </c>
      <c r="DT932">
        <v>0</v>
      </c>
      <c r="DU932">
        <v>0</v>
      </c>
      <c r="DV932">
        <v>36042</v>
      </c>
      <c r="DW932">
        <v>1277244.1000000001</v>
      </c>
      <c r="DX932">
        <v>46</v>
      </c>
      <c r="DY932">
        <v>12.1</v>
      </c>
      <c r="DZ932">
        <v>35.438000000000002</v>
      </c>
      <c r="EA932">
        <v>16924</v>
      </c>
      <c r="EC932">
        <v>13052</v>
      </c>
      <c r="ED932">
        <v>188831.25</v>
      </c>
      <c r="EF932">
        <v>14.471</v>
      </c>
      <c r="EG932">
        <v>13052</v>
      </c>
      <c r="EH932">
        <v>188831.25</v>
      </c>
      <c r="EJ932">
        <v>14.471</v>
      </c>
      <c r="ES932">
        <v>0</v>
      </c>
      <c r="EV932">
        <v>66018</v>
      </c>
      <c r="EW932">
        <v>0</v>
      </c>
      <c r="EX932">
        <v>0</v>
      </c>
      <c r="FB932">
        <v>2199034.7999999998</v>
      </c>
      <c r="FP932">
        <v>93062</v>
      </c>
      <c r="FQ932">
        <v>89806</v>
      </c>
      <c r="FR932">
        <v>17390</v>
      </c>
      <c r="FW932">
        <v>200258</v>
      </c>
      <c r="FX932">
        <v>380282</v>
      </c>
      <c r="GB932">
        <v>103415</v>
      </c>
      <c r="GL932">
        <v>-8483</v>
      </c>
      <c r="GM932">
        <v>8188</v>
      </c>
      <c r="GN932">
        <v>-7590</v>
      </c>
      <c r="GP932">
        <v>57</v>
      </c>
      <c r="GQ932">
        <v>676127</v>
      </c>
      <c r="GR932">
        <v>-184421</v>
      </c>
      <c r="GS932">
        <v>-184421</v>
      </c>
      <c r="HA932">
        <v>-9952</v>
      </c>
      <c r="HB932">
        <v>-4537</v>
      </c>
      <c r="HE932">
        <v>-198910</v>
      </c>
      <c r="HG932">
        <v>5393713</v>
      </c>
    </row>
    <row r="933" spans="1:215" x14ac:dyDescent="0.25">
      <c r="A933">
        <v>67</v>
      </c>
      <c r="B933" t="s">
        <v>1045</v>
      </c>
      <c r="C933">
        <v>2006</v>
      </c>
      <c r="E933" t="s">
        <v>1046</v>
      </c>
      <c r="F933">
        <v>1945</v>
      </c>
      <c r="G933">
        <v>0</v>
      </c>
      <c r="I933">
        <v>0</v>
      </c>
      <c r="J933" t="s">
        <v>1047</v>
      </c>
      <c r="K933" t="s">
        <v>1048</v>
      </c>
      <c r="L933" t="s">
        <v>1048</v>
      </c>
      <c r="M933">
        <v>2</v>
      </c>
      <c r="N933" t="s">
        <v>1049</v>
      </c>
      <c r="O933">
        <v>1</v>
      </c>
      <c r="P933" t="s">
        <v>616</v>
      </c>
      <c r="Q933" t="s">
        <v>626</v>
      </c>
      <c r="R933">
        <v>2</v>
      </c>
      <c r="S933">
        <v>1</v>
      </c>
      <c r="T933" s="60">
        <v>38898</v>
      </c>
      <c r="U933" s="60">
        <v>38899</v>
      </c>
      <c r="V933" s="60">
        <v>38898</v>
      </c>
      <c r="W933" t="s">
        <v>201</v>
      </c>
      <c r="X933" t="s">
        <v>848</v>
      </c>
      <c r="Y933" t="s">
        <v>639</v>
      </c>
      <c r="Z933">
        <v>3.5000000000000003E-2</v>
      </c>
      <c r="AA933">
        <v>7.9999998000000003E-2</v>
      </c>
      <c r="AB933">
        <v>1</v>
      </c>
      <c r="AC933">
        <v>0</v>
      </c>
      <c r="AD933">
        <v>5</v>
      </c>
      <c r="AE933">
        <v>0</v>
      </c>
      <c r="AF933">
        <v>3</v>
      </c>
      <c r="AG933">
        <v>30</v>
      </c>
      <c r="BP933" s="60">
        <v>38898</v>
      </c>
      <c r="BQ933">
        <v>5739049</v>
      </c>
      <c r="BR933">
        <v>6584275.5</v>
      </c>
      <c r="BS933">
        <v>0.87199998000000001</v>
      </c>
      <c r="BT933">
        <v>845226.44</v>
      </c>
      <c r="BV933">
        <v>1247684.3999999999</v>
      </c>
      <c r="BW933">
        <v>130145.8</v>
      </c>
      <c r="BX933">
        <v>1</v>
      </c>
      <c r="BY933">
        <v>0</v>
      </c>
      <c r="BZ933">
        <v>0</v>
      </c>
      <c r="CA933">
        <v>0</v>
      </c>
      <c r="CC933">
        <v>0.10399999</v>
      </c>
      <c r="CG933">
        <v>6.5338156999999994E-2</v>
      </c>
      <c r="CP933">
        <v>0.10600001000000001</v>
      </c>
      <c r="CQ933">
        <v>1983</v>
      </c>
      <c r="CS933">
        <v>0</v>
      </c>
      <c r="CT933">
        <v>1</v>
      </c>
      <c r="CU933">
        <v>0</v>
      </c>
      <c r="CV933">
        <v>0.60000001999999997</v>
      </c>
      <c r="CW933">
        <v>0.41</v>
      </c>
      <c r="CX933">
        <v>0.19</v>
      </c>
      <c r="CY933">
        <v>0.31</v>
      </c>
      <c r="CZ933">
        <v>0</v>
      </c>
      <c r="DA933">
        <v>0</v>
      </c>
      <c r="DB933">
        <v>5.9999998999999998E-2</v>
      </c>
      <c r="DC933">
        <v>0</v>
      </c>
      <c r="DD933">
        <v>2.9999998999999999E-2</v>
      </c>
      <c r="DE933">
        <v>0</v>
      </c>
      <c r="DF933">
        <v>2008</v>
      </c>
      <c r="DG933">
        <v>0.1109</v>
      </c>
      <c r="DH933">
        <v>7.2499997999999996E-2</v>
      </c>
      <c r="DI933">
        <v>3.8399997999999998E-2</v>
      </c>
      <c r="DJ933">
        <v>9.3299999999999994E-2</v>
      </c>
      <c r="DK933">
        <v>0.16580001</v>
      </c>
      <c r="DR933">
        <v>0</v>
      </c>
      <c r="DS933">
        <v>0</v>
      </c>
      <c r="DT933">
        <v>0</v>
      </c>
      <c r="DU933">
        <v>0</v>
      </c>
      <c r="DV933">
        <v>36414</v>
      </c>
      <c r="DW933">
        <v>1322885.5</v>
      </c>
      <c r="DX933">
        <v>46</v>
      </c>
      <c r="DY933">
        <v>12</v>
      </c>
      <c r="DZ933">
        <v>36.328999000000003</v>
      </c>
      <c r="EA933">
        <v>17755</v>
      </c>
      <c r="EC933">
        <v>13727</v>
      </c>
      <c r="ED933">
        <v>213237.39</v>
      </c>
      <c r="EF933">
        <v>15.538</v>
      </c>
      <c r="EG933">
        <v>13727</v>
      </c>
      <c r="EH933">
        <v>213237.39</v>
      </c>
      <c r="EJ933">
        <v>15.538</v>
      </c>
      <c r="ES933">
        <v>0</v>
      </c>
      <c r="EV933">
        <v>67896</v>
      </c>
      <c r="EW933">
        <v>0</v>
      </c>
      <c r="EX933">
        <v>0</v>
      </c>
      <c r="FB933">
        <v>2476199.2999999998</v>
      </c>
      <c r="FP933">
        <v>104452</v>
      </c>
      <c r="FQ933">
        <v>102086</v>
      </c>
      <c r="FR933">
        <v>30717</v>
      </c>
      <c r="FW933">
        <v>237255</v>
      </c>
      <c r="FX933">
        <v>454221</v>
      </c>
      <c r="GB933">
        <v>120928</v>
      </c>
      <c r="GL933">
        <v>-9052</v>
      </c>
      <c r="GM933">
        <v>8755</v>
      </c>
      <c r="GN933">
        <v>-8374</v>
      </c>
      <c r="GP933">
        <v>42</v>
      </c>
      <c r="GQ933">
        <v>803775</v>
      </c>
      <c r="GR933">
        <v>-206243</v>
      </c>
      <c r="GS933">
        <v>-206243</v>
      </c>
      <c r="HA933">
        <v>-11631</v>
      </c>
      <c r="HB933">
        <v>-4229</v>
      </c>
      <c r="HE933">
        <v>-222103</v>
      </c>
      <c r="HG933">
        <v>5975385</v>
      </c>
    </row>
    <row r="934" spans="1:215" x14ac:dyDescent="0.25">
      <c r="A934">
        <v>67</v>
      </c>
      <c r="B934" t="s">
        <v>1045</v>
      </c>
      <c r="C934">
        <v>2007</v>
      </c>
      <c r="E934" t="s">
        <v>1046</v>
      </c>
      <c r="F934">
        <v>1945</v>
      </c>
      <c r="G934">
        <v>0</v>
      </c>
      <c r="I934">
        <v>0</v>
      </c>
      <c r="J934" t="s">
        <v>1047</v>
      </c>
      <c r="K934" t="s">
        <v>1048</v>
      </c>
      <c r="L934" t="s">
        <v>1048</v>
      </c>
      <c r="M934">
        <v>2</v>
      </c>
      <c r="N934" t="s">
        <v>1049</v>
      </c>
      <c r="O934">
        <v>1</v>
      </c>
      <c r="P934" t="s">
        <v>616</v>
      </c>
      <c r="Q934" t="s">
        <v>626</v>
      </c>
      <c r="R934">
        <v>2</v>
      </c>
      <c r="S934">
        <v>1</v>
      </c>
      <c r="T934" s="60">
        <v>39263</v>
      </c>
      <c r="U934" s="60">
        <v>39264</v>
      </c>
      <c r="V934" s="60">
        <v>39263</v>
      </c>
      <c r="W934" t="s">
        <v>201</v>
      </c>
      <c r="X934" t="s">
        <v>848</v>
      </c>
      <c r="Y934" t="s">
        <v>639</v>
      </c>
      <c r="Z934">
        <v>3.5000000000000003E-2</v>
      </c>
      <c r="AA934">
        <v>7.9999998000000003E-2</v>
      </c>
      <c r="AB934">
        <v>1</v>
      </c>
      <c r="AC934">
        <v>0</v>
      </c>
      <c r="AD934">
        <v>5</v>
      </c>
      <c r="AE934">
        <v>0</v>
      </c>
      <c r="AF934">
        <v>3</v>
      </c>
      <c r="AG934">
        <v>29</v>
      </c>
      <c r="BP934" s="60">
        <v>39263</v>
      </c>
      <c r="BQ934">
        <v>6396337</v>
      </c>
      <c r="BR934">
        <v>7070308.5</v>
      </c>
      <c r="BS934">
        <v>0.90499996999999999</v>
      </c>
      <c r="BT934">
        <v>673971.75</v>
      </c>
      <c r="BV934">
        <v>1325616.3999999999</v>
      </c>
      <c r="BW934">
        <v>122793.39</v>
      </c>
      <c r="BX934">
        <v>1</v>
      </c>
      <c r="BY934">
        <v>0</v>
      </c>
      <c r="BZ934">
        <v>0</v>
      </c>
      <c r="CA934">
        <v>0</v>
      </c>
      <c r="CC934">
        <v>0.17699999999999999</v>
      </c>
      <c r="CG934">
        <v>0.11457592</v>
      </c>
      <c r="CP934">
        <v>0.105</v>
      </c>
      <c r="CQ934">
        <v>1983</v>
      </c>
      <c r="CS934">
        <v>0</v>
      </c>
      <c r="CT934">
        <v>1</v>
      </c>
      <c r="CU934">
        <v>0</v>
      </c>
      <c r="CV934">
        <v>0.60000001999999997</v>
      </c>
      <c r="CW934">
        <v>0.41</v>
      </c>
      <c r="CX934">
        <v>0.19</v>
      </c>
      <c r="CY934">
        <v>0.31</v>
      </c>
      <c r="CZ934">
        <v>0</v>
      </c>
      <c r="DA934">
        <v>0</v>
      </c>
      <c r="DB934">
        <v>5.9999998999999998E-2</v>
      </c>
      <c r="DC934">
        <v>0</v>
      </c>
      <c r="DD934">
        <v>2.9999998999999999E-2</v>
      </c>
      <c r="DE934">
        <v>0</v>
      </c>
      <c r="DF934">
        <v>2009</v>
      </c>
      <c r="DG934">
        <v>0.1148</v>
      </c>
      <c r="DH934">
        <v>7.8299998999999995E-2</v>
      </c>
      <c r="DI934">
        <v>3.6499998999999998E-2</v>
      </c>
      <c r="DJ934">
        <v>7.8099996000000005E-2</v>
      </c>
      <c r="DK934">
        <v>0.15640001000000001</v>
      </c>
      <c r="DR934">
        <v>0</v>
      </c>
      <c r="DS934">
        <v>0</v>
      </c>
      <c r="DT934">
        <v>0</v>
      </c>
      <c r="DU934">
        <v>0</v>
      </c>
      <c r="DV934">
        <v>37152</v>
      </c>
      <c r="DW934">
        <v>1405666.9</v>
      </c>
      <c r="DX934">
        <v>46</v>
      </c>
      <c r="DY934">
        <v>11.9</v>
      </c>
      <c r="DZ934">
        <v>37.835999000000001</v>
      </c>
      <c r="EA934">
        <v>18147</v>
      </c>
      <c r="EC934">
        <v>14408</v>
      </c>
      <c r="ED934">
        <v>241597.34</v>
      </c>
      <c r="EF934">
        <v>16.768000000000001</v>
      </c>
      <c r="EG934">
        <v>14408</v>
      </c>
      <c r="EH934">
        <v>241597.34</v>
      </c>
      <c r="EJ934">
        <v>16.768000000000001</v>
      </c>
      <c r="ES934">
        <v>0</v>
      </c>
      <c r="EV934">
        <v>69707</v>
      </c>
      <c r="EW934">
        <v>0</v>
      </c>
      <c r="EX934">
        <v>0</v>
      </c>
      <c r="FB934">
        <v>2721307.5</v>
      </c>
      <c r="FI934">
        <v>7024856.5</v>
      </c>
      <c r="FP934">
        <v>109055</v>
      </c>
      <c r="FQ934">
        <v>107595</v>
      </c>
      <c r="FR934">
        <v>17935</v>
      </c>
      <c r="FW934">
        <v>234585</v>
      </c>
      <c r="FX934">
        <v>940440</v>
      </c>
      <c r="GB934">
        <v>135612</v>
      </c>
      <c r="GL934">
        <v>-11829</v>
      </c>
      <c r="GM934">
        <v>12704</v>
      </c>
      <c r="GN934">
        <v>-12244</v>
      </c>
      <c r="GP934">
        <v>69</v>
      </c>
      <c r="GQ934">
        <v>1299337</v>
      </c>
      <c r="GR934">
        <v>-234156</v>
      </c>
      <c r="GS934">
        <v>-234156</v>
      </c>
      <c r="HA934">
        <v>-11242</v>
      </c>
      <c r="HB934">
        <v>-3759</v>
      </c>
      <c r="HE934">
        <v>-249157</v>
      </c>
      <c r="HG934">
        <v>7025565</v>
      </c>
    </row>
    <row r="935" spans="1:215" x14ac:dyDescent="0.25">
      <c r="A935">
        <v>67</v>
      </c>
      <c r="B935" t="s">
        <v>1045</v>
      </c>
      <c r="C935">
        <v>2008</v>
      </c>
      <c r="E935" t="s">
        <v>1046</v>
      </c>
      <c r="F935">
        <v>1945</v>
      </c>
      <c r="G935">
        <v>0</v>
      </c>
      <c r="I935">
        <v>0</v>
      </c>
      <c r="J935" t="s">
        <v>1047</v>
      </c>
      <c r="K935" t="s">
        <v>1048</v>
      </c>
      <c r="L935" t="s">
        <v>1048</v>
      </c>
      <c r="M935">
        <v>2</v>
      </c>
      <c r="N935" t="s">
        <v>1049</v>
      </c>
      <c r="O935">
        <v>1</v>
      </c>
      <c r="P935" t="s">
        <v>616</v>
      </c>
      <c r="Q935" t="s">
        <v>626</v>
      </c>
      <c r="R935">
        <v>2</v>
      </c>
      <c r="S935">
        <v>1</v>
      </c>
      <c r="T935" s="60">
        <v>39629</v>
      </c>
      <c r="U935" s="60">
        <v>39630</v>
      </c>
      <c r="V935" s="60">
        <v>39629</v>
      </c>
      <c r="W935" t="s">
        <v>201</v>
      </c>
      <c r="X935" t="s">
        <v>848</v>
      </c>
      <c r="Y935" t="s">
        <v>639</v>
      </c>
      <c r="Z935">
        <v>3.5000000000000003E-2</v>
      </c>
      <c r="AA935">
        <v>7.9999998000000003E-2</v>
      </c>
      <c r="AB935">
        <v>1</v>
      </c>
      <c r="AC935">
        <v>0</v>
      </c>
      <c r="AD935">
        <v>5</v>
      </c>
      <c r="AE935">
        <v>0</v>
      </c>
      <c r="AF935">
        <v>3</v>
      </c>
      <c r="AG935">
        <v>28</v>
      </c>
      <c r="BP935" s="60">
        <v>39629</v>
      </c>
      <c r="BQ935">
        <v>6932918.5</v>
      </c>
      <c r="BR935">
        <v>7654536.5</v>
      </c>
      <c r="BS935">
        <v>0.90599996000000005</v>
      </c>
      <c r="BT935">
        <v>721617.75</v>
      </c>
      <c r="BV935">
        <v>1389124.9</v>
      </c>
      <c r="BW935">
        <v>121810.49</v>
      </c>
      <c r="BX935">
        <v>1</v>
      </c>
      <c r="BY935">
        <v>0</v>
      </c>
      <c r="BZ935">
        <v>0</v>
      </c>
      <c r="CA935">
        <v>0</v>
      </c>
      <c r="CC935">
        <v>5.8000002000000002E-2</v>
      </c>
      <c r="CG935">
        <v>0.11584438</v>
      </c>
      <c r="CP935">
        <v>8.6000003000000005E-2</v>
      </c>
      <c r="CQ935">
        <v>1983</v>
      </c>
      <c r="CS935">
        <v>0</v>
      </c>
      <c r="CT935">
        <v>1</v>
      </c>
      <c r="CU935">
        <v>0</v>
      </c>
      <c r="CV935">
        <v>0.60000001999999997</v>
      </c>
      <c r="CW935">
        <v>0.315</v>
      </c>
      <c r="CX935">
        <v>0.28499999999999998</v>
      </c>
      <c r="CY935">
        <v>0.30000000999999998</v>
      </c>
      <c r="CZ935">
        <v>0</v>
      </c>
      <c r="DA935">
        <v>0</v>
      </c>
      <c r="DB935">
        <v>5.0000001000000002E-2</v>
      </c>
      <c r="DC935">
        <v>0</v>
      </c>
      <c r="DD935">
        <v>5.0000001000000002E-2</v>
      </c>
      <c r="DE935">
        <v>0</v>
      </c>
      <c r="DF935">
        <v>2010</v>
      </c>
      <c r="DG935">
        <v>0.11169999999999999</v>
      </c>
      <c r="DH935">
        <v>7.2800003000000002E-2</v>
      </c>
      <c r="DI935">
        <v>3.8900003000000002E-2</v>
      </c>
      <c r="DJ935">
        <v>8.1800005999999995E-2</v>
      </c>
      <c r="DK935">
        <v>0.15459998999999999</v>
      </c>
      <c r="DR935">
        <v>0</v>
      </c>
      <c r="DS935">
        <v>0</v>
      </c>
      <c r="DT935">
        <v>0</v>
      </c>
      <c r="DU935">
        <v>0</v>
      </c>
      <c r="DV935">
        <v>37832</v>
      </c>
      <c r="DW935">
        <v>1473430.4</v>
      </c>
      <c r="DX935">
        <v>46.099997999999999</v>
      </c>
      <c r="DY935">
        <v>11.7</v>
      </c>
      <c r="DZ935">
        <v>38.946998999999998</v>
      </c>
      <c r="EA935">
        <v>18995</v>
      </c>
      <c r="EC935">
        <v>15339</v>
      </c>
      <c r="ED935">
        <v>274791</v>
      </c>
      <c r="EF935">
        <v>17.915001</v>
      </c>
      <c r="EG935">
        <v>15339</v>
      </c>
      <c r="EH935">
        <v>274791</v>
      </c>
      <c r="EJ935">
        <v>17.915001</v>
      </c>
      <c r="ES935">
        <v>0</v>
      </c>
      <c r="EV935">
        <v>72166</v>
      </c>
      <c r="EW935">
        <v>0</v>
      </c>
      <c r="EX935">
        <v>0</v>
      </c>
      <c r="FB935">
        <v>3109584</v>
      </c>
      <c r="FI935">
        <v>6578300.5</v>
      </c>
      <c r="FP935">
        <v>107354</v>
      </c>
      <c r="FQ935">
        <v>105976</v>
      </c>
      <c r="FR935">
        <v>18579</v>
      </c>
      <c r="FW935">
        <v>231909</v>
      </c>
      <c r="FX935">
        <v>-567118</v>
      </c>
      <c r="GB935">
        <v>180460</v>
      </c>
      <c r="GL935">
        <v>-13425</v>
      </c>
      <c r="GM935">
        <v>14090</v>
      </c>
      <c r="GN935">
        <v>-11969</v>
      </c>
      <c r="GP935">
        <v>46</v>
      </c>
      <c r="GQ935">
        <v>-166007</v>
      </c>
      <c r="GR935">
        <v>-261352</v>
      </c>
      <c r="GS935">
        <v>-261352</v>
      </c>
      <c r="HA935">
        <v>-10454</v>
      </c>
      <c r="HB935">
        <v>-4782</v>
      </c>
      <c r="HD935">
        <v>-4525</v>
      </c>
      <c r="HE935">
        <v>-281113</v>
      </c>
      <c r="HG935">
        <v>6578445</v>
      </c>
    </row>
    <row r="936" spans="1:215" x14ac:dyDescent="0.25">
      <c r="A936">
        <v>67</v>
      </c>
      <c r="B936" t="s">
        <v>1045</v>
      </c>
      <c r="C936">
        <v>2009</v>
      </c>
      <c r="E936" t="s">
        <v>1046</v>
      </c>
      <c r="F936">
        <v>1945</v>
      </c>
      <c r="G936">
        <v>0</v>
      </c>
      <c r="I936">
        <v>0</v>
      </c>
      <c r="J936" t="s">
        <v>1047</v>
      </c>
      <c r="K936" t="s">
        <v>1048</v>
      </c>
      <c r="L936" t="s">
        <v>1048</v>
      </c>
      <c r="M936">
        <v>2</v>
      </c>
      <c r="N936" t="s">
        <v>1049</v>
      </c>
      <c r="O936">
        <v>1</v>
      </c>
      <c r="P936" t="s">
        <v>616</v>
      </c>
      <c r="Q936" t="s">
        <v>626</v>
      </c>
      <c r="R936">
        <v>2</v>
      </c>
      <c r="S936">
        <v>1</v>
      </c>
      <c r="T936" s="60">
        <v>39994</v>
      </c>
      <c r="U936" s="60">
        <v>39995</v>
      </c>
      <c r="V936" s="60">
        <v>39994</v>
      </c>
      <c r="W936" t="s">
        <v>201</v>
      </c>
      <c r="X936" t="s">
        <v>848</v>
      </c>
      <c r="Y936" t="s">
        <v>639</v>
      </c>
      <c r="Z936">
        <v>3.5000000000000003E-2</v>
      </c>
      <c r="AA936">
        <v>7.9999998000000003E-2</v>
      </c>
      <c r="AB936">
        <v>1</v>
      </c>
      <c r="AC936">
        <v>0</v>
      </c>
      <c r="AD936">
        <v>5</v>
      </c>
      <c r="AE936">
        <v>0</v>
      </c>
      <c r="AF936">
        <v>3</v>
      </c>
      <c r="AG936">
        <v>28</v>
      </c>
      <c r="BP936" s="60">
        <v>39994</v>
      </c>
      <c r="BQ936">
        <v>7007582</v>
      </c>
      <c r="BR936">
        <v>8092339.5</v>
      </c>
      <c r="BS936">
        <v>0.86599999999999999</v>
      </c>
      <c r="BT936">
        <v>1084757.5</v>
      </c>
      <c r="BV936">
        <v>1481568.4</v>
      </c>
      <c r="BW936">
        <v>130649.49</v>
      </c>
      <c r="BX936">
        <v>1</v>
      </c>
      <c r="BY936">
        <v>0</v>
      </c>
      <c r="BZ936">
        <v>0</v>
      </c>
      <c r="CA936">
        <v>0</v>
      </c>
      <c r="CC936">
        <v>0.191</v>
      </c>
      <c r="CG936">
        <v>0.12447308999999999</v>
      </c>
      <c r="CP936">
        <v>9.1000005999999994E-2</v>
      </c>
      <c r="CQ936">
        <v>1983</v>
      </c>
      <c r="CS936">
        <v>0</v>
      </c>
      <c r="CT936">
        <v>1</v>
      </c>
      <c r="CU936">
        <v>0</v>
      </c>
      <c r="CV936">
        <v>0.60000001999999997</v>
      </c>
      <c r="CW936">
        <v>0.315</v>
      </c>
      <c r="CX936">
        <v>0.28499999999999998</v>
      </c>
      <c r="CY936">
        <v>0.30000000999999998</v>
      </c>
      <c r="CZ936">
        <v>0</v>
      </c>
      <c r="DA936">
        <v>0</v>
      </c>
      <c r="DB936">
        <v>5.0000001000000002E-2</v>
      </c>
      <c r="DC936">
        <v>0</v>
      </c>
      <c r="DD936">
        <v>5.0000001000000002E-2</v>
      </c>
      <c r="DE936">
        <v>0</v>
      </c>
      <c r="DF936">
        <v>2011</v>
      </c>
      <c r="DG936">
        <v>0.11189999</v>
      </c>
      <c r="DH936">
        <v>8.2800000999999998E-2</v>
      </c>
      <c r="DI936">
        <v>2.9100001E-2</v>
      </c>
      <c r="DJ936">
        <v>8.9599997000000001E-2</v>
      </c>
      <c r="DK936">
        <v>0.1724</v>
      </c>
      <c r="DR936">
        <v>0</v>
      </c>
      <c r="DS936">
        <v>0</v>
      </c>
      <c r="DT936">
        <v>0</v>
      </c>
      <c r="DU936">
        <v>0</v>
      </c>
      <c r="DV936">
        <v>39231</v>
      </c>
      <c r="DW936">
        <v>1571685.9</v>
      </c>
      <c r="DX936">
        <v>46.099997999999999</v>
      </c>
      <c r="DY936">
        <v>11.7</v>
      </c>
      <c r="DZ936">
        <v>40.061999999999998</v>
      </c>
      <c r="EA936">
        <v>19413</v>
      </c>
      <c r="EC936">
        <v>15949</v>
      </c>
      <c r="ED936">
        <v>290576.28000000003</v>
      </c>
      <c r="EF936">
        <v>18.219000000000001</v>
      </c>
      <c r="EG936">
        <v>15949</v>
      </c>
      <c r="EH936">
        <v>290576.28000000003</v>
      </c>
      <c r="EJ936">
        <v>18.219000000000001</v>
      </c>
      <c r="ES936">
        <v>0</v>
      </c>
      <c r="EV936">
        <v>74593</v>
      </c>
      <c r="EW936">
        <v>0</v>
      </c>
      <c r="EX936">
        <v>0</v>
      </c>
      <c r="FB936">
        <v>3265413.8</v>
      </c>
      <c r="FI936">
        <v>5265649.5</v>
      </c>
      <c r="FP936">
        <v>110849</v>
      </c>
      <c r="FQ936">
        <v>110029</v>
      </c>
      <c r="FR936">
        <v>24527</v>
      </c>
      <c r="FW936">
        <v>245405</v>
      </c>
      <c r="FX936">
        <v>-1368395</v>
      </c>
      <c r="GB936">
        <v>126283</v>
      </c>
      <c r="GL936">
        <v>-12142</v>
      </c>
      <c r="GM936">
        <v>7152</v>
      </c>
      <c r="GN936">
        <v>-3611</v>
      </c>
      <c r="GP936">
        <v>78</v>
      </c>
      <c r="GQ936">
        <v>-1005230</v>
      </c>
      <c r="GR936">
        <v>-295203</v>
      </c>
      <c r="GS936">
        <v>-295203</v>
      </c>
      <c r="HA936">
        <v>-9394</v>
      </c>
      <c r="HB936">
        <v>-2657</v>
      </c>
      <c r="HE936">
        <v>-307254</v>
      </c>
      <c r="HG936">
        <v>5265961</v>
      </c>
    </row>
    <row r="937" spans="1:215" x14ac:dyDescent="0.25">
      <c r="A937">
        <v>67</v>
      </c>
      <c r="B937" t="s">
        <v>1045</v>
      </c>
      <c r="C937">
        <v>2010</v>
      </c>
      <c r="E937" t="s">
        <v>1046</v>
      </c>
      <c r="F937">
        <v>1945</v>
      </c>
      <c r="G937">
        <v>0</v>
      </c>
      <c r="I937">
        <v>0</v>
      </c>
      <c r="J937" t="s">
        <v>1047</v>
      </c>
      <c r="K937" t="s">
        <v>1048</v>
      </c>
      <c r="L937" t="s">
        <v>1048</v>
      </c>
      <c r="M937">
        <v>2</v>
      </c>
      <c r="N937" t="s">
        <v>1049</v>
      </c>
      <c r="O937">
        <v>1</v>
      </c>
      <c r="P937" t="s">
        <v>616</v>
      </c>
      <c r="Q937" t="s">
        <v>626</v>
      </c>
      <c r="R937">
        <v>2</v>
      </c>
      <c r="S937">
        <v>1</v>
      </c>
      <c r="T937" s="60">
        <v>40359</v>
      </c>
      <c r="U937" s="60">
        <v>40360</v>
      </c>
      <c r="V937" s="60">
        <v>40359</v>
      </c>
      <c r="W937" t="s">
        <v>201</v>
      </c>
      <c r="X937" t="s">
        <v>848</v>
      </c>
      <c r="Y937" t="s">
        <v>639</v>
      </c>
      <c r="Z937">
        <v>3.5000000000000003E-2</v>
      </c>
      <c r="AA937">
        <v>7.9999998000000003E-2</v>
      </c>
      <c r="AB937">
        <v>1</v>
      </c>
      <c r="AC937">
        <v>0</v>
      </c>
      <c r="AD937">
        <v>5</v>
      </c>
      <c r="AE937">
        <v>0</v>
      </c>
      <c r="AF937">
        <v>3</v>
      </c>
      <c r="AG937">
        <v>28</v>
      </c>
      <c r="BP937" s="60">
        <v>40359</v>
      </c>
      <c r="BQ937">
        <v>7040908.5</v>
      </c>
      <c r="BR937">
        <v>8542119</v>
      </c>
      <c r="BS937">
        <v>0.82399999999999995</v>
      </c>
      <c r="BT937">
        <v>1501210.4</v>
      </c>
      <c r="BV937">
        <v>1543930.5</v>
      </c>
      <c r="BW937">
        <v>150225.78</v>
      </c>
      <c r="BX937">
        <v>1</v>
      </c>
      <c r="BY937">
        <v>0</v>
      </c>
      <c r="BZ937">
        <v>0</v>
      </c>
      <c r="CA937">
        <v>0</v>
      </c>
      <c r="CC937">
        <v>0.13600001</v>
      </c>
      <c r="CG937">
        <v>0.13215073999999999</v>
      </c>
      <c r="CJ937">
        <v>8.2655169000000001E-2</v>
      </c>
      <c r="CP937">
        <v>9.3000001999999998E-2</v>
      </c>
      <c r="CQ937">
        <v>1983</v>
      </c>
      <c r="CS937">
        <v>0</v>
      </c>
      <c r="CT937">
        <v>1</v>
      </c>
      <c r="CU937">
        <v>1</v>
      </c>
      <c r="CV937">
        <v>0.60000001999999997</v>
      </c>
      <c r="CW937">
        <v>0.315</v>
      </c>
      <c r="CX937">
        <v>0.28499999999999998</v>
      </c>
      <c r="CY937">
        <v>0.30000000999999998</v>
      </c>
      <c r="CZ937">
        <v>0</v>
      </c>
      <c r="DA937">
        <v>0</v>
      </c>
      <c r="DB937">
        <v>5.0000001000000002E-2</v>
      </c>
      <c r="DC937">
        <v>0</v>
      </c>
      <c r="DD937">
        <v>5.0000001000000002E-2</v>
      </c>
      <c r="DE937">
        <v>0</v>
      </c>
      <c r="DF937">
        <v>2012</v>
      </c>
      <c r="DG937">
        <v>0.1114</v>
      </c>
      <c r="DH937">
        <v>8.2800000999999998E-2</v>
      </c>
      <c r="DI937">
        <v>2.86E-2</v>
      </c>
      <c r="DJ937">
        <v>0.10929999999999999</v>
      </c>
      <c r="DK937">
        <v>0.19209999</v>
      </c>
      <c r="DR937">
        <v>0</v>
      </c>
      <c r="DS937">
        <v>0</v>
      </c>
      <c r="DT937">
        <v>0</v>
      </c>
      <c r="DU937">
        <v>0</v>
      </c>
      <c r="DV937">
        <v>39764</v>
      </c>
      <c r="DW937">
        <v>1637692.6</v>
      </c>
      <c r="DX937">
        <v>46.099997999999999</v>
      </c>
      <c r="DY937">
        <v>11.7</v>
      </c>
      <c r="DZ937">
        <v>41.185001</v>
      </c>
      <c r="EA937">
        <v>19762</v>
      </c>
      <c r="EC937">
        <v>16912</v>
      </c>
      <c r="ED937">
        <v>319865.09000000003</v>
      </c>
      <c r="EF937">
        <v>18.913</v>
      </c>
      <c r="EG937">
        <v>16912</v>
      </c>
      <c r="EH937">
        <v>319865.09000000003</v>
      </c>
      <c r="EJ937">
        <v>18.913</v>
      </c>
      <c r="ES937">
        <v>0</v>
      </c>
      <c r="EV937">
        <v>76438</v>
      </c>
      <c r="EW937">
        <v>0</v>
      </c>
      <c r="EX937">
        <v>0</v>
      </c>
      <c r="FB937">
        <v>3585655.5</v>
      </c>
      <c r="FI937">
        <v>5940401.5</v>
      </c>
      <c r="FP937">
        <v>130059</v>
      </c>
      <c r="FQ937">
        <v>128850</v>
      </c>
      <c r="FR937">
        <v>25232</v>
      </c>
      <c r="FW937">
        <v>284141</v>
      </c>
      <c r="FX937">
        <v>626980</v>
      </c>
      <c r="GB937">
        <v>108746</v>
      </c>
      <c r="GL937">
        <v>-16501</v>
      </c>
      <c r="GM937">
        <v>2681</v>
      </c>
      <c r="GN937">
        <v>-1025</v>
      </c>
      <c r="GP937">
        <v>61</v>
      </c>
      <c r="GQ937">
        <v>1005083</v>
      </c>
      <c r="GR937">
        <v>-308747</v>
      </c>
      <c r="GS937">
        <v>-308747</v>
      </c>
      <c r="HA937">
        <v>-10679</v>
      </c>
      <c r="HB937">
        <v>-6110</v>
      </c>
      <c r="HD937">
        <v>-4971</v>
      </c>
      <c r="HE937">
        <v>-330507</v>
      </c>
      <c r="HG937">
        <v>5940537</v>
      </c>
    </row>
    <row r="938" spans="1:215" x14ac:dyDescent="0.25">
      <c r="A938">
        <v>67</v>
      </c>
      <c r="B938" t="s">
        <v>1045</v>
      </c>
      <c r="C938">
        <v>2011</v>
      </c>
      <c r="E938" t="s">
        <v>1046</v>
      </c>
      <c r="F938">
        <v>1945</v>
      </c>
      <c r="G938">
        <v>0</v>
      </c>
      <c r="I938">
        <v>0</v>
      </c>
      <c r="J938" t="s">
        <v>1047</v>
      </c>
      <c r="K938" t="s">
        <v>1048</v>
      </c>
      <c r="L938" t="s">
        <v>1048</v>
      </c>
      <c r="M938">
        <v>2</v>
      </c>
      <c r="N938" t="s">
        <v>1049</v>
      </c>
      <c r="O938">
        <v>1</v>
      </c>
      <c r="P938" t="s">
        <v>616</v>
      </c>
      <c r="Q938" t="s">
        <v>626</v>
      </c>
      <c r="R938">
        <v>2</v>
      </c>
      <c r="S938">
        <v>1</v>
      </c>
      <c r="T938" s="60">
        <v>40724</v>
      </c>
      <c r="U938" s="60">
        <v>40725</v>
      </c>
      <c r="V938" s="60">
        <v>40724</v>
      </c>
      <c r="W938" t="s">
        <v>201</v>
      </c>
      <c r="X938" t="s">
        <v>848</v>
      </c>
      <c r="Y938" t="s">
        <v>639</v>
      </c>
      <c r="Z938">
        <v>3.5000000000000003E-2</v>
      </c>
      <c r="AA938">
        <v>7.9999998000000003E-2</v>
      </c>
      <c r="AB938">
        <v>1</v>
      </c>
      <c r="AC938">
        <v>0</v>
      </c>
      <c r="AD938">
        <v>5</v>
      </c>
      <c r="AE938">
        <v>0</v>
      </c>
      <c r="AF938">
        <v>3</v>
      </c>
      <c r="AG938">
        <v>27</v>
      </c>
      <c r="BP938" s="60">
        <v>40724</v>
      </c>
      <c r="BQ938">
        <v>7267497.5</v>
      </c>
      <c r="BR938">
        <v>9039745</v>
      </c>
      <c r="BS938">
        <v>0.80400002000000004</v>
      </c>
      <c r="BT938">
        <v>1772247.8</v>
      </c>
      <c r="BV938">
        <v>1590226</v>
      </c>
      <c r="BW938">
        <v>177075.14</v>
      </c>
      <c r="BX938">
        <v>0.88999998999999996</v>
      </c>
      <c r="BY938">
        <v>0</v>
      </c>
      <c r="BZ938">
        <v>0</v>
      </c>
      <c r="CA938">
        <v>0</v>
      </c>
      <c r="CC938">
        <v>0.23300000000000001</v>
      </c>
      <c r="CG938">
        <v>0.15745221000000001</v>
      </c>
      <c r="CJ938">
        <v>0.11044045</v>
      </c>
      <c r="CP938">
        <v>8.8999993999999999E-2</v>
      </c>
      <c r="CQ938">
        <v>1983</v>
      </c>
      <c r="CS938">
        <v>0</v>
      </c>
      <c r="CT938">
        <v>1</v>
      </c>
      <c r="CU938">
        <v>1</v>
      </c>
      <c r="CV938">
        <v>0.60000001999999997</v>
      </c>
      <c r="CW938">
        <v>0.315</v>
      </c>
      <c r="CX938">
        <v>0.28499999999999998</v>
      </c>
      <c r="CY938">
        <v>0.30000000999999998</v>
      </c>
      <c r="CZ938">
        <v>0</v>
      </c>
      <c r="DA938">
        <v>0</v>
      </c>
      <c r="DB938">
        <v>5.0000001000000002E-2</v>
      </c>
      <c r="DC938">
        <v>0</v>
      </c>
      <c r="DD938">
        <v>5.0000001000000002E-2</v>
      </c>
      <c r="DE938">
        <v>0</v>
      </c>
      <c r="DF938">
        <v>2013</v>
      </c>
      <c r="DG938">
        <v>0.1116</v>
      </c>
      <c r="DH938">
        <v>8.8799998000000005E-2</v>
      </c>
      <c r="DI938">
        <v>2.2800000000000001E-2</v>
      </c>
      <c r="DJ938">
        <v>0.1157</v>
      </c>
      <c r="DK938">
        <v>0.20449999999999999</v>
      </c>
      <c r="DR938">
        <v>0</v>
      </c>
      <c r="DS938">
        <v>0</v>
      </c>
      <c r="DT938">
        <v>0</v>
      </c>
      <c r="DU938">
        <v>0</v>
      </c>
      <c r="DV938">
        <v>39886</v>
      </c>
      <c r="DW938">
        <v>1461491.5</v>
      </c>
      <c r="DX938">
        <v>46.099997999999999</v>
      </c>
      <c r="DY938">
        <v>11.8</v>
      </c>
      <c r="DZ938">
        <v>42.289000999999999</v>
      </c>
      <c r="EA938">
        <v>20326</v>
      </c>
      <c r="EC938">
        <v>17814</v>
      </c>
      <c r="ED938">
        <v>353435.16</v>
      </c>
      <c r="EF938">
        <v>19.84</v>
      </c>
      <c r="EG938">
        <v>17814</v>
      </c>
      <c r="EH938">
        <v>353435.16</v>
      </c>
      <c r="EJ938">
        <v>19.84</v>
      </c>
      <c r="ES938">
        <v>0</v>
      </c>
      <c r="EV938">
        <v>78026</v>
      </c>
      <c r="EW938">
        <v>0</v>
      </c>
      <c r="EX938">
        <v>0</v>
      </c>
      <c r="FB938">
        <v>3947029</v>
      </c>
      <c r="FI938">
        <v>7263955</v>
      </c>
      <c r="FP938">
        <v>137298</v>
      </c>
      <c r="FQ938">
        <v>135323</v>
      </c>
      <c r="FR938">
        <v>26793</v>
      </c>
      <c r="FW938">
        <v>299414</v>
      </c>
      <c r="FX938">
        <v>1287026</v>
      </c>
      <c r="GB938">
        <v>113544</v>
      </c>
      <c r="GL938">
        <v>-18996</v>
      </c>
      <c r="GM938">
        <v>2272</v>
      </c>
      <c r="GN938">
        <v>-738</v>
      </c>
      <c r="GP938">
        <v>34</v>
      </c>
      <c r="GQ938">
        <v>1682556</v>
      </c>
      <c r="GR938">
        <v>-339115</v>
      </c>
      <c r="GS938">
        <v>-339115</v>
      </c>
      <c r="HA938">
        <v>-10613</v>
      </c>
      <c r="HB938">
        <v>-4132</v>
      </c>
      <c r="HD938">
        <v>-5278</v>
      </c>
      <c r="HE938">
        <v>-359138</v>
      </c>
      <c r="HG938">
        <v>7263955</v>
      </c>
    </row>
    <row r="939" spans="1:215" x14ac:dyDescent="0.25">
      <c r="A939">
        <v>67</v>
      </c>
      <c r="B939" t="s">
        <v>1045</v>
      </c>
      <c r="C939">
        <v>2012</v>
      </c>
      <c r="E939" t="s">
        <v>1046</v>
      </c>
      <c r="F939">
        <v>1945</v>
      </c>
      <c r="G939">
        <v>0</v>
      </c>
      <c r="I939">
        <v>0</v>
      </c>
      <c r="J939" t="s">
        <v>1047</v>
      </c>
      <c r="K939" t="s">
        <v>1048</v>
      </c>
      <c r="L939" t="s">
        <v>1048</v>
      </c>
      <c r="M939">
        <v>2</v>
      </c>
      <c r="N939" t="s">
        <v>1049</v>
      </c>
      <c r="O939">
        <v>1</v>
      </c>
      <c r="P939" t="s">
        <v>616</v>
      </c>
      <c r="Q939" t="s">
        <v>626</v>
      </c>
      <c r="R939">
        <v>2</v>
      </c>
      <c r="S939">
        <v>1</v>
      </c>
      <c r="T939" s="60">
        <v>41090</v>
      </c>
      <c r="U939" s="60">
        <v>41091</v>
      </c>
      <c r="V939" s="60">
        <v>41090</v>
      </c>
      <c r="W939" t="s">
        <v>201</v>
      </c>
      <c r="X939" t="s">
        <v>848</v>
      </c>
      <c r="Y939" t="s">
        <v>639</v>
      </c>
      <c r="Z939">
        <v>3.5000000000000003E-2</v>
      </c>
      <c r="AA939">
        <v>7.9999998000000003E-2</v>
      </c>
      <c r="AB939">
        <v>1</v>
      </c>
      <c r="AC939">
        <v>0</v>
      </c>
      <c r="AD939">
        <v>5</v>
      </c>
      <c r="AE939">
        <v>0</v>
      </c>
      <c r="AF939">
        <v>3</v>
      </c>
      <c r="AG939">
        <v>27</v>
      </c>
      <c r="BP939" s="60">
        <v>41090</v>
      </c>
      <c r="BQ939">
        <v>7358964</v>
      </c>
      <c r="BR939">
        <v>9609157</v>
      </c>
      <c r="BS939">
        <v>0.76599996999999997</v>
      </c>
      <c r="BT939">
        <v>2250193</v>
      </c>
      <c r="BV939">
        <v>1593184.9</v>
      </c>
      <c r="BW939">
        <v>192478.41</v>
      </c>
      <c r="BX939">
        <v>0.88</v>
      </c>
      <c r="BY939">
        <v>0</v>
      </c>
      <c r="BZ939">
        <v>0</v>
      </c>
      <c r="CA939">
        <v>0</v>
      </c>
      <c r="CC939">
        <v>0.01</v>
      </c>
      <c r="CG939">
        <v>0.12256641</v>
      </c>
      <c r="CJ939">
        <v>0.11856402000000001</v>
      </c>
      <c r="CP939">
        <v>9.1000005999999994E-2</v>
      </c>
      <c r="CQ939">
        <v>1983</v>
      </c>
      <c r="CS939">
        <v>0</v>
      </c>
      <c r="CT939">
        <v>1</v>
      </c>
      <c r="CU939">
        <v>1</v>
      </c>
      <c r="CV939">
        <v>0.60000001999999997</v>
      </c>
      <c r="CW939">
        <v>0.315</v>
      </c>
      <c r="CX939">
        <v>0.28499999999999998</v>
      </c>
      <c r="CY939">
        <v>0.30000000999999998</v>
      </c>
      <c r="CZ939">
        <v>0</v>
      </c>
      <c r="DA939">
        <v>0</v>
      </c>
      <c r="DB939">
        <v>5.0000001000000002E-2</v>
      </c>
      <c r="DC939">
        <v>0</v>
      </c>
      <c r="DD939">
        <v>5.0000001000000002E-2</v>
      </c>
      <c r="DE939">
        <v>0</v>
      </c>
      <c r="DF939">
        <v>2014</v>
      </c>
      <c r="DG939">
        <v>0.1149</v>
      </c>
      <c r="DH939">
        <v>9.6299997999999998E-2</v>
      </c>
      <c r="DI939">
        <v>1.8599999999999998E-2</v>
      </c>
      <c r="DJ939">
        <v>0.13639999999999999</v>
      </c>
      <c r="DK939">
        <v>0.23270001000000001</v>
      </c>
      <c r="DR939">
        <v>0</v>
      </c>
      <c r="DS939">
        <v>0</v>
      </c>
      <c r="DT939">
        <v>0</v>
      </c>
      <c r="DU939">
        <v>0</v>
      </c>
      <c r="DV939">
        <v>39477</v>
      </c>
      <c r="DW939">
        <v>1687903.8</v>
      </c>
      <c r="DX939">
        <v>46</v>
      </c>
      <c r="DY939">
        <v>11.6</v>
      </c>
      <c r="DZ939">
        <v>42.756999999999998</v>
      </c>
      <c r="EA939">
        <v>20971</v>
      </c>
      <c r="EC939">
        <v>19097</v>
      </c>
      <c r="ED939">
        <v>397615.22</v>
      </c>
      <c r="EF939">
        <v>20.820999</v>
      </c>
      <c r="EG939">
        <v>19097</v>
      </c>
      <c r="EH939">
        <v>397615.22</v>
      </c>
      <c r="EJ939">
        <v>20.820999</v>
      </c>
      <c r="ES939">
        <v>0</v>
      </c>
      <c r="EV939">
        <v>79545</v>
      </c>
      <c r="EW939">
        <v>0</v>
      </c>
      <c r="EX939">
        <v>0</v>
      </c>
      <c r="EZ939">
        <v>6396242</v>
      </c>
      <c r="FA939">
        <v>340337.03</v>
      </c>
      <c r="FB939">
        <v>4584703</v>
      </c>
      <c r="FI939">
        <v>7246312</v>
      </c>
      <c r="FP939">
        <v>147046</v>
      </c>
      <c r="FQ939">
        <v>145582</v>
      </c>
      <c r="FR939">
        <v>27349</v>
      </c>
      <c r="FW939">
        <v>319977</v>
      </c>
      <c r="FX939">
        <v>-27177</v>
      </c>
      <c r="GB939">
        <v>104225</v>
      </c>
      <c r="GL939">
        <v>-17509</v>
      </c>
      <c r="GM939">
        <v>2474</v>
      </c>
      <c r="GN939">
        <v>-540</v>
      </c>
      <c r="GP939">
        <v>35</v>
      </c>
      <c r="GQ939">
        <v>381485</v>
      </c>
      <c r="GR939">
        <v>-377660</v>
      </c>
      <c r="GS939">
        <v>-377660</v>
      </c>
      <c r="HA939">
        <v>-11970</v>
      </c>
      <c r="HB939">
        <v>-4068</v>
      </c>
      <c r="HD939">
        <v>-5432</v>
      </c>
      <c r="HE939">
        <v>-399130</v>
      </c>
      <c r="HG939">
        <v>7246310</v>
      </c>
    </row>
    <row r="940" spans="1:215" x14ac:dyDescent="0.25">
      <c r="A940">
        <v>67</v>
      </c>
      <c r="B940" t="s">
        <v>1045</v>
      </c>
      <c r="C940">
        <v>2013</v>
      </c>
      <c r="E940" t="s">
        <v>1046</v>
      </c>
      <c r="F940">
        <v>1945</v>
      </c>
      <c r="G940">
        <v>0</v>
      </c>
      <c r="I940">
        <v>0</v>
      </c>
      <c r="J940" t="s">
        <v>1047</v>
      </c>
      <c r="K940" t="s">
        <v>1048</v>
      </c>
      <c r="L940" t="s">
        <v>1048</v>
      </c>
      <c r="M940">
        <v>2</v>
      </c>
      <c r="N940" t="s">
        <v>1049</v>
      </c>
      <c r="O940">
        <v>1</v>
      </c>
      <c r="P940" t="s">
        <v>616</v>
      </c>
      <c r="Q940" t="s">
        <v>626</v>
      </c>
      <c r="R940">
        <v>2</v>
      </c>
      <c r="S940">
        <v>1</v>
      </c>
      <c r="T940" s="60">
        <v>41455</v>
      </c>
      <c r="U940" s="60">
        <v>41456</v>
      </c>
      <c r="V940" s="60">
        <v>41455</v>
      </c>
      <c r="W940" t="s">
        <v>201</v>
      </c>
      <c r="X940" t="s">
        <v>848</v>
      </c>
      <c r="Y940" t="s">
        <v>639</v>
      </c>
      <c r="Z940">
        <v>3.2499999000000002E-2</v>
      </c>
      <c r="AA940">
        <v>7.9999998000000003E-2</v>
      </c>
      <c r="AB940">
        <v>1</v>
      </c>
      <c r="AC940">
        <v>0</v>
      </c>
      <c r="AD940">
        <v>5</v>
      </c>
      <c r="AE940">
        <v>0</v>
      </c>
      <c r="AF940">
        <v>3</v>
      </c>
      <c r="AG940">
        <v>26</v>
      </c>
      <c r="AI940" t="s">
        <v>1050</v>
      </c>
      <c r="AJ940" t="s">
        <v>1051</v>
      </c>
      <c r="AO940">
        <v>8092953</v>
      </c>
      <c r="AP940">
        <v>7703084.5</v>
      </c>
      <c r="AQ940">
        <v>-84040.327999999994</v>
      </c>
      <c r="AR940">
        <v>0</v>
      </c>
      <c r="AS940">
        <v>0</v>
      </c>
      <c r="AT940">
        <v>0</v>
      </c>
      <c r="AU940">
        <v>1</v>
      </c>
      <c r="AV940">
        <v>4</v>
      </c>
      <c r="AX940">
        <v>0</v>
      </c>
      <c r="AY940">
        <v>0.80000000999999998</v>
      </c>
      <c r="AZ940">
        <v>5</v>
      </c>
      <c r="BA940">
        <v>1</v>
      </c>
      <c r="BB940">
        <v>1</v>
      </c>
      <c r="BC940">
        <v>1</v>
      </c>
      <c r="BE940">
        <v>0</v>
      </c>
      <c r="BP940" s="60">
        <v>41455</v>
      </c>
      <c r="BQ940">
        <v>7703084.5</v>
      </c>
      <c r="BR940">
        <v>9984899</v>
      </c>
      <c r="BS940">
        <v>0.77099996999999998</v>
      </c>
      <c r="BT940">
        <v>2281814.5</v>
      </c>
      <c r="BV940">
        <v>1735176</v>
      </c>
      <c r="BW940">
        <v>227996.06</v>
      </c>
      <c r="BX940">
        <v>0.79000002000000003</v>
      </c>
      <c r="BY940">
        <v>0</v>
      </c>
      <c r="BZ940">
        <v>0</v>
      </c>
      <c r="CA940">
        <v>0</v>
      </c>
      <c r="CC940">
        <v>0.127</v>
      </c>
      <c r="CG940">
        <v>0.13684091000000001</v>
      </c>
      <c r="CJ940">
        <v>0.12629372</v>
      </c>
      <c r="CP940">
        <v>9.3999997000000002E-2</v>
      </c>
      <c r="CQ940">
        <v>1983</v>
      </c>
      <c r="CS940">
        <v>0</v>
      </c>
      <c r="CT940">
        <v>1</v>
      </c>
      <c r="CU940">
        <v>1</v>
      </c>
      <c r="CV940">
        <v>0.63400000000000001</v>
      </c>
      <c r="CY940">
        <v>0.27800000000000002</v>
      </c>
      <c r="DB940">
        <v>4.8000000000000001E-2</v>
      </c>
      <c r="DD940">
        <v>3.7999999E-2</v>
      </c>
      <c r="DF940">
        <v>2015</v>
      </c>
      <c r="DG940">
        <v>0.1186</v>
      </c>
      <c r="DH940">
        <v>9.7799994000000001E-2</v>
      </c>
      <c r="DI940">
        <v>2.0799999999999999E-2</v>
      </c>
      <c r="DJ940">
        <v>0.1016</v>
      </c>
      <c r="DK940">
        <v>0.19940000999999999</v>
      </c>
      <c r="DR940">
        <v>0</v>
      </c>
      <c r="DS940">
        <v>0</v>
      </c>
      <c r="DT940">
        <v>0</v>
      </c>
      <c r="DU940">
        <v>0</v>
      </c>
      <c r="DV940">
        <v>40314</v>
      </c>
      <c r="DW940">
        <v>1735176</v>
      </c>
      <c r="DZ940">
        <v>43.041522999999998</v>
      </c>
      <c r="EA940">
        <v>20388</v>
      </c>
      <c r="EC940">
        <v>19790</v>
      </c>
      <c r="ED940">
        <v>425631.69</v>
      </c>
      <c r="EF940">
        <v>21.507411999999999</v>
      </c>
      <c r="EG940">
        <v>19461</v>
      </c>
      <c r="EN940">
        <v>329</v>
      </c>
      <c r="ES940">
        <v>0</v>
      </c>
      <c r="EV940">
        <v>80492</v>
      </c>
      <c r="EW940">
        <v>1</v>
      </c>
      <c r="EX940">
        <v>1</v>
      </c>
      <c r="FB940">
        <v>4667328.5</v>
      </c>
      <c r="FI940">
        <v>8092953</v>
      </c>
      <c r="FP940">
        <v>164077.97</v>
      </c>
      <c r="FQ940">
        <v>161922.82999999999</v>
      </c>
      <c r="FR940">
        <v>21886.23</v>
      </c>
      <c r="FW940">
        <v>347887.03</v>
      </c>
      <c r="FX940">
        <v>842507.63</v>
      </c>
      <c r="GB940">
        <v>108685.47</v>
      </c>
      <c r="GL940">
        <v>-19568.651999999998</v>
      </c>
      <c r="GM940">
        <v>2699.75</v>
      </c>
      <c r="GN940">
        <v>-650.41301999999996</v>
      </c>
      <c r="GP940">
        <v>29.450001</v>
      </c>
      <c r="GQ940">
        <v>1281590.3</v>
      </c>
      <c r="GR940">
        <v>-415198.03</v>
      </c>
      <c r="GS940">
        <v>-415198.03</v>
      </c>
      <c r="HA940">
        <v>-11220.904</v>
      </c>
      <c r="HB940">
        <v>-3021.6570000000002</v>
      </c>
      <c r="HD940">
        <v>-5508.4160000000002</v>
      </c>
      <c r="HE940">
        <v>-434949.03</v>
      </c>
      <c r="HG940">
        <v>8092953</v>
      </c>
    </row>
    <row r="941" spans="1:215" x14ac:dyDescent="0.25">
      <c r="A941">
        <v>67</v>
      </c>
      <c r="B941" t="s">
        <v>1045</v>
      </c>
      <c r="C941">
        <v>2014</v>
      </c>
      <c r="E941" t="s">
        <v>1046</v>
      </c>
      <c r="F941">
        <v>1945</v>
      </c>
      <c r="G941">
        <v>0</v>
      </c>
      <c r="I941">
        <v>0</v>
      </c>
      <c r="J941" t="s">
        <v>1047</v>
      </c>
      <c r="K941" t="s">
        <v>1048</v>
      </c>
      <c r="L941" t="s">
        <v>1048</v>
      </c>
      <c r="M941">
        <v>2</v>
      </c>
      <c r="N941" t="s">
        <v>1049</v>
      </c>
      <c r="O941">
        <v>1</v>
      </c>
      <c r="P941" t="s">
        <v>616</v>
      </c>
      <c r="Q941" t="s">
        <v>626</v>
      </c>
      <c r="R941">
        <v>2</v>
      </c>
      <c r="S941">
        <v>1</v>
      </c>
      <c r="T941" s="60">
        <v>41820</v>
      </c>
      <c r="U941" s="60">
        <v>41821</v>
      </c>
      <c r="V941" s="60">
        <v>41820</v>
      </c>
      <c r="W941" t="s">
        <v>201</v>
      </c>
      <c r="X941" t="s">
        <v>848</v>
      </c>
      <c r="Y941" t="s">
        <v>639</v>
      </c>
      <c r="Z941">
        <v>3.2499999000000002E-2</v>
      </c>
      <c r="AA941">
        <v>7.9999998000000003E-2</v>
      </c>
      <c r="AB941">
        <v>1</v>
      </c>
      <c r="AC941">
        <v>0</v>
      </c>
      <c r="AD941">
        <v>5</v>
      </c>
      <c r="AE941">
        <v>0</v>
      </c>
      <c r="AF941">
        <v>3</v>
      </c>
      <c r="AG941">
        <v>26</v>
      </c>
      <c r="AI941" t="s">
        <v>1052</v>
      </c>
      <c r="AJ941" t="s">
        <v>1051</v>
      </c>
      <c r="AO941">
        <v>9450982</v>
      </c>
      <c r="AP941">
        <v>8622024</v>
      </c>
      <c r="AQ941">
        <v>-93637.133000000002</v>
      </c>
      <c r="AR941">
        <v>0</v>
      </c>
      <c r="AS941">
        <v>0</v>
      </c>
      <c r="AT941">
        <v>0</v>
      </c>
      <c r="AU941">
        <v>1</v>
      </c>
      <c r="AV941">
        <v>4</v>
      </c>
      <c r="AX941">
        <v>0</v>
      </c>
      <c r="AY941">
        <v>0.80000000999999998</v>
      </c>
      <c r="AZ941">
        <v>5</v>
      </c>
      <c r="BA941">
        <v>1</v>
      </c>
      <c r="BB941">
        <v>1</v>
      </c>
      <c r="BC941">
        <v>1</v>
      </c>
      <c r="BE941">
        <v>0</v>
      </c>
      <c r="BP941" s="60">
        <v>41820</v>
      </c>
      <c r="BQ941">
        <v>8622024</v>
      </c>
      <c r="BR941">
        <v>10426113</v>
      </c>
      <c r="BS941">
        <v>0.82699995999999998</v>
      </c>
      <c r="BT941">
        <v>1804088.6</v>
      </c>
      <c r="BV941">
        <v>1774679.5</v>
      </c>
      <c r="BW941">
        <v>203323.56</v>
      </c>
      <c r="BX941">
        <v>1</v>
      </c>
      <c r="BY941">
        <v>0</v>
      </c>
      <c r="BZ941">
        <v>0</v>
      </c>
      <c r="CA941">
        <v>0</v>
      </c>
      <c r="CC941">
        <v>0.18000000999999999</v>
      </c>
      <c r="CG941">
        <v>0.13473314</v>
      </c>
      <c r="CJ941">
        <v>0.12959148000000001</v>
      </c>
      <c r="CS941">
        <v>0</v>
      </c>
      <c r="CT941">
        <v>1</v>
      </c>
      <c r="CU941">
        <v>1</v>
      </c>
      <c r="CV941">
        <v>0</v>
      </c>
      <c r="CW941">
        <v>0</v>
      </c>
      <c r="CX941">
        <v>0</v>
      </c>
      <c r="CY941">
        <v>0</v>
      </c>
      <c r="CZ941">
        <v>0</v>
      </c>
      <c r="DA941">
        <v>0</v>
      </c>
      <c r="DB941">
        <v>0</v>
      </c>
      <c r="DC941">
        <v>0</v>
      </c>
      <c r="DD941">
        <v>0</v>
      </c>
      <c r="DE941">
        <v>0</v>
      </c>
      <c r="DF941">
        <v>2016</v>
      </c>
      <c r="DG941">
        <v>0.1182</v>
      </c>
      <c r="DH941">
        <v>9.7799994000000001E-2</v>
      </c>
      <c r="DI941">
        <v>2.0399998999999999E-2</v>
      </c>
      <c r="DJ941">
        <v>8.6099996999999998E-2</v>
      </c>
      <c r="DK941">
        <v>0.18390000000000001</v>
      </c>
      <c r="DR941">
        <v>0</v>
      </c>
      <c r="DS941">
        <v>0</v>
      </c>
      <c r="DT941">
        <v>0</v>
      </c>
      <c r="DU941">
        <v>0</v>
      </c>
      <c r="DV941">
        <v>40462</v>
      </c>
      <c r="DW941">
        <v>1774679.5</v>
      </c>
      <c r="DZ941">
        <v>43.860401000000003</v>
      </c>
      <c r="EA941">
        <v>20700</v>
      </c>
      <c r="EC941">
        <v>20889</v>
      </c>
      <c r="ED941">
        <v>462313.13</v>
      </c>
      <c r="EF941">
        <v>22.131893000000002</v>
      </c>
      <c r="EG941">
        <v>20551</v>
      </c>
      <c r="EN941">
        <v>338</v>
      </c>
      <c r="EV941">
        <v>82051</v>
      </c>
      <c r="EW941">
        <v>1</v>
      </c>
      <c r="EX941">
        <v>1</v>
      </c>
      <c r="FB941">
        <v>5031108.5</v>
      </c>
    </row>
    <row r="942" spans="1:215" x14ac:dyDescent="0.25">
      <c r="A942">
        <v>68</v>
      </c>
      <c r="B942" t="s">
        <v>1053</v>
      </c>
      <c r="C942">
        <v>2001</v>
      </c>
      <c r="E942" t="s">
        <v>1054</v>
      </c>
      <c r="F942">
        <v>1947</v>
      </c>
      <c r="G942">
        <v>0</v>
      </c>
      <c r="I942">
        <v>0</v>
      </c>
      <c r="J942" t="s">
        <v>1055</v>
      </c>
      <c r="K942" t="s">
        <v>1056</v>
      </c>
      <c r="L942" t="s">
        <v>1056</v>
      </c>
      <c r="M942">
        <v>3</v>
      </c>
      <c r="N942" t="s">
        <v>651</v>
      </c>
      <c r="O942">
        <v>0</v>
      </c>
      <c r="P942" t="s">
        <v>633</v>
      </c>
      <c r="Q942" t="s">
        <v>626</v>
      </c>
      <c r="R942">
        <v>2</v>
      </c>
      <c r="S942">
        <v>1</v>
      </c>
      <c r="T942" s="60">
        <v>37072</v>
      </c>
      <c r="U942" s="60">
        <v>37072</v>
      </c>
      <c r="V942" s="60">
        <v>37072</v>
      </c>
      <c r="W942" t="s">
        <v>201</v>
      </c>
      <c r="X942" t="s">
        <v>714</v>
      </c>
      <c r="Y942" t="s">
        <v>627</v>
      </c>
      <c r="Z942">
        <v>4.5000001999999997E-2</v>
      </c>
      <c r="AA942">
        <v>7.9999998000000003E-2</v>
      </c>
      <c r="AB942">
        <v>1</v>
      </c>
      <c r="AC942">
        <v>0</v>
      </c>
      <c r="AD942">
        <v>5</v>
      </c>
      <c r="AE942">
        <v>1</v>
      </c>
      <c r="AF942">
        <v>3</v>
      </c>
      <c r="AG942">
        <v>23</v>
      </c>
      <c r="BP942" s="60">
        <v>37072</v>
      </c>
      <c r="BQ942">
        <v>2535499</v>
      </c>
      <c r="BR942">
        <v>3214191</v>
      </c>
      <c r="BS942">
        <v>0.78900002999999996</v>
      </c>
      <c r="BT942">
        <v>678692</v>
      </c>
      <c r="BV942">
        <v>549573.31000000006</v>
      </c>
      <c r="BW942">
        <v>140428.20000000001</v>
      </c>
      <c r="BX942">
        <v>1</v>
      </c>
      <c r="BY942">
        <v>0</v>
      </c>
      <c r="BZ942">
        <v>0</v>
      </c>
      <c r="CA942">
        <v>0</v>
      </c>
      <c r="CC942">
        <v>-1.4999999999999999E-2</v>
      </c>
      <c r="CS942">
        <v>0</v>
      </c>
      <c r="CT942">
        <v>0</v>
      </c>
      <c r="CU942">
        <v>0</v>
      </c>
      <c r="CV942">
        <v>0.42540001999999999</v>
      </c>
      <c r="CW942">
        <v>0.33210000000000001</v>
      </c>
      <c r="CX942">
        <v>9.3299999999999994E-2</v>
      </c>
      <c r="CY942">
        <v>0.42320001000000002</v>
      </c>
      <c r="CZ942">
        <v>0.31840000000000002</v>
      </c>
      <c r="DA942">
        <v>0.10479999</v>
      </c>
      <c r="DB942">
        <v>9.8800003999999997E-2</v>
      </c>
      <c r="DC942">
        <v>4.1900000999999999E-2</v>
      </c>
      <c r="DD942">
        <v>1.0699999999999999E-2</v>
      </c>
      <c r="DE942">
        <v>0</v>
      </c>
      <c r="DF942">
        <v>2003</v>
      </c>
      <c r="DG942">
        <v>0.20814440000000001</v>
      </c>
      <c r="DH942">
        <v>1.1987477999999999E-2</v>
      </c>
      <c r="DI942">
        <v>0.19615692000000001</v>
      </c>
      <c r="DJ942">
        <v>0.25552225000000001</v>
      </c>
      <c r="DK942">
        <v>0.26750973</v>
      </c>
      <c r="DL942">
        <v>114390.6</v>
      </c>
      <c r="DP942">
        <v>147016.20000000001</v>
      </c>
      <c r="DQ942">
        <v>549573.31000000006</v>
      </c>
      <c r="DR942">
        <v>0</v>
      </c>
      <c r="DS942">
        <v>1</v>
      </c>
      <c r="DT942">
        <v>1</v>
      </c>
      <c r="DU942">
        <v>1</v>
      </c>
      <c r="DV942">
        <v>9583</v>
      </c>
      <c r="DW942">
        <v>484800</v>
      </c>
      <c r="DZ942">
        <v>50.587001999999998</v>
      </c>
      <c r="EA942">
        <v>389</v>
      </c>
      <c r="EC942">
        <v>3083</v>
      </c>
      <c r="EF942">
        <v>27.419499999999999</v>
      </c>
      <c r="EG942">
        <v>2391</v>
      </c>
      <c r="EN942">
        <v>269</v>
      </c>
      <c r="EP942">
        <v>423</v>
      </c>
      <c r="EQ942">
        <v>265</v>
      </c>
      <c r="ER942">
        <v>158</v>
      </c>
      <c r="ES942">
        <v>0</v>
      </c>
      <c r="EV942">
        <v>13055</v>
      </c>
      <c r="EW942">
        <v>0</v>
      </c>
      <c r="EX942">
        <v>1</v>
      </c>
      <c r="FP942">
        <v>8338.0293000000001</v>
      </c>
      <c r="FQ942">
        <v>141397.14000000001</v>
      </c>
      <c r="FV942">
        <v>542.74103000000002</v>
      </c>
      <c r="FW942">
        <v>150277.91</v>
      </c>
      <c r="GP942">
        <v>125.837</v>
      </c>
      <c r="GQ942">
        <v>150403.73000000001</v>
      </c>
      <c r="GR942">
        <v>-84534.32</v>
      </c>
      <c r="GS942">
        <v>-78881.585999999996</v>
      </c>
      <c r="GX942">
        <v>-9.6780004999999996</v>
      </c>
      <c r="GZ942">
        <v>-5643.0518000000002</v>
      </c>
      <c r="HA942">
        <v>-2367.7991000000002</v>
      </c>
      <c r="HE942">
        <v>-86902.116999999998</v>
      </c>
      <c r="HF942">
        <v>-35338.309000000001</v>
      </c>
      <c r="HG942">
        <v>2427179</v>
      </c>
    </row>
    <row r="943" spans="1:215" x14ac:dyDescent="0.25">
      <c r="A943">
        <v>68</v>
      </c>
      <c r="B943" t="s">
        <v>1053</v>
      </c>
      <c r="C943">
        <v>2002</v>
      </c>
      <c r="E943" t="s">
        <v>1054</v>
      </c>
      <c r="F943">
        <v>1947</v>
      </c>
      <c r="G943">
        <v>0</v>
      </c>
      <c r="I943">
        <v>0</v>
      </c>
      <c r="J943" t="s">
        <v>1055</v>
      </c>
      <c r="K943" t="s">
        <v>1056</v>
      </c>
      <c r="L943" t="s">
        <v>1056</v>
      </c>
      <c r="M943">
        <v>3</v>
      </c>
      <c r="N943" t="s">
        <v>651</v>
      </c>
      <c r="O943">
        <v>0</v>
      </c>
      <c r="P943" t="s">
        <v>633</v>
      </c>
      <c r="Q943" t="s">
        <v>626</v>
      </c>
      <c r="R943">
        <v>2</v>
      </c>
      <c r="S943">
        <v>1</v>
      </c>
      <c r="T943" s="60">
        <v>37437</v>
      </c>
      <c r="U943" s="60">
        <v>37437</v>
      </c>
      <c r="V943" s="60">
        <v>37437</v>
      </c>
      <c r="W943" t="s">
        <v>201</v>
      </c>
      <c r="X943" t="s">
        <v>714</v>
      </c>
      <c r="Y943" t="s">
        <v>627</v>
      </c>
      <c r="Z943">
        <v>4.5000001999999997E-2</v>
      </c>
      <c r="AA943">
        <v>7.9999998000000003E-2</v>
      </c>
      <c r="AB943">
        <v>1</v>
      </c>
      <c r="AC943">
        <v>0</v>
      </c>
      <c r="AD943">
        <v>5</v>
      </c>
      <c r="AE943">
        <v>1</v>
      </c>
      <c r="AF943">
        <v>3</v>
      </c>
      <c r="AG943">
        <v>22</v>
      </c>
      <c r="BP943" s="60">
        <v>37437</v>
      </c>
      <c r="BQ943">
        <v>2763284</v>
      </c>
      <c r="BR943">
        <v>3536980</v>
      </c>
      <c r="BS943">
        <v>0.78099996000000005</v>
      </c>
      <c r="BT943">
        <v>773696</v>
      </c>
      <c r="BV943">
        <v>593341.63</v>
      </c>
      <c r="BW943">
        <v>158694.41</v>
      </c>
      <c r="BX943">
        <v>0.95999997999999997</v>
      </c>
      <c r="BY943">
        <v>0</v>
      </c>
      <c r="BZ943">
        <v>0</v>
      </c>
      <c r="CA943">
        <v>0</v>
      </c>
      <c r="CC943">
        <v>-2.7000000999999999E-2</v>
      </c>
      <c r="CS943">
        <v>0</v>
      </c>
      <c r="CT943">
        <v>0</v>
      </c>
      <c r="CU943">
        <v>0</v>
      </c>
      <c r="CV943">
        <v>0.40200001000000002</v>
      </c>
      <c r="CW943">
        <v>0.30280000000000001</v>
      </c>
      <c r="CX943">
        <v>9.9200002999999995E-2</v>
      </c>
      <c r="CY943">
        <v>0.4763</v>
      </c>
      <c r="CZ943">
        <v>0.36470002000000001</v>
      </c>
      <c r="DA943">
        <v>0.1116</v>
      </c>
      <c r="DB943">
        <v>8.6099996999999998E-2</v>
      </c>
      <c r="DC943">
        <v>2.5899999E-2</v>
      </c>
      <c r="DD943">
        <v>9.7000000000000003E-3</v>
      </c>
      <c r="DE943">
        <v>0</v>
      </c>
      <c r="DF943">
        <v>2004</v>
      </c>
      <c r="DG943">
        <v>0.20710078000000001</v>
      </c>
      <c r="DH943">
        <v>4.880995E-3</v>
      </c>
      <c r="DI943">
        <v>0.20221977999999999</v>
      </c>
      <c r="DJ943">
        <v>0.26745873999999997</v>
      </c>
      <c r="DK943">
        <v>0.27233973</v>
      </c>
      <c r="DL943">
        <v>122881.5</v>
      </c>
      <c r="DP943">
        <v>161590.5</v>
      </c>
      <c r="DQ943">
        <v>593341.63</v>
      </c>
      <c r="DR943">
        <v>0</v>
      </c>
      <c r="DS943">
        <v>1</v>
      </c>
      <c r="DT943">
        <v>1</v>
      </c>
      <c r="DU943">
        <v>1</v>
      </c>
      <c r="DV943">
        <v>9706</v>
      </c>
      <c r="DW943">
        <v>539900</v>
      </c>
      <c r="DZ943">
        <v>55.627997999999998</v>
      </c>
      <c r="EA943">
        <v>485</v>
      </c>
      <c r="EC943">
        <v>3314</v>
      </c>
      <c r="EF943">
        <v>28.614688999999998</v>
      </c>
      <c r="EG943">
        <v>2545</v>
      </c>
      <c r="EN943">
        <v>275</v>
      </c>
      <c r="EP943">
        <v>494</v>
      </c>
      <c r="EQ943">
        <v>333</v>
      </c>
      <c r="ER943">
        <v>161</v>
      </c>
      <c r="ES943">
        <v>0</v>
      </c>
      <c r="EV943">
        <v>13505</v>
      </c>
      <c r="EW943">
        <v>0</v>
      </c>
      <c r="EX943">
        <v>1</v>
      </c>
      <c r="FP943">
        <v>9730.2510000000002</v>
      </c>
      <c r="FQ943">
        <v>151979.29999999999</v>
      </c>
      <c r="FV943">
        <v>4412.4701999999997</v>
      </c>
      <c r="FW943">
        <v>166122.01999999999</v>
      </c>
      <c r="GP943">
        <v>145.72</v>
      </c>
      <c r="GQ943">
        <v>166267.75</v>
      </c>
      <c r="GR943">
        <v>-94829.077999999994</v>
      </c>
      <c r="GS943">
        <v>-88284.960999999996</v>
      </c>
      <c r="GX943">
        <v>-9.6780004999999996</v>
      </c>
      <c r="GZ943">
        <v>-6534.4369999999999</v>
      </c>
      <c r="HA943">
        <v>-2399.0520000000001</v>
      </c>
      <c r="HE943">
        <v>-97228.125</v>
      </c>
      <c r="HF943">
        <v>-66176.648000000001</v>
      </c>
      <c r="HG943">
        <v>2430042</v>
      </c>
    </row>
    <row r="944" spans="1:215" x14ac:dyDescent="0.25">
      <c r="A944">
        <v>68</v>
      </c>
      <c r="B944" t="s">
        <v>1053</v>
      </c>
      <c r="C944">
        <v>2003</v>
      </c>
      <c r="E944" t="s">
        <v>1054</v>
      </c>
      <c r="F944">
        <v>1947</v>
      </c>
      <c r="G944">
        <v>0</v>
      </c>
      <c r="I944">
        <v>0</v>
      </c>
      <c r="J944" t="s">
        <v>1055</v>
      </c>
      <c r="K944" t="s">
        <v>1056</v>
      </c>
      <c r="L944" t="s">
        <v>1056</v>
      </c>
      <c r="M944">
        <v>3</v>
      </c>
      <c r="N944" t="s">
        <v>651</v>
      </c>
      <c r="O944">
        <v>0</v>
      </c>
      <c r="P944" t="s">
        <v>633</v>
      </c>
      <c r="Q944" t="s">
        <v>626</v>
      </c>
      <c r="R944">
        <v>2</v>
      </c>
      <c r="S944">
        <v>1</v>
      </c>
      <c r="T944" s="60">
        <v>37802</v>
      </c>
      <c r="U944" s="60">
        <v>37802</v>
      </c>
      <c r="V944" s="60">
        <v>37802</v>
      </c>
      <c r="W944" t="s">
        <v>201</v>
      </c>
      <c r="X944" t="s">
        <v>714</v>
      </c>
      <c r="Y944" t="s">
        <v>627</v>
      </c>
      <c r="Z944">
        <v>3.5000000000000003E-2</v>
      </c>
      <c r="AA944">
        <v>7.9999998000000003E-2</v>
      </c>
      <c r="AB944">
        <v>1</v>
      </c>
      <c r="AC944">
        <v>0</v>
      </c>
      <c r="AD944">
        <v>5</v>
      </c>
      <c r="AE944">
        <v>1</v>
      </c>
      <c r="AF944">
        <v>3</v>
      </c>
      <c r="AG944">
        <v>21</v>
      </c>
      <c r="BP944" s="60">
        <v>37802</v>
      </c>
      <c r="BQ944">
        <v>2954162</v>
      </c>
      <c r="BR944">
        <v>3999381</v>
      </c>
      <c r="BS944">
        <v>0.73900001999999998</v>
      </c>
      <c r="BT944">
        <v>1045219</v>
      </c>
      <c r="BV944">
        <v>635157.5</v>
      </c>
      <c r="BW944">
        <v>173194.59</v>
      </c>
      <c r="BX944">
        <v>0.94</v>
      </c>
      <c r="BY944">
        <v>0</v>
      </c>
      <c r="BZ944">
        <v>0</v>
      </c>
      <c r="CA944">
        <v>0</v>
      </c>
      <c r="CC944">
        <v>5.0000001000000002E-2</v>
      </c>
      <c r="CG944">
        <v>3.7999999E-2</v>
      </c>
      <c r="CJ944">
        <v>8.1000000000000003E-2</v>
      </c>
      <c r="CP944">
        <v>0.109</v>
      </c>
      <c r="CQ944">
        <v>1984</v>
      </c>
      <c r="CS944">
        <v>0</v>
      </c>
      <c r="CT944">
        <v>0</v>
      </c>
      <c r="CU944">
        <v>0</v>
      </c>
      <c r="CV944">
        <v>0.44889997999999998</v>
      </c>
      <c r="CW944">
        <v>0.34720001</v>
      </c>
      <c r="CX944">
        <v>0.1017</v>
      </c>
      <c r="CY944">
        <v>0.44069998999999999</v>
      </c>
      <c r="CZ944">
        <v>0.34720001</v>
      </c>
      <c r="DA944">
        <v>9.3299999999999994E-2</v>
      </c>
      <c r="DB944">
        <v>7.1800001000000002E-2</v>
      </c>
      <c r="DC944">
        <v>4.2900000000000001E-2</v>
      </c>
      <c r="DD944">
        <v>8.6999999999999994E-3</v>
      </c>
      <c r="DE944">
        <v>0</v>
      </c>
      <c r="DF944">
        <v>2005</v>
      </c>
      <c r="DG944">
        <v>0.23057367000000001</v>
      </c>
      <c r="DH944">
        <v>3.6256074999999999E-2</v>
      </c>
      <c r="DI944">
        <v>0.19431759000000001</v>
      </c>
      <c r="DJ944">
        <v>0.27267975</v>
      </c>
      <c r="DK944">
        <v>0.30893582000000003</v>
      </c>
      <c r="DL944">
        <v>146450.59</v>
      </c>
      <c r="DP944">
        <v>196222.91</v>
      </c>
      <c r="DQ944">
        <v>635157.5</v>
      </c>
      <c r="DR944">
        <v>0</v>
      </c>
      <c r="DS944">
        <v>1</v>
      </c>
      <c r="DT944">
        <v>1</v>
      </c>
      <c r="DU944">
        <v>1</v>
      </c>
      <c r="DV944">
        <v>9758</v>
      </c>
      <c r="DW944">
        <v>555300</v>
      </c>
      <c r="DX944">
        <v>40.099997999999999</v>
      </c>
      <c r="DY944">
        <v>10.199999999999999</v>
      </c>
      <c r="DZ944">
        <v>56.907001000000001</v>
      </c>
      <c r="EA944">
        <v>528</v>
      </c>
      <c r="EC944">
        <v>3560</v>
      </c>
      <c r="EF944">
        <v>29.983204000000001</v>
      </c>
      <c r="EG944">
        <v>2749</v>
      </c>
      <c r="EN944">
        <v>292</v>
      </c>
      <c r="EP944">
        <v>519</v>
      </c>
      <c r="EQ944">
        <v>358</v>
      </c>
      <c r="ER944">
        <v>161</v>
      </c>
      <c r="ES944">
        <v>0</v>
      </c>
      <c r="EV944">
        <v>13846</v>
      </c>
      <c r="EW944">
        <v>0</v>
      </c>
      <c r="EX944">
        <v>1</v>
      </c>
      <c r="FP944">
        <v>9557.8096000000005</v>
      </c>
      <c r="FQ944">
        <v>163490.09</v>
      </c>
      <c r="FV944">
        <v>6306.5097999999998</v>
      </c>
      <c r="FW944">
        <v>179354.41</v>
      </c>
      <c r="GP944">
        <v>182.06399999999999</v>
      </c>
      <c r="GQ944">
        <v>179536.47</v>
      </c>
      <c r="GR944">
        <v>-106740.2</v>
      </c>
      <c r="GS944">
        <v>-99672.891000000003</v>
      </c>
      <c r="GX944">
        <v>-9.6780004999999996</v>
      </c>
      <c r="GZ944">
        <v>-7057.6382000000003</v>
      </c>
      <c r="HA944">
        <v>-2370.8020000000001</v>
      </c>
      <c r="HE944">
        <v>-109111.01</v>
      </c>
      <c r="HF944">
        <v>124805.57</v>
      </c>
      <c r="HG944">
        <v>2625273</v>
      </c>
    </row>
    <row r="945" spans="1:215" x14ac:dyDescent="0.25">
      <c r="A945">
        <v>68</v>
      </c>
      <c r="B945" t="s">
        <v>1053</v>
      </c>
      <c r="C945">
        <v>2004</v>
      </c>
      <c r="E945" t="s">
        <v>1054</v>
      </c>
      <c r="F945">
        <v>1947</v>
      </c>
      <c r="G945">
        <v>0</v>
      </c>
      <c r="I945">
        <v>0</v>
      </c>
      <c r="J945" t="s">
        <v>1055</v>
      </c>
      <c r="K945" t="s">
        <v>1056</v>
      </c>
      <c r="L945" t="s">
        <v>1056</v>
      </c>
      <c r="M945">
        <v>3</v>
      </c>
      <c r="N945" t="s">
        <v>651</v>
      </c>
      <c r="O945">
        <v>0</v>
      </c>
      <c r="P945" t="s">
        <v>633</v>
      </c>
      <c r="Q945" t="s">
        <v>626</v>
      </c>
      <c r="R945">
        <v>2</v>
      </c>
      <c r="S945">
        <v>1</v>
      </c>
      <c r="T945" s="60">
        <v>38168</v>
      </c>
      <c r="U945" s="60">
        <v>38168</v>
      </c>
      <c r="V945" s="60">
        <v>38168</v>
      </c>
      <c r="W945" t="s">
        <v>201</v>
      </c>
      <c r="X945" t="s">
        <v>714</v>
      </c>
      <c r="Y945" t="s">
        <v>627</v>
      </c>
      <c r="Z945">
        <v>3.5000000000000003E-2</v>
      </c>
      <c r="AA945">
        <v>7.9999998000000003E-2</v>
      </c>
      <c r="AB945">
        <v>1</v>
      </c>
      <c r="AC945">
        <v>0</v>
      </c>
      <c r="AD945">
        <v>5</v>
      </c>
      <c r="AE945">
        <v>1</v>
      </c>
      <c r="AF945">
        <v>3</v>
      </c>
      <c r="AG945">
        <v>30</v>
      </c>
      <c r="BP945" s="60">
        <v>38168</v>
      </c>
      <c r="BQ945">
        <v>3159795</v>
      </c>
      <c r="BR945">
        <v>4408373</v>
      </c>
      <c r="BS945">
        <v>0.71699995000000005</v>
      </c>
      <c r="BT945">
        <v>1248578</v>
      </c>
      <c r="BV945">
        <v>669964.13</v>
      </c>
      <c r="BW945">
        <v>214378</v>
      </c>
      <c r="BX945">
        <v>0.86000001000000004</v>
      </c>
      <c r="BY945">
        <v>0</v>
      </c>
      <c r="BZ945">
        <v>0</v>
      </c>
      <c r="CA945">
        <v>0</v>
      </c>
      <c r="CC945">
        <v>0.12100001000000001</v>
      </c>
      <c r="CE945">
        <v>4.6999998000000001E-2</v>
      </c>
      <c r="CG945">
        <v>3.9999999000000001E-2</v>
      </c>
      <c r="CJ945">
        <v>9.0000003999999995E-2</v>
      </c>
      <c r="CP945">
        <v>0.11</v>
      </c>
      <c r="CQ945">
        <v>1984</v>
      </c>
      <c r="CS945">
        <v>0</v>
      </c>
      <c r="CT945">
        <v>0</v>
      </c>
      <c r="CU945">
        <v>0</v>
      </c>
      <c r="CV945">
        <v>0.495</v>
      </c>
      <c r="CW945">
        <v>0.39500001000000001</v>
      </c>
      <c r="CX945">
        <v>0.1</v>
      </c>
      <c r="CY945">
        <v>0.40060002</v>
      </c>
      <c r="CZ945">
        <v>0.30700000999999999</v>
      </c>
      <c r="DA945">
        <v>9.3599997000000004E-2</v>
      </c>
      <c r="DB945">
        <v>0</v>
      </c>
      <c r="DC945">
        <v>1.8499999999999999E-2</v>
      </c>
      <c r="DD945">
        <v>8.5900001000000004E-2</v>
      </c>
      <c r="DE945">
        <v>0</v>
      </c>
      <c r="DF945">
        <v>2006</v>
      </c>
      <c r="DG945">
        <v>0.24301705000000001</v>
      </c>
      <c r="DH945">
        <v>-1.4845550000000001E-2</v>
      </c>
      <c r="DI945">
        <v>0.2578626</v>
      </c>
      <c r="DJ945">
        <v>0.31998429</v>
      </c>
      <c r="DK945">
        <v>0.30513874000000002</v>
      </c>
      <c r="DL945">
        <v>162812.70000000001</v>
      </c>
      <c r="DP945">
        <v>204432</v>
      </c>
      <c r="DQ945">
        <v>669964.13</v>
      </c>
      <c r="DR945">
        <v>0</v>
      </c>
      <c r="DS945">
        <v>1</v>
      </c>
      <c r="DT945">
        <v>1</v>
      </c>
      <c r="DU945">
        <v>1</v>
      </c>
      <c r="DV945">
        <v>10394</v>
      </c>
      <c r="DW945">
        <v>613300</v>
      </c>
      <c r="DX945">
        <v>39.700001</v>
      </c>
      <c r="DY945">
        <v>9.8999995999999992</v>
      </c>
      <c r="DZ945">
        <v>59.007998999999998</v>
      </c>
      <c r="EA945">
        <v>432</v>
      </c>
      <c r="EC945">
        <v>3781</v>
      </c>
      <c r="EF945">
        <v>31.818186000000001</v>
      </c>
      <c r="EG945">
        <v>2931</v>
      </c>
      <c r="EN945">
        <v>300</v>
      </c>
      <c r="EP945">
        <v>550</v>
      </c>
      <c r="EQ945">
        <v>379</v>
      </c>
      <c r="ER945">
        <v>171</v>
      </c>
      <c r="ES945">
        <v>0</v>
      </c>
      <c r="EV945">
        <v>14607</v>
      </c>
      <c r="EW945">
        <v>0</v>
      </c>
      <c r="EX945">
        <v>1</v>
      </c>
      <c r="FP945">
        <v>9429.1836000000003</v>
      </c>
      <c r="FQ945">
        <v>173057.47</v>
      </c>
      <c r="FV945">
        <v>10566.472</v>
      </c>
      <c r="FW945">
        <v>193053.13</v>
      </c>
      <c r="GP945">
        <v>327.86401000000001</v>
      </c>
      <c r="GQ945">
        <v>193380.98</v>
      </c>
      <c r="GR945">
        <v>-120304.56</v>
      </c>
      <c r="GS945">
        <v>-112649.8</v>
      </c>
      <c r="GX945">
        <v>-7.8779998000000004</v>
      </c>
      <c r="GZ945">
        <v>-7646.8940000000002</v>
      </c>
      <c r="HA945">
        <v>-2976.49</v>
      </c>
      <c r="HE945">
        <v>-123281.05</v>
      </c>
      <c r="HF945">
        <v>317412.25</v>
      </c>
      <c r="HG945">
        <v>3012785.3</v>
      </c>
    </row>
    <row r="946" spans="1:215" x14ac:dyDescent="0.25">
      <c r="A946">
        <v>68</v>
      </c>
      <c r="B946" t="s">
        <v>1053</v>
      </c>
      <c r="C946">
        <v>2005</v>
      </c>
      <c r="E946" t="s">
        <v>1054</v>
      </c>
      <c r="F946">
        <v>1947</v>
      </c>
      <c r="G946">
        <v>0</v>
      </c>
      <c r="I946">
        <v>0</v>
      </c>
      <c r="J946" t="s">
        <v>1055</v>
      </c>
      <c r="K946" t="s">
        <v>1056</v>
      </c>
      <c r="L946" t="s">
        <v>1056</v>
      </c>
      <c r="M946">
        <v>3</v>
      </c>
      <c r="N946" t="s">
        <v>651</v>
      </c>
      <c r="O946">
        <v>0</v>
      </c>
      <c r="P946" t="s">
        <v>633</v>
      </c>
      <c r="Q946" t="s">
        <v>626</v>
      </c>
      <c r="R946">
        <v>2</v>
      </c>
      <c r="S946">
        <v>1</v>
      </c>
      <c r="T946" s="60">
        <v>38533</v>
      </c>
      <c r="U946" s="60">
        <v>38533</v>
      </c>
      <c r="V946" s="60">
        <v>38533</v>
      </c>
      <c r="W946" t="s">
        <v>201</v>
      </c>
      <c r="X946" t="s">
        <v>714</v>
      </c>
      <c r="Y946" t="s">
        <v>627</v>
      </c>
      <c r="Z946">
        <v>3.5000000000000003E-2</v>
      </c>
      <c r="AA946">
        <v>7.9999998000000003E-2</v>
      </c>
      <c r="AB946">
        <v>1</v>
      </c>
      <c r="AC946">
        <v>0</v>
      </c>
      <c r="AD946">
        <v>5</v>
      </c>
      <c r="AE946">
        <v>1</v>
      </c>
      <c r="AF946">
        <v>3</v>
      </c>
      <c r="AG946">
        <v>30</v>
      </c>
      <c r="BP946" s="60">
        <v>38533</v>
      </c>
      <c r="BQ946">
        <v>3394368</v>
      </c>
      <c r="BR946">
        <v>4864574</v>
      </c>
      <c r="BS946">
        <v>0.69800001</v>
      </c>
      <c r="BT946">
        <v>1470206</v>
      </c>
      <c r="BV946">
        <v>725209.19</v>
      </c>
      <c r="BW946">
        <v>231962</v>
      </c>
      <c r="BX946">
        <v>0.88</v>
      </c>
      <c r="BY946">
        <v>0</v>
      </c>
      <c r="BZ946">
        <v>0</v>
      </c>
      <c r="CA946">
        <v>0</v>
      </c>
      <c r="CC946">
        <v>9.3000001999999998E-2</v>
      </c>
      <c r="CE946">
        <v>8.7999999999999995E-2</v>
      </c>
      <c r="CG946">
        <v>4.3000001000000003E-2</v>
      </c>
      <c r="CJ946">
        <v>8.5000001000000006E-2</v>
      </c>
      <c r="CP946">
        <v>0.109</v>
      </c>
      <c r="CQ946">
        <v>1984</v>
      </c>
      <c r="CS946">
        <v>0</v>
      </c>
      <c r="CT946">
        <v>0</v>
      </c>
      <c r="CU946">
        <v>0</v>
      </c>
      <c r="CV946">
        <v>0.53670001000000001</v>
      </c>
      <c r="CW946">
        <v>0.43759998999999999</v>
      </c>
      <c r="CX946">
        <v>9.9100000999999993E-2</v>
      </c>
      <c r="CY946">
        <v>0.34699999999999998</v>
      </c>
      <c r="CZ946">
        <v>0.25220000999999997</v>
      </c>
      <c r="DA946">
        <v>9.4799994999999998E-2</v>
      </c>
      <c r="DB946">
        <v>0</v>
      </c>
      <c r="DC946">
        <v>2.4199999999999999E-2</v>
      </c>
      <c r="DD946">
        <v>9.2100002E-2</v>
      </c>
      <c r="DE946">
        <v>0</v>
      </c>
      <c r="DF946">
        <v>2007</v>
      </c>
      <c r="DG946">
        <v>0.24474967</v>
      </c>
      <c r="DH946">
        <v>-5.4633920000000001E-3</v>
      </c>
      <c r="DI946">
        <v>0.25021305999999999</v>
      </c>
      <c r="DJ946">
        <v>0.31985530000000001</v>
      </c>
      <c r="DK946">
        <v>0.31439191</v>
      </c>
      <c r="DL946">
        <v>177494.7</v>
      </c>
      <c r="DP946">
        <v>227999.91</v>
      </c>
      <c r="DQ946">
        <v>725209.19</v>
      </c>
      <c r="DR946">
        <v>0</v>
      </c>
      <c r="DS946">
        <v>1</v>
      </c>
      <c r="DT946">
        <v>1</v>
      </c>
      <c r="DU946">
        <v>1</v>
      </c>
      <c r="DV946">
        <v>10771</v>
      </c>
      <c r="DW946">
        <v>660000</v>
      </c>
      <c r="DX946">
        <v>39.599997999999999</v>
      </c>
      <c r="DY946">
        <v>10</v>
      </c>
      <c r="DZ946">
        <v>61.277000000000001</v>
      </c>
      <c r="EA946">
        <v>506</v>
      </c>
      <c r="EC946">
        <v>4021</v>
      </c>
      <c r="EF946">
        <v>33.500736000000003</v>
      </c>
      <c r="EG946">
        <v>3130</v>
      </c>
      <c r="EN946">
        <v>312</v>
      </c>
      <c r="EP946">
        <v>579</v>
      </c>
      <c r="EQ946">
        <v>401</v>
      </c>
      <c r="ER946">
        <v>178</v>
      </c>
      <c r="ES946">
        <v>0</v>
      </c>
      <c r="EV946">
        <v>15298</v>
      </c>
      <c r="EW946">
        <v>0</v>
      </c>
      <c r="EX946">
        <v>1</v>
      </c>
      <c r="FP946">
        <v>10159.718999999999</v>
      </c>
      <c r="FQ946">
        <v>187371.58</v>
      </c>
      <c r="FV946">
        <v>15883.264999999999</v>
      </c>
      <c r="FW946">
        <v>213414.56</v>
      </c>
      <c r="GP946">
        <v>448.43398999999999</v>
      </c>
      <c r="GQ946">
        <v>213862.98</v>
      </c>
      <c r="GR946">
        <v>-134706.45000000001</v>
      </c>
      <c r="GS946">
        <v>-126574.95</v>
      </c>
      <c r="GX946">
        <v>-5.8540001000000004</v>
      </c>
      <c r="GZ946">
        <v>-8125.6382000000003</v>
      </c>
      <c r="HA946">
        <v>-3385.3930999999998</v>
      </c>
      <c r="HB946">
        <v>-1.383</v>
      </c>
      <c r="HE946">
        <v>-138093.22</v>
      </c>
      <c r="HF946">
        <v>283071.13</v>
      </c>
      <c r="HG946">
        <v>3371626</v>
      </c>
    </row>
    <row r="947" spans="1:215" x14ac:dyDescent="0.25">
      <c r="A947">
        <v>68</v>
      </c>
      <c r="B947" t="s">
        <v>1053</v>
      </c>
      <c r="C947">
        <v>2006</v>
      </c>
      <c r="E947" t="s">
        <v>1054</v>
      </c>
      <c r="F947">
        <v>1947</v>
      </c>
      <c r="G947">
        <v>0</v>
      </c>
      <c r="I947">
        <v>0</v>
      </c>
      <c r="J947" t="s">
        <v>1055</v>
      </c>
      <c r="K947" t="s">
        <v>1056</v>
      </c>
      <c r="L947" t="s">
        <v>1056</v>
      </c>
      <c r="M947">
        <v>3</v>
      </c>
      <c r="N947" t="s">
        <v>651</v>
      </c>
      <c r="O947">
        <v>0</v>
      </c>
      <c r="P947" t="s">
        <v>633</v>
      </c>
      <c r="Q947" t="s">
        <v>626</v>
      </c>
      <c r="R947">
        <v>2</v>
      </c>
      <c r="S947">
        <v>1</v>
      </c>
      <c r="T947" s="60">
        <v>38898</v>
      </c>
      <c r="U947" s="60">
        <v>38898</v>
      </c>
      <c r="V947" s="60">
        <v>38898</v>
      </c>
      <c r="W947" t="s">
        <v>201</v>
      </c>
      <c r="X947" t="s">
        <v>714</v>
      </c>
      <c r="Y947" t="s">
        <v>627</v>
      </c>
      <c r="Z947">
        <v>3.5000000000000003E-2</v>
      </c>
      <c r="AA947">
        <v>7.9999998000000003E-2</v>
      </c>
      <c r="AB947">
        <v>1</v>
      </c>
      <c r="AC947">
        <v>0</v>
      </c>
      <c r="AD947">
        <v>5</v>
      </c>
      <c r="AE947">
        <v>1</v>
      </c>
      <c r="AF947">
        <v>3</v>
      </c>
      <c r="AG947">
        <v>30</v>
      </c>
      <c r="BP947" s="60">
        <v>38898</v>
      </c>
      <c r="BQ947">
        <v>3715422</v>
      </c>
      <c r="BR947">
        <v>5394511</v>
      </c>
      <c r="BS947">
        <v>0.68900001</v>
      </c>
      <c r="BT947">
        <v>1679089</v>
      </c>
      <c r="BV947">
        <v>791263.19</v>
      </c>
      <c r="BW947">
        <v>259810.3</v>
      </c>
      <c r="BX947">
        <v>0.91000002999999996</v>
      </c>
      <c r="BY947">
        <v>0</v>
      </c>
      <c r="BZ947">
        <v>0</v>
      </c>
      <c r="CA947">
        <v>0</v>
      </c>
      <c r="CC947">
        <v>8.7999999999999995E-2</v>
      </c>
      <c r="CE947">
        <v>0.10100000000000001</v>
      </c>
      <c r="CG947">
        <v>6.4000003E-2</v>
      </c>
      <c r="CJ947">
        <v>7.9999998000000003E-2</v>
      </c>
      <c r="CP947">
        <v>0.108</v>
      </c>
      <c r="CQ947">
        <v>1984</v>
      </c>
      <c r="CS947">
        <v>0</v>
      </c>
      <c r="CT947">
        <v>0</v>
      </c>
      <c r="CU947">
        <v>0</v>
      </c>
      <c r="CV947">
        <v>0.53029996000000001</v>
      </c>
      <c r="CW947">
        <v>0.43659999999999999</v>
      </c>
      <c r="CX947">
        <v>9.3699999000000006E-2</v>
      </c>
      <c r="CY947">
        <v>0.35830002999999999</v>
      </c>
      <c r="CZ947">
        <v>0.26450002</v>
      </c>
      <c r="DA947">
        <v>9.3800000999999994E-2</v>
      </c>
      <c r="DB947">
        <v>0</v>
      </c>
      <c r="DC947">
        <v>1.6199999999999999E-2</v>
      </c>
      <c r="DD947">
        <v>9.5200002000000006E-2</v>
      </c>
      <c r="DE947">
        <v>0</v>
      </c>
      <c r="DF947">
        <v>2008</v>
      </c>
      <c r="DG947">
        <v>0.24173169999999999</v>
      </c>
      <c r="DH947">
        <v>-1.1539667999999999E-2</v>
      </c>
      <c r="DI947">
        <v>0.25327137</v>
      </c>
      <c r="DJ947">
        <v>0.32834879</v>
      </c>
      <c r="DK947">
        <v>0.31680912</v>
      </c>
      <c r="DL947">
        <v>191273.41</v>
      </c>
      <c r="DP947">
        <v>250679.41</v>
      </c>
      <c r="DQ947">
        <v>791263.19</v>
      </c>
      <c r="DR947">
        <v>0</v>
      </c>
      <c r="DS947">
        <v>1</v>
      </c>
      <c r="DT947">
        <v>1</v>
      </c>
      <c r="DU947">
        <v>1</v>
      </c>
      <c r="DV947">
        <v>11167</v>
      </c>
      <c r="DW947">
        <v>717500</v>
      </c>
      <c r="DX947">
        <v>39.5</v>
      </c>
      <c r="DY947">
        <v>9.8999995999999992</v>
      </c>
      <c r="DZ947">
        <v>64.25</v>
      </c>
      <c r="EA947">
        <v>579</v>
      </c>
      <c r="EC947">
        <v>4329</v>
      </c>
      <c r="EF947">
        <v>35.247416999999999</v>
      </c>
      <c r="EG947">
        <v>3409</v>
      </c>
      <c r="EN947">
        <v>320</v>
      </c>
      <c r="EP947">
        <v>600</v>
      </c>
      <c r="EQ947">
        <v>418</v>
      </c>
      <c r="ER947">
        <v>182</v>
      </c>
      <c r="ES947">
        <v>0</v>
      </c>
      <c r="EV947">
        <v>16075</v>
      </c>
      <c r="EW947">
        <v>0</v>
      </c>
      <c r="EX947">
        <v>1</v>
      </c>
      <c r="FP947">
        <v>13346.346</v>
      </c>
      <c r="FQ947">
        <v>228609.39</v>
      </c>
      <c r="FV947">
        <v>7176.0962</v>
      </c>
      <c r="FW947">
        <v>249131.83</v>
      </c>
      <c r="GP947">
        <v>394.08899000000002</v>
      </c>
      <c r="GQ947">
        <v>249525.92</v>
      </c>
      <c r="GR947">
        <v>-152586.07999999999</v>
      </c>
      <c r="GS947">
        <v>-143743.60999999999</v>
      </c>
      <c r="GX947">
        <v>-6.0780000999999997</v>
      </c>
      <c r="GZ947">
        <v>-8836.3827999999994</v>
      </c>
      <c r="HA947">
        <v>-2688.7671</v>
      </c>
      <c r="HE947">
        <v>-155274.84</v>
      </c>
      <c r="HF947">
        <v>300140.59000000003</v>
      </c>
      <c r="HG947">
        <v>3766017.8</v>
      </c>
    </row>
    <row r="948" spans="1:215" x14ac:dyDescent="0.25">
      <c r="A948">
        <v>68</v>
      </c>
      <c r="B948" t="s">
        <v>1053</v>
      </c>
      <c r="C948">
        <v>2007</v>
      </c>
      <c r="E948" t="s">
        <v>1054</v>
      </c>
      <c r="F948">
        <v>1947</v>
      </c>
      <c r="G948">
        <v>0</v>
      </c>
      <c r="I948">
        <v>0</v>
      </c>
      <c r="J948" t="s">
        <v>1055</v>
      </c>
      <c r="K948" t="s">
        <v>1056</v>
      </c>
      <c r="L948" t="s">
        <v>1056</v>
      </c>
      <c r="M948">
        <v>3</v>
      </c>
      <c r="N948" t="s">
        <v>651</v>
      </c>
      <c r="O948">
        <v>0</v>
      </c>
      <c r="P948" t="s">
        <v>633</v>
      </c>
      <c r="Q948" t="s">
        <v>626</v>
      </c>
      <c r="R948">
        <v>2</v>
      </c>
      <c r="S948">
        <v>1</v>
      </c>
      <c r="T948" s="60">
        <v>39263</v>
      </c>
      <c r="U948" s="60">
        <v>39263</v>
      </c>
      <c r="V948" s="60">
        <v>39263</v>
      </c>
      <c r="W948" t="s">
        <v>201</v>
      </c>
      <c r="X948" t="s">
        <v>714</v>
      </c>
      <c r="Y948" t="s">
        <v>627</v>
      </c>
      <c r="Z948">
        <v>3.5000000000000003E-2</v>
      </c>
      <c r="AA948">
        <v>7.9999998000000003E-2</v>
      </c>
      <c r="AB948">
        <v>1</v>
      </c>
      <c r="AC948">
        <v>0</v>
      </c>
      <c r="AD948">
        <v>5</v>
      </c>
      <c r="AE948">
        <v>1</v>
      </c>
      <c r="AF948">
        <v>3</v>
      </c>
      <c r="AG948">
        <v>30</v>
      </c>
      <c r="BP948" s="60">
        <v>39263</v>
      </c>
      <c r="BQ948">
        <v>4169845</v>
      </c>
      <c r="BR948">
        <v>5866605</v>
      </c>
      <c r="BS948">
        <v>0.71099997000000004</v>
      </c>
      <c r="BT948">
        <v>1696760</v>
      </c>
      <c r="BV948">
        <v>844908</v>
      </c>
      <c r="BW948">
        <v>279177.09000000003</v>
      </c>
      <c r="BX948">
        <v>0.91000002999999996</v>
      </c>
      <c r="BY948">
        <v>0</v>
      </c>
      <c r="BZ948">
        <v>0</v>
      </c>
      <c r="CA948">
        <v>0</v>
      </c>
      <c r="CC948">
        <v>0.15000000999999999</v>
      </c>
      <c r="CE948">
        <v>0.11</v>
      </c>
      <c r="CG948">
        <v>0.1</v>
      </c>
      <c r="CJ948">
        <v>7.9000003999999999E-2</v>
      </c>
      <c r="CP948">
        <v>0.11</v>
      </c>
      <c r="CQ948">
        <v>1984</v>
      </c>
      <c r="CS948">
        <v>0</v>
      </c>
      <c r="CT948">
        <v>0</v>
      </c>
      <c r="CU948">
        <v>0</v>
      </c>
      <c r="CV948">
        <v>0.55620002999999996</v>
      </c>
      <c r="CW948">
        <v>0.45109999000000001</v>
      </c>
      <c r="CX948">
        <v>0.10510000999999999</v>
      </c>
      <c r="CY948">
        <v>0.33479999999999999</v>
      </c>
      <c r="CZ948">
        <v>0.24560000000000001</v>
      </c>
      <c r="DA948">
        <v>8.9199997000000003E-2</v>
      </c>
      <c r="DB948">
        <v>0</v>
      </c>
      <c r="DC948">
        <v>1.7399999999999999E-2</v>
      </c>
      <c r="DD948">
        <v>9.1600001E-2</v>
      </c>
      <c r="DE948">
        <v>0</v>
      </c>
      <c r="DF948">
        <v>2009</v>
      </c>
      <c r="DG948">
        <v>0.27538302999999997</v>
      </c>
      <c r="DH948">
        <v>1.8824278999999999E-2</v>
      </c>
      <c r="DI948">
        <v>0.25655875</v>
      </c>
      <c r="DJ948">
        <v>0.33042305999999999</v>
      </c>
      <c r="DK948">
        <v>0.34924734000000002</v>
      </c>
      <c r="DL948">
        <v>232673.33</v>
      </c>
      <c r="DP948">
        <v>295081.88</v>
      </c>
      <c r="DQ948">
        <v>844908</v>
      </c>
      <c r="DR948">
        <v>0</v>
      </c>
      <c r="DS948">
        <v>1</v>
      </c>
      <c r="DT948">
        <v>1</v>
      </c>
      <c r="DU948">
        <v>1</v>
      </c>
      <c r="DV948">
        <v>11936</v>
      </c>
      <c r="DW948">
        <v>791500</v>
      </c>
      <c r="DX948">
        <v>39.299999</v>
      </c>
      <c r="DY948">
        <v>9.6999998000000005</v>
      </c>
      <c r="DZ948">
        <v>66.316001999999997</v>
      </c>
      <c r="EA948">
        <v>596</v>
      </c>
      <c r="EC948">
        <v>4583</v>
      </c>
      <c r="EF948">
        <v>37.660800999999999</v>
      </c>
      <c r="EG948">
        <v>3623</v>
      </c>
      <c r="EN948">
        <v>326</v>
      </c>
      <c r="EP948">
        <v>634</v>
      </c>
      <c r="EQ948">
        <v>447</v>
      </c>
      <c r="ER948">
        <v>187</v>
      </c>
      <c r="ES948">
        <v>0</v>
      </c>
      <c r="EV948">
        <v>17115</v>
      </c>
      <c r="EW948">
        <v>0</v>
      </c>
      <c r="EX948">
        <v>1</v>
      </c>
      <c r="FP948">
        <v>14242.5</v>
      </c>
      <c r="FQ948">
        <v>244116.45</v>
      </c>
      <c r="FV948">
        <v>9929.0156000000006</v>
      </c>
      <c r="FW948">
        <v>268287.96999999997</v>
      </c>
      <c r="GP948">
        <v>409.54300000000001</v>
      </c>
      <c r="GQ948">
        <v>268697.53000000003</v>
      </c>
      <c r="GR948">
        <v>-172599.45</v>
      </c>
      <c r="GS948">
        <v>-163370.04999999999</v>
      </c>
      <c r="GX948">
        <v>-4.8559998999999996</v>
      </c>
      <c r="GZ948">
        <v>-9224.5557000000008</v>
      </c>
      <c r="HA948">
        <v>-3398.6790000000001</v>
      </c>
      <c r="HB948">
        <v>-0.57499999000000002</v>
      </c>
      <c r="HE948">
        <v>-175998.7</v>
      </c>
      <c r="HF948">
        <v>570864.63</v>
      </c>
      <c r="HG948">
        <v>4429581</v>
      </c>
    </row>
    <row r="949" spans="1:215" x14ac:dyDescent="0.25">
      <c r="A949">
        <v>68</v>
      </c>
      <c r="B949" t="s">
        <v>1053</v>
      </c>
      <c r="C949">
        <v>2008</v>
      </c>
      <c r="E949" t="s">
        <v>1054</v>
      </c>
      <c r="F949">
        <v>1947</v>
      </c>
      <c r="G949">
        <v>0</v>
      </c>
      <c r="I949">
        <v>0</v>
      </c>
      <c r="J949" t="s">
        <v>1055</v>
      </c>
      <c r="K949" t="s">
        <v>1056</v>
      </c>
      <c r="L949" t="s">
        <v>1056</v>
      </c>
      <c r="M949">
        <v>3</v>
      </c>
      <c r="N949" t="s">
        <v>651</v>
      </c>
      <c r="O949">
        <v>0</v>
      </c>
      <c r="P949" t="s">
        <v>633</v>
      </c>
      <c r="Q949" t="s">
        <v>626</v>
      </c>
      <c r="R949">
        <v>2</v>
      </c>
      <c r="S949">
        <v>1</v>
      </c>
      <c r="T949" s="60">
        <v>39629</v>
      </c>
      <c r="U949" s="60">
        <v>39629</v>
      </c>
      <c r="V949" s="60">
        <v>39629</v>
      </c>
      <c r="W949" t="s">
        <v>201</v>
      </c>
      <c r="X949" t="s">
        <v>714</v>
      </c>
      <c r="Y949" t="s">
        <v>627</v>
      </c>
      <c r="Z949">
        <v>3.5000000000000003E-2</v>
      </c>
      <c r="AA949">
        <v>7.9999998000000003E-2</v>
      </c>
      <c r="AB949">
        <v>1</v>
      </c>
      <c r="AC949">
        <v>0</v>
      </c>
      <c r="AD949">
        <v>5</v>
      </c>
      <c r="AE949">
        <v>1</v>
      </c>
      <c r="AF949">
        <v>3</v>
      </c>
      <c r="AG949">
        <v>30</v>
      </c>
      <c r="BP949" s="60">
        <v>39629</v>
      </c>
      <c r="BQ949">
        <v>4599624</v>
      </c>
      <c r="BR949">
        <v>6494850</v>
      </c>
      <c r="BS949">
        <v>0.70799999999999996</v>
      </c>
      <c r="BT949">
        <v>1895226</v>
      </c>
      <c r="BV949">
        <v>930291.88</v>
      </c>
      <c r="BW949">
        <v>333828</v>
      </c>
      <c r="BX949">
        <v>0.85000001999999997</v>
      </c>
      <c r="BY949">
        <v>0</v>
      </c>
      <c r="BZ949">
        <v>0</v>
      </c>
      <c r="CA949">
        <v>0</v>
      </c>
      <c r="CC949">
        <v>-3.2000002E-2</v>
      </c>
      <c r="CE949">
        <v>6.6000000000000003E-2</v>
      </c>
      <c r="CG949">
        <v>8.1999995000000006E-2</v>
      </c>
      <c r="CJ949">
        <v>5.9999998999999998E-2</v>
      </c>
      <c r="CP949">
        <v>0.10299999999999999</v>
      </c>
      <c r="CQ949">
        <v>1984</v>
      </c>
      <c r="CS949">
        <v>0</v>
      </c>
      <c r="CT949">
        <v>0</v>
      </c>
      <c r="CU949">
        <v>0</v>
      </c>
      <c r="CV949">
        <v>0.54000002000000003</v>
      </c>
      <c r="CW949">
        <v>0.38799998000000002</v>
      </c>
      <c r="CX949">
        <v>0.152</v>
      </c>
      <c r="CY949">
        <v>0.34599998999999998</v>
      </c>
      <c r="CZ949">
        <v>0.29499998999999999</v>
      </c>
      <c r="DA949">
        <v>5.0999998999999997E-2</v>
      </c>
      <c r="DB949">
        <v>0</v>
      </c>
      <c r="DC949">
        <v>1.6000001E-2</v>
      </c>
      <c r="DD949">
        <v>9.8000005000000001E-2</v>
      </c>
      <c r="DE949">
        <v>0</v>
      </c>
      <c r="DF949">
        <v>2010</v>
      </c>
      <c r="DG949">
        <v>0.27365803999999999</v>
      </c>
      <c r="DH949">
        <v>-8.0699329999999996E-3</v>
      </c>
      <c r="DI949">
        <v>0.28172796999999999</v>
      </c>
      <c r="DJ949">
        <v>0.35884221999999999</v>
      </c>
      <c r="DK949">
        <v>0.35077228999999999</v>
      </c>
      <c r="DL949">
        <v>254581.84</v>
      </c>
      <c r="DP949">
        <v>326320.63</v>
      </c>
      <c r="DQ949">
        <v>930291.88</v>
      </c>
      <c r="DR949">
        <v>0</v>
      </c>
      <c r="DS949">
        <v>1</v>
      </c>
      <c r="DT949">
        <v>1</v>
      </c>
      <c r="DU949">
        <v>1</v>
      </c>
      <c r="DV949">
        <v>12307</v>
      </c>
      <c r="DW949">
        <v>863900</v>
      </c>
      <c r="DX949">
        <v>39.299999</v>
      </c>
      <c r="DY949">
        <v>9.8000001999999995</v>
      </c>
      <c r="DZ949">
        <v>70.194000000000003</v>
      </c>
      <c r="EA949">
        <v>628</v>
      </c>
      <c r="EC949">
        <v>4882</v>
      </c>
      <c r="EF949">
        <v>39.230221</v>
      </c>
      <c r="EG949">
        <v>3869</v>
      </c>
      <c r="EN949">
        <v>340</v>
      </c>
      <c r="EP949">
        <v>673</v>
      </c>
      <c r="EQ949">
        <v>193</v>
      </c>
      <c r="ER949">
        <v>480</v>
      </c>
      <c r="ES949">
        <v>0</v>
      </c>
      <c r="EV949">
        <v>17817</v>
      </c>
      <c r="EW949">
        <v>0</v>
      </c>
      <c r="EX949">
        <v>1</v>
      </c>
      <c r="FP949">
        <v>15575.772999999999</v>
      </c>
      <c r="FQ949">
        <v>282134.59000000003</v>
      </c>
      <c r="FV949">
        <v>8624.8516</v>
      </c>
      <c r="FW949">
        <v>306335.21999999997</v>
      </c>
      <c r="GP949">
        <v>400.46499999999997</v>
      </c>
      <c r="GQ949">
        <v>306735.65999999997</v>
      </c>
      <c r="GR949">
        <v>-191521.94</v>
      </c>
      <c r="GS949">
        <v>-181637.38</v>
      </c>
      <c r="GX949">
        <v>-3.6040000999999999</v>
      </c>
      <c r="GZ949">
        <v>-9880.9590000000007</v>
      </c>
      <c r="HA949">
        <v>-4275.835</v>
      </c>
      <c r="HE949">
        <v>-195797.78</v>
      </c>
      <c r="HF949">
        <v>-147037.44</v>
      </c>
      <c r="HG949">
        <v>4393481.5</v>
      </c>
    </row>
    <row r="950" spans="1:215" x14ac:dyDescent="0.25">
      <c r="A950">
        <v>68</v>
      </c>
      <c r="B950" t="s">
        <v>1053</v>
      </c>
      <c r="C950">
        <v>2009</v>
      </c>
      <c r="E950" t="s">
        <v>1054</v>
      </c>
      <c r="F950">
        <v>1947</v>
      </c>
      <c r="G950">
        <v>0</v>
      </c>
      <c r="I950">
        <v>0</v>
      </c>
      <c r="J950" t="s">
        <v>1055</v>
      </c>
      <c r="K950" t="s">
        <v>1056</v>
      </c>
      <c r="L950" t="s">
        <v>1056</v>
      </c>
      <c r="M950">
        <v>3</v>
      </c>
      <c r="N950" t="s">
        <v>651</v>
      </c>
      <c r="O950">
        <v>0</v>
      </c>
      <c r="P950" t="s">
        <v>633</v>
      </c>
      <c r="Q950" t="s">
        <v>626</v>
      </c>
      <c r="R950">
        <v>2</v>
      </c>
      <c r="S950">
        <v>1</v>
      </c>
      <c r="T950" s="60">
        <v>39994</v>
      </c>
      <c r="U950" s="60">
        <v>39994</v>
      </c>
      <c r="V950" s="60">
        <v>39994</v>
      </c>
      <c r="W950" t="s">
        <v>201</v>
      </c>
      <c r="X950" t="s">
        <v>1057</v>
      </c>
      <c r="Y950" t="s">
        <v>627</v>
      </c>
      <c r="Z950">
        <v>3.5000000000000003E-2</v>
      </c>
      <c r="AA950">
        <v>7.9999998000000003E-2</v>
      </c>
      <c r="AB950">
        <v>1</v>
      </c>
      <c r="AC950">
        <v>0</v>
      </c>
      <c r="AD950">
        <v>5</v>
      </c>
      <c r="AE950">
        <v>1</v>
      </c>
      <c r="AF950">
        <v>3</v>
      </c>
      <c r="AG950">
        <v>30</v>
      </c>
      <c r="BP950" s="60">
        <v>39994</v>
      </c>
      <c r="BQ950">
        <v>4813593.5</v>
      </c>
      <c r="BR950">
        <v>6987537.5</v>
      </c>
      <c r="BS950">
        <v>0.68900001</v>
      </c>
      <c r="BT950">
        <v>2173944</v>
      </c>
      <c r="BV950">
        <v>967271.44</v>
      </c>
      <c r="BW950">
        <v>346562.19</v>
      </c>
      <c r="BX950">
        <v>0.85000001999999997</v>
      </c>
      <c r="BY950">
        <v>0</v>
      </c>
      <c r="BZ950">
        <v>0</v>
      </c>
      <c r="CA950">
        <v>0</v>
      </c>
      <c r="CC950">
        <v>0.156</v>
      </c>
      <c r="CE950">
        <v>-2.1000000000000001E-2</v>
      </c>
      <c r="CG950">
        <v>2.1999999999999999E-2</v>
      </c>
      <c r="CJ950">
        <v>3.0999999E-2</v>
      </c>
      <c r="CP950">
        <v>9.1999999999999998E-2</v>
      </c>
      <c r="CQ950">
        <v>1984</v>
      </c>
      <c r="CS950">
        <v>0</v>
      </c>
      <c r="CT950">
        <v>0</v>
      </c>
      <c r="CU950">
        <v>0</v>
      </c>
      <c r="CV950">
        <v>0.56099999</v>
      </c>
      <c r="CW950">
        <v>0.40099998999999997</v>
      </c>
      <c r="CX950">
        <v>0.16</v>
      </c>
      <c r="CY950">
        <v>0.34</v>
      </c>
      <c r="CZ950">
        <v>0.29199999999999998</v>
      </c>
      <c r="DA950">
        <v>4.8000000000000001E-2</v>
      </c>
      <c r="DB950">
        <v>0</v>
      </c>
      <c r="DC950">
        <v>2.1000000000000001E-2</v>
      </c>
      <c r="DD950">
        <v>7.8000001999999999E-2</v>
      </c>
      <c r="DE950">
        <v>0</v>
      </c>
      <c r="DF950">
        <v>2011</v>
      </c>
      <c r="DG950">
        <v>0.29613444</v>
      </c>
      <c r="DH950">
        <v>2.4995387000000001E-2</v>
      </c>
      <c r="DI950">
        <v>0.27113905999999999</v>
      </c>
      <c r="DJ950">
        <v>0.35828847000000003</v>
      </c>
      <c r="DK950">
        <v>0.38328384999999998</v>
      </c>
      <c r="DL950">
        <v>286442.38</v>
      </c>
      <c r="DP950">
        <v>370739.5</v>
      </c>
      <c r="DQ950">
        <v>967271.44</v>
      </c>
      <c r="DR950">
        <v>0</v>
      </c>
      <c r="DS950">
        <v>1</v>
      </c>
      <c r="DT950">
        <v>1</v>
      </c>
      <c r="DU950">
        <v>1</v>
      </c>
      <c r="DV950">
        <v>12633</v>
      </c>
      <c r="DW950">
        <v>905400</v>
      </c>
      <c r="DX950">
        <v>39.400002000000001</v>
      </c>
      <c r="DY950">
        <v>9.8000001999999995</v>
      </c>
      <c r="DZ950">
        <v>71.668998999999999</v>
      </c>
      <c r="EA950">
        <v>620</v>
      </c>
      <c r="EC950">
        <v>5200</v>
      </c>
      <c r="EF950">
        <v>41.543640000000003</v>
      </c>
      <c r="EG950">
        <v>4147</v>
      </c>
      <c r="EN950">
        <v>370</v>
      </c>
      <c r="EP950">
        <v>683</v>
      </c>
      <c r="EQ950">
        <v>498</v>
      </c>
      <c r="ER950">
        <v>185</v>
      </c>
      <c r="ES950">
        <v>0</v>
      </c>
      <c r="EV950">
        <v>18453</v>
      </c>
      <c r="EW950">
        <v>0</v>
      </c>
      <c r="EX950">
        <v>1</v>
      </c>
      <c r="FI950">
        <v>3777561.3</v>
      </c>
      <c r="FP950">
        <v>15907.4</v>
      </c>
      <c r="FQ950">
        <v>293620.40999999997</v>
      </c>
      <c r="FV950">
        <v>4797.7709999999997</v>
      </c>
      <c r="FW950">
        <v>314325.59000000003</v>
      </c>
      <c r="GP950">
        <v>375.73199</v>
      </c>
      <c r="GQ950">
        <v>314701.31</v>
      </c>
      <c r="GR950">
        <v>-216026.92</v>
      </c>
      <c r="GS950">
        <v>-204867.13</v>
      </c>
      <c r="GX950">
        <v>-1.8279999</v>
      </c>
      <c r="GZ950">
        <v>-11157.972</v>
      </c>
      <c r="HA950">
        <v>-4041.6790000000001</v>
      </c>
      <c r="HD950">
        <v>-2.1880000000000002</v>
      </c>
      <c r="HE950">
        <v>-220070.78</v>
      </c>
      <c r="HF950">
        <v>-710550.81</v>
      </c>
      <c r="HG950">
        <v>3777561.3</v>
      </c>
    </row>
    <row r="951" spans="1:215" x14ac:dyDescent="0.25">
      <c r="A951">
        <v>68</v>
      </c>
      <c r="B951" t="s">
        <v>1053</v>
      </c>
      <c r="C951">
        <v>2010</v>
      </c>
      <c r="E951" t="s">
        <v>1054</v>
      </c>
      <c r="F951">
        <v>1947</v>
      </c>
      <c r="G951">
        <v>0</v>
      </c>
      <c r="I951">
        <v>0</v>
      </c>
      <c r="J951" t="s">
        <v>1055</v>
      </c>
      <c r="K951" t="s">
        <v>1056</v>
      </c>
      <c r="L951" t="s">
        <v>1056</v>
      </c>
      <c r="M951">
        <v>3</v>
      </c>
      <c r="N951" t="s">
        <v>651</v>
      </c>
      <c r="O951">
        <v>0</v>
      </c>
      <c r="P951" t="s">
        <v>633</v>
      </c>
      <c r="Q951" t="s">
        <v>626</v>
      </c>
      <c r="R951">
        <v>2</v>
      </c>
      <c r="S951">
        <v>1</v>
      </c>
      <c r="T951" s="60">
        <v>40359</v>
      </c>
      <c r="U951" s="60">
        <v>40359</v>
      </c>
      <c r="V951" s="60">
        <v>40359</v>
      </c>
      <c r="W951" t="s">
        <v>201</v>
      </c>
      <c r="X951" t="s">
        <v>1057</v>
      </c>
      <c r="Y951" t="s">
        <v>627</v>
      </c>
      <c r="Z951">
        <v>3.5000000000000003E-2</v>
      </c>
      <c r="AA951">
        <v>7.9999998000000003E-2</v>
      </c>
      <c r="AB951">
        <v>1</v>
      </c>
      <c r="AC951">
        <v>0</v>
      </c>
      <c r="AD951">
        <v>5</v>
      </c>
      <c r="AE951">
        <v>1</v>
      </c>
      <c r="AF951">
        <v>3</v>
      </c>
      <c r="AG951">
        <v>30</v>
      </c>
      <c r="BP951" s="60">
        <v>40359</v>
      </c>
      <c r="BQ951">
        <v>5059701</v>
      </c>
      <c r="BR951">
        <v>7461470</v>
      </c>
      <c r="BS951">
        <v>0.67800002999999998</v>
      </c>
      <c r="BT951">
        <v>2401769</v>
      </c>
      <c r="BV951">
        <v>968353.13</v>
      </c>
      <c r="BW951">
        <v>358761.41</v>
      </c>
      <c r="BX951">
        <v>0.91000002999999996</v>
      </c>
      <c r="BY951">
        <v>0</v>
      </c>
      <c r="BZ951">
        <v>0</v>
      </c>
      <c r="CA951">
        <v>0</v>
      </c>
      <c r="CC951">
        <v>0.11</v>
      </c>
      <c r="CE951">
        <v>-3.2000002E-2</v>
      </c>
      <c r="CG951">
        <v>2.5000000000000001E-2</v>
      </c>
      <c r="CJ951">
        <v>3.4000002000000001E-2</v>
      </c>
      <c r="CP951">
        <v>9.1999999999999998E-2</v>
      </c>
      <c r="CQ951">
        <v>1984</v>
      </c>
      <c r="CS951">
        <v>0</v>
      </c>
      <c r="CT951">
        <v>0</v>
      </c>
      <c r="CU951">
        <v>0</v>
      </c>
      <c r="CV951">
        <v>0.53800004999999995</v>
      </c>
      <c r="CW951">
        <v>0.37900001</v>
      </c>
      <c r="CX951">
        <v>0.15899999000000001</v>
      </c>
      <c r="CY951">
        <v>0.37099999</v>
      </c>
      <c r="CZ951">
        <v>0.31400001</v>
      </c>
      <c r="DA951">
        <v>5.6999995999999997E-2</v>
      </c>
      <c r="DB951">
        <v>0</v>
      </c>
      <c r="DC951">
        <v>1.7999998999999999E-2</v>
      </c>
      <c r="DD951">
        <v>7.2999998999999996E-2</v>
      </c>
      <c r="DE951">
        <v>0</v>
      </c>
      <c r="DF951">
        <v>2012</v>
      </c>
      <c r="DG951">
        <v>0.29792485000000002</v>
      </c>
      <c r="DH951">
        <v>2.6444465E-2</v>
      </c>
      <c r="DI951">
        <v>0.27148038000000002</v>
      </c>
      <c r="DJ951">
        <v>0.37048614000000002</v>
      </c>
      <c r="DK951">
        <v>0.39693061000000002</v>
      </c>
      <c r="DL951">
        <v>288496.44</v>
      </c>
      <c r="DP951">
        <v>384369.03</v>
      </c>
      <c r="DQ951">
        <v>968353.13</v>
      </c>
      <c r="DR951">
        <v>0</v>
      </c>
      <c r="DS951">
        <v>1</v>
      </c>
      <c r="DT951">
        <v>1</v>
      </c>
      <c r="DU951">
        <v>1</v>
      </c>
      <c r="DV951">
        <v>12375</v>
      </c>
      <c r="DW951">
        <v>907993.5</v>
      </c>
      <c r="DX951">
        <v>39.799999</v>
      </c>
      <c r="DY951">
        <v>10.3</v>
      </c>
      <c r="DZ951">
        <v>73.373001000000002</v>
      </c>
      <c r="EA951">
        <v>640</v>
      </c>
      <c r="EC951">
        <v>5519</v>
      </c>
      <c r="EF951">
        <v>43.546920999999998</v>
      </c>
      <c r="EG951">
        <v>4409</v>
      </c>
      <c r="EI951">
        <v>63.400002000000001</v>
      </c>
      <c r="EJ951">
        <v>51.492001000000002</v>
      </c>
      <c r="EN951">
        <v>385</v>
      </c>
      <c r="EO951">
        <v>11198.88</v>
      </c>
      <c r="EP951">
        <v>725</v>
      </c>
      <c r="EQ951">
        <v>526</v>
      </c>
      <c r="ER951">
        <v>199</v>
      </c>
      <c r="ES951">
        <v>0</v>
      </c>
      <c r="EV951">
        <v>18534</v>
      </c>
      <c r="EW951">
        <v>0</v>
      </c>
      <c r="EX951">
        <v>1</v>
      </c>
      <c r="FI951">
        <v>4301514</v>
      </c>
      <c r="FP951">
        <v>16567.949000000001</v>
      </c>
      <c r="FQ951">
        <v>325533.25</v>
      </c>
      <c r="FV951">
        <v>4951.9170000000004</v>
      </c>
      <c r="FW951">
        <v>347053.09</v>
      </c>
      <c r="GP951">
        <v>285.315</v>
      </c>
      <c r="GQ951">
        <v>347338.44</v>
      </c>
      <c r="GR951">
        <v>-240335.45</v>
      </c>
      <c r="GS951">
        <v>-227841.16</v>
      </c>
      <c r="GX951">
        <v>-1.7629999999999999</v>
      </c>
      <c r="GZ951">
        <v>-12492.536</v>
      </c>
      <c r="HA951">
        <v>-5187.085</v>
      </c>
      <c r="HD951">
        <v>-1.2359998999999999</v>
      </c>
      <c r="HE951">
        <v>-245522.53</v>
      </c>
      <c r="HF951">
        <v>422136.97</v>
      </c>
      <c r="HG951">
        <v>4301514</v>
      </c>
    </row>
    <row r="952" spans="1:215" x14ac:dyDescent="0.25">
      <c r="A952">
        <v>68</v>
      </c>
      <c r="B952" t="s">
        <v>1053</v>
      </c>
      <c r="C952">
        <v>2011</v>
      </c>
      <c r="E952" t="s">
        <v>1054</v>
      </c>
      <c r="F952">
        <v>1947</v>
      </c>
      <c r="G952">
        <v>0</v>
      </c>
      <c r="I952">
        <v>0</v>
      </c>
      <c r="J952" t="s">
        <v>1055</v>
      </c>
      <c r="K952" t="s">
        <v>1056</v>
      </c>
      <c r="L952" t="s">
        <v>1056</v>
      </c>
      <c r="M952">
        <v>3</v>
      </c>
      <c r="N952" t="s">
        <v>651</v>
      </c>
      <c r="O952">
        <v>0</v>
      </c>
      <c r="P952" t="s">
        <v>633</v>
      </c>
      <c r="Q952" t="s">
        <v>626</v>
      </c>
      <c r="R952">
        <v>2</v>
      </c>
      <c r="S952">
        <v>1</v>
      </c>
      <c r="T952" s="60">
        <v>40724</v>
      </c>
      <c r="U952" s="60">
        <v>40724</v>
      </c>
      <c r="V952" s="60">
        <v>40724</v>
      </c>
      <c r="W952" t="s">
        <v>201</v>
      </c>
      <c r="X952" t="s">
        <v>1057</v>
      </c>
      <c r="Y952" t="s">
        <v>627</v>
      </c>
      <c r="Z952">
        <v>3.5000000000000003E-2</v>
      </c>
      <c r="AA952">
        <v>7.9999998000000003E-2</v>
      </c>
      <c r="AB952">
        <v>1</v>
      </c>
      <c r="AC952">
        <v>0</v>
      </c>
      <c r="AD952">
        <v>5</v>
      </c>
      <c r="AE952">
        <v>1</v>
      </c>
      <c r="AF952">
        <v>3</v>
      </c>
      <c r="AG952">
        <v>30</v>
      </c>
      <c r="BP952" s="60">
        <v>40724</v>
      </c>
      <c r="BQ952">
        <v>5396450.5</v>
      </c>
      <c r="BR952">
        <v>7887405</v>
      </c>
      <c r="BS952">
        <v>0.68400002000000004</v>
      </c>
      <c r="BT952">
        <v>2490954.2999999998</v>
      </c>
      <c r="BV952">
        <v>970210.81</v>
      </c>
      <c r="BW952">
        <v>372888.84</v>
      </c>
      <c r="BX952">
        <v>0.88</v>
      </c>
      <c r="BY952">
        <v>0</v>
      </c>
      <c r="BZ952">
        <v>0</v>
      </c>
      <c r="CA952">
        <v>0</v>
      </c>
      <c r="CC952">
        <v>0.21100000999999999</v>
      </c>
      <c r="CE952">
        <v>4.3000001000000003E-2</v>
      </c>
      <c r="CG952">
        <v>4.8000000000000001E-2</v>
      </c>
      <c r="CJ952">
        <v>5.5999998000000002E-2</v>
      </c>
      <c r="CP952">
        <v>9.6999995000000006E-2</v>
      </c>
      <c r="CQ952">
        <v>1984</v>
      </c>
      <c r="CS952">
        <v>0</v>
      </c>
      <c r="CT952">
        <v>0</v>
      </c>
      <c r="CU952">
        <v>0</v>
      </c>
      <c r="CV952">
        <v>0.56099999</v>
      </c>
      <c r="CW952">
        <v>0.40700001000000002</v>
      </c>
      <c r="CX952">
        <v>0.154</v>
      </c>
      <c r="CY952">
        <v>0.34</v>
      </c>
      <c r="CZ952">
        <v>0.29100000999999998</v>
      </c>
      <c r="DA952">
        <v>4.9000002000000001E-2</v>
      </c>
      <c r="DB952">
        <v>0</v>
      </c>
      <c r="DC952">
        <v>2.1000000000000001E-2</v>
      </c>
      <c r="DD952">
        <v>7.8000001999999999E-2</v>
      </c>
      <c r="DE952">
        <v>0</v>
      </c>
      <c r="DF952">
        <v>2013</v>
      </c>
      <c r="DG952">
        <v>0.28709230000000002</v>
      </c>
      <c r="DH952">
        <v>-0.38433795999999998</v>
      </c>
      <c r="DI952">
        <v>0.67143023000000002</v>
      </c>
      <c r="DJ952">
        <v>0.38433795999999998</v>
      </c>
      <c r="DK952">
        <v>0</v>
      </c>
      <c r="DL952">
        <v>278539.75</v>
      </c>
      <c r="DQ952">
        <v>970209.81</v>
      </c>
      <c r="DR952">
        <v>0</v>
      </c>
      <c r="DS952">
        <v>1</v>
      </c>
      <c r="DT952">
        <v>1</v>
      </c>
      <c r="DU952">
        <v>1</v>
      </c>
      <c r="DV952">
        <v>11936</v>
      </c>
      <c r="DW952">
        <v>882013.25</v>
      </c>
      <c r="DX952">
        <v>40.099997999999999</v>
      </c>
      <c r="DY952">
        <v>10.7</v>
      </c>
      <c r="DZ952">
        <v>73.894997000000004</v>
      </c>
      <c r="EA952">
        <v>701</v>
      </c>
      <c r="EC952">
        <v>5903</v>
      </c>
      <c r="EF952">
        <v>45.395657</v>
      </c>
      <c r="EG952">
        <v>4736</v>
      </c>
      <c r="EI952">
        <v>63.299999</v>
      </c>
      <c r="EJ952">
        <v>54.023997999999999</v>
      </c>
      <c r="EN952">
        <v>400</v>
      </c>
      <c r="EO952">
        <v>12091.2</v>
      </c>
      <c r="EP952">
        <v>767</v>
      </c>
      <c r="EQ952">
        <v>558</v>
      </c>
      <c r="ER952">
        <v>209</v>
      </c>
      <c r="ES952">
        <v>0</v>
      </c>
      <c r="EV952">
        <v>18540</v>
      </c>
      <c r="EW952">
        <v>0</v>
      </c>
      <c r="EX952">
        <v>1</v>
      </c>
      <c r="FI952">
        <v>5295195</v>
      </c>
      <c r="FP952">
        <v>15346.976000000001</v>
      </c>
      <c r="FQ952">
        <v>327344.21999999997</v>
      </c>
      <c r="FV952">
        <v>8209.1133000000009</v>
      </c>
      <c r="FW952">
        <v>350900.31</v>
      </c>
      <c r="GP952">
        <v>255.58299</v>
      </c>
      <c r="GQ952">
        <v>351155.91</v>
      </c>
      <c r="GR952">
        <v>-267970.56</v>
      </c>
      <c r="GS952">
        <v>-254393.97</v>
      </c>
      <c r="GX952">
        <v>-1.1910000000000001</v>
      </c>
      <c r="GZ952">
        <v>-13575.388999999999</v>
      </c>
      <c r="HA952">
        <v>-6145.9780000000001</v>
      </c>
      <c r="HE952">
        <v>-274126.71999999997</v>
      </c>
      <c r="HF952">
        <v>916651.81</v>
      </c>
      <c r="HG952">
        <v>5295195</v>
      </c>
    </row>
    <row r="953" spans="1:215" x14ac:dyDescent="0.25">
      <c r="A953">
        <v>68</v>
      </c>
      <c r="B953" t="s">
        <v>1053</v>
      </c>
      <c r="C953">
        <v>2012</v>
      </c>
      <c r="E953" t="s">
        <v>1054</v>
      </c>
      <c r="F953">
        <v>1947</v>
      </c>
      <c r="G953">
        <v>0</v>
      </c>
      <c r="I953">
        <v>0</v>
      </c>
      <c r="J953" t="s">
        <v>1055</v>
      </c>
      <c r="K953" t="s">
        <v>1056</v>
      </c>
      <c r="L953" t="s">
        <v>1056</v>
      </c>
      <c r="M953">
        <v>3</v>
      </c>
      <c r="N953" t="s">
        <v>651</v>
      </c>
      <c r="O953">
        <v>0</v>
      </c>
      <c r="P953" t="s">
        <v>633</v>
      </c>
      <c r="Q953" t="s">
        <v>626</v>
      </c>
      <c r="R953">
        <v>2</v>
      </c>
      <c r="S953">
        <v>1</v>
      </c>
      <c r="T953" s="60">
        <v>41090</v>
      </c>
      <c r="U953" s="60">
        <v>41090</v>
      </c>
      <c r="V953" s="60">
        <v>41090</v>
      </c>
      <c r="W953" t="s">
        <v>201</v>
      </c>
      <c r="X953" t="s">
        <v>1057</v>
      </c>
      <c r="Y953" t="s">
        <v>627</v>
      </c>
      <c r="Z953">
        <v>3.5000000000000003E-2</v>
      </c>
      <c r="AA953">
        <v>7.9999998000000003E-2</v>
      </c>
      <c r="AB953">
        <v>1</v>
      </c>
      <c r="AC953">
        <v>0</v>
      </c>
      <c r="AD953">
        <v>5</v>
      </c>
      <c r="AE953">
        <v>1</v>
      </c>
      <c r="AF953">
        <v>3</v>
      </c>
      <c r="AG953">
        <v>30</v>
      </c>
      <c r="BP953" s="60">
        <v>41090</v>
      </c>
      <c r="BQ953">
        <v>5805931.5</v>
      </c>
      <c r="BR953">
        <v>8282426.5</v>
      </c>
      <c r="BS953">
        <v>0.70099997999999997</v>
      </c>
      <c r="BT953">
        <v>2476495.2999999998</v>
      </c>
      <c r="BV953">
        <v>942183.25</v>
      </c>
      <c r="BW953">
        <v>356627.69</v>
      </c>
      <c r="BX953">
        <v>0.95999997999999997</v>
      </c>
      <c r="BY953">
        <v>0</v>
      </c>
      <c r="BZ953">
        <v>0</v>
      </c>
      <c r="CA953">
        <v>0</v>
      </c>
      <c r="CC953">
        <v>3.0999999E-2</v>
      </c>
      <c r="CE953">
        <v>0.115</v>
      </c>
      <c r="CG953">
        <v>2.5000000000000001E-2</v>
      </c>
      <c r="CJ953">
        <v>6.1999999E-2</v>
      </c>
      <c r="CP953">
        <v>9.3999997000000002E-2</v>
      </c>
      <c r="CQ953">
        <v>1984</v>
      </c>
      <c r="CS953">
        <v>0</v>
      </c>
      <c r="CT953">
        <v>0</v>
      </c>
      <c r="CU953">
        <v>0</v>
      </c>
      <c r="CV953">
        <v>0.55000000999999998</v>
      </c>
      <c r="CW953">
        <v>0.40500000000000003</v>
      </c>
      <c r="CX953">
        <v>0.14499999999999999</v>
      </c>
      <c r="CY953">
        <v>0.34699999999999998</v>
      </c>
      <c r="CZ953">
        <v>0.29700001999999998</v>
      </c>
      <c r="DA953">
        <v>5.0000001000000002E-2</v>
      </c>
      <c r="DB953">
        <v>0</v>
      </c>
      <c r="DC953">
        <v>2.1999999999999999E-2</v>
      </c>
      <c r="DD953">
        <v>8.1000000000000003E-2</v>
      </c>
      <c r="DE953">
        <v>0</v>
      </c>
      <c r="DF953">
        <v>2014</v>
      </c>
      <c r="DG953">
        <v>0.29070243000000001</v>
      </c>
      <c r="DH953">
        <v>1.6099496000000001E-2</v>
      </c>
      <c r="DI953">
        <v>0.27460295000000001</v>
      </c>
      <c r="DJ953">
        <v>0.37851202</v>
      </c>
      <c r="DK953">
        <v>0</v>
      </c>
      <c r="DL953">
        <v>273894.96999999997</v>
      </c>
      <c r="DM953">
        <v>15168.674999999999</v>
      </c>
      <c r="DN953">
        <v>258726.3</v>
      </c>
      <c r="DQ953">
        <v>942183.25</v>
      </c>
      <c r="DR953">
        <v>0</v>
      </c>
      <c r="DS953">
        <v>1</v>
      </c>
      <c r="DT953">
        <v>1</v>
      </c>
      <c r="DU953">
        <v>1</v>
      </c>
      <c r="DV953">
        <v>11793</v>
      </c>
      <c r="DW953">
        <v>855261.56</v>
      </c>
      <c r="DX953">
        <v>40.400002000000001</v>
      </c>
      <c r="DY953">
        <v>11.1</v>
      </c>
      <c r="DZ953">
        <v>72.523003000000003</v>
      </c>
      <c r="EA953">
        <v>709</v>
      </c>
      <c r="EC953">
        <v>6288</v>
      </c>
      <c r="EF953">
        <v>47.915348000000002</v>
      </c>
      <c r="EG953">
        <v>5044</v>
      </c>
      <c r="EI953">
        <v>63.400002000000001</v>
      </c>
      <c r="EJ953">
        <v>55.776001000000001</v>
      </c>
      <c r="EN953">
        <v>440</v>
      </c>
      <c r="EO953">
        <v>13923.36</v>
      </c>
      <c r="EP953">
        <v>804</v>
      </c>
      <c r="EQ953">
        <v>584</v>
      </c>
      <c r="ER953">
        <v>220</v>
      </c>
      <c r="ES953">
        <v>0</v>
      </c>
      <c r="EV953">
        <v>18790</v>
      </c>
      <c r="EW953">
        <v>0</v>
      </c>
      <c r="EX953">
        <v>1</v>
      </c>
      <c r="FI953">
        <v>5512690.5</v>
      </c>
      <c r="FP953">
        <v>14420.441999999999</v>
      </c>
      <c r="FQ953">
        <v>342797.31</v>
      </c>
      <c r="FV953">
        <v>10292.624</v>
      </c>
      <c r="FW953">
        <v>367510.38</v>
      </c>
      <c r="GP953">
        <v>422.77199999999999</v>
      </c>
      <c r="GQ953">
        <v>367933.16</v>
      </c>
      <c r="GR953">
        <v>-301291.71999999997</v>
      </c>
      <c r="GS953">
        <v>-286112.38</v>
      </c>
      <c r="GX953">
        <v>-0.96299999999999997</v>
      </c>
      <c r="GZ953">
        <v>-15178.376</v>
      </c>
      <c r="HA953">
        <v>-8361.0781000000006</v>
      </c>
      <c r="HD953">
        <v>-21.032</v>
      </c>
      <c r="HE953">
        <v>-309673.84000000003</v>
      </c>
      <c r="HF953">
        <v>159236.03</v>
      </c>
      <c r="HG953">
        <v>5512690.5</v>
      </c>
    </row>
    <row r="954" spans="1:215" x14ac:dyDescent="0.25">
      <c r="A954">
        <v>68</v>
      </c>
      <c r="B954" t="s">
        <v>1053</v>
      </c>
      <c r="C954">
        <v>2013</v>
      </c>
      <c r="E954" t="s">
        <v>1054</v>
      </c>
      <c r="F954">
        <v>1947</v>
      </c>
      <c r="G954">
        <v>0</v>
      </c>
      <c r="I954">
        <v>0</v>
      </c>
      <c r="J954" t="s">
        <v>1055</v>
      </c>
      <c r="K954" t="s">
        <v>1056</v>
      </c>
      <c r="L954" t="s">
        <v>1056</v>
      </c>
      <c r="M954">
        <v>3</v>
      </c>
      <c r="N954" t="s">
        <v>651</v>
      </c>
      <c r="O954">
        <v>0</v>
      </c>
      <c r="P954" t="s">
        <v>633</v>
      </c>
      <c r="Q954" t="s">
        <v>626</v>
      </c>
      <c r="R954">
        <v>2</v>
      </c>
      <c r="S954">
        <v>1</v>
      </c>
      <c r="T954" s="60">
        <v>41455</v>
      </c>
      <c r="U954" s="60">
        <v>41455</v>
      </c>
      <c r="V954" s="60">
        <v>41455</v>
      </c>
      <c r="W954" t="s">
        <v>201</v>
      </c>
      <c r="X954" t="s">
        <v>1057</v>
      </c>
      <c r="Y954" t="s">
        <v>627</v>
      </c>
      <c r="Z954">
        <v>3.5000000000000003E-2</v>
      </c>
      <c r="AA954">
        <v>7.9999998000000003E-2</v>
      </c>
      <c r="AB954">
        <v>1</v>
      </c>
      <c r="AC954">
        <v>0</v>
      </c>
      <c r="AD954">
        <v>5</v>
      </c>
      <c r="AE954">
        <v>1</v>
      </c>
      <c r="AF954">
        <v>3</v>
      </c>
      <c r="AG954">
        <v>30</v>
      </c>
      <c r="AI954" t="s">
        <v>1058</v>
      </c>
      <c r="AJ954" t="s">
        <v>1059</v>
      </c>
      <c r="AO954">
        <v>6223939</v>
      </c>
      <c r="AP954">
        <v>6261882</v>
      </c>
      <c r="AQ954">
        <v>24745.261999999999</v>
      </c>
      <c r="AR954">
        <v>0</v>
      </c>
      <c r="AS954">
        <v>0</v>
      </c>
      <c r="AT954">
        <v>0</v>
      </c>
      <c r="AU954">
        <v>1</v>
      </c>
      <c r="AV954">
        <v>4</v>
      </c>
      <c r="AX954">
        <v>0</v>
      </c>
      <c r="AY954">
        <v>0.80000000999999998</v>
      </c>
      <c r="AZ954">
        <v>5</v>
      </c>
      <c r="BA954">
        <v>1</v>
      </c>
      <c r="BB954">
        <v>1</v>
      </c>
      <c r="BC954">
        <v>1</v>
      </c>
      <c r="BE954">
        <v>0</v>
      </c>
      <c r="BP954" s="60">
        <v>41455</v>
      </c>
      <c r="BQ954">
        <v>6261882</v>
      </c>
      <c r="BR954">
        <v>8805915</v>
      </c>
      <c r="BS954">
        <v>0.71099997000000004</v>
      </c>
      <c r="BT954">
        <v>2544032.7999999998</v>
      </c>
      <c r="BV954">
        <v>938132.81</v>
      </c>
      <c r="BW954">
        <v>377692.03</v>
      </c>
      <c r="BX954">
        <v>0.88</v>
      </c>
      <c r="BY954">
        <v>0</v>
      </c>
      <c r="BZ954">
        <v>0</v>
      </c>
      <c r="CA954">
        <v>0</v>
      </c>
      <c r="CC954">
        <v>0.124</v>
      </c>
      <c r="CE954">
        <v>0.11899999999999999</v>
      </c>
      <c r="CG954">
        <v>5.5999998000000002E-2</v>
      </c>
      <c r="CJ954">
        <v>6.8999998000000007E-2</v>
      </c>
      <c r="CP954">
        <v>9.4999999000000002E-2</v>
      </c>
      <c r="CQ954">
        <v>1984</v>
      </c>
      <c r="CS954">
        <v>0</v>
      </c>
      <c r="CT954">
        <v>0</v>
      </c>
      <c r="CU954">
        <v>0</v>
      </c>
      <c r="CV954">
        <v>0.61299998</v>
      </c>
      <c r="CW954">
        <v>0.435</v>
      </c>
      <c r="CX954">
        <v>0.17799999</v>
      </c>
      <c r="CY954">
        <v>0.28899999999999998</v>
      </c>
      <c r="CZ954">
        <v>0.24099999999999999</v>
      </c>
      <c r="DA954">
        <v>4.8000000000000001E-2</v>
      </c>
      <c r="DB954">
        <v>0</v>
      </c>
      <c r="DC954">
        <v>2.3E-2</v>
      </c>
      <c r="DD954">
        <v>7.5000002999999996E-2</v>
      </c>
      <c r="DE954">
        <v>0</v>
      </c>
      <c r="DF954">
        <v>2016</v>
      </c>
      <c r="DG954">
        <v>0.26771446999999998</v>
      </c>
      <c r="DH954">
        <v>0.25030822000000003</v>
      </c>
      <c r="DI954">
        <v>1.7406274999999999E-2</v>
      </c>
      <c r="DJ954">
        <v>0.40259974999999998</v>
      </c>
      <c r="DK954">
        <v>0</v>
      </c>
      <c r="DL954">
        <v>251151.73</v>
      </c>
      <c r="DM954">
        <v>234822.34</v>
      </c>
      <c r="DN954">
        <v>16329.397999999999</v>
      </c>
      <c r="DQ954">
        <v>938132.81</v>
      </c>
      <c r="DR954">
        <v>0</v>
      </c>
      <c r="DS954">
        <v>1</v>
      </c>
      <c r="DT954">
        <v>1</v>
      </c>
      <c r="DU954">
        <v>1</v>
      </c>
      <c r="DV954">
        <v>11845</v>
      </c>
      <c r="DZ954">
        <v>79.200744999999998</v>
      </c>
      <c r="EA954">
        <v>730</v>
      </c>
      <c r="EC954">
        <v>6634</v>
      </c>
      <c r="EF954">
        <v>49.415382000000001</v>
      </c>
      <c r="EG954">
        <v>6634</v>
      </c>
      <c r="ES954">
        <v>0</v>
      </c>
      <c r="EV954">
        <v>19209</v>
      </c>
      <c r="EW954">
        <v>1</v>
      </c>
      <c r="EX954">
        <v>1</v>
      </c>
      <c r="FI954">
        <v>6223939</v>
      </c>
      <c r="FP954">
        <v>14705.03</v>
      </c>
      <c r="FQ954">
        <v>332420.13</v>
      </c>
      <c r="FV954">
        <v>13739.41</v>
      </c>
      <c r="FW954">
        <v>360864.56</v>
      </c>
      <c r="GP954">
        <v>320.89301</v>
      </c>
      <c r="GQ954">
        <v>361185.47</v>
      </c>
      <c r="GR954">
        <v>-327821.65999999997</v>
      </c>
      <c r="GS954">
        <v>-310494.13</v>
      </c>
      <c r="GT954">
        <v>-17327.511999999999</v>
      </c>
      <c r="HA954">
        <v>-7150.4570000000003</v>
      </c>
      <c r="HD954">
        <v>0.96299999999999997</v>
      </c>
      <c r="HE954">
        <v>-334973.06</v>
      </c>
      <c r="HF954">
        <v>685035.94</v>
      </c>
      <c r="HG954">
        <v>6223939</v>
      </c>
    </row>
    <row r="955" spans="1:215" x14ac:dyDescent="0.25">
      <c r="A955">
        <v>68</v>
      </c>
      <c r="B955" t="s">
        <v>1053</v>
      </c>
      <c r="C955">
        <v>2014</v>
      </c>
      <c r="E955" t="s">
        <v>1054</v>
      </c>
      <c r="F955">
        <v>1947</v>
      </c>
      <c r="G955">
        <v>0</v>
      </c>
      <c r="I955">
        <v>0</v>
      </c>
      <c r="J955" t="s">
        <v>1055</v>
      </c>
      <c r="K955" t="s">
        <v>1056</v>
      </c>
      <c r="L955" t="s">
        <v>1056</v>
      </c>
      <c r="M955">
        <v>3</v>
      </c>
      <c r="N955" t="s">
        <v>651</v>
      </c>
      <c r="O955">
        <v>0</v>
      </c>
      <c r="P955" t="s">
        <v>633</v>
      </c>
      <c r="Q955" t="s">
        <v>626</v>
      </c>
      <c r="R955">
        <v>2</v>
      </c>
      <c r="S955">
        <v>1</v>
      </c>
      <c r="T955" s="60">
        <v>41820</v>
      </c>
      <c r="U955" s="60">
        <v>41820</v>
      </c>
      <c r="BY955">
        <v>0</v>
      </c>
      <c r="BZ955">
        <v>0</v>
      </c>
      <c r="CA955">
        <v>0</v>
      </c>
      <c r="CC955">
        <v>0.17599999999999999</v>
      </c>
      <c r="CE955">
        <v>0.109</v>
      </c>
      <c r="CG955">
        <v>0.12899999000000001</v>
      </c>
      <c r="CJ955">
        <v>7.4000000999999996E-2</v>
      </c>
      <c r="CS955">
        <v>0</v>
      </c>
      <c r="CT955">
        <v>0</v>
      </c>
      <c r="CU955">
        <v>0</v>
      </c>
      <c r="CV955">
        <v>0.61799996999999995</v>
      </c>
      <c r="CW955">
        <v>0.435</v>
      </c>
      <c r="CX955">
        <v>0.183</v>
      </c>
      <c r="CY955">
        <v>0.28100002000000002</v>
      </c>
      <c r="CZ955">
        <v>0.28100002000000002</v>
      </c>
      <c r="DA955">
        <v>0</v>
      </c>
      <c r="DB955">
        <v>0</v>
      </c>
      <c r="DC955">
        <v>2.9999998999999999E-2</v>
      </c>
      <c r="DD955">
        <v>7.1000002000000006E-2</v>
      </c>
      <c r="DE955">
        <v>0</v>
      </c>
      <c r="DF955">
        <v>2017</v>
      </c>
      <c r="DR955">
        <v>0</v>
      </c>
      <c r="DS955">
        <v>0</v>
      </c>
      <c r="DT955">
        <v>0</v>
      </c>
      <c r="DU955">
        <v>0</v>
      </c>
      <c r="DV955">
        <v>11813</v>
      </c>
      <c r="EA955">
        <v>782</v>
      </c>
      <c r="EC955">
        <v>6034</v>
      </c>
      <c r="EF955">
        <v>58.991875</v>
      </c>
      <c r="EG955">
        <v>6034</v>
      </c>
      <c r="EV955">
        <v>18629</v>
      </c>
      <c r="EW955">
        <v>0</v>
      </c>
      <c r="EX955">
        <v>1</v>
      </c>
      <c r="FP955">
        <v>15531.493</v>
      </c>
      <c r="FQ955">
        <v>341637.06</v>
      </c>
      <c r="FV955">
        <v>11862.842000000001</v>
      </c>
      <c r="FW955">
        <v>369031.41</v>
      </c>
      <c r="GP955">
        <v>337.15100000000001</v>
      </c>
      <c r="GQ955">
        <v>369368.53</v>
      </c>
      <c r="GR955">
        <v>-355956.97</v>
      </c>
      <c r="GS955">
        <v>-336462.84</v>
      </c>
      <c r="GT955">
        <v>-19493.171999999999</v>
      </c>
      <c r="GX955">
        <v>-0.96299999999999997</v>
      </c>
      <c r="HA955">
        <v>-5532.0380999999998</v>
      </c>
      <c r="HE955">
        <v>-361489</v>
      </c>
      <c r="HF955">
        <v>1089994.8999999999</v>
      </c>
      <c r="HG955">
        <v>7321813</v>
      </c>
    </row>
    <row r="956" spans="1:215" x14ac:dyDescent="0.25">
      <c r="A956">
        <v>69</v>
      </c>
      <c r="B956" t="s">
        <v>1060</v>
      </c>
      <c r="C956">
        <v>2001</v>
      </c>
      <c r="E956" t="s">
        <v>1061</v>
      </c>
      <c r="F956">
        <v>1947</v>
      </c>
      <c r="G956">
        <v>0</v>
      </c>
      <c r="I956">
        <v>0</v>
      </c>
      <c r="J956" t="s">
        <v>1055</v>
      </c>
      <c r="K956" t="s">
        <v>1056</v>
      </c>
      <c r="L956" t="s">
        <v>1056</v>
      </c>
      <c r="M956">
        <v>1</v>
      </c>
      <c r="N956" t="s">
        <v>615</v>
      </c>
      <c r="O956">
        <v>0</v>
      </c>
      <c r="P956" t="s">
        <v>633</v>
      </c>
      <c r="Q956" t="s">
        <v>626</v>
      </c>
      <c r="R956">
        <v>2</v>
      </c>
      <c r="S956">
        <v>1</v>
      </c>
      <c r="T956" s="60">
        <v>37072</v>
      </c>
      <c r="U956" s="60">
        <v>37072</v>
      </c>
      <c r="V956" s="60">
        <v>37072</v>
      </c>
      <c r="W956" t="s">
        <v>201</v>
      </c>
      <c r="X956" t="s">
        <v>714</v>
      </c>
      <c r="Y956" t="s">
        <v>627</v>
      </c>
      <c r="Z956">
        <v>4.5000001999999997E-2</v>
      </c>
      <c r="AA956">
        <v>7.9999998000000003E-2</v>
      </c>
      <c r="AB956">
        <v>1</v>
      </c>
      <c r="AC956">
        <v>0</v>
      </c>
      <c r="AD956">
        <v>5</v>
      </c>
      <c r="AE956">
        <v>1</v>
      </c>
      <c r="AF956">
        <v>3</v>
      </c>
      <c r="AG956">
        <v>23</v>
      </c>
      <c r="BP956" s="60">
        <v>37072</v>
      </c>
      <c r="BQ956">
        <v>11495561</v>
      </c>
      <c r="BR956">
        <v>13449985</v>
      </c>
      <c r="BS956">
        <v>0.85500001999999997</v>
      </c>
      <c r="BT956">
        <v>1954423.6</v>
      </c>
      <c r="BV956">
        <v>3094572</v>
      </c>
      <c r="BW956">
        <v>514992</v>
      </c>
      <c r="BX956">
        <v>1</v>
      </c>
      <c r="BY956">
        <v>0</v>
      </c>
      <c r="BZ956">
        <v>0</v>
      </c>
      <c r="CA956">
        <v>0</v>
      </c>
      <c r="CC956">
        <v>-1.4999999999999999E-2</v>
      </c>
      <c r="CS956">
        <v>0</v>
      </c>
      <c r="CT956">
        <v>0</v>
      </c>
      <c r="CU956">
        <v>0</v>
      </c>
      <c r="CV956">
        <v>0.42540001999999999</v>
      </c>
      <c r="CW956">
        <v>0.33210000000000001</v>
      </c>
      <c r="CX956">
        <v>9.3299999999999994E-2</v>
      </c>
      <c r="CY956">
        <v>0.42320001000000002</v>
      </c>
      <c r="CZ956">
        <v>0.31840000000000002</v>
      </c>
      <c r="DA956">
        <v>0.10479999</v>
      </c>
      <c r="DB956">
        <v>9.8800003999999997E-2</v>
      </c>
      <c r="DC956">
        <v>4.1900000999999999E-2</v>
      </c>
      <c r="DD956">
        <v>1.0699999999999999E-2</v>
      </c>
      <c r="DE956">
        <v>0</v>
      </c>
      <c r="DF956">
        <v>2003</v>
      </c>
      <c r="DG956">
        <v>0.15738377000000001</v>
      </c>
      <c r="DH956">
        <v>2.2208466999999999E-2</v>
      </c>
      <c r="DI956">
        <v>0.1351753</v>
      </c>
      <c r="DJ956">
        <v>0.16641784000000001</v>
      </c>
      <c r="DK956">
        <v>0.1886263</v>
      </c>
      <c r="DL956">
        <v>487035.41</v>
      </c>
      <c r="DP956">
        <v>583717.68999999994</v>
      </c>
      <c r="DQ956">
        <v>3094572</v>
      </c>
      <c r="DR956">
        <v>0</v>
      </c>
      <c r="DS956">
        <v>1</v>
      </c>
      <c r="DT956">
        <v>1</v>
      </c>
      <c r="DU956">
        <v>1</v>
      </c>
      <c r="DV956">
        <v>73307</v>
      </c>
      <c r="DW956">
        <v>2684100</v>
      </c>
      <c r="DZ956">
        <v>36.615001999999997</v>
      </c>
      <c r="EA956">
        <v>5887</v>
      </c>
      <c r="EC956">
        <v>20994</v>
      </c>
      <c r="EF956">
        <v>18.709378999999998</v>
      </c>
      <c r="EG956">
        <v>17081</v>
      </c>
      <c r="EN956">
        <v>1748</v>
      </c>
      <c r="EP956">
        <v>2165</v>
      </c>
      <c r="EQ956">
        <v>1090</v>
      </c>
      <c r="ER956">
        <v>1075</v>
      </c>
      <c r="ES956">
        <v>0</v>
      </c>
      <c r="EV956">
        <v>100188</v>
      </c>
      <c r="EW956">
        <v>0</v>
      </c>
      <c r="EX956">
        <v>1</v>
      </c>
      <c r="FP956">
        <v>41109.773000000001</v>
      </c>
      <c r="FQ956">
        <v>514654.66</v>
      </c>
      <c r="FV956">
        <v>10042.413</v>
      </c>
      <c r="FW956">
        <v>565806.88</v>
      </c>
      <c r="FX956">
        <v>-746374.06</v>
      </c>
      <c r="FZ956">
        <v>355666.03</v>
      </c>
      <c r="GA956">
        <v>76479.327999999994</v>
      </c>
      <c r="GB956">
        <v>432145.34</v>
      </c>
      <c r="GG956">
        <v>112589.03</v>
      </c>
      <c r="GL956">
        <v>-22936.266</v>
      </c>
      <c r="GM956">
        <v>117526.79</v>
      </c>
      <c r="GN956">
        <v>-109956.02</v>
      </c>
      <c r="GP956">
        <v>1785.29</v>
      </c>
      <c r="GQ956">
        <v>350586.94</v>
      </c>
      <c r="GR956">
        <v>-392784.72</v>
      </c>
      <c r="GS956">
        <v>-373685.41</v>
      </c>
      <c r="GX956">
        <v>-59.521000000000001</v>
      </c>
      <c r="GZ956">
        <v>-19039.793000000001</v>
      </c>
      <c r="HA956">
        <v>-7663.6138000000001</v>
      </c>
      <c r="HB956">
        <v>-7516.0219999999999</v>
      </c>
      <c r="HD956">
        <v>-54.450001</v>
      </c>
      <c r="HE956">
        <v>-408018.81</v>
      </c>
      <c r="HF956">
        <v>35338.309000000001</v>
      </c>
      <c r="HG956">
        <v>10946158</v>
      </c>
    </row>
    <row r="957" spans="1:215" x14ac:dyDescent="0.25">
      <c r="A957">
        <v>69</v>
      </c>
      <c r="B957" t="s">
        <v>1060</v>
      </c>
      <c r="C957">
        <v>2002</v>
      </c>
      <c r="E957" t="s">
        <v>1061</v>
      </c>
      <c r="F957">
        <v>1947</v>
      </c>
      <c r="G957">
        <v>0</v>
      </c>
      <c r="I957">
        <v>0</v>
      </c>
      <c r="J957" t="s">
        <v>1055</v>
      </c>
      <c r="K957" t="s">
        <v>1056</v>
      </c>
      <c r="L957" t="s">
        <v>1056</v>
      </c>
      <c r="M957">
        <v>1</v>
      </c>
      <c r="N957" t="s">
        <v>615</v>
      </c>
      <c r="O957">
        <v>0</v>
      </c>
      <c r="P957" t="s">
        <v>633</v>
      </c>
      <c r="Q957" t="s">
        <v>626</v>
      </c>
      <c r="R957">
        <v>2</v>
      </c>
      <c r="S957">
        <v>1</v>
      </c>
      <c r="T957" s="60">
        <v>37437</v>
      </c>
      <c r="U957" s="60">
        <v>37437</v>
      </c>
      <c r="V957" s="60">
        <v>37437</v>
      </c>
      <c r="W957" t="s">
        <v>201</v>
      </c>
      <c r="X957" t="s">
        <v>714</v>
      </c>
      <c r="Y957" t="s">
        <v>627</v>
      </c>
      <c r="Z957">
        <v>4.5000001999999997E-2</v>
      </c>
      <c r="AA957">
        <v>7.9999998000000003E-2</v>
      </c>
      <c r="AB957">
        <v>1</v>
      </c>
      <c r="AC957">
        <v>0</v>
      </c>
      <c r="AD957">
        <v>5</v>
      </c>
      <c r="AE957">
        <v>1</v>
      </c>
      <c r="AF957">
        <v>3</v>
      </c>
      <c r="AG957">
        <v>22</v>
      </c>
      <c r="BP957" s="60">
        <v>37437</v>
      </c>
      <c r="BQ957">
        <v>12289048</v>
      </c>
      <c r="BR957">
        <v>14722878</v>
      </c>
      <c r="BS957">
        <v>0.83499997999999997</v>
      </c>
      <c r="BT957">
        <v>2433830</v>
      </c>
      <c r="BV957">
        <v>3189446.3</v>
      </c>
      <c r="BW957">
        <v>550513</v>
      </c>
      <c r="BX957">
        <v>0.95999997999999997</v>
      </c>
      <c r="BY957">
        <v>0</v>
      </c>
      <c r="BZ957">
        <v>0</v>
      </c>
      <c r="CA957">
        <v>0</v>
      </c>
      <c r="CC957">
        <v>-2.7000000999999999E-2</v>
      </c>
      <c r="CS957">
        <v>0</v>
      </c>
      <c r="CT957">
        <v>0</v>
      </c>
      <c r="CU957">
        <v>0</v>
      </c>
      <c r="CV957">
        <v>0.40200001000000002</v>
      </c>
      <c r="CW957">
        <v>0.30280000000000001</v>
      </c>
      <c r="CX957">
        <v>9.9200002999999995E-2</v>
      </c>
      <c r="CY957">
        <v>0.4763</v>
      </c>
      <c r="CZ957">
        <v>0.36470002000000001</v>
      </c>
      <c r="DA957">
        <v>0.1116</v>
      </c>
      <c r="DB957">
        <v>8.6099996999999998E-2</v>
      </c>
      <c r="DC957">
        <v>2.5899999E-2</v>
      </c>
      <c r="DD957">
        <v>9.7000000000000003E-3</v>
      </c>
      <c r="DE957">
        <v>0</v>
      </c>
      <c r="DF957">
        <v>2004</v>
      </c>
      <c r="DG957">
        <v>0.16294947000000001</v>
      </c>
      <c r="DH957">
        <v>3.0359864E-2</v>
      </c>
      <c r="DI957">
        <v>0.13258961</v>
      </c>
      <c r="DJ957">
        <v>0.17260458000000001</v>
      </c>
      <c r="DK957">
        <v>0.20296444</v>
      </c>
      <c r="DL957">
        <v>519718.59</v>
      </c>
      <c r="DP957">
        <v>647344.18999999994</v>
      </c>
      <c r="DQ957">
        <v>3189446.3</v>
      </c>
      <c r="DR957">
        <v>0</v>
      </c>
      <c r="DS957">
        <v>1</v>
      </c>
      <c r="DT957">
        <v>1</v>
      </c>
      <c r="DU957">
        <v>1</v>
      </c>
      <c r="DV957">
        <v>75518</v>
      </c>
      <c r="DW957">
        <v>2877700</v>
      </c>
      <c r="DZ957">
        <v>38.105998999999997</v>
      </c>
      <c r="EA957">
        <v>6480</v>
      </c>
      <c r="EC957">
        <v>22221</v>
      </c>
      <c r="EF957">
        <v>19.719346999999999</v>
      </c>
      <c r="EG957">
        <v>18014</v>
      </c>
      <c r="EN957">
        <v>1177</v>
      </c>
      <c r="EP957">
        <v>3030</v>
      </c>
      <c r="EQ957">
        <v>1907</v>
      </c>
      <c r="ER957">
        <v>1123</v>
      </c>
      <c r="ES957">
        <v>0</v>
      </c>
      <c r="EV957">
        <v>104219</v>
      </c>
      <c r="EW957">
        <v>0</v>
      </c>
      <c r="EX957">
        <v>1</v>
      </c>
      <c r="FP957">
        <v>44191.906000000003</v>
      </c>
      <c r="FQ957">
        <v>528751.43999999994</v>
      </c>
      <c r="FV957">
        <v>20290.210999999999</v>
      </c>
      <c r="FW957">
        <v>593233.56000000006</v>
      </c>
      <c r="FX957">
        <v>-840939.31</v>
      </c>
      <c r="FZ957">
        <v>307532.06</v>
      </c>
      <c r="GA957">
        <v>89110.968999999997</v>
      </c>
      <c r="GB957">
        <v>396643.03</v>
      </c>
      <c r="GG957">
        <v>93129.702999999994</v>
      </c>
      <c r="GL957">
        <v>-23097.678</v>
      </c>
      <c r="GM957">
        <v>49687.972999999998</v>
      </c>
      <c r="GN957">
        <v>-43280.074000000001</v>
      </c>
      <c r="GP957">
        <v>1958.6389999999999</v>
      </c>
      <c r="GQ957">
        <v>227335.88</v>
      </c>
      <c r="GR957">
        <v>-438183.59</v>
      </c>
      <c r="GS957">
        <v>-415508.16</v>
      </c>
      <c r="GX957">
        <v>-53.701000000000001</v>
      </c>
      <c r="GZ957">
        <v>-22621.741999999998</v>
      </c>
      <c r="HA957">
        <v>-13427.143</v>
      </c>
      <c r="HB957">
        <v>-8696.2392999999993</v>
      </c>
      <c r="HD957">
        <v>-1.6839999999999999</v>
      </c>
      <c r="HE957">
        <v>-460308.66</v>
      </c>
      <c r="HF957">
        <v>66176.648000000001</v>
      </c>
      <c r="HG957">
        <v>10779362</v>
      </c>
    </row>
    <row r="958" spans="1:215" x14ac:dyDescent="0.25">
      <c r="A958">
        <v>69</v>
      </c>
      <c r="B958" t="s">
        <v>1060</v>
      </c>
      <c r="C958">
        <v>2003</v>
      </c>
      <c r="E958" t="s">
        <v>1061</v>
      </c>
      <c r="F958">
        <v>1947</v>
      </c>
      <c r="G958">
        <v>0</v>
      </c>
      <c r="I958">
        <v>0</v>
      </c>
      <c r="J958" t="s">
        <v>1055</v>
      </c>
      <c r="K958" t="s">
        <v>1056</v>
      </c>
      <c r="L958" t="s">
        <v>1056</v>
      </c>
      <c r="M958">
        <v>1</v>
      </c>
      <c r="N958" t="s">
        <v>615</v>
      </c>
      <c r="O958">
        <v>0</v>
      </c>
      <c r="P958" t="s">
        <v>633</v>
      </c>
      <c r="Q958" t="s">
        <v>626</v>
      </c>
      <c r="R958">
        <v>2</v>
      </c>
      <c r="S958">
        <v>1</v>
      </c>
      <c r="T958" s="60">
        <v>37802</v>
      </c>
      <c r="U958" s="60">
        <v>37802</v>
      </c>
      <c r="V958" s="60">
        <v>37802</v>
      </c>
      <c r="W958" t="s">
        <v>201</v>
      </c>
      <c r="X958" t="s">
        <v>714</v>
      </c>
      <c r="Y958" t="s">
        <v>627</v>
      </c>
      <c r="Z958">
        <v>3.5000000000000003E-2</v>
      </c>
      <c r="AA958">
        <v>7.9999998000000003E-2</v>
      </c>
      <c r="AB958">
        <v>1</v>
      </c>
      <c r="AC958">
        <v>0</v>
      </c>
      <c r="AD958">
        <v>5</v>
      </c>
      <c r="AE958">
        <v>1</v>
      </c>
      <c r="AF958">
        <v>3</v>
      </c>
      <c r="AG958">
        <v>21</v>
      </c>
      <c r="BP958" s="60">
        <v>37802</v>
      </c>
      <c r="BQ958">
        <v>12928806</v>
      </c>
      <c r="BR958">
        <v>15541298</v>
      </c>
      <c r="BS958">
        <v>0.83199995999999998</v>
      </c>
      <c r="BT958">
        <v>2612492.2999999998</v>
      </c>
      <c r="BV958">
        <v>3376214.3</v>
      </c>
      <c r="BW958">
        <v>630511.68999999994</v>
      </c>
      <c r="BX958">
        <v>0.88999998999999996</v>
      </c>
      <c r="BY958">
        <v>0</v>
      </c>
      <c r="BZ958">
        <v>0</v>
      </c>
      <c r="CA958">
        <v>0</v>
      </c>
      <c r="CC958">
        <v>5.0000001000000002E-2</v>
      </c>
      <c r="CG958">
        <v>3.7999999E-2</v>
      </c>
      <c r="CJ958">
        <v>8.1000000000000003E-2</v>
      </c>
      <c r="CP958">
        <v>0.109</v>
      </c>
      <c r="CQ958">
        <v>1984</v>
      </c>
      <c r="CS958">
        <v>0</v>
      </c>
      <c r="CT958">
        <v>0</v>
      </c>
      <c r="CU958">
        <v>0</v>
      </c>
      <c r="CV958">
        <v>0.44889997999999998</v>
      </c>
      <c r="CW958">
        <v>0.34720001</v>
      </c>
      <c r="CX958">
        <v>0.1017</v>
      </c>
      <c r="CY958">
        <v>0.44069998999999999</v>
      </c>
      <c r="CZ958">
        <v>0.34720001</v>
      </c>
      <c r="DA958">
        <v>9.3299999999999994E-2</v>
      </c>
      <c r="DB958">
        <v>7.1800001000000002E-2</v>
      </c>
      <c r="DC958">
        <v>4.2900000000000001E-2</v>
      </c>
      <c r="DD958">
        <v>8.6999999999999994E-3</v>
      </c>
      <c r="DE958">
        <v>0</v>
      </c>
      <c r="DF958">
        <v>2005</v>
      </c>
      <c r="DG958">
        <v>0.15838849999999999</v>
      </c>
      <c r="DH958">
        <v>1.3864473E-2</v>
      </c>
      <c r="DI958">
        <v>0.14452402</v>
      </c>
      <c r="DJ958">
        <v>0.18675108000000001</v>
      </c>
      <c r="DK958">
        <v>0.20061556</v>
      </c>
      <c r="DL958">
        <v>534753.5</v>
      </c>
      <c r="DP958">
        <v>677321.13</v>
      </c>
      <c r="DQ958">
        <v>3376214.3</v>
      </c>
      <c r="DR958">
        <v>0</v>
      </c>
      <c r="DS958">
        <v>1</v>
      </c>
      <c r="DT958">
        <v>1</v>
      </c>
      <c r="DU958">
        <v>1</v>
      </c>
      <c r="DV958">
        <v>77569</v>
      </c>
      <c r="DW958">
        <v>3040100</v>
      </c>
      <c r="DX958">
        <v>44.799999</v>
      </c>
      <c r="DY958">
        <v>8.6999998000000005</v>
      </c>
      <c r="DZ958">
        <v>39.193001000000002</v>
      </c>
      <c r="EA958">
        <v>7159</v>
      </c>
      <c r="EC958">
        <v>23480</v>
      </c>
      <c r="EF958">
        <v>20.658072000000001</v>
      </c>
      <c r="EG958">
        <v>19042</v>
      </c>
      <c r="EN958">
        <v>1288</v>
      </c>
      <c r="EP958">
        <v>3150</v>
      </c>
      <c r="EQ958">
        <v>1976</v>
      </c>
      <c r="ER958">
        <v>1174</v>
      </c>
      <c r="ES958">
        <v>0</v>
      </c>
      <c r="EV958">
        <v>108208</v>
      </c>
      <c r="EW958">
        <v>0</v>
      </c>
      <c r="EX958">
        <v>1</v>
      </c>
      <c r="FP958">
        <v>45884.52</v>
      </c>
      <c r="FQ958">
        <v>560540.5</v>
      </c>
      <c r="FV958">
        <v>23089.287</v>
      </c>
      <c r="FW958">
        <v>629514.25</v>
      </c>
      <c r="FX958">
        <v>222344.11</v>
      </c>
      <c r="FZ958">
        <v>272514.59000000003</v>
      </c>
      <c r="GA958">
        <v>111003.85</v>
      </c>
      <c r="GB958">
        <v>383518.47</v>
      </c>
      <c r="GG958">
        <v>83957.148000000001</v>
      </c>
      <c r="GL958">
        <v>-22027.493999999999</v>
      </c>
      <c r="GM958">
        <v>25293.440999999999</v>
      </c>
      <c r="GN958">
        <v>-20250.900000000001</v>
      </c>
      <c r="GP958">
        <v>1893.3119999999999</v>
      </c>
      <c r="GQ958">
        <v>1304242.3999999999</v>
      </c>
      <c r="GR958">
        <v>-485051.53</v>
      </c>
      <c r="GS958">
        <v>-460209.13</v>
      </c>
      <c r="GX958">
        <v>-50.407001000000001</v>
      </c>
      <c r="GZ958">
        <v>-24792.006000000001</v>
      </c>
      <c r="HA958">
        <v>-8715.3906000000006</v>
      </c>
      <c r="HB958">
        <v>-9600.1854999999996</v>
      </c>
      <c r="HD958">
        <v>-6709.52</v>
      </c>
      <c r="HE958">
        <v>-510076.63</v>
      </c>
      <c r="HF958">
        <v>-124805.57</v>
      </c>
      <c r="HG958">
        <v>11448722</v>
      </c>
    </row>
    <row r="959" spans="1:215" x14ac:dyDescent="0.25">
      <c r="A959">
        <v>69</v>
      </c>
      <c r="B959" t="s">
        <v>1060</v>
      </c>
      <c r="C959">
        <v>2004</v>
      </c>
      <c r="E959" t="s">
        <v>1061</v>
      </c>
      <c r="F959">
        <v>1947</v>
      </c>
      <c r="G959">
        <v>0</v>
      </c>
      <c r="I959">
        <v>0</v>
      </c>
      <c r="J959" t="s">
        <v>1055</v>
      </c>
      <c r="K959" t="s">
        <v>1056</v>
      </c>
      <c r="L959" t="s">
        <v>1056</v>
      </c>
      <c r="M959">
        <v>1</v>
      </c>
      <c r="N959" t="s">
        <v>615</v>
      </c>
      <c r="O959">
        <v>0</v>
      </c>
      <c r="P959" t="s">
        <v>633</v>
      </c>
      <c r="Q959" t="s">
        <v>626</v>
      </c>
      <c r="R959">
        <v>2</v>
      </c>
      <c r="S959">
        <v>1</v>
      </c>
      <c r="T959" s="60">
        <v>38168</v>
      </c>
      <c r="U959" s="60">
        <v>38168</v>
      </c>
      <c r="V959" s="60">
        <v>38168</v>
      </c>
      <c r="W959" t="s">
        <v>201</v>
      </c>
      <c r="X959" t="s">
        <v>714</v>
      </c>
      <c r="Y959" t="s">
        <v>627</v>
      </c>
      <c r="Z959">
        <v>3.5000000000000003E-2</v>
      </c>
      <c r="AA959">
        <v>7.9999998000000003E-2</v>
      </c>
      <c r="AB959">
        <v>1</v>
      </c>
      <c r="AC959">
        <v>0</v>
      </c>
      <c r="AD959">
        <v>5</v>
      </c>
      <c r="AE959">
        <v>1</v>
      </c>
      <c r="AF959">
        <v>3</v>
      </c>
      <c r="AG959">
        <v>30</v>
      </c>
      <c r="BP959" s="60">
        <v>38168</v>
      </c>
      <c r="BQ959">
        <v>13670516</v>
      </c>
      <c r="BR959">
        <v>16977008</v>
      </c>
      <c r="BS959">
        <v>0.80500000999999999</v>
      </c>
      <c r="BT959">
        <v>3306493</v>
      </c>
      <c r="BV959">
        <v>3542722.3</v>
      </c>
      <c r="BW959">
        <v>650105</v>
      </c>
      <c r="BX959">
        <v>1</v>
      </c>
      <c r="BY959">
        <v>0</v>
      </c>
      <c r="BZ959">
        <v>0</v>
      </c>
      <c r="CA959">
        <v>0</v>
      </c>
      <c r="CC959">
        <v>0.12100001000000001</v>
      </c>
      <c r="CE959">
        <v>4.6999998000000001E-2</v>
      </c>
      <c r="CG959">
        <v>3.9999999000000001E-2</v>
      </c>
      <c r="CJ959">
        <v>9.0000003999999995E-2</v>
      </c>
      <c r="CP959">
        <v>0.11</v>
      </c>
      <c r="CQ959">
        <v>1984</v>
      </c>
      <c r="CS959">
        <v>0</v>
      </c>
      <c r="CT959">
        <v>0</v>
      </c>
      <c r="CU959">
        <v>0</v>
      </c>
      <c r="CV959">
        <v>0.495</v>
      </c>
      <c r="CW959">
        <v>0.39500001000000001</v>
      </c>
      <c r="CX959">
        <v>0.1</v>
      </c>
      <c r="CY959">
        <v>0.40060002</v>
      </c>
      <c r="CZ959">
        <v>0.30700000999999999</v>
      </c>
      <c r="DA959">
        <v>9.3599997000000004E-2</v>
      </c>
      <c r="DB959">
        <v>0</v>
      </c>
      <c r="DC959">
        <v>1.8499999999999999E-2</v>
      </c>
      <c r="DD959">
        <v>8.5900001000000004E-2</v>
      </c>
      <c r="DE959">
        <v>0</v>
      </c>
      <c r="DF959">
        <v>2006</v>
      </c>
      <c r="DG959">
        <v>0.15905705000000001</v>
      </c>
      <c r="DH959">
        <v>1.3379574E-2</v>
      </c>
      <c r="DI959">
        <v>0.14567748</v>
      </c>
      <c r="DJ959">
        <v>0.18350437</v>
      </c>
      <c r="DK959">
        <v>0.19688395</v>
      </c>
      <c r="DL959">
        <v>563502.88</v>
      </c>
      <c r="DP959">
        <v>697515</v>
      </c>
      <c r="DQ959">
        <v>3542772.3</v>
      </c>
      <c r="DR959">
        <v>0</v>
      </c>
      <c r="DS959">
        <v>1</v>
      </c>
      <c r="DT959">
        <v>1</v>
      </c>
      <c r="DU959">
        <v>1</v>
      </c>
      <c r="DV959">
        <v>79848</v>
      </c>
      <c r="DW959">
        <v>3199500</v>
      </c>
      <c r="DX959">
        <v>45.099997999999999</v>
      </c>
      <c r="DY959">
        <v>8.6999998000000005</v>
      </c>
      <c r="DZ959">
        <v>40.069000000000003</v>
      </c>
      <c r="EA959">
        <v>7397</v>
      </c>
      <c r="EC959">
        <v>24987</v>
      </c>
      <c r="EF959">
        <v>21.503899000000001</v>
      </c>
      <c r="EG959">
        <v>20314</v>
      </c>
      <c r="EN959">
        <v>1393</v>
      </c>
      <c r="EP959">
        <v>3280</v>
      </c>
      <c r="EQ959">
        <v>2042</v>
      </c>
      <c r="ER959">
        <v>1238</v>
      </c>
      <c r="ES959">
        <v>0</v>
      </c>
      <c r="EV959">
        <v>112232</v>
      </c>
      <c r="EW959">
        <v>0</v>
      </c>
      <c r="EX959">
        <v>1</v>
      </c>
      <c r="FP959">
        <v>51650.773000000001</v>
      </c>
      <c r="FQ959">
        <v>635287.5</v>
      </c>
      <c r="FV959">
        <v>32786.741999999998</v>
      </c>
      <c r="FW959">
        <v>719725.06</v>
      </c>
      <c r="FX959">
        <v>1251451</v>
      </c>
      <c r="FZ959">
        <v>248808.7</v>
      </c>
      <c r="GA959">
        <v>139224.79999999999</v>
      </c>
      <c r="GB959">
        <v>388033.5</v>
      </c>
      <c r="GG959">
        <v>81211.460999999996</v>
      </c>
      <c r="GL959">
        <v>-24884.697</v>
      </c>
      <c r="GM959">
        <v>19040.123</v>
      </c>
      <c r="GN959">
        <v>-13990.481</v>
      </c>
      <c r="GP959">
        <v>1758.434</v>
      </c>
      <c r="GQ959">
        <v>2422344.5</v>
      </c>
      <c r="GR959">
        <v>-537317.93999999994</v>
      </c>
      <c r="GS959">
        <v>-509475.31</v>
      </c>
      <c r="GX959">
        <v>-46.289000999999999</v>
      </c>
      <c r="GZ959">
        <v>-27796.346000000001</v>
      </c>
      <c r="HA959">
        <v>-9139.8613000000005</v>
      </c>
      <c r="HB959">
        <v>-9794.5370999999996</v>
      </c>
      <c r="HE959">
        <v>-556252.31000000006</v>
      </c>
      <c r="HF959">
        <v>-317412.25</v>
      </c>
      <c r="HG959">
        <v>12997402</v>
      </c>
    </row>
    <row r="960" spans="1:215" x14ac:dyDescent="0.25">
      <c r="A960">
        <v>69</v>
      </c>
      <c r="B960" t="s">
        <v>1060</v>
      </c>
      <c r="C960">
        <v>2005</v>
      </c>
      <c r="E960" t="s">
        <v>1061</v>
      </c>
      <c r="F960">
        <v>1947</v>
      </c>
      <c r="G960">
        <v>0</v>
      </c>
      <c r="I960">
        <v>0</v>
      </c>
      <c r="J960" t="s">
        <v>1055</v>
      </c>
      <c r="K960" t="s">
        <v>1056</v>
      </c>
      <c r="L960" t="s">
        <v>1056</v>
      </c>
      <c r="M960">
        <v>1</v>
      </c>
      <c r="N960" t="s">
        <v>615</v>
      </c>
      <c r="O960">
        <v>0</v>
      </c>
      <c r="P960" t="s">
        <v>633</v>
      </c>
      <c r="Q960" t="s">
        <v>626</v>
      </c>
      <c r="R960">
        <v>2</v>
      </c>
      <c r="S960">
        <v>1</v>
      </c>
      <c r="T960" s="60">
        <v>38533</v>
      </c>
      <c r="U960" s="60">
        <v>38533</v>
      </c>
      <c r="V960" s="60">
        <v>38533</v>
      </c>
      <c r="W960" t="s">
        <v>201</v>
      </c>
      <c r="X960" t="s">
        <v>714</v>
      </c>
      <c r="Y960" t="s">
        <v>627</v>
      </c>
      <c r="Z960">
        <v>3.5000000000000003E-2</v>
      </c>
      <c r="AA960">
        <v>7.9999998000000003E-2</v>
      </c>
      <c r="AB960">
        <v>1</v>
      </c>
      <c r="AC960">
        <v>0</v>
      </c>
      <c r="AD960">
        <v>5</v>
      </c>
      <c r="AE960">
        <v>1</v>
      </c>
      <c r="AF960">
        <v>3</v>
      </c>
      <c r="AG960">
        <v>30</v>
      </c>
      <c r="BP960" s="60">
        <v>38533</v>
      </c>
      <c r="BQ960">
        <v>14492171</v>
      </c>
      <c r="BR960">
        <v>18744126</v>
      </c>
      <c r="BS960">
        <v>0.77300000000000002</v>
      </c>
      <c r="BT960">
        <v>4251956</v>
      </c>
      <c r="BV960">
        <v>3841307</v>
      </c>
      <c r="BW960">
        <v>696686.63</v>
      </c>
      <c r="BX960">
        <v>1</v>
      </c>
      <c r="BY960">
        <v>0</v>
      </c>
      <c r="BZ960">
        <v>0</v>
      </c>
      <c r="CA960">
        <v>0</v>
      </c>
      <c r="CC960">
        <v>9.3000001999999998E-2</v>
      </c>
      <c r="CE960">
        <v>8.7999999999999995E-2</v>
      </c>
      <c r="CG960">
        <v>4.3000001000000003E-2</v>
      </c>
      <c r="CJ960">
        <v>8.5000001000000006E-2</v>
      </c>
      <c r="CP960">
        <v>0.109</v>
      </c>
      <c r="CQ960">
        <v>1984</v>
      </c>
      <c r="CS960">
        <v>0</v>
      </c>
      <c r="CT960">
        <v>0</v>
      </c>
      <c r="CU960">
        <v>0</v>
      </c>
      <c r="CV960">
        <v>0.53670001000000001</v>
      </c>
      <c r="CW960">
        <v>0.43759998999999999</v>
      </c>
      <c r="CX960">
        <v>9.9100000999999993E-2</v>
      </c>
      <c r="CY960">
        <v>0.34699999999999998</v>
      </c>
      <c r="CZ960">
        <v>0.25220000999999997</v>
      </c>
      <c r="DA960">
        <v>9.4799994999999998E-2</v>
      </c>
      <c r="DB960">
        <v>0</v>
      </c>
      <c r="DC960">
        <v>2.4199999999999999E-2</v>
      </c>
      <c r="DD960">
        <v>9.2100002E-2</v>
      </c>
      <c r="DE960">
        <v>0</v>
      </c>
      <c r="DF960">
        <v>2007</v>
      </c>
      <c r="DG960">
        <v>0.15838562</v>
      </c>
      <c r="DH960">
        <v>2.2885084E-2</v>
      </c>
      <c r="DI960">
        <v>0.13550054</v>
      </c>
      <c r="DJ960">
        <v>0.18136708000000001</v>
      </c>
      <c r="DK960">
        <v>0.20425217000000001</v>
      </c>
      <c r="DL960">
        <v>608407.81000000006</v>
      </c>
      <c r="DP960">
        <v>784595.31</v>
      </c>
      <c r="DQ960">
        <v>3841307</v>
      </c>
      <c r="DR960">
        <v>0</v>
      </c>
      <c r="DS960">
        <v>1</v>
      </c>
      <c r="DT960">
        <v>1</v>
      </c>
      <c r="DU960">
        <v>1</v>
      </c>
      <c r="DV960">
        <v>83224</v>
      </c>
      <c r="DW960">
        <v>3404000</v>
      </c>
      <c r="DX960">
        <v>45.099997999999999</v>
      </c>
      <c r="DY960">
        <v>8.6999998000000005</v>
      </c>
      <c r="DZ960">
        <v>40.901001000000001</v>
      </c>
      <c r="EA960">
        <v>8676</v>
      </c>
      <c r="EC960">
        <v>26978</v>
      </c>
      <c r="EF960">
        <v>22.429870999999999</v>
      </c>
      <c r="EG960">
        <v>21992</v>
      </c>
      <c r="EN960">
        <v>1528</v>
      </c>
      <c r="EP960">
        <v>3458</v>
      </c>
      <c r="EQ960">
        <v>2138</v>
      </c>
      <c r="ER960">
        <v>1320</v>
      </c>
      <c r="ES960">
        <v>0</v>
      </c>
      <c r="EV960">
        <v>118878</v>
      </c>
      <c r="EW960">
        <v>0</v>
      </c>
      <c r="EX960">
        <v>1</v>
      </c>
      <c r="FP960">
        <v>56736.703000000001</v>
      </c>
      <c r="FQ960">
        <v>688139.44</v>
      </c>
      <c r="FV960">
        <v>47847.586000000003</v>
      </c>
      <c r="FW960">
        <v>792723.69</v>
      </c>
      <c r="FX960">
        <v>982002.69</v>
      </c>
      <c r="FZ960">
        <v>240237.44</v>
      </c>
      <c r="GA960">
        <v>211913.28</v>
      </c>
      <c r="GB960">
        <v>452150.72</v>
      </c>
      <c r="GG960">
        <v>72430.233999999997</v>
      </c>
      <c r="GL960">
        <v>-20179.039000000001</v>
      </c>
      <c r="GM960">
        <v>35654.690999999999</v>
      </c>
      <c r="GN960">
        <v>-30817.473000000002</v>
      </c>
      <c r="GP960">
        <v>2860.0720000000001</v>
      </c>
      <c r="GQ960">
        <v>2286825.5</v>
      </c>
      <c r="GR960">
        <v>-605113.06000000006</v>
      </c>
      <c r="GS960">
        <v>-574098.43999999994</v>
      </c>
      <c r="GX960">
        <v>-41.869999</v>
      </c>
      <c r="GZ960">
        <v>-30972.75</v>
      </c>
      <c r="HA960">
        <v>-11107.225</v>
      </c>
      <c r="HB960">
        <v>-8970.5360999999994</v>
      </c>
      <c r="HE960">
        <v>-625190.81000000006</v>
      </c>
      <c r="HF960">
        <v>-283071.13</v>
      </c>
      <c r="HG960">
        <v>14375965</v>
      </c>
    </row>
    <row r="961" spans="1:215" x14ac:dyDescent="0.25">
      <c r="A961">
        <v>69</v>
      </c>
      <c r="B961" t="s">
        <v>1060</v>
      </c>
      <c r="C961">
        <v>2006</v>
      </c>
      <c r="E961" t="s">
        <v>1061</v>
      </c>
      <c r="F961">
        <v>1947</v>
      </c>
      <c r="G961">
        <v>0</v>
      </c>
      <c r="I961">
        <v>0</v>
      </c>
      <c r="J961" t="s">
        <v>1055</v>
      </c>
      <c r="K961" t="s">
        <v>1056</v>
      </c>
      <c r="L961" t="s">
        <v>1056</v>
      </c>
      <c r="M961">
        <v>1</v>
      </c>
      <c r="N961" t="s">
        <v>615</v>
      </c>
      <c r="O961">
        <v>0</v>
      </c>
      <c r="P961" t="s">
        <v>633</v>
      </c>
      <c r="Q961" t="s">
        <v>626</v>
      </c>
      <c r="R961">
        <v>2</v>
      </c>
      <c r="S961">
        <v>1</v>
      </c>
      <c r="T961" s="60">
        <v>38898</v>
      </c>
      <c r="U961" s="60">
        <v>38898</v>
      </c>
      <c r="V961" s="60">
        <v>38898</v>
      </c>
      <c r="W961" t="s">
        <v>201</v>
      </c>
      <c r="X961" t="s">
        <v>714</v>
      </c>
      <c r="Y961" t="s">
        <v>627</v>
      </c>
      <c r="Z961">
        <v>3.5000000000000003E-2</v>
      </c>
      <c r="AA961">
        <v>7.9999998000000003E-2</v>
      </c>
      <c r="AB961">
        <v>1</v>
      </c>
      <c r="AC961">
        <v>0</v>
      </c>
      <c r="AD961">
        <v>5</v>
      </c>
      <c r="AE961">
        <v>1</v>
      </c>
      <c r="AF961">
        <v>3</v>
      </c>
      <c r="AG961">
        <v>30</v>
      </c>
      <c r="BP961" s="60">
        <v>38898</v>
      </c>
      <c r="BQ961">
        <v>15566606</v>
      </c>
      <c r="BR961">
        <v>20344634</v>
      </c>
      <c r="BS961">
        <v>0.76499998999999996</v>
      </c>
      <c r="BT961">
        <v>4778029</v>
      </c>
      <c r="BV961">
        <v>4214298</v>
      </c>
      <c r="BW961">
        <v>795295.69</v>
      </c>
      <c r="BX961">
        <v>0.97000003000000001</v>
      </c>
      <c r="BY961">
        <v>0</v>
      </c>
      <c r="BZ961">
        <v>0</v>
      </c>
      <c r="CA961">
        <v>0</v>
      </c>
      <c r="CC961">
        <v>8.7999999999999995E-2</v>
      </c>
      <c r="CE961">
        <v>0.10100000000000001</v>
      </c>
      <c r="CG961">
        <v>6.4000003E-2</v>
      </c>
      <c r="CJ961">
        <v>7.9999998000000003E-2</v>
      </c>
      <c r="CP961">
        <v>0.108</v>
      </c>
      <c r="CQ961">
        <v>1984</v>
      </c>
      <c r="CS961">
        <v>0</v>
      </c>
      <c r="CT961">
        <v>0</v>
      </c>
      <c r="CU961">
        <v>0</v>
      </c>
      <c r="CV961">
        <v>0.53029996000000001</v>
      </c>
      <c r="CW961">
        <v>0.43659999999999999</v>
      </c>
      <c r="CX961">
        <v>9.3699999000000006E-2</v>
      </c>
      <c r="CY961">
        <v>0.35830002999999999</v>
      </c>
      <c r="CZ961">
        <v>0.26450002</v>
      </c>
      <c r="DA961">
        <v>9.3800000999999994E-2</v>
      </c>
      <c r="DB961">
        <v>0</v>
      </c>
      <c r="DC961">
        <v>1.6199999999999999E-2</v>
      </c>
      <c r="DD961">
        <v>9.5200002000000006E-2</v>
      </c>
      <c r="DE961">
        <v>0</v>
      </c>
      <c r="DF961">
        <v>2008</v>
      </c>
      <c r="DG961">
        <v>0.15610224</v>
      </c>
      <c r="DH961">
        <v>1.5531108E-2</v>
      </c>
      <c r="DI961">
        <v>0.14057112999999999</v>
      </c>
      <c r="DJ961">
        <v>0.18871367999999999</v>
      </c>
      <c r="DK961">
        <v>0.20424479000000001</v>
      </c>
      <c r="DL961">
        <v>657861.38</v>
      </c>
      <c r="DP961">
        <v>860748.38</v>
      </c>
      <c r="DQ961">
        <v>4214298</v>
      </c>
      <c r="DR961">
        <v>0</v>
      </c>
      <c r="DS961">
        <v>1</v>
      </c>
      <c r="DT961">
        <v>1</v>
      </c>
      <c r="DU961">
        <v>1</v>
      </c>
      <c r="DV961">
        <v>87020</v>
      </c>
      <c r="DW961">
        <v>3648600</v>
      </c>
      <c r="DX961">
        <v>45.099997999999999</v>
      </c>
      <c r="DY961">
        <v>8.5</v>
      </c>
      <c r="DZ961">
        <v>41.929001</v>
      </c>
      <c r="EA961">
        <v>9730</v>
      </c>
      <c r="EC961">
        <v>28933</v>
      </c>
      <c r="EF961">
        <v>23.503508</v>
      </c>
      <c r="EG961">
        <v>23626</v>
      </c>
      <c r="EN961">
        <v>1670</v>
      </c>
      <c r="EP961">
        <v>3637</v>
      </c>
      <c r="EQ961">
        <v>2260</v>
      </c>
      <c r="ER961">
        <v>1377</v>
      </c>
      <c r="ES961">
        <v>0</v>
      </c>
      <c r="EV961">
        <v>125683</v>
      </c>
      <c r="EW961">
        <v>0</v>
      </c>
      <c r="EX961">
        <v>1</v>
      </c>
      <c r="FP961">
        <v>62623.976999999999</v>
      </c>
      <c r="FQ961">
        <v>737520.63</v>
      </c>
      <c r="FV961">
        <v>35037.938000000002</v>
      </c>
      <c r="FW961">
        <v>835182.56</v>
      </c>
      <c r="FX961">
        <v>1026179.8</v>
      </c>
      <c r="FZ961">
        <v>269710.03000000003</v>
      </c>
      <c r="GA961">
        <v>220695.08</v>
      </c>
      <c r="GB961">
        <v>490405.09</v>
      </c>
      <c r="GG961">
        <v>69022.827999999994</v>
      </c>
      <c r="GL961">
        <v>-23638.859</v>
      </c>
      <c r="GM961">
        <v>69477.766000000003</v>
      </c>
      <c r="GN961">
        <v>-64175.129000000001</v>
      </c>
      <c r="GP961">
        <v>2685.9560999999999</v>
      </c>
      <c r="GQ961">
        <v>2405140</v>
      </c>
      <c r="GR961">
        <v>-680027</v>
      </c>
      <c r="GS961">
        <v>-644534.31000000006</v>
      </c>
      <c r="GX961">
        <v>-35.485000999999997</v>
      </c>
      <c r="GZ961">
        <v>-35457.167999999998</v>
      </c>
      <c r="HA961">
        <v>-11185.833000000001</v>
      </c>
      <c r="HB961">
        <v>-8212.7968999999994</v>
      </c>
      <c r="HD961">
        <v>-4673.1021000000001</v>
      </c>
      <c r="HE961">
        <v>-704098.69</v>
      </c>
      <c r="HF961">
        <v>-300140.59000000003</v>
      </c>
      <c r="HG961">
        <v>15776866</v>
      </c>
    </row>
    <row r="962" spans="1:215" x14ac:dyDescent="0.25">
      <c r="A962">
        <v>69</v>
      </c>
      <c r="B962" t="s">
        <v>1060</v>
      </c>
      <c r="C962">
        <v>2007</v>
      </c>
      <c r="E962" t="s">
        <v>1061</v>
      </c>
      <c r="F962">
        <v>1947</v>
      </c>
      <c r="G962">
        <v>0</v>
      </c>
      <c r="I962">
        <v>0</v>
      </c>
      <c r="J962" t="s">
        <v>1055</v>
      </c>
      <c r="K962" t="s">
        <v>1056</v>
      </c>
      <c r="L962" t="s">
        <v>1056</v>
      </c>
      <c r="M962">
        <v>1</v>
      </c>
      <c r="N962" t="s">
        <v>615</v>
      </c>
      <c r="O962">
        <v>0</v>
      </c>
      <c r="P962" t="s">
        <v>633</v>
      </c>
      <c r="Q962" t="s">
        <v>626</v>
      </c>
      <c r="R962">
        <v>2</v>
      </c>
      <c r="S962">
        <v>1</v>
      </c>
      <c r="T962" s="60">
        <v>39263</v>
      </c>
      <c r="U962" s="60">
        <v>39263</v>
      </c>
      <c r="V962" s="60">
        <v>39263</v>
      </c>
      <c r="W962" t="s">
        <v>201</v>
      </c>
      <c r="X962" t="s">
        <v>714</v>
      </c>
      <c r="Y962" t="s">
        <v>627</v>
      </c>
      <c r="Z962">
        <v>3.5000000000000003E-2</v>
      </c>
      <c r="AA962">
        <v>7.9999998000000003E-2</v>
      </c>
      <c r="AB962">
        <v>1</v>
      </c>
      <c r="AC962">
        <v>0</v>
      </c>
      <c r="AD962">
        <v>5</v>
      </c>
      <c r="AE962">
        <v>1</v>
      </c>
      <c r="AF962">
        <v>3</v>
      </c>
      <c r="AG962">
        <v>30</v>
      </c>
      <c r="BP962" s="60">
        <v>39263</v>
      </c>
      <c r="BQ962">
        <v>17189182</v>
      </c>
      <c r="BR962">
        <v>21804988</v>
      </c>
      <c r="BS962">
        <v>0.78800004999999995</v>
      </c>
      <c r="BT962">
        <v>4615806.5</v>
      </c>
      <c r="BV962">
        <v>4502158</v>
      </c>
      <c r="BW962">
        <v>861341.81</v>
      </c>
      <c r="BX962">
        <v>0.97000003000000001</v>
      </c>
      <c r="BY962">
        <v>0</v>
      </c>
      <c r="BZ962">
        <v>0</v>
      </c>
      <c r="CA962">
        <v>0</v>
      </c>
      <c r="CC962">
        <v>0.15000000999999999</v>
      </c>
      <c r="CE962">
        <v>0.11</v>
      </c>
      <c r="CG962">
        <v>0.1</v>
      </c>
      <c r="CJ962">
        <v>7.9000003999999999E-2</v>
      </c>
      <c r="CP962">
        <v>0.11</v>
      </c>
      <c r="CQ962">
        <v>1984</v>
      </c>
      <c r="CS962">
        <v>0</v>
      </c>
      <c r="CT962">
        <v>0</v>
      </c>
      <c r="CU962">
        <v>0</v>
      </c>
      <c r="CV962">
        <v>0.55620002999999996</v>
      </c>
      <c r="CW962">
        <v>0.45109999000000001</v>
      </c>
      <c r="CX962">
        <v>0.10510000999999999</v>
      </c>
      <c r="CY962">
        <v>0.33479999999999999</v>
      </c>
      <c r="CZ962">
        <v>0.24560000000000001</v>
      </c>
      <c r="DA962">
        <v>8.9199997000000003E-2</v>
      </c>
      <c r="DB962">
        <v>0</v>
      </c>
      <c r="DC962">
        <v>1.7399999999999999E-2</v>
      </c>
      <c r="DD962">
        <v>9.1600001E-2</v>
      </c>
      <c r="DE962">
        <v>0</v>
      </c>
      <c r="DF962">
        <v>2009</v>
      </c>
      <c r="DG962">
        <v>0.16282906</v>
      </c>
      <c r="DH962">
        <v>1.6576216000000001E-2</v>
      </c>
      <c r="DI962">
        <v>0.14625284</v>
      </c>
      <c r="DJ962">
        <v>0.19131754000000001</v>
      </c>
      <c r="DK962">
        <v>0.20789376000000001</v>
      </c>
      <c r="DL962">
        <v>733082.19</v>
      </c>
      <c r="DP962">
        <v>935970.56</v>
      </c>
      <c r="DQ962">
        <v>4502158</v>
      </c>
      <c r="DR962">
        <v>0</v>
      </c>
      <c r="DS962">
        <v>1</v>
      </c>
      <c r="DT962">
        <v>1</v>
      </c>
      <c r="DU962">
        <v>1</v>
      </c>
      <c r="DV962">
        <v>91757</v>
      </c>
      <c r="DW962">
        <v>3978100</v>
      </c>
      <c r="DX962">
        <v>45</v>
      </c>
      <c r="DY962">
        <v>8.3000001999999995</v>
      </c>
      <c r="DZ962">
        <v>43.354999999999997</v>
      </c>
      <c r="EA962">
        <v>10394</v>
      </c>
      <c r="EC962">
        <v>31104</v>
      </c>
      <c r="EF962">
        <v>24.330534</v>
      </c>
      <c r="EG962">
        <v>25496</v>
      </c>
      <c r="EN962">
        <v>1817</v>
      </c>
      <c r="EP962">
        <v>3791</v>
      </c>
      <c r="EQ962">
        <v>2357</v>
      </c>
      <c r="ER962">
        <v>1434</v>
      </c>
      <c r="ES962">
        <v>0</v>
      </c>
      <c r="EV962">
        <v>133255</v>
      </c>
      <c r="EW962">
        <v>0</v>
      </c>
      <c r="EX962">
        <v>1</v>
      </c>
      <c r="FP962">
        <v>68977.141000000003</v>
      </c>
      <c r="FQ962">
        <v>802512.31</v>
      </c>
      <c r="FV962">
        <v>35703.315999999999</v>
      </c>
      <c r="FW962">
        <v>907192.75</v>
      </c>
      <c r="FX962">
        <v>2310325</v>
      </c>
      <c r="FZ962">
        <v>308236.03000000003</v>
      </c>
      <c r="GA962">
        <v>256800.38</v>
      </c>
      <c r="GB962">
        <v>565036.38</v>
      </c>
      <c r="GG962">
        <v>81758.483999999997</v>
      </c>
      <c r="GL962">
        <v>-25531.576000000001</v>
      </c>
      <c r="GM962">
        <v>129784.53</v>
      </c>
      <c r="GN962">
        <v>-124285.52</v>
      </c>
      <c r="GP962">
        <v>2868.6478999999999</v>
      </c>
      <c r="GQ962">
        <v>3847148.8</v>
      </c>
      <c r="GR962">
        <v>-756776.94</v>
      </c>
      <c r="GS962">
        <v>-716930.31</v>
      </c>
      <c r="GX962">
        <v>-33.162998000000002</v>
      </c>
      <c r="GZ962">
        <v>-39813.468999999997</v>
      </c>
      <c r="HA962">
        <v>-14045.841</v>
      </c>
      <c r="HB962">
        <v>-8587.4824000000008</v>
      </c>
      <c r="HD962">
        <v>-1960.981</v>
      </c>
      <c r="HE962">
        <v>-781371.25</v>
      </c>
      <c r="HF962">
        <v>-570864.63</v>
      </c>
      <c r="HG962">
        <v>18271778</v>
      </c>
    </row>
    <row r="963" spans="1:215" x14ac:dyDescent="0.25">
      <c r="A963">
        <v>69</v>
      </c>
      <c r="B963" t="s">
        <v>1060</v>
      </c>
      <c r="C963">
        <v>2008</v>
      </c>
      <c r="E963" t="s">
        <v>1061</v>
      </c>
      <c r="F963">
        <v>1947</v>
      </c>
      <c r="G963">
        <v>0</v>
      </c>
      <c r="I963">
        <v>0</v>
      </c>
      <c r="J963" t="s">
        <v>1055</v>
      </c>
      <c r="K963" t="s">
        <v>1056</v>
      </c>
      <c r="L963" t="s">
        <v>1056</v>
      </c>
      <c r="M963">
        <v>1</v>
      </c>
      <c r="N963" t="s">
        <v>615</v>
      </c>
      <c r="O963">
        <v>0</v>
      </c>
      <c r="P963" t="s">
        <v>633</v>
      </c>
      <c r="Q963" t="s">
        <v>626</v>
      </c>
      <c r="R963">
        <v>2</v>
      </c>
      <c r="S963">
        <v>1</v>
      </c>
      <c r="T963" s="60">
        <v>39629</v>
      </c>
      <c r="U963" s="60">
        <v>39629</v>
      </c>
      <c r="V963" s="60">
        <v>39629</v>
      </c>
      <c r="W963" t="s">
        <v>201</v>
      </c>
      <c r="X963" t="s">
        <v>714</v>
      </c>
      <c r="Y963" t="s">
        <v>627</v>
      </c>
      <c r="Z963">
        <v>3.5000000000000003E-2</v>
      </c>
      <c r="AA963">
        <v>7.9999998000000003E-2</v>
      </c>
      <c r="AB963">
        <v>1</v>
      </c>
      <c r="AC963">
        <v>0</v>
      </c>
      <c r="AD963">
        <v>5</v>
      </c>
      <c r="AE963">
        <v>1</v>
      </c>
      <c r="AF963">
        <v>3</v>
      </c>
      <c r="AG963">
        <v>30</v>
      </c>
      <c r="BP963" s="60">
        <v>39629</v>
      </c>
      <c r="BQ963">
        <v>18638028</v>
      </c>
      <c r="BR963">
        <v>24001040</v>
      </c>
      <c r="BS963">
        <v>0.77699994999999999</v>
      </c>
      <c r="BT963">
        <v>5363012.5</v>
      </c>
      <c r="BV963">
        <v>4794509.5</v>
      </c>
      <c r="BW963">
        <v>924842.88</v>
      </c>
      <c r="BX963">
        <v>0.95999997999999997</v>
      </c>
      <c r="BY963">
        <v>0</v>
      </c>
      <c r="BZ963">
        <v>0</v>
      </c>
      <c r="CA963">
        <v>0</v>
      </c>
      <c r="CC963">
        <v>-3.2000002E-2</v>
      </c>
      <c r="CE963">
        <v>6.6000000000000003E-2</v>
      </c>
      <c r="CG963">
        <v>8.1999995000000006E-2</v>
      </c>
      <c r="CJ963">
        <v>5.9999998999999998E-2</v>
      </c>
      <c r="CP963">
        <v>0.10299999999999999</v>
      </c>
      <c r="CQ963">
        <v>1984</v>
      </c>
      <c r="CS963">
        <v>0</v>
      </c>
      <c r="CT963">
        <v>0</v>
      </c>
      <c r="CU963">
        <v>0</v>
      </c>
      <c r="CV963">
        <v>0.54000002000000003</v>
      </c>
      <c r="CW963">
        <v>0.38799998000000002</v>
      </c>
      <c r="CX963">
        <v>0.152</v>
      </c>
      <c r="CY963">
        <v>0.34599998999999998</v>
      </c>
      <c r="CZ963">
        <v>0.29499998999999999</v>
      </c>
      <c r="DA963">
        <v>5.0999998999999997E-2</v>
      </c>
      <c r="DB963">
        <v>0</v>
      </c>
      <c r="DC963">
        <v>1.6000001E-2</v>
      </c>
      <c r="DD963">
        <v>9.8000005000000001E-2</v>
      </c>
      <c r="DE963">
        <v>0</v>
      </c>
      <c r="DF963">
        <v>2010</v>
      </c>
      <c r="DG963">
        <v>0.16508339</v>
      </c>
      <c r="DH963">
        <v>2.2301748E-2</v>
      </c>
      <c r="DI963">
        <v>0.14278165000000001</v>
      </c>
      <c r="DJ963">
        <v>0.19289624999999999</v>
      </c>
      <c r="DK963">
        <v>0.215198</v>
      </c>
      <c r="DL963">
        <v>791493.88</v>
      </c>
      <c r="DP963">
        <v>1031768.8</v>
      </c>
      <c r="DQ963">
        <v>4794509.5</v>
      </c>
      <c r="DR963">
        <v>0</v>
      </c>
      <c r="DS963">
        <v>1</v>
      </c>
      <c r="DT963">
        <v>1</v>
      </c>
      <c r="DU963">
        <v>1</v>
      </c>
      <c r="DV963">
        <v>93816</v>
      </c>
      <c r="DW963">
        <v>4330500</v>
      </c>
      <c r="DX963">
        <v>45.099997999999999</v>
      </c>
      <c r="DY963">
        <v>8.3999995999999992</v>
      </c>
      <c r="DZ963">
        <v>46.158999999999999</v>
      </c>
      <c r="EA963">
        <v>10965</v>
      </c>
      <c r="EC963">
        <v>33248</v>
      </c>
      <c r="EF963">
        <v>25.314888</v>
      </c>
      <c r="EG963">
        <v>27365</v>
      </c>
      <c r="EN963">
        <v>1905</v>
      </c>
      <c r="EP963">
        <v>3978</v>
      </c>
      <c r="EQ963">
        <v>1526</v>
      </c>
      <c r="ER963">
        <v>2452</v>
      </c>
      <c r="ES963">
        <v>0</v>
      </c>
      <c r="EV963">
        <v>138029</v>
      </c>
      <c r="EW963">
        <v>0</v>
      </c>
      <c r="EX963">
        <v>1</v>
      </c>
      <c r="FP963">
        <v>72438.116999999998</v>
      </c>
      <c r="FQ963">
        <v>885258.31</v>
      </c>
      <c r="FV963">
        <v>34662.68</v>
      </c>
      <c r="FW963">
        <v>992359.13</v>
      </c>
      <c r="FX963">
        <v>-1452221.9</v>
      </c>
      <c r="FZ963">
        <v>344301.53</v>
      </c>
      <c r="GA963">
        <v>310551.90999999997</v>
      </c>
      <c r="GB963">
        <v>654853.43999999994</v>
      </c>
      <c r="GG963">
        <v>62429.449000000001</v>
      </c>
      <c r="GL963">
        <v>-27918.719000000001</v>
      </c>
      <c r="GM963">
        <v>176117.38</v>
      </c>
      <c r="GN963">
        <v>-156333.29999999999</v>
      </c>
      <c r="GP963">
        <v>1980.933</v>
      </c>
      <c r="GQ963">
        <v>251266.5</v>
      </c>
      <c r="GR963">
        <v>-841669.38</v>
      </c>
      <c r="GS963">
        <v>-797682.25</v>
      </c>
      <c r="GX963">
        <v>-31.103000999999999</v>
      </c>
      <c r="GZ963">
        <v>-43956.023000000001</v>
      </c>
      <c r="HA963">
        <v>-12547.038</v>
      </c>
      <c r="HB963">
        <v>-8723.6005999999998</v>
      </c>
      <c r="HD963">
        <v>-2615.7791000000002</v>
      </c>
      <c r="HE963">
        <v>-865555.81</v>
      </c>
      <c r="HF963">
        <v>147037.44</v>
      </c>
      <c r="HG963">
        <v>17804526</v>
      </c>
    </row>
    <row r="964" spans="1:215" x14ac:dyDescent="0.25">
      <c r="A964">
        <v>69</v>
      </c>
      <c r="B964" t="s">
        <v>1060</v>
      </c>
      <c r="C964">
        <v>2009</v>
      </c>
      <c r="E964" t="s">
        <v>1061</v>
      </c>
      <c r="F964">
        <v>1947</v>
      </c>
      <c r="G964">
        <v>0</v>
      </c>
      <c r="I964">
        <v>0</v>
      </c>
      <c r="J964" t="s">
        <v>1055</v>
      </c>
      <c r="K964" t="s">
        <v>1056</v>
      </c>
      <c r="L964" t="s">
        <v>1056</v>
      </c>
      <c r="M964">
        <v>1</v>
      </c>
      <c r="N964" t="s">
        <v>615</v>
      </c>
      <c r="O964">
        <v>0</v>
      </c>
      <c r="P964" t="s">
        <v>633</v>
      </c>
      <c r="Q964" t="s">
        <v>626</v>
      </c>
      <c r="R964">
        <v>2</v>
      </c>
      <c r="S964">
        <v>1</v>
      </c>
      <c r="T964" s="60">
        <v>39994</v>
      </c>
      <c r="U964" s="60">
        <v>39994</v>
      </c>
      <c r="V964" s="60">
        <v>39994</v>
      </c>
      <c r="W964" t="s">
        <v>201</v>
      </c>
      <c r="X964" t="s">
        <v>1057</v>
      </c>
      <c r="Y964" t="s">
        <v>627</v>
      </c>
      <c r="Z964">
        <v>3.5000000000000003E-2</v>
      </c>
      <c r="AA964">
        <v>7.9999998000000003E-2</v>
      </c>
      <c r="AB964">
        <v>1</v>
      </c>
      <c r="AC964">
        <v>0</v>
      </c>
      <c r="AD964">
        <v>5</v>
      </c>
      <c r="AE964">
        <v>1</v>
      </c>
      <c r="AF964">
        <v>3</v>
      </c>
      <c r="AG964">
        <v>30</v>
      </c>
      <c r="BP964" s="60">
        <v>39994</v>
      </c>
      <c r="BQ964">
        <v>19158282</v>
      </c>
      <c r="BR964">
        <v>26087620</v>
      </c>
      <c r="BS964">
        <v>0.73400003000000003</v>
      </c>
      <c r="BT964">
        <v>6929338</v>
      </c>
      <c r="BV964">
        <v>4991660.5</v>
      </c>
      <c r="BW964">
        <v>993985.38</v>
      </c>
      <c r="BX964">
        <v>0.93000000999999999</v>
      </c>
      <c r="BY964">
        <v>0</v>
      </c>
      <c r="BZ964">
        <v>0</v>
      </c>
      <c r="CA964">
        <v>0</v>
      </c>
      <c r="CC964">
        <v>-0.156</v>
      </c>
      <c r="CE964">
        <v>-2.1000000000000001E-2</v>
      </c>
      <c r="CG964">
        <v>2.1999999999999999E-2</v>
      </c>
      <c r="CJ964">
        <v>3.0999999E-2</v>
      </c>
      <c r="CP964">
        <v>9.1999999999999998E-2</v>
      </c>
      <c r="CQ964">
        <v>1984</v>
      </c>
      <c r="CS964">
        <v>0</v>
      </c>
      <c r="CT964">
        <v>0</v>
      </c>
      <c r="CU964">
        <v>0</v>
      </c>
      <c r="CV964">
        <v>0.56099999</v>
      </c>
      <c r="CW964">
        <v>0.40099998999999997</v>
      </c>
      <c r="CX964">
        <v>0.16</v>
      </c>
      <c r="CY964">
        <v>0.34</v>
      </c>
      <c r="CZ964">
        <v>0.29199999999999998</v>
      </c>
      <c r="DA964">
        <v>4.8000000000000001E-2</v>
      </c>
      <c r="DB964">
        <v>0</v>
      </c>
      <c r="DC964">
        <v>2.1000000000000001E-2</v>
      </c>
      <c r="DD964">
        <v>7.8000001999999999E-2</v>
      </c>
      <c r="DE964">
        <v>0</v>
      </c>
      <c r="DF964">
        <v>2011</v>
      </c>
      <c r="DG964">
        <v>0.16302231</v>
      </c>
      <c r="DH964">
        <v>2.6498391999999999E-2</v>
      </c>
      <c r="DI964">
        <v>0.13652391999999999</v>
      </c>
      <c r="DJ964">
        <v>0.19912921</v>
      </c>
      <c r="DK964">
        <v>0.22562760000000001</v>
      </c>
      <c r="DL964">
        <v>813751.94</v>
      </c>
      <c r="DP964">
        <v>1126256.3999999999</v>
      </c>
      <c r="DQ964">
        <v>4991660.5</v>
      </c>
      <c r="DR964">
        <v>0</v>
      </c>
      <c r="DS964">
        <v>1</v>
      </c>
      <c r="DT964">
        <v>1</v>
      </c>
      <c r="DU964">
        <v>1</v>
      </c>
      <c r="DV964">
        <v>92784</v>
      </c>
      <c r="DW964">
        <v>4467700</v>
      </c>
      <c r="DX964">
        <v>45.200001</v>
      </c>
      <c r="DY964">
        <v>8.6000004000000008</v>
      </c>
      <c r="DZ964">
        <v>48.151001000000001</v>
      </c>
      <c r="EA964">
        <v>10954</v>
      </c>
      <c r="EC964">
        <v>36705</v>
      </c>
      <c r="EF964">
        <v>26.524809000000001</v>
      </c>
      <c r="EG964">
        <v>30545</v>
      </c>
      <c r="EN964">
        <v>2033</v>
      </c>
      <c r="EP964">
        <v>4127</v>
      </c>
      <c r="EQ964">
        <v>2562</v>
      </c>
      <c r="ER964">
        <v>1565</v>
      </c>
      <c r="ES964">
        <v>0</v>
      </c>
      <c r="EV964">
        <v>140443</v>
      </c>
      <c r="EW964">
        <v>0</v>
      </c>
      <c r="EX964">
        <v>1</v>
      </c>
      <c r="FI964">
        <v>14992576</v>
      </c>
      <c r="FM964">
        <v>-87380.591</v>
      </c>
      <c r="FP964">
        <v>77740.601999999999</v>
      </c>
      <c r="FQ964">
        <v>919447.13</v>
      </c>
      <c r="FV964">
        <v>23318.752</v>
      </c>
      <c r="FW964">
        <v>1020506.5</v>
      </c>
      <c r="FX964">
        <v>-4087706.8</v>
      </c>
      <c r="FZ964">
        <v>282150.13</v>
      </c>
      <c r="GA964">
        <v>300020.38</v>
      </c>
      <c r="GB964">
        <v>582170.5</v>
      </c>
      <c r="GG964">
        <v>54285.038999999997</v>
      </c>
      <c r="GL964">
        <v>-24058.951000000001</v>
      </c>
      <c r="GM964">
        <v>43677.18</v>
      </c>
      <c r="GN964">
        <v>-24412.357</v>
      </c>
      <c r="GP964">
        <v>2054.6689000000001</v>
      </c>
      <c r="GQ964">
        <v>-2520864.7999999998</v>
      </c>
      <c r="GR964">
        <v>-973593.13</v>
      </c>
      <c r="GS964">
        <v>-924718.44</v>
      </c>
      <c r="GX964">
        <v>-25.679001</v>
      </c>
      <c r="GZ964">
        <v>-48849.012000000002</v>
      </c>
      <c r="HA964">
        <v>-14539.878000000001</v>
      </c>
      <c r="HB964">
        <v>-9710.1152000000002</v>
      </c>
      <c r="HD964">
        <v>-3793.991</v>
      </c>
      <c r="HE964">
        <v>-1001637.1</v>
      </c>
      <c r="HF964">
        <v>710550.81</v>
      </c>
      <c r="HG964">
        <v>14992576</v>
      </c>
    </row>
    <row r="965" spans="1:215" x14ac:dyDescent="0.25">
      <c r="A965">
        <v>69</v>
      </c>
      <c r="B965" t="s">
        <v>1060</v>
      </c>
      <c r="C965">
        <v>2010</v>
      </c>
      <c r="E965" t="s">
        <v>1061</v>
      </c>
      <c r="F965">
        <v>1947</v>
      </c>
      <c r="G965">
        <v>0</v>
      </c>
      <c r="I965">
        <v>0</v>
      </c>
      <c r="J965" t="s">
        <v>1055</v>
      </c>
      <c r="K965" t="s">
        <v>1056</v>
      </c>
      <c r="L965" t="s">
        <v>1056</v>
      </c>
      <c r="M965">
        <v>1</v>
      </c>
      <c r="N965" t="s">
        <v>615</v>
      </c>
      <c r="O965">
        <v>0</v>
      </c>
      <c r="P965" t="s">
        <v>633</v>
      </c>
      <c r="Q965" t="s">
        <v>626</v>
      </c>
      <c r="R965">
        <v>2</v>
      </c>
      <c r="S965">
        <v>1</v>
      </c>
      <c r="T965" s="60">
        <v>40359</v>
      </c>
      <c r="U965" s="60">
        <v>40359</v>
      </c>
      <c r="V965" s="60">
        <v>40359</v>
      </c>
      <c r="W965" t="s">
        <v>201</v>
      </c>
      <c r="X965" t="s">
        <v>1057</v>
      </c>
      <c r="Y965" t="s">
        <v>627</v>
      </c>
      <c r="Z965">
        <v>3.5000000000000003E-2</v>
      </c>
      <c r="AA965">
        <v>7.9999998000000003E-2</v>
      </c>
      <c r="AB965">
        <v>1</v>
      </c>
      <c r="AC965">
        <v>0</v>
      </c>
      <c r="AD965">
        <v>5</v>
      </c>
      <c r="AE965">
        <v>1</v>
      </c>
      <c r="AF965">
        <v>3</v>
      </c>
      <c r="AG965">
        <v>30</v>
      </c>
      <c r="BP965" s="60">
        <v>40359</v>
      </c>
      <c r="BQ965">
        <v>19665764</v>
      </c>
      <c r="BR965">
        <v>27616270</v>
      </c>
      <c r="BS965">
        <v>0.71199995000000005</v>
      </c>
      <c r="BT965">
        <v>7950506</v>
      </c>
      <c r="BV965">
        <v>4943566</v>
      </c>
      <c r="BW965">
        <v>1030796.2</v>
      </c>
      <c r="BX965">
        <v>0.93000000999999999</v>
      </c>
      <c r="BY965">
        <v>0</v>
      </c>
      <c r="BZ965">
        <v>0</v>
      </c>
      <c r="CA965">
        <v>0</v>
      </c>
      <c r="CC965">
        <v>0.11</v>
      </c>
      <c r="CE965">
        <v>-3.2000002E-2</v>
      </c>
      <c r="CG965">
        <v>2.5000000000000001E-2</v>
      </c>
      <c r="CJ965">
        <v>3.4000002000000001E-2</v>
      </c>
      <c r="CP965">
        <v>9.1999999999999998E-2</v>
      </c>
      <c r="CQ965">
        <v>1984</v>
      </c>
      <c r="CS965">
        <v>0</v>
      </c>
      <c r="CT965">
        <v>0</v>
      </c>
      <c r="CU965">
        <v>0</v>
      </c>
      <c r="CV965">
        <v>0.53800004999999995</v>
      </c>
      <c r="CW965">
        <v>0.37900001</v>
      </c>
      <c r="CX965">
        <v>0.15899999000000001</v>
      </c>
      <c r="CY965">
        <v>0.37099999</v>
      </c>
      <c r="CZ965">
        <v>0.31400001</v>
      </c>
      <c r="DA965">
        <v>5.6999995999999997E-2</v>
      </c>
      <c r="DB965">
        <v>0</v>
      </c>
      <c r="DC965">
        <v>1.7999998999999999E-2</v>
      </c>
      <c r="DD965">
        <v>7.2999998999999996E-2</v>
      </c>
      <c r="DE965">
        <v>0</v>
      </c>
      <c r="DF965">
        <v>2012</v>
      </c>
      <c r="DG965">
        <v>0.16229460000000001</v>
      </c>
      <c r="DH965">
        <v>2.7699499999999998E-2</v>
      </c>
      <c r="DI965">
        <v>0.1345951</v>
      </c>
      <c r="DJ965">
        <v>0.20851268000000001</v>
      </c>
      <c r="DK965">
        <v>0.23621217999999999</v>
      </c>
      <c r="DL965">
        <v>802314.13</v>
      </c>
      <c r="DP965">
        <v>1167730.5</v>
      </c>
      <c r="DQ965">
        <v>4943566</v>
      </c>
      <c r="DR965">
        <v>0</v>
      </c>
      <c r="DS965">
        <v>1</v>
      </c>
      <c r="DT965">
        <v>1</v>
      </c>
      <c r="DU965">
        <v>1</v>
      </c>
      <c r="DV965">
        <v>90219</v>
      </c>
      <c r="DW965">
        <v>4457489</v>
      </c>
      <c r="DX965">
        <v>45.799999</v>
      </c>
      <c r="DY965">
        <v>9.1999998000000005</v>
      </c>
      <c r="DZ965">
        <v>49.407001000000001</v>
      </c>
      <c r="EA965">
        <v>11167</v>
      </c>
      <c r="EC965">
        <v>38400</v>
      </c>
      <c r="EF965">
        <v>27.637962000000002</v>
      </c>
      <c r="EG965">
        <v>31917</v>
      </c>
      <c r="EI965">
        <v>68.099997999999999</v>
      </c>
      <c r="EJ965">
        <v>30.443999999999999</v>
      </c>
      <c r="EN965">
        <v>2130</v>
      </c>
      <c r="EO965">
        <v>43963.199000000001</v>
      </c>
      <c r="EP965">
        <v>4353</v>
      </c>
      <c r="EQ965">
        <v>2702</v>
      </c>
      <c r="ER965">
        <v>1651</v>
      </c>
      <c r="ES965">
        <v>0</v>
      </c>
      <c r="EV965">
        <v>139786</v>
      </c>
      <c r="EW965">
        <v>0</v>
      </c>
      <c r="EX965">
        <v>1</v>
      </c>
      <c r="FI965">
        <v>16604769</v>
      </c>
      <c r="FM965">
        <v>8978.8220000000001</v>
      </c>
      <c r="FP965">
        <v>83115.898000000001</v>
      </c>
      <c r="FQ965">
        <v>956181.63</v>
      </c>
      <c r="FV965">
        <v>21938.324000000001</v>
      </c>
      <c r="FW965">
        <v>1061235.8999999999</v>
      </c>
      <c r="FX965">
        <v>1409908.6</v>
      </c>
      <c r="FY965">
        <v>10704.974</v>
      </c>
      <c r="FZ965">
        <v>314391</v>
      </c>
      <c r="GA965">
        <v>281945.40999999997</v>
      </c>
      <c r="GB965">
        <v>596336.43999999994</v>
      </c>
      <c r="GG965">
        <v>66326.679999999993</v>
      </c>
      <c r="GL965">
        <v>-23898.937999999998</v>
      </c>
      <c r="GM965">
        <v>1726.152</v>
      </c>
      <c r="GN965">
        <v>-10704.974</v>
      </c>
      <c r="GP965">
        <v>1645.808</v>
      </c>
      <c r="GQ965">
        <v>3122259.5</v>
      </c>
      <c r="GR965">
        <v>-1061297.8</v>
      </c>
      <c r="GS965">
        <v>-1008326.9</v>
      </c>
      <c r="GX965">
        <v>-15.032999999999999</v>
      </c>
      <c r="GZ965">
        <v>-52955.796999999999</v>
      </c>
      <c r="HA965">
        <v>-15083.679</v>
      </c>
      <c r="HB965">
        <v>-11118.416999999999</v>
      </c>
      <c r="HD965">
        <v>-429.48199</v>
      </c>
      <c r="HE965">
        <v>-1087929.3999999999</v>
      </c>
      <c r="HF965">
        <v>-422136.97</v>
      </c>
      <c r="HG965">
        <v>16604769</v>
      </c>
    </row>
    <row r="966" spans="1:215" x14ac:dyDescent="0.25">
      <c r="A966">
        <v>69</v>
      </c>
      <c r="B966" t="s">
        <v>1060</v>
      </c>
      <c r="C966">
        <v>2011</v>
      </c>
      <c r="E966" t="s">
        <v>1061</v>
      </c>
      <c r="F966">
        <v>1947</v>
      </c>
      <c r="G966">
        <v>0</v>
      </c>
      <c r="I966">
        <v>0</v>
      </c>
      <c r="J966" t="s">
        <v>1055</v>
      </c>
      <c r="K966" t="s">
        <v>1056</v>
      </c>
      <c r="L966" t="s">
        <v>1056</v>
      </c>
      <c r="M966">
        <v>1</v>
      </c>
      <c r="N966" t="s">
        <v>615</v>
      </c>
      <c r="O966">
        <v>0</v>
      </c>
      <c r="P966" t="s">
        <v>633</v>
      </c>
      <c r="Q966" t="s">
        <v>626</v>
      </c>
      <c r="R966">
        <v>2</v>
      </c>
      <c r="S966">
        <v>1</v>
      </c>
      <c r="T966" s="60">
        <v>40724</v>
      </c>
      <c r="U966" s="60">
        <v>40724</v>
      </c>
      <c r="V966" s="60">
        <v>40724</v>
      </c>
      <c r="W966" t="s">
        <v>201</v>
      </c>
      <c r="X966" t="s">
        <v>1057</v>
      </c>
      <c r="Y966" t="s">
        <v>627</v>
      </c>
      <c r="Z966">
        <v>3.5000000000000003E-2</v>
      </c>
      <c r="AA966">
        <v>7.9999998000000003E-2</v>
      </c>
      <c r="AB966">
        <v>1</v>
      </c>
      <c r="AC966">
        <v>0</v>
      </c>
      <c r="AD966">
        <v>5</v>
      </c>
      <c r="AE966">
        <v>1</v>
      </c>
      <c r="AF966">
        <v>3</v>
      </c>
      <c r="AG966">
        <v>30</v>
      </c>
      <c r="BP966" s="60">
        <v>40724</v>
      </c>
      <c r="BQ966">
        <v>20474690</v>
      </c>
      <c r="BR966">
        <v>28988788</v>
      </c>
      <c r="BS966">
        <v>0.70599997000000003</v>
      </c>
      <c r="BT966">
        <v>8514098</v>
      </c>
      <c r="BV966">
        <v>4847425</v>
      </c>
      <c r="BW966">
        <v>1057567</v>
      </c>
      <c r="BX966">
        <v>0.88999998999999996</v>
      </c>
      <c r="BY966">
        <v>0</v>
      </c>
      <c r="BZ966">
        <v>0</v>
      </c>
      <c r="CA966">
        <v>0</v>
      </c>
      <c r="CC966">
        <v>0.21100000999999999</v>
      </c>
      <c r="CE966">
        <v>4.3000001000000003E-2</v>
      </c>
      <c r="CG966">
        <v>4.8000000000000001E-2</v>
      </c>
      <c r="CJ966">
        <v>5.5999998000000002E-2</v>
      </c>
      <c r="CP966">
        <v>9.6999995000000006E-2</v>
      </c>
      <c r="CQ966">
        <v>1984</v>
      </c>
      <c r="CS966">
        <v>0</v>
      </c>
      <c r="CT966">
        <v>0</v>
      </c>
      <c r="CU966">
        <v>0</v>
      </c>
      <c r="CV966">
        <v>0.56099999</v>
      </c>
      <c r="CW966">
        <v>0.40700001000000002</v>
      </c>
      <c r="CX966">
        <v>0.154</v>
      </c>
      <c r="CY966">
        <v>0.34</v>
      </c>
      <c r="CZ966">
        <v>0.29100000999999998</v>
      </c>
      <c r="DA966">
        <v>4.9000002000000001E-2</v>
      </c>
      <c r="DB966">
        <v>0</v>
      </c>
      <c r="DC966">
        <v>2.1000000000000001E-2</v>
      </c>
      <c r="DD966">
        <v>7.8000001999999999E-2</v>
      </c>
      <c r="DE966">
        <v>0</v>
      </c>
      <c r="DF966">
        <v>2013</v>
      </c>
      <c r="DG966">
        <v>0.13881690999999999</v>
      </c>
      <c r="DH966">
        <v>0.11644195</v>
      </c>
      <c r="DI966">
        <v>1.5024058E-2</v>
      </c>
      <c r="DJ966">
        <v>0.21817088000000001</v>
      </c>
      <c r="DK966">
        <v>0</v>
      </c>
      <c r="DL966">
        <v>807586.13</v>
      </c>
      <c r="DM966">
        <v>677416.75</v>
      </c>
      <c r="DN966">
        <v>87404.483999999997</v>
      </c>
      <c r="DQ966">
        <v>5817635</v>
      </c>
      <c r="DR966">
        <v>0</v>
      </c>
      <c r="DS966">
        <v>1</v>
      </c>
      <c r="DT966">
        <v>1</v>
      </c>
      <c r="DU966">
        <v>1</v>
      </c>
      <c r="DV966">
        <v>87975</v>
      </c>
      <c r="DW966">
        <v>4332600.5</v>
      </c>
      <c r="DX966">
        <v>46.099997999999999</v>
      </c>
      <c r="DY966">
        <v>9.6000004000000008</v>
      </c>
      <c r="DZ966">
        <v>49.248001000000002</v>
      </c>
      <c r="EA966">
        <v>11931</v>
      </c>
      <c r="EC966">
        <v>40675</v>
      </c>
      <c r="EF966">
        <v>28.128955999999999</v>
      </c>
      <c r="EG966">
        <v>33855</v>
      </c>
      <c r="EI966">
        <v>68.199996999999996</v>
      </c>
      <c r="EJ966">
        <v>31.068000999999999</v>
      </c>
      <c r="EN966">
        <v>2268</v>
      </c>
      <c r="EO966">
        <v>48907.152000000002</v>
      </c>
      <c r="EP966">
        <v>4552</v>
      </c>
      <c r="EQ966">
        <v>2832</v>
      </c>
      <c r="ER966">
        <v>1720</v>
      </c>
      <c r="ES966">
        <v>0</v>
      </c>
      <c r="EV966">
        <v>140581</v>
      </c>
      <c r="EW966">
        <v>0</v>
      </c>
      <c r="EX966">
        <v>1</v>
      </c>
      <c r="FI966">
        <v>19960072</v>
      </c>
      <c r="FM966">
        <v>16618.261999999999</v>
      </c>
      <c r="FP966">
        <v>81686.851999999999</v>
      </c>
      <c r="FQ966">
        <v>937415.38</v>
      </c>
      <c r="FV966">
        <v>23338.240000000002</v>
      </c>
      <c r="FW966">
        <v>1042440.4</v>
      </c>
      <c r="FX966">
        <v>3677504.5</v>
      </c>
      <c r="FZ966">
        <v>320071.84000000003</v>
      </c>
      <c r="GA966">
        <v>331649.94</v>
      </c>
      <c r="GB966">
        <v>651721.75</v>
      </c>
      <c r="GG966">
        <v>77269.718999999997</v>
      </c>
      <c r="GL966">
        <v>-25819.145</v>
      </c>
      <c r="GM966">
        <v>9016.3672000000006</v>
      </c>
      <c r="GN966">
        <v>-3918.2680999999998</v>
      </c>
      <c r="GP966">
        <v>1933.9280000000001</v>
      </c>
      <c r="GQ966">
        <v>5446767.5</v>
      </c>
      <c r="GR966">
        <v>-1144145.3</v>
      </c>
      <c r="GS966">
        <v>-1085834.8</v>
      </c>
      <c r="GX966">
        <v>-23.018999000000001</v>
      </c>
      <c r="GZ966">
        <v>-58287.48</v>
      </c>
      <c r="HA966">
        <v>-18608.601999999999</v>
      </c>
      <c r="HB966">
        <v>-10471.805</v>
      </c>
      <c r="HD966">
        <v>-1586.1130000000001</v>
      </c>
      <c r="HE966">
        <v>-1174811.8</v>
      </c>
      <c r="HF966">
        <v>-916651.81</v>
      </c>
      <c r="HG966">
        <v>19960072</v>
      </c>
    </row>
    <row r="967" spans="1:215" x14ac:dyDescent="0.25">
      <c r="A967">
        <v>69</v>
      </c>
      <c r="B967" t="s">
        <v>1060</v>
      </c>
      <c r="C967">
        <v>2012</v>
      </c>
      <c r="E967" t="s">
        <v>1061</v>
      </c>
      <c r="F967">
        <v>1947</v>
      </c>
      <c r="G967">
        <v>0</v>
      </c>
      <c r="I967">
        <v>0</v>
      </c>
      <c r="J967" t="s">
        <v>1055</v>
      </c>
      <c r="K967" t="s">
        <v>1056</v>
      </c>
      <c r="L967" t="s">
        <v>1056</v>
      </c>
      <c r="M967">
        <v>1</v>
      </c>
      <c r="N967" t="s">
        <v>615</v>
      </c>
      <c r="O967">
        <v>0</v>
      </c>
      <c r="P967" t="s">
        <v>633</v>
      </c>
      <c r="Q967" t="s">
        <v>626</v>
      </c>
      <c r="R967">
        <v>2</v>
      </c>
      <c r="S967">
        <v>1</v>
      </c>
      <c r="T967" s="60">
        <v>41090</v>
      </c>
      <c r="U967" s="60">
        <v>41090</v>
      </c>
      <c r="V967" s="60">
        <v>41090</v>
      </c>
      <c r="W967" t="s">
        <v>201</v>
      </c>
      <c r="X967" t="s">
        <v>1057</v>
      </c>
      <c r="Y967" t="s">
        <v>627</v>
      </c>
      <c r="Z967">
        <v>3.5000000000000003E-2</v>
      </c>
      <c r="AA967">
        <v>7.9999998000000003E-2</v>
      </c>
      <c r="AB967">
        <v>1</v>
      </c>
      <c r="AC967">
        <v>0</v>
      </c>
      <c r="AD967">
        <v>5</v>
      </c>
      <c r="AE967">
        <v>1</v>
      </c>
      <c r="AF967">
        <v>3</v>
      </c>
      <c r="AG967">
        <v>30</v>
      </c>
      <c r="BP967" s="60">
        <v>41090</v>
      </c>
      <c r="BQ967">
        <v>21593054</v>
      </c>
      <c r="BR967">
        <v>30322446</v>
      </c>
      <c r="BS967">
        <v>0.71199995000000005</v>
      </c>
      <c r="BT967">
        <v>8729393</v>
      </c>
      <c r="BV967">
        <v>4632433.5</v>
      </c>
      <c r="BW967">
        <v>1028518.9</v>
      </c>
      <c r="BX967">
        <v>0.95999997999999997</v>
      </c>
      <c r="BY967">
        <v>0</v>
      </c>
      <c r="BZ967">
        <v>0</v>
      </c>
      <c r="CA967">
        <v>0</v>
      </c>
      <c r="CC967">
        <v>3.0999999E-2</v>
      </c>
      <c r="CE967">
        <v>0.115</v>
      </c>
      <c r="CG967">
        <v>2.5000000000000001E-2</v>
      </c>
      <c r="CJ967">
        <v>6.1999999E-2</v>
      </c>
      <c r="CP967">
        <v>9.3999997000000002E-2</v>
      </c>
      <c r="CQ967">
        <v>1984</v>
      </c>
      <c r="CS967">
        <v>0</v>
      </c>
      <c r="CT967">
        <v>0</v>
      </c>
      <c r="CU967">
        <v>0</v>
      </c>
      <c r="CV967">
        <v>0.55000000999999998</v>
      </c>
      <c r="CW967">
        <v>0.40500000000000003</v>
      </c>
      <c r="CX967">
        <v>0.14499999999999999</v>
      </c>
      <c r="CY967">
        <v>0.34699999999999998</v>
      </c>
      <c r="CZ967">
        <v>0.29700001999999998</v>
      </c>
      <c r="DA967">
        <v>5.0000001000000002E-2</v>
      </c>
      <c r="DB967">
        <v>0</v>
      </c>
      <c r="DC967">
        <v>2.1999999999999999E-2</v>
      </c>
      <c r="DD967">
        <v>8.1000000000000003E-2</v>
      </c>
      <c r="DE967">
        <v>0</v>
      </c>
      <c r="DF967">
        <v>2014</v>
      </c>
      <c r="DG967">
        <v>0.13719708999999999</v>
      </c>
      <c r="DH967">
        <v>1.2157636000000001</v>
      </c>
      <c r="DI967">
        <v>1.5679011E-2</v>
      </c>
      <c r="DJ967">
        <v>0.22202562000000001</v>
      </c>
      <c r="DK967">
        <v>0</v>
      </c>
      <c r="DL967">
        <v>764821.19</v>
      </c>
      <c r="DM967">
        <v>6777416.5</v>
      </c>
      <c r="DN967">
        <v>87404.483999999997</v>
      </c>
      <c r="DQ967">
        <v>5574617</v>
      </c>
      <c r="DR967">
        <v>0</v>
      </c>
      <c r="DS967">
        <v>1</v>
      </c>
      <c r="DT967">
        <v>1</v>
      </c>
      <c r="DU967">
        <v>1</v>
      </c>
      <c r="DV967">
        <v>86719</v>
      </c>
      <c r="DW967">
        <v>4232547.5</v>
      </c>
      <c r="DX967">
        <v>46.400002000000001</v>
      </c>
      <c r="DY967">
        <v>10</v>
      </c>
      <c r="DZ967">
        <v>48.807999000000002</v>
      </c>
      <c r="EA967">
        <v>12253</v>
      </c>
      <c r="EC967">
        <v>43258</v>
      </c>
      <c r="EF967">
        <v>28.928540999999999</v>
      </c>
      <c r="EG967">
        <v>36143</v>
      </c>
      <c r="EI967">
        <v>68.5</v>
      </c>
      <c r="EJ967">
        <v>31.812000000000001</v>
      </c>
      <c r="EN967">
        <v>2385</v>
      </c>
      <c r="EO967">
        <v>53548.02</v>
      </c>
      <c r="EP967">
        <v>4730</v>
      </c>
      <c r="EQ967">
        <v>2965</v>
      </c>
      <c r="ER967">
        <v>1765</v>
      </c>
      <c r="ES967">
        <v>0</v>
      </c>
      <c r="EV967">
        <v>142230</v>
      </c>
      <c r="EW967">
        <v>0</v>
      </c>
      <c r="EX967">
        <v>1</v>
      </c>
      <c r="FI967">
        <v>20387152</v>
      </c>
      <c r="FM967">
        <v>-1385.7950000000001</v>
      </c>
      <c r="FP967">
        <v>83763.218999999997</v>
      </c>
      <c r="FQ967">
        <v>989523.38</v>
      </c>
      <c r="FV967">
        <v>27701.08</v>
      </c>
      <c r="FW967">
        <v>1100987.6000000001</v>
      </c>
      <c r="FX967">
        <v>6337.6728999999996</v>
      </c>
      <c r="FZ967">
        <v>316833.96999999997</v>
      </c>
      <c r="GA967">
        <v>356299.22</v>
      </c>
      <c r="GB967">
        <v>673133.19</v>
      </c>
      <c r="GG967">
        <v>91642.327999999994</v>
      </c>
      <c r="GL967">
        <v>-29006.338</v>
      </c>
      <c r="GM967">
        <v>27400.421999999999</v>
      </c>
      <c r="GN967">
        <v>-2020.866</v>
      </c>
      <c r="GP967">
        <v>1673.558</v>
      </c>
      <c r="GQ967">
        <v>1868761.8</v>
      </c>
      <c r="GR967">
        <v>-1251390.8999999999</v>
      </c>
      <c r="GS967">
        <v>-1187787</v>
      </c>
      <c r="GX967">
        <v>-21.955998999999998</v>
      </c>
      <c r="GZ967">
        <v>-63581.879000000001</v>
      </c>
      <c r="HA967">
        <v>-19414.363000000001</v>
      </c>
      <c r="HB967">
        <v>-9863.8369000000002</v>
      </c>
      <c r="HD967">
        <v>-1778.4771000000001</v>
      </c>
      <c r="HE967">
        <v>-1282447.5</v>
      </c>
      <c r="HF967">
        <v>-159236.03</v>
      </c>
      <c r="HG967">
        <v>20387152</v>
      </c>
    </row>
    <row r="968" spans="1:215" x14ac:dyDescent="0.25">
      <c r="A968">
        <v>69</v>
      </c>
      <c r="B968" t="s">
        <v>1060</v>
      </c>
      <c r="C968">
        <v>2013</v>
      </c>
      <c r="E968" t="s">
        <v>1061</v>
      </c>
      <c r="F968">
        <v>1947</v>
      </c>
      <c r="G968">
        <v>0</v>
      </c>
      <c r="I968">
        <v>0</v>
      </c>
      <c r="J968" t="s">
        <v>1055</v>
      </c>
      <c r="K968" t="s">
        <v>1056</v>
      </c>
      <c r="L968" t="s">
        <v>1056</v>
      </c>
      <c r="M968">
        <v>1</v>
      </c>
      <c r="N968" t="s">
        <v>615</v>
      </c>
      <c r="O968">
        <v>0</v>
      </c>
      <c r="P968" t="s">
        <v>633</v>
      </c>
      <c r="Q968" t="s">
        <v>626</v>
      </c>
      <c r="R968">
        <v>2</v>
      </c>
      <c r="S968">
        <v>1</v>
      </c>
      <c r="T968" s="60">
        <v>41455</v>
      </c>
      <c r="U968" s="60">
        <v>41455</v>
      </c>
      <c r="V968" s="60">
        <v>41455</v>
      </c>
      <c r="W968" t="s">
        <v>201</v>
      </c>
      <c r="X968" t="s">
        <v>1057</v>
      </c>
      <c r="Y968" t="s">
        <v>627</v>
      </c>
      <c r="Z968">
        <v>3.5000000000000003E-2</v>
      </c>
      <c r="AA968">
        <v>7.9999998000000003E-2</v>
      </c>
      <c r="AB968">
        <v>1</v>
      </c>
      <c r="AC968">
        <v>0</v>
      </c>
      <c r="AD968">
        <v>5</v>
      </c>
      <c r="AE968">
        <v>1</v>
      </c>
      <c r="AF968">
        <v>3</v>
      </c>
      <c r="AG968">
        <v>30</v>
      </c>
      <c r="AI968" t="s">
        <v>1062</v>
      </c>
      <c r="AJ968" t="s">
        <v>1059</v>
      </c>
      <c r="AO968">
        <v>22610714</v>
      </c>
      <c r="AP968">
        <v>22846660</v>
      </c>
      <c r="AQ968">
        <v>-286359.46999999997</v>
      </c>
      <c r="AR968">
        <v>0</v>
      </c>
      <c r="AS968">
        <v>0</v>
      </c>
      <c r="AT968">
        <v>0</v>
      </c>
      <c r="AU968">
        <v>1</v>
      </c>
      <c r="AV968">
        <v>4</v>
      </c>
      <c r="AX968">
        <v>0</v>
      </c>
      <c r="AY968">
        <v>0.80000000999999998</v>
      </c>
      <c r="AZ968">
        <v>5</v>
      </c>
      <c r="BA968">
        <v>1</v>
      </c>
      <c r="BB968">
        <v>1</v>
      </c>
      <c r="BC968">
        <v>1</v>
      </c>
      <c r="BE968">
        <v>0</v>
      </c>
      <c r="BP968" s="60">
        <v>41455</v>
      </c>
      <c r="BQ968">
        <v>22846660</v>
      </c>
      <c r="BR968">
        <v>33178566</v>
      </c>
      <c r="BS968">
        <v>0.68900001</v>
      </c>
      <c r="BT968">
        <v>10331907</v>
      </c>
      <c r="BV968">
        <v>4777126.5</v>
      </c>
      <c r="BW968">
        <v>1140004</v>
      </c>
      <c r="BX968">
        <v>0.86000001000000004</v>
      </c>
      <c r="BY968">
        <v>0</v>
      </c>
      <c r="BZ968">
        <v>0</v>
      </c>
      <c r="CA968">
        <v>0</v>
      </c>
      <c r="CC968">
        <v>0.124</v>
      </c>
      <c r="CE968">
        <v>0.11899999999999999</v>
      </c>
      <c r="CG968">
        <v>5.5999998000000002E-2</v>
      </c>
      <c r="CJ968">
        <v>6.8999998000000007E-2</v>
      </c>
      <c r="CP968">
        <v>9.4999999000000002E-2</v>
      </c>
      <c r="CQ968">
        <v>1984</v>
      </c>
      <c r="CS968">
        <v>0</v>
      </c>
      <c r="CT968">
        <v>0</v>
      </c>
      <c r="CU968">
        <v>0</v>
      </c>
      <c r="CV968">
        <v>0.61299998</v>
      </c>
      <c r="CW968">
        <v>0.435</v>
      </c>
      <c r="CX968">
        <v>0.17799999</v>
      </c>
      <c r="CY968">
        <v>0.28899999999999998</v>
      </c>
      <c r="CZ968">
        <v>0.24099999999999999</v>
      </c>
      <c r="DA968">
        <v>4.8000000000000001E-2</v>
      </c>
      <c r="DB968">
        <v>0</v>
      </c>
      <c r="DC968">
        <v>2.3E-2</v>
      </c>
      <c r="DD968">
        <v>7.5000002999999996E-2</v>
      </c>
      <c r="DE968">
        <v>0</v>
      </c>
      <c r="DF968">
        <v>2016</v>
      </c>
      <c r="DG968">
        <v>0.16905269000000001</v>
      </c>
      <c r="DH968">
        <v>0.14839129000000001</v>
      </c>
      <c r="DI968">
        <v>2.0661404000000001E-2</v>
      </c>
      <c r="DJ968">
        <v>0.23863801000000001</v>
      </c>
      <c r="DK968">
        <v>0</v>
      </c>
      <c r="DL968">
        <v>807586.13</v>
      </c>
      <c r="DM968">
        <v>708884</v>
      </c>
      <c r="DN968">
        <v>98702.141000000003</v>
      </c>
      <c r="DQ968">
        <v>4777126.5</v>
      </c>
      <c r="DR968">
        <v>0</v>
      </c>
      <c r="DS968">
        <v>1</v>
      </c>
      <c r="DT968">
        <v>1</v>
      </c>
      <c r="DU968">
        <v>1</v>
      </c>
      <c r="DV968">
        <v>87193</v>
      </c>
      <c r="DW968">
        <v>4239800</v>
      </c>
      <c r="DZ968">
        <v>48.625461999999999</v>
      </c>
      <c r="EA968">
        <v>13009</v>
      </c>
      <c r="EC968">
        <v>45796</v>
      </c>
      <c r="EF968">
        <v>29.958233</v>
      </c>
      <c r="EG968">
        <v>45796</v>
      </c>
      <c r="ES968">
        <v>0</v>
      </c>
      <c r="EV968">
        <v>145998</v>
      </c>
      <c r="EW968">
        <v>1</v>
      </c>
      <c r="EX968">
        <v>1</v>
      </c>
      <c r="FI968">
        <v>22610714</v>
      </c>
      <c r="FM968">
        <v>41426.019999999997</v>
      </c>
      <c r="FP968">
        <v>84525.906000000003</v>
      </c>
      <c r="FQ968">
        <v>977662.75</v>
      </c>
      <c r="FV968">
        <v>32728.219000000001</v>
      </c>
      <c r="FW968">
        <v>1094916.8999999999</v>
      </c>
      <c r="FX968">
        <v>2379643.5</v>
      </c>
      <c r="FZ968">
        <v>288938.44</v>
      </c>
      <c r="GA968">
        <v>437653.88</v>
      </c>
      <c r="GB968">
        <v>726592.31</v>
      </c>
      <c r="GG968">
        <v>93940.398000000001</v>
      </c>
      <c r="GL968">
        <v>-27430.99</v>
      </c>
      <c r="GM968">
        <v>-13434.54</v>
      </c>
      <c r="GN968">
        <v>-6830.98</v>
      </c>
      <c r="GP968">
        <v>2199</v>
      </c>
      <c r="GQ968">
        <v>4291021.5</v>
      </c>
      <c r="GR968">
        <v>-1371967.3</v>
      </c>
      <c r="GS968">
        <v>-1283626.5</v>
      </c>
      <c r="GT968">
        <v>-69348.023000000001</v>
      </c>
      <c r="GX968">
        <v>-17.122</v>
      </c>
      <c r="GZ968">
        <v>-18975.603999999999</v>
      </c>
      <c r="HA968">
        <v>-895.11499000000003</v>
      </c>
      <c r="HB968">
        <v>-9557.1182000000008</v>
      </c>
      <c r="HD968">
        <v>-3.1219999999999999</v>
      </c>
      <c r="HE968">
        <v>-1382422.5</v>
      </c>
      <c r="HF968">
        <v>-685035.94</v>
      </c>
      <c r="HG968">
        <v>22610714</v>
      </c>
    </row>
    <row r="969" spans="1:215" x14ac:dyDescent="0.25">
      <c r="A969">
        <v>69</v>
      </c>
      <c r="B969" t="s">
        <v>1060</v>
      </c>
      <c r="C969">
        <v>2014</v>
      </c>
      <c r="E969" t="s">
        <v>1061</v>
      </c>
      <c r="F969">
        <v>1947</v>
      </c>
      <c r="G969">
        <v>0</v>
      </c>
      <c r="I969">
        <v>0</v>
      </c>
      <c r="J969" t="s">
        <v>1055</v>
      </c>
      <c r="K969" t="s">
        <v>1056</v>
      </c>
      <c r="L969" t="s">
        <v>1056</v>
      </c>
      <c r="M969">
        <v>1</v>
      </c>
      <c r="N969" t="s">
        <v>615</v>
      </c>
      <c r="O969">
        <v>0</v>
      </c>
      <c r="P969" t="s">
        <v>633</v>
      </c>
      <c r="Q969" t="s">
        <v>626</v>
      </c>
      <c r="R969">
        <v>2</v>
      </c>
      <c r="S969">
        <v>1</v>
      </c>
      <c r="T969" s="60">
        <v>41820</v>
      </c>
      <c r="U969" s="60">
        <v>41820</v>
      </c>
      <c r="BY969">
        <v>0</v>
      </c>
      <c r="BZ969">
        <v>0</v>
      </c>
      <c r="CA969">
        <v>0</v>
      </c>
      <c r="CC969">
        <v>0.17599999999999999</v>
      </c>
      <c r="CE969">
        <v>0.109</v>
      </c>
      <c r="CG969">
        <v>0.12899999000000001</v>
      </c>
      <c r="CJ969">
        <v>7.4000000999999996E-2</v>
      </c>
      <c r="CS969">
        <v>0</v>
      </c>
      <c r="CT969">
        <v>0</v>
      </c>
      <c r="CU969">
        <v>0</v>
      </c>
      <c r="CV969">
        <v>0.61799996999999995</v>
      </c>
      <c r="CW969">
        <v>0.435</v>
      </c>
      <c r="CX969">
        <v>0.183</v>
      </c>
      <c r="CY969">
        <v>0.28100002000000002</v>
      </c>
      <c r="CZ969">
        <v>0.28100002000000002</v>
      </c>
      <c r="DA969">
        <v>0</v>
      </c>
      <c r="DB969">
        <v>0</v>
      </c>
      <c r="DC969">
        <v>2.9999998999999999E-2</v>
      </c>
      <c r="DD969">
        <v>7.1000002000000006E-2</v>
      </c>
      <c r="DE969">
        <v>0</v>
      </c>
      <c r="DR969">
        <v>0</v>
      </c>
      <c r="DS969">
        <v>0</v>
      </c>
      <c r="DT969">
        <v>0</v>
      </c>
      <c r="DU969">
        <v>0</v>
      </c>
      <c r="DV969">
        <v>88709</v>
      </c>
      <c r="DW969">
        <v>4263100</v>
      </c>
      <c r="DZ969">
        <v>48.057129000000003</v>
      </c>
      <c r="EA969">
        <v>13851</v>
      </c>
      <c r="EC969">
        <v>48283</v>
      </c>
      <c r="EF969">
        <v>30.254470999999999</v>
      </c>
      <c r="EG969">
        <v>48283</v>
      </c>
      <c r="EV969">
        <v>150843</v>
      </c>
      <c r="EW969">
        <v>1</v>
      </c>
      <c r="EX969">
        <v>1</v>
      </c>
      <c r="FM969">
        <v>-1155.8969999999999</v>
      </c>
      <c r="FP969">
        <v>94125</v>
      </c>
      <c r="FQ969">
        <v>1063369.5</v>
      </c>
      <c r="FV969">
        <v>30889.648000000001</v>
      </c>
      <c r="FW969">
        <v>1188384.1000000001</v>
      </c>
      <c r="FX969">
        <v>4175149.8</v>
      </c>
      <c r="FZ969">
        <v>279130.96999999997</v>
      </c>
      <c r="GA969">
        <v>522621.56</v>
      </c>
      <c r="GB969">
        <v>801752.56</v>
      </c>
      <c r="GG969">
        <v>91594.468999999997</v>
      </c>
      <c r="GL969">
        <v>-45137.425999999999</v>
      </c>
      <c r="GM969">
        <v>11497.415999999999</v>
      </c>
      <c r="GN969">
        <v>-2265.9389999999999</v>
      </c>
      <c r="GP969">
        <v>1604.665</v>
      </c>
      <c r="GQ969">
        <v>6221423.5</v>
      </c>
      <c r="GR969">
        <v>-1460776.6</v>
      </c>
      <c r="GS969">
        <v>-1385277.4</v>
      </c>
      <c r="GT969">
        <v>-75485.508000000002</v>
      </c>
      <c r="GX969">
        <v>-13.741</v>
      </c>
      <c r="HA969">
        <v>-17515.705000000002</v>
      </c>
      <c r="HB969">
        <v>-9591.3104999999996</v>
      </c>
      <c r="HD969">
        <v>-991.38</v>
      </c>
      <c r="HE969">
        <v>-1488875.1</v>
      </c>
      <c r="HF969">
        <v>-1089994.8999999999</v>
      </c>
      <c r="HG969">
        <v>26253268</v>
      </c>
    </row>
    <row r="970" spans="1:215" x14ac:dyDescent="0.25">
      <c r="A970">
        <v>70</v>
      </c>
      <c r="B970" t="s">
        <v>1063</v>
      </c>
      <c r="C970">
        <v>2001</v>
      </c>
      <c r="E970" t="s">
        <v>1063</v>
      </c>
      <c r="F970">
        <v>1967</v>
      </c>
      <c r="G970">
        <v>0</v>
      </c>
      <c r="I970">
        <v>0</v>
      </c>
      <c r="J970" t="s">
        <v>1064</v>
      </c>
      <c r="K970" t="s">
        <v>1065</v>
      </c>
      <c r="L970" t="s">
        <v>1065</v>
      </c>
      <c r="M970">
        <v>1</v>
      </c>
      <c r="N970" t="s">
        <v>615</v>
      </c>
      <c r="O970">
        <v>1</v>
      </c>
      <c r="P970" t="s">
        <v>616</v>
      </c>
      <c r="Q970" t="s">
        <v>626</v>
      </c>
      <c r="R970">
        <v>2</v>
      </c>
      <c r="S970">
        <v>1</v>
      </c>
      <c r="T970" s="60">
        <v>37072</v>
      </c>
      <c r="U970" s="60">
        <v>37072</v>
      </c>
      <c r="V970" s="60">
        <v>37072</v>
      </c>
      <c r="W970" t="s">
        <v>759</v>
      </c>
      <c r="X970" t="s">
        <v>1066</v>
      </c>
      <c r="Z970">
        <v>3.5000000000000003E-2</v>
      </c>
      <c r="AA970">
        <v>9.0000003999999995E-2</v>
      </c>
      <c r="AB970">
        <v>4</v>
      </c>
      <c r="AC970">
        <v>0</v>
      </c>
      <c r="AD970">
        <v>5</v>
      </c>
      <c r="BP970" s="60">
        <v>37072</v>
      </c>
      <c r="BQ970">
        <v>3264901</v>
      </c>
      <c r="BR970">
        <v>3842602</v>
      </c>
      <c r="BS970">
        <v>0.84970003000000005</v>
      </c>
      <c r="BT970">
        <v>577701</v>
      </c>
      <c r="BV970">
        <v>1615871</v>
      </c>
      <c r="BW970">
        <v>74188</v>
      </c>
      <c r="BX970">
        <v>1</v>
      </c>
      <c r="BY970">
        <v>0</v>
      </c>
      <c r="BZ970">
        <v>0</v>
      </c>
      <c r="CA970">
        <v>0</v>
      </c>
      <c r="CC970">
        <v>-6.7000002000000003E-2</v>
      </c>
      <c r="CE970">
        <v>6.1999999E-2</v>
      </c>
      <c r="CG970">
        <v>0.108</v>
      </c>
      <c r="CS970">
        <v>0</v>
      </c>
      <c r="CT970">
        <v>0</v>
      </c>
      <c r="CU970">
        <v>0</v>
      </c>
      <c r="CV970">
        <v>0.54800004000000002</v>
      </c>
      <c r="CW970">
        <v>0.46900001000000002</v>
      </c>
      <c r="CX970">
        <v>7.9000003999999999E-2</v>
      </c>
      <c r="CY970">
        <v>0.26100001</v>
      </c>
      <c r="CZ970">
        <v>0.22600001</v>
      </c>
      <c r="DA970">
        <v>3.5000000000000003E-2</v>
      </c>
      <c r="DB970">
        <v>9.4999999000000002E-2</v>
      </c>
      <c r="DC970">
        <v>0</v>
      </c>
      <c r="DD970">
        <v>9.6000001000000001E-2</v>
      </c>
      <c r="DE970">
        <v>0</v>
      </c>
      <c r="DF970">
        <v>2004</v>
      </c>
      <c r="DR970">
        <v>0</v>
      </c>
      <c r="DS970">
        <v>0</v>
      </c>
      <c r="DT970">
        <v>0</v>
      </c>
      <c r="DU970">
        <v>0</v>
      </c>
      <c r="DV970">
        <v>47689</v>
      </c>
      <c r="DW970">
        <v>1615869.5</v>
      </c>
      <c r="DZ970">
        <v>33.883484000000003</v>
      </c>
      <c r="EC970">
        <v>15416</v>
      </c>
      <c r="ED970">
        <v>199772.67</v>
      </c>
      <c r="EF970">
        <v>12.958788</v>
      </c>
      <c r="EG970">
        <v>15416</v>
      </c>
      <c r="ES970">
        <v>0</v>
      </c>
      <c r="EV970">
        <v>63105</v>
      </c>
      <c r="EW970">
        <v>1</v>
      </c>
      <c r="EX970">
        <v>1</v>
      </c>
      <c r="FB970">
        <v>1763253.3</v>
      </c>
      <c r="FN970">
        <v>-635</v>
      </c>
      <c r="FP970">
        <v>93999</v>
      </c>
      <c r="FQ970">
        <v>46083</v>
      </c>
      <c r="FR970">
        <v>10256</v>
      </c>
      <c r="FV970">
        <v>18317</v>
      </c>
      <c r="FW970">
        <v>168655</v>
      </c>
      <c r="FX970">
        <v>-444776</v>
      </c>
      <c r="FZ970">
        <v>66758</v>
      </c>
      <c r="GA970">
        <v>38413</v>
      </c>
      <c r="GB970">
        <v>105171</v>
      </c>
      <c r="GC970">
        <v>72098</v>
      </c>
      <c r="GE970">
        <v>472</v>
      </c>
      <c r="GG970">
        <v>34</v>
      </c>
      <c r="GL970">
        <v>-64787</v>
      </c>
      <c r="GM970">
        <v>25108</v>
      </c>
      <c r="GN970">
        <v>-23624</v>
      </c>
      <c r="GO970">
        <v>-22989</v>
      </c>
      <c r="GP970">
        <v>5243</v>
      </c>
      <c r="GQ970">
        <v>-156406</v>
      </c>
      <c r="GR970">
        <v>-200116</v>
      </c>
      <c r="GS970">
        <v>-200116</v>
      </c>
      <c r="HA970">
        <v>-16979</v>
      </c>
      <c r="HB970">
        <v>-4074</v>
      </c>
      <c r="HD970">
        <v>-1177</v>
      </c>
      <c r="HE970">
        <v>-222346</v>
      </c>
      <c r="HG970">
        <v>4004192</v>
      </c>
    </row>
    <row r="971" spans="1:215" x14ac:dyDescent="0.25">
      <c r="A971">
        <v>70</v>
      </c>
      <c r="B971" t="s">
        <v>1063</v>
      </c>
      <c r="C971">
        <v>2002</v>
      </c>
      <c r="E971" t="s">
        <v>1063</v>
      </c>
      <c r="F971">
        <v>1967</v>
      </c>
      <c r="G971">
        <v>0</v>
      </c>
      <c r="I971">
        <v>0</v>
      </c>
      <c r="J971" t="s">
        <v>1064</v>
      </c>
      <c r="K971" t="s">
        <v>1065</v>
      </c>
      <c r="L971" t="s">
        <v>1065</v>
      </c>
      <c r="M971">
        <v>1</v>
      </c>
      <c r="N971" t="s">
        <v>615</v>
      </c>
      <c r="O971">
        <v>1</v>
      </c>
      <c r="P971" t="s">
        <v>616</v>
      </c>
      <c r="Q971" t="s">
        <v>626</v>
      </c>
      <c r="R971">
        <v>2</v>
      </c>
      <c r="S971">
        <v>1</v>
      </c>
      <c r="T971" s="60">
        <v>37437</v>
      </c>
      <c r="U971" s="60">
        <v>37437</v>
      </c>
      <c r="V971" s="60">
        <v>37437</v>
      </c>
      <c r="W971" t="s">
        <v>759</v>
      </c>
      <c r="X971" t="s">
        <v>1067</v>
      </c>
      <c r="Z971">
        <v>3.5000000000000003E-2</v>
      </c>
      <c r="AA971">
        <v>9.0000003999999995E-2</v>
      </c>
      <c r="AB971">
        <v>4</v>
      </c>
      <c r="AC971">
        <v>0</v>
      </c>
      <c r="AD971">
        <v>5</v>
      </c>
      <c r="BP971" s="60">
        <v>37437</v>
      </c>
      <c r="BQ971">
        <v>3443395</v>
      </c>
      <c r="BR971">
        <v>4196314</v>
      </c>
      <c r="BS971">
        <v>0.82059996999999996</v>
      </c>
      <c r="BT971">
        <v>752919</v>
      </c>
      <c r="BV971">
        <v>1700164</v>
      </c>
      <c r="BW971">
        <v>82124</v>
      </c>
      <c r="BX971">
        <v>1</v>
      </c>
      <c r="BY971">
        <v>0</v>
      </c>
      <c r="BZ971">
        <v>0</v>
      </c>
      <c r="CA971">
        <v>0</v>
      </c>
      <c r="CC971">
        <v>-6.4000003E-2</v>
      </c>
      <c r="CE971">
        <v>-8.9999999999999993E-3</v>
      </c>
      <c r="CG971">
        <v>5.5999998000000002E-2</v>
      </c>
      <c r="CS971">
        <v>0</v>
      </c>
      <c r="CT971">
        <v>0</v>
      </c>
      <c r="CU971">
        <v>0</v>
      </c>
      <c r="CV971">
        <v>0.52900004</v>
      </c>
      <c r="CW971">
        <v>0.44700000000000001</v>
      </c>
      <c r="CX971">
        <v>8.1999995000000006E-2</v>
      </c>
      <c r="CY971">
        <v>0.29499998999999999</v>
      </c>
      <c r="CZ971">
        <v>0.25</v>
      </c>
      <c r="DA971">
        <v>4.5000001999999997E-2</v>
      </c>
      <c r="DB971">
        <v>9.8999999000000005E-2</v>
      </c>
      <c r="DC971">
        <v>0</v>
      </c>
      <c r="DD971">
        <v>7.6999999999999999E-2</v>
      </c>
      <c r="DE971">
        <v>0</v>
      </c>
      <c r="DF971">
        <v>2005</v>
      </c>
      <c r="DR971">
        <v>0</v>
      </c>
      <c r="DS971">
        <v>0</v>
      </c>
      <c r="DT971">
        <v>0</v>
      </c>
      <c r="DU971">
        <v>0</v>
      </c>
      <c r="DV971">
        <v>46187</v>
      </c>
      <c r="DW971">
        <v>1700164</v>
      </c>
      <c r="DZ971">
        <v>36.810443999999997</v>
      </c>
      <c r="EC971">
        <v>16670</v>
      </c>
      <c r="ED971">
        <v>223214.16</v>
      </c>
      <c r="EF971">
        <v>13.390171</v>
      </c>
      <c r="EG971">
        <v>16670</v>
      </c>
      <c r="ES971">
        <v>0</v>
      </c>
      <c r="EV971">
        <v>62857</v>
      </c>
      <c r="EW971">
        <v>1</v>
      </c>
      <c r="EX971">
        <v>1</v>
      </c>
      <c r="FB971">
        <v>1880252</v>
      </c>
      <c r="FN971">
        <v>-527</v>
      </c>
      <c r="FP971">
        <v>103211</v>
      </c>
      <c r="FQ971">
        <v>46573</v>
      </c>
      <c r="FR971">
        <v>10985</v>
      </c>
      <c r="FV971">
        <v>25958</v>
      </c>
      <c r="FW971">
        <v>186727</v>
      </c>
      <c r="FX971">
        <v>-396095</v>
      </c>
      <c r="FZ971">
        <v>64428</v>
      </c>
      <c r="GA971">
        <v>28845</v>
      </c>
      <c r="GB971">
        <v>93273</v>
      </c>
      <c r="GC971">
        <v>36475</v>
      </c>
      <c r="GE971">
        <v>1092</v>
      </c>
      <c r="GG971">
        <v>-154</v>
      </c>
      <c r="GL971">
        <v>-24110</v>
      </c>
      <c r="GM971">
        <v>9719</v>
      </c>
      <c r="GN971">
        <v>-8489</v>
      </c>
      <c r="GO971">
        <v>-7962</v>
      </c>
      <c r="GP971">
        <v>1894</v>
      </c>
      <c r="GQ971">
        <v>-99668</v>
      </c>
      <c r="GR971">
        <v>-224412</v>
      </c>
      <c r="GS971">
        <v>-224412</v>
      </c>
      <c r="HA971">
        <v>-15278</v>
      </c>
      <c r="HB971">
        <v>-4263</v>
      </c>
      <c r="HD971">
        <v>-1200</v>
      </c>
      <c r="HE971">
        <v>-245153</v>
      </c>
      <c r="HF971">
        <v>-160374</v>
      </c>
      <c r="HG971">
        <v>3498997</v>
      </c>
    </row>
    <row r="972" spans="1:215" x14ac:dyDescent="0.25">
      <c r="A972">
        <v>70</v>
      </c>
      <c r="B972" t="s">
        <v>1063</v>
      </c>
      <c r="C972">
        <v>2003</v>
      </c>
      <c r="E972" t="s">
        <v>1063</v>
      </c>
      <c r="F972">
        <v>1967</v>
      </c>
      <c r="G972">
        <v>0</v>
      </c>
      <c r="I972">
        <v>0</v>
      </c>
      <c r="J972" t="s">
        <v>1064</v>
      </c>
      <c r="K972" t="s">
        <v>1065</v>
      </c>
      <c r="L972" t="s">
        <v>1065</v>
      </c>
      <c r="M972">
        <v>1</v>
      </c>
      <c r="N972" t="s">
        <v>615</v>
      </c>
      <c r="O972">
        <v>1</v>
      </c>
      <c r="P972" t="s">
        <v>616</v>
      </c>
      <c r="Q972" t="s">
        <v>626</v>
      </c>
      <c r="R972">
        <v>2</v>
      </c>
      <c r="S972">
        <v>1</v>
      </c>
      <c r="T972" s="60">
        <v>37802</v>
      </c>
      <c r="U972" s="60">
        <v>37802</v>
      </c>
      <c r="V972" s="60">
        <v>37802</v>
      </c>
      <c r="W972" t="s">
        <v>759</v>
      </c>
      <c r="X972" t="s">
        <v>1067</v>
      </c>
      <c r="Z972">
        <v>3.5000000000000003E-2</v>
      </c>
      <c r="AA972">
        <v>9.0000003999999995E-2</v>
      </c>
      <c r="AB972">
        <v>4</v>
      </c>
      <c r="AC972">
        <v>0</v>
      </c>
      <c r="AD972">
        <v>5</v>
      </c>
      <c r="BP972" s="60">
        <v>37802</v>
      </c>
      <c r="BQ972">
        <v>3500037</v>
      </c>
      <c r="BR972">
        <v>4669192</v>
      </c>
      <c r="BS972">
        <v>0.74959998999999999</v>
      </c>
      <c r="BT972">
        <v>1169155</v>
      </c>
      <c r="BV972">
        <v>1872879</v>
      </c>
      <c r="BW972">
        <v>88258</v>
      </c>
      <c r="BX972">
        <v>1</v>
      </c>
      <c r="BY972">
        <v>0</v>
      </c>
      <c r="BZ972">
        <v>0</v>
      </c>
      <c r="CA972">
        <v>0</v>
      </c>
      <c r="CC972">
        <v>2.5000000000000001E-2</v>
      </c>
      <c r="CE972">
        <v>-3.5999997999999998E-2</v>
      </c>
      <c r="CG972">
        <v>2.7999999000000001E-2</v>
      </c>
      <c r="CS972">
        <v>0</v>
      </c>
      <c r="CT972">
        <v>0</v>
      </c>
      <c r="CU972">
        <v>0</v>
      </c>
      <c r="CV972">
        <v>0.55000000999999998</v>
      </c>
      <c r="CW972">
        <v>0.46599998999999998</v>
      </c>
      <c r="CX972">
        <v>8.3999999000000006E-2</v>
      </c>
      <c r="CY972">
        <v>0.27399999000000003</v>
      </c>
      <c r="CZ972">
        <v>0.22799999000000001</v>
      </c>
      <c r="DA972">
        <v>4.5999999999999999E-2</v>
      </c>
      <c r="DB972">
        <v>9.1999999999999998E-2</v>
      </c>
      <c r="DC972">
        <v>0</v>
      </c>
      <c r="DD972">
        <v>8.3999999000000006E-2</v>
      </c>
      <c r="DE972">
        <v>0</v>
      </c>
      <c r="DF972">
        <v>2006</v>
      </c>
      <c r="DR972">
        <v>0</v>
      </c>
      <c r="DS972">
        <v>0</v>
      </c>
      <c r="DT972">
        <v>0</v>
      </c>
      <c r="DU972">
        <v>0</v>
      </c>
      <c r="DV972">
        <v>50910</v>
      </c>
      <c r="DW972">
        <v>1872878.1</v>
      </c>
      <c r="DZ972">
        <v>36.788021000000001</v>
      </c>
      <c r="EA972">
        <v>5930</v>
      </c>
      <c r="EC972">
        <v>17644</v>
      </c>
      <c r="ED972">
        <v>246655.66</v>
      </c>
      <c r="EF972">
        <v>13.979577000000001</v>
      </c>
      <c r="EG972">
        <v>17644</v>
      </c>
      <c r="EH972">
        <v>246655.66</v>
      </c>
      <c r="ES972">
        <v>0</v>
      </c>
      <c r="EV972">
        <v>74484</v>
      </c>
      <c r="EW972">
        <v>1</v>
      </c>
      <c r="EX972">
        <v>1</v>
      </c>
      <c r="FB972">
        <v>2186497</v>
      </c>
      <c r="FN972">
        <v>-402</v>
      </c>
      <c r="FP972">
        <v>117412</v>
      </c>
      <c r="FQ972">
        <v>47469</v>
      </c>
      <c r="FR972">
        <v>11703</v>
      </c>
      <c r="FV972">
        <v>29305</v>
      </c>
      <c r="FW972">
        <v>205889</v>
      </c>
      <c r="FX972">
        <v>-53784</v>
      </c>
      <c r="FZ972">
        <v>52316</v>
      </c>
      <c r="GA972">
        <v>31090</v>
      </c>
      <c r="GB972">
        <v>83406</v>
      </c>
      <c r="GC972">
        <v>34701</v>
      </c>
      <c r="GE972">
        <v>4055</v>
      </c>
      <c r="GL972">
        <v>-21455</v>
      </c>
      <c r="GM972">
        <v>5743</v>
      </c>
      <c r="GN972">
        <v>-4804</v>
      </c>
      <c r="GO972">
        <v>-4402</v>
      </c>
      <c r="GP972">
        <v>890</v>
      </c>
      <c r="GQ972">
        <v>254641</v>
      </c>
      <c r="GR972">
        <v>-244725</v>
      </c>
      <c r="GS972">
        <v>-244725</v>
      </c>
      <c r="HA972">
        <v>-15223</v>
      </c>
      <c r="HB972">
        <v>-4619</v>
      </c>
      <c r="HD972">
        <v>-2436</v>
      </c>
      <c r="HE972">
        <v>-267003</v>
      </c>
      <c r="HG972">
        <v>3486635</v>
      </c>
    </row>
    <row r="973" spans="1:215" x14ac:dyDescent="0.25">
      <c r="A973">
        <v>70</v>
      </c>
      <c r="B973" t="s">
        <v>1063</v>
      </c>
      <c r="C973">
        <v>2004</v>
      </c>
      <c r="E973" t="s">
        <v>1063</v>
      </c>
      <c r="F973">
        <v>1967</v>
      </c>
      <c r="G973">
        <v>0</v>
      </c>
      <c r="I973">
        <v>0</v>
      </c>
      <c r="J973" t="s">
        <v>1064</v>
      </c>
      <c r="K973" t="s">
        <v>1065</v>
      </c>
      <c r="L973" t="s">
        <v>1065</v>
      </c>
      <c r="M973">
        <v>1</v>
      </c>
      <c r="N973" t="s">
        <v>615</v>
      </c>
      <c r="O973">
        <v>1</v>
      </c>
      <c r="P973" t="s">
        <v>616</v>
      </c>
      <c r="Q973" t="s">
        <v>626</v>
      </c>
      <c r="R973">
        <v>2</v>
      </c>
      <c r="S973">
        <v>1</v>
      </c>
      <c r="T973" s="60">
        <v>38168</v>
      </c>
      <c r="U973" s="60">
        <v>38168</v>
      </c>
      <c r="V973" s="60">
        <v>38168</v>
      </c>
      <c r="W973" t="s">
        <v>759</v>
      </c>
      <c r="X973" t="s">
        <v>1067</v>
      </c>
      <c r="Z973">
        <v>3.5000000000000003E-2</v>
      </c>
      <c r="AA973">
        <v>9.0000003999999995E-2</v>
      </c>
      <c r="AB973">
        <v>4</v>
      </c>
      <c r="AC973">
        <v>0</v>
      </c>
      <c r="AD973">
        <v>5</v>
      </c>
      <c r="BP973" s="60">
        <v>38168</v>
      </c>
      <c r="BQ973">
        <v>3575641</v>
      </c>
      <c r="BR973">
        <v>5029877</v>
      </c>
      <c r="BS973">
        <v>0.71089994999999995</v>
      </c>
      <c r="BT973">
        <v>1454236</v>
      </c>
      <c r="BV973">
        <v>1958586</v>
      </c>
      <c r="BW973">
        <v>123360</v>
      </c>
      <c r="BX973">
        <v>1</v>
      </c>
      <c r="BY973">
        <v>0</v>
      </c>
      <c r="BZ973">
        <v>0</v>
      </c>
      <c r="CA973">
        <v>0</v>
      </c>
      <c r="CC973">
        <v>0.14899999</v>
      </c>
      <c r="CE973">
        <v>3.3000000000000002E-2</v>
      </c>
      <c r="CG973">
        <v>2.7999999000000001E-2</v>
      </c>
      <c r="CS973">
        <v>0</v>
      </c>
      <c r="CT973">
        <v>0</v>
      </c>
      <c r="CU973">
        <v>0</v>
      </c>
      <c r="CV973">
        <v>0.60500001999999997</v>
      </c>
      <c r="CW973">
        <v>0.50800002</v>
      </c>
      <c r="CX973">
        <v>9.6999995000000006E-2</v>
      </c>
      <c r="CY973">
        <v>0.24300002000000001</v>
      </c>
      <c r="CZ973">
        <v>0.20599999999999999</v>
      </c>
      <c r="DA973">
        <v>3.6999999999999998E-2</v>
      </c>
      <c r="DB973">
        <v>7.1999996999999996E-2</v>
      </c>
      <c r="DC973">
        <v>0</v>
      </c>
      <c r="DD973">
        <v>7.9999998000000003E-2</v>
      </c>
      <c r="DE973">
        <v>0</v>
      </c>
      <c r="DF973">
        <v>2007</v>
      </c>
      <c r="DR973">
        <v>0</v>
      </c>
      <c r="DS973">
        <v>0</v>
      </c>
      <c r="DT973">
        <v>0</v>
      </c>
      <c r="DU973">
        <v>0</v>
      </c>
      <c r="DV973">
        <v>50910</v>
      </c>
      <c r="DW973">
        <v>1958586</v>
      </c>
      <c r="DZ973">
        <v>38.471539</v>
      </c>
      <c r="EC973">
        <v>17644</v>
      </c>
      <c r="ED973">
        <v>271504.81</v>
      </c>
      <c r="EF973">
        <v>15.38794</v>
      </c>
      <c r="EG973">
        <v>17644</v>
      </c>
      <c r="ES973">
        <v>0</v>
      </c>
      <c r="EV973">
        <v>74484</v>
      </c>
      <c r="EW973">
        <v>1</v>
      </c>
      <c r="EX973">
        <v>1</v>
      </c>
      <c r="FB973">
        <v>2368504.7999999998</v>
      </c>
      <c r="FN973">
        <v>-348</v>
      </c>
      <c r="FP973">
        <v>129087</v>
      </c>
      <c r="FQ973">
        <v>65334</v>
      </c>
      <c r="FR973">
        <v>15223</v>
      </c>
      <c r="FV973">
        <v>43083</v>
      </c>
      <c r="FW973">
        <v>252727</v>
      </c>
      <c r="FX973">
        <v>408744</v>
      </c>
      <c r="FZ973">
        <v>46646</v>
      </c>
      <c r="GA973">
        <v>31834</v>
      </c>
      <c r="GB973">
        <v>78480</v>
      </c>
      <c r="GC973">
        <v>26308</v>
      </c>
      <c r="GE973">
        <v>5661</v>
      </c>
      <c r="GL973">
        <v>-19497</v>
      </c>
      <c r="GM973">
        <v>3788</v>
      </c>
      <c r="GN973">
        <v>-2973</v>
      </c>
      <c r="GO973">
        <v>-2625</v>
      </c>
      <c r="GP973">
        <v>817</v>
      </c>
      <c r="GQ973">
        <v>754055</v>
      </c>
      <c r="GR973">
        <v>-267007</v>
      </c>
      <c r="GS973">
        <v>-267007</v>
      </c>
      <c r="HA973">
        <v>-16781</v>
      </c>
      <c r="HB973">
        <v>-4924</v>
      </c>
      <c r="HD973">
        <v>-2628</v>
      </c>
      <c r="HE973">
        <v>-291340</v>
      </c>
      <c r="HG973">
        <v>3949350</v>
      </c>
    </row>
    <row r="974" spans="1:215" x14ac:dyDescent="0.25">
      <c r="A974">
        <v>70</v>
      </c>
      <c r="B974" t="s">
        <v>1063</v>
      </c>
      <c r="C974">
        <v>2005</v>
      </c>
      <c r="E974" t="s">
        <v>1063</v>
      </c>
      <c r="F974">
        <v>1967</v>
      </c>
      <c r="G974">
        <v>0</v>
      </c>
      <c r="I974">
        <v>0</v>
      </c>
      <c r="J974" t="s">
        <v>1064</v>
      </c>
      <c r="K974" t="s">
        <v>1065</v>
      </c>
      <c r="L974" t="s">
        <v>1065</v>
      </c>
      <c r="M974">
        <v>1</v>
      </c>
      <c r="N974" t="s">
        <v>615</v>
      </c>
      <c r="O974">
        <v>1</v>
      </c>
      <c r="P974" t="s">
        <v>616</v>
      </c>
      <c r="Q974" t="s">
        <v>626</v>
      </c>
      <c r="R974">
        <v>2</v>
      </c>
      <c r="S974">
        <v>1</v>
      </c>
      <c r="T974" s="60">
        <v>38533</v>
      </c>
      <c r="U974" s="60">
        <v>38533</v>
      </c>
      <c r="V974" s="60">
        <v>38533</v>
      </c>
      <c r="W974" t="s">
        <v>759</v>
      </c>
      <c r="X974" t="s">
        <v>1067</v>
      </c>
      <c r="Z974">
        <v>3.5000000000000003E-2</v>
      </c>
      <c r="AA974">
        <v>9.0000003999999995E-2</v>
      </c>
      <c r="AB974">
        <v>4</v>
      </c>
      <c r="AC974">
        <v>0</v>
      </c>
      <c r="AD974">
        <v>5</v>
      </c>
      <c r="BP974" s="60">
        <v>38533</v>
      </c>
      <c r="BQ974">
        <v>3610800</v>
      </c>
      <c r="BR974">
        <v>5991026</v>
      </c>
      <c r="BS974">
        <v>0.60270000000000001</v>
      </c>
      <c r="BT974">
        <v>2380226</v>
      </c>
      <c r="BV974">
        <v>2043568</v>
      </c>
      <c r="BW974">
        <v>132754</v>
      </c>
      <c r="BX974">
        <v>1</v>
      </c>
      <c r="BY974">
        <v>0</v>
      </c>
      <c r="BZ974">
        <v>0</v>
      </c>
      <c r="CA974">
        <v>0</v>
      </c>
      <c r="CC974">
        <v>0.10100000000000001</v>
      </c>
      <c r="CE974">
        <v>9.1000005999999994E-2</v>
      </c>
      <c r="CG974">
        <v>2.5000000000000001E-2</v>
      </c>
      <c r="CS974">
        <v>0</v>
      </c>
      <c r="CT974">
        <v>0</v>
      </c>
      <c r="CU974">
        <v>0</v>
      </c>
      <c r="CV974">
        <v>0.61300003999999997</v>
      </c>
      <c r="CW974">
        <v>0.51200002</v>
      </c>
      <c r="CX974">
        <v>0.10100000000000001</v>
      </c>
      <c r="CY974">
        <v>0.23100001000000001</v>
      </c>
      <c r="CZ974">
        <v>0.192</v>
      </c>
      <c r="DA974">
        <v>3.9000000999999999E-2</v>
      </c>
      <c r="DB974">
        <v>7.4000000999999996E-2</v>
      </c>
      <c r="DC974">
        <v>0</v>
      </c>
      <c r="DD974">
        <v>8.1999995000000006E-2</v>
      </c>
      <c r="DE974">
        <v>0</v>
      </c>
      <c r="DF974">
        <v>2008</v>
      </c>
      <c r="DR974">
        <v>0</v>
      </c>
      <c r="DS974">
        <v>0</v>
      </c>
      <c r="DT974">
        <v>0</v>
      </c>
      <c r="DU974">
        <v>0</v>
      </c>
      <c r="DV974">
        <v>51060</v>
      </c>
      <c r="DW974">
        <v>2043568.3</v>
      </c>
      <c r="DX974">
        <v>45.200001</v>
      </c>
      <c r="DY974">
        <v>9.8999995999999992</v>
      </c>
      <c r="DZ974">
        <v>40.022998999999999</v>
      </c>
      <c r="EA974">
        <v>617</v>
      </c>
      <c r="EC974">
        <v>18950</v>
      </c>
      <c r="ED974">
        <v>296354</v>
      </c>
      <c r="EF974">
        <v>15.638999999999999</v>
      </c>
      <c r="EG974">
        <v>15959</v>
      </c>
      <c r="EH974">
        <v>255499.58</v>
      </c>
      <c r="EJ974">
        <v>16.010000000000002</v>
      </c>
      <c r="EN974">
        <v>1346</v>
      </c>
      <c r="EO974">
        <v>22373.57</v>
      </c>
      <c r="EP974">
        <v>1645</v>
      </c>
      <c r="ES974">
        <v>0</v>
      </c>
      <c r="EV974">
        <v>70627</v>
      </c>
      <c r="EW974">
        <v>0</v>
      </c>
      <c r="EX974">
        <v>0</v>
      </c>
      <c r="FB974">
        <v>2794535.8</v>
      </c>
      <c r="FN974">
        <v>-232</v>
      </c>
      <c r="FP974">
        <v>145706</v>
      </c>
      <c r="FQ974">
        <v>72395</v>
      </c>
      <c r="FR974">
        <v>17064</v>
      </c>
      <c r="FW974">
        <v>235165</v>
      </c>
      <c r="FX974">
        <v>276045</v>
      </c>
      <c r="FZ974">
        <v>47672</v>
      </c>
      <c r="GA974">
        <v>46108</v>
      </c>
      <c r="GB974">
        <v>93780</v>
      </c>
      <c r="GC974">
        <v>21277</v>
      </c>
      <c r="GE974">
        <v>6164</v>
      </c>
      <c r="GL974">
        <v>-24523</v>
      </c>
      <c r="GM974">
        <v>8851</v>
      </c>
      <c r="GN974">
        <v>-7992</v>
      </c>
      <c r="GO974">
        <v>-7760</v>
      </c>
      <c r="GP974">
        <v>44788</v>
      </c>
      <c r="GQ974">
        <v>653560</v>
      </c>
      <c r="GR974">
        <v>-291915</v>
      </c>
      <c r="GS974">
        <v>-291915</v>
      </c>
      <c r="HA974">
        <v>-19991</v>
      </c>
      <c r="HB974">
        <v>-4314</v>
      </c>
      <c r="HD974">
        <v>-4018</v>
      </c>
      <c r="HE974">
        <v>-320238</v>
      </c>
      <c r="HG974">
        <v>4282672</v>
      </c>
    </row>
    <row r="975" spans="1:215" x14ac:dyDescent="0.25">
      <c r="A975">
        <v>70</v>
      </c>
      <c r="B975" t="s">
        <v>1063</v>
      </c>
      <c r="C975">
        <v>2006</v>
      </c>
      <c r="E975" t="s">
        <v>1063</v>
      </c>
      <c r="F975">
        <v>1967</v>
      </c>
      <c r="G975">
        <v>0</v>
      </c>
      <c r="I975">
        <v>0</v>
      </c>
      <c r="J975" t="s">
        <v>1064</v>
      </c>
      <c r="K975" t="s">
        <v>1065</v>
      </c>
      <c r="L975" t="s">
        <v>1065</v>
      </c>
      <c r="M975">
        <v>1</v>
      </c>
      <c r="N975" t="s">
        <v>615</v>
      </c>
      <c r="O975">
        <v>1</v>
      </c>
      <c r="P975" t="s">
        <v>616</v>
      </c>
      <c r="Q975" t="s">
        <v>626</v>
      </c>
      <c r="R975">
        <v>2</v>
      </c>
      <c r="S975">
        <v>1</v>
      </c>
      <c r="T975" s="60">
        <v>38898</v>
      </c>
      <c r="U975" s="60">
        <v>38898</v>
      </c>
      <c r="V975" s="60">
        <v>38898</v>
      </c>
      <c r="W975" t="s">
        <v>759</v>
      </c>
      <c r="X975" t="s">
        <v>1067</v>
      </c>
      <c r="Z975">
        <v>3.5000000000000003E-2</v>
      </c>
      <c r="AA975">
        <v>8.5000001000000006E-2</v>
      </c>
      <c r="AB975">
        <v>4</v>
      </c>
      <c r="AC975">
        <v>0</v>
      </c>
      <c r="AD975">
        <v>5</v>
      </c>
      <c r="BP975" s="60">
        <v>38898</v>
      </c>
      <c r="BQ975">
        <v>3928270</v>
      </c>
      <c r="BR975">
        <v>6402875</v>
      </c>
      <c r="BS975">
        <v>0.61350000000000005</v>
      </c>
      <c r="BT975">
        <v>2474605</v>
      </c>
      <c r="BV975">
        <v>2141016</v>
      </c>
      <c r="BW975">
        <v>170578</v>
      </c>
      <c r="BX975">
        <v>1</v>
      </c>
      <c r="BY975">
        <v>0</v>
      </c>
      <c r="BZ975">
        <v>0</v>
      </c>
      <c r="CA975">
        <v>0</v>
      </c>
      <c r="CC975">
        <v>0.1</v>
      </c>
      <c r="CE975">
        <v>0.11399999</v>
      </c>
      <c r="CG975">
        <v>5.5999998000000002E-2</v>
      </c>
      <c r="CR975">
        <v>1</v>
      </c>
      <c r="CS975">
        <v>0</v>
      </c>
      <c r="CT975">
        <v>0</v>
      </c>
      <c r="CU975">
        <v>0</v>
      </c>
      <c r="CV975">
        <v>0.62</v>
      </c>
      <c r="CW975">
        <v>0.5</v>
      </c>
      <c r="CX975">
        <v>0.12</v>
      </c>
      <c r="CY975">
        <v>0.23599999999999999</v>
      </c>
      <c r="CZ975">
        <v>0.2</v>
      </c>
      <c r="DA975">
        <v>3.5999997999999998E-2</v>
      </c>
      <c r="DB975">
        <v>7.8000001999999999E-2</v>
      </c>
      <c r="DC975">
        <v>0</v>
      </c>
      <c r="DD975">
        <v>6.6000000000000003E-2</v>
      </c>
      <c r="DE975">
        <v>0</v>
      </c>
      <c r="DF975">
        <v>2009</v>
      </c>
      <c r="DR975">
        <v>0</v>
      </c>
      <c r="DS975">
        <v>0</v>
      </c>
      <c r="DT975">
        <v>0</v>
      </c>
      <c r="DU975">
        <v>0</v>
      </c>
      <c r="DV975">
        <v>51738</v>
      </c>
      <c r="DW975">
        <v>2119454</v>
      </c>
      <c r="DZ975">
        <v>40.965133999999999</v>
      </c>
      <c r="EA975">
        <v>1107</v>
      </c>
      <c r="EC975">
        <v>19711</v>
      </c>
      <c r="ED975">
        <v>327058.5</v>
      </c>
      <c r="EF975">
        <v>16.592690000000001</v>
      </c>
      <c r="EG975">
        <v>19711</v>
      </c>
      <c r="ES975">
        <v>0</v>
      </c>
      <c r="EV975">
        <v>72556</v>
      </c>
      <c r="EW975">
        <v>1</v>
      </c>
      <c r="EX975">
        <v>1</v>
      </c>
      <c r="FB975">
        <v>2986360.8</v>
      </c>
      <c r="FN975">
        <v>-533</v>
      </c>
      <c r="FP975">
        <v>147821</v>
      </c>
      <c r="FQ975">
        <v>86981</v>
      </c>
      <c r="FR975">
        <v>22391</v>
      </c>
      <c r="FW975">
        <v>257193</v>
      </c>
      <c r="FX975">
        <v>320268</v>
      </c>
      <c r="FZ975">
        <v>52904</v>
      </c>
      <c r="GA975">
        <v>49421</v>
      </c>
      <c r="GB975">
        <v>102325</v>
      </c>
      <c r="GC975">
        <v>18724</v>
      </c>
      <c r="GE975">
        <v>-1587</v>
      </c>
      <c r="GL975">
        <v>-23933</v>
      </c>
      <c r="GM975">
        <v>26433</v>
      </c>
      <c r="GN975">
        <v>-24303</v>
      </c>
      <c r="GO975">
        <v>-23770</v>
      </c>
      <c r="GP975">
        <v>62194</v>
      </c>
      <c r="GQ975">
        <v>737314</v>
      </c>
      <c r="GR975">
        <v>-316637</v>
      </c>
      <c r="GS975">
        <v>-316637</v>
      </c>
      <c r="HA975">
        <v>-29382</v>
      </c>
      <c r="HB975">
        <v>-4799</v>
      </c>
      <c r="HD975">
        <v>-2772</v>
      </c>
      <c r="HE975">
        <v>-353590</v>
      </c>
      <c r="HG975">
        <v>4666396</v>
      </c>
    </row>
    <row r="976" spans="1:215" x14ac:dyDescent="0.25">
      <c r="A976">
        <v>70</v>
      </c>
      <c r="B976" t="s">
        <v>1063</v>
      </c>
      <c r="C976">
        <v>2007</v>
      </c>
      <c r="E976" t="s">
        <v>1063</v>
      </c>
      <c r="F976">
        <v>1967</v>
      </c>
      <c r="G976">
        <v>0</v>
      </c>
      <c r="I976">
        <v>0</v>
      </c>
      <c r="J976" t="s">
        <v>1064</v>
      </c>
      <c r="K976" t="s">
        <v>1065</v>
      </c>
      <c r="L976" t="s">
        <v>1065</v>
      </c>
      <c r="M976">
        <v>1</v>
      </c>
      <c r="N976" t="s">
        <v>615</v>
      </c>
      <c r="O976">
        <v>1</v>
      </c>
      <c r="P976" t="s">
        <v>616</v>
      </c>
      <c r="Q976" t="s">
        <v>626</v>
      </c>
      <c r="R976">
        <v>2</v>
      </c>
      <c r="S976">
        <v>1</v>
      </c>
      <c r="T976" s="60">
        <v>39263</v>
      </c>
      <c r="U976" s="60">
        <v>39263</v>
      </c>
      <c r="V976" s="60">
        <v>39263</v>
      </c>
      <c r="W976" t="s">
        <v>201</v>
      </c>
      <c r="X976" t="s">
        <v>1068</v>
      </c>
      <c r="Y976" t="s">
        <v>627</v>
      </c>
      <c r="Z976">
        <v>3.5000000000000003E-2</v>
      </c>
      <c r="AA976">
        <v>8.5000001000000006E-2</v>
      </c>
      <c r="AB976">
        <v>1</v>
      </c>
      <c r="AC976">
        <v>0</v>
      </c>
      <c r="AD976">
        <v>5</v>
      </c>
      <c r="AE976">
        <v>1</v>
      </c>
      <c r="AF976">
        <v>3</v>
      </c>
      <c r="AG976">
        <v>30</v>
      </c>
      <c r="BP976" s="60">
        <v>39263</v>
      </c>
      <c r="BQ976">
        <v>4862256.5</v>
      </c>
      <c r="BR976">
        <v>7259715</v>
      </c>
      <c r="BS976">
        <v>0.67000002000000003</v>
      </c>
      <c r="BT976">
        <v>2397458.7999999998</v>
      </c>
      <c r="BV976">
        <v>2195339.5</v>
      </c>
      <c r="BW976">
        <v>178053</v>
      </c>
      <c r="BX976">
        <v>1</v>
      </c>
      <c r="BY976">
        <v>0</v>
      </c>
      <c r="BZ976">
        <v>0</v>
      </c>
      <c r="CA976">
        <v>0</v>
      </c>
      <c r="CC976">
        <v>0.16</v>
      </c>
      <c r="CE976">
        <v>0.11899999999999999</v>
      </c>
      <c r="CG976">
        <v>0.10399999</v>
      </c>
      <c r="CR976">
        <v>1</v>
      </c>
      <c r="CS976">
        <v>0</v>
      </c>
      <c r="CT976">
        <v>0</v>
      </c>
      <c r="CU976">
        <v>0</v>
      </c>
      <c r="CV976">
        <v>0.60299999000000004</v>
      </c>
      <c r="CW976">
        <v>0.44499999000000001</v>
      </c>
      <c r="CX976">
        <v>0.15800001</v>
      </c>
      <c r="CY976">
        <v>0.28200001000000002</v>
      </c>
      <c r="CZ976">
        <v>0.248</v>
      </c>
      <c r="DA976">
        <v>3.4000002000000001E-2</v>
      </c>
      <c r="DB976">
        <v>6.7000002000000003E-2</v>
      </c>
      <c r="DC976">
        <v>0</v>
      </c>
      <c r="DD976">
        <v>4.8000000000000001E-2</v>
      </c>
      <c r="DE976">
        <v>0</v>
      </c>
      <c r="DF976">
        <v>2010</v>
      </c>
      <c r="DG976">
        <v>0.10770001</v>
      </c>
      <c r="DH976">
        <v>5.6599996999999999E-2</v>
      </c>
      <c r="DI976">
        <v>5.1100000999999999E-2</v>
      </c>
      <c r="DJ976">
        <v>0.11600000000000001</v>
      </c>
      <c r="DK976">
        <v>0.1726</v>
      </c>
      <c r="DR976">
        <v>0</v>
      </c>
      <c r="DS976">
        <v>0</v>
      </c>
      <c r="DT976">
        <v>0</v>
      </c>
      <c r="DU976">
        <v>0</v>
      </c>
      <c r="DV976">
        <v>50802</v>
      </c>
      <c r="DW976">
        <v>2195339.5</v>
      </c>
      <c r="DX976">
        <v>45.599997999999999</v>
      </c>
      <c r="DY976">
        <v>10.6</v>
      </c>
      <c r="DZ976">
        <v>43.214001000000003</v>
      </c>
      <c r="EA976">
        <v>1049</v>
      </c>
      <c r="EC976">
        <v>21248</v>
      </c>
      <c r="ED976">
        <v>357763</v>
      </c>
      <c r="EF976">
        <v>16.837</v>
      </c>
      <c r="EG976">
        <v>18008</v>
      </c>
      <c r="EH976">
        <v>311317.94</v>
      </c>
      <c r="EI976">
        <v>68</v>
      </c>
      <c r="EJ976">
        <v>17.288</v>
      </c>
      <c r="EN976">
        <v>1420</v>
      </c>
      <c r="EO976">
        <v>24496.653999999999</v>
      </c>
      <c r="EP976">
        <v>1820</v>
      </c>
      <c r="ES976">
        <v>0</v>
      </c>
      <c r="EV976">
        <v>73099</v>
      </c>
      <c r="EW976">
        <v>0</v>
      </c>
      <c r="EX976">
        <v>0</v>
      </c>
      <c r="FB976">
        <v>3210280</v>
      </c>
      <c r="FI976">
        <v>5967916</v>
      </c>
      <c r="FN976">
        <v>-556</v>
      </c>
      <c r="FP976">
        <v>272369</v>
      </c>
      <c r="FQ976">
        <v>96368</v>
      </c>
      <c r="FR976">
        <v>24070</v>
      </c>
      <c r="FW976">
        <v>392807</v>
      </c>
      <c r="FX976">
        <v>662340</v>
      </c>
      <c r="FZ976">
        <v>58265</v>
      </c>
      <c r="GA976">
        <v>41709</v>
      </c>
      <c r="GB976">
        <v>99974</v>
      </c>
      <c r="GC976">
        <v>24579</v>
      </c>
      <c r="GE976">
        <v>3660</v>
      </c>
      <c r="GL976">
        <v>-23057</v>
      </c>
      <c r="GM976">
        <v>41647</v>
      </c>
      <c r="GN976">
        <v>-39442</v>
      </c>
      <c r="GO976">
        <v>-38886</v>
      </c>
      <c r="GP976">
        <v>353679</v>
      </c>
      <c r="GQ976">
        <v>1516187</v>
      </c>
      <c r="GR976">
        <v>-344851</v>
      </c>
      <c r="GS976">
        <v>-344851</v>
      </c>
      <c r="HA976">
        <v>-34080</v>
      </c>
      <c r="HB976">
        <v>-5607</v>
      </c>
      <c r="HD976">
        <v>-2440</v>
      </c>
      <c r="HE976">
        <v>-386978</v>
      </c>
      <c r="HG976">
        <v>5795605</v>
      </c>
    </row>
    <row r="977" spans="1:215" x14ac:dyDescent="0.25">
      <c r="A977">
        <v>70</v>
      </c>
      <c r="B977" t="s">
        <v>1063</v>
      </c>
      <c r="C977">
        <v>2008</v>
      </c>
      <c r="E977" t="s">
        <v>1063</v>
      </c>
      <c r="F977">
        <v>1967</v>
      </c>
      <c r="G977">
        <v>0</v>
      </c>
      <c r="I977">
        <v>0</v>
      </c>
      <c r="J977" t="s">
        <v>1064</v>
      </c>
      <c r="K977" t="s">
        <v>1065</v>
      </c>
      <c r="L977" t="s">
        <v>1065</v>
      </c>
      <c r="M977">
        <v>1</v>
      </c>
      <c r="N977" t="s">
        <v>615</v>
      </c>
      <c r="O977">
        <v>1</v>
      </c>
      <c r="P977" t="s">
        <v>616</v>
      </c>
      <c r="Q977" t="s">
        <v>626</v>
      </c>
      <c r="R977">
        <v>2</v>
      </c>
      <c r="S977">
        <v>1</v>
      </c>
      <c r="T977" s="60">
        <v>39629</v>
      </c>
      <c r="U977" s="60">
        <v>39629</v>
      </c>
      <c r="V977" s="60">
        <v>39629</v>
      </c>
      <c r="W977" t="s">
        <v>201</v>
      </c>
      <c r="X977" t="s">
        <v>1068</v>
      </c>
      <c r="Y977" t="s">
        <v>627</v>
      </c>
      <c r="Z977">
        <v>3.5000000000000003E-2</v>
      </c>
      <c r="AA977">
        <v>8.5000001000000006E-2</v>
      </c>
      <c r="AB977">
        <v>1</v>
      </c>
      <c r="AC977">
        <v>0</v>
      </c>
      <c r="AD977">
        <v>5</v>
      </c>
      <c r="AE977">
        <v>1</v>
      </c>
      <c r="AF977">
        <v>3</v>
      </c>
      <c r="AG977">
        <v>28</v>
      </c>
      <c r="BP977" s="60">
        <v>39629</v>
      </c>
      <c r="BQ977">
        <v>5302034</v>
      </c>
      <c r="BR977">
        <v>7821316.5</v>
      </c>
      <c r="BS977">
        <v>0.67800002999999998</v>
      </c>
      <c r="BT977">
        <v>2519282.2999999998</v>
      </c>
      <c r="BV977">
        <v>2308320.7999999998</v>
      </c>
      <c r="BW977">
        <v>241456</v>
      </c>
      <c r="BX977">
        <v>0.75</v>
      </c>
      <c r="BY977">
        <v>0</v>
      </c>
      <c r="BZ977">
        <v>0</v>
      </c>
      <c r="CA977">
        <v>0</v>
      </c>
      <c r="CC977">
        <v>-4.5999999999999999E-2</v>
      </c>
      <c r="CE977">
        <v>6.8000004000000003E-2</v>
      </c>
      <c r="CG977">
        <v>8.8999993999999999E-2</v>
      </c>
      <c r="CR977">
        <v>1</v>
      </c>
      <c r="CS977">
        <v>0</v>
      </c>
      <c r="CT977">
        <v>0</v>
      </c>
      <c r="CU977">
        <v>0</v>
      </c>
      <c r="CV977">
        <v>0.57399999999999995</v>
      </c>
      <c r="CW977">
        <v>0.40300000000000002</v>
      </c>
      <c r="CX977">
        <v>0.17100000000000001</v>
      </c>
      <c r="CY977">
        <v>0.32499999000000002</v>
      </c>
      <c r="CZ977">
        <v>0</v>
      </c>
      <c r="DA977">
        <v>0</v>
      </c>
      <c r="DB977">
        <v>7.4000000999999996E-2</v>
      </c>
      <c r="DC977">
        <v>0</v>
      </c>
      <c r="DD977">
        <v>2.7000000999999999E-2</v>
      </c>
      <c r="DE977">
        <v>0</v>
      </c>
      <c r="DF977">
        <v>2011</v>
      </c>
      <c r="DG977">
        <v>0.10580000000000001</v>
      </c>
      <c r="DH977">
        <v>5.6399997E-2</v>
      </c>
      <c r="DI977">
        <v>4.9400001999999998E-2</v>
      </c>
      <c r="DJ977">
        <v>0.10970000000000001</v>
      </c>
      <c r="DK977">
        <v>0.16610000999999999</v>
      </c>
      <c r="DR977">
        <v>0</v>
      </c>
      <c r="DS977">
        <v>0</v>
      </c>
      <c r="DT977">
        <v>0</v>
      </c>
      <c r="DU977">
        <v>0</v>
      </c>
      <c r="DV977">
        <v>50988</v>
      </c>
      <c r="DW977">
        <v>2308320.7999999998</v>
      </c>
      <c r="DX977">
        <v>45.700001</v>
      </c>
      <c r="DY977">
        <v>10.6</v>
      </c>
      <c r="DZ977">
        <v>45.271999000000001</v>
      </c>
      <c r="EA977">
        <v>1423</v>
      </c>
      <c r="EC977">
        <v>22870</v>
      </c>
      <c r="ED977">
        <v>400440</v>
      </c>
      <c r="EF977">
        <v>17.509001000000001</v>
      </c>
      <c r="EG977">
        <v>19510</v>
      </c>
      <c r="EH977">
        <v>351619.91</v>
      </c>
      <c r="EI977">
        <v>68</v>
      </c>
      <c r="EJ977">
        <v>18.023001000000001</v>
      </c>
      <c r="EN977">
        <v>1432</v>
      </c>
      <c r="EO977">
        <v>25188.738000000001</v>
      </c>
      <c r="EP977">
        <v>1928</v>
      </c>
      <c r="ES977">
        <v>0</v>
      </c>
      <c r="EV977">
        <v>75281</v>
      </c>
      <c r="EW977">
        <v>0</v>
      </c>
      <c r="EX977">
        <v>0</v>
      </c>
      <c r="FB977">
        <v>3618118</v>
      </c>
      <c r="FI977">
        <v>5597046.5</v>
      </c>
      <c r="FP977">
        <v>157985</v>
      </c>
      <c r="FQ977">
        <v>150545</v>
      </c>
      <c r="FR977">
        <v>37652</v>
      </c>
      <c r="FW977">
        <v>346182</v>
      </c>
      <c r="FX977">
        <v>-381521</v>
      </c>
      <c r="FZ977">
        <v>61879</v>
      </c>
      <c r="GA977">
        <v>37938</v>
      </c>
      <c r="GB977">
        <v>99817</v>
      </c>
      <c r="GC977">
        <v>22334</v>
      </c>
      <c r="GE977">
        <v>1690</v>
      </c>
      <c r="GL977">
        <v>-21121</v>
      </c>
      <c r="GM977">
        <v>20919</v>
      </c>
      <c r="GN977">
        <v>-26213</v>
      </c>
      <c r="GO977">
        <v>-26213</v>
      </c>
      <c r="GP977">
        <v>1721</v>
      </c>
      <c r="GQ977">
        <v>63808</v>
      </c>
      <c r="GR977">
        <v>-391929</v>
      </c>
      <c r="GS977">
        <v>-391929</v>
      </c>
      <c r="HA977">
        <v>-32297</v>
      </c>
      <c r="HB977">
        <v>-6691</v>
      </c>
      <c r="HD977">
        <v>-3292</v>
      </c>
      <c r="HE977">
        <v>-434209</v>
      </c>
      <c r="HG977">
        <v>5425204</v>
      </c>
    </row>
    <row r="978" spans="1:215" x14ac:dyDescent="0.25">
      <c r="A978">
        <v>70</v>
      </c>
      <c r="B978" t="s">
        <v>1063</v>
      </c>
      <c r="C978">
        <v>2009</v>
      </c>
      <c r="E978" t="s">
        <v>1063</v>
      </c>
      <c r="F978">
        <v>1967</v>
      </c>
      <c r="G978">
        <v>0</v>
      </c>
      <c r="I978">
        <v>0</v>
      </c>
      <c r="J978" t="s">
        <v>1064</v>
      </c>
      <c r="K978" t="s">
        <v>1065</v>
      </c>
      <c r="L978" t="s">
        <v>1065</v>
      </c>
      <c r="M978">
        <v>1</v>
      </c>
      <c r="N978" t="s">
        <v>615</v>
      </c>
      <c r="O978">
        <v>1</v>
      </c>
      <c r="P978" t="s">
        <v>616</v>
      </c>
      <c r="Q978" t="s">
        <v>626</v>
      </c>
      <c r="R978">
        <v>2</v>
      </c>
      <c r="S978">
        <v>1</v>
      </c>
      <c r="T978" s="60">
        <v>39994</v>
      </c>
      <c r="U978" s="60">
        <v>39994</v>
      </c>
      <c r="V978" s="60">
        <v>39994</v>
      </c>
      <c r="W978" t="s">
        <v>201</v>
      </c>
      <c r="X978" t="s">
        <v>1068</v>
      </c>
      <c r="Y978" t="s">
        <v>627</v>
      </c>
      <c r="Z978">
        <v>3.5000000000000003E-2</v>
      </c>
      <c r="AA978">
        <v>8.5000001000000006E-2</v>
      </c>
      <c r="AB978">
        <v>1</v>
      </c>
      <c r="AC978">
        <v>0</v>
      </c>
      <c r="AD978">
        <v>5</v>
      </c>
      <c r="AE978">
        <v>1</v>
      </c>
      <c r="AF978">
        <v>3</v>
      </c>
      <c r="AG978">
        <v>28</v>
      </c>
      <c r="BP978" s="60">
        <v>39994</v>
      </c>
      <c r="BQ978">
        <v>4937319.5</v>
      </c>
      <c r="BR978">
        <v>8475052</v>
      </c>
      <c r="BS978">
        <v>0.58299999999999996</v>
      </c>
      <c r="BT978">
        <v>3537732.3</v>
      </c>
      <c r="BV978">
        <v>2448287</v>
      </c>
      <c r="BW978">
        <v>252321</v>
      </c>
      <c r="BX978">
        <v>0.75</v>
      </c>
      <c r="BY978">
        <v>0</v>
      </c>
      <c r="BZ978">
        <v>0</v>
      </c>
      <c r="CA978">
        <v>0</v>
      </c>
      <c r="CC978">
        <v>-0.18100000999999999</v>
      </c>
      <c r="CE978">
        <v>-3.2000002E-2</v>
      </c>
      <c r="CG978">
        <v>1.7999998999999999E-2</v>
      </c>
      <c r="CJ978">
        <v>2.1000000000000001E-2</v>
      </c>
      <c r="CM978">
        <v>8.3000004000000002E-2</v>
      </c>
      <c r="CR978">
        <v>1</v>
      </c>
      <c r="CS978">
        <v>0</v>
      </c>
      <c r="CT978">
        <v>0</v>
      </c>
      <c r="CU978">
        <v>0</v>
      </c>
      <c r="CV978">
        <v>0.59200001000000002</v>
      </c>
      <c r="CW978">
        <v>0.39900002000000001</v>
      </c>
      <c r="CX978">
        <v>0.19299999000000001</v>
      </c>
      <c r="CY978">
        <v>0.32299998000000002</v>
      </c>
      <c r="CZ978">
        <v>0</v>
      </c>
      <c r="DA978">
        <v>0</v>
      </c>
      <c r="DB978">
        <v>6.1999999E-2</v>
      </c>
      <c r="DC978">
        <v>0</v>
      </c>
      <c r="DD978">
        <v>2.3E-2</v>
      </c>
      <c r="DE978">
        <v>0</v>
      </c>
      <c r="DF978">
        <v>2012</v>
      </c>
      <c r="DG978">
        <v>0.1072</v>
      </c>
      <c r="DH978">
        <v>5.7200000000000001E-2</v>
      </c>
      <c r="DI978">
        <v>5.0000001000000002E-2</v>
      </c>
      <c r="DJ978">
        <v>0.13109999999999999</v>
      </c>
      <c r="DK978">
        <v>0.1883</v>
      </c>
      <c r="DR978">
        <v>0</v>
      </c>
      <c r="DS978">
        <v>0</v>
      </c>
      <c r="DT978">
        <v>0</v>
      </c>
      <c r="DU978">
        <v>0</v>
      </c>
      <c r="DV978">
        <v>51032</v>
      </c>
      <c r="DW978">
        <v>2448287</v>
      </c>
      <c r="DX978">
        <v>46</v>
      </c>
      <c r="DY978">
        <v>10.9</v>
      </c>
      <c r="DZ978">
        <v>47.976002000000001</v>
      </c>
      <c r="EA978">
        <v>1391</v>
      </c>
      <c r="EC978">
        <v>24501</v>
      </c>
      <c r="ED978">
        <v>443325</v>
      </c>
      <c r="EF978">
        <v>18.094000000000001</v>
      </c>
      <c r="EG978">
        <v>21044</v>
      </c>
      <c r="EH978">
        <v>392110.22</v>
      </c>
      <c r="EI978">
        <v>68</v>
      </c>
      <c r="EJ978">
        <v>18.632999000000002</v>
      </c>
      <c r="EN978">
        <v>1455</v>
      </c>
      <c r="EO978">
        <v>26002.365000000002</v>
      </c>
      <c r="EP978">
        <v>2002</v>
      </c>
      <c r="ES978">
        <v>0</v>
      </c>
      <c r="EV978">
        <v>76924</v>
      </c>
      <c r="EW978">
        <v>0</v>
      </c>
      <c r="EX978">
        <v>0</v>
      </c>
      <c r="FB978">
        <v>4012274</v>
      </c>
      <c r="FI978">
        <v>4461210.5</v>
      </c>
      <c r="FN978">
        <v>-630</v>
      </c>
      <c r="FP978">
        <v>142528</v>
      </c>
      <c r="FQ978">
        <v>157993</v>
      </c>
      <c r="FR978">
        <v>38221</v>
      </c>
      <c r="FW978">
        <v>338742</v>
      </c>
      <c r="FX978">
        <v>-1052109</v>
      </c>
      <c r="FZ978">
        <v>54446</v>
      </c>
      <c r="GA978">
        <v>34907</v>
      </c>
      <c r="GB978">
        <v>89353</v>
      </c>
      <c r="GC978">
        <v>22268</v>
      </c>
      <c r="GE978">
        <v>-8432</v>
      </c>
      <c r="GL978">
        <v>-16121</v>
      </c>
      <c r="GM978">
        <v>6629</v>
      </c>
      <c r="GN978">
        <v>-3645</v>
      </c>
      <c r="GO978">
        <v>-3015</v>
      </c>
      <c r="GP978">
        <v>622</v>
      </c>
      <c r="GQ978">
        <v>-622693</v>
      </c>
      <c r="GR978">
        <v>-452380</v>
      </c>
      <c r="GS978">
        <v>-452380</v>
      </c>
      <c r="HA978">
        <v>-24204</v>
      </c>
      <c r="HB978">
        <v>-6968</v>
      </c>
      <c r="HD978">
        <v>-3703</v>
      </c>
      <c r="HE978">
        <v>-487255</v>
      </c>
      <c r="HG978">
        <v>4315256</v>
      </c>
    </row>
    <row r="979" spans="1:215" x14ac:dyDescent="0.25">
      <c r="A979">
        <v>70</v>
      </c>
      <c r="B979" t="s">
        <v>1063</v>
      </c>
      <c r="C979">
        <v>2010</v>
      </c>
      <c r="E979" t="s">
        <v>1063</v>
      </c>
      <c r="F979">
        <v>1967</v>
      </c>
      <c r="G979">
        <v>0</v>
      </c>
      <c r="I979">
        <v>0</v>
      </c>
      <c r="J979" t="s">
        <v>1064</v>
      </c>
      <c r="K979" t="s">
        <v>1065</v>
      </c>
      <c r="L979" t="s">
        <v>1065</v>
      </c>
      <c r="M979">
        <v>1</v>
      </c>
      <c r="N979" t="s">
        <v>615</v>
      </c>
      <c r="O979">
        <v>1</v>
      </c>
      <c r="P979" t="s">
        <v>616</v>
      </c>
      <c r="Q979" t="s">
        <v>626</v>
      </c>
      <c r="R979">
        <v>2</v>
      </c>
      <c r="S979">
        <v>1</v>
      </c>
      <c r="T979" s="60">
        <v>40359</v>
      </c>
      <c r="U979" s="60">
        <v>40359</v>
      </c>
      <c r="V979" s="60">
        <v>40359</v>
      </c>
      <c r="W979" t="s">
        <v>201</v>
      </c>
      <c r="X979" t="s">
        <v>1068</v>
      </c>
      <c r="Y979" t="s">
        <v>627</v>
      </c>
      <c r="Z979">
        <v>3.5000000000000003E-2</v>
      </c>
      <c r="AA979">
        <v>8.5000001000000006E-2</v>
      </c>
      <c r="AB979">
        <v>1</v>
      </c>
      <c r="AC979">
        <v>0</v>
      </c>
      <c r="AD979">
        <v>5</v>
      </c>
      <c r="AE979">
        <v>1</v>
      </c>
      <c r="AF979">
        <v>3</v>
      </c>
      <c r="AG979">
        <v>26</v>
      </c>
      <c r="BP979" s="60">
        <v>40359</v>
      </c>
      <c r="BQ979">
        <v>5233838.5</v>
      </c>
      <c r="BR979">
        <v>8953932</v>
      </c>
      <c r="BS979">
        <v>0.58499997999999997</v>
      </c>
      <c r="BT979">
        <v>3720094</v>
      </c>
      <c r="BV979">
        <v>2481383.5</v>
      </c>
      <c r="BW979">
        <v>268061</v>
      </c>
      <c r="BX979">
        <v>1</v>
      </c>
      <c r="BY979">
        <v>0</v>
      </c>
      <c r="BZ979">
        <v>0</v>
      </c>
      <c r="CA979">
        <v>0</v>
      </c>
      <c r="CC979">
        <v>0.12899999000000001</v>
      </c>
      <c r="CE979">
        <v>-4.0999997000000003E-2</v>
      </c>
      <c r="CG979">
        <v>2.4E-2</v>
      </c>
      <c r="CJ979">
        <v>2.3E-2</v>
      </c>
      <c r="CM979">
        <v>7.8000001999999999E-2</v>
      </c>
      <c r="CR979">
        <v>1</v>
      </c>
      <c r="CS979">
        <v>0</v>
      </c>
      <c r="CT979">
        <v>0</v>
      </c>
      <c r="CU979">
        <v>0</v>
      </c>
      <c r="CV979">
        <v>0.62199998000000001</v>
      </c>
      <c r="CW979">
        <v>0.44799998000000002</v>
      </c>
      <c r="CX979">
        <v>0.17399998999999999</v>
      </c>
      <c r="CY979">
        <v>0.308</v>
      </c>
      <c r="CZ979">
        <v>0</v>
      </c>
      <c r="DA979">
        <v>0</v>
      </c>
      <c r="DB979">
        <v>5.0999998999999997E-2</v>
      </c>
      <c r="DC979">
        <v>0</v>
      </c>
      <c r="DD979">
        <v>1.8999999E-2</v>
      </c>
      <c r="DE979">
        <v>0</v>
      </c>
      <c r="DF979">
        <v>2013</v>
      </c>
      <c r="DG979">
        <v>0.1072</v>
      </c>
      <c r="DH979">
        <v>5.7500001000000002E-2</v>
      </c>
      <c r="DI979">
        <v>4.9699999000000002E-2</v>
      </c>
      <c r="DJ979">
        <v>0.13450000000000001</v>
      </c>
      <c r="DK979">
        <v>0.192</v>
      </c>
      <c r="DR979">
        <v>0</v>
      </c>
      <c r="DS979">
        <v>0</v>
      </c>
      <c r="DT979">
        <v>0</v>
      </c>
      <c r="DU979">
        <v>0</v>
      </c>
      <c r="DV979">
        <v>50467</v>
      </c>
      <c r="DW979">
        <v>2481383.5</v>
      </c>
      <c r="DX979">
        <v>46.299999</v>
      </c>
      <c r="DY979">
        <v>11.1</v>
      </c>
      <c r="DZ979">
        <v>49.167999000000002</v>
      </c>
      <c r="EA979">
        <v>1515</v>
      </c>
      <c r="EC979">
        <v>25845</v>
      </c>
      <c r="ED979">
        <v>482055</v>
      </c>
      <c r="EF979">
        <v>18.652000000000001</v>
      </c>
      <c r="EG979">
        <v>22248</v>
      </c>
      <c r="EH979">
        <v>427718.78</v>
      </c>
      <c r="EI979">
        <v>68</v>
      </c>
      <c r="EJ979">
        <v>19.225000000000001</v>
      </c>
      <c r="EN979">
        <v>1474</v>
      </c>
      <c r="EO979">
        <v>26945.958999999999</v>
      </c>
      <c r="EP979">
        <v>2123</v>
      </c>
      <c r="ES979">
        <v>0</v>
      </c>
      <c r="EV979">
        <v>77827</v>
      </c>
      <c r="EW979">
        <v>0</v>
      </c>
      <c r="EX979">
        <v>0</v>
      </c>
      <c r="FB979">
        <v>4378205</v>
      </c>
      <c r="FI979">
        <v>4898339</v>
      </c>
      <c r="FN979">
        <v>-311</v>
      </c>
      <c r="FP979">
        <v>149512</v>
      </c>
      <c r="FQ979">
        <v>224135</v>
      </c>
      <c r="FR979">
        <v>45542</v>
      </c>
      <c r="FV979">
        <v>0</v>
      </c>
      <c r="FW979">
        <v>419189</v>
      </c>
      <c r="FX979">
        <v>458580</v>
      </c>
      <c r="FZ979">
        <v>51808</v>
      </c>
      <c r="GA979">
        <v>31403</v>
      </c>
      <c r="GB979">
        <v>83211</v>
      </c>
      <c r="GC979">
        <v>17047</v>
      </c>
      <c r="GE979">
        <v>4404</v>
      </c>
      <c r="GL979">
        <v>-18123</v>
      </c>
      <c r="GM979">
        <v>1244</v>
      </c>
      <c r="GN979">
        <v>129</v>
      </c>
      <c r="GO979">
        <v>440</v>
      </c>
      <c r="GP979">
        <v>88213</v>
      </c>
      <c r="GQ979">
        <v>1053894</v>
      </c>
      <c r="GR979">
        <v>-490075</v>
      </c>
      <c r="GS979">
        <v>-490075</v>
      </c>
      <c r="HA979">
        <v>-21851</v>
      </c>
      <c r="HB979">
        <v>-6391</v>
      </c>
      <c r="HD979">
        <v>-2981</v>
      </c>
      <c r="HE979">
        <v>-521298</v>
      </c>
      <c r="HG979">
        <v>4847852</v>
      </c>
    </row>
    <row r="980" spans="1:215" x14ac:dyDescent="0.25">
      <c r="A980">
        <v>70</v>
      </c>
      <c r="B980" t="s">
        <v>1063</v>
      </c>
      <c r="C980">
        <v>2011</v>
      </c>
      <c r="E980" t="s">
        <v>1063</v>
      </c>
      <c r="F980">
        <v>1967</v>
      </c>
      <c r="G980">
        <v>0</v>
      </c>
      <c r="I980">
        <v>0</v>
      </c>
      <c r="J980" t="s">
        <v>1064</v>
      </c>
      <c r="K980" t="s">
        <v>1065</v>
      </c>
      <c r="L980" t="s">
        <v>1065</v>
      </c>
      <c r="M980">
        <v>1</v>
      </c>
      <c r="N980" t="s">
        <v>615</v>
      </c>
      <c r="O980">
        <v>1</v>
      </c>
      <c r="P980" t="s">
        <v>616</v>
      </c>
      <c r="Q980" t="s">
        <v>626</v>
      </c>
      <c r="R980">
        <v>2</v>
      </c>
      <c r="S980">
        <v>1</v>
      </c>
      <c r="T980" s="60">
        <v>40724</v>
      </c>
      <c r="U980" s="60">
        <v>40724</v>
      </c>
      <c r="V980" s="60">
        <v>40724</v>
      </c>
      <c r="W980" t="s">
        <v>201</v>
      </c>
      <c r="X980" t="s">
        <v>1068</v>
      </c>
      <c r="Y980" t="s">
        <v>627</v>
      </c>
      <c r="Z980">
        <v>2.9999998999999999E-2</v>
      </c>
      <c r="AA980">
        <v>7.7500000999999999E-2</v>
      </c>
      <c r="AB980">
        <v>1</v>
      </c>
      <c r="AC980">
        <v>0</v>
      </c>
      <c r="AD980">
        <v>5</v>
      </c>
      <c r="AE980">
        <v>1</v>
      </c>
      <c r="AF980">
        <v>3</v>
      </c>
      <c r="AG980">
        <v>26</v>
      </c>
      <c r="BP980" s="60">
        <v>40724</v>
      </c>
      <c r="BQ980">
        <v>5740516.5</v>
      </c>
      <c r="BR980">
        <v>9998251</v>
      </c>
      <c r="BS980">
        <v>0.57399999999999995</v>
      </c>
      <c r="BT980">
        <v>4257735</v>
      </c>
      <c r="BV980">
        <v>2517779.5</v>
      </c>
      <c r="BW980">
        <v>280124</v>
      </c>
      <c r="BX980">
        <v>1</v>
      </c>
      <c r="BY980">
        <v>0</v>
      </c>
      <c r="BZ980">
        <v>0</v>
      </c>
      <c r="CA980">
        <v>0</v>
      </c>
      <c r="CC980">
        <v>0.23</v>
      </c>
      <c r="CE980">
        <v>4.3999999999999997E-2</v>
      </c>
      <c r="CG980">
        <v>4.6999998000000001E-2</v>
      </c>
      <c r="CJ980">
        <v>5.1999996999999999E-2</v>
      </c>
      <c r="CM980">
        <v>8.5000001000000006E-2</v>
      </c>
      <c r="CR980">
        <v>1</v>
      </c>
      <c r="CS980">
        <v>0</v>
      </c>
      <c r="CT980">
        <v>0</v>
      </c>
      <c r="CU980">
        <v>0</v>
      </c>
      <c r="CV980">
        <v>0.64499998000000003</v>
      </c>
      <c r="CW980">
        <v>0.43900001</v>
      </c>
      <c r="CX980">
        <v>0.20599999999999999</v>
      </c>
      <c r="CY980">
        <v>0.27800000000000002</v>
      </c>
      <c r="CZ980">
        <v>0</v>
      </c>
      <c r="DA980">
        <v>0</v>
      </c>
      <c r="DB980">
        <v>5.5999998000000002E-2</v>
      </c>
      <c r="DC980">
        <v>0</v>
      </c>
      <c r="DD980">
        <v>2.1000000000000001E-2</v>
      </c>
      <c r="DE980">
        <v>0</v>
      </c>
      <c r="DF980">
        <v>2014</v>
      </c>
      <c r="DG980">
        <v>0.10600001000000001</v>
      </c>
      <c r="DH980">
        <v>7.6899997999999997E-2</v>
      </c>
      <c r="DI980">
        <v>2.9100001E-2</v>
      </c>
      <c r="DJ980">
        <v>0.1283</v>
      </c>
      <c r="DK980">
        <v>0.20519999999999999</v>
      </c>
      <c r="DR980">
        <v>0</v>
      </c>
      <c r="DS980">
        <v>0</v>
      </c>
      <c r="DT980">
        <v>0</v>
      </c>
      <c r="DU980">
        <v>0</v>
      </c>
      <c r="DV980">
        <v>49738</v>
      </c>
      <c r="DW980">
        <v>2517779.5</v>
      </c>
      <c r="DX980">
        <v>46.599997999999999</v>
      </c>
      <c r="DY980">
        <v>11.4</v>
      </c>
      <c r="DZ980">
        <v>50.620998</v>
      </c>
      <c r="EA980">
        <v>1496</v>
      </c>
      <c r="EC980">
        <v>27130</v>
      </c>
      <c r="ED980">
        <v>514348</v>
      </c>
      <c r="EF980">
        <v>18.959</v>
      </c>
      <c r="EG980">
        <v>23390</v>
      </c>
      <c r="EH980">
        <v>457444.78</v>
      </c>
      <c r="EI980">
        <v>69</v>
      </c>
      <c r="EJ980">
        <v>19.556999000000001</v>
      </c>
      <c r="EN980">
        <v>1511</v>
      </c>
      <c r="EO980">
        <v>27994.175999999999</v>
      </c>
      <c r="EP980">
        <v>2229</v>
      </c>
      <c r="ES980">
        <v>0</v>
      </c>
      <c r="EV980">
        <v>78364</v>
      </c>
      <c r="EW980">
        <v>0</v>
      </c>
      <c r="EX980">
        <v>0</v>
      </c>
      <c r="FB980">
        <v>4959865</v>
      </c>
      <c r="FI980">
        <v>5891179</v>
      </c>
      <c r="FN980">
        <v>-83</v>
      </c>
      <c r="FP980">
        <v>152412</v>
      </c>
      <c r="FQ980">
        <v>235399</v>
      </c>
      <c r="FR980">
        <v>39183</v>
      </c>
      <c r="FW980">
        <v>426994</v>
      </c>
      <c r="FX980">
        <v>1006258</v>
      </c>
      <c r="FZ980">
        <v>49221</v>
      </c>
      <c r="GA980">
        <v>66689</v>
      </c>
      <c r="GB980">
        <v>115910</v>
      </c>
      <c r="GC980">
        <v>17171</v>
      </c>
      <c r="GE980">
        <v>-9</v>
      </c>
      <c r="GL980">
        <v>-18199</v>
      </c>
      <c r="GM980">
        <v>410</v>
      </c>
      <c r="GN980">
        <v>-81</v>
      </c>
      <c r="GO980">
        <v>2</v>
      </c>
      <c r="GP980">
        <v>13399</v>
      </c>
      <c r="GQ980">
        <v>1561853</v>
      </c>
      <c r="GR980">
        <v>-519970</v>
      </c>
      <c r="GS980">
        <v>-519970</v>
      </c>
      <c r="HA980">
        <v>-22830</v>
      </c>
      <c r="HB980">
        <v>-7312</v>
      </c>
      <c r="HD980">
        <v>-2168</v>
      </c>
      <c r="HE980">
        <v>-552280</v>
      </c>
      <c r="HG980">
        <v>5857425</v>
      </c>
    </row>
    <row r="981" spans="1:215" x14ac:dyDescent="0.25">
      <c r="A981">
        <v>70</v>
      </c>
      <c r="B981" t="s">
        <v>1063</v>
      </c>
      <c r="C981">
        <v>2012</v>
      </c>
      <c r="E981" t="s">
        <v>1063</v>
      </c>
      <c r="F981">
        <v>1967</v>
      </c>
      <c r="G981">
        <v>0</v>
      </c>
      <c r="I981">
        <v>0</v>
      </c>
      <c r="J981" t="s">
        <v>1064</v>
      </c>
      <c r="K981" t="s">
        <v>1065</v>
      </c>
      <c r="L981" t="s">
        <v>1065</v>
      </c>
      <c r="M981">
        <v>1</v>
      </c>
      <c r="N981" t="s">
        <v>615</v>
      </c>
      <c r="O981">
        <v>1</v>
      </c>
      <c r="P981" t="s">
        <v>616</v>
      </c>
      <c r="Q981" t="s">
        <v>626</v>
      </c>
      <c r="R981">
        <v>2</v>
      </c>
      <c r="S981">
        <v>1</v>
      </c>
      <c r="T981" s="60">
        <v>41090</v>
      </c>
      <c r="U981" s="60">
        <v>41090</v>
      </c>
      <c r="V981" s="60">
        <v>41090</v>
      </c>
      <c r="W981" t="s">
        <v>201</v>
      </c>
      <c r="X981" t="s">
        <v>1068</v>
      </c>
      <c r="Y981" t="s">
        <v>627</v>
      </c>
      <c r="Z981">
        <v>2.9999998999999999E-2</v>
      </c>
      <c r="AA981">
        <v>7.7500000999999999E-2</v>
      </c>
      <c r="AB981">
        <v>1</v>
      </c>
      <c r="AC981">
        <v>0</v>
      </c>
      <c r="AD981">
        <v>5</v>
      </c>
      <c r="AE981">
        <v>1</v>
      </c>
      <c r="AF981">
        <v>3</v>
      </c>
      <c r="AG981">
        <v>24</v>
      </c>
      <c r="BP981" s="60">
        <v>41090</v>
      </c>
      <c r="BQ981">
        <v>5817881.5</v>
      </c>
      <c r="BR981">
        <v>10361600</v>
      </c>
      <c r="BS981">
        <v>0.56099999</v>
      </c>
      <c r="BT981">
        <v>4543719</v>
      </c>
      <c r="BV981">
        <v>2487757.5</v>
      </c>
      <c r="BW981">
        <v>285816</v>
      </c>
      <c r="BX981">
        <v>1</v>
      </c>
      <c r="BY981">
        <v>0</v>
      </c>
      <c r="BZ981">
        <v>0</v>
      </c>
      <c r="CA981">
        <v>0</v>
      </c>
      <c r="CC981">
        <v>8.9999999999999993E-3</v>
      </c>
      <c r="CE981">
        <v>0.11899999999999999</v>
      </c>
      <c r="CG981">
        <v>1.7999998999999999E-2</v>
      </c>
      <c r="CJ981">
        <v>5.9999998999999998E-2</v>
      </c>
      <c r="CM981">
        <v>7.8000001999999999E-2</v>
      </c>
      <c r="CR981">
        <v>1</v>
      </c>
      <c r="CS981">
        <v>0</v>
      </c>
      <c r="CT981">
        <v>0</v>
      </c>
      <c r="CU981">
        <v>0</v>
      </c>
      <c r="CV981">
        <v>0.60600001000000003</v>
      </c>
      <c r="CW981">
        <v>0.42299998</v>
      </c>
      <c r="CX981">
        <v>0.183</v>
      </c>
      <c r="CY981">
        <v>0.27899997999999998</v>
      </c>
      <c r="CZ981">
        <v>0</v>
      </c>
      <c r="DA981">
        <v>0</v>
      </c>
      <c r="DB981">
        <v>9.0000003999999995E-2</v>
      </c>
      <c r="DC981">
        <v>0</v>
      </c>
      <c r="DD981">
        <v>2.5000000000000001E-2</v>
      </c>
      <c r="DE981">
        <v>0</v>
      </c>
      <c r="DF981">
        <v>2015</v>
      </c>
      <c r="DG981">
        <v>0.10510000999999999</v>
      </c>
      <c r="DH981">
        <v>7.6999999999999999E-2</v>
      </c>
      <c r="DI981">
        <v>2.8099999000000001E-2</v>
      </c>
      <c r="DJ981">
        <v>0.13730000000000001</v>
      </c>
      <c r="DK981">
        <v>0.21430001000000001</v>
      </c>
      <c r="DR981">
        <v>0</v>
      </c>
      <c r="DS981">
        <v>0</v>
      </c>
      <c r="DT981">
        <v>0</v>
      </c>
      <c r="DU981">
        <v>0</v>
      </c>
      <c r="DV981">
        <v>48625</v>
      </c>
      <c r="DW981">
        <v>2487757.5</v>
      </c>
      <c r="DX981">
        <v>46.900002000000001</v>
      </c>
      <c r="DY981">
        <v>11.8</v>
      </c>
      <c r="DZ981">
        <v>51.161999000000002</v>
      </c>
      <c r="EA981">
        <v>1372</v>
      </c>
      <c r="EC981">
        <v>28454</v>
      </c>
      <c r="ED981">
        <v>544018</v>
      </c>
      <c r="EF981">
        <v>19.118998999999999</v>
      </c>
      <c r="EG981">
        <v>24622</v>
      </c>
      <c r="EH981">
        <v>484434.16</v>
      </c>
      <c r="EI981">
        <v>69</v>
      </c>
      <c r="EJ981">
        <v>19.674999</v>
      </c>
      <c r="EN981">
        <v>1542</v>
      </c>
      <c r="EO981">
        <v>29220.456999999999</v>
      </c>
      <c r="EP981">
        <v>2290</v>
      </c>
      <c r="ES981">
        <v>0</v>
      </c>
      <c r="EV981">
        <v>78451</v>
      </c>
      <c r="EW981">
        <v>0</v>
      </c>
      <c r="EX981">
        <v>0</v>
      </c>
      <c r="EZ981">
        <v>6890870</v>
      </c>
      <c r="FA981">
        <v>163813.19</v>
      </c>
      <c r="FB981">
        <v>5246672</v>
      </c>
      <c r="FI981">
        <v>5774343</v>
      </c>
      <c r="FP981">
        <v>199593</v>
      </c>
      <c r="FQ981">
        <v>251057</v>
      </c>
      <c r="FR981">
        <v>3500</v>
      </c>
      <c r="FW981">
        <v>454150</v>
      </c>
      <c r="FX981">
        <v>-98520</v>
      </c>
      <c r="FZ981">
        <v>66149</v>
      </c>
      <c r="GA981">
        <v>73795</v>
      </c>
      <c r="GB981">
        <v>139944</v>
      </c>
      <c r="GC981">
        <v>12576</v>
      </c>
      <c r="GE981">
        <v>111</v>
      </c>
      <c r="GL981">
        <v>-21025</v>
      </c>
      <c r="GP981">
        <v>-13275</v>
      </c>
      <c r="GQ981">
        <v>473961</v>
      </c>
      <c r="GR981">
        <v>-547051</v>
      </c>
      <c r="GS981">
        <v>-547051</v>
      </c>
      <c r="HA981">
        <v>-26535</v>
      </c>
      <c r="HB981">
        <v>-6261</v>
      </c>
      <c r="HD981">
        <v>-1212</v>
      </c>
      <c r="HE981">
        <v>-581059</v>
      </c>
      <c r="HG981">
        <v>5750327</v>
      </c>
    </row>
    <row r="982" spans="1:215" x14ac:dyDescent="0.25">
      <c r="A982">
        <v>70</v>
      </c>
      <c r="B982" t="s">
        <v>1063</v>
      </c>
      <c r="C982">
        <v>2013</v>
      </c>
      <c r="E982" t="s">
        <v>1063</v>
      </c>
      <c r="F982">
        <v>1967</v>
      </c>
      <c r="G982">
        <v>0</v>
      </c>
      <c r="I982">
        <v>0</v>
      </c>
      <c r="J982" t="s">
        <v>1064</v>
      </c>
      <c r="K982" t="s">
        <v>1065</v>
      </c>
      <c r="L982" t="s">
        <v>1065</v>
      </c>
      <c r="M982">
        <v>1</v>
      </c>
      <c r="N982" t="s">
        <v>615</v>
      </c>
      <c r="O982">
        <v>1</v>
      </c>
      <c r="P982" t="s">
        <v>616</v>
      </c>
      <c r="Q982" t="s">
        <v>626</v>
      </c>
      <c r="R982">
        <v>2</v>
      </c>
      <c r="S982">
        <v>1</v>
      </c>
      <c r="T982" s="60">
        <v>41455</v>
      </c>
      <c r="U982" s="60">
        <v>41455</v>
      </c>
      <c r="V982" s="60">
        <v>41455</v>
      </c>
      <c r="W982" t="s">
        <v>201</v>
      </c>
      <c r="X982" t="s">
        <v>1068</v>
      </c>
      <c r="Y982" t="s">
        <v>627</v>
      </c>
      <c r="Z982">
        <v>2.9999998999999999E-2</v>
      </c>
      <c r="AA982">
        <v>7.7500000999999999E-2</v>
      </c>
      <c r="AB982">
        <v>1</v>
      </c>
      <c r="AC982">
        <v>0</v>
      </c>
      <c r="AD982">
        <v>5</v>
      </c>
      <c r="AE982">
        <v>1</v>
      </c>
      <c r="AF982">
        <v>3</v>
      </c>
      <c r="AG982">
        <v>24</v>
      </c>
      <c r="AI982" t="s">
        <v>1069</v>
      </c>
      <c r="AO982">
        <v>6428009</v>
      </c>
      <c r="AP982">
        <v>6092504.5</v>
      </c>
      <c r="AQ982">
        <v>-164621.78</v>
      </c>
      <c r="AR982">
        <v>0</v>
      </c>
      <c r="AS982">
        <v>0</v>
      </c>
      <c r="AT982">
        <v>0</v>
      </c>
      <c r="AU982">
        <v>1</v>
      </c>
      <c r="AV982">
        <v>4</v>
      </c>
      <c r="AX982">
        <v>0</v>
      </c>
      <c r="AY982">
        <v>0.2</v>
      </c>
      <c r="AZ982">
        <v>5</v>
      </c>
      <c r="BA982">
        <v>0</v>
      </c>
      <c r="BB982">
        <v>0</v>
      </c>
      <c r="BC982">
        <v>4</v>
      </c>
      <c r="BD982">
        <v>2</v>
      </c>
      <c r="BE982">
        <v>1</v>
      </c>
      <c r="BF982">
        <v>1.2</v>
      </c>
      <c r="BG982">
        <v>0.80000000999999998</v>
      </c>
      <c r="BP982" s="60">
        <v>41455</v>
      </c>
      <c r="BQ982">
        <v>6070681.5</v>
      </c>
      <c r="BR982">
        <v>10708768</v>
      </c>
      <c r="BS982">
        <v>0.56700002999999999</v>
      </c>
      <c r="BT982">
        <v>4638087</v>
      </c>
      <c r="BV982">
        <v>2501741.7999999998</v>
      </c>
      <c r="BW982">
        <v>291087</v>
      </c>
      <c r="BX982">
        <v>1</v>
      </c>
      <c r="BY982">
        <v>0</v>
      </c>
      <c r="BZ982">
        <v>0</v>
      </c>
      <c r="CA982">
        <v>0</v>
      </c>
      <c r="CC982">
        <v>0.14499999999999999</v>
      </c>
      <c r="CE982">
        <v>0.124</v>
      </c>
      <c r="CG982">
        <v>5.5999998000000002E-2</v>
      </c>
      <c r="CJ982">
        <v>7.1999996999999996E-2</v>
      </c>
      <c r="CM982">
        <v>7.9000003999999999E-2</v>
      </c>
      <c r="CR982">
        <v>1</v>
      </c>
      <c r="CS982">
        <v>0</v>
      </c>
      <c r="CT982">
        <v>0</v>
      </c>
      <c r="CU982">
        <v>0</v>
      </c>
      <c r="CV982">
        <v>0.64399998999999997</v>
      </c>
      <c r="CW982">
        <v>0.44400001</v>
      </c>
      <c r="CX982">
        <v>0.2</v>
      </c>
      <c r="CY982">
        <v>0.23100001000000001</v>
      </c>
      <c r="CZ982">
        <v>0</v>
      </c>
      <c r="DA982">
        <v>0</v>
      </c>
      <c r="DB982">
        <v>9.0000003999999995E-2</v>
      </c>
      <c r="DC982">
        <v>0</v>
      </c>
      <c r="DD982">
        <v>3.5000000000000003E-2</v>
      </c>
      <c r="DE982">
        <v>0</v>
      </c>
      <c r="DF982">
        <v>2016</v>
      </c>
      <c r="DG982">
        <v>0.10510000999999999</v>
      </c>
      <c r="DH982">
        <v>7.7100001000000001E-2</v>
      </c>
      <c r="DI982">
        <v>2.7999999000000001E-2</v>
      </c>
      <c r="DJ982">
        <v>0.124</v>
      </c>
      <c r="DK982">
        <v>0.2</v>
      </c>
      <c r="DR982">
        <v>0</v>
      </c>
      <c r="DS982">
        <v>0</v>
      </c>
      <c r="DT982">
        <v>0</v>
      </c>
      <c r="DU982">
        <v>0</v>
      </c>
      <c r="DV982">
        <v>48688</v>
      </c>
      <c r="DW982">
        <v>2501741.7999999998</v>
      </c>
      <c r="DX982">
        <v>47</v>
      </c>
      <c r="DY982">
        <v>12</v>
      </c>
      <c r="DZ982">
        <v>51.382998999999998</v>
      </c>
      <c r="EA982">
        <v>1261</v>
      </c>
      <c r="EC982">
        <v>29729</v>
      </c>
      <c r="ED982">
        <v>573145</v>
      </c>
      <c r="EF982">
        <v>19.278998999999999</v>
      </c>
      <c r="EG982">
        <v>25785</v>
      </c>
      <c r="EH982">
        <v>511111.81</v>
      </c>
      <c r="EI982">
        <v>69</v>
      </c>
      <c r="EJ982">
        <v>19.822001</v>
      </c>
      <c r="EN982">
        <v>1558</v>
      </c>
      <c r="EO982">
        <v>29774.641</v>
      </c>
      <c r="EP982">
        <v>2386</v>
      </c>
      <c r="ES982">
        <v>0</v>
      </c>
      <c r="EV982">
        <v>79678</v>
      </c>
      <c r="EW982">
        <v>0</v>
      </c>
      <c r="EX982">
        <v>0</v>
      </c>
      <c r="FB982">
        <v>5519814</v>
      </c>
      <c r="FI982">
        <v>6428009</v>
      </c>
      <c r="FP982">
        <v>196489</v>
      </c>
      <c r="FQ982">
        <v>249835</v>
      </c>
      <c r="FW982">
        <v>446324</v>
      </c>
      <c r="FX982">
        <v>683928</v>
      </c>
      <c r="FZ982">
        <v>64520</v>
      </c>
      <c r="GA982">
        <v>82148</v>
      </c>
      <c r="GB982">
        <v>146668</v>
      </c>
      <c r="GC982">
        <v>4987</v>
      </c>
      <c r="GE982">
        <v>0</v>
      </c>
      <c r="GL982">
        <v>-21912</v>
      </c>
      <c r="GP982">
        <v>111</v>
      </c>
      <c r="GQ982">
        <v>1260106</v>
      </c>
      <c r="GR982">
        <v>-573469</v>
      </c>
      <c r="GS982">
        <v>-573469</v>
      </c>
      <c r="HA982">
        <v>-23191</v>
      </c>
      <c r="HB982">
        <v>-6999</v>
      </c>
      <c r="HD982">
        <v>-1790</v>
      </c>
      <c r="HE982">
        <v>-605449</v>
      </c>
      <c r="HG982">
        <v>6404984</v>
      </c>
    </row>
    <row r="983" spans="1:215" x14ac:dyDescent="0.25">
      <c r="A983">
        <v>70</v>
      </c>
      <c r="B983" t="s">
        <v>1063</v>
      </c>
      <c r="C983">
        <v>2014</v>
      </c>
      <c r="E983" t="s">
        <v>1063</v>
      </c>
      <c r="F983">
        <v>1967</v>
      </c>
      <c r="G983">
        <v>0</v>
      </c>
      <c r="I983">
        <v>0</v>
      </c>
      <c r="J983" t="s">
        <v>1064</v>
      </c>
      <c r="K983" t="s">
        <v>1065</v>
      </c>
      <c r="L983" t="s">
        <v>1065</v>
      </c>
      <c r="M983">
        <v>1</v>
      </c>
      <c r="N983" t="s">
        <v>615</v>
      </c>
      <c r="O983">
        <v>1</v>
      </c>
      <c r="P983" t="s">
        <v>616</v>
      </c>
      <c r="Q983" t="s">
        <v>626</v>
      </c>
      <c r="R983">
        <v>2</v>
      </c>
      <c r="S983">
        <v>1</v>
      </c>
      <c r="T983" s="60">
        <v>41820</v>
      </c>
      <c r="U983" s="60">
        <v>41820</v>
      </c>
      <c r="BY983">
        <v>0</v>
      </c>
      <c r="BZ983">
        <v>0</v>
      </c>
      <c r="CA983">
        <v>0</v>
      </c>
      <c r="CC983">
        <v>0.17599999999999999</v>
      </c>
      <c r="CE983">
        <v>0.107</v>
      </c>
      <c r="CG983">
        <v>0.13500001</v>
      </c>
      <c r="CJ983">
        <v>7.5000002999999996E-2</v>
      </c>
      <c r="CM983">
        <v>8.6999996999999996E-2</v>
      </c>
      <c r="CS983">
        <v>0</v>
      </c>
      <c r="CT983">
        <v>0</v>
      </c>
      <c r="CU983">
        <v>0</v>
      </c>
      <c r="CV983">
        <v>0.63</v>
      </c>
      <c r="CW983">
        <v>0.42400001999999998</v>
      </c>
      <c r="CX983">
        <v>0.20599999999999999</v>
      </c>
      <c r="CY983">
        <v>0.215</v>
      </c>
      <c r="CZ983">
        <v>0</v>
      </c>
      <c r="DA983">
        <v>0</v>
      </c>
      <c r="DB983">
        <v>9.0000003999999995E-2</v>
      </c>
      <c r="DC983">
        <v>0</v>
      </c>
      <c r="DD983">
        <v>6.4999998000000003E-2</v>
      </c>
      <c r="DE983">
        <v>0</v>
      </c>
      <c r="DR983">
        <v>0</v>
      </c>
      <c r="DS983">
        <v>0</v>
      </c>
      <c r="DT983">
        <v>0</v>
      </c>
      <c r="DU983">
        <v>0</v>
      </c>
      <c r="EW983">
        <v>0</v>
      </c>
      <c r="EX983">
        <v>0</v>
      </c>
      <c r="FP983">
        <v>199033</v>
      </c>
      <c r="FQ983">
        <v>328444</v>
      </c>
      <c r="FW983">
        <v>527477</v>
      </c>
      <c r="FX983">
        <v>959199</v>
      </c>
      <c r="FZ983">
        <v>58154</v>
      </c>
      <c r="GA983">
        <v>90499</v>
      </c>
      <c r="GB983">
        <v>148653</v>
      </c>
      <c r="GC983">
        <v>7735</v>
      </c>
      <c r="GE983">
        <v>1416</v>
      </c>
      <c r="GL983">
        <v>-24417</v>
      </c>
      <c r="GQ983">
        <v>1620063</v>
      </c>
      <c r="GR983">
        <v>-599476</v>
      </c>
      <c r="GS983">
        <v>-599476</v>
      </c>
      <c r="HA983">
        <v>-26120</v>
      </c>
      <c r="HB983">
        <v>-7377</v>
      </c>
      <c r="HD983">
        <v>-1446</v>
      </c>
      <c r="HE983">
        <v>-634419</v>
      </c>
      <c r="HG983">
        <v>7390628</v>
      </c>
    </row>
    <row r="984" spans="1:215" x14ac:dyDescent="0.25">
      <c r="A984">
        <v>71</v>
      </c>
      <c r="B984" t="s">
        <v>1070</v>
      </c>
      <c r="C984">
        <v>2001</v>
      </c>
      <c r="E984" t="s">
        <v>1071</v>
      </c>
      <c r="F984">
        <v>1955</v>
      </c>
      <c r="G984">
        <v>0</v>
      </c>
      <c r="I984">
        <v>0</v>
      </c>
      <c r="J984" t="s">
        <v>1072</v>
      </c>
      <c r="K984" t="s">
        <v>1073</v>
      </c>
      <c r="L984" t="s">
        <v>1073</v>
      </c>
      <c r="M984">
        <v>1</v>
      </c>
      <c r="N984" t="s">
        <v>615</v>
      </c>
      <c r="O984">
        <v>1</v>
      </c>
      <c r="P984" t="s">
        <v>616</v>
      </c>
      <c r="Q984" t="s">
        <v>626</v>
      </c>
      <c r="R984">
        <v>2</v>
      </c>
      <c r="S984">
        <v>1</v>
      </c>
      <c r="T984" s="60">
        <v>37072</v>
      </c>
      <c r="U984" s="60">
        <v>37073</v>
      </c>
      <c r="V984" s="60">
        <v>37072</v>
      </c>
      <c r="W984" t="s">
        <v>702</v>
      </c>
      <c r="X984" t="s">
        <v>774</v>
      </c>
      <c r="Y984" t="s">
        <v>627</v>
      </c>
      <c r="AA984">
        <v>8.7499998999999995E-2</v>
      </c>
      <c r="AB984">
        <v>2</v>
      </c>
      <c r="AC984">
        <v>0</v>
      </c>
      <c r="AD984">
        <v>1</v>
      </c>
      <c r="AE984">
        <v>1</v>
      </c>
      <c r="AF984">
        <v>3</v>
      </c>
      <c r="AG984">
        <v>40</v>
      </c>
      <c r="BP984" s="60">
        <v>37072</v>
      </c>
      <c r="BQ984">
        <v>27749108</v>
      </c>
      <c r="BR984">
        <v>23705502</v>
      </c>
      <c r="BS984">
        <v>1.1705766</v>
      </c>
      <c r="BT984">
        <v>-4043605.3</v>
      </c>
      <c r="BV984">
        <v>8528723</v>
      </c>
      <c r="BW984">
        <v>173796.34</v>
      </c>
      <c r="BX984">
        <v>0.1246</v>
      </c>
      <c r="BY984">
        <v>0</v>
      </c>
      <c r="BZ984">
        <v>0</v>
      </c>
      <c r="CA984">
        <v>0</v>
      </c>
      <c r="CC984">
        <v>-0.10399999</v>
      </c>
      <c r="CE984">
        <v>5.1999996999999999E-2</v>
      </c>
      <c r="CG984">
        <v>0.11799999999999999</v>
      </c>
      <c r="CS984">
        <v>0</v>
      </c>
      <c r="CT984">
        <v>0</v>
      </c>
      <c r="CU984">
        <v>0</v>
      </c>
      <c r="CV984">
        <v>0.65225111999999996</v>
      </c>
      <c r="CW984">
        <v>0.49505809000000001</v>
      </c>
      <c r="CX984">
        <v>0.15719303000000001</v>
      </c>
      <c r="CY984">
        <v>0.28148767000000002</v>
      </c>
      <c r="CZ984">
        <v>0.28148767000000002</v>
      </c>
      <c r="DA984">
        <v>0</v>
      </c>
      <c r="DB984">
        <v>0</v>
      </c>
      <c r="DC984">
        <v>2.5345827000000001E-2</v>
      </c>
      <c r="DD984">
        <v>0</v>
      </c>
      <c r="DE984">
        <v>4.0915373999999997E-2</v>
      </c>
      <c r="DF984">
        <v>2003</v>
      </c>
      <c r="DG984">
        <v>0.1119348</v>
      </c>
      <c r="DH984">
        <v>5.5270132E-2</v>
      </c>
      <c r="DI984">
        <v>5.6664660999999998E-2</v>
      </c>
      <c r="DJ984">
        <v>4.8388329999999998E-3</v>
      </c>
      <c r="DK984">
        <v>6.1503492E-2</v>
      </c>
      <c r="DL984">
        <v>873086.44</v>
      </c>
      <c r="DM984">
        <v>471383.63</v>
      </c>
      <c r="DN984">
        <v>401702.78</v>
      </c>
      <c r="DO984">
        <v>44636.616999999998</v>
      </c>
      <c r="DP984">
        <v>516020.25</v>
      </c>
      <c r="DQ984">
        <v>8528723</v>
      </c>
      <c r="DR984">
        <v>0</v>
      </c>
      <c r="DS984">
        <v>0</v>
      </c>
      <c r="DT984">
        <v>0</v>
      </c>
      <c r="DU984">
        <v>0</v>
      </c>
      <c r="DV984">
        <v>280828</v>
      </c>
      <c r="DW984">
        <v>9161707</v>
      </c>
      <c r="DZ984">
        <v>32.623908999999998</v>
      </c>
      <c r="EA984">
        <v>2057</v>
      </c>
      <c r="EC984">
        <v>104925</v>
      </c>
      <c r="ED984">
        <v>1038880.1</v>
      </c>
      <c r="EF984">
        <v>9.9011679000000008</v>
      </c>
      <c r="EG984">
        <v>104925</v>
      </c>
      <c r="EH984">
        <v>1038880.1</v>
      </c>
      <c r="ES984">
        <v>0</v>
      </c>
      <c r="EV984">
        <v>387810</v>
      </c>
      <c r="EW984">
        <v>1</v>
      </c>
      <c r="EX984">
        <v>1</v>
      </c>
      <c r="FB984">
        <v>9855200</v>
      </c>
      <c r="FP984">
        <v>314235.96999999997</v>
      </c>
      <c r="FQ984">
        <v>658.02697999999998</v>
      </c>
      <c r="FT984">
        <v>7.5529999999999999</v>
      </c>
      <c r="FW984">
        <v>314901.53000000003</v>
      </c>
      <c r="FX984">
        <v>-3389756</v>
      </c>
      <c r="FZ984">
        <v>697664</v>
      </c>
      <c r="GA984">
        <v>138064.5</v>
      </c>
      <c r="GB984">
        <v>835728.5</v>
      </c>
      <c r="GL984">
        <v>-4645.5532000000003</v>
      </c>
      <c r="GQ984">
        <v>-2243770.7999999998</v>
      </c>
      <c r="GR984">
        <v>-1117905.1000000001</v>
      </c>
      <c r="GS984">
        <v>-1117905.1000000001</v>
      </c>
      <c r="HA984">
        <v>-74428.304999999993</v>
      </c>
      <c r="HB984">
        <v>-16233.802</v>
      </c>
      <c r="HE984">
        <v>-1208567.3</v>
      </c>
      <c r="HG984">
        <v>24381520</v>
      </c>
    </row>
    <row r="985" spans="1:215" x14ac:dyDescent="0.25">
      <c r="A985">
        <v>71</v>
      </c>
      <c r="B985" t="s">
        <v>1070</v>
      </c>
      <c r="C985">
        <v>2002</v>
      </c>
      <c r="E985" t="s">
        <v>1071</v>
      </c>
      <c r="F985">
        <v>1955</v>
      </c>
      <c r="G985">
        <v>0</v>
      </c>
      <c r="I985">
        <v>0</v>
      </c>
      <c r="J985" t="s">
        <v>1072</v>
      </c>
      <c r="K985" t="s">
        <v>1073</v>
      </c>
      <c r="L985" t="s">
        <v>1073</v>
      </c>
      <c r="M985">
        <v>1</v>
      </c>
      <c r="N985" t="s">
        <v>615</v>
      </c>
      <c r="O985">
        <v>1</v>
      </c>
      <c r="P985" t="s">
        <v>616</v>
      </c>
      <c r="Q985" t="s">
        <v>626</v>
      </c>
      <c r="R985">
        <v>2</v>
      </c>
      <c r="S985">
        <v>1</v>
      </c>
      <c r="T985" s="60">
        <v>37437</v>
      </c>
      <c r="U985" s="60">
        <v>37438</v>
      </c>
      <c r="V985" s="60">
        <v>37437</v>
      </c>
      <c r="W985" t="s">
        <v>702</v>
      </c>
      <c r="X985" t="s">
        <v>774</v>
      </c>
      <c r="Y985" t="s">
        <v>627</v>
      </c>
      <c r="AA985">
        <v>8.7499998999999995E-2</v>
      </c>
      <c r="AB985">
        <v>2</v>
      </c>
      <c r="AC985">
        <v>0</v>
      </c>
      <c r="AD985">
        <v>1</v>
      </c>
      <c r="AE985">
        <v>1</v>
      </c>
      <c r="AF985">
        <v>3</v>
      </c>
      <c r="AG985">
        <v>39</v>
      </c>
      <c r="BP985" s="60">
        <v>37437</v>
      </c>
      <c r="BQ985">
        <v>27576238</v>
      </c>
      <c r="BR985">
        <v>25689892</v>
      </c>
      <c r="BS985">
        <v>1.0734276</v>
      </c>
      <c r="BT985">
        <v>-1886346.4</v>
      </c>
      <c r="BV985">
        <v>9045474</v>
      </c>
      <c r="BW985">
        <v>166165.25</v>
      </c>
      <c r="BX985">
        <v>9.7299993000000001E-2</v>
      </c>
      <c r="BY985">
        <v>0</v>
      </c>
      <c r="BZ985">
        <v>0</v>
      </c>
      <c r="CA985">
        <v>0</v>
      </c>
      <c r="CC985">
        <v>-9.0000003999999995E-2</v>
      </c>
      <c r="CE985">
        <v>-2.9999998999999999E-2</v>
      </c>
      <c r="CG985">
        <v>5.4000000999999999E-2</v>
      </c>
      <c r="CS985">
        <v>0</v>
      </c>
      <c r="CT985">
        <v>0</v>
      </c>
      <c r="CU985">
        <v>0</v>
      </c>
      <c r="CV985">
        <v>0.62253594000000001</v>
      </c>
      <c r="CW985">
        <v>0.45555087999999999</v>
      </c>
      <c r="CX985">
        <v>0.16698505</v>
      </c>
      <c r="CY985">
        <v>0.32012025</v>
      </c>
      <c r="CZ985">
        <v>0.32012025</v>
      </c>
      <c r="DA985">
        <v>0</v>
      </c>
      <c r="DB985">
        <v>0</v>
      </c>
      <c r="DC985">
        <v>2.6336004999999999E-2</v>
      </c>
      <c r="DD985">
        <v>0</v>
      </c>
      <c r="DE985">
        <v>3.1007821000000001E-2</v>
      </c>
      <c r="DF985">
        <v>2004</v>
      </c>
      <c r="DG985">
        <v>9.7406663000000004E-2</v>
      </c>
      <c r="DH985">
        <v>5.3211235000000003E-2</v>
      </c>
      <c r="DI985">
        <v>4.4195428000000002E-2</v>
      </c>
      <c r="DJ985">
        <v>5.1479999999999998E-3</v>
      </c>
      <c r="DK985">
        <v>4.9343430000000001E-2</v>
      </c>
      <c r="DL985">
        <v>805801.63</v>
      </c>
      <c r="DM985">
        <v>481320.88</v>
      </c>
      <c r="DN985">
        <v>324480.78000000003</v>
      </c>
      <c r="DO985">
        <v>50365.891000000003</v>
      </c>
      <c r="DP985">
        <v>531686.75</v>
      </c>
      <c r="DQ985">
        <v>9045474</v>
      </c>
      <c r="DR985">
        <v>0</v>
      </c>
      <c r="DS985">
        <v>0</v>
      </c>
      <c r="DT985">
        <v>0</v>
      </c>
      <c r="DU985">
        <v>0</v>
      </c>
      <c r="DV985">
        <v>290969</v>
      </c>
      <c r="DW985">
        <v>9763792</v>
      </c>
      <c r="DZ985">
        <v>33.556125999999999</v>
      </c>
      <c r="EA985">
        <v>1997</v>
      </c>
      <c r="EC985">
        <v>107549</v>
      </c>
      <c r="ED985">
        <v>1221794</v>
      </c>
      <c r="EF985">
        <v>11.360348</v>
      </c>
      <c r="EG985">
        <v>107549</v>
      </c>
      <c r="EH985">
        <v>1221794</v>
      </c>
      <c r="ES985">
        <v>0</v>
      </c>
      <c r="EV985">
        <v>400515</v>
      </c>
      <c r="EW985">
        <v>1</v>
      </c>
      <c r="EX985">
        <v>1</v>
      </c>
      <c r="FB985">
        <v>10828885</v>
      </c>
      <c r="FP985">
        <v>340363.5</v>
      </c>
      <c r="FQ985">
        <v>1208.577</v>
      </c>
      <c r="FV985">
        <v>4.6729998999999998</v>
      </c>
      <c r="FW985">
        <v>341576.75</v>
      </c>
      <c r="FX985">
        <v>-2598973.7999999998</v>
      </c>
      <c r="FZ985">
        <v>583563.25</v>
      </c>
      <c r="GA985">
        <v>145435</v>
      </c>
      <c r="GB985">
        <v>728998.25</v>
      </c>
      <c r="GL985">
        <v>-4754.5708000000004</v>
      </c>
      <c r="GQ985">
        <v>-1533153.5</v>
      </c>
      <c r="GR985">
        <v>-1272122.3</v>
      </c>
      <c r="GS985">
        <v>-1272122.3</v>
      </c>
      <c r="HA985">
        <v>-70520.437999999995</v>
      </c>
      <c r="HB985">
        <v>-19990.57</v>
      </c>
      <c r="HE985">
        <v>-1362633.3</v>
      </c>
      <c r="HG985">
        <v>21485732</v>
      </c>
    </row>
    <row r="986" spans="1:215" x14ac:dyDescent="0.25">
      <c r="A986">
        <v>71</v>
      </c>
      <c r="B986" t="s">
        <v>1070</v>
      </c>
      <c r="C986">
        <v>2003</v>
      </c>
      <c r="E986" t="s">
        <v>1071</v>
      </c>
      <c r="F986">
        <v>1955</v>
      </c>
      <c r="G986">
        <v>0</v>
      </c>
      <c r="I986">
        <v>0</v>
      </c>
      <c r="J986" t="s">
        <v>1072</v>
      </c>
      <c r="K986" t="s">
        <v>1073</v>
      </c>
      <c r="L986" t="s">
        <v>1073</v>
      </c>
      <c r="M986">
        <v>1</v>
      </c>
      <c r="N986" t="s">
        <v>615</v>
      </c>
      <c r="O986">
        <v>1</v>
      </c>
      <c r="P986" t="s">
        <v>616</v>
      </c>
      <c r="Q986" t="s">
        <v>626</v>
      </c>
      <c r="R986">
        <v>2</v>
      </c>
      <c r="S986">
        <v>1</v>
      </c>
      <c r="T986" s="60">
        <v>37802</v>
      </c>
      <c r="U986" s="60">
        <v>37803</v>
      </c>
      <c r="V986" s="60">
        <v>37802</v>
      </c>
      <c r="W986" t="s">
        <v>702</v>
      </c>
      <c r="X986" t="s">
        <v>774</v>
      </c>
      <c r="Y986" t="s">
        <v>627</v>
      </c>
      <c r="AA986">
        <v>8.7499998999999995E-2</v>
      </c>
      <c r="AB986">
        <v>2</v>
      </c>
      <c r="AC986">
        <v>0</v>
      </c>
      <c r="AD986">
        <v>1</v>
      </c>
      <c r="AE986">
        <v>1</v>
      </c>
      <c r="AF986">
        <v>3</v>
      </c>
      <c r="AG986">
        <v>38</v>
      </c>
      <c r="BP986" s="60">
        <v>37802</v>
      </c>
      <c r="BQ986">
        <v>27236238</v>
      </c>
      <c r="BR986">
        <v>27829312</v>
      </c>
      <c r="BS986">
        <v>0.97868889999999997</v>
      </c>
      <c r="BT986">
        <v>593074.93999999994</v>
      </c>
      <c r="BV986">
        <v>9387845</v>
      </c>
      <c r="BW986">
        <v>44636.616999999998</v>
      </c>
      <c r="BX986">
        <v>0.38049999000000001</v>
      </c>
      <c r="BY986">
        <v>0</v>
      </c>
      <c r="BZ986">
        <v>0</v>
      </c>
      <c r="CA986">
        <v>0</v>
      </c>
      <c r="CC986">
        <v>3.3000000000000002E-2</v>
      </c>
      <c r="CE986">
        <v>-5.5999998000000002E-2</v>
      </c>
      <c r="CG986">
        <v>1.7999998999999999E-2</v>
      </c>
      <c r="CS986">
        <v>0</v>
      </c>
      <c r="CT986">
        <v>0</v>
      </c>
      <c r="CU986">
        <v>0</v>
      </c>
      <c r="CV986">
        <v>0.63958377</v>
      </c>
      <c r="CW986">
        <v>0.47332763999999999</v>
      </c>
      <c r="CX986">
        <v>0.16625609</v>
      </c>
      <c r="CY986">
        <v>0.31679945999999998</v>
      </c>
      <c r="CZ986">
        <v>0.31679945999999998</v>
      </c>
      <c r="DA986">
        <v>0</v>
      </c>
      <c r="DB986">
        <v>0</v>
      </c>
      <c r="DC986">
        <v>2.6790623999999999E-2</v>
      </c>
      <c r="DD986">
        <v>0</v>
      </c>
      <c r="DE986">
        <v>1.6826203000000001E-2</v>
      </c>
      <c r="DF986">
        <v>2005</v>
      </c>
      <c r="DG986">
        <v>9.6127316000000004E-2</v>
      </c>
      <c r="DH986">
        <v>5.3219232999999998E-2</v>
      </c>
      <c r="DI986">
        <v>4.2908091000000002E-2</v>
      </c>
      <c r="DJ986">
        <v>1.4225405999999999E-2</v>
      </c>
      <c r="DK986">
        <v>5.7133492000000001E-2</v>
      </c>
      <c r="DL986">
        <v>825317.19</v>
      </c>
      <c r="DM986">
        <v>499613.91</v>
      </c>
      <c r="DN986">
        <v>325703.31</v>
      </c>
      <c r="DO986">
        <v>144443.25</v>
      </c>
      <c r="DP986">
        <v>644057.13</v>
      </c>
      <c r="DQ986">
        <v>9387845</v>
      </c>
      <c r="DR986">
        <v>0</v>
      </c>
      <c r="DS986">
        <v>0</v>
      </c>
      <c r="DT986">
        <v>0</v>
      </c>
      <c r="DU986">
        <v>0</v>
      </c>
      <c r="DV986">
        <v>295147</v>
      </c>
      <c r="DW986">
        <v>10142067</v>
      </c>
      <c r="DZ986">
        <v>34.362766000000001</v>
      </c>
      <c r="EA986">
        <v>1843</v>
      </c>
      <c r="EC986">
        <v>114702</v>
      </c>
      <c r="ED986">
        <v>1427635.8</v>
      </c>
      <c r="EF986">
        <v>12.446477</v>
      </c>
      <c r="EG986">
        <v>114702</v>
      </c>
      <c r="EH986">
        <v>1427635.8</v>
      </c>
      <c r="ES986">
        <v>0</v>
      </c>
      <c r="EV986">
        <v>411692</v>
      </c>
      <c r="EW986">
        <v>1</v>
      </c>
      <c r="EX986">
        <v>1</v>
      </c>
      <c r="FB986">
        <v>13029344</v>
      </c>
      <c r="FP986">
        <v>354900.25</v>
      </c>
      <c r="FQ986">
        <v>899.78899999999999</v>
      </c>
      <c r="FV986">
        <v>4.6139998000000002</v>
      </c>
      <c r="FW986">
        <v>355804.66</v>
      </c>
      <c r="FX986">
        <v>37060.277000000002</v>
      </c>
      <c r="FZ986">
        <v>523444.25</v>
      </c>
      <c r="GA986">
        <v>161204.57999999999</v>
      </c>
      <c r="GB986">
        <v>684648.81</v>
      </c>
      <c r="GL986">
        <v>-4660.0219999999999</v>
      </c>
      <c r="GQ986">
        <v>1072853.8</v>
      </c>
      <c r="GR986">
        <v>-1511214.6</v>
      </c>
      <c r="GS986">
        <v>-1511214.6</v>
      </c>
      <c r="HA986">
        <v>-67253.679999999993</v>
      </c>
      <c r="HB986">
        <v>-19581.136999999999</v>
      </c>
      <c r="HE986">
        <v>-1598049.5</v>
      </c>
      <c r="HG986">
        <v>20960536</v>
      </c>
    </row>
    <row r="987" spans="1:215" x14ac:dyDescent="0.25">
      <c r="A987">
        <v>71</v>
      </c>
      <c r="B987" t="s">
        <v>1070</v>
      </c>
      <c r="C987">
        <v>2004</v>
      </c>
      <c r="E987" t="s">
        <v>1071</v>
      </c>
      <c r="F987">
        <v>1955</v>
      </c>
      <c r="G987">
        <v>0</v>
      </c>
      <c r="I987">
        <v>0</v>
      </c>
      <c r="J987" t="s">
        <v>1072</v>
      </c>
      <c r="K987" t="s">
        <v>1073</v>
      </c>
      <c r="L987" t="s">
        <v>1073</v>
      </c>
      <c r="M987">
        <v>1</v>
      </c>
      <c r="N987" t="s">
        <v>615</v>
      </c>
      <c r="O987">
        <v>1</v>
      </c>
      <c r="P987" t="s">
        <v>616</v>
      </c>
      <c r="Q987" t="s">
        <v>626</v>
      </c>
      <c r="R987">
        <v>2</v>
      </c>
      <c r="S987">
        <v>1</v>
      </c>
      <c r="T987" s="60">
        <v>38168</v>
      </c>
      <c r="U987" s="60">
        <v>38169</v>
      </c>
      <c r="V987" s="60">
        <v>38168</v>
      </c>
      <c r="W987" t="s">
        <v>702</v>
      </c>
      <c r="X987" t="s">
        <v>774</v>
      </c>
      <c r="Y987" t="s">
        <v>627</v>
      </c>
      <c r="AA987">
        <v>8.2500003000000002E-2</v>
      </c>
      <c r="AB987">
        <v>2</v>
      </c>
      <c r="AC987">
        <v>0</v>
      </c>
      <c r="AD987">
        <v>1</v>
      </c>
      <c r="AE987">
        <v>1</v>
      </c>
      <c r="AF987">
        <v>3</v>
      </c>
      <c r="AG987">
        <v>37</v>
      </c>
      <c r="BP987" s="60">
        <v>38168</v>
      </c>
      <c r="BQ987">
        <v>27107530</v>
      </c>
      <c r="BR987">
        <v>29698318</v>
      </c>
      <c r="BS987">
        <v>0.91276323999999998</v>
      </c>
      <c r="BT987">
        <v>2590787</v>
      </c>
      <c r="BV987">
        <v>9892179</v>
      </c>
      <c r="BW987">
        <v>50365.891000000003</v>
      </c>
      <c r="BX987">
        <v>0.42500000999999998</v>
      </c>
      <c r="BY987">
        <v>0</v>
      </c>
      <c r="BZ987">
        <v>0</v>
      </c>
      <c r="CA987">
        <v>0</v>
      </c>
      <c r="CC987">
        <v>0.14099999999999999</v>
      </c>
      <c r="CE987">
        <v>2.4E-2</v>
      </c>
      <c r="CG987">
        <v>1.4999999999999999E-2</v>
      </c>
      <c r="CS987">
        <v>0</v>
      </c>
      <c r="CT987">
        <v>0</v>
      </c>
      <c r="CU987">
        <v>0</v>
      </c>
      <c r="CV987">
        <v>0.69782566999999995</v>
      </c>
      <c r="CW987">
        <v>0.49957573</v>
      </c>
      <c r="CX987">
        <v>0.19825000000000001</v>
      </c>
      <c r="CY987">
        <v>0.28324637000000003</v>
      </c>
      <c r="CZ987">
        <v>0.28324637000000003</v>
      </c>
      <c r="DA987">
        <v>0</v>
      </c>
      <c r="DB987">
        <v>0</v>
      </c>
      <c r="DC987">
        <v>1.1764716999999999E-2</v>
      </c>
      <c r="DD987">
        <v>0</v>
      </c>
      <c r="DE987">
        <v>7.163216E-3</v>
      </c>
      <c r="DF987">
        <v>2006</v>
      </c>
      <c r="DG987">
        <v>9.6429302999999994E-2</v>
      </c>
      <c r="DH987">
        <v>5.2940845E-2</v>
      </c>
      <c r="DI987">
        <v>4.3488458000000001E-2</v>
      </c>
      <c r="DJ987">
        <v>2.3931770000000002E-2</v>
      </c>
      <c r="DK987">
        <v>6.7420228999999998E-2</v>
      </c>
      <c r="DL987">
        <v>880464.5</v>
      </c>
      <c r="DM987">
        <v>523700.31</v>
      </c>
      <c r="DN987">
        <v>356764.22</v>
      </c>
      <c r="DO987">
        <v>256055.11</v>
      </c>
      <c r="DP987">
        <v>779755.44</v>
      </c>
      <c r="DQ987">
        <v>9892179</v>
      </c>
      <c r="DR987">
        <v>0</v>
      </c>
      <c r="DS987">
        <v>0</v>
      </c>
      <c r="DT987">
        <v>0</v>
      </c>
      <c r="DU987">
        <v>0</v>
      </c>
      <c r="DV987">
        <v>302962</v>
      </c>
      <c r="DW987">
        <v>10659757</v>
      </c>
      <c r="DZ987">
        <v>35.185127000000001</v>
      </c>
      <c r="EA987">
        <v>1827</v>
      </c>
      <c r="EC987">
        <v>117363</v>
      </c>
      <c r="ED987">
        <v>1524572.9</v>
      </c>
      <c r="EF987">
        <v>12.990233999999999</v>
      </c>
      <c r="EG987">
        <v>117363</v>
      </c>
      <c r="EH987">
        <v>1524572.9</v>
      </c>
      <c r="ES987">
        <v>0</v>
      </c>
      <c r="EV987">
        <v>422152</v>
      </c>
      <c r="EW987">
        <v>1</v>
      </c>
      <c r="EX987">
        <v>1</v>
      </c>
      <c r="FB987">
        <v>13807076</v>
      </c>
      <c r="FP987">
        <v>374864.06</v>
      </c>
      <c r="FQ987">
        <v>605793.06000000006</v>
      </c>
      <c r="FV987">
        <v>4.5919999999999996</v>
      </c>
      <c r="FW987">
        <v>980661.69</v>
      </c>
      <c r="FX987">
        <v>2098276.2999999998</v>
      </c>
      <c r="FZ987">
        <v>499713.13</v>
      </c>
      <c r="GA987">
        <v>184665.09</v>
      </c>
      <c r="GB987">
        <v>684378.25</v>
      </c>
      <c r="GL987">
        <v>-4147</v>
      </c>
      <c r="GQ987">
        <v>3759169.3</v>
      </c>
      <c r="GR987">
        <v>-1603185.3</v>
      </c>
      <c r="GS987">
        <v>-1603185.3</v>
      </c>
      <c r="HA987">
        <v>-65677.156000000003</v>
      </c>
      <c r="HB987">
        <v>-18619.581999999999</v>
      </c>
      <c r="HE987">
        <v>-1687482</v>
      </c>
      <c r="HG987">
        <v>23032224</v>
      </c>
    </row>
    <row r="988" spans="1:215" x14ac:dyDescent="0.25">
      <c r="A988">
        <v>71</v>
      </c>
      <c r="B988" t="s">
        <v>1070</v>
      </c>
      <c r="C988">
        <v>2005</v>
      </c>
      <c r="E988" t="s">
        <v>1071</v>
      </c>
      <c r="F988">
        <v>1955</v>
      </c>
      <c r="G988">
        <v>0</v>
      </c>
      <c r="I988">
        <v>0</v>
      </c>
      <c r="J988" t="s">
        <v>1072</v>
      </c>
      <c r="K988" t="s">
        <v>1073</v>
      </c>
      <c r="L988" t="s">
        <v>1073</v>
      </c>
      <c r="M988">
        <v>1</v>
      </c>
      <c r="N988" t="s">
        <v>615</v>
      </c>
      <c r="O988">
        <v>1</v>
      </c>
      <c r="P988" t="s">
        <v>616</v>
      </c>
      <c r="Q988" t="s">
        <v>626</v>
      </c>
      <c r="R988">
        <v>2</v>
      </c>
      <c r="S988">
        <v>1</v>
      </c>
      <c r="T988" s="60">
        <v>38533</v>
      </c>
      <c r="U988" s="60">
        <v>38534</v>
      </c>
      <c r="V988" s="60">
        <v>38533</v>
      </c>
      <c r="W988" t="s">
        <v>702</v>
      </c>
      <c r="X988" t="s">
        <v>1074</v>
      </c>
      <c r="Y988" t="s">
        <v>627</v>
      </c>
      <c r="AA988">
        <v>8.2500003000000002E-2</v>
      </c>
      <c r="AB988">
        <v>2</v>
      </c>
      <c r="AC988">
        <v>0</v>
      </c>
      <c r="AD988">
        <v>5</v>
      </c>
      <c r="AE988">
        <v>1</v>
      </c>
      <c r="AF988">
        <v>3</v>
      </c>
      <c r="AG988">
        <v>30</v>
      </c>
      <c r="BP988" s="60">
        <v>38533</v>
      </c>
      <c r="BQ988">
        <v>27113390</v>
      </c>
      <c r="BR988">
        <v>31774386</v>
      </c>
      <c r="BS988">
        <v>0.85330963000000004</v>
      </c>
      <c r="BT988">
        <v>4660996.5</v>
      </c>
      <c r="BV988">
        <v>10444294</v>
      </c>
      <c r="BW988">
        <v>144443.25</v>
      </c>
      <c r="BX988">
        <v>0.39720001999999999</v>
      </c>
      <c r="BY988">
        <v>0</v>
      </c>
      <c r="BZ988">
        <v>0</v>
      </c>
      <c r="CA988">
        <v>0</v>
      </c>
      <c r="CC988">
        <v>8.6999996999999996E-2</v>
      </c>
      <c r="CE988">
        <v>8.6000003000000005E-2</v>
      </c>
      <c r="CG988">
        <v>8.9999999999999993E-3</v>
      </c>
      <c r="CS988">
        <v>0</v>
      </c>
      <c r="CT988">
        <v>0</v>
      </c>
      <c r="CU988">
        <v>0</v>
      </c>
      <c r="CV988">
        <v>0.69962698000000001</v>
      </c>
      <c r="CW988">
        <v>0.50476502999999995</v>
      </c>
      <c r="CX988">
        <v>0.19486201</v>
      </c>
      <c r="CY988">
        <v>0.26507634000000002</v>
      </c>
      <c r="CZ988">
        <v>0.26507634000000002</v>
      </c>
      <c r="DA988">
        <v>0</v>
      </c>
      <c r="DB988">
        <v>0</v>
      </c>
      <c r="DC988">
        <v>3.0607711999999999E-2</v>
      </c>
      <c r="DD988">
        <v>0</v>
      </c>
      <c r="DE988">
        <v>4.6889150000000001E-3</v>
      </c>
      <c r="DF988">
        <v>2007</v>
      </c>
      <c r="DG988">
        <v>9.7691319999999998E-2</v>
      </c>
      <c r="DH988">
        <v>5.2941571999999999E-2</v>
      </c>
      <c r="DI988">
        <v>4.4749747999999999E-2</v>
      </c>
      <c r="DJ988">
        <v>6.7479952999999995E-2</v>
      </c>
      <c r="DK988">
        <v>0.1122297</v>
      </c>
      <c r="DL988">
        <v>941772.31</v>
      </c>
      <c r="DM988">
        <v>552937.31000000006</v>
      </c>
      <c r="DN988">
        <v>388835</v>
      </c>
      <c r="DO988">
        <v>762290.56</v>
      </c>
      <c r="DP988">
        <v>1315227.8999999999</v>
      </c>
      <c r="DQ988">
        <v>10444294</v>
      </c>
      <c r="DR988">
        <v>0</v>
      </c>
      <c r="DS988">
        <v>0</v>
      </c>
      <c r="DT988">
        <v>0</v>
      </c>
      <c r="DU988">
        <v>0</v>
      </c>
      <c r="DV988">
        <v>310932</v>
      </c>
      <c r="DW988">
        <v>11259108</v>
      </c>
      <c r="DZ988">
        <v>36.210838000000003</v>
      </c>
      <c r="EA988">
        <v>1850</v>
      </c>
      <c r="EC988">
        <v>121166</v>
      </c>
      <c r="ED988">
        <v>1635940</v>
      </c>
      <c r="EF988">
        <v>13.501642</v>
      </c>
      <c r="EG988">
        <v>121166</v>
      </c>
      <c r="EH988">
        <v>1635940</v>
      </c>
      <c r="ES988">
        <v>0</v>
      </c>
      <c r="EV988">
        <v>433948</v>
      </c>
      <c r="EW988">
        <v>1</v>
      </c>
      <c r="EX988">
        <v>1</v>
      </c>
      <c r="FB988">
        <v>14826876</v>
      </c>
      <c r="FP988">
        <v>533862.38</v>
      </c>
      <c r="FQ988">
        <v>219912.52</v>
      </c>
      <c r="FW988">
        <v>753774.88</v>
      </c>
      <c r="FX988">
        <v>1189990.8999999999</v>
      </c>
      <c r="FZ988">
        <v>511024.22</v>
      </c>
      <c r="GA988">
        <v>231924.45</v>
      </c>
      <c r="GB988">
        <v>742948.69</v>
      </c>
      <c r="GL988">
        <v>-4215.0059000000001</v>
      </c>
      <c r="GQ988">
        <v>2682499.5</v>
      </c>
      <c r="GR988">
        <v>-1709117.9</v>
      </c>
      <c r="GS988">
        <v>-1709117.9</v>
      </c>
      <c r="HA988">
        <v>-65486.887000000002</v>
      </c>
      <c r="HB988">
        <v>-25602.116999999998</v>
      </c>
      <c r="HE988">
        <v>-1800206.9</v>
      </c>
      <c r="HG988">
        <v>23914516</v>
      </c>
    </row>
    <row r="989" spans="1:215" x14ac:dyDescent="0.25">
      <c r="A989">
        <v>71</v>
      </c>
      <c r="B989" t="s">
        <v>1070</v>
      </c>
      <c r="C989">
        <v>2006</v>
      </c>
      <c r="E989" t="s">
        <v>1071</v>
      </c>
      <c r="F989">
        <v>1955</v>
      </c>
      <c r="G989">
        <v>0</v>
      </c>
      <c r="I989">
        <v>0</v>
      </c>
      <c r="J989" t="s">
        <v>1072</v>
      </c>
      <c r="K989" t="s">
        <v>1073</v>
      </c>
      <c r="L989" t="s">
        <v>1073</v>
      </c>
      <c r="M989">
        <v>1</v>
      </c>
      <c r="N989" t="s">
        <v>615</v>
      </c>
      <c r="O989">
        <v>1</v>
      </c>
      <c r="P989" t="s">
        <v>616</v>
      </c>
      <c r="Q989" t="s">
        <v>626</v>
      </c>
      <c r="R989">
        <v>2</v>
      </c>
      <c r="S989">
        <v>1</v>
      </c>
      <c r="T989" s="60">
        <v>38898</v>
      </c>
      <c r="U989" s="60">
        <v>38899</v>
      </c>
      <c r="V989" s="60">
        <v>38898</v>
      </c>
      <c r="W989" t="s">
        <v>702</v>
      </c>
      <c r="X989" t="s">
        <v>1074</v>
      </c>
      <c r="Y989" t="s">
        <v>619</v>
      </c>
      <c r="AA989">
        <v>8.2500003000000002E-2</v>
      </c>
      <c r="AB989">
        <v>2</v>
      </c>
      <c r="AC989">
        <v>0</v>
      </c>
      <c r="AD989">
        <v>5</v>
      </c>
      <c r="AE989">
        <v>1</v>
      </c>
      <c r="AF989">
        <v>1</v>
      </c>
      <c r="AG989">
        <v>30</v>
      </c>
      <c r="BP989" s="60">
        <v>38898</v>
      </c>
      <c r="BQ989">
        <v>27368472</v>
      </c>
      <c r="BR989">
        <v>35071664</v>
      </c>
      <c r="BS989">
        <v>0.78035849000000002</v>
      </c>
      <c r="BT989">
        <v>7703192</v>
      </c>
      <c r="BV989">
        <v>10983873</v>
      </c>
      <c r="BW989">
        <v>256055.11</v>
      </c>
      <c r="BX989">
        <v>0.55479997000000003</v>
      </c>
      <c r="BY989">
        <v>0</v>
      </c>
      <c r="BZ989">
        <v>0</v>
      </c>
      <c r="CA989">
        <v>0</v>
      </c>
      <c r="CC989">
        <v>9.8000005000000001E-2</v>
      </c>
      <c r="CE989">
        <v>0.109</v>
      </c>
      <c r="CG989">
        <v>5.0999998999999997E-2</v>
      </c>
      <c r="CS989">
        <v>0</v>
      </c>
      <c r="CT989">
        <v>0</v>
      </c>
      <c r="CU989">
        <v>0</v>
      </c>
      <c r="CV989">
        <v>0.68845557999999996</v>
      </c>
      <c r="CW989">
        <v>0.49348807</v>
      </c>
      <c r="CX989">
        <v>0.19496752000000001</v>
      </c>
      <c r="CY989">
        <v>0.26466823</v>
      </c>
      <c r="CZ989">
        <v>0.26466823</v>
      </c>
      <c r="DA989">
        <v>0</v>
      </c>
      <c r="DB989">
        <v>0</v>
      </c>
      <c r="DC989">
        <v>2.8119109999999999E-2</v>
      </c>
      <c r="DD989">
        <v>1.5573741E-2</v>
      </c>
      <c r="DE989">
        <v>3.183305E-3</v>
      </c>
      <c r="DF989">
        <v>2008</v>
      </c>
      <c r="DG989">
        <v>0.10512941000000001</v>
      </c>
      <c r="DH989">
        <v>5.2936006000000001E-2</v>
      </c>
      <c r="DI989">
        <v>5.2193400000000001E-2</v>
      </c>
      <c r="DJ989">
        <v>9.0437881999999997E-2</v>
      </c>
      <c r="DK989">
        <v>0.14263128</v>
      </c>
      <c r="DL989">
        <v>1065836.5</v>
      </c>
      <c r="DM989">
        <v>581442.38</v>
      </c>
      <c r="DN989">
        <v>484394.09</v>
      </c>
      <c r="DO989">
        <v>1074416.3</v>
      </c>
      <c r="DP989">
        <v>1655858.6</v>
      </c>
      <c r="DQ989">
        <v>10983873</v>
      </c>
      <c r="DR989">
        <v>0</v>
      </c>
      <c r="DS989">
        <v>0</v>
      </c>
      <c r="DT989">
        <v>0</v>
      </c>
      <c r="DU989">
        <v>0</v>
      </c>
      <c r="DV989">
        <v>317740</v>
      </c>
      <c r="DW989">
        <v>11854957</v>
      </c>
      <c r="DZ989">
        <v>37.310245999999999</v>
      </c>
      <c r="EA989">
        <v>1816</v>
      </c>
      <c r="EC989">
        <v>124776</v>
      </c>
      <c r="ED989">
        <v>1764757.8</v>
      </c>
      <c r="EF989">
        <v>14.143407</v>
      </c>
      <c r="EG989">
        <v>124776</v>
      </c>
      <c r="EH989">
        <v>1764757.8</v>
      </c>
      <c r="ES989">
        <v>0</v>
      </c>
      <c r="EV989">
        <v>444332</v>
      </c>
      <c r="EW989">
        <v>1</v>
      </c>
      <c r="EX989">
        <v>1</v>
      </c>
      <c r="FB989">
        <v>16244263</v>
      </c>
      <c r="FP989">
        <v>630322.63</v>
      </c>
      <c r="FQ989">
        <v>322613.19</v>
      </c>
      <c r="FW989">
        <v>952935.81</v>
      </c>
      <c r="FX989">
        <v>1575604.6</v>
      </c>
      <c r="FZ989">
        <v>524267.53</v>
      </c>
      <c r="GA989">
        <v>242745.11</v>
      </c>
      <c r="GB989">
        <v>767012.63</v>
      </c>
      <c r="GL989">
        <v>-4211.0132000000003</v>
      </c>
      <c r="GQ989">
        <v>3291342</v>
      </c>
      <c r="GR989">
        <v>-1809376.8</v>
      </c>
      <c r="GS989">
        <v>-1809376.8</v>
      </c>
      <c r="HA989">
        <v>-70271.523000000001</v>
      </c>
      <c r="HB989">
        <v>-17365.728999999999</v>
      </c>
      <c r="HE989">
        <v>-1897014</v>
      </c>
      <c r="HG989">
        <v>25308844</v>
      </c>
    </row>
    <row r="990" spans="1:215" x14ac:dyDescent="0.25">
      <c r="A990">
        <v>71</v>
      </c>
      <c r="B990" t="s">
        <v>1070</v>
      </c>
      <c r="C990">
        <v>2007</v>
      </c>
      <c r="E990" t="s">
        <v>1071</v>
      </c>
      <c r="F990">
        <v>1955</v>
      </c>
      <c r="G990">
        <v>0</v>
      </c>
      <c r="I990">
        <v>0</v>
      </c>
      <c r="J990" t="s">
        <v>1072</v>
      </c>
      <c r="K990" t="s">
        <v>1073</v>
      </c>
      <c r="L990" t="s">
        <v>1073</v>
      </c>
      <c r="M990">
        <v>1</v>
      </c>
      <c r="N990" t="s">
        <v>615</v>
      </c>
      <c r="O990">
        <v>1</v>
      </c>
      <c r="P990" t="s">
        <v>616</v>
      </c>
      <c r="Q990" t="s">
        <v>626</v>
      </c>
      <c r="R990">
        <v>2</v>
      </c>
      <c r="S990">
        <v>1</v>
      </c>
      <c r="T990" s="60">
        <v>39263</v>
      </c>
      <c r="U990" s="60">
        <v>39264</v>
      </c>
      <c r="V990" s="60">
        <v>39263</v>
      </c>
      <c r="W990" t="s">
        <v>702</v>
      </c>
      <c r="X990" t="s">
        <v>1074</v>
      </c>
      <c r="Y990" t="s">
        <v>619</v>
      </c>
      <c r="AA990">
        <v>8.2500003000000002E-2</v>
      </c>
      <c r="AB990">
        <v>2</v>
      </c>
      <c r="AC990">
        <v>0</v>
      </c>
      <c r="AD990">
        <v>5</v>
      </c>
      <c r="AE990">
        <v>1</v>
      </c>
      <c r="AF990">
        <v>1</v>
      </c>
      <c r="AG990">
        <v>30</v>
      </c>
      <c r="BP990" s="60">
        <v>39263</v>
      </c>
      <c r="BQ990">
        <v>28714776</v>
      </c>
      <c r="BR990">
        <v>37793092</v>
      </c>
      <c r="BS990">
        <v>0.75978904999999997</v>
      </c>
      <c r="BT990">
        <v>9078314</v>
      </c>
      <c r="BV990">
        <v>11418468</v>
      </c>
      <c r="BW990">
        <v>762290.56</v>
      </c>
      <c r="BX990">
        <v>0.60060000000000002</v>
      </c>
      <c r="BY990">
        <v>0</v>
      </c>
      <c r="BZ990">
        <v>0</v>
      </c>
      <c r="CA990">
        <v>0</v>
      </c>
      <c r="CC990">
        <v>0.17100000000000001</v>
      </c>
      <c r="CE990">
        <v>0.11799999999999999</v>
      </c>
      <c r="CG990">
        <v>0.105</v>
      </c>
      <c r="CS990">
        <v>0</v>
      </c>
      <c r="CT990">
        <v>0</v>
      </c>
      <c r="CU990">
        <v>0</v>
      </c>
      <c r="CV990">
        <v>0.60503578000000002</v>
      </c>
      <c r="CW990">
        <v>0.39155251000000002</v>
      </c>
      <c r="CX990">
        <v>0.21348326000000001</v>
      </c>
      <c r="CY990">
        <v>0.27301458000000001</v>
      </c>
      <c r="CZ990">
        <v>0.27301458000000001</v>
      </c>
      <c r="DA990">
        <v>0</v>
      </c>
      <c r="DB990">
        <v>0</v>
      </c>
      <c r="DC990">
        <v>3.9402708000000002E-2</v>
      </c>
      <c r="DD990">
        <v>8.0255887999999997E-2</v>
      </c>
      <c r="DE990">
        <v>2.291076E-3</v>
      </c>
      <c r="DF990">
        <v>2009</v>
      </c>
      <c r="DG990">
        <v>0.10900770999999999</v>
      </c>
      <c r="DH990">
        <v>5.5898472999999997E-2</v>
      </c>
      <c r="DI990">
        <v>5.3109240000000002E-2</v>
      </c>
      <c r="DJ990">
        <v>9.6808426000000003E-2</v>
      </c>
      <c r="DK990">
        <v>0.14991766000000001</v>
      </c>
      <c r="DL990">
        <v>1148883.3999999999</v>
      </c>
      <c r="DM990">
        <v>638274.93999999994</v>
      </c>
      <c r="DN990">
        <v>510608.44</v>
      </c>
      <c r="DO990">
        <v>1195604.8999999999</v>
      </c>
      <c r="DP990">
        <v>1833879.8</v>
      </c>
      <c r="DQ990">
        <v>11418468</v>
      </c>
      <c r="DR990">
        <v>0</v>
      </c>
      <c r="DS990">
        <v>0</v>
      </c>
      <c r="DT990">
        <v>0</v>
      </c>
      <c r="DU990">
        <v>0</v>
      </c>
      <c r="DV990">
        <v>319253</v>
      </c>
      <c r="DW990">
        <v>12357774</v>
      </c>
      <c r="DZ990">
        <v>38.708404999999999</v>
      </c>
      <c r="EA990">
        <v>1593</v>
      </c>
      <c r="EC990">
        <v>129093</v>
      </c>
      <c r="ED990">
        <v>1931130</v>
      </c>
      <c r="EF990">
        <v>14.959215</v>
      </c>
      <c r="EG990">
        <v>129093</v>
      </c>
      <c r="EH990">
        <v>1931130</v>
      </c>
      <c r="ES990">
        <v>0</v>
      </c>
      <c r="EV990">
        <v>449939</v>
      </c>
      <c r="EW990">
        <v>1</v>
      </c>
      <c r="EX990">
        <v>1</v>
      </c>
      <c r="FB990">
        <v>17839212</v>
      </c>
      <c r="FI990">
        <v>27614638</v>
      </c>
      <c r="FP990">
        <v>654493.5</v>
      </c>
      <c r="FQ990">
        <v>674629.44</v>
      </c>
      <c r="FW990">
        <v>1329123</v>
      </c>
      <c r="FX990">
        <v>3014224</v>
      </c>
      <c r="FZ990">
        <v>581860.18999999994</v>
      </c>
      <c r="GA990">
        <v>221326.38</v>
      </c>
      <c r="GB990">
        <v>803186.56</v>
      </c>
      <c r="GL990">
        <v>-6445.1801999999998</v>
      </c>
      <c r="GQ990">
        <v>5140088.5</v>
      </c>
      <c r="GR990">
        <v>-1977034.8</v>
      </c>
      <c r="GS990">
        <v>-1977034.8</v>
      </c>
      <c r="HA990">
        <v>-77345.335999999996</v>
      </c>
      <c r="HB990">
        <v>-19506.75</v>
      </c>
      <c r="HE990">
        <v>-2073886.9</v>
      </c>
      <c r="HG990">
        <v>28375046</v>
      </c>
    </row>
    <row r="991" spans="1:215" x14ac:dyDescent="0.25">
      <c r="A991">
        <v>71</v>
      </c>
      <c r="B991" t="s">
        <v>1070</v>
      </c>
      <c r="C991">
        <v>2008</v>
      </c>
      <c r="E991" t="s">
        <v>1071</v>
      </c>
      <c r="F991">
        <v>1955</v>
      </c>
      <c r="G991">
        <v>0</v>
      </c>
      <c r="I991">
        <v>0</v>
      </c>
      <c r="J991" t="s">
        <v>1072</v>
      </c>
      <c r="K991" t="s">
        <v>1073</v>
      </c>
      <c r="L991" t="s">
        <v>1073</v>
      </c>
      <c r="M991">
        <v>1</v>
      </c>
      <c r="N991" t="s">
        <v>615</v>
      </c>
      <c r="O991">
        <v>1</v>
      </c>
      <c r="P991" t="s">
        <v>616</v>
      </c>
      <c r="Q991" t="s">
        <v>626</v>
      </c>
      <c r="R991">
        <v>2</v>
      </c>
      <c r="S991">
        <v>1</v>
      </c>
      <c r="T991" s="60">
        <v>39629</v>
      </c>
      <c r="U991" s="60">
        <v>39630</v>
      </c>
      <c r="V991" s="60">
        <v>39629</v>
      </c>
      <c r="W991" t="s">
        <v>702</v>
      </c>
      <c r="X991" t="s">
        <v>1074</v>
      </c>
      <c r="Y991" t="s">
        <v>619</v>
      </c>
      <c r="AA991">
        <v>8.2500003000000002E-2</v>
      </c>
      <c r="AB991">
        <v>2</v>
      </c>
      <c r="AC991">
        <v>0</v>
      </c>
      <c r="AD991">
        <v>5</v>
      </c>
      <c r="AE991">
        <v>1</v>
      </c>
      <c r="AF991">
        <v>1</v>
      </c>
      <c r="AG991">
        <v>30</v>
      </c>
      <c r="BP991" s="60">
        <v>39629</v>
      </c>
      <c r="BQ991">
        <v>29418418</v>
      </c>
      <c r="BR991">
        <v>40245888</v>
      </c>
      <c r="BS991">
        <v>0.73096709999999998</v>
      </c>
      <c r="BT991">
        <v>10827469</v>
      </c>
      <c r="BV991">
        <v>11815801</v>
      </c>
      <c r="BW991">
        <v>1074416.3</v>
      </c>
      <c r="BX991">
        <v>0.54879999000000002</v>
      </c>
      <c r="BY991">
        <v>0</v>
      </c>
      <c r="BZ991">
        <v>0</v>
      </c>
      <c r="CA991">
        <v>0</v>
      </c>
      <c r="CC991">
        <v>-2.6600001000000002E-2</v>
      </c>
      <c r="CE991">
        <v>7.7800006000000005E-2</v>
      </c>
      <c r="CG991">
        <v>9.2200004000000002E-2</v>
      </c>
      <c r="CS991">
        <v>0</v>
      </c>
      <c r="CT991">
        <v>0</v>
      </c>
      <c r="CU991">
        <v>0</v>
      </c>
      <c r="CV991">
        <v>0.52838010000000002</v>
      </c>
      <c r="CW991">
        <v>0.30516504999999999</v>
      </c>
      <c r="CX991">
        <v>0.22321503000000001</v>
      </c>
      <c r="CY991">
        <v>0.28654262000000003</v>
      </c>
      <c r="CZ991">
        <v>0.28654262000000003</v>
      </c>
      <c r="DA991">
        <v>0</v>
      </c>
      <c r="DB991">
        <v>0</v>
      </c>
      <c r="DC991">
        <v>4.9427542999999997E-2</v>
      </c>
      <c r="DD991">
        <v>0.13362642</v>
      </c>
      <c r="DE991">
        <v>2.0233209999999998E-3</v>
      </c>
      <c r="DF991">
        <v>2010</v>
      </c>
      <c r="DG991">
        <v>0.10970303000000001</v>
      </c>
      <c r="DH991">
        <v>5.5979777000000001E-2</v>
      </c>
      <c r="DI991">
        <v>5.372325E-2</v>
      </c>
      <c r="DJ991">
        <v>0.1113051</v>
      </c>
      <c r="DK991">
        <v>0.16502834999999999</v>
      </c>
      <c r="DL991">
        <v>1196444.8</v>
      </c>
      <c r="DM991">
        <v>661445.88</v>
      </c>
      <c r="DN991">
        <v>534998.81000000006</v>
      </c>
      <c r="DO991">
        <v>1422475.8</v>
      </c>
      <c r="DP991">
        <v>2083921.6</v>
      </c>
      <c r="DQ991">
        <v>11815801</v>
      </c>
      <c r="DR991">
        <v>0</v>
      </c>
      <c r="DS991">
        <v>0</v>
      </c>
      <c r="DT991">
        <v>0</v>
      </c>
      <c r="DU991">
        <v>0</v>
      </c>
      <c r="DV991">
        <v>319182</v>
      </c>
      <c r="DW991">
        <v>12771032</v>
      </c>
      <c r="DZ991">
        <v>40.011757000000003</v>
      </c>
      <c r="EA991">
        <v>1538</v>
      </c>
      <c r="EC991">
        <v>133017</v>
      </c>
      <c r="ED991">
        <v>2065934.5</v>
      </c>
      <c r="EF991">
        <v>15.531357</v>
      </c>
      <c r="EG991">
        <v>133017</v>
      </c>
      <c r="EH991">
        <v>2065934.5</v>
      </c>
      <c r="ES991">
        <v>0</v>
      </c>
      <c r="EV991">
        <v>453737</v>
      </c>
      <c r="EW991">
        <v>1</v>
      </c>
      <c r="EX991">
        <v>1</v>
      </c>
      <c r="FB991">
        <v>19054506</v>
      </c>
      <c r="FI991">
        <v>27236956</v>
      </c>
      <c r="FP991">
        <v>705903.44</v>
      </c>
      <c r="FQ991">
        <v>812356.13</v>
      </c>
      <c r="FW991">
        <v>1518259.5</v>
      </c>
      <c r="FX991">
        <v>-1321131.8</v>
      </c>
      <c r="FZ991">
        <v>704634.25</v>
      </c>
      <c r="GA991">
        <v>231079.45</v>
      </c>
      <c r="GB991">
        <v>935713.69</v>
      </c>
      <c r="GL991">
        <v>-6290.6869999999999</v>
      </c>
      <c r="GQ991">
        <v>1126550.8999999999</v>
      </c>
      <c r="GR991">
        <v>-2149381</v>
      </c>
      <c r="GS991">
        <v>-2149381</v>
      </c>
      <c r="HA991">
        <v>-93590.968999999997</v>
      </c>
      <c r="HB991">
        <v>-21669.271000000001</v>
      </c>
      <c r="HE991">
        <v>-2264641.2999999998</v>
      </c>
      <c r="HG991">
        <v>27236956</v>
      </c>
    </row>
    <row r="992" spans="1:215" x14ac:dyDescent="0.25">
      <c r="A992">
        <v>71</v>
      </c>
      <c r="B992" t="s">
        <v>1070</v>
      </c>
      <c r="C992">
        <v>2009</v>
      </c>
      <c r="E992" t="s">
        <v>1071</v>
      </c>
      <c r="F992">
        <v>1955</v>
      </c>
      <c r="G992">
        <v>0</v>
      </c>
      <c r="I992">
        <v>0</v>
      </c>
      <c r="J992" t="s">
        <v>1072</v>
      </c>
      <c r="K992" t="s">
        <v>1073</v>
      </c>
      <c r="L992" t="s">
        <v>1073</v>
      </c>
      <c r="M992">
        <v>1</v>
      </c>
      <c r="N992" t="s">
        <v>615</v>
      </c>
      <c r="O992">
        <v>1</v>
      </c>
      <c r="P992" t="s">
        <v>616</v>
      </c>
      <c r="Q992" t="s">
        <v>626</v>
      </c>
      <c r="R992">
        <v>2</v>
      </c>
      <c r="S992">
        <v>1</v>
      </c>
      <c r="T992" s="60">
        <v>39994</v>
      </c>
      <c r="U992" s="60">
        <v>39995</v>
      </c>
      <c r="V992" s="60">
        <v>39994</v>
      </c>
      <c r="W992" t="s">
        <v>702</v>
      </c>
      <c r="X992" t="s">
        <v>1074</v>
      </c>
      <c r="Y992" t="s">
        <v>619</v>
      </c>
      <c r="AA992">
        <v>8.2500003000000002E-2</v>
      </c>
      <c r="AB992">
        <v>2</v>
      </c>
      <c r="AC992">
        <v>0</v>
      </c>
      <c r="AD992">
        <v>5</v>
      </c>
      <c r="AE992">
        <v>1</v>
      </c>
      <c r="AF992">
        <v>1</v>
      </c>
      <c r="AG992">
        <v>30</v>
      </c>
      <c r="BP992" s="60">
        <v>39994</v>
      </c>
      <c r="BQ992">
        <v>28858234</v>
      </c>
      <c r="BR992">
        <v>44470404</v>
      </c>
      <c r="BS992">
        <v>0.64893126000000001</v>
      </c>
      <c r="BT992">
        <v>15612169</v>
      </c>
      <c r="BV992">
        <v>11995447</v>
      </c>
      <c r="BW992">
        <v>1285791.3999999999</v>
      </c>
      <c r="BX992">
        <v>0.48840001</v>
      </c>
      <c r="BY992">
        <v>0</v>
      </c>
      <c r="BZ992">
        <v>0</v>
      </c>
      <c r="CA992">
        <v>0</v>
      </c>
      <c r="CC992">
        <v>-0.14269999999999999</v>
      </c>
      <c r="CE992">
        <v>-7.6E-3</v>
      </c>
      <c r="CG992">
        <v>3.1500001E-2</v>
      </c>
      <c r="CS992">
        <v>0</v>
      </c>
      <c r="CT992">
        <v>0</v>
      </c>
      <c r="CU992">
        <v>0</v>
      </c>
      <c r="CV992">
        <v>0.45630001999999997</v>
      </c>
      <c r="CW992">
        <v>0.26329999999999998</v>
      </c>
      <c r="CX992">
        <v>0.19299999000000001</v>
      </c>
      <c r="CY992">
        <v>0.35749998999999999</v>
      </c>
      <c r="CZ992">
        <v>0.30000000999999998</v>
      </c>
      <c r="DA992">
        <v>3.3399999E-2</v>
      </c>
      <c r="DB992">
        <v>2.5599998999999998E-2</v>
      </c>
      <c r="DC992">
        <v>4.3200001000000002E-2</v>
      </c>
      <c r="DD992">
        <v>0.1009</v>
      </c>
      <c r="DE992">
        <v>1.6500000000000001E-2</v>
      </c>
      <c r="DF992">
        <v>2011</v>
      </c>
      <c r="DG992">
        <v>0.11539048</v>
      </c>
      <c r="DH992">
        <v>5.5979798999999997E-2</v>
      </c>
      <c r="DI992">
        <v>5.9410676000000003E-2</v>
      </c>
      <c r="DJ992">
        <v>0.14061603</v>
      </c>
      <c r="DK992">
        <v>0.20002671</v>
      </c>
      <c r="DL992">
        <v>1277607</v>
      </c>
      <c r="DM992">
        <v>671502.75</v>
      </c>
      <c r="DN992">
        <v>606104.25</v>
      </c>
      <c r="DO992">
        <v>1824391.1</v>
      </c>
      <c r="DP992">
        <v>2495893.7999999998</v>
      </c>
      <c r="DQ992">
        <v>11995447</v>
      </c>
      <c r="DR992">
        <v>0</v>
      </c>
      <c r="DS992">
        <v>0</v>
      </c>
      <c r="DT992">
        <v>0</v>
      </c>
      <c r="DU992">
        <v>0</v>
      </c>
      <c r="DV992">
        <v>316849</v>
      </c>
      <c r="DW992">
        <v>12945485</v>
      </c>
      <c r="DZ992">
        <v>40.856952999999997</v>
      </c>
      <c r="EA992">
        <v>1433</v>
      </c>
      <c r="EC992">
        <v>137186</v>
      </c>
      <c r="ED992">
        <v>2275404.5</v>
      </c>
      <c r="EF992">
        <v>16.586272999999998</v>
      </c>
      <c r="EG992">
        <v>137186</v>
      </c>
      <c r="EH992">
        <v>2275404.5</v>
      </c>
      <c r="ES992">
        <v>0</v>
      </c>
      <c r="EV992">
        <v>455468</v>
      </c>
      <c r="EW992">
        <v>1</v>
      </c>
      <c r="EX992">
        <v>1</v>
      </c>
      <c r="FB992">
        <v>21782572</v>
      </c>
      <c r="FI992">
        <v>21368890</v>
      </c>
      <c r="FP992">
        <v>741911.19</v>
      </c>
      <c r="FQ992">
        <v>774672.94</v>
      </c>
      <c r="FW992">
        <v>1516584.1</v>
      </c>
      <c r="FX992">
        <v>-4603833</v>
      </c>
      <c r="FZ992">
        <v>650180.75</v>
      </c>
      <c r="GA992">
        <v>173475.97</v>
      </c>
      <c r="GB992">
        <v>823656.69</v>
      </c>
      <c r="GL992">
        <v>-7173.9961000000003</v>
      </c>
      <c r="GQ992">
        <v>-2270766.2999999998</v>
      </c>
      <c r="GR992">
        <v>-2307094.5</v>
      </c>
      <c r="GS992">
        <v>-2307094.5</v>
      </c>
      <c r="HA992">
        <v>-96087.641000000003</v>
      </c>
      <c r="HB992">
        <v>-20195.796999999999</v>
      </c>
      <c r="HE992">
        <v>-2423378</v>
      </c>
      <c r="HG992">
        <v>22542812</v>
      </c>
    </row>
    <row r="993" spans="1:215" x14ac:dyDescent="0.25">
      <c r="A993">
        <v>71</v>
      </c>
      <c r="B993" t="s">
        <v>1070</v>
      </c>
      <c r="C993">
        <v>2010</v>
      </c>
      <c r="E993" t="s">
        <v>1071</v>
      </c>
      <c r="F993">
        <v>1955</v>
      </c>
      <c r="G993">
        <v>0</v>
      </c>
      <c r="I993">
        <v>0</v>
      </c>
      <c r="J993" t="s">
        <v>1072</v>
      </c>
      <c r="K993" t="s">
        <v>1073</v>
      </c>
      <c r="L993" t="s">
        <v>1073</v>
      </c>
      <c r="M993">
        <v>1</v>
      </c>
      <c r="N993" t="s">
        <v>615</v>
      </c>
      <c r="O993">
        <v>1</v>
      </c>
      <c r="P993" t="s">
        <v>616</v>
      </c>
      <c r="Q993" t="s">
        <v>626</v>
      </c>
      <c r="R993">
        <v>2</v>
      </c>
      <c r="S993">
        <v>1</v>
      </c>
      <c r="T993" s="60">
        <v>40359</v>
      </c>
      <c r="U993" s="60">
        <v>40360</v>
      </c>
      <c r="V993" s="60">
        <v>40359</v>
      </c>
      <c r="W993" t="s">
        <v>702</v>
      </c>
      <c r="X993" t="s">
        <v>1074</v>
      </c>
      <c r="Y993" t="s">
        <v>619</v>
      </c>
      <c r="AA993">
        <v>8.2500003000000002E-2</v>
      </c>
      <c r="AB993">
        <v>2</v>
      </c>
      <c r="AC993">
        <v>0</v>
      </c>
      <c r="AD993">
        <v>5</v>
      </c>
      <c r="AE993">
        <v>1</v>
      </c>
      <c r="AF993">
        <v>1</v>
      </c>
      <c r="AG993">
        <v>30</v>
      </c>
      <c r="BP993" s="60">
        <v>40359</v>
      </c>
      <c r="BQ993">
        <v>28734592</v>
      </c>
      <c r="BR993">
        <v>41347836</v>
      </c>
      <c r="BS993">
        <v>0.69494789999999995</v>
      </c>
      <c r="BT993">
        <v>12613244</v>
      </c>
      <c r="BV993">
        <v>11981355</v>
      </c>
      <c r="BW993">
        <v>1422475.8</v>
      </c>
      <c r="BX993">
        <v>0.45011875000000001</v>
      </c>
      <c r="BY993">
        <v>0</v>
      </c>
      <c r="BZ993">
        <v>0</v>
      </c>
      <c r="CA993">
        <v>0</v>
      </c>
      <c r="CC993">
        <v>0.1336</v>
      </c>
      <c r="CE993">
        <v>-2.2800000000000001E-2</v>
      </c>
      <c r="CG993">
        <v>3.7100002E-2</v>
      </c>
      <c r="CJ993">
        <v>2.4237835999999999E-2</v>
      </c>
      <c r="CS993">
        <v>0</v>
      </c>
      <c r="CT993">
        <v>0</v>
      </c>
      <c r="CU993">
        <v>1</v>
      </c>
      <c r="CV993">
        <v>0.41830002999999999</v>
      </c>
      <c r="CW993">
        <v>0.23010000999999999</v>
      </c>
      <c r="CX993">
        <v>0.18820000000000001</v>
      </c>
      <c r="CY993">
        <v>0.35560000000000003</v>
      </c>
      <c r="CZ993">
        <v>0.29719999000000002</v>
      </c>
      <c r="DA993">
        <v>3.7300001999999999E-2</v>
      </c>
      <c r="DB993">
        <v>2.7999999000000001E-2</v>
      </c>
      <c r="DC993">
        <v>5.4000000999999999E-2</v>
      </c>
      <c r="DD993">
        <v>0.12819999000000001</v>
      </c>
      <c r="DE993">
        <v>1.6000001E-2</v>
      </c>
      <c r="DF993">
        <v>2012</v>
      </c>
      <c r="DG993">
        <v>0.10477334000000001</v>
      </c>
      <c r="DH993">
        <v>5.5978793999999998E-2</v>
      </c>
      <c r="DI993">
        <v>4.8794545000000002E-2</v>
      </c>
      <c r="DJ993">
        <v>0.14624226000000001</v>
      </c>
      <c r="DK993">
        <v>0.19503681</v>
      </c>
      <c r="DL993">
        <v>1158690.8999999999</v>
      </c>
      <c r="DM993">
        <v>670701.75</v>
      </c>
      <c r="DN993">
        <v>487989.09</v>
      </c>
      <c r="DO993">
        <v>1895158.4</v>
      </c>
      <c r="DP993">
        <v>2565860.2999999998</v>
      </c>
      <c r="DQ993">
        <v>11981355</v>
      </c>
      <c r="DR993">
        <v>0</v>
      </c>
      <c r="DS993">
        <v>0</v>
      </c>
      <c r="DT993">
        <v>0</v>
      </c>
      <c r="DU993">
        <v>0</v>
      </c>
      <c r="DV993">
        <v>309099</v>
      </c>
      <c r="DW993">
        <v>12940941</v>
      </c>
      <c r="DZ993">
        <v>41.866652999999999</v>
      </c>
      <c r="EA993">
        <v>1238</v>
      </c>
      <c r="EC993">
        <v>140735</v>
      </c>
      <c r="ED993">
        <v>2399612.2999999998</v>
      </c>
      <c r="EF993">
        <v>17.050571000000001</v>
      </c>
      <c r="EG993">
        <v>140735</v>
      </c>
      <c r="EH993">
        <v>2399612.2999999998</v>
      </c>
      <c r="ES993">
        <v>0</v>
      </c>
      <c r="EV993">
        <v>451072</v>
      </c>
      <c r="EW993">
        <v>1</v>
      </c>
      <c r="EX993">
        <v>1</v>
      </c>
      <c r="FB993">
        <v>20344588</v>
      </c>
      <c r="FI993">
        <v>24332712</v>
      </c>
      <c r="FP993">
        <v>743486.81</v>
      </c>
      <c r="FQ993">
        <v>919999.44</v>
      </c>
      <c r="FV993">
        <v>0</v>
      </c>
      <c r="FW993">
        <v>1663486.3</v>
      </c>
      <c r="FX993">
        <v>1989933</v>
      </c>
      <c r="FZ993">
        <v>602113.63</v>
      </c>
      <c r="GA993">
        <v>111654.28</v>
      </c>
      <c r="GB993">
        <v>713767.88</v>
      </c>
      <c r="GL993">
        <v>-7395.1948000000002</v>
      </c>
      <c r="GQ993">
        <v>4359792</v>
      </c>
      <c r="GR993">
        <v>-2454726.7999999998</v>
      </c>
      <c r="GS993">
        <v>-2454726.7999999998</v>
      </c>
      <c r="HA993">
        <v>-97951.726999999999</v>
      </c>
      <c r="HB993">
        <v>-17212.705000000002</v>
      </c>
      <c r="HE993">
        <v>-2569891.2999999998</v>
      </c>
      <c r="HG993">
        <v>24332712</v>
      </c>
    </row>
    <row r="994" spans="1:215" x14ac:dyDescent="0.25">
      <c r="A994">
        <v>71</v>
      </c>
      <c r="B994" t="s">
        <v>1070</v>
      </c>
      <c r="C994">
        <v>2011</v>
      </c>
      <c r="E994" t="s">
        <v>1071</v>
      </c>
      <c r="F994">
        <v>1955</v>
      </c>
      <c r="G994">
        <v>0</v>
      </c>
      <c r="I994">
        <v>0</v>
      </c>
      <c r="J994" t="s">
        <v>1072</v>
      </c>
      <c r="K994" t="s">
        <v>1073</v>
      </c>
      <c r="L994" t="s">
        <v>1073</v>
      </c>
      <c r="M994">
        <v>1</v>
      </c>
      <c r="N994" t="s">
        <v>615</v>
      </c>
      <c r="O994">
        <v>1</v>
      </c>
      <c r="P994" t="s">
        <v>616</v>
      </c>
      <c r="Q994" t="s">
        <v>626</v>
      </c>
      <c r="R994">
        <v>2</v>
      </c>
      <c r="S994">
        <v>1</v>
      </c>
      <c r="T994" s="60">
        <v>40724</v>
      </c>
      <c r="U994" s="60">
        <v>40725</v>
      </c>
      <c r="V994" s="60">
        <v>40724</v>
      </c>
      <c r="W994" t="s">
        <v>702</v>
      </c>
      <c r="X994" t="s">
        <v>1074</v>
      </c>
      <c r="Y994" t="s">
        <v>635</v>
      </c>
      <c r="AA994">
        <v>7.9499997000000003E-2</v>
      </c>
      <c r="AB994">
        <v>2</v>
      </c>
      <c r="AC994">
        <v>0</v>
      </c>
      <c r="AD994">
        <v>5</v>
      </c>
      <c r="AE994">
        <v>0</v>
      </c>
      <c r="AF994">
        <v>1</v>
      </c>
      <c r="AG994">
        <v>30</v>
      </c>
      <c r="BP994" s="60">
        <v>40724</v>
      </c>
      <c r="BQ994">
        <v>28934370</v>
      </c>
      <c r="BR994">
        <v>43328332</v>
      </c>
      <c r="BS994">
        <v>0.66779326999999999</v>
      </c>
      <c r="BT994">
        <v>14393963</v>
      </c>
      <c r="BV994">
        <v>11609043</v>
      </c>
      <c r="BW994">
        <v>1824391.1</v>
      </c>
      <c r="BX994">
        <v>0.45605143999999997</v>
      </c>
      <c r="BY994">
        <v>0</v>
      </c>
      <c r="BZ994">
        <v>0</v>
      </c>
      <c r="CA994">
        <v>0</v>
      </c>
      <c r="CC994">
        <v>0.18030001000000001</v>
      </c>
      <c r="CE994">
        <v>4.1799999999999997E-2</v>
      </c>
      <c r="CG994">
        <v>5.2299999E-2</v>
      </c>
      <c r="CJ994">
        <v>5.1999996999999999E-2</v>
      </c>
      <c r="CS994">
        <v>0</v>
      </c>
      <c r="CT994">
        <v>0</v>
      </c>
      <c r="CU994">
        <v>0</v>
      </c>
      <c r="CV994">
        <v>0.46529999</v>
      </c>
      <c r="CW994">
        <v>0.26100001</v>
      </c>
      <c r="CX994">
        <v>0.20430000000000001</v>
      </c>
      <c r="CY994">
        <v>0.29580000000000001</v>
      </c>
      <c r="CZ994">
        <v>0.25019999999999998</v>
      </c>
      <c r="DA994">
        <v>2.87E-2</v>
      </c>
      <c r="DB994">
        <v>3.7900001000000003E-2</v>
      </c>
      <c r="DC994">
        <v>3.9199999999999999E-2</v>
      </c>
      <c r="DD994">
        <v>0.14549999999999999</v>
      </c>
      <c r="DE994">
        <v>1.6299999999999999E-2</v>
      </c>
      <c r="DF994">
        <v>2013</v>
      </c>
      <c r="DG994">
        <v>0.10514372</v>
      </c>
      <c r="DH994">
        <v>5.5973071999999999E-2</v>
      </c>
      <c r="DI994">
        <v>4.9170646999999998E-2</v>
      </c>
      <c r="DJ994">
        <v>0.16415146</v>
      </c>
      <c r="DK994">
        <v>0.21332209999999999</v>
      </c>
      <c r="DL994">
        <v>1126654.1000000001</v>
      </c>
      <c r="DM994">
        <v>649793.81000000006</v>
      </c>
      <c r="DN994">
        <v>476860.31</v>
      </c>
      <c r="DO994">
        <v>2061141.8</v>
      </c>
      <c r="DP994">
        <v>2710935.5</v>
      </c>
      <c r="DQ994">
        <v>11609043</v>
      </c>
      <c r="DR994">
        <v>0</v>
      </c>
      <c r="DS994">
        <v>0</v>
      </c>
      <c r="DT994">
        <v>0</v>
      </c>
      <c r="DU994">
        <v>0</v>
      </c>
      <c r="DV994">
        <v>291826</v>
      </c>
      <c r="DW994">
        <v>12690632</v>
      </c>
      <c r="DZ994">
        <v>43.486980000000003</v>
      </c>
      <c r="EA994">
        <v>1133</v>
      </c>
      <c r="EC994">
        <v>148085</v>
      </c>
      <c r="ED994">
        <v>2675144</v>
      </c>
      <c r="EF994">
        <v>18.064921999999999</v>
      </c>
      <c r="EG994">
        <v>148085</v>
      </c>
      <c r="EH994">
        <v>2675144</v>
      </c>
      <c r="ES994">
        <v>0</v>
      </c>
      <c r="EV994">
        <v>441044</v>
      </c>
      <c r="EW994">
        <v>1</v>
      </c>
      <c r="EX994">
        <v>1</v>
      </c>
      <c r="FB994">
        <v>23049302</v>
      </c>
      <c r="FI994">
        <v>25726230</v>
      </c>
      <c r="FP994">
        <v>728602.44</v>
      </c>
      <c r="FQ994">
        <v>925626.13</v>
      </c>
      <c r="FW994">
        <v>1654288.5</v>
      </c>
      <c r="FX994">
        <v>3129818.3</v>
      </c>
      <c r="FZ994">
        <v>571994</v>
      </c>
      <c r="GA994">
        <v>119498.48</v>
      </c>
      <c r="GB994">
        <v>691492.44</v>
      </c>
      <c r="GL994">
        <v>-7669.3388999999997</v>
      </c>
      <c r="GQ994">
        <v>5467870</v>
      </c>
      <c r="GR994">
        <v>-2672323.2999999998</v>
      </c>
      <c r="GS994">
        <v>-2672323.2999999998</v>
      </c>
      <c r="HA994">
        <v>-110111.03</v>
      </c>
      <c r="HB994">
        <v>-23714.809000000001</v>
      </c>
      <c r="HE994">
        <v>-2806149</v>
      </c>
      <c r="HG994">
        <v>26994434</v>
      </c>
    </row>
    <row r="995" spans="1:215" x14ac:dyDescent="0.25">
      <c r="A995">
        <v>71</v>
      </c>
      <c r="B995" t="s">
        <v>1070</v>
      </c>
      <c r="C995">
        <v>2012</v>
      </c>
      <c r="E995" t="s">
        <v>1071</v>
      </c>
      <c r="F995">
        <v>1955</v>
      </c>
      <c r="G995">
        <v>0</v>
      </c>
      <c r="I995">
        <v>0</v>
      </c>
      <c r="J995" t="s">
        <v>1072</v>
      </c>
      <c r="K995" t="s">
        <v>1073</v>
      </c>
      <c r="L995" t="s">
        <v>1073</v>
      </c>
      <c r="M995">
        <v>1</v>
      </c>
      <c r="N995" t="s">
        <v>615</v>
      </c>
      <c r="O995">
        <v>1</v>
      </c>
      <c r="P995" t="s">
        <v>616</v>
      </c>
      <c r="Q995" t="s">
        <v>626</v>
      </c>
      <c r="R995">
        <v>2</v>
      </c>
      <c r="S995">
        <v>1</v>
      </c>
      <c r="T995" s="60">
        <v>41090</v>
      </c>
      <c r="U995" s="60">
        <v>41091</v>
      </c>
      <c r="V995" s="60">
        <v>41090</v>
      </c>
      <c r="W995" t="s">
        <v>702</v>
      </c>
      <c r="X995" t="s">
        <v>1074</v>
      </c>
      <c r="Y995" t="s">
        <v>635</v>
      </c>
      <c r="AA995">
        <v>7.9000003999999999E-2</v>
      </c>
      <c r="AB995">
        <v>2</v>
      </c>
      <c r="AC995">
        <v>0</v>
      </c>
      <c r="AD995">
        <v>5</v>
      </c>
      <c r="AE995">
        <v>0</v>
      </c>
      <c r="AF995">
        <v>1</v>
      </c>
      <c r="AG995">
        <v>30</v>
      </c>
      <c r="BP995" s="60">
        <v>41090</v>
      </c>
      <c r="BQ995">
        <v>28886536</v>
      </c>
      <c r="BR995">
        <v>45392624</v>
      </c>
      <c r="BS995">
        <v>0.63637071999999995</v>
      </c>
      <c r="BT995">
        <v>16506087</v>
      </c>
      <c r="BV995">
        <v>11433092</v>
      </c>
      <c r="BW995">
        <v>1895158.4</v>
      </c>
      <c r="BX995">
        <v>0.51504605999999997</v>
      </c>
      <c r="BY995">
        <v>0</v>
      </c>
      <c r="BZ995">
        <v>0</v>
      </c>
      <c r="CA995">
        <v>0</v>
      </c>
      <c r="CC995">
        <v>2.52E-2</v>
      </c>
      <c r="CE995">
        <v>0.1111</v>
      </c>
      <c r="CG995">
        <v>2.4600001E-2</v>
      </c>
      <c r="CJ995">
        <v>6.4199998999999994E-2</v>
      </c>
      <c r="CS995">
        <v>0</v>
      </c>
      <c r="CT995">
        <v>0</v>
      </c>
      <c r="CU995">
        <v>0</v>
      </c>
      <c r="CV995">
        <v>0.46220001999999999</v>
      </c>
      <c r="CW995">
        <v>0.26479997999999999</v>
      </c>
      <c r="CX995">
        <v>0.19739999999999999</v>
      </c>
      <c r="CY995">
        <v>0.27189999999999998</v>
      </c>
      <c r="CZ995">
        <v>0.2165</v>
      </c>
      <c r="DA995">
        <v>4.1500002000000001E-2</v>
      </c>
      <c r="DB995">
        <v>4.4799998000000001E-2</v>
      </c>
      <c r="DC995">
        <v>2.1400000999999998E-2</v>
      </c>
      <c r="DD995">
        <v>0.18010001</v>
      </c>
      <c r="DE995">
        <v>1.9699999999999999E-2</v>
      </c>
      <c r="DF995">
        <v>2014</v>
      </c>
      <c r="DG995">
        <v>0.10126751000000001</v>
      </c>
      <c r="DH995">
        <v>5.5646859E-2</v>
      </c>
      <c r="DI995">
        <v>4.5620649999999999E-2</v>
      </c>
      <c r="DJ995">
        <v>0.17115995000000001</v>
      </c>
      <c r="DK995">
        <v>0.21678059999999999</v>
      </c>
      <c r="DL995">
        <v>1068672.6000000001</v>
      </c>
      <c r="DM995">
        <v>636215.63</v>
      </c>
      <c r="DN995">
        <v>432457</v>
      </c>
      <c r="DO995">
        <v>2116569.5</v>
      </c>
      <c r="DP995">
        <v>2752785.3</v>
      </c>
      <c r="DQ995">
        <v>11433092</v>
      </c>
      <c r="DR995">
        <v>0</v>
      </c>
      <c r="DS995">
        <v>0</v>
      </c>
      <c r="DT995">
        <v>0</v>
      </c>
      <c r="DU995">
        <v>0</v>
      </c>
      <c r="DV995">
        <v>280158</v>
      </c>
      <c r="DW995">
        <v>12529470</v>
      </c>
      <c r="DZ995">
        <v>44.72287</v>
      </c>
      <c r="EA995">
        <v>1032</v>
      </c>
      <c r="EC995">
        <v>152593</v>
      </c>
      <c r="ED995">
        <v>2829088.3</v>
      </c>
      <c r="EF995">
        <v>18.540092000000001</v>
      </c>
      <c r="EG995">
        <v>152593</v>
      </c>
      <c r="EH995">
        <v>2829088.3</v>
      </c>
      <c r="ES995">
        <v>0</v>
      </c>
      <c r="EV995">
        <v>433783</v>
      </c>
      <c r="EW995">
        <v>1</v>
      </c>
      <c r="EX995">
        <v>1</v>
      </c>
      <c r="FA995">
        <v>81819.531000000003</v>
      </c>
      <c r="FB995">
        <v>24921606</v>
      </c>
      <c r="FI995">
        <v>26383438</v>
      </c>
      <c r="FP995">
        <v>793993.06</v>
      </c>
      <c r="FQ995">
        <v>997437.88</v>
      </c>
      <c r="FW995">
        <v>1791431</v>
      </c>
      <c r="FX995">
        <v>-37727.046999999999</v>
      </c>
      <c r="FZ995">
        <v>548086.68999999994</v>
      </c>
      <c r="GA995">
        <v>125621.51</v>
      </c>
      <c r="GB995">
        <v>673708.19</v>
      </c>
      <c r="GL995">
        <v>-7407.5190000000002</v>
      </c>
      <c r="GQ995">
        <v>2420004.5</v>
      </c>
      <c r="GR995">
        <v>-2900540</v>
      </c>
      <c r="GS995">
        <v>-2900540</v>
      </c>
      <c r="HA995">
        <v>-108618.27</v>
      </c>
      <c r="HB995">
        <v>-21841.723000000002</v>
      </c>
      <c r="HE995">
        <v>-3031000</v>
      </c>
      <c r="HG995">
        <v>26383438</v>
      </c>
    </row>
    <row r="996" spans="1:215" x14ac:dyDescent="0.25">
      <c r="A996">
        <v>71</v>
      </c>
      <c r="B996" t="s">
        <v>1070</v>
      </c>
      <c r="C996">
        <v>2013</v>
      </c>
      <c r="E996" t="s">
        <v>1071</v>
      </c>
      <c r="F996">
        <v>1955</v>
      </c>
      <c r="G996">
        <v>0</v>
      </c>
      <c r="I996">
        <v>0</v>
      </c>
      <c r="J996" t="s">
        <v>1072</v>
      </c>
      <c r="K996" t="s">
        <v>1073</v>
      </c>
      <c r="L996" t="s">
        <v>1073</v>
      </c>
      <c r="M996">
        <v>1</v>
      </c>
      <c r="N996" t="s">
        <v>615</v>
      </c>
      <c r="O996">
        <v>1</v>
      </c>
      <c r="P996" t="s">
        <v>616</v>
      </c>
      <c r="Q996" t="s">
        <v>626</v>
      </c>
      <c r="R996">
        <v>2</v>
      </c>
      <c r="S996">
        <v>1</v>
      </c>
      <c r="T996" s="60">
        <v>41455</v>
      </c>
      <c r="U996" s="60">
        <v>41456</v>
      </c>
      <c r="V996" s="60">
        <v>41455</v>
      </c>
      <c r="W996" t="s">
        <v>702</v>
      </c>
      <c r="X996" t="s">
        <v>1074</v>
      </c>
      <c r="Y996" t="s">
        <v>635</v>
      </c>
      <c r="AA996">
        <v>7.9000003999999999E-2</v>
      </c>
      <c r="AB996">
        <v>2</v>
      </c>
      <c r="AC996">
        <v>0</v>
      </c>
      <c r="AD996">
        <v>5</v>
      </c>
      <c r="AE996">
        <v>0</v>
      </c>
      <c r="AF996">
        <v>1</v>
      </c>
      <c r="AG996">
        <v>30</v>
      </c>
      <c r="AO996">
        <v>26760352</v>
      </c>
      <c r="AP996">
        <v>29509712</v>
      </c>
      <c r="AQ996">
        <v>-1223223.8</v>
      </c>
      <c r="AR996">
        <v>0</v>
      </c>
      <c r="AS996">
        <v>0</v>
      </c>
      <c r="AT996">
        <v>1</v>
      </c>
      <c r="AU996">
        <v>1</v>
      </c>
      <c r="AV996">
        <v>4</v>
      </c>
      <c r="AX996">
        <v>0</v>
      </c>
      <c r="AY996">
        <v>0.2</v>
      </c>
      <c r="AZ996">
        <v>1</v>
      </c>
      <c r="BC996">
        <v>4</v>
      </c>
      <c r="BD996">
        <v>2</v>
      </c>
      <c r="BE996">
        <v>1</v>
      </c>
      <c r="BP996" s="60">
        <v>41455</v>
      </c>
      <c r="BQ996">
        <v>29167024</v>
      </c>
      <c r="BR996">
        <v>46999740</v>
      </c>
      <c r="BS996">
        <v>0.62059998999999999</v>
      </c>
      <c r="BT996">
        <v>17832716</v>
      </c>
      <c r="BV996">
        <v>11448531</v>
      </c>
      <c r="BW996">
        <v>1911359</v>
      </c>
      <c r="BX996">
        <v>0.56889999000000002</v>
      </c>
      <c r="BY996">
        <v>0</v>
      </c>
      <c r="BZ996">
        <v>0</v>
      </c>
      <c r="CA996">
        <v>0</v>
      </c>
      <c r="CC996">
        <v>0.1178</v>
      </c>
      <c r="CE996">
        <v>0.10589999999999999</v>
      </c>
      <c r="CG996">
        <v>5.3200003000000003E-2</v>
      </c>
      <c r="CJ996">
        <v>7.2599999999999998E-2</v>
      </c>
      <c r="CS996">
        <v>0</v>
      </c>
      <c r="CT996">
        <v>0</v>
      </c>
      <c r="CU996">
        <v>0</v>
      </c>
      <c r="CV996">
        <v>0</v>
      </c>
      <c r="CW996">
        <v>0</v>
      </c>
      <c r="CX996">
        <v>0</v>
      </c>
      <c r="CY996">
        <v>0</v>
      </c>
      <c r="CZ996">
        <v>0</v>
      </c>
      <c r="DA996">
        <v>0</v>
      </c>
      <c r="DB996">
        <v>0</v>
      </c>
      <c r="DC996">
        <v>0</v>
      </c>
      <c r="DD996">
        <v>0</v>
      </c>
      <c r="DE996">
        <v>0</v>
      </c>
      <c r="DF996">
        <v>2015</v>
      </c>
      <c r="DG996">
        <v>9.2785351000000002E-2</v>
      </c>
      <c r="DH996">
        <v>6.1880431999999999E-2</v>
      </c>
      <c r="DI996">
        <v>3.0904923000000001E-2</v>
      </c>
      <c r="DJ996">
        <v>0.15689444999999999</v>
      </c>
      <c r="DK996">
        <v>0.18779936</v>
      </c>
      <c r="DL996">
        <v>1073057.5</v>
      </c>
      <c r="DM996">
        <v>775329</v>
      </c>
      <c r="DN996">
        <v>297728.46999999997</v>
      </c>
      <c r="DO996">
        <v>2126213.7999999998</v>
      </c>
      <c r="DP996">
        <v>2901542.8</v>
      </c>
      <c r="DQ996">
        <v>12529470</v>
      </c>
      <c r="DR996">
        <v>0</v>
      </c>
      <c r="DS996">
        <v>0</v>
      </c>
      <c r="DT996">
        <v>0</v>
      </c>
      <c r="DU996">
        <v>0</v>
      </c>
      <c r="DV996">
        <v>272846</v>
      </c>
      <c r="DW996">
        <v>12491615</v>
      </c>
      <c r="DZ996">
        <v>45.782657999999998</v>
      </c>
      <c r="EA996">
        <v>896</v>
      </c>
      <c r="EC996">
        <v>156514</v>
      </c>
      <c r="EF996">
        <v>19.428768000000002</v>
      </c>
      <c r="EG996">
        <v>129793</v>
      </c>
      <c r="EN996">
        <v>13270</v>
      </c>
      <c r="EP996">
        <v>13451</v>
      </c>
      <c r="ES996">
        <v>0</v>
      </c>
      <c r="EV996">
        <v>430256</v>
      </c>
      <c r="EW996">
        <v>1</v>
      </c>
      <c r="EX996">
        <v>1</v>
      </c>
      <c r="FB996">
        <v>25996776</v>
      </c>
      <c r="FI996">
        <v>26760352</v>
      </c>
      <c r="FP996">
        <v>845999.5</v>
      </c>
      <c r="FQ996">
        <v>1184446.3</v>
      </c>
      <c r="FW996">
        <v>2030445.8</v>
      </c>
      <c r="FX996">
        <v>2017407.6</v>
      </c>
      <c r="FZ996">
        <v>518799.56</v>
      </c>
      <c r="GA996">
        <v>159894.59</v>
      </c>
      <c r="GB996">
        <v>678694.19</v>
      </c>
      <c r="GL996">
        <v>-8275.1630999999998</v>
      </c>
      <c r="GQ996">
        <v>4718272.5</v>
      </c>
      <c r="GR996">
        <v>-3040874.3</v>
      </c>
      <c r="GS996">
        <v>-3040874.3</v>
      </c>
      <c r="HA996">
        <v>-117985.23</v>
      </c>
      <c r="HB996">
        <v>-22814.651999999998</v>
      </c>
      <c r="HE996">
        <v>-3181674.3</v>
      </c>
      <c r="HG996">
        <v>27920036</v>
      </c>
    </row>
    <row r="997" spans="1:215" x14ac:dyDescent="0.25">
      <c r="A997">
        <v>71</v>
      </c>
      <c r="B997" t="s">
        <v>1070</v>
      </c>
      <c r="C997">
        <v>2014</v>
      </c>
      <c r="E997" t="s">
        <v>1071</v>
      </c>
      <c r="F997">
        <v>1955</v>
      </c>
      <c r="G997">
        <v>0</v>
      </c>
      <c r="I997">
        <v>0</v>
      </c>
      <c r="J997" t="s">
        <v>1072</v>
      </c>
      <c r="K997" t="s">
        <v>1073</v>
      </c>
      <c r="L997" t="s">
        <v>1073</v>
      </c>
      <c r="M997">
        <v>1</v>
      </c>
      <c r="N997" t="s">
        <v>615</v>
      </c>
      <c r="O997">
        <v>1</v>
      </c>
      <c r="P997" t="s">
        <v>616</v>
      </c>
      <c r="Q997" t="s">
        <v>626</v>
      </c>
      <c r="R997">
        <v>2</v>
      </c>
      <c r="S997">
        <v>1</v>
      </c>
      <c r="T997" s="60">
        <v>41820</v>
      </c>
      <c r="U997" s="60">
        <v>41821</v>
      </c>
      <c r="BY997">
        <v>0</v>
      </c>
      <c r="BZ997">
        <v>0</v>
      </c>
      <c r="CA997">
        <v>0</v>
      </c>
      <c r="CS997">
        <v>0</v>
      </c>
      <c r="CT997">
        <v>0</v>
      </c>
      <c r="CU997">
        <v>0</v>
      </c>
      <c r="CV997">
        <v>0</v>
      </c>
      <c r="CW997">
        <v>0</v>
      </c>
      <c r="CX997">
        <v>0</v>
      </c>
      <c r="CY997">
        <v>0</v>
      </c>
      <c r="CZ997">
        <v>0</v>
      </c>
      <c r="DA997">
        <v>0</v>
      </c>
      <c r="DB997">
        <v>0</v>
      </c>
      <c r="DC997">
        <v>0</v>
      </c>
      <c r="DD997">
        <v>0</v>
      </c>
      <c r="DE997">
        <v>0</v>
      </c>
      <c r="DR997">
        <v>0</v>
      </c>
      <c r="DS997">
        <v>0</v>
      </c>
      <c r="DT997">
        <v>0</v>
      </c>
      <c r="DU997">
        <v>0</v>
      </c>
      <c r="EW997">
        <v>0</v>
      </c>
      <c r="EX997">
        <v>0</v>
      </c>
    </row>
    <row r="998" spans="1:215" x14ac:dyDescent="0.25">
      <c r="A998">
        <v>72</v>
      </c>
      <c r="B998" t="s">
        <v>1075</v>
      </c>
      <c r="C998">
        <v>2001</v>
      </c>
      <c r="E998" t="s">
        <v>1076</v>
      </c>
      <c r="F998">
        <v>1944</v>
      </c>
      <c r="G998">
        <v>0</v>
      </c>
      <c r="I998">
        <v>0</v>
      </c>
      <c r="J998" t="s">
        <v>1072</v>
      </c>
      <c r="K998" t="s">
        <v>1073</v>
      </c>
      <c r="L998" t="s">
        <v>1073</v>
      </c>
      <c r="M998">
        <v>3</v>
      </c>
      <c r="N998" t="s">
        <v>651</v>
      </c>
      <c r="O998">
        <v>1</v>
      </c>
      <c r="P998" t="s">
        <v>616</v>
      </c>
      <c r="Q998" t="s">
        <v>626</v>
      </c>
      <c r="R998">
        <v>2</v>
      </c>
      <c r="S998">
        <v>1</v>
      </c>
      <c r="T998" s="60">
        <v>37072</v>
      </c>
      <c r="U998" s="60">
        <v>37073</v>
      </c>
      <c r="V998" s="60">
        <v>37072</v>
      </c>
      <c r="W998" t="s">
        <v>702</v>
      </c>
      <c r="X998" t="s">
        <v>774</v>
      </c>
      <c r="Y998" t="s">
        <v>627</v>
      </c>
      <c r="AA998">
        <v>8.7499998999999995E-2</v>
      </c>
      <c r="AB998">
        <v>2</v>
      </c>
      <c r="AC998">
        <v>0</v>
      </c>
      <c r="AD998">
        <v>1</v>
      </c>
      <c r="AE998">
        <v>1</v>
      </c>
      <c r="AF998">
        <v>3</v>
      </c>
      <c r="AG998">
        <v>30</v>
      </c>
      <c r="BP998" s="60">
        <v>37072</v>
      </c>
      <c r="BQ998">
        <v>18074454</v>
      </c>
      <c r="BR998">
        <v>17922588</v>
      </c>
      <c r="BS998">
        <v>1.0085</v>
      </c>
      <c r="BT998">
        <v>-151866.76999999999</v>
      </c>
      <c r="BV998">
        <v>2561708.5</v>
      </c>
      <c r="BW998">
        <v>345629.5</v>
      </c>
      <c r="BX998">
        <v>0.21890000000000001</v>
      </c>
      <c r="BY998">
        <v>0</v>
      </c>
      <c r="BZ998">
        <v>0</v>
      </c>
      <c r="CA998">
        <v>0</v>
      </c>
      <c r="CC998">
        <v>-0.10399999</v>
      </c>
      <c r="CE998">
        <v>5.1999996999999999E-2</v>
      </c>
      <c r="CG998">
        <v>0.11799999999999999</v>
      </c>
      <c r="CS998">
        <v>0</v>
      </c>
      <c r="CT998">
        <v>0</v>
      </c>
      <c r="CU998">
        <v>0</v>
      </c>
      <c r="CV998">
        <v>0.64183104000000002</v>
      </c>
      <c r="CW998">
        <v>0.48248383</v>
      </c>
      <c r="CX998">
        <v>0.15934720999999999</v>
      </c>
      <c r="CY998">
        <v>0.23446866999999999</v>
      </c>
      <c r="CZ998">
        <v>0.23446866999999999</v>
      </c>
      <c r="DA998">
        <v>0</v>
      </c>
      <c r="DB998">
        <v>0</v>
      </c>
      <c r="DC998">
        <v>4.7021646E-2</v>
      </c>
      <c r="DD998">
        <v>0</v>
      </c>
      <c r="DE998">
        <v>7.6678626E-2</v>
      </c>
      <c r="DF998">
        <v>2003</v>
      </c>
      <c r="DG998">
        <v>0.24153416999999999</v>
      </c>
      <c r="DH998">
        <v>8.5847244000000003E-2</v>
      </c>
      <c r="DI998">
        <v>0.15568693</v>
      </c>
      <c r="DJ998">
        <v>0.14263539</v>
      </c>
      <c r="DK998">
        <v>0.29832231999999997</v>
      </c>
      <c r="DL998">
        <v>572167.75</v>
      </c>
      <c r="DM998">
        <v>219915.61</v>
      </c>
      <c r="DN998">
        <v>352252.15999999997</v>
      </c>
      <c r="DO998">
        <v>434570.13</v>
      </c>
      <c r="DP998">
        <v>654485.75</v>
      </c>
      <c r="DQ998">
        <v>2561708.5</v>
      </c>
      <c r="DR998">
        <v>0</v>
      </c>
      <c r="DS998">
        <v>0</v>
      </c>
      <c r="DT998">
        <v>0</v>
      </c>
      <c r="DU998">
        <v>0</v>
      </c>
      <c r="DV998">
        <v>43019</v>
      </c>
      <c r="DW998">
        <v>2618701</v>
      </c>
      <c r="DX998">
        <v>39.099997999999999</v>
      </c>
      <c r="DY998">
        <v>12.5</v>
      </c>
      <c r="DZ998">
        <v>60.873001000000002</v>
      </c>
      <c r="EA998">
        <v>60</v>
      </c>
      <c r="EC998">
        <v>24319</v>
      </c>
      <c r="ED998">
        <v>777135.19</v>
      </c>
      <c r="EF998">
        <v>31.955884999999999</v>
      </c>
      <c r="EG998">
        <v>16771</v>
      </c>
      <c r="EH998">
        <v>635064.25</v>
      </c>
      <c r="EN998">
        <v>2949</v>
      </c>
      <c r="EO998">
        <v>59797.77</v>
      </c>
      <c r="EP998">
        <v>4599</v>
      </c>
      <c r="ES998">
        <v>0</v>
      </c>
      <c r="EV998">
        <v>67398</v>
      </c>
      <c r="EW998">
        <v>0</v>
      </c>
      <c r="EX998">
        <v>1</v>
      </c>
      <c r="FB998">
        <v>9259660</v>
      </c>
      <c r="FP998">
        <v>228714.28</v>
      </c>
      <c r="FQ998">
        <v>1295.9290000000001</v>
      </c>
      <c r="FW998">
        <v>230010.2</v>
      </c>
      <c r="FX998">
        <v>-2204644.2999999998</v>
      </c>
      <c r="FZ998">
        <v>490611.88</v>
      </c>
      <c r="GA998">
        <v>88348.726999999999</v>
      </c>
      <c r="GB998">
        <v>578960.63</v>
      </c>
      <c r="GL998">
        <v>-1427.442</v>
      </c>
      <c r="GQ998">
        <v>-1397100.8</v>
      </c>
      <c r="GR998">
        <v>-766422.88</v>
      </c>
      <c r="GS998">
        <v>-766422.88</v>
      </c>
      <c r="HA998">
        <v>-7333.4448000000002</v>
      </c>
      <c r="HB998">
        <v>-2762.4650999999999</v>
      </c>
      <c r="HD998">
        <v>-149204.13</v>
      </c>
      <c r="HE998">
        <v>-925722.88</v>
      </c>
      <c r="HG998">
        <v>16789328</v>
      </c>
    </row>
    <row r="999" spans="1:215" x14ac:dyDescent="0.25">
      <c r="A999">
        <v>72</v>
      </c>
      <c r="B999" t="s">
        <v>1075</v>
      </c>
      <c r="C999">
        <v>2002</v>
      </c>
      <c r="E999" t="s">
        <v>1076</v>
      </c>
      <c r="F999">
        <v>1944</v>
      </c>
      <c r="G999">
        <v>0</v>
      </c>
      <c r="I999">
        <v>0</v>
      </c>
      <c r="J999" t="s">
        <v>1072</v>
      </c>
      <c r="K999" t="s">
        <v>1073</v>
      </c>
      <c r="L999" t="s">
        <v>1073</v>
      </c>
      <c r="M999">
        <v>3</v>
      </c>
      <c r="N999" t="s">
        <v>651</v>
      </c>
      <c r="O999">
        <v>1</v>
      </c>
      <c r="P999" t="s">
        <v>616</v>
      </c>
      <c r="Q999" t="s">
        <v>626</v>
      </c>
      <c r="R999">
        <v>2</v>
      </c>
      <c r="S999">
        <v>1</v>
      </c>
      <c r="T999" s="60">
        <v>37437</v>
      </c>
      <c r="U999" s="60">
        <v>37438</v>
      </c>
      <c r="V999" s="60">
        <v>37437</v>
      </c>
      <c r="W999" t="s">
        <v>702</v>
      </c>
      <c r="X999" t="s">
        <v>774</v>
      </c>
      <c r="Y999" t="s">
        <v>627</v>
      </c>
      <c r="AA999">
        <v>8.7499998999999995E-2</v>
      </c>
      <c r="AB999">
        <v>2</v>
      </c>
      <c r="AC999">
        <v>0</v>
      </c>
      <c r="AD999">
        <v>1</v>
      </c>
      <c r="AE999">
        <v>1</v>
      </c>
      <c r="AF999">
        <v>3</v>
      </c>
      <c r="AG999">
        <v>30</v>
      </c>
      <c r="BP999" s="60">
        <v>37437</v>
      </c>
      <c r="BQ999">
        <v>18425172</v>
      </c>
      <c r="BR999">
        <v>19227962</v>
      </c>
      <c r="BS999">
        <v>0.95819997999999995</v>
      </c>
      <c r="BT999">
        <v>802789.94</v>
      </c>
      <c r="BV999">
        <v>2693980</v>
      </c>
      <c r="BW999">
        <v>352335.06</v>
      </c>
      <c r="BX999">
        <v>0</v>
      </c>
      <c r="BY999">
        <v>0</v>
      </c>
      <c r="BZ999">
        <v>0</v>
      </c>
      <c r="CA999">
        <v>0</v>
      </c>
      <c r="CC999">
        <v>-9.0000003999999995E-2</v>
      </c>
      <c r="CE999">
        <v>-2.9999998999999999E-2</v>
      </c>
      <c r="CG999">
        <v>5.4000000999999999E-2</v>
      </c>
      <c r="CS999">
        <v>0</v>
      </c>
      <c r="CT999">
        <v>0</v>
      </c>
      <c r="CU999">
        <v>0</v>
      </c>
      <c r="CV999">
        <v>0.62499099999999996</v>
      </c>
      <c r="CW999">
        <v>0.45688334000000003</v>
      </c>
      <c r="CX999">
        <v>0.16810763000000001</v>
      </c>
      <c r="CY999">
        <v>0.25271349999999998</v>
      </c>
      <c r="CZ999">
        <v>0.25271349999999998</v>
      </c>
      <c r="DA999">
        <v>0</v>
      </c>
      <c r="DB999">
        <v>0</v>
      </c>
      <c r="DC999">
        <v>2.2525547E-2</v>
      </c>
      <c r="DD999">
        <v>0</v>
      </c>
      <c r="DE999">
        <v>9.9769957000000006E-2</v>
      </c>
      <c r="DF999">
        <v>2005</v>
      </c>
      <c r="DG999">
        <v>0.24208817999999999</v>
      </c>
      <c r="DH999">
        <v>8.5719608000000003E-2</v>
      </c>
      <c r="DI999">
        <v>0.15636858000000001</v>
      </c>
      <c r="DJ999">
        <v>0.16126080000000001</v>
      </c>
      <c r="DK999">
        <v>0.31762940000000001</v>
      </c>
      <c r="DL999">
        <v>603091.25</v>
      </c>
      <c r="DM999">
        <v>230926.89</v>
      </c>
      <c r="DN999">
        <v>372164.38</v>
      </c>
      <c r="DO999">
        <v>516685.22</v>
      </c>
      <c r="DP999">
        <v>747612.13</v>
      </c>
      <c r="DQ999">
        <v>2693980</v>
      </c>
      <c r="DR999">
        <v>0</v>
      </c>
      <c r="DS999">
        <v>0</v>
      </c>
      <c r="DT999">
        <v>0</v>
      </c>
      <c r="DU999">
        <v>0</v>
      </c>
      <c r="DV999">
        <v>43591</v>
      </c>
      <c r="DW999">
        <v>2754338.3</v>
      </c>
      <c r="DX999">
        <v>39.299999</v>
      </c>
      <c r="DY999">
        <v>12.6</v>
      </c>
      <c r="DZ999">
        <v>63.186000999999997</v>
      </c>
      <c r="EA999">
        <v>66</v>
      </c>
      <c r="EC999">
        <v>25501</v>
      </c>
      <c r="ED999">
        <v>846327.13</v>
      </c>
      <c r="EF999">
        <v>33.187995999999998</v>
      </c>
      <c r="EG999">
        <v>17273</v>
      </c>
      <c r="EH999">
        <v>682306.56000000006</v>
      </c>
      <c r="EN999">
        <v>3184</v>
      </c>
      <c r="EO999">
        <v>73202.718999999997</v>
      </c>
      <c r="EP999">
        <v>5044</v>
      </c>
      <c r="ES999">
        <v>0</v>
      </c>
      <c r="EV999">
        <v>69158</v>
      </c>
      <c r="EW999">
        <v>0</v>
      </c>
      <c r="EX999">
        <v>1</v>
      </c>
      <c r="FB999">
        <v>10055483</v>
      </c>
      <c r="FP999">
        <v>240012.58</v>
      </c>
      <c r="FQ999">
        <v>286887.09000000003</v>
      </c>
      <c r="FW999">
        <v>526899.68999999994</v>
      </c>
      <c r="FX999">
        <v>-1758360.5</v>
      </c>
      <c r="FZ999">
        <v>402532.09</v>
      </c>
      <c r="GA999">
        <v>98248.726999999999</v>
      </c>
      <c r="GB999">
        <v>500780.84</v>
      </c>
      <c r="GL999">
        <v>-1390.89</v>
      </c>
      <c r="GQ999">
        <v>-732070.94</v>
      </c>
      <c r="GR999">
        <v>-842051.56</v>
      </c>
      <c r="GS999">
        <v>-842051.56</v>
      </c>
      <c r="HA999">
        <v>-6271.8451999999997</v>
      </c>
      <c r="HB999">
        <v>-3889.8978999999999</v>
      </c>
      <c r="HE999">
        <v>-852213.31</v>
      </c>
      <c r="HG999">
        <v>15205044</v>
      </c>
    </row>
    <row r="1000" spans="1:215" x14ac:dyDescent="0.25">
      <c r="A1000">
        <v>72</v>
      </c>
      <c r="B1000" t="s">
        <v>1075</v>
      </c>
      <c r="C1000">
        <v>2003</v>
      </c>
      <c r="E1000" t="s">
        <v>1076</v>
      </c>
      <c r="F1000">
        <v>1944</v>
      </c>
      <c r="G1000">
        <v>0</v>
      </c>
      <c r="I1000">
        <v>0</v>
      </c>
      <c r="J1000" t="s">
        <v>1072</v>
      </c>
      <c r="K1000" t="s">
        <v>1073</v>
      </c>
      <c r="L1000" t="s">
        <v>1073</v>
      </c>
      <c r="M1000">
        <v>3</v>
      </c>
      <c r="N1000" t="s">
        <v>651</v>
      </c>
      <c r="O1000">
        <v>1</v>
      </c>
      <c r="P1000" t="s">
        <v>616</v>
      </c>
      <c r="Q1000" t="s">
        <v>626</v>
      </c>
      <c r="R1000">
        <v>2</v>
      </c>
      <c r="S1000">
        <v>1</v>
      </c>
      <c r="T1000" s="60">
        <v>37802</v>
      </c>
      <c r="U1000" s="60">
        <v>37803</v>
      </c>
      <c r="V1000" s="60">
        <v>37802</v>
      </c>
      <c r="W1000" t="s">
        <v>702</v>
      </c>
      <c r="X1000" t="s">
        <v>774</v>
      </c>
      <c r="Y1000" t="s">
        <v>627</v>
      </c>
      <c r="AA1000">
        <v>8.7499998999999995E-2</v>
      </c>
      <c r="AB1000">
        <v>2</v>
      </c>
      <c r="AC1000">
        <v>0</v>
      </c>
      <c r="AD1000">
        <v>1</v>
      </c>
      <c r="AE1000">
        <v>1</v>
      </c>
      <c r="AF1000">
        <v>3</v>
      </c>
      <c r="AG1000">
        <v>30</v>
      </c>
      <c r="BP1000" s="60">
        <v>37802</v>
      </c>
      <c r="BQ1000">
        <v>18355134</v>
      </c>
      <c r="BR1000">
        <v>20752982</v>
      </c>
      <c r="BS1000">
        <v>0.88449997000000002</v>
      </c>
      <c r="BT1000">
        <v>2397849.5</v>
      </c>
      <c r="BV1000">
        <v>2840937.5</v>
      </c>
      <c r="BW1000">
        <v>364968.09</v>
      </c>
      <c r="BX1000">
        <v>0</v>
      </c>
      <c r="BY1000">
        <v>0</v>
      </c>
      <c r="BZ1000">
        <v>0</v>
      </c>
      <c r="CA1000">
        <v>0</v>
      </c>
      <c r="CC1000">
        <v>3.3000000000000002E-2</v>
      </c>
      <c r="CE1000">
        <v>-5.5999998000000002E-2</v>
      </c>
      <c r="CG1000">
        <v>1.7999998999999999E-2</v>
      </c>
      <c r="CS1000">
        <v>0</v>
      </c>
      <c r="CT1000">
        <v>0</v>
      </c>
      <c r="CU1000">
        <v>0</v>
      </c>
      <c r="CV1000">
        <v>0.63987797000000002</v>
      </c>
      <c r="CW1000">
        <v>0.47233722</v>
      </c>
      <c r="CX1000">
        <v>0.16754073999999999</v>
      </c>
      <c r="CY1000">
        <v>0.2224091</v>
      </c>
      <c r="CZ1000">
        <v>0.2224091</v>
      </c>
      <c r="DA1000">
        <v>0</v>
      </c>
      <c r="DB1000">
        <v>0</v>
      </c>
      <c r="DC1000">
        <v>4.8161085999999999E-2</v>
      </c>
      <c r="DD1000">
        <v>0</v>
      </c>
      <c r="DE1000">
        <v>8.9551881E-2</v>
      </c>
      <c r="DF1000">
        <v>2006</v>
      </c>
      <c r="DG1000">
        <v>0.23805217000000001</v>
      </c>
      <c r="DH1000">
        <v>8.5687428999999996E-2</v>
      </c>
      <c r="DI1000">
        <v>0.15236475999999999</v>
      </c>
      <c r="DJ1000">
        <v>0.18115185</v>
      </c>
      <c r="DK1000">
        <v>0.33351657000000001</v>
      </c>
      <c r="DL1000">
        <v>625387.13</v>
      </c>
      <c r="DM1000">
        <v>243432.61</v>
      </c>
      <c r="DN1000">
        <v>381954.5</v>
      </c>
      <c r="DO1000">
        <v>612078.75</v>
      </c>
      <c r="DP1000">
        <v>855511.38</v>
      </c>
      <c r="DQ1000">
        <v>2840937.5</v>
      </c>
      <c r="DR1000">
        <v>0</v>
      </c>
      <c r="DS1000">
        <v>0</v>
      </c>
      <c r="DT1000">
        <v>0</v>
      </c>
      <c r="DU1000">
        <v>0</v>
      </c>
      <c r="DV1000">
        <v>43978</v>
      </c>
      <c r="DW1000">
        <v>2896833.5</v>
      </c>
      <c r="DX1000">
        <v>39.299999</v>
      </c>
      <c r="DY1000">
        <v>12.8</v>
      </c>
      <c r="DZ1000">
        <v>65.870002999999997</v>
      </c>
      <c r="EA1000">
        <v>64</v>
      </c>
      <c r="EC1000">
        <v>26682</v>
      </c>
      <c r="ED1000">
        <v>910431.19</v>
      </c>
      <c r="EF1000">
        <v>34.121552000000001</v>
      </c>
      <c r="EG1000">
        <v>17858</v>
      </c>
      <c r="EH1000">
        <v>727289.88</v>
      </c>
      <c r="EN1000">
        <v>3449</v>
      </c>
      <c r="EO1000">
        <v>79447.266000000003</v>
      </c>
      <c r="EP1000">
        <v>5375</v>
      </c>
      <c r="ES1000">
        <v>0</v>
      </c>
      <c r="EV1000">
        <v>70724</v>
      </c>
      <c r="EW1000">
        <v>0</v>
      </c>
      <c r="EX1000">
        <v>1</v>
      </c>
      <c r="FB1000">
        <v>10794297</v>
      </c>
      <c r="FP1000">
        <v>252281.89</v>
      </c>
      <c r="FQ1000">
        <v>-79875.164000000004</v>
      </c>
      <c r="FW1000">
        <v>172406.72</v>
      </c>
      <c r="FX1000">
        <v>-25962.865000000002</v>
      </c>
      <c r="FZ1000">
        <v>347301.47</v>
      </c>
      <c r="GA1000">
        <v>110122.51</v>
      </c>
      <c r="GB1000">
        <v>457424</v>
      </c>
      <c r="GL1000">
        <v>-1220.7</v>
      </c>
      <c r="GQ1000">
        <v>602647.13</v>
      </c>
      <c r="GR1000">
        <v>-916882.5</v>
      </c>
      <c r="GS1000">
        <v>-916882.5</v>
      </c>
      <c r="HA1000">
        <v>-6825.9179999999997</v>
      </c>
      <c r="HB1000">
        <v>-4027.5189999999998</v>
      </c>
      <c r="HE1000">
        <v>-927735.94</v>
      </c>
      <c r="HG1000">
        <v>14879956</v>
      </c>
    </row>
    <row r="1001" spans="1:215" x14ac:dyDescent="0.25">
      <c r="A1001">
        <v>72</v>
      </c>
      <c r="B1001" t="s">
        <v>1075</v>
      </c>
      <c r="C1001">
        <v>2004</v>
      </c>
      <c r="E1001" t="s">
        <v>1076</v>
      </c>
      <c r="F1001">
        <v>1944</v>
      </c>
      <c r="G1001">
        <v>0</v>
      </c>
      <c r="I1001">
        <v>0</v>
      </c>
      <c r="J1001" t="s">
        <v>1072</v>
      </c>
      <c r="K1001" t="s">
        <v>1073</v>
      </c>
      <c r="L1001" t="s">
        <v>1073</v>
      </c>
      <c r="M1001">
        <v>3</v>
      </c>
      <c r="N1001" t="s">
        <v>651</v>
      </c>
      <c r="O1001">
        <v>1</v>
      </c>
      <c r="P1001" t="s">
        <v>616</v>
      </c>
      <c r="Q1001" t="s">
        <v>626</v>
      </c>
      <c r="R1001">
        <v>2</v>
      </c>
      <c r="S1001">
        <v>1</v>
      </c>
      <c r="T1001" s="60">
        <v>38168</v>
      </c>
      <c r="U1001" s="60">
        <v>38169</v>
      </c>
      <c r="V1001" s="60">
        <v>38168</v>
      </c>
      <c r="W1001" t="s">
        <v>702</v>
      </c>
      <c r="X1001" t="s">
        <v>774</v>
      </c>
      <c r="Y1001" t="s">
        <v>627</v>
      </c>
      <c r="AA1001">
        <v>8.2500003000000002E-2</v>
      </c>
      <c r="AB1001">
        <v>2</v>
      </c>
      <c r="AC1001">
        <v>0</v>
      </c>
      <c r="AD1001">
        <v>1</v>
      </c>
      <c r="AE1001">
        <v>1</v>
      </c>
      <c r="AF1001">
        <v>3</v>
      </c>
      <c r="AG1001">
        <v>30</v>
      </c>
      <c r="BP1001" s="60">
        <v>38168</v>
      </c>
      <c r="BQ1001">
        <v>18703390</v>
      </c>
      <c r="BR1001">
        <v>22278240</v>
      </c>
      <c r="BS1001">
        <v>0.83949994999999999</v>
      </c>
      <c r="BT1001">
        <v>3574849.3</v>
      </c>
      <c r="BV1001">
        <v>2975265.5</v>
      </c>
      <c r="BW1001">
        <v>434570.13</v>
      </c>
      <c r="BX1001">
        <v>0.17389999</v>
      </c>
      <c r="BY1001">
        <v>0</v>
      </c>
      <c r="BZ1001">
        <v>0</v>
      </c>
      <c r="CA1001">
        <v>0</v>
      </c>
      <c r="CC1001">
        <v>0.14099999999999999</v>
      </c>
      <c r="CE1001">
        <v>2.4E-2</v>
      </c>
      <c r="CG1001">
        <v>1.4999999999999999E-2</v>
      </c>
      <c r="CS1001">
        <v>0</v>
      </c>
      <c r="CT1001">
        <v>0</v>
      </c>
      <c r="CU1001">
        <v>0</v>
      </c>
      <c r="CV1001">
        <v>0.70023011999999996</v>
      </c>
      <c r="CW1001">
        <v>0.50136720999999995</v>
      </c>
      <c r="CX1001">
        <v>0.19886287999999999</v>
      </c>
      <c r="CY1001">
        <v>0.20525455000000001</v>
      </c>
      <c r="CZ1001">
        <v>0.20525455000000001</v>
      </c>
      <c r="DA1001">
        <v>0</v>
      </c>
      <c r="DB1001">
        <v>0</v>
      </c>
      <c r="DC1001">
        <v>2.8022124999999998E-2</v>
      </c>
      <c r="DD1001">
        <v>0</v>
      </c>
      <c r="DE1001">
        <v>6.6493250000000004E-2</v>
      </c>
      <c r="DF1001">
        <v>2007</v>
      </c>
      <c r="DG1001">
        <v>0.26463646000000002</v>
      </c>
      <c r="DH1001">
        <v>8.5589400999999996E-2</v>
      </c>
      <c r="DI1001">
        <v>0.17904705000000001</v>
      </c>
      <c r="DJ1001">
        <v>0.23939985</v>
      </c>
      <c r="DK1001">
        <v>0.41844692999999999</v>
      </c>
      <c r="DL1001">
        <v>698219.06</v>
      </c>
      <c r="DM1001">
        <v>254651.17</v>
      </c>
      <c r="DN1001">
        <v>443567.88</v>
      </c>
      <c r="DO1001">
        <v>801216</v>
      </c>
      <c r="DP1001">
        <v>1055867.3</v>
      </c>
      <c r="DQ1001">
        <v>2975265.5</v>
      </c>
      <c r="DR1001">
        <v>0</v>
      </c>
      <c r="DS1001">
        <v>0</v>
      </c>
      <c r="DT1001">
        <v>0</v>
      </c>
      <c r="DU1001">
        <v>0</v>
      </c>
      <c r="DV1001">
        <v>44196</v>
      </c>
      <c r="DW1001">
        <v>3029516.3</v>
      </c>
      <c r="DX1001">
        <v>39.5</v>
      </c>
      <c r="DY1001">
        <v>13</v>
      </c>
      <c r="DZ1001">
        <v>68.546997000000005</v>
      </c>
      <c r="EA1001">
        <v>61</v>
      </c>
      <c r="EC1001">
        <v>27871</v>
      </c>
      <c r="ED1001">
        <v>982959</v>
      </c>
      <c r="EF1001">
        <v>35.268166000000001</v>
      </c>
      <c r="EG1001">
        <v>18446</v>
      </c>
      <c r="EH1001">
        <v>779568.19</v>
      </c>
      <c r="EN1001">
        <v>3661</v>
      </c>
      <c r="EO1001">
        <v>88719.077999999994</v>
      </c>
      <c r="EP1001">
        <v>5764</v>
      </c>
      <c r="ES1001">
        <v>0</v>
      </c>
      <c r="EV1001">
        <v>72128</v>
      </c>
      <c r="EW1001">
        <v>0</v>
      </c>
      <c r="EX1001">
        <v>1</v>
      </c>
      <c r="FB1001">
        <v>11494927</v>
      </c>
      <c r="FP1001">
        <v>263173.06</v>
      </c>
      <c r="FQ1001">
        <v>264164.09000000003</v>
      </c>
      <c r="FW1001">
        <v>527337.13</v>
      </c>
      <c r="FX1001">
        <v>1498740.6</v>
      </c>
      <c r="FZ1001">
        <v>318069.59000000003</v>
      </c>
      <c r="GA1001">
        <v>127838.13</v>
      </c>
      <c r="GB1001">
        <v>445907.72</v>
      </c>
      <c r="GL1001">
        <v>-1010.059</v>
      </c>
      <c r="GQ1001">
        <v>2470975.5</v>
      </c>
      <c r="GR1001">
        <v>-987055.69</v>
      </c>
      <c r="GS1001">
        <v>-987055.69</v>
      </c>
      <c r="HA1001">
        <v>-7148.2739000000001</v>
      </c>
      <c r="HB1001">
        <v>-3530.77</v>
      </c>
      <c r="HE1001">
        <v>-997734.75</v>
      </c>
      <c r="HG1001">
        <v>16353196</v>
      </c>
    </row>
    <row r="1002" spans="1:215" x14ac:dyDescent="0.25">
      <c r="A1002">
        <v>72</v>
      </c>
      <c r="B1002" t="s">
        <v>1075</v>
      </c>
      <c r="C1002">
        <v>2005</v>
      </c>
      <c r="E1002" t="s">
        <v>1076</v>
      </c>
      <c r="F1002">
        <v>1944</v>
      </c>
      <c r="G1002">
        <v>0</v>
      </c>
      <c r="I1002">
        <v>0</v>
      </c>
      <c r="J1002" t="s">
        <v>1072</v>
      </c>
      <c r="K1002" t="s">
        <v>1073</v>
      </c>
      <c r="L1002" t="s">
        <v>1073</v>
      </c>
      <c r="M1002">
        <v>3</v>
      </c>
      <c r="N1002" t="s">
        <v>651</v>
      </c>
      <c r="O1002">
        <v>1</v>
      </c>
      <c r="P1002" t="s">
        <v>616</v>
      </c>
      <c r="Q1002" t="s">
        <v>626</v>
      </c>
      <c r="R1002">
        <v>2</v>
      </c>
      <c r="S1002">
        <v>1</v>
      </c>
      <c r="T1002" s="60">
        <v>38533</v>
      </c>
      <c r="U1002" s="60">
        <v>38534</v>
      </c>
      <c r="V1002" s="60">
        <v>38533</v>
      </c>
      <c r="W1002" t="s">
        <v>702</v>
      </c>
      <c r="X1002" t="s">
        <v>774</v>
      </c>
      <c r="Y1002" t="s">
        <v>627</v>
      </c>
      <c r="AA1002">
        <v>8.2500003000000002E-2</v>
      </c>
      <c r="AB1002">
        <v>2</v>
      </c>
      <c r="AC1002">
        <v>0</v>
      </c>
      <c r="AD1002">
        <v>1</v>
      </c>
      <c r="AE1002">
        <v>1</v>
      </c>
      <c r="AF1002">
        <v>3</v>
      </c>
      <c r="AG1002">
        <v>30</v>
      </c>
      <c r="BP1002" s="60">
        <v>38533</v>
      </c>
      <c r="BQ1002">
        <v>19377890</v>
      </c>
      <c r="BR1002">
        <v>24204592</v>
      </c>
      <c r="BS1002">
        <v>0.80059999000000004</v>
      </c>
      <c r="BT1002">
        <v>4826702</v>
      </c>
      <c r="BV1002">
        <v>3101807.8</v>
      </c>
      <c r="BW1002">
        <v>516685.22</v>
      </c>
      <c r="BX1002">
        <v>0.35229999000000001</v>
      </c>
      <c r="BY1002">
        <v>0</v>
      </c>
      <c r="BZ1002">
        <v>0</v>
      </c>
      <c r="CA1002">
        <v>0</v>
      </c>
      <c r="CC1002">
        <v>8.6999996999999996E-2</v>
      </c>
      <c r="CE1002">
        <v>8.6000003000000005E-2</v>
      </c>
      <c r="CG1002">
        <v>8.9999999999999993E-3</v>
      </c>
      <c r="CS1002">
        <v>0</v>
      </c>
      <c r="CT1002">
        <v>0</v>
      </c>
      <c r="CU1002">
        <v>0</v>
      </c>
      <c r="CV1002">
        <v>0.70458966000000001</v>
      </c>
      <c r="CW1002">
        <v>0.51060598999999995</v>
      </c>
      <c r="CX1002">
        <v>0.19398364000000001</v>
      </c>
      <c r="CY1002">
        <v>0.20091846999999999</v>
      </c>
      <c r="CZ1002">
        <v>0.20091846999999999</v>
      </c>
      <c r="DA1002">
        <v>0</v>
      </c>
      <c r="DB1002">
        <v>0</v>
      </c>
      <c r="DC1002">
        <v>3.3265076999999997E-2</v>
      </c>
      <c r="DD1002">
        <v>0</v>
      </c>
      <c r="DE1002">
        <v>6.1226814999999997E-2</v>
      </c>
      <c r="DF1002">
        <v>2008</v>
      </c>
      <c r="DG1002">
        <v>0.27915242000000001</v>
      </c>
      <c r="DH1002">
        <v>8.5817679999999993E-2</v>
      </c>
      <c r="DI1002">
        <v>0.19333475999999999</v>
      </c>
      <c r="DJ1002">
        <v>0.27538705000000002</v>
      </c>
      <c r="DK1002">
        <v>0.46872181000000002</v>
      </c>
      <c r="DL1002">
        <v>767843.31</v>
      </c>
      <c r="DM1002">
        <v>266189.96999999997</v>
      </c>
      <c r="DN1002">
        <v>501653.34</v>
      </c>
      <c r="DO1002">
        <v>960856.25</v>
      </c>
      <c r="DP1002">
        <v>1227046.3</v>
      </c>
      <c r="DQ1002">
        <v>3101807.8</v>
      </c>
      <c r="DR1002">
        <v>0</v>
      </c>
      <c r="DS1002">
        <v>0</v>
      </c>
      <c r="DT1002">
        <v>0</v>
      </c>
      <c r="DU1002">
        <v>0</v>
      </c>
      <c r="DV1002">
        <v>44211</v>
      </c>
      <c r="DW1002">
        <v>3164022.8</v>
      </c>
      <c r="DX1002">
        <v>39.599997999999999</v>
      </c>
      <c r="DY1002">
        <v>13.2</v>
      </c>
      <c r="DZ1002">
        <v>71.566001999999997</v>
      </c>
      <c r="EA1002">
        <v>64</v>
      </c>
      <c r="EC1002">
        <v>29257</v>
      </c>
      <c r="ED1002">
        <v>1069566.1000000001</v>
      </c>
      <c r="EF1002">
        <v>36.557613000000003</v>
      </c>
      <c r="EG1002">
        <v>19207</v>
      </c>
      <c r="EH1002">
        <v>843664.75</v>
      </c>
      <c r="EN1002">
        <v>3932</v>
      </c>
      <c r="EO1002">
        <v>100518.94</v>
      </c>
      <c r="EP1002">
        <v>6118</v>
      </c>
      <c r="ES1002">
        <v>0</v>
      </c>
      <c r="EV1002">
        <v>73532</v>
      </c>
      <c r="EW1002">
        <v>0</v>
      </c>
      <c r="EX1002">
        <v>1</v>
      </c>
      <c r="FB1002">
        <v>12428297</v>
      </c>
      <c r="FP1002">
        <v>276195.06</v>
      </c>
      <c r="FQ1002">
        <v>473227.91</v>
      </c>
      <c r="FW1002">
        <v>749423</v>
      </c>
      <c r="FX1002">
        <v>932344.56</v>
      </c>
      <c r="FZ1002">
        <v>285746.13</v>
      </c>
      <c r="GA1002">
        <v>166201.53</v>
      </c>
      <c r="GB1002">
        <v>451947.66</v>
      </c>
      <c r="GL1002">
        <v>-895.80602999999996</v>
      </c>
      <c r="GQ1002">
        <v>2132819.5</v>
      </c>
      <c r="GR1002">
        <v>-1064463.3</v>
      </c>
      <c r="GS1002">
        <v>-1064463.3</v>
      </c>
      <c r="HA1002">
        <v>-5609.0361000000003</v>
      </c>
      <c r="HB1002">
        <v>-5964.0752000000002</v>
      </c>
      <c r="HE1002">
        <v>-1076036.3999999999</v>
      </c>
      <c r="HG1002">
        <v>17409980</v>
      </c>
    </row>
    <row r="1003" spans="1:215" x14ac:dyDescent="0.25">
      <c r="A1003">
        <v>72</v>
      </c>
      <c r="B1003" t="s">
        <v>1075</v>
      </c>
      <c r="C1003">
        <v>2006</v>
      </c>
      <c r="E1003" t="s">
        <v>1076</v>
      </c>
      <c r="F1003">
        <v>1944</v>
      </c>
      <c r="G1003">
        <v>0</v>
      </c>
      <c r="I1003">
        <v>0</v>
      </c>
      <c r="J1003" t="s">
        <v>1072</v>
      </c>
      <c r="K1003" t="s">
        <v>1073</v>
      </c>
      <c r="L1003" t="s">
        <v>1073</v>
      </c>
      <c r="M1003">
        <v>3</v>
      </c>
      <c r="N1003" t="s">
        <v>651</v>
      </c>
      <c r="O1003">
        <v>1</v>
      </c>
      <c r="P1003" t="s">
        <v>616</v>
      </c>
      <c r="Q1003" t="s">
        <v>626</v>
      </c>
      <c r="R1003">
        <v>2</v>
      </c>
      <c r="S1003">
        <v>1</v>
      </c>
      <c r="T1003" s="60">
        <v>38898</v>
      </c>
      <c r="U1003" s="60">
        <v>38899</v>
      </c>
      <c r="V1003" s="60">
        <v>38898</v>
      </c>
      <c r="W1003" t="s">
        <v>702</v>
      </c>
      <c r="X1003" t="s">
        <v>1074</v>
      </c>
      <c r="Y1003" t="s">
        <v>619</v>
      </c>
      <c r="AA1003">
        <v>8.2500003000000002E-2</v>
      </c>
      <c r="AB1003">
        <v>2</v>
      </c>
      <c r="AC1003">
        <v>0</v>
      </c>
      <c r="AD1003">
        <v>5</v>
      </c>
      <c r="AE1003">
        <v>1</v>
      </c>
      <c r="AF1003">
        <v>1</v>
      </c>
      <c r="AG1003">
        <v>30</v>
      </c>
      <c r="BP1003" s="60">
        <v>38898</v>
      </c>
      <c r="BQ1003">
        <v>20364246</v>
      </c>
      <c r="BR1003">
        <v>25989700</v>
      </c>
      <c r="BS1003">
        <v>0.78360003</v>
      </c>
      <c r="BT1003">
        <v>5625453.5</v>
      </c>
      <c r="BV1003">
        <v>3279000</v>
      </c>
      <c r="BW1003">
        <v>676774.38</v>
      </c>
      <c r="BX1003">
        <v>0.49419998999999998</v>
      </c>
      <c r="BY1003">
        <v>0</v>
      </c>
      <c r="BZ1003">
        <v>0</v>
      </c>
      <c r="CA1003">
        <v>0</v>
      </c>
      <c r="CC1003">
        <v>9.8000005000000001E-2</v>
      </c>
      <c r="CE1003">
        <v>0.109</v>
      </c>
      <c r="CG1003">
        <v>5.0999998999999997E-2</v>
      </c>
      <c r="CS1003">
        <v>0</v>
      </c>
      <c r="CT1003">
        <v>0</v>
      </c>
      <c r="CU1003">
        <v>0</v>
      </c>
      <c r="CV1003">
        <v>0.69049506999999999</v>
      </c>
      <c r="CW1003">
        <v>0.49494785000000002</v>
      </c>
      <c r="CX1003">
        <v>0.19554717999999999</v>
      </c>
      <c r="CY1003">
        <v>0.20790346000000001</v>
      </c>
      <c r="CZ1003">
        <v>0.20790346000000001</v>
      </c>
      <c r="DA1003">
        <v>0</v>
      </c>
      <c r="DB1003">
        <v>0</v>
      </c>
      <c r="DC1003">
        <v>2.5155587E-2</v>
      </c>
      <c r="DD1003">
        <v>1.6494432E-2</v>
      </c>
      <c r="DE1003">
        <v>5.9951461999999997E-2</v>
      </c>
      <c r="DF1003">
        <v>2009</v>
      </c>
      <c r="DG1003">
        <v>0.27789881999999999</v>
      </c>
      <c r="DH1003">
        <v>8.5694082000000005E-2</v>
      </c>
      <c r="DI1003">
        <v>0.19220476</v>
      </c>
      <c r="DJ1003">
        <v>0.28419545000000002</v>
      </c>
      <c r="DK1003">
        <v>0.4764002</v>
      </c>
      <c r="DL1003">
        <v>808061.5</v>
      </c>
      <c r="DM1003">
        <v>280990.88</v>
      </c>
      <c r="DN1003">
        <v>527070.63</v>
      </c>
      <c r="DO1003">
        <v>1048234.7</v>
      </c>
      <c r="DP1003">
        <v>1329225.5</v>
      </c>
      <c r="DQ1003">
        <v>3279000</v>
      </c>
      <c r="DR1003">
        <v>0</v>
      </c>
      <c r="DS1003">
        <v>0</v>
      </c>
      <c r="DT1003">
        <v>0</v>
      </c>
      <c r="DU1003">
        <v>0</v>
      </c>
      <c r="DV1003">
        <v>44825</v>
      </c>
      <c r="DW1003">
        <v>3345813.8</v>
      </c>
      <c r="DX1003">
        <v>39.700001</v>
      </c>
      <c r="DY1003">
        <v>13.3</v>
      </c>
      <c r="DZ1003">
        <v>74.641998000000001</v>
      </c>
      <c r="EA1003">
        <v>59</v>
      </c>
      <c r="EC1003">
        <v>30428</v>
      </c>
      <c r="ED1003">
        <v>1157650.3</v>
      </c>
      <c r="EF1003">
        <v>38.045558999999997</v>
      </c>
      <c r="EG1003">
        <v>19848</v>
      </c>
      <c r="EH1003">
        <v>907585.06</v>
      </c>
      <c r="EN1003">
        <v>4159</v>
      </c>
      <c r="EO1003">
        <v>112825.45</v>
      </c>
      <c r="EP1003">
        <v>6421</v>
      </c>
      <c r="ES1003">
        <v>0</v>
      </c>
      <c r="EV1003">
        <v>75312</v>
      </c>
      <c r="EW1003">
        <v>0</v>
      </c>
      <c r="EX1003">
        <v>1</v>
      </c>
      <c r="FB1003">
        <v>13412011</v>
      </c>
      <c r="FP1003">
        <v>290681.71999999997</v>
      </c>
      <c r="FQ1003">
        <v>714211</v>
      </c>
      <c r="FW1003">
        <v>1004892.7</v>
      </c>
      <c r="FX1003">
        <v>1059993.8999999999</v>
      </c>
      <c r="FZ1003">
        <v>439352.28</v>
      </c>
      <c r="GA1003">
        <v>176460.59</v>
      </c>
      <c r="GB1003">
        <v>615812.88</v>
      </c>
      <c r="GL1003">
        <v>-425.85998999999998</v>
      </c>
      <c r="GQ1003">
        <v>2680273.7999999998</v>
      </c>
      <c r="GR1003">
        <v>-1153490.8</v>
      </c>
      <c r="GS1003">
        <v>-1153490.8</v>
      </c>
      <c r="HA1003">
        <v>-6644.7421999999997</v>
      </c>
      <c r="HB1003">
        <v>-4930.8081000000002</v>
      </c>
      <c r="HE1003">
        <v>-1165066.3999999999</v>
      </c>
      <c r="HG1003">
        <v>18925186</v>
      </c>
    </row>
    <row r="1004" spans="1:215" x14ac:dyDescent="0.25">
      <c r="A1004">
        <v>72</v>
      </c>
      <c r="B1004" t="s">
        <v>1075</v>
      </c>
      <c r="C1004">
        <v>2007</v>
      </c>
      <c r="E1004" t="s">
        <v>1076</v>
      </c>
      <c r="F1004">
        <v>1944</v>
      </c>
      <c r="G1004">
        <v>0</v>
      </c>
      <c r="I1004">
        <v>0</v>
      </c>
      <c r="J1004" t="s">
        <v>1072</v>
      </c>
      <c r="K1004" t="s">
        <v>1073</v>
      </c>
      <c r="L1004" t="s">
        <v>1073</v>
      </c>
      <c r="M1004">
        <v>3</v>
      </c>
      <c r="N1004" t="s">
        <v>651</v>
      </c>
      <c r="O1004">
        <v>1</v>
      </c>
      <c r="P1004" t="s">
        <v>616</v>
      </c>
      <c r="Q1004" t="s">
        <v>626</v>
      </c>
      <c r="R1004">
        <v>2</v>
      </c>
      <c r="S1004">
        <v>1</v>
      </c>
      <c r="T1004" s="60">
        <v>39263</v>
      </c>
      <c r="U1004" s="60">
        <v>39264</v>
      </c>
      <c r="V1004" s="60">
        <v>39263</v>
      </c>
      <c r="W1004" t="s">
        <v>702</v>
      </c>
      <c r="X1004" t="s">
        <v>1074</v>
      </c>
      <c r="Y1004" t="s">
        <v>619</v>
      </c>
      <c r="AA1004">
        <v>8.2500003000000002E-2</v>
      </c>
      <c r="AB1004">
        <v>2</v>
      </c>
      <c r="AC1004">
        <v>0</v>
      </c>
      <c r="AD1004">
        <v>5</v>
      </c>
      <c r="AE1004">
        <v>1</v>
      </c>
      <c r="AF1004">
        <v>1</v>
      </c>
      <c r="AG1004">
        <v>30</v>
      </c>
      <c r="BP1004" s="60">
        <v>39263</v>
      </c>
      <c r="BQ1004">
        <v>21715926</v>
      </c>
      <c r="BR1004">
        <v>27988828</v>
      </c>
      <c r="BS1004">
        <v>0.77589995</v>
      </c>
      <c r="BT1004">
        <v>6272900.5</v>
      </c>
      <c r="BV1004">
        <v>3459839.8</v>
      </c>
      <c r="BW1004">
        <v>801216</v>
      </c>
      <c r="BX1004">
        <v>0.6875</v>
      </c>
      <c r="BY1004">
        <v>0</v>
      </c>
      <c r="BZ1004">
        <v>0</v>
      </c>
      <c r="CA1004">
        <v>0</v>
      </c>
      <c r="CC1004">
        <v>0.17100000000000001</v>
      </c>
      <c r="CE1004">
        <v>0.11799999999999999</v>
      </c>
      <c r="CG1004">
        <v>0.105</v>
      </c>
      <c r="CS1004">
        <v>0</v>
      </c>
      <c r="CT1004">
        <v>0</v>
      </c>
      <c r="CU1004">
        <v>0</v>
      </c>
      <c r="CV1004">
        <v>0.60487758999999997</v>
      </c>
      <c r="CW1004">
        <v>0.39406013000000001</v>
      </c>
      <c r="CX1004">
        <v>0.21081746000000001</v>
      </c>
      <c r="CY1004">
        <v>0.21226987</v>
      </c>
      <c r="CZ1004">
        <v>0.21226987</v>
      </c>
      <c r="DA1004">
        <v>0</v>
      </c>
      <c r="DB1004">
        <v>0</v>
      </c>
      <c r="DC1004">
        <v>4.4359241000000001E-2</v>
      </c>
      <c r="DD1004">
        <v>7.9071856999999995E-2</v>
      </c>
      <c r="DE1004">
        <v>5.9421453999999999E-2</v>
      </c>
      <c r="DF1004">
        <v>2010</v>
      </c>
      <c r="DG1004">
        <v>0.26801895999999997</v>
      </c>
      <c r="DH1004">
        <v>8.5730463000000007E-2</v>
      </c>
      <c r="DI1004">
        <v>0.18228849999999999</v>
      </c>
      <c r="DJ1004">
        <v>0.28613353000000002</v>
      </c>
      <c r="DK1004">
        <v>0.46842202999999999</v>
      </c>
      <c r="DL1004">
        <v>822314.19</v>
      </c>
      <c r="DM1004">
        <v>296613.69</v>
      </c>
      <c r="DN1004">
        <v>525700.5</v>
      </c>
      <c r="DO1004">
        <v>1113588.5</v>
      </c>
      <c r="DP1004">
        <v>1410202.1</v>
      </c>
      <c r="DQ1004">
        <v>3459839.8</v>
      </c>
      <c r="DR1004">
        <v>0</v>
      </c>
      <c r="DS1004">
        <v>0</v>
      </c>
      <c r="DT1004">
        <v>0</v>
      </c>
      <c r="DU1004">
        <v>0</v>
      </c>
      <c r="DV1004">
        <v>45131</v>
      </c>
      <c r="DW1004">
        <v>3530476</v>
      </c>
      <c r="DX1004">
        <v>39.799999</v>
      </c>
      <c r="DY1004">
        <v>13.3</v>
      </c>
      <c r="DZ1004">
        <v>78.226996999999997</v>
      </c>
      <c r="EA1004">
        <v>59</v>
      </c>
      <c r="EC1004">
        <v>30583</v>
      </c>
      <c r="ED1004">
        <v>1266212.3999999999</v>
      </c>
      <c r="EF1004">
        <v>41.402493</v>
      </c>
      <c r="EG1004">
        <v>20636</v>
      </c>
      <c r="EN1004">
        <v>4371</v>
      </c>
      <c r="EP1004">
        <v>5576</v>
      </c>
      <c r="ES1004">
        <v>0</v>
      </c>
      <c r="EV1004">
        <v>75773</v>
      </c>
      <c r="EW1004">
        <v>0</v>
      </c>
      <c r="EX1004">
        <v>1</v>
      </c>
      <c r="FB1004">
        <v>14626564</v>
      </c>
      <c r="FI1004">
        <v>21796990</v>
      </c>
      <c r="FP1004">
        <v>307335.38</v>
      </c>
      <c r="FQ1004">
        <v>825687.5</v>
      </c>
      <c r="FW1004">
        <v>1133022.8999999999</v>
      </c>
      <c r="FX1004">
        <v>2204650.5</v>
      </c>
      <c r="FZ1004">
        <v>411094.78</v>
      </c>
      <c r="GA1004">
        <v>162505.26999999999</v>
      </c>
      <c r="GB1004">
        <v>573600.06000000006</v>
      </c>
      <c r="GL1004">
        <v>-1091.9611</v>
      </c>
      <c r="GQ1004">
        <v>3910181.5</v>
      </c>
      <c r="GR1004">
        <v>-1253343.6000000001</v>
      </c>
      <c r="GS1004">
        <v>-1253343.6000000001</v>
      </c>
      <c r="HA1004">
        <v>-6081.9818999999998</v>
      </c>
      <c r="HB1004">
        <v>-5958.9350999999997</v>
      </c>
      <c r="HE1004">
        <v>-1265384.5</v>
      </c>
      <c r="HG1004">
        <v>21569984</v>
      </c>
    </row>
    <row r="1005" spans="1:215" x14ac:dyDescent="0.25">
      <c r="A1005">
        <v>72</v>
      </c>
      <c r="B1005" t="s">
        <v>1075</v>
      </c>
      <c r="C1005">
        <v>2008</v>
      </c>
      <c r="E1005" t="s">
        <v>1076</v>
      </c>
      <c r="F1005">
        <v>1944</v>
      </c>
      <c r="G1005">
        <v>0</v>
      </c>
      <c r="I1005">
        <v>0</v>
      </c>
      <c r="J1005" t="s">
        <v>1072</v>
      </c>
      <c r="K1005" t="s">
        <v>1073</v>
      </c>
      <c r="L1005" t="s">
        <v>1073</v>
      </c>
      <c r="M1005">
        <v>3</v>
      </c>
      <c r="N1005" t="s">
        <v>651</v>
      </c>
      <c r="O1005">
        <v>1</v>
      </c>
      <c r="P1005" t="s">
        <v>616</v>
      </c>
      <c r="Q1005" t="s">
        <v>626</v>
      </c>
      <c r="R1005">
        <v>2</v>
      </c>
      <c r="S1005">
        <v>1</v>
      </c>
      <c r="T1005" s="60">
        <v>39629</v>
      </c>
      <c r="U1005" s="60">
        <v>39630</v>
      </c>
      <c r="V1005" s="60">
        <v>39629</v>
      </c>
      <c r="W1005" t="s">
        <v>702</v>
      </c>
      <c r="X1005" t="s">
        <v>1074</v>
      </c>
      <c r="Y1005" t="s">
        <v>619</v>
      </c>
      <c r="AA1005">
        <v>8.2500003000000002E-2</v>
      </c>
      <c r="AB1005">
        <v>2</v>
      </c>
      <c r="AC1005">
        <v>0</v>
      </c>
      <c r="AD1005">
        <v>5</v>
      </c>
      <c r="AE1005">
        <v>1</v>
      </c>
      <c r="AF1005">
        <v>1</v>
      </c>
      <c r="AG1005">
        <v>30</v>
      </c>
      <c r="BP1005" s="60">
        <v>39629</v>
      </c>
      <c r="BQ1005">
        <v>22753560</v>
      </c>
      <c r="BR1005">
        <v>30620226</v>
      </c>
      <c r="BS1005">
        <v>0.74309999000000004</v>
      </c>
      <c r="BT1005">
        <v>7866666</v>
      </c>
      <c r="BV1005">
        <v>3596254.3</v>
      </c>
      <c r="BW1005">
        <v>960856.25</v>
      </c>
      <c r="BX1005">
        <v>0.81260001999999998</v>
      </c>
      <c r="BY1005">
        <v>0</v>
      </c>
      <c r="BZ1005">
        <v>0</v>
      </c>
      <c r="CA1005">
        <v>0</v>
      </c>
      <c r="CC1005">
        <v>-2.6600001000000002E-2</v>
      </c>
      <c r="CE1005">
        <v>7.7800006000000005E-2</v>
      </c>
      <c r="CG1005">
        <v>9.2200004000000002E-2</v>
      </c>
      <c r="CS1005">
        <v>0</v>
      </c>
      <c r="CT1005">
        <v>0</v>
      </c>
      <c r="CU1005">
        <v>0</v>
      </c>
      <c r="CV1005">
        <v>0.49984383999999998</v>
      </c>
      <c r="CW1005">
        <v>0.27129661999999999</v>
      </c>
      <c r="CX1005">
        <v>0.22854716999999999</v>
      </c>
      <c r="CY1005">
        <v>0.20990085999999999</v>
      </c>
      <c r="CZ1005">
        <v>0.20990085999999999</v>
      </c>
      <c r="DA1005">
        <v>0</v>
      </c>
      <c r="DB1005">
        <v>0</v>
      </c>
      <c r="DC1005">
        <v>6.4975991999999996E-2</v>
      </c>
      <c r="DD1005">
        <v>0.15545605000000001</v>
      </c>
      <c r="DE1005">
        <v>6.9823302000000004E-2</v>
      </c>
      <c r="DF1005">
        <v>2011</v>
      </c>
      <c r="DG1005">
        <v>0.27762279000000001</v>
      </c>
      <c r="DH1005">
        <v>8.5751912999999999E-2</v>
      </c>
      <c r="DI1005">
        <v>0.19187087</v>
      </c>
      <c r="DJ1005">
        <v>0.33061230000000003</v>
      </c>
      <c r="DK1005">
        <v>0.52248311000000003</v>
      </c>
      <c r="DL1005">
        <v>885363.81</v>
      </c>
      <c r="DM1005">
        <v>308385.69</v>
      </c>
      <c r="DN1005">
        <v>576978.13</v>
      </c>
      <c r="DO1005">
        <v>1337424.8999999999</v>
      </c>
      <c r="DP1005">
        <v>1645810.5</v>
      </c>
      <c r="DQ1005">
        <v>3596254.3</v>
      </c>
      <c r="DR1005">
        <v>0</v>
      </c>
      <c r="DS1005">
        <v>0</v>
      </c>
      <c r="DT1005">
        <v>0</v>
      </c>
      <c r="DU1005">
        <v>0</v>
      </c>
      <c r="DV1005">
        <v>45466</v>
      </c>
      <c r="DW1005">
        <v>3696730.3</v>
      </c>
      <c r="DX1005">
        <v>39.799999</v>
      </c>
      <c r="DY1005">
        <v>13.4</v>
      </c>
      <c r="DZ1005">
        <v>81.307998999999995</v>
      </c>
      <c r="EA1005">
        <v>58</v>
      </c>
      <c r="EC1005">
        <v>31763</v>
      </c>
      <c r="ED1005">
        <v>1361303.6</v>
      </c>
      <c r="EF1005">
        <v>42.858158000000003</v>
      </c>
      <c r="EG1005">
        <v>21399</v>
      </c>
      <c r="EN1005">
        <v>4557</v>
      </c>
      <c r="EP1005">
        <v>5807</v>
      </c>
      <c r="ES1005">
        <v>0</v>
      </c>
      <c r="EV1005">
        <v>77287</v>
      </c>
      <c r="EW1005">
        <v>0</v>
      </c>
      <c r="EX1005">
        <v>1</v>
      </c>
      <c r="FB1005">
        <v>16048815</v>
      </c>
      <c r="FI1005">
        <v>21061218</v>
      </c>
      <c r="FP1005">
        <v>310259.38</v>
      </c>
      <c r="FQ1005">
        <v>886871.75</v>
      </c>
      <c r="FW1005">
        <v>1197131.1000000001</v>
      </c>
      <c r="FX1005">
        <v>-1073518.8</v>
      </c>
      <c r="FZ1005">
        <v>571936.56000000006</v>
      </c>
      <c r="GA1005">
        <v>163456.98000000001</v>
      </c>
      <c r="GB1005">
        <v>735393.5</v>
      </c>
      <c r="GL1005">
        <v>-1086.873</v>
      </c>
      <c r="GQ1005">
        <v>857918.94</v>
      </c>
      <c r="GR1005">
        <v>-1353109</v>
      </c>
      <c r="GS1005">
        <v>-1353109</v>
      </c>
      <c r="HA1005">
        <v>-7294.1117999999997</v>
      </c>
      <c r="HB1005">
        <v>-6281.6758</v>
      </c>
      <c r="HE1005">
        <v>-1366684.8</v>
      </c>
      <c r="HG1005">
        <v>21061218</v>
      </c>
    </row>
    <row r="1006" spans="1:215" x14ac:dyDescent="0.25">
      <c r="A1006">
        <v>72</v>
      </c>
      <c r="B1006" t="s">
        <v>1075</v>
      </c>
      <c r="C1006">
        <v>2009</v>
      </c>
      <c r="E1006" t="s">
        <v>1076</v>
      </c>
      <c r="F1006">
        <v>1944</v>
      </c>
      <c r="G1006">
        <v>0</v>
      </c>
      <c r="I1006">
        <v>0</v>
      </c>
      <c r="J1006" t="s">
        <v>1072</v>
      </c>
      <c r="K1006" t="s">
        <v>1073</v>
      </c>
      <c r="L1006" t="s">
        <v>1073</v>
      </c>
      <c r="M1006">
        <v>3</v>
      </c>
      <c r="N1006" t="s">
        <v>651</v>
      </c>
      <c r="O1006">
        <v>1</v>
      </c>
      <c r="P1006" t="s">
        <v>616</v>
      </c>
      <c r="Q1006" t="s">
        <v>626</v>
      </c>
      <c r="R1006">
        <v>2</v>
      </c>
      <c r="S1006">
        <v>1</v>
      </c>
      <c r="T1006" s="60">
        <v>39994</v>
      </c>
      <c r="U1006" s="60">
        <v>39995</v>
      </c>
      <c r="V1006" s="60">
        <v>39994</v>
      </c>
      <c r="W1006" t="s">
        <v>702</v>
      </c>
      <c r="X1006" t="s">
        <v>1074</v>
      </c>
      <c r="Y1006" t="s">
        <v>619</v>
      </c>
      <c r="AA1006">
        <v>8.2500003000000002E-2</v>
      </c>
      <c r="AB1006">
        <v>2</v>
      </c>
      <c r="AC1006">
        <v>0</v>
      </c>
      <c r="AD1006">
        <v>5</v>
      </c>
      <c r="AE1006">
        <v>1</v>
      </c>
      <c r="AF1006">
        <v>1</v>
      </c>
      <c r="AG1006">
        <v>30</v>
      </c>
      <c r="BP1006" s="60">
        <v>39994</v>
      </c>
      <c r="BQ1006">
        <v>22979220</v>
      </c>
      <c r="BR1006">
        <v>32442102</v>
      </c>
      <c r="BS1006">
        <v>0.70829998999999999</v>
      </c>
      <c r="BT1006">
        <v>9462881</v>
      </c>
      <c r="BV1006">
        <v>3673674.5</v>
      </c>
      <c r="BW1006">
        <v>1048234.7</v>
      </c>
      <c r="BX1006">
        <v>0.68349998999999995</v>
      </c>
      <c r="BY1006">
        <v>0</v>
      </c>
      <c r="BZ1006">
        <v>0</v>
      </c>
      <c r="CA1006">
        <v>0</v>
      </c>
      <c r="CC1006">
        <v>-0.14269999999999999</v>
      </c>
      <c r="CE1006">
        <v>-7.6E-3</v>
      </c>
      <c r="CG1006">
        <v>3.1500001E-2</v>
      </c>
      <c r="CS1006">
        <v>0</v>
      </c>
      <c r="CT1006">
        <v>0</v>
      </c>
      <c r="CU1006">
        <v>0</v>
      </c>
      <c r="CV1006">
        <v>0.41470000000000001</v>
      </c>
      <c r="CW1006">
        <v>0.23930000000000001</v>
      </c>
      <c r="CX1006">
        <v>0.1754</v>
      </c>
      <c r="CY1006">
        <v>0.4118</v>
      </c>
      <c r="CZ1006">
        <v>0.27260000000000001</v>
      </c>
      <c r="DA1006">
        <v>3.0299999000000001E-2</v>
      </c>
      <c r="DB1006">
        <v>2.3199999999999998E-2</v>
      </c>
      <c r="DC1006">
        <v>4.36E-2</v>
      </c>
      <c r="DD1006">
        <v>9.1700003000000002E-2</v>
      </c>
      <c r="DE1006">
        <v>1.4999999999999999E-2</v>
      </c>
      <c r="DF1006">
        <v>2012</v>
      </c>
      <c r="DG1006">
        <v>0.27965698</v>
      </c>
      <c r="DH1006">
        <v>8.5676453999999999E-2</v>
      </c>
      <c r="DI1006">
        <v>0.19398051999999999</v>
      </c>
      <c r="DJ1006">
        <v>0.35715035000000001</v>
      </c>
      <c r="DK1006">
        <v>0.55113082999999996</v>
      </c>
      <c r="DL1006">
        <v>911050.88</v>
      </c>
      <c r="DM1006">
        <v>314747.38</v>
      </c>
      <c r="DN1006">
        <v>596303.43999999994</v>
      </c>
      <c r="DO1006">
        <v>1475882.4</v>
      </c>
      <c r="DP1006">
        <v>1790629.8</v>
      </c>
      <c r="DQ1006">
        <v>3673674.5</v>
      </c>
      <c r="DR1006">
        <v>0</v>
      </c>
      <c r="DS1006">
        <v>0</v>
      </c>
      <c r="DT1006">
        <v>0</v>
      </c>
      <c r="DU1006">
        <v>0</v>
      </c>
      <c r="DV1006">
        <v>45150</v>
      </c>
      <c r="DW1006">
        <v>3747580.5</v>
      </c>
      <c r="DX1006">
        <v>40.099997999999999</v>
      </c>
      <c r="DY1006">
        <v>13.7</v>
      </c>
      <c r="DZ1006">
        <v>83.002998000000005</v>
      </c>
      <c r="EA1006">
        <v>61</v>
      </c>
      <c r="EC1006">
        <v>32860</v>
      </c>
      <c r="ED1006">
        <v>1481966</v>
      </c>
      <c r="EF1006">
        <v>45.099392000000002</v>
      </c>
      <c r="EG1006">
        <v>22125</v>
      </c>
      <c r="EN1006">
        <v>4733</v>
      </c>
      <c r="EP1006">
        <v>6002</v>
      </c>
      <c r="ES1006">
        <v>0</v>
      </c>
      <c r="EV1006">
        <v>78071</v>
      </c>
      <c r="EW1006">
        <v>0</v>
      </c>
      <c r="EX1006">
        <v>1</v>
      </c>
      <c r="FB1006">
        <v>17409566</v>
      </c>
      <c r="FI1006">
        <v>18026382</v>
      </c>
      <c r="FP1006">
        <v>326491.06</v>
      </c>
      <c r="FQ1006">
        <v>913302</v>
      </c>
      <c r="FW1006">
        <v>1239793.1000000001</v>
      </c>
      <c r="FX1006">
        <v>-3272278</v>
      </c>
      <c r="FZ1006">
        <v>410740.34</v>
      </c>
      <c r="GA1006">
        <v>126940.07</v>
      </c>
      <c r="GB1006">
        <v>537680.43999999994</v>
      </c>
      <c r="GL1006">
        <v>-1236.8199</v>
      </c>
      <c r="GQ1006">
        <v>-1496041.4</v>
      </c>
      <c r="GR1006">
        <v>-1463420.4</v>
      </c>
      <c r="GS1006">
        <v>-1463420.4</v>
      </c>
      <c r="HA1006">
        <v>-6299.9570000000003</v>
      </c>
      <c r="HB1006">
        <v>-6526.5097999999998</v>
      </c>
      <c r="HE1006">
        <v>-1476246.9</v>
      </c>
      <c r="HG1006">
        <v>18088930</v>
      </c>
    </row>
    <row r="1007" spans="1:215" x14ac:dyDescent="0.25">
      <c r="A1007">
        <v>72</v>
      </c>
      <c r="B1007" t="s">
        <v>1075</v>
      </c>
      <c r="C1007">
        <v>2010</v>
      </c>
      <c r="E1007" t="s">
        <v>1076</v>
      </c>
      <c r="F1007">
        <v>1944</v>
      </c>
      <c r="G1007">
        <v>0</v>
      </c>
      <c r="I1007">
        <v>0</v>
      </c>
      <c r="J1007" t="s">
        <v>1072</v>
      </c>
      <c r="K1007" t="s">
        <v>1073</v>
      </c>
      <c r="L1007" t="s">
        <v>1073</v>
      </c>
      <c r="M1007">
        <v>3</v>
      </c>
      <c r="N1007" t="s">
        <v>651</v>
      </c>
      <c r="O1007">
        <v>1</v>
      </c>
      <c r="P1007" t="s">
        <v>616</v>
      </c>
      <c r="Q1007" t="s">
        <v>626</v>
      </c>
      <c r="R1007">
        <v>2</v>
      </c>
      <c r="S1007">
        <v>1</v>
      </c>
      <c r="T1007" s="60">
        <v>40359</v>
      </c>
      <c r="U1007" s="60">
        <v>40360</v>
      </c>
      <c r="V1007" s="60">
        <v>40359</v>
      </c>
      <c r="W1007" t="s">
        <v>702</v>
      </c>
      <c r="X1007" t="s">
        <v>1074</v>
      </c>
      <c r="Y1007" t="s">
        <v>635</v>
      </c>
      <c r="AA1007">
        <v>8.2500003000000002E-2</v>
      </c>
      <c r="AB1007">
        <v>2</v>
      </c>
      <c r="AC1007">
        <v>0</v>
      </c>
      <c r="AD1007">
        <v>5</v>
      </c>
      <c r="AE1007">
        <v>0</v>
      </c>
      <c r="AF1007">
        <v>1</v>
      </c>
      <c r="AG1007">
        <v>30</v>
      </c>
      <c r="BP1007" s="60">
        <v>40359</v>
      </c>
      <c r="BQ1007">
        <v>22558520</v>
      </c>
      <c r="BR1007">
        <v>29274360</v>
      </c>
      <c r="BS1007">
        <v>0.77059995999999997</v>
      </c>
      <c r="BT1007">
        <v>6715838.5</v>
      </c>
      <c r="BV1007">
        <v>3720534.3</v>
      </c>
      <c r="BW1007">
        <v>1161763.5</v>
      </c>
      <c r="BX1007">
        <v>0.65300005999999999</v>
      </c>
      <c r="BY1007">
        <v>0</v>
      </c>
      <c r="BZ1007">
        <v>0</v>
      </c>
      <c r="CA1007">
        <v>0</v>
      </c>
      <c r="CC1007">
        <v>0.1336</v>
      </c>
      <c r="CE1007">
        <v>-2.2800000000000001E-2</v>
      </c>
      <c r="CG1007">
        <v>3.7100002E-2</v>
      </c>
      <c r="CJ1007">
        <v>2.4237835999999999E-2</v>
      </c>
      <c r="CS1007">
        <v>0</v>
      </c>
      <c r="CT1007">
        <v>0</v>
      </c>
      <c r="CU1007">
        <v>1</v>
      </c>
      <c r="CV1007">
        <v>0.38690004</v>
      </c>
      <c r="CW1007">
        <v>0.21280001000000001</v>
      </c>
      <c r="CX1007">
        <v>0.1741</v>
      </c>
      <c r="CY1007">
        <v>0.40459999000000002</v>
      </c>
      <c r="CZ1007">
        <v>0.27489998999999998</v>
      </c>
      <c r="DA1007">
        <v>3.4499999000000003E-2</v>
      </c>
      <c r="DB1007">
        <v>2.5899999E-2</v>
      </c>
      <c r="DC1007">
        <v>4.9500000000000002E-2</v>
      </c>
      <c r="DD1007">
        <v>0.11849999999999999</v>
      </c>
      <c r="DE1007">
        <v>1.4800000000000001E-2</v>
      </c>
      <c r="DF1007">
        <v>2012</v>
      </c>
      <c r="DG1007">
        <v>0.22727518999999999</v>
      </c>
      <c r="DH1007">
        <v>8.5495516999999993E-2</v>
      </c>
      <c r="DI1007">
        <v>0.14177967999999999</v>
      </c>
      <c r="DJ1007">
        <v>0.30767703000000002</v>
      </c>
      <c r="DK1007">
        <v>0.44945671999999998</v>
      </c>
      <c r="DL1007">
        <v>780491.56</v>
      </c>
      <c r="DM1007">
        <v>318089</v>
      </c>
      <c r="DN1007">
        <v>462402.59</v>
      </c>
      <c r="DO1007">
        <v>1238132.3999999999</v>
      </c>
      <c r="DP1007">
        <v>1556221.4</v>
      </c>
      <c r="DQ1007">
        <v>3720534.3</v>
      </c>
      <c r="DR1007">
        <v>0</v>
      </c>
      <c r="DS1007">
        <v>0</v>
      </c>
      <c r="DT1007">
        <v>0</v>
      </c>
      <c r="DU1007">
        <v>0</v>
      </c>
      <c r="DV1007">
        <v>44204</v>
      </c>
      <c r="DW1007">
        <v>3798183.3</v>
      </c>
      <c r="DX1007">
        <v>40.299999</v>
      </c>
      <c r="DY1007">
        <v>13.9</v>
      </c>
      <c r="DZ1007">
        <v>85.924003999999996</v>
      </c>
      <c r="EA1007">
        <v>57</v>
      </c>
      <c r="EC1007">
        <v>34335</v>
      </c>
      <c r="ED1007">
        <v>1591194.5</v>
      </c>
      <c r="EF1007">
        <v>46.343220000000002</v>
      </c>
      <c r="EG1007">
        <v>23205</v>
      </c>
      <c r="EN1007">
        <v>4898</v>
      </c>
      <c r="EP1007">
        <v>6232</v>
      </c>
      <c r="ES1007">
        <v>0</v>
      </c>
      <c r="EV1007">
        <v>78596</v>
      </c>
      <c r="EW1007">
        <v>0</v>
      </c>
      <c r="EX1007">
        <v>1</v>
      </c>
      <c r="FB1007">
        <v>18684660</v>
      </c>
      <c r="FI1007">
        <v>19844138</v>
      </c>
      <c r="FP1007">
        <v>330951.81</v>
      </c>
      <c r="FQ1007">
        <v>1001223.3</v>
      </c>
      <c r="FV1007">
        <v>0</v>
      </c>
      <c r="FW1007">
        <v>1332175</v>
      </c>
      <c r="FX1007">
        <v>1466339.3</v>
      </c>
      <c r="FZ1007">
        <v>450487.84</v>
      </c>
      <c r="GA1007">
        <v>92716.108999999997</v>
      </c>
      <c r="GB1007">
        <v>543203.93999999994</v>
      </c>
      <c r="GL1007">
        <v>-1303.8689999999999</v>
      </c>
      <c r="GQ1007">
        <v>3340414.3</v>
      </c>
      <c r="GR1007">
        <v>-1573510.9</v>
      </c>
      <c r="GS1007">
        <v>-1573510.9</v>
      </c>
      <c r="HA1007">
        <v>-5615.1602000000003</v>
      </c>
      <c r="HB1007">
        <v>-6080.0859</v>
      </c>
      <c r="HE1007">
        <v>-1585206.1</v>
      </c>
      <c r="HG1007">
        <v>19844138</v>
      </c>
    </row>
    <row r="1008" spans="1:215" x14ac:dyDescent="0.25">
      <c r="A1008">
        <v>72</v>
      </c>
      <c r="B1008" t="s">
        <v>1075</v>
      </c>
      <c r="C1008">
        <v>2011</v>
      </c>
      <c r="E1008" t="s">
        <v>1076</v>
      </c>
      <c r="F1008">
        <v>1944</v>
      </c>
      <c r="G1008">
        <v>0</v>
      </c>
      <c r="I1008">
        <v>0</v>
      </c>
      <c r="J1008" t="s">
        <v>1072</v>
      </c>
      <c r="K1008" t="s">
        <v>1073</v>
      </c>
      <c r="L1008" t="s">
        <v>1073</v>
      </c>
      <c r="M1008">
        <v>3</v>
      </c>
      <c r="N1008" t="s">
        <v>651</v>
      </c>
      <c r="O1008">
        <v>1</v>
      </c>
      <c r="P1008" t="s">
        <v>616</v>
      </c>
      <c r="Q1008" t="s">
        <v>626</v>
      </c>
      <c r="R1008">
        <v>2</v>
      </c>
      <c r="S1008">
        <v>1</v>
      </c>
      <c r="T1008" s="60">
        <v>40724</v>
      </c>
      <c r="U1008" s="60">
        <v>40725</v>
      </c>
      <c r="V1008" s="60">
        <v>40724</v>
      </c>
      <c r="W1008" t="s">
        <v>702</v>
      </c>
      <c r="X1008" t="s">
        <v>1074</v>
      </c>
      <c r="Y1008" t="s">
        <v>635</v>
      </c>
      <c r="AA1008">
        <v>7.9499997000000003E-2</v>
      </c>
      <c r="AB1008">
        <v>2</v>
      </c>
      <c r="AC1008">
        <v>0</v>
      </c>
      <c r="AD1008">
        <v>5</v>
      </c>
      <c r="AE1008">
        <v>0</v>
      </c>
      <c r="AF1008">
        <v>1</v>
      </c>
      <c r="AG1008">
        <v>30</v>
      </c>
      <c r="BP1008" s="60">
        <v>40724</v>
      </c>
      <c r="BQ1008">
        <v>23171332</v>
      </c>
      <c r="BR1008">
        <v>30905158</v>
      </c>
      <c r="BS1008">
        <v>0.74980002999999995</v>
      </c>
      <c r="BT1008">
        <v>7733825.5</v>
      </c>
      <c r="BV1008">
        <v>3649416.3</v>
      </c>
      <c r="BW1008">
        <v>1337424.8999999999</v>
      </c>
      <c r="BX1008">
        <v>0.66520000000000001</v>
      </c>
      <c r="BY1008">
        <v>0</v>
      </c>
      <c r="BZ1008">
        <v>0</v>
      </c>
      <c r="CA1008">
        <v>0</v>
      </c>
      <c r="CC1008">
        <v>0.18030001000000001</v>
      </c>
      <c r="CE1008">
        <v>4.1799999999999997E-2</v>
      </c>
      <c r="CG1008">
        <v>5.2299999E-2</v>
      </c>
      <c r="CJ1008">
        <v>5.1999996999999999E-2</v>
      </c>
      <c r="CS1008">
        <v>0</v>
      </c>
      <c r="CT1008">
        <v>0</v>
      </c>
      <c r="CU1008">
        <v>0</v>
      </c>
      <c r="CV1008">
        <v>0.43599999</v>
      </c>
      <c r="CW1008">
        <v>0.24460000000000001</v>
      </c>
      <c r="CX1008">
        <v>0.19139998999999999</v>
      </c>
      <c r="CY1008">
        <v>0.33479999999999999</v>
      </c>
      <c r="CZ1008">
        <v>0.23450001000000001</v>
      </c>
      <c r="DA1008">
        <v>2.6900001E-2</v>
      </c>
      <c r="DB1008">
        <v>3.5500001000000003E-2</v>
      </c>
      <c r="DC1008">
        <v>4.1900000999999999E-2</v>
      </c>
      <c r="DD1008">
        <v>0.13639999999999999</v>
      </c>
      <c r="DE1008">
        <v>1.5299999999999999E-2</v>
      </c>
      <c r="DF1008">
        <v>2013</v>
      </c>
      <c r="DG1008">
        <v>0.22813845999999999</v>
      </c>
      <c r="DH1008">
        <v>8.5715622000000005E-2</v>
      </c>
      <c r="DI1008">
        <v>0.14242284999999999</v>
      </c>
      <c r="DJ1008">
        <v>0.34043776999999997</v>
      </c>
      <c r="DK1008">
        <v>0.48286065</v>
      </c>
      <c r="DL1008">
        <v>772757.63</v>
      </c>
      <c r="DM1008">
        <v>312811.96999999997</v>
      </c>
      <c r="DN1008">
        <v>459945.66</v>
      </c>
      <c r="DO1008">
        <v>1343779</v>
      </c>
      <c r="DP1008">
        <v>1656591</v>
      </c>
      <c r="DQ1008">
        <v>3649416.3</v>
      </c>
      <c r="DR1008">
        <v>0</v>
      </c>
      <c r="DS1008">
        <v>0</v>
      </c>
      <c r="DT1008">
        <v>0</v>
      </c>
      <c r="DU1008">
        <v>0</v>
      </c>
      <c r="DV1008">
        <v>41999</v>
      </c>
      <c r="DW1008">
        <v>3751486.3</v>
      </c>
      <c r="DX1008">
        <v>40.5</v>
      </c>
      <c r="DY1008">
        <v>14.1</v>
      </c>
      <c r="DZ1008">
        <v>89.322997999999998</v>
      </c>
      <c r="EA1008">
        <v>55</v>
      </c>
      <c r="EC1008">
        <v>36284</v>
      </c>
      <c r="ED1008">
        <v>1757015.6</v>
      </c>
      <c r="EF1008">
        <v>48.423977000000001</v>
      </c>
      <c r="EG1008">
        <v>24870</v>
      </c>
      <c r="EN1008">
        <v>5067</v>
      </c>
      <c r="EP1008">
        <v>6347</v>
      </c>
      <c r="ES1008">
        <v>0</v>
      </c>
      <c r="EV1008">
        <v>78338</v>
      </c>
      <c r="EW1008">
        <v>0</v>
      </c>
      <c r="EX1008">
        <v>1</v>
      </c>
      <c r="FB1008">
        <v>18314816</v>
      </c>
      <c r="FI1008">
        <v>21350030</v>
      </c>
      <c r="FP1008">
        <v>327357.25</v>
      </c>
      <c r="FQ1008">
        <v>-216914.09</v>
      </c>
      <c r="FW1008">
        <v>110443.15</v>
      </c>
      <c r="FX1008">
        <v>2533138.5</v>
      </c>
      <c r="FZ1008">
        <v>440253.97</v>
      </c>
      <c r="GA1008">
        <v>99455.406000000003</v>
      </c>
      <c r="GB1008">
        <v>539709.38</v>
      </c>
      <c r="GL1008">
        <v>-1366.962</v>
      </c>
      <c r="GQ1008">
        <v>3181924</v>
      </c>
      <c r="GR1008">
        <v>-1721552.8</v>
      </c>
      <c r="GS1008">
        <v>-1721552.8</v>
      </c>
      <c r="HA1008">
        <v>-7705.7440999999999</v>
      </c>
      <c r="HB1008">
        <v>-4115.4760999999999</v>
      </c>
      <c r="HE1008">
        <v>-1733374</v>
      </c>
      <c r="HG1008">
        <v>21292688</v>
      </c>
    </row>
    <row r="1009" spans="1:215" x14ac:dyDescent="0.25">
      <c r="A1009">
        <v>72</v>
      </c>
      <c r="B1009" t="s">
        <v>1075</v>
      </c>
      <c r="C1009">
        <v>2012</v>
      </c>
      <c r="E1009" t="s">
        <v>1076</v>
      </c>
      <c r="F1009">
        <v>1944</v>
      </c>
      <c r="G1009">
        <v>0</v>
      </c>
      <c r="I1009">
        <v>0</v>
      </c>
      <c r="J1009" t="s">
        <v>1072</v>
      </c>
      <c r="K1009" t="s">
        <v>1073</v>
      </c>
      <c r="L1009" t="s">
        <v>1073</v>
      </c>
      <c r="M1009">
        <v>3</v>
      </c>
      <c r="N1009" t="s">
        <v>651</v>
      </c>
      <c r="O1009">
        <v>1</v>
      </c>
      <c r="P1009" t="s">
        <v>616</v>
      </c>
      <c r="Q1009" t="s">
        <v>626</v>
      </c>
      <c r="R1009">
        <v>2</v>
      </c>
      <c r="S1009">
        <v>1</v>
      </c>
      <c r="T1009" s="60">
        <v>41090</v>
      </c>
      <c r="U1009" s="60">
        <v>41091</v>
      </c>
      <c r="V1009" s="60">
        <v>41090</v>
      </c>
      <c r="W1009" t="s">
        <v>702</v>
      </c>
      <c r="X1009" t="s">
        <v>1074</v>
      </c>
      <c r="Y1009" t="s">
        <v>635</v>
      </c>
      <c r="AA1009">
        <v>7.9000003999999999E-2</v>
      </c>
      <c r="AB1009">
        <v>2</v>
      </c>
      <c r="AC1009">
        <v>0</v>
      </c>
      <c r="AD1009">
        <v>5</v>
      </c>
      <c r="AE1009">
        <v>0</v>
      </c>
      <c r="AF1009">
        <v>1</v>
      </c>
      <c r="AG1009">
        <v>30</v>
      </c>
      <c r="BP1009" s="60">
        <v>41090</v>
      </c>
      <c r="BQ1009">
        <v>23574586</v>
      </c>
      <c r="BR1009">
        <v>31732124</v>
      </c>
      <c r="BS1009">
        <v>0.74290001000000006</v>
      </c>
      <c r="BT1009">
        <v>8157536.5</v>
      </c>
      <c r="BV1009">
        <v>3656218.5</v>
      </c>
      <c r="BW1009">
        <v>1238132.3999999999</v>
      </c>
      <c r="BX1009">
        <v>0.66750001999999997</v>
      </c>
      <c r="BY1009">
        <v>0</v>
      </c>
      <c r="BZ1009">
        <v>0</v>
      </c>
      <c r="CA1009">
        <v>0</v>
      </c>
      <c r="CC1009">
        <v>2.52E-2</v>
      </c>
      <c r="CE1009">
        <v>0.1111</v>
      </c>
      <c r="CG1009">
        <v>2.4600001E-2</v>
      </c>
      <c r="CJ1009">
        <v>6.4199998999999994E-2</v>
      </c>
      <c r="CS1009">
        <v>0</v>
      </c>
      <c r="CT1009">
        <v>0</v>
      </c>
      <c r="CU1009">
        <v>0</v>
      </c>
      <c r="CV1009">
        <v>0.44749999000000001</v>
      </c>
      <c r="CW1009">
        <v>0.25639999000000002</v>
      </c>
      <c r="CX1009">
        <v>0.19109999999999999</v>
      </c>
      <c r="CY1009">
        <v>0.3125</v>
      </c>
      <c r="CZ1009">
        <v>0.20959999000000001</v>
      </c>
      <c r="DA1009">
        <v>4.0199999E-2</v>
      </c>
      <c r="DB1009">
        <v>4.3400001000000001E-2</v>
      </c>
      <c r="DC1009">
        <v>3.3E-3</v>
      </c>
      <c r="DD1009">
        <v>0.17419999999999999</v>
      </c>
      <c r="DE1009">
        <v>1.9099998999999999E-2</v>
      </c>
      <c r="DF1009">
        <v>2014</v>
      </c>
      <c r="DG1009">
        <v>0.21085625999999999</v>
      </c>
      <c r="DH1009">
        <v>8.4287703000000005E-2</v>
      </c>
      <c r="DI1009">
        <v>0.12656856999999999</v>
      </c>
      <c r="DJ1009">
        <v>0.32459936</v>
      </c>
      <c r="DK1009">
        <v>0.45116791000000001</v>
      </c>
      <c r="DL1009">
        <v>716213.44</v>
      </c>
      <c r="DM1009">
        <v>308174.25</v>
      </c>
      <c r="DN1009">
        <v>408039.16</v>
      </c>
      <c r="DO1009">
        <v>1283649.5</v>
      </c>
      <c r="DP1009">
        <v>1591823.8</v>
      </c>
      <c r="DQ1009">
        <v>3656218.5</v>
      </c>
      <c r="DR1009">
        <v>0</v>
      </c>
      <c r="DS1009">
        <v>0</v>
      </c>
      <c r="DT1009">
        <v>0</v>
      </c>
      <c r="DU1009">
        <v>0</v>
      </c>
      <c r="DV1009">
        <v>40819</v>
      </c>
      <c r="DW1009">
        <v>3761277.5</v>
      </c>
      <c r="DX1009">
        <v>40.700001</v>
      </c>
      <c r="DY1009">
        <v>14.3</v>
      </c>
      <c r="DZ1009">
        <v>92.144997000000004</v>
      </c>
      <c r="EA1009">
        <v>55</v>
      </c>
      <c r="EC1009">
        <v>37807</v>
      </c>
      <c r="ED1009">
        <v>1867803.5</v>
      </c>
      <c r="EF1009">
        <v>49.403641</v>
      </c>
      <c r="EG1009">
        <v>25874</v>
      </c>
      <c r="EN1009">
        <v>5275</v>
      </c>
      <c r="EP1009">
        <v>6658</v>
      </c>
      <c r="ES1009">
        <v>0</v>
      </c>
      <c r="EV1009">
        <v>78681</v>
      </c>
      <c r="EW1009">
        <v>0</v>
      </c>
      <c r="EX1009">
        <v>1</v>
      </c>
      <c r="FA1009">
        <v>7647.1791999999996</v>
      </c>
      <c r="FB1009">
        <v>19198830</v>
      </c>
      <c r="FI1009">
        <v>21007084</v>
      </c>
      <c r="FP1009">
        <v>374688.16</v>
      </c>
      <c r="FQ1009">
        <v>842084.88</v>
      </c>
      <c r="FW1009">
        <v>1216773</v>
      </c>
      <c r="FX1009">
        <v>-167607.01999999999</v>
      </c>
      <c r="FZ1009">
        <v>434578.25</v>
      </c>
      <c r="GA1009">
        <v>105876.59</v>
      </c>
      <c r="GB1009">
        <v>540454.88</v>
      </c>
      <c r="GL1009">
        <v>-1351.653</v>
      </c>
      <c r="GQ1009">
        <v>1588269.3</v>
      </c>
      <c r="GR1009">
        <v>-1862401.6</v>
      </c>
      <c r="GS1009">
        <v>-1862401.6</v>
      </c>
      <c r="HA1009">
        <v>-7551.4619000000002</v>
      </c>
      <c r="HB1009">
        <v>-3919.4380000000001</v>
      </c>
      <c r="HE1009">
        <v>-1873872.5</v>
      </c>
      <c r="HG1009">
        <v>21007084</v>
      </c>
    </row>
    <row r="1010" spans="1:215" x14ac:dyDescent="0.25">
      <c r="A1010">
        <v>72</v>
      </c>
      <c r="B1010" t="s">
        <v>1075</v>
      </c>
      <c r="C1010">
        <v>2013</v>
      </c>
      <c r="E1010" t="s">
        <v>1076</v>
      </c>
      <c r="F1010">
        <v>1944</v>
      </c>
      <c r="G1010">
        <v>0</v>
      </c>
      <c r="I1010">
        <v>0</v>
      </c>
      <c r="J1010" t="s">
        <v>1072</v>
      </c>
      <c r="K1010" t="s">
        <v>1073</v>
      </c>
      <c r="L1010" t="s">
        <v>1073</v>
      </c>
      <c r="M1010">
        <v>3</v>
      </c>
      <c r="N1010" t="s">
        <v>651</v>
      </c>
      <c r="O1010">
        <v>1</v>
      </c>
      <c r="P1010" t="s">
        <v>616</v>
      </c>
      <c r="Q1010" t="s">
        <v>626</v>
      </c>
      <c r="R1010">
        <v>2</v>
      </c>
      <c r="S1010">
        <v>1</v>
      </c>
      <c r="T1010" s="60">
        <v>41455</v>
      </c>
      <c r="U1010" s="60">
        <v>41456</v>
      </c>
      <c r="V1010" s="60">
        <v>41455</v>
      </c>
      <c r="W1010" t="s">
        <v>702</v>
      </c>
      <c r="X1010" t="s">
        <v>1074</v>
      </c>
      <c r="Y1010" t="s">
        <v>635</v>
      </c>
      <c r="AA1010">
        <v>7.9000003999999999E-2</v>
      </c>
      <c r="AB1010">
        <v>2</v>
      </c>
      <c r="AC1010">
        <v>0</v>
      </c>
      <c r="AD1010">
        <v>5</v>
      </c>
      <c r="AE1010">
        <v>0</v>
      </c>
      <c r="AF1010">
        <v>1</v>
      </c>
      <c r="AG1010">
        <v>30</v>
      </c>
      <c r="AO1010">
        <v>22631000</v>
      </c>
      <c r="AP1010">
        <v>24360432</v>
      </c>
      <c r="AQ1010">
        <v>-744244.75</v>
      </c>
      <c r="AR1010">
        <v>0</v>
      </c>
      <c r="AS1010">
        <v>0</v>
      </c>
      <c r="AT1010">
        <v>1</v>
      </c>
      <c r="AU1010">
        <v>1</v>
      </c>
      <c r="AV1010">
        <v>4</v>
      </c>
      <c r="AX1010">
        <v>0</v>
      </c>
      <c r="AY1010">
        <v>0.2</v>
      </c>
      <c r="AZ1010">
        <v>1</v>
      </c>
      <c r="BC1010">
        <v>4</v>
      </c>
      <c r="BD1010">
        <v>2</v>
      </c>
      <c r="BE1010">
        <v>1</v>
      </c>
      <c r="BP1010" s="60">
        <v>41455</v>
      </c>
      <c r="BQ1010">
        <v>24130702</v>
      </c>
      <c r="BR1010">
        <v>33000222</v>
      </c>
      <c r="BS1010">
        <v>0.73120004000000005</v>
      </c>
      <c r="BT1010">
        <v>8869518</v>
      </c>
      <c r="BV1010">
        <v>3678910.3</v>
      </c>
      <c r="BW1010">
        <v>1279412.8</v>
      </c>
      <c r="BX1010">
        <v>0.70009999999999994</v>
      </c>
      <c r="BY1010">
        <v>0</v>
      </c>
      <c r="BZ1010">
        <v>0</v>
      </c>
      <c r="CA1010">
        <v>0</v>
      </c>
      <c r="CC1010">
        <v>0.1178</v>
      </c>
      <c r="CE1010">
        <v>0.10589999999999999</v>
      </c>
      <c r="CG1010">
        <v>5.3200003000000003E-2</v>
      </c>
      <c r="CJ1010">
        <v>7.2599999999999998E-2</v>
      </c>
      <c r="CS1010">
        <v>0</v>
      </c>
      <c r="CT1010">
        <v>0</v>
      </c>
      <c r="CU1010">
        <v>0</v>
      </c>
      <c r="CV1010">
        <v>0</v>
      </c>
      <c r="CW1010">
        <v>0</v>
      </c>
      <c r="CX1010">
        <v>0</v>
      </c>
      <c r="CY1010">
        <v>0</v>
      </c>
      <c r="CZ1010">
        <v>0</v>
      </c>
      <c r="DA1010">
        <v>0</v>
      </c>
      <c r="DB1010">
        <v>0</v>
      </c>
      <c r="DC1010">
        <v>0</v>
      </c>
      <c r="DD1010">
        <v>0</v>
      </c>
      <c r="DE1010">
        <v>0</v>
      </c>
      <c r="DF1010">
        <v>2015</v>
      </c>
      <c r="DG1010">
        <v>0.21024279000000001</v>
      </c>
      <c r="DH1010">
        <v>9.9167413999999995E-2</v>
      </c>
      <c r="DI1010">
        <v>0.11107538</v>
      </c>
      <c r="DJ1010">
        <v>0.32574650999999999</v>
      </c>
      <c r="DK1010">
        <v>0.43682185000000001</v>
      </c>
      <c r="DL1010">
        <v>718561.75</v>
      </c>
      <c r="DM1010">
        <v>364828</v>
      </c>
      <c r="DN1010">
        <v>364828</v>
      </c>
      <c r="DO1010">
        <v>1296180.8999999999</v>
      </c>
      <c r="DP1010">
        <v>1661008.9</v>
      </c>
      <c r="DQ1010">
        <v>3678910.3</v>
      </c>
      <c r="DR1010">
        <v>0</v>
      </c>
      <c r="DS1010">
        <v>0</v>
      </c>
      <c r="DT1010">
        <v>0</v>
      </c>
      <c r="DU1010">
        <v>0</v>
      </c>
      <c r="DV1010">
        <v>40372</v>
      </c>
      <c r="DW1010">
        <v>3765282.5</v>
      </c>
      <c r="DZ1010">
        <v>93.264702</v>
      </c>
      <c r="EA1010">
        <v>58</v>
      </c>
      <c r="EC1010">
        <v>39137</v>
      </c>
      <c r="EF1010">
        <v>50.322426</v>
      </c>
      <c r="EG1010">
        <v>26946</v>
      </c>
      <c r="EN1010">
        <v>5424</v>
      </c>
      <c r="EP1010">
        <v>6767</v>
      </c>
      <c r="ES1010">
        <v>0</v>
      </c>
      <c r="EV1010">
        <v>79567</v>
      </c>
      <c r="EW1010">
        <v>1</v>
      </c>
      <c r="EX1010">
        <v>1</v>
      </c>
      <c r="FB1010">
        <v>20356072</v>
      </c>
      <c r="FI1010">
        <v>22631000</v>
      </c>
      <c r="FP1010">
        <v>387775.19</v>
      </c>
      <c r="FQ1010">
        <v>898531.38</v>
      </c>
      <c r="FW1010">
        <v>1286306.6000000001</v>
      </c>
      <c r="FX1010">
        <v>1614143.6</v>
      </c>
      <c r="FZ1010">
        <v>451072.03</v>
      </c>
      <c r="GA1010">
        <v>128102.99</v>
      </c>
      <c r="GB1010">
        <v>579175</v>
      </c>
      <c r="GL1010">
        <v>-1538.058</v>
      </c>
      <c r="GQ1010">
        <v>3478087.3</v>
      </c>
      <c r="GR1010">
        <v>-1969468.8</v>
      </c>
      <c r="GS1010">
        <v>-1969468.8</v>
      </c>
      <c r="HA1010">
        <v>-6883.9561000000003</v>
      </c>
      <c r="HB1010">
        <v>-3881.4569999999999</v>
      </c>
      <c r="HE1010">
        <v>-1980237.1</v>
      </c>
      <c r="HG1010">
        <v>22504938</v>
      </c>
    </row>
    <row r="1011" spans="1:215" x14ac:dyDescent="0.25">
      <c r="A1011">
        <v>72</v>
      </c>
      <c r="B1011" t="s">
        <v>1075</v>
      </c>
      <c r="C1011">
        <v>2014</v>
      </c>
      <c r="E1011" t="s">
        <v>1076</v>
      </c>
      <c r="F1011">
        <v>1944</v>
      </c>
      <c r="G1011">
        <v>0</v>
      </c>
      <c r="I1011">
        <v>0</v>
      </c>
      <c r="J1011" t="s">
        <v>1072</v>
      </c>
      <c r="K1011" t="s">
        <v>1073</v>
      </c>
      <c r="L1011" t="s">
        <v>1073</v>
      </c>
      <c r="M1011">
        <v>3</v>
      </c>
      <c r="N1011" t="s">
        <v>651</v>
      </c>
      <c r="O1011">
        <v>1</v>
      </c>
      <c r="P1011" t="s">
        <v>616</v>
      </c>
      <c r="Q1011" t="s">
        <v>626</v>
      </c>
      <c r="R1011">
        <v>2</v>
      </c>
      <c r="S1011">
        <v>1</v>
      </c>
      <c r="T1011" s="60">
        <v>41820</v>
      </c>
      <c r="U1011" s="60">
        <v>41821</v>
      </c>
      <c r="BY1011">
        <v>0</v>
      </c>
      <c r="BZ1011">
        <v>0</v>
      </c>
      <c r="CA1011">
        <v>0</v>
      </c>
      <c r="CS1011">
        <v>0</v>
      </c>
      <c r="CT1011">
        <v>0</v>
      </c>
      <c r="CU1011">
        <v>0</v>
      </c>
      <c r="CV1011">
        <v>0</v>
      </c>
      <c r="CW1011">
        <v>0</v>
      </c>
      <c r="CX1011">
        <v>0</v>
      </c>
      <c r="CY1011">
        <v>0</v>
      </c>
      <c r="CZ1011">
        <v>0</v>
      </c>
      <c r="DA1011">
        <v>0</v>
      </c>
      <c r="DB1011">
        <v>0</v>
      </c>
      <c r="DC1011">
        <v>0</v>
      </c>
      <c r="DD1011">
        <v>0</v>
      </c>
      <c r="DE1011">
        <v>0</v>
      </c>
      <c r="DR1011">
        <v>0</v>
      </c>
      <c r="DS1011">
        <v>0</v>
      </c>
      <c r="DT1011">
        <v>0</v>
      </c>
      <c r="DU1011">
        <v>0</v>
      </c>
      <c r="EW1011">
        <v>0</v>
      </c>
      <c r="EX1011">
        <v>0</v>
      </c>
    </row>
    <row r="1012" spans="1:215" x14ac:dyDescent="0.25">
      <c r="A1012">
        <v>73</v>
      </c>
      <c r="B1012" t="s">
        <v>1077</v>
      </c>
      <c r="C1012">
        <v>2001</v>
      </c>
      <c r="E1012" t="s">
        <v>1078</v>
      </c>
      <c r="F1012">
        <v>1955</v>
      </c>
      <c r="G1012">
        <v>0</v>
      </c>
      <c r="I1012">
        <v>0</v>
      </c>
      <c r="J1012" t="s">
        <v>1072</v>
      </c>
      <c r="K1012" t="s">
        <v>1073</v>
      </c>
      <c r="L1012" t="s">
        <v>1073</v>
      </c>
      <c r="M1012">
        <v>2</v>
      </c>
      <c r="N1012" t="s">
        <v>625</v>
      </c>
      <c r="O1012">
        <v>1</v>
      </c>
      <c r="P1012" t="s">
        <v>616</v>
      </c>
      <c r="Q1012" t="s">
        <v>626</v>
      </c>
      <c r="R1012">
        <v>2</v>
      </c>
      <c r="S1012">
        <v>1</v>
      </c>
      <c r="T1012" s="60">
        <v>37072</v>
      </c>
      <c r="U1012" s="60">
        <v>37072</v>
      </c>
      <c r="V1012" s="60">
        <v>37072</v>
      </c>
      <c r="W1012" t="s">
        <v>702</v>
      </c>
      <c r="X1012" t="s">
        <v>774</v>
      </c>
      <c r="Y1012" t="s">
        <v>627</v>
      </c>
      <c r="AA1012">
        <v>8.7499998999999995E-2</v>
      </c>
      <c r="AB1012">
        <v>2</v>
      </c>
      <c r="AC1012">
        <v>0</v>
      </c>
      <c r="AD1012">
        <v>1</v>
      </c>
      <c r="AE1012">
        <v>1</v>
      </c>
      <c r="AF1012">
        <v>3</v>
      </c>
      <c r="AG1012">
        <v>40</v>
      </c>
      <c r="BP1012" s="60">
        <v>37072</v>
      </c>
      <c r="BQ1012">
        <v>35351380</v>
      </c>
      <c r="BR1012">
        <v>32745358</v>
      </c>
      <c r="BS1012">
        <v>1.08</v>
      </c>
      <c r="BT1012">
        <v>-2606022.2999999998</v>
      </c>
      <c r="BV1012">
        <v>6948381.5</v>
      </c>
      <c r="BW1012">
        <v>0</v>
      </c>
      <c r="BX1012">
        <v>0</v>
      </c>
      <c r="BY1012">
        <v>0</v>
      </c>
      <c r="BZ1012">
        <v>0</v>
      </c>
      <c r="CA1012">
        <v>0</v>
      </c>
      <c r="CC1012">
        <v>-0.10399999</v>
      </c>
      <c r="CE1012">
        <v>5.1999996999999999E-2</v>
      </c>
      <c r="CG1012">
        <v>0.11799999999999999</v>
      </c>
      <c r="CS1012">
        <v>0</v>
      </c>
      <c r="CT1012">
        <v>0</v>
      </c>
      <c r="CU1012">
        <v>0</v>
      </c>
      <c r="CV1012">
        <v>0.66310000000000002</v>
      </c>
      <c r="CW1012">
        <v>0.49030000000000001</v>
      </c>
      <c r="CX1012">
        <v>0.17280000000000001</v>
      </c>
      <c r="CY1012">
        <v>0.37787235000000002</v>
      </c>
      <c r="CZ1012">
        <v>0.37787235000000002</v>
      </c>
      <c r="DA1012">
        <v>0</v>
      </c>
      <c r="DB1012">
        <v>0</v>
      </c>
      <c r="DC1012">
        <v>2.8099999000000001E-2</v>
      </c>
      <c r="DD1012">
        <v>0</v>
      </c>
      <c r="DE1012">
        <v>4.0700003999999998E-2</v>
      </c>
      <c r="DF1012">
        <v>2003</v>
      </c>
      <c r="DG1012">
        <v>0.13775720999999999</v>
      </c>
      <c r="DH1012">
        <v>4.8708229999999998E-2</v>
      </c>
      <c r="DI1012">
        <v>8.9048997000000005E-2</v>
      </c>
      <c r="DJ1012">
        <v>2.5381282000000002E-2</v>
      </c>
      <c r="DK1012">
        <v>0.11443028</v>
      </c>
      <c r="DL1012">
        <v>892314.75</v>
      </c>
      <c r="DM1012">
        <v>338443.34</v>
      </c>
      <c r="DN1012">
        <v>553871.43999999994</v>
      </c>
      <c r="DO1012">
        <v>194435.59</v>
      </c>
      <c r="DP1012">
        <v>532878.93999999994</v>
      </c>
      <c r="DQ1012">
        <v>6948381.5</v>
      </c>
      <c r="DR1012">
        <v>0</v>
      </c>
      <c r="DS1012">
        <v>0</v>
      </c>
      <c r="DT1012">
        <v>0</v>
      </c>
      <c r="DU1012">
        <v>0</v>
      </c>
      <c r="DV1012">
        <v>135850</v>
      </c>
      <c r="DW1012">
        <v>7317894</v>
      </c>
      <c r="DZ1012">
        <v>46.397998999999999</v>
      </c>
      <c r="EA1012">
        <v>1217</v>
      </c>
      <c r="EC1012">
        <v>53892</v>
      </c>
      <c r="ED1012">
        <v>1282856.6000000001</v>
      </c>
      <c r="EF1012">
        <v>23.804213000000001</v>
      </c>
      <c r="EG1012">
        <v>48785</v>
      </c>
      <c r="EH1012">
        <v>1202870.3999999999</v>
      </c>
      <c r="EI1012">
        <v>71</v>
      </c>
      <c r="EJ1012">
        <v>27.657</v>
      </c>
      <c r="EN1012">
        <v>1976</v>
      </c>
      <c r="EO1012">
        <v>35352.917999999998</v>
      </c>
      <c r="EP1012">
        <v>3131</v>
      </c>
      <c r="ES1012">
        <v>0</v>
      </c>
      <c r="EV1012">
        <v>190959</v>
      </c>
      <c r="EW1012">
        <v>0</v>
      </c>
      <c r="EX1012">
        <v>1</v>
      </c>
      <c r="FB1012">
        <v>14526296</v>
      </c>
      <c r="FP1012">
        <v>371618.13</v>
      </c>
      <c r="FQ1012">
        <v>1984.203</v>
      </c>
      <c r="FV1012">
        <v>1.4750000000000001</v>
      </c>
      <c r="FW1012">
        <v>373603.81</v>
      </c>
      <c r="FX1012">
        <v>-4426011</v>
      </c>
      <c r="FZ1012">
        <v>889672.38</v>
      </c>
      <c r="GA1012">
        <v>172570.73</v>
      </c>
      <c r="GB1012">
        <v>1062243.1000000001</v>
      </c>
      <c r="GL1012">
        <v>-3372.8579</v>
      </c>
      <c r="GQ1012">
        <v>-2993537</v>
      </c>
      <c r="GR1012">
        <v>-1330171.3</v>
      </c>
      <c r="GS1012">
        <v>-1330171.3</v>
      </c>
      <c r="HA1012">
        <v>-23730.535</v>
      </c>
      <c r="HB1012">
        <v>-7923.8271000000004</v>
      </c>
      <c r="HE1012">
        <v>-1361825.6</v>
      </c>
      <c r="HG1012">
        <v>30930228</v>
      </c>
    </row>
    <row r="1013" spans="1:215" x14ac:dyDescent="0.25">
      <c r="A1013">
        <v>73</v>
      </c>
      <c r="B1013" t="s">
        <v>1077</v>
      </c>
      <c r="C1013">
        <v>2002</v>
      </c>
      <c r="E1013" t="s">
        <v>1078</v>
      </c>
      <c r="F1013">
        <v>1955</v>
      </c>
      <c r="G1013">
        <v>0</v>
      </c>
      <c r="I1013">
        <v>0</v>
      </c>
      <c r="J1013" t="s">
        <v>1072</v>
      </c>
      <c r="K1013" t="s">
        <v>1073</v>
      </c>
      <c r="L1013" t="s">
        <v>1073</v>
      </c>
      <c r="M1013">
        <v>2</v>
      </c>
      <c r="N1013" t="s">
        <v>625</v>
      </c>
      <c r="O1013">
        <v>1</v>
      </c>
      <c r="P1013" t="s">
        <v>616</v>
      </c>
      <c r="Q1013" t="s">
        <v>626</v>
      </c>
      <c r="R1013">
        <v>2</v>
      </c>
      <c r="S1013">
        <v>1</v>
      </c>
      <c r="T1013" s="60">
        <v>37437</v>
      </c>
      <c r="U1013" s="60">
        <v>37437</v>
      </c>
      <c r="V1013" s="60">
        <v>37437</v>
      </c>
      <c r="W1013" t="s">
        <v>702</v>
      </c>
      <c r="X1013" t="s">
        <v>774</v>
      </c>
      <c r="Y1013" t="s">
        <v>627</v>
      </c>
      <c r="AA1013">
        <v>8.7499998999999995E-2</v>
      </c>
      <c r="AB1013">
        <v>2</v>
      </c>
      <c r="AC1013">
        <v>0</v>
      </c>
      <c r="AD1013">
        <v>1</v>
      </c>
      <c r="AE1013">
        <v>1</v>
      </c>
      <c r="AF1013">
        <v>3</v>
      </c>
      <c r="AG1013">
        <v>1</v>
      </c>
      <c r="BP1013" s="60">
        <v>37437</v>
      </c>
      <c r="BQ1013">
        <v>35148248</v>
      </c>
      <c r="BR1013">
        <v>35146592</v>
      </c>
      <c r="BS1013">
        <v>1</v>
      </c>
      <c r="BT1013">
        <v>-1654.59</v>
      </c>
      <c r="BV1013">
        <v>7348993</v>
      </c>
      <c r="BW1013">
        <v>0</v>
      </c>
      <c r="BX1013">
        <v>0</v>
      </c>
      <c r="BY1013">
        <v>0</v>
      </c>
      <c r="BZ1013">
        <v>0</v>
      </c>
      <c r="CA1013">
        <v>0</v>
      </c>
      <c r="CC1013">
        <v>-9.0000003999999995E-2</v>
      </c>
      <c r="CE1013">
        <v>-2.9999998999999999E-2</v>
      </c>
      <c r="CG1013">
        <v>5.4000000999999999E-2</v>
      </c>
      <c r="CS1013">
        <v>0</v>
      </c>
      <c r="CT1013">
        <v>0</v>
      </c>
      <c r="CU1013">
        <v>0</v>
      </c>
      <c r="CV1013">
        <v>0.63753371999999997</v>
      </c>
      <c r="CW1013">
        <v>0.45502988</v>
      </c>
      <c r="CX1013">
        <v>0.18250385</v>
      </c>
      <c r="CY1013">
        <v>0.23446866999999999</v>
      </c>
      <c r="CZ1013">
        <v>0.23446866999999999</v>
      </c>
      <c r="DA1013">
        <v>0</v>
      </c>
      <c r="DB1013">
        <v>0</v>
      </c>
      <c r="DC1013">
        <v>3.5206242999999998E-2</v>
      </c>
      <c r="DD1013">
        <v>0</v>
      </c>
      <c r="DE1013">
        <v>3.2554843E-2</v>
      </c>
      <c r="DF1013">
        <v>2004</v>
      </c>
      <c r="DG1013">
        <v>0.13708324999999999</v>
      </c>
      <c r="DH1013">
        <v>4.8605098999999999E-2</v>
      </c>
      <c r="DI1013">
        <v>8.8478148000000006E-2</v>
      </c>
      <c r="DJ1013">
        <v>8.4702842E-2</v>
      </c>
      <c r="DK1013">
        <v>0.17318098000000001</v>
      </c>
      <c r="DL1013">
        <v>939144.19</v>
      </c>
      <c r="DM1013">
        <v>357198.56</v>
      </c>
      <c r="DN1013">
        <v>581945.63</v>
      </c>
      <c r="DO1013">
        <v>686284.88</v>
      </c>
      <c r="DP1013">
        <v>1043483.4</v>
      </c>
      <c r="DQ1013">
        <v>7348993</v>
      </c>
      <c r="DR1013">
        <v>0</v>
      </c>
      <c r="DS1013">
        <v>0</v>
      </c>
      <c r="DT1013">
        <v>0</v>
      </c>
      <c r="DU1013">
        <v>0</v>
      </c>
      <c r="DV1013">
        <v>142160</v>
      </c>
      <c r="DW1013">
        <v>7766084</v>
      </c>
      <c r="DZ1013">
        <v>47.303001000000002</v>
      </c>
      <c r="EA1013">
        <v>1161</v>
      </c>
      <c r="EC1013">
        <v>56237</v>
      </c>
      <c r="ED1013">
        <v>1534472.6</v>
      </c>
      <c r="EF1013">
        <v>27.285820000000001</v>
      </c>
      <c r="EG1013">
        <v>50907</v>
      </c>
      <c r="EH1013">
        <v>1439037.1</v>
      </c>
      <c r="EI1013">
        <v>70.800003000000004</v>
      </c>
      <c r="EJ1013">
        <v>28.268000000000001</v>
      </c>
      <c r="EN1013">
        <v>2032</v>
      </c>
      <c r="EO1013">
        <v>41359.300999999999</v>
      </c>
      <c r="EP1013">
        <v>3298</v>
      </c>
      <c r="ES1013">
        <v>0</v>
      </c>
      <c r="EV1013">
        <v>199558</v>
      </c>
      <c r="EW1013">
        <v>0</v>
      </c>
      <c r="EX1013">
        <v>1</v>
      </c>
      <c r="FB1013">
        <v>16215715</v>
      </c>
      <c r="FP1013">
        <v>331060.40999999997</v>
      </c>
      <c r="FQ1013">
        <v>4134.7852000000003</v>
      </c>
      <c r="FV1013">
        <v>1.1720001</v>
      </c>
      <c r="FW1013">
        <v>335196.38</v>
      </c>
      <c r="FX1013">
        <v>-3363898</v>
      </c>
      <c r="FZ1013">
        <v>701328.5</v>
      </c>
      <c r="GA1013">
        <v>185553.69</v>
      </c>
      <c r="GB1013">
        <v>886882.19</v>
      </c>
      <c r="GL1013">
        <v>-3348.0639999999999</v>
      </c>
      <c r="GQ1013">
        <v>-2145167.5</v>
      </c>
      <c r="GR1013">
        <v>-1538587.1</v>
      </c>
      <c r="GS1013">
        <v>-1538587.1</v>
      </c>
      <c r="HA1013">
        <v>-22624.414000000001</v>
      </c>
      <c r="HB1013">
        <v>-9648.3896000000004</v>
      </c>
      <c r="HE1013">
        <v>-1570860</v>
      </c>
      <c r="HG1013">
        <v>27214202</v>
      </c>
    </row>
    <row r="1014" spans="1:215" x14ac:dyDescent="0.25">
      <c r="A1014">
        <v>73</v>
      </c>
      <c r="B1014" t="s">
        <v>1077</v>
      </c>
      <c r="C1014">
        <v>2003</v>
      </c>
      <c r="E1014" t="s">
        <v>1078</v>
      </c>
      <c r="F1014">
        <v>1955</v>
      </c>
      <c r="G1014">
        <v>0</v>
      </c>
      <c r="I1014">
        <v>0</v>
      </c>
      <c r="J1014" t="s">
        <v>1072</v>
      </c>
      <c r="K1014" t="s">
        <v>1073</v>
      </c>
      <c r="L1014" t="s">
        <v>1073</v>
      </c>
      <c r="M1014">
        <v>2</v>
      </c>
      <c r="N1014" t="s">
        <v>625</v>
      </c>
      <c r="O1014">
        <v>1</v>
      </c>
      <c r="P1014" t="s">
        <v>616</v>
      </c>
      <c r="Q1014" t="s">
        <v>626</v>
      </c>
      <c r="R1014">
        <v>2</v>
      </c>
      <c r="S1014">
        <v>1</v>
      </c>
      <c r="T1014" s="60">
        <v>37802</v>
      </c>
      <c r="U1014" s="60">
        <v>37802</v>
      </c>
      <c r="V1014" s="60">
        <v>37802</v>
      </c>
      <c r="W1014" t="s">
        <v>702</v>
      </c>
      <c r="X1014" t="s">
        <v>774</v>
      </c>
      <c r="Y1014" t="s">
        <v>627</v>
      </c>
      <c r="AA1014">
        <v>8.7499998999999995E-2</v>
      </c>
      <c r="AB1014">
        <v>2</v>
      </c>
      <c r="AC1014">
        <v>0</v>
      </c>
      <c r="AD1014">
        <v>1</v>
      </c>
      <c r="AE1014">
        <v>1</v>
      </c>
      <c r="AF1014">
        <v>3</v>
      </c>
      <c r="AG1014">
        <v>30</v>
      </c>
      <c r="BP1014" s="60">
        <v>37802</v>
      </c>
      <c r="BQ1014">
        <v>34651824</v>
      </c>
      <c r="BR1014">
        <v>37383732</v>
      </c>
      <c r="BS1014">
        <v>0.92699999</v>
      </c>
      <c r="BT1014">
        <v>2731907</v>
      </c>
      <c r="BV1014">
        <v>7702854</v>
      </c>
      <c r="BW1014">
        <v>194435.59</v>
      </c>
      <c r="BX1014">
        <v>0</v>
      </c>
      <c r="BY1014">
        <v>0</v>
      </c>
      <c r="BZ1014">
        <v>0</v>
      </c>
      <c r="CA1014">
        <v>0</v>
      </c>
      <c r="CC1014">
        <v>3.3000000000000002E-2</v>
      </c>
      <c r="CE1014">
        <v>-5.5999998000000002E-2</v>
      </c>
      <c r="CG1014">
        <v>1.7999998999999999E-2</v>
      </c>
      <c r="CS1014">
        <v>0</v>
      </c>
      <c r="CT1014">
        <v>0</v>
      </c>
      <c r="CU1014">
        <v>0</v>
      </c>
      <c r="CV1014">
        <v>0.66156148999999997</v>
      </c>
      <c r="CW1014">
        <v>0.47736519999999999</v>
      </c>
      <c r="CX1014">
        <v>0.18419627999999999</v>
      </c>
      <c r="CY1014">
        <v>0.25271349999999998</v>
      </c>
      <c r="CZ1014">
        <v>0.25271349999999998</v>
      </c>
      <c r="DA1014">
        <v>0</v>
      </c>
      <c r="DB1014">
        <v>0</v>
      </c>
      <c r="DC1014">
        <v>3.8439705999999997E-2</v>
      </c>
      <c r="DD1014">
        <v>0</v>
      </c>
      <c r="DE1014">
        <v>1.6752831999999999E-2</v>
      </c>
      <c r="DF1014">
        <v>2005</v>
      </c>
      <c r="DG1014">
        <v>0.13603456</v>
      </c>
      <c r="DH1014">
        <v>4.8621267000000003E-2</v>
      </c>
      <c r="DI1014">
        <v>8.7413289000000005E-2</v>
      </c>
      <c r="DJ1014">
        <v>0.10402958</v>
      </c>
      <c r="DK1014">
        <v>0.19144288000000001</v>
      </c>
      <c r="DL1014">
        <v>976834.56000000006</v>
      </c>
      <c r="DM1014">
        <v>374522.56</v>
      </c>
      <c r="DN1014">
        <v>602312</v>
      </c>
      <c r="DO1014">
        <v>883460.5</v>
      </c>
      <c r="DP1014">
        <v>1257983</v>
      </c>
      <c r="DQ1014">
        <v>7702854</v>
      </c>
      <c r="DR1014">
        <v>0</v>
      </c>
      <c r="DS1014">
        <v>0</v>
      </c>
      <c r="DT1014">
        <v>0</v>
      </c>
      <c r="DU1014">
        <v>0</v>
      </c>
      <c r="DV1014">
        <v>145882</v>
      </c>
      <c r="DW1014">
        <v>8161471.5</v>
      </c>
      <c r="DZ1014">
        <v>48.549999</v>
      </c>
      <c r="EA1014">
        <v>1030</v>
      </c>
      <c r="EC1014">
        <v>59331</v>
      </c>
      <c r="ED1014">
        <v>1684758.6</v>
      </c>
      <c r="EF1014">
        <v>28.395925999999999</v>
      </c>
      <c r="EG1014">
        <v>53709</v>
      </c>
      <c r="EH1014">
        <v>1579974.8</v>
      </c>
      <c r="EI1014">
        <v>70.5</v>
      </c>
      <c r="EJ1014">
        <v>24.657</v>
      </c>
      <c r="EN1014">
        <v>2171</v>
      </c>
      <c r="EO1014">
        <v>45623.733999999997</v>
      </c>
      <c r="EP1014">
        <v>3451</v>
      </c>
      <c r="ES1014">
        <v>0</v>
      </c>
      <c r="EV1014">
        <v>206243</v>
      </c>
      <c r="EW1014">
        <v>0</v>
      </c>
      <c r="EX1014">
        <v>1</v>
      </c>
      <c r="FB1014">
        <v>17905280</v>
      </c>
      <c r="FP1014">
        <v>303570.78000000003</v>
      </c>
      <c r="FQ1014">
        <v>3020.752</v>
      </c>
      <c r="FV1014">
        <v>1.071</v>
      </c>
      <c r="FW1014">
        <v>306592.63</v>
      </c>
      <c r="FX1014">
        <v>7116.6499000000003</v>
      </c>
      <c r="FZ1014">
        <v>574949</v>
      </c>
      <c r="GA1014">
        <v>207943.5</v>
      </c>
      <c r="GB1014">
        <v>782892.5</v>
      </c>
      <c r="GL1014">
        <v>-3059.9050000000002</v>
      </c>
      <c r="GQ1014">
        <v>1093541.8999999999</v>
      </c>
      <c r="GR1014">
        <v>-1723135.3</v>
      </c>
      <c r="GS1014">
        <v>-1723135.3</v>
      </c>
      <c r="HA1014">
        <v>-25877.664000000001</v>
      </c>
      <c r="HB1014">
        <v>-9886.7050999999992</v>
      </c>
      <c r="HE1014">
        <v>-1758899.6</v>
      </c>
      <c r="HG1014">
        <v>26548844</v>
      </c>
    </row>
    <row r="1015" spans="1:215" x14ac:dyDescent="0.25">
      <c r="A1015">
        <v>73</v>
      </c>
      <c r="B1015" t="s">
        <v>1077</v>
      </c>
      <c r="C1015">
        <v>2004</v>
      </c>
      <c r="E1015" t="s">
        <v>1078</v>
      </c>
      <c r="F1015">
        <v>1955</v>
      </c>
      <c r="G1015">
        <v>0</v>
      </c>
      <c r="I1015">
        <v>0</v>
      </c>
      <c r="J1015" t="s">
        <v>1072</v>
      </c>
      <c r="K1015" t="s">
        <v>1073</v>
      </c>
      <c r="L1015" t="s">
        <v>1073</v>
      </c>
      <c r="M1015">
        <v>2</v>
      </c>
      <c r="N1015" t="s">
        <v>625</v>
      </c>
      <c r="O1015">
        <v>1</v>
      </c>
      <c r="P1015" t="s">
        <v>616</v>
      </c>
      <c r="Q1015" t="s">
        <v>626</v>
      </c>
      <c r="R1015">
        <v>2</v>
      </c>
      <c r="S1015">
        <v>1</v>
      </c>
      <c r="T1015" s="60">
        <v>38168</v>
      </c>
      <c r="U1015" s="60">
        <v>38168</v>
      </c>
      <c r="V1015" s="60">
        <v>38168</v>
      </c>
      <c r="W1015" t="s">
        <v>702</v>
      </c>
      <c r="X1015" t="s">
        <v>774</v>
      </c>
      <c r="Y1015" t="s">
        <v>627</v>
      </c>
      <c r="AA1015">
        <v>8.2500003000000002E-2</v>
      </c>
      <c r="AB1015">
        <v>2</v>
      </c>
      <c r="AC1015">
        <v>0</v>
      </c>
      <c r="AD1015">
        <v>1</v>
      </c>
      <c r="AE1015">
        <v>1</v>
      </c>
      <c r="AF1015">
        <v>3</v>
      </c>
      <c r="AG1015">
        <v>30</v>
      </c>
      <c r="BP1015" s="60">
        <v>38168</v>
      </c>
      <c r="BQ1015">
        <v>34633792</v>
      </c>
      <c r="BR1015">
        <v>40447692</v>
      </c>
      <c r="BS1015">
        <v>0.85600001000000003</v>
      </c>
      <c r="BT1015">
        <v>5813900</v>
      </c>
      <c r="BV1015">
        <v>8047272.5</v>
      </c>
      <c r="BW1015">
        <v>686284.88</v>
      </c>
      <c r="BX1015">
        <v>0</v>
      </c>
      <c r="BY1015">
        <v>0</v>
      </c>
      <c r="BZ1015">
        <v>0</v>
      </c>
      <c r="CA1015">
        <v>0</v>
      </c>
      <c r="CC1015">
        <v>0.14099999999999999</v>
      </c>
      <c r="CE1015">
        <v>2.4E-2</v>
      </c>
      <c r="CG1015">
        <v>1.4999999999999999E-2</v>
      </c>
      <c r="CS1015">
        <v>0</v>
      </c>
      <c r="CT1015">
        <v>0</v>
      </c>
      <c r="CU1015">
        <v>0</v>
      </c>
      <c r="CV1015">
        <v>0.69999312999999996</v>
      </c>
      <c r="CW1015">
        <v>0.50112498000000005</v>
      </c>
      <c r="CX1015">
        <v>0.19886814</v>
      </c>
      <c r="CY1015">
        <v>0.2224091</v>
      </c>
      <c r="CZ1015">
        <v>0.2224091</v>
      </c>
      <c r="DA1015">
        <v>0</v>
      </c>
      <c r="DB1015">
        <v>0</v>
      </c>
      <c r="DC1015">
        <v>3.8217355000000001E-2</v>
      </c>
      <c r="DD1015">
        <v>0</v>
      </c>
      <c r="DE1015">
        <v>7.0173989999999997E-3</v>
      </c>
      <c r="DF1015">
        <v>2006</v>
      </c>
      <c r="DG1015">
        <v>0.14383465000000001</v>
      </c>
      <c r="DH1015">
        <v>4.8437121999999999E-2</v>
      </c>
      <c r="DI1015">
        <v>9.5397531999999993E-2</v>
      </c>
      <c r="DJ1015">
        <v>0.13530371999999999</v>
      </c>
      <c r="DK1015">
        <v>0.23070124</v>
      </c>
      <c r="DL1015">
        <v>1068373.5</v>
      </c>
      <c r="DM1015">
        <v>389786.72</v>
      </c>
      <c r="DN1015">
        <v>678586.75</v>
      </c>
      <c r="DO1015">
        <v>1177674</v>
      </c>
      <c r="DP1015">
        <v>1567460.8</v>
      </c>
      <c r="DQ1015">
        <v>8047272.5</v>
      </c>
      <c r="DR1015">
        <v>0</v>
      </c>
      <c r="DS1015">
        <v>0</v>
      </c>
      <c r="DT1015">
        <v>0</v>
      </c>
      <c r="DU1015">
        <v>0</v>
      </c>
      <c r="DV1015">
        <v>149097</v>
      </c>
      <c r="DW1015">
        <v>8552031</v>
      </c>
      <c r="DZ1015">
        <v>49.912998000000002</v>
      </c>
      <c r="EA1015">
        <v>925</v>
      </c>
      <c r="EC1015">
        <v>61993</v>
      </c>
      <c r="ED1015">
        <v>1831764</v>
      </c>
      <c r="EF1015">
        <v>29.547916000000001</v>
      </c>
      <c r="EG1015">
        <v>56100</v>
      </c>
      <c r="EH1015">
        <v>1717126.9</v>
      </c>
      <c r="EI1015">
        <v>70.5</v>
      </c>
      <c r="EJ1015">
        <v>30.608000000000001</v>
      </c>
      <c r="EN1015">
        <v>2273</v>
      </c>
      <c r="EO1015">
        <v>49562.156000000003</v>
      </c>
      <c r="EP1015">
        <v>3620</v>
      </c>
      <c r="ES1015">
        <v>0</v>
      </c>
      <c r="EV1015">
        <v>212015</v>
      </c>
      <c r="EW1015">
        <v>0</v>
      </c>
      <c r="EX1015">
        <v>1</v>
      </c>
      <c r="FB1015">
        <v>19194252</v>
      </c>
      <c r="FP1015">
        <v>405695.56</v>
      </c>
      <c r="FQ1015">
        <v>31660.322</v>
      </c>
      <c r="FV1015">
        <v>0</v>
      </c>
      <c r="FW1015">
        <v>437355.88</v>
      </c>
      <c r="FX1015">
        <v>2884911</v>
      </c>
      <c r="FZ1015">
        <v>530936.31000000006</v>
      </c>
      <c r="GA1015">
        <v>239296.58</v>
      </c>
      <c r="GB1015">
        <v>770232.88</v>
      </c>
      <c r="GL1015">
        <v>-2591.1498999999999</v>
      </c>
      <c r="GQ1015">
        <v>4089908.5</v>
      </c>
      <c r="GR1015">
        <v>-1881501.3</v>
      </c>
      <c r="GS1015">
        <v>-1881501.3</v>
      </c>
      <c r="HA1015">
        <v>-28737.721000000001</v>
      </c>
      <c r="HB1015">
        <v>-8788.9599999999991</v>
      </c>
      <c r="HE1015">
        <v>-1919027.9</v>
      </c>
      <c r="HG1015">
        <v>28719724</v>
      </c>
    </row>
    <row r="1016" spans="1:215" x14ac:dyDescent="0.25">
      <c r="A1016">
        <v>73</v>
      </c>
      <c r="B1016" t="s">
        <v>1077</v>
      </c>
      <c r="C1016">
        <v>2005</v>
      </c>
      <c r="E1016" t="s">
        <v>1078</v>
      </c>
      <c r="F1016">
        <v>1955</v>
      </c>
      <c r="G1016">
        <v>0</v>
      </c>
      <c r="I1016">
        <v>0</v>
      </c>
      <c r="J1016" t="s">
        <v>1072</v>
      </c>
      <c r="K1016" t="s">
        <v>1073</v>
      </c>
      <c r="L1016" t="s">
        <v>1073</v>
      </c>
      <c r="M1016">
        <v>2</v>
      </c>
      <c r="N1016" t="s">
        <v>625</v>
      </c>
      <c r="O1016">
        <v>1</v>
      </c>
      <c r="P1016" t="s">
        <v>616</v>
      </c>
      <c r="Q1016" t="s">
        <v>626</v>
      </c>
      <c r="R1016">
        <v>2</v>
      </c>
      <c r="S1016">
        <v>1</v>
      </c>
      <c r="T1016" s="60">
        <v>38533</v>
      </c>
      <c r="U1016" s="60">
        <v>38533</v>
      </c>
      <c r="V1016" s="60">
        <v>38533</v>
      </c>
      <c r="W1016" t="s">
        <v>702</v>
      </c>
      <c r="X1016" t="s">
        <v>774</v>
      </c>
      <c r="Y1016" t="s">
        <v>627</v>
      </c>
      <c r="AA1016">
        <v>8.2500003000000002E-2</v>
      </c>
      <c r="AB1016">
        <v>2</v>
      </c>
      <c r="AC1016">
        <v>0</v>
      </c>
      <c r="AD1016">
        <v>1</v>
      </c>
      <c r="AE1016">
        <v>1</v>
      </c>
      <c r="AF1016">
        <v>3</v>
      </c>
      <c r="AG1016">
        <v>30</v>
      </c>
      <c r="BP1016" s="60">
        <v>38533</v>
      </c>
      <c r="BQ1016">
        <v>34789388</v>
      </c>
      <c r="BR1016">
        <v>43967928</v>
      </c>
      <c r="BS1016">
        <v>0.79100000999999998</v>
      </c>
      <c r="BT1016">
        <v>9178537</v>
      </c>
      <c r="BV1016">
        <v>8454072</v>
      </c>
      <c r="BW1016">
        <v>883460.5</v>
      </c>
      <c r="BX1016">
        <v>0</v>
      </c>
      <c r="BY1016">
        <v>0</v>
      </c>
      <c r="BZ1016">
        <v>0</v>
      </c>
      <c r="CA1016">
        <v>0</v>
      </c>
      <c r="CC1016">
        <v>8.6999996999999996E-2</v>
      </c>
      <c r="CE1016">
        <v>8.6000003000000005E-2</v>
      </c>
      <c r="CG1016">
        <v>8.9999999999999993E-3</v>
      </c>
      <c r="CS1016">
        <v>0</v>
      </c>
      <c r="CT1016">
        <v>0</v>
      </c>
      <c r="CU1016">
        <v>0</v>
      </c>
      <c r="CV1016">
        <v>0.70291524999999999</v>
      </c>
      <c r="CW1016">
        <v>0.50675523</v>
      </c>
      <c r="CX1016">
        <v>0.19616001999999999</v>
      </c>
      <c r="CY1016">
        <v>0.20525455000000001</v>
      </c>
      <c r="CZ1016">
        <v>0.20525455000000001</v>
      </c>
      <c r="DA1016">
        <v>0</v>
      </c>
      <c r="DB1016">
        <v>0</v>
      </c>
      <c r="DC1016">
        <v>2.0906978999999999E-2</v>
      </c>
      <c r="DD1016">
        <v>0</v>
      </c>
      <c r="DE1016">
        <v>4.5257860000000004E-3</v>
      </c>
      <c r="DF1016">
        <v>2007</v>
      </c>
      <c r="DG1016">
        <v>0.14442389999999999</v>
      </c>
      <c r="DH1016">
        <v>5.2209601000000001E-2</v>
      </c>
      <c r="DI1016">
        <v>9.2214308999999994E-2</v>
      </c>
      <c r="DJ1016">
        <v>0.15389995000000001</v>
      </c>
      <c r="DK1016">
        <v>0.24611425000000001</v>
      </c>
      <c r="DL1016">
        <v>1126979.3</v>
      </c>
      <c r="DM1016">
        <v>441383.75</v>
      </c>
      <c r="DN1016">
        <v>685595.44</v>
      </c>
      <c r="DO1016">
        <v>1407249.6</v>
      </c>
      <c r="DP1016">
        <v>1848633.4</v>
      </c>
      <c r="DQ1016">
        <v>8454072</v>
      </c>
      <c r="DR1016">
        <v>0</v>
      </c>
      <c r="DS1016">
        <v>0</v>
      </c>
      <c r="DT1016">
        <v>0</v>
      </c>
      <c r="DU1016">
        <v>0</v>
      </c>
      <c r="DV1016">
        <v>151873</v>
      </c>
      <c r="DW1016">
        <v>84990288</v>
      </c>
      <c r="DZ1016">
        <v>51.540000999999997</v>
      </c>
      <c r="EA1016">
        <v>903</v>
      </c>
      <c r="EC1016">
        <v>65445</v>
      </c>
      <c r="ED1016">
        <v>2016612.1</v>
      </c>
      <c r="EF1016">
        <v>30.813845000000001</v>
      </c>
      <c r="EG1016">
        <v>59301</v>
      </c>
      <c r="EH1016">
        <v>1892492.5</v>
      </c>
      <c r="EI1016">
        <v>70.300003000000004</v>
      </c>
      <c r="EJ1016">
        <v>31.913</v>
      </c>
      <c r="EN1016">
        <v>2370</v>
      </c>
      <c r="EO1016">
        <v>53313.285000000003</v>
      </c>
      <c r="EP1016">
        <v>3774</v>
      </c>
      <c r="ES1016">
        <v>0</v>
      </c>
      <c r="EV1016">
        <v>218221</v>
      </c>
      <c r="EW1016">
        <v>0</v>
      </c>
      <c r="EX1016">
        <v>1</v>
      </c>
      <c r="FB1016">
        <v>21245240</v>
      </c>
      <c r="FP1016">
        <v>488861.88</v>
      </c>
      <c r="FQ1016">
        <v>56025.945</v>
      </c>
      <c r="FV1016">
        <v>1</v>
      </c>
      <c r="FW1016">
        <v>544888.81000000006</v>
      </c>
      <c r="FX1016">
        <v>1569513.3</v>
      </c>
      <c r="FZ1016">
        <v>600320.56000000006</v>
      </c>
      <c r="GA1016">
        <v>304071.78000000003</v>
      </c>
      <c r="GB1016">
        <v>904392.31</v>
      </c>
      <c r="GL1016">
        <v>-2378.8191000000002</v>
      </c>
      <c r="GQ1016">
        <v>3016415.8</v>
      </c>
      <c r="GR1016">
        <v>-2061234.6</v>
      </c>
      <c r="GS1016">
        <v>-2061234.6</v>
      </c>
      <c r="HA1016">
        <v>-29235.759999999998</v>
      </c>
      <c r="HB1016">
        <v>-14056.539000000001</v>
      </c>
      <c r="HE1016">
        <v>-2104527</v>
      </c>
      <c r="HG1016">
        <v>29631612</v>
      </c>
    </row>
    <row r="1017" spans="1:215" x14ac:dyDescent="0.25">
      <c r="A1017">
        <v>73</v>
      </c>
      <c r="B1017" t="s">
        <v>1077</v>
      </c>
      <c r="C1017">
        <v>2006</v>
      </c>
      <c r="E1017" t="s">
        <v>1078</v>
      </c>
      <c r="F1017">
        <v>1955</v>
      </c>
      <c r="G1017">
        <v>0</v>
      </c>
      <c r="I1017">
        <v>0</v>
      </c>
      <c r="J1017" t="s">
        <v>1072</v>
      </c>
      <c r="K1017" t="s">
        <v>1073</v>
      </c>
      <c r="L1017" t="s">
        <v>1073</v>
      </c>
      <c r="M1017">
        <v>2</v>
      </c>
      <c r="N1017" t="s">
        <v>625</v>
      </c>
      <c r="O1017">
        <v>1</v>
      </c>
      <c r="P1017" t="s">
        <v>616</v>
      </c>
      <c r="Q1017" t="s">
        <v>626</v>
      </c>
      <c r="R1017">
        <v>2</v>
      </c>
      <c r="S1017">
        <v>1</v>
      </c>
      <c r="T1017" s="60">
        <v>38898</v>
      </c>
      <c r="U1017" s="60">
        <v>38898</v>
      </c>
      <c r="V1017" s="60">
        <v>38898</v>
      </c>
      <c r="W1017" t="s">
        <v>702</v>
      </c>
      <c r="X1017" t="s">
        <v>1074</v>
      </c>
      <c r="Y1017" t="s">
        <v>619</v>
      </c>
      <c r="AA1017">
        <v>8.2500003000000002E-2</v>
      </c>
      <c r="AB1017">
        <v>2</v>
      </c>
      <c r="AC1017">
        <v>0</v>
      </c>
      <c r="AD1017">
        <v>5</v>
      </c>
      <c r="AE1017">
        <v>1</v>
      </c>
      <c r="AF1017">
        <v>1</v>
      </c>
      <c r="AG1017">
        <v>30</v>
      </c>
      <c r="BP1017" s="60">
        <v>38898</v>
      </c>
      <c r="BQ1017">
        <v>35531296</v>
      </c>
      <c r="BR1017">
        <v>46539868</v>
      </c>
      <c r="BS1017">
        <v>0.76300000999999995</v>
      </c>
      <c r="BT1017">
        <v>11008574</v>
      </c>
      <c r="BV1017">
        <v>8748623</v>
      </c>
      <c r="BW1017">
        <v>1177674</v>
      </c>
      <c r="BX1017">
        <v>7.9999998000000003E-2</v>
      </c>
      <c r="BY1017">
        <v>0</v>
      </c>
      <c r="BZ1017">
        <v>0</v>
      </c>
      <c r="CA1017">
        <v>0</v>
      </c>
      <c r="CC1017">
        <v>9.8000005000000001E-2</v>
      </c>
      <c r="CE1017">
        <v>0.109</v>
      </c>
      <c r="CG1017">
        <v>5.0999998999999997E-2</v>
      </c>
      <c r="CS1017">
        <v>0</v>
      </c>
      <c r="CT1017">
        <v>0</v>
      </c>
      <c r="CU1017">
        <v>0</v>
      </c>
      <c r="CV1017">
        <v>0.69177228000000002</v>
      </c>
      <c r="CW1017">
        <v>0.49586707000000002</v>
      </c>
      <c r="CX1017">
        <v>0.19590525</v>
      </c>
      <c r="CY1017">
        <v>0.20091846999999999</v>
      </c>
      <c r="CZ1017">
        <v>0.20091846999999999</v>
      </c>
      <c r="DA1017">
        <v>0</v>
      </c>
      <c r="DB1017">
        <v>0</v>
      </c>
      <c r="DC1017">
        <v>2.7477196999999998E-2</v>
      </c>
      <c r="DD1017">
        <v>1.3122762E-2</v>
      </c>
      <c r="DE1017">
        <v>3.0453920000000001E-3</v>
      </c>
      <c r="DF1017">
        <v>2008</v>
      </c>
      <c r="DG1017">
        <v>0.14387272000000001</v>
      </c>
      <c r="DH1017">
        <v>5.2201889000000001E-2</v>
      </c>
      <c r="DI1017">
        <v>9.1670825999999997E-2</v>
      </c>
      <c r="DJ1017">
        <v>0.16385754999999999</v>
      </c>
      <c r="DK1017">
        <v>0.25552836000000001</v>
      </c>
      <c r="DL1017">
        <v>1161793.8</v>
      </c>
      <c r="DM1017">
        <v>456694.69</v>
      </c>
      <c r="DN1017">
        <v>705099.06</v>
      </c>
      <c r="DO1017">
        <v>1550503.9</v>
      </c>
      <c r="DP1017">
        <v>2007198.5</v>
      </c>
      <c r="DQ1017">
        <v>8748623</v>
      </c>
      <c r="DR1017">
        <v>0</v>
      </c>
      <c r="DS1017">
        <v>0</v>
      </c>
      <c r="DT1017">
        <v>0</v>
      </c>
      <c r="DU1017">
        <v>0</v>
      </c>
      <c r="DV1017">
        <v>153888</v>
      </c>
      <c r="DW1017">
        <v>9326750</v>
      </c>
      <c r="DZ1017">
        <v>53.158999999999999</v>
      </c>
      <c r="EA1017">
        <v>853</v>
      </c>
      <c r="EC1017">
        <v>68614</v>
      </c>
      <c r="ED1017">
        <v>2210849</v>
      </c>
      <c r="EF1017">
        <v>32.221541999999999</v>
      </c>
      <c r="EG1017">
        <v>62212</v>
      </c>
      <c r="EH1017">
        <v>2075424.4</v>
      </c>
      <c r="EI1017">
        <v>70.199996999999996</v>
      </c>
      <c r="EJ1017">
        <v>33.360999999999997</v>
      </c>
      <c r="EN1017">
        <v>2447</v>
      </c>
      <c r="EO1017">
        <v>57324.718999999997</v>
      </c>
      <c r="EP1017">
        <v>3955</v>
      </c>
      <c r="ES1017">
        <v>0</v>
      </c>
      <c r="EV1017">
        <v>223355</v>
      </c>
      <c r="EW1017">
        <v>0</v>
      </c>
      <c r="EX1017">
        <v>1</v>
      </c>
      <c r="FB1017">
        <v>23337950</v>
      </c>
      <c r="FP1017">
        <v>507106.63</v>
      </c>
      <c r="FQ1017">
        <v>101386.16</v>
      </c>
      <c r="FV1017">
        <v>1</v>
      </c>
      <c r="FW1017">
        <v>608493.75</v>
      </c>
      <c r="FX1017">
        <v>2051274.6</v>
      </c>
      <c r="FZ1017">
        <v>615739.81000000006</v>
      </c>
      <c r="GA1017">
        <v>315385.56</v>
      </c>
      <c r="GB1017">
        <v>931125.38</v>
      </c>
      <c r="GL1017">
        <v>-1636.26</v>
      </c>
      <c r="GQ1017">
        <v>3589257.5</v>
      </c>
      <c r="GR1017">
        <v>-2240882.5</v>
      </c>
      <c r="GS1017">
        <v>-2240882.5</v>
      </c>
      <c r="HA1017">
        <v>-33211.383000000002</v>
      </c>
      <c r="HB1017">
        <v>-10389.022000000001</v>
      </c>
      <c r="HE1017">
        <v>-2284482.7999999998</v>
      </c>
      <c r="HG1017">
        <v>30936388</v>
      </c>
    </row>
    <row r="1018" spans="1:215" x14ac:dyDescent="0.25">
      <c r="A1018">
        <v>73</v>
      </c>
      <c r="B1018" t="s">
        <v>1077</v>
      </c>
      <c r="C1018">
        <v>2007</v>
      </c>
      <c r="E1018" t="s">
        <v>1078</v>
      </c>
      <c r="F1018">
        <v>1955</v>
      </c>
      <c r="G1018">
        <v>0</v>
      </c>
      <c r="I1018">
        <v>0</v>
      </c>
      <c r="J1018" t="s">
        <v>1072</v>
      </c>
      <c r="K1018" t="s">
        <v>1073</v>
      </c>
      <c r="L1018" t="s">
        <v>1073</v>
      </c>
      <c r="M1018">
        <v>2</v>
      </c>
      <c r="N1018" t="s">
        <v>625</v>
      </c>
      <c r="O1018">
        <v>1</v>
      </c>
      <c r="P1018" t="s">
        <v>616</v>
      </c>
      <c r="Q1018" t="s">
        <v>626</v>
      </c>
      <c r="R1018">
        <v>2</v>
      </c>
      <c r="S1018">
        <v>1</v>
      </c>
      <c r="T1018" s="60">
        <v>39263</v>
      </c>
      <c r="U1018" s="60">
        <v>39263</v>
      </c>
      <c r="V1018" s="60">
        <v>39263</v>
      </c>
      <c r="W1018" t="s">
        <v>702</v>
      </c>
      <c r="X1018" t="s">
        <v>1074</v>
      </c>
      <c r="Y1018" t="s">
        <v>619</v>
      </c>
      <c r="AA1018">
        <v>8.2500003000000002E-2</v>
      </c>
      <c r="AB1018">
        <v>2</v>
      </c>
      <c r="AC1018">
        <v>0</v>
      </c>
      <c r="AD1018">
        <v>5</v>
      </c>
      <c r="AE1018">
        <v>1</v>
      </c>
      <c r="AF1018">
        <v>1</v>
      </c>
      <c r="AG1018">
        <v>30</v>
      </c>
      <c r="BP1018" s="60">
        <v>39263</v>
      </c>
      <c r="BQ1018">
        <v>36714580</v>
      </c>
      <c r="BR1018">
        <v>49161248</v>
      </c>
      <c r="BS1018">
        <v>0.74699998000000001</v>
      </c>
      <c r="BT1018">
        <v>12446669</v>
      </c>
      <c r="BV1018">
        <v>9077629</v>
      </c>
      <c r="BW1018">
        <v>1407249.6</v>
      </c>
      <c r="BX1018">
        <v>0.49099999999999999</v>
      </c>
      <c r="BY1018">
        <v>0</v>
      </c>
      <c r="BZ1018">
        <v>0</v>
      </c>
      <c r="CA1018">
        <v>0</v>
      </c>
      <c r="CC1018">
        <v>0.17100000000000001</v>
      </c>
      <c r="CE1018">
        <v>0.11799999999999999</v>
      </c>
      <c r="CG1018">
        <v>0.105</v>
      </c>
      <c r="CS1018">
        <v>0</v>
      </c>
      <c r="CT1018">
        <v>0</v>
      </c>
      <c r="CU1018">
        <v>0</v>
      </c>
      <c r="CV1018">
        <v>0.63587879999999997</v>
      </c>
      <c r="CW1018">
        <v>0.41785324000000001</v>
      </c>
      <c r="CX1018">
        <v>0.21802557</v>
      </c>
      <c r="CY1018">
        <v>0.20790346000000001</v>
      </c>
      <c r="CZ1018">
        <v>0.20790346000000001</v>
      </c>
      <c r="DA1018">
        <v>0</v>
      </c>
      <c r="DB1018">
        <v>0</v>
      </c>
      <c r="DC1018">
        <v>3.2212835000000002E-2</v>
      </c>
      <c r="DD1018">
        <v>6.3715637000000006E-2</v>
      </c>
      <c r="DE1018">
        <v>2.2101759999999999E-3</v>
      </c>
      <c r="DF1018">
        <v>2009</v>
      </c>
      <c r="DG1018">
        <v>0.14162922999999999</v>
      </c>
      <c r="DH1018">
        <v>5.7154640999999999E-2</v>
      </c>
      <c r="DI1018">
        <v>8.4474586000000004E-2</v>
      </c>
      <c r="DJ1018">
        <v>0.16311054</v>
      </c>
      <c r="DK1018">
        <v>0.24758511999999999</v>
      </c>
      <c r="DL1018">
        <v>1186687</v>
      </c>
      <c r="DM1018">
        <v>518828.63</v>
      </c>
      <c r="DN1018">
        <v>667858.38</v>
      </c>
      <c r="DO1018">
        <v>1601478.5</v>
      </c>
      <c r="DP1018">
        <v>2120307</v>
      </c>
      <c r="DQ1018">
        <v>9077629</v>
      </c>
      <c r="DR1018">
        <v>0</v>
      </c>
      <c r="DS1018">
        <v>0</v>
      </c>
      <c r="DT1018">
        <v>0</v>
      </c>
      <c r="DU1018">
        <v>0</v>
      </c>
      <c r="DV1018">
        <v>155096</v>
      </c>
      <c r="DW1018">
        <v>9676260</v>
      </c>
      <c r="DZ1018">
        <v>54.700001</v>
      </c>
      <c r="EA1018">
        <v>751</v>
      </c>
      <c r="EC1018">
        <v>71997</v>
      </c>
      <c r="ED1018">
        <v>2427632.7999999998</v>
      </c>
      <c r="EF1018">
        <v>33.718525</v>
      </c>
      <c r="EG1018">
        <v>65347</v>
      </c>
      <c r="EH1018">
        <v>2280902.5</v>
      </c>
      <c r="EI1018">
        <v>70.199996999999996</v>
      </c>
      <c r="EJ1018">
        <v>34.903998999999999</v>
      </c>
      <c r="EN1018">
        <v>2534</v>
      </c>
      <c r="EO1018">
        <v>61422.714999999997</v>
      </c>
      <c r="EP1018">
        <v>4116</v>
      </c>
      <c r="ES1018">
        <v>0</v>
      </c>
      <c r="EV1018">
        <v>227844</v>
      </c>
      <c r="EW1018">
        <v>0</v>
      </c>
      <c r="EX1018">
        <v>1</v>
      </c>
      <c r="FB1018">
        <v>25901044</v>
      </c>
      <c r="FI1018">
        <v>35070756</v>
      </c>
      <c r="FP1018">
        <v>523997.78</v>
      </c>
      <c r="FQ1018">
        <v>693759.31</v>
      </c>
      <c r="FV1018">
        <v>0</v>
      </c>
      <c r="FW1018">
        <v>1217757.1000000001</v>
      </c>
      <c r="FX1018">
        <v>3893125.8</v>
      </c>
      <c r="FZ1018">
        <v>695072.44</v>
      </c>
      <c r="GA1018">
        <v>289948.56</v>
      </c>
      <c r="GB1018">
        <v>985021</v>
      </c>
      <c r="GL1018">
        <v>-3221.9870999999998</v>
      </c>
      <c r="GQ1018">
        <v>6092682</v>
      </c>
      <c r="GR1018">
        <v>-2453553</v>
      </c>
      <c r="GS1018">
        <v>-2453553</v>
      </c>
      <c r="HA1018">
        <v>-36509.133000000002</v>
      </c>
      <c r="HB1018">
        <v>-12343.927</v>
      </c>
      <c r="HE1018">
        <v>-2502406</v>
      </c>
      <c r="HG1018">
        <v>34526664</v>
      </c>
    </row>
    <row r="1019" spans="1:215" x14ac:dyDescent="0.25">
      <c r="A1019">
        <v>73</v>
      </c>
      <c r="B1019" t="s">
        <v>1077</v>
      </c>
      <c r="C1019">
        <v>2008</v>
      </c>
      <c r="E1019" t="s">
        <v>1078</v>
      </c>
      <c r="F1019">
        <v>1955</v>
      </c>
      <c r="G1019">
        <v>0</v>
      </c>
      <c r="I1019">
        <v>0</v>
      </c>
      <c r="J1019" t="s">
        <v>1072</v>
      </c>
      <c r="K1019" t="s">
        <v>1073</v>
      </c>
      <c r="L1019" t="s">
        <v>1073</v>
      </c>
      <c r="M1019">
        <v>2</v>
      </c>
      <c r="N1019" t="s">
        <v>625</v>
      </c>
      <c r="O1019">
        <v>1</v>
      </c>
      <c r="P1019" t="s">
        <v>616</v>
      </c>
      <c r="Q1019" t="s">
        <v>626</v>
      </c>
      <c r="R1019">
        <v>2</v>
      </c>
      <c r="S1019">
        <v>1</v>
      </c>
      <c r="T1019" s="60">
        <v>39629</v>
      </c>
      <c r="U1019" s="60">
        <v>39629</v>
      </c>
      <c r="V1019" s="60">
        <v>39629</v>
      </c>
      <c r="W1019" t="s">
        <v>702</v>
      </c>
      <c r="X1019" t="s">
        <v>1074</v>
      </c>
      <c r="Y1019" t="s">
        <v>619</v>
      </c>
      <c r="AA1019">
        <v>8.2500003000000002E-2</v>
      </c>
      <c r="AB1019">
        <v>2</v>
      </c>
      <c r="AC1019">
        <v>0</v>
      </c>
      <c r="AD1019">
        <v>5</v>
      </c>
      <c r="AE1019">
        <v>1</v>
      </c>
      <c r="AF1019">
        <v>1</v>
      </c>
      <c r="AG1019">
        <v>30</v>
      </c>
      <c r="BP1019" s="60">
        <v>39629</v>
      </c>
      <c r="BQ1019">
        <v>36664628</v>
      </c>
      <c r="BR1019">
        <v>51754816</v>
      </c>
      <c r="BS1019">
        <v>0.70839995</v>
      </c>
      <c r="BT1019">
        <v>15090187</v>
      </c>
      <c r="BV1019">
        <v>9419083</v>
      </c>
      <c r="BW1019">
        <v>1550503.9</v>
      </c>
      <c r="BX1019">
        <v>0.44799998000000002</v>
      </c>
      <c r="BY1019">
        <v>0</v>
      </c>
      <c r="BZ1019">
        <v>0</v>
      </c>
      <c r="CA1019">
        <v>0</v>
      </c>
      <c r="CC1019">
        <v>-2.6600001000000002E-2</v>
      </c>
      <c r="CE1019">
        <v>7.7800006000000005E-2</v>
      </c>
      <c r="CG1019">
        <v>9.2200004000000002E-2</v>
      </c>
      <c r="CS1019">
        <v>0</v>
      </c>
      <c r="CT1019">
        <v>0</v>
      </c>
      <c r="CU1019">
        <v>0</v>
      </c>
      <c r="CV1019">
        <v>0.56926131000000002</v>
      </c>
      <c r="CW1019">
        <v>0.33805096000000001</v>
      </c>
      <c r="CX1019">
        <v>0.23121035000000001</v>
      </c>
      <c r="CY1019">
        <v>0.21226987</v>
      </c>
      <c r="CZ1019">
        <v>0.21226987</v>
      </c>
      <c r="DA1019">
        <v>0</v>
      </c>
      <c r="DB1019">
        <v>0</v>
      </c>
      <c r="DC1019">
        <v>3.5500344000000003E-2</v>
      </c>
      <c r="DD1019">
        <v>0.10613110000000001</v>
      </c>
      <c r="DE1019">
        <v>1.9313659999999999E-3</v>
      </c>
      <c r="DF1019">
        <v>2010</v>
      </c>
      <c r="DG1019">
        <v>0.14080556999999999</v>
      </c>
      <c r="DH1019">
        <v>5.7162474999999997E-2</v>
      </c>
      <c r="DI1019">
        <v>8.3643100999999997E-2</v>
      </c>
      <c r="DJ1019">
        <v>0.1763265</v>
      </c>
      <c r="DK1019">
        <v>0.25996958999999997</v>
      </c>
      <c r="DL1019">
        <v>1224163.3999999999</v>
      </c>
      <c r="DM1019">
        <v>538418.13</v>
      </c>
      <c r="DN1019">
        <v>685745.25</v>
      </c>
      <c r="DO1019">
        <v>1796358</v>
      </c>
      <c r="DP1019">
        <v>2334776</v>
      </c>
      <c r="DQ1019">
        <v>9419083</v>
      </c>
      <c r="DR1019">
        <v>0</v>
      </c>
      <c r="DS1019">
        <v>0</v>
      </c>
      <c r="DT1019">
        <v>0</v>
      </c>
      <c r="DU1019">
        <v>0</v>
      </c>
      <c r="DV1019">
        <v>156087</v>
      </c>
      <c r="DW1019">
        <v>10040685</v>
      </c>
      <c r="DZ1019">
        <v>56.472000000000001</v>
      </c>
      <c r="EA1019">
        <v>655</v>
      </c>
      <c r="EC1019">
        <v>75413</v>
      </c>
      <c r="ED1019">
        <v>2627478.2999999998</v>
      </c>
      <c r="EF1019">
        <v>34.841183000000001</v>
      </c>
      <c r="EG1019">
        <v>68479</v>
      </c>
      <c r="EH1019">
        <v>2469099</v>
      </c>
      <c r="EI1019">
        <v>70.300003000000004</v>
      </c>
      <c r="EJ1019">
        <v>36.055999999999997</v>
      </c>
      <c r="EN1019">
        <v>2625</v>
      </c>
      <c r="EO1019">
        <v>65403.887000000002</v>
      </c>
      <c r="EP1019">
        <v>4309</v>
      </c>
      <c r="ES1019">
        <v>0</v>
      </c>
      <c r="EV1019">
        <v>232155</v>
      </c>
      <c r="EW1019">
        <v>0</v>
      </c>
      <c r="EX1019">
        <v>1</v>
      </c>
      <c r="FB1019">
        <v>27997636</v>
      </c>
      <c r="FI1019">
        <v>32191940</v>
      </c>
      <c r="FP1019">
        <v>585800.13</v>
      </c>
      <c r="FQ1019">
        <v>701584.63</v>
      </c>
      <c r="FV1019">
        <v>0</v>
      </c>
      <c r="FW1019">
        <v>1287384.8</v>
      </c>
      <c r="FX1019">
        <v>-2016279</v>
      </c>
      <c r="FZ1019">
        <v>932221.56</v>
      </c>
      <c r="GA1019">
        <v>320891.69</v>
      </c>
      <c r="GB1019">
        <v>1253113.3</v>
      </c>
      <c r="GL1019">
        <v>-3211.4031</v>
      </c>
      <c r="GQ1019">
        <v>521007.63</v>
      </c>
      <c r="GR1019">
        <v>-2677682.7999999998</v>
      </c>
      <c r="GS1019">
        <v>-2677682.7999999998</v>
      </c>
      <c r="HA1019">
        <v>-40716.542999999998</v>
      </c>
      <c r="HB1019">
        <v>-13787.44</v>
      </c>
      <c r="HE1019">
        <v>-2732186.8</v>
      </c>
      <c r="HG1019">
        <v>32315484</v>
      </c>
    </row>
    <row r="1020" spans="1:215" x14ac:dyDescent="0.25">
      <c r="A1020">
        <v>73</v>
      </c>
      <c r="B1020" t="s">
        <v>1077</v>
      </c>
      <c r="C1020">
        <v>2009</v>
      </c>
      <c r="E1020" t="s">
        <v>1078</v>
      </c>
      <c r="F1020">
        <v>1955</v>
      </c>
      <c r="G1020">
        <v>0</v>
      </c>
      <c r="I1020">
        <v>0</v>
      </c>
      <c r="J1020" t="s">
        <v>1072</v>
      </c>
      <c r="K1020" t="s">
        <v>1073</v>
      </c>
      <c r="L1020" t="s">
        <v>1073</v>
      </c>
      <c r="M1020">
        <v>2</v>
      </c>
      <c r="N1020" t="s">
        <v>625</v>
      </c>
      <c r="O1020">
        <v>1</v>
      </c>
      <c r="P1020" t="s">
        <v>616</v>
      </c>
      <c r="Q1020" t="s">
        <v>626</v>
      </c>
      <c r="R1020">
        <v>2</v>
      </c>
      <c r="S1020">
        <v>1</v>
      </c>
      <c r="T1020" s="60">
        <v>39994</v>
      </c>
      <c r="U1020" s="60">
        <v>39994</v>
      </c>
      <c r="V1020" s="60">
        <v>39994</v>
      </c>
      <c r="W1020" t="s">
        <v>702</v>
      </c>
      <c r="X1020" t="s">
        <v>1074</v>
      </c>
      <c r="Y1020" t="s">
        <v>619</v>
      </c>
      <c r="AA1020">
        <v>8.2500003000000002E-2</v>
      </c>
      <c r="AB1020">
        <v>2</v>
      </c>
      <c r="AC1020">
        <v>0</v>
      </c>
      <c r="AD1020">
        <v>5</v>
      </c>
      <c r="AE1020">
        <v>1</v>
      </c>
      <c r="AF1020">
        <v>1</v>
      </c>
      <c r="AG1020">
        <v>30</v>
      </c>
      <c r="BP1020" s="60">
        <v>39994</v>
      </c>
      <c r="BQ1020">
        <v>34838212</v>
      </c>
      <c r="BR1020">
        <v>54576060</v>
      </c>
      <c r="BS1020">
        <v>0.63829999999999998</v>
      </c>
      <c r="BT1020">
        <v>19737850</v>
      </c>
      <c r="BV1020">
        <v>9747020</v>
      </c>
      <c r="BW1020">
        <v>1601478.5</v>
      </c>
      <c r="BX1020">
        <v>5.9899997000000003E-2</v>
      </c>
      <c r="BY1020">
        <v>0</v>
      </c>
      <c r="BZ1020">
        <v>0</v>
      </c>
      <c r="CA1020">
        <v>0</v>
      </c>
      <c r="CC1020">
        <v>-0.14269999999999999</v>
      </c>
      <c r="CE1020">
        <v>-7.6E-3</v>
      </c>
      <c r="CG1020">
        <v>3.1500001E-2</v>
      </c>
      <c r="CS1020">
        <v>0</v>
      </c>
      <c r="CT1020">
        <v>0</v>
      </c>
      <c r="CU1020">
        <v>0</v>
      </c>
      <c r="CV1020">
        <v>0.46370002999999999</v>
      </c>
      <c r="CW1020">
        <v>0.2676</v>
      </c>
      <c r="CX1020">
        <v>0.19610000999999999</v>
      </c>
      <c r="CY1020">
        <v>0.36320001000000002</v>
      </c>
      <c r="CZ1020">
        <v>0.30480000000000002</v>
      </c>
      <c r="DA1020">
        <v>3.39E-2</v>
      </c>
      <c r="DB1020">
        <v>2.5999998999999999E-2</v>
      </c>
      <c r="DC1020">
        <v>2.7799998999999999E-2</v>
      </c>
      <c r="DD1020">
        <v>0.1024</v>
      </c>
      <c r="DE1020">
        <v>1.6799998999999999E-2</v>
      </c>
      <c r="DF1020">
        <v>2011</v>
      </c>
      <c r="DG1020">
        <v>0.14011170000000001</v>
      </c>
      <c r="DH1020">
        <v>5.7129025E-2</v>
      </c>
      <c r="DI1020">
        <v>8.2982682000000002E-2</v>
      </c>
      <c r="DJ1020">
        <v>0.20139441999999999</v>
      </c>
      <c r="DK1020">
        <v>0.28437709999999999</v>
      </c>
      <c r="DL1020">
        <v>1260541.5</v>
      </c>
      <c r="DM1020">
        <v>556837.75</v>
      </c>
      <c r="DN1020">
        <v>703703.75</v>
      </c>
      <c r="DO1020">
        <v>2123176</v>
      </c>
      <c r="DP1020">
        <v>2680013.7999999998</v>
      </c>
      <c r="DQ1020">
        <v>9747020</v>
      </c>
      <c r="DR1020">
        <v>0</v>
      </c>
      <c r="DS1020">
        <v>0</v>
      </c>
      <c r="DT1020">
        <v>0</v>
      </c>
      <c r="DU1020">
        <v>0</v>
      </c>
      <c r="DV1020">
        <v>157109</v>
      </c>
      <c r="DW1020">
        <v>10353262</v>
      </c>
      <c r="DZ1020">
        <v>57.867001000000002</v>
      </c>
      <c r="EA1020">
        <v>568</v>
      </c>
      <c r="EC1020">
        <v>78214</v>
      </c>
      <c r="ED1020">
        <v>2842667.8</v>
      </c>
      <c r="EF1020">
        <v>36.344741999999997</v>
      </c>
      <c r="EG1020">
        <v>71000</v>
      </c>
      <c r="EH1020">
        <v>2670513.7999999998</v>
      </c>
      <c r="EI1020">
        <v>70.5</v>
      </c>
      <c r="EJ1020">
        <v>37.612999000000002</v>
      </c>
      <c r="EN1020">
        <v>2674</v>
      </c>
      <c r="EO1020">
        <v>69112.233999999997</v>
      </c>
      <c r="EP1020">
        <v>4540</v>
      </c>
      <c r="ES1020">
        <v>0</v>
      </c>
      <c r="EV1020">
        <v>235891</v>
      </c>
      <c r="EW1020">
        <v>0</v>
      </c>
      <c r="EX1020">
        <v>1</v>
      </c>
      <c r="FB1020">
        <v>30209590</v>
      </c>
      <c r="FI1020">
        <v>24973886</v>
      </c>
      <c r="FP1020">
        <v>616222.81000000006</v>
      </c>
      <c r="FQ1020">
        <v>102472.3</v>
      </c>
      <c r="FV1020">
        <v>0</v>
      </c>
      <c r="FW1020">
        <v>718695.13</v>
      </c>
      <c r="FX1020">
        <v>-5910267.5</v>
      </c>
      <c r="FZ1020">
        <v>615308.5</v>
      </c>
      <c r="GA1020">
        <v>226755.53</v>
      </c>
      <c r="GB1020">
        <v>842064.06</v>
      </c>
      <c r="GL1020">
        <v>-3645.1279</v>
      </c>
      <c r="GQ1020">
        <v>-4353153.5</v>
      </c>
      <c r="GR1020">
        <v>-2869565.5</v>
      </c>
      <c r="GS1020">
        <v>-2869565.5</v>
      </c>
      <c r="HA1020">
        <v>-41197.343999999997</v>
      </c>
      <c r="HB1020">
        <v>-12746.75</v>
      </c>
      <c r="HE1020">
        <v>-2923509.8</v>
      </c>
      <c r="HG1020">
        <v>25038820</v>
      </c>
    </row>
    <row r="1021" spans="1:215" x14ac:dyDescent="0.25">
      <c r="A1021">
        <v>73</v>
      </c>
      <c r="B1021" t="s">
        <v>1077</v>
      </c>
      <c r="C1021">
        <v>2010</v>
      </c>
      <c r="E1021" t="s">
        <v>1078</v>
      </c>
      <c r="F1021">
        <v>1955</v>
      </c>
      <c r="G1021">
        <v>0</v>
      </c>
      <c r="I1021">
        <v>0</v>
      </c>
      <c r="J1021" t="s">
        <v>1072</v>
      </c>
      <c r="K1021" t="s">
        <v>1073</v>
      </c>
      <c r="L1021" t="s">
        <v>1073</v>
      </c>
      <c r="M1021">
        <v>2</v>
      </c>
      <c r="N1021" t="s">
        <v>625</v>
      </c>
      <c r="O1021">
        <v>1</v>
      </c>
      <c r="P1021" t="s">
        <v>616</v>
      </c>
      <c r="Q1021" t="s">
        <v>626</v>
      </c>
      <c r="R1021">
        <v>2</v>
      </c>
      <c r="S1021">
        <v>1</v>
      </c>
      <c r="T1021" s="60">
        <v>40359</v>
      </c>
      <c r="U1021" s="60">
        <v>40359</v>
      </c>
      <c r="V1021" s="60">
        <v>40359</v>
      </c>
      <c r="W1021" t="s">
        <v>702</v>
      </c>
      <c r="X1021" t="s">
        <v>1074</v>
      </c>
      <c r="Y1021" t="s">
        <v>635</v>
      </c>
      <c r="AA1021">
        <v>8.2500003000000002E-2</v>
      </c>
      <c r="AB1021">
        <v>2</v>
      </c>
      <c r="AC1021">
        <v>0</v>
      </c>
      <c r="AD1021">
        <v>5</v>
      </c>
      <c r="AE1021">
        <v>0</v>
      </c>
      <c r="AF1021">
        <v>1</v>
      </c>
      <c r="AG1021">
        <v>30</v>
      </c>
      <c r="BP1021" s="60">
        <v>40359</v>
      </c>
      <c r="BQ1021">
        <v>33265326</v>
      </c>
      <c r="BR1021">
        <v>49543348</v>
      </c>
      <c r="BS1021">
        <v>0.67140001000000005</v>
      </c>
      <c r="BT1021">
        <v>16278021</v>
      </c>
      <c r="BV1021">
        <v>10025402</v>
      </c>
      <c r="BW1021">
        <v>1796358</v>
      </c>
      <c r="BX1021">
        <v>1.8499999999999999E-2</v>
      </c>
      <c r="BY1021">
        <v>0</v>
      </c>
      <c r="BZ1021">
        <v>0</v>
      </c>
      <c r="CA1021">
        <v>0</v>
      </c>
      <c r="CC1021">
        <v>0.1336</v>
      </c>
      <c r="CE1021">
        <v>-2.2800000000000001E-2</v>
      </c>
      <c r="CG1021">
        <v>3.7100002E-2</v>
      </c>
      <c r="CJ1021">
        <v>2.4237835999999999E-2</v>
      </c>
      <c r="CS1021">
        <v>0</v>
      </c>
      <c r="CT1021">
        <v>0</v>
      </c>
      <c r="CU1021">
        <v>1</v>
      </c>
      <c r="CV1021">
        <v>0.43140000000000001</v>
      </c>
      <c r="CW1021">
        <v>0.23729998999999999</v>
      </c>
      <c r="CX1021">
        <v>0.19409999</v>
      </c>
      <c r="CY1021">
        <v>0.36669998999999998</v>
      </c>
      <c r="CZ1021">
        <v>0.30649999</v>
      </c>
      <c r="DA1021">
        <v>3.85E-2</v>
      </c>
      <c r="DB1021">
        <v>2.8800000999999999E-2</v>
      </c>
      <c r="DC1021">
        <v>2.4600001E-2</v>
      </c>
      <c r="DD1021">
        <v>0.13209999</v>
      </c>
      <c r="DE1021">
        <v>1.6500000000000001E-2</v>
      </c>
      <c r="DF1021">
        <v>2012</v>
      </c>
      <c r="DG1021">
        <v>0.12347606</v>
      </c>
      <c r="DH1021">
        <v>5.7148880999999999E-2</v>
      </c>
      <c r="DI1021">
        <v>6.6327177000000001E-2</v>
      </c>
      <c r="DJ1021">
        <v>0.20932627000000001</v>
      </c>
      <c r="DK1021">
        <v>0.27565345000000002</v>
      </c>
      <c r="DL1021">
        <v>1142603.1000000001</v>
      </c>
      <c r="DM1021">
        <v>572940.5</v>
      </c>
      <c r="DN1021">
        <v>569662.63</v>
      </c>
      <c r="DO1021">
        <v>2269824</v>
      </c>
      <c r="DP1021">
        <v>2842764.5</v>
      </c>
      <c r="DQ1021">
        <v>10025402</v>
      </c>
      <c r="DR1021">
        <v>0</v>
      </c>
      <c r="DS1021">
        <v>0</v>
      </c>
      <c r="DT1021">
        <v>0</v>
      </c>
      <c r="DU1021">
        <v>0</v>
      </c>
      <c r="DV1021">
        <v>157023</v>
      </c>
      <c r="DW1021">
        <v>10659242</v>
      </c>
      <c r="DZ1021">
        <v>59.884998000000003</v>
      </c>
      <c r="EA1021">
        <v>477</v>
      </c>
      <c r="EC1021">
        <v>80237</v>
      </c>
      <c r="ED1021">
        <v>2957518.3</v>
      </c>
      <c r="EF1021">
        <v>36.859779000000003</v>
      </c>
      <c r="EG1021">
        <v>72797</v>
      </c>
      <c r="EH1021">
        <v>2776654.3</v>
      </c>
      <c r="EI1021">
        <v>70.800003000000004</v>
      </c>
      <c r="EJ1021">
        <v>38.141998000000001</v>
      </c>
      <c r="EN1021">
        <v>2741</v>
      </c>
      <c r="EO1021">
        <v>72028.968999999997</v>
      </c>
      <c r="EP1021">
        <v>4699</v>
      </c>
      <c r="ES1021">
        <v>0</v>
      </c>
      <c r="EV1021">
        <v>237737</v>
      </c>
      <c r="EW1021">
        <v>0</v>
      </c>
      <c r="EX1021">
        <v>1</v>
      </c>
      <c r="FB1021">
        <v>27385028</v>
      </c>
      <c r="FI1021">
        <v>25763644</v>
      </c>
      <c r="FP1021">
        <v>615862.63</v>
      </c>
      <c r="FQ1021">
        <v>42850.383000000002</v>
      </c>
      <c r="FV1021">
        <v>0</v>
      </c>
      <c r="FW1021">
        <v>658713</v>
      </c>
      <c r="FX1021">
        <v>2478871.7999999998</v>
      </c>
      <c r="FZ1021">
        <v>675474.5</v>
      </c>
      <c r="GA1021">
        <v>126945.08</v>
      </c>
      <c r="GB1021">
        <v>802419.56</v>
      </c>
      <c r="GL1021">
        <v>-3866.7959000000001</v>
      </c>
      <c r="GQ1021">
        <v>3936137.5</v>
      </c>
      <c r="GR1021">
        <v>-3028193.5</v>
      </c>
      <c r="GS1021">
        <v>-3028193.5</v>
      </c>
      <c r="HA1021">
        <v>-41945.222999999998</v>
      </c>
      <c r="HB1021">
        <v>-12323.808999999999</v>
      </c>
      <c r="HE1021">
        <v>-3082462.5</v>
      </c>
      <c r="HG1021">
        <v>25892496</v>
      </c>
    </row>
    <row r="1022" spans="1:215" x14ac:dyDescent="0.25">
      <c r="A1022">
        <v>73</v>
      </c>
      <c r="B1022" t="s">
        <v>1077</v>
      </c>
      <c r="C1022">
        <v>2011</v>
      </c>
      <c r="E1022" t="s">
        <v>1078</v>
      </c>
      <c r="F1022">
        <v>1955</v>
      </c>
      <c r="G1022">
        <v>0</v>
      </c>
      <c r="I1022">
        <v>0</v>
      </c>
      <c r="J1022" t="s">
        <v>1072</v>
      </c>
      <c r="K1022" t="s">
        <v>1073</v>
      </c>
      <c r="L1022" t="s">
        <v>1073</v>
      </c>
      <c r="M1022">
        <v>2</v>
      </c>
      <c r="N1022" t="s">
        <v>625</v>
      </c>
      <c r="O1022">
        <v>1</v>
      </c>
      <c r="P1022" t="s">
        <v>616</v>
      </c>
      <c r="Q1022" t="s">
        <v>626</v>
      </c>
      <c r="R1022">
        <v>2</v>
      </c>
      <c r="S1022">
        <v>1</v>
      </c>
      <c r="T1022" s="60">
        <v>40724</v>
      </c>
      <c r="U1022" s="60">
        <v>40724</v>
      </c>
      <c r="V1022" s="60">
        <v>40724</v>
      </c>
      <c r="W1022" t="s">
        <v>702</v>
      </c>
      <c r="X1022" t="s">
        <v>1074</v>
      </c>
      <c r="Y1022" t="s">
        <v>635</v>
      </c>
      <c r="AA1022">
        <v>7.9499997000000003E-2</v>
      </c>
      <c r="AB1022">
        <v>2</v>
      </c>
      <c r="AC1022">
        <v>0</v>
      </c>
      <c r="AD1022">
        <v>5</v>
      </c>
      <c r="AE1022">
        <v>0</v>
      </c>
      <c r="AF1022">
        <v>1</v>
      </c>
      <c r="AG1022">
        <v>30</v>
      </c>
      <c r="BP1022" s="60">
        <v>40724</v>
      </c>
      <c r="BQ1022">
        <v>32289888</v>
      </c>
      <c r="BR1022">
        <v>51406540</v>
      </c>
      <c r="BS1022">
        <v>0.62810003999999997</v>
      </c>
      <c r="BT1022">
        <v>19116652</v>
      </c>
      <c r="BV1022">
        <v>9682319</v>
      </c>
      <c r="BW1022">
        <v>2123176</v>
      </c>
      <c r="BX1022">
        <v>1.4400001000000001E-2</v>
      </c>
      <c r="BY1022">
        <v>0</v>
      </c>
      <c r="BZ1022">
        <v>0</v>
      </c>
      <c r="CA1022">
        <v>0</v>
      </c>
      <c r="CC1022">
        <v>0.18030001000000001</v>
      </c>
      <c r="CE1022">
        <v>4.1799999999999997E-2</v>
      </c>
      <c r="CG1022">
        <v>5.2299999E-2</v>
      </c>
      <c r="CJ1022">
        <v>5.1999996999999999E-2</v>
      </c>
      <c r="CS1022">
        <v>0</v>
      </c>
      <c r="CT1022">
        <v>0</v>
      </c>
      <c r="CU1022">
        <v>0</v>
      </c>
      <c r="CV1022">
        <v>0.4763</v>
      </c>
      <c r="CW1022">
        <v>0.26719999</v>
      </c>
      <c r="CX1022">
        <v>0.20909999000000001</v>
      </c>
      <c r="CY1022">
        <v>0.30289999000000001</v>
      </c>
      <c r="CZ1022">
        <v>0.25620001999999997</v>
      </c>
      <c r="DA1022">
        <v>2.9399999999999999E-2</v>
      </c>
      <c r="DB1022">
        <v>3.8800001000000001E-2</v>
      </c>
      <c r="DC1022">
        <v>1.6299999999999999E-2</v>
      </c>
      <c r="DD1022">
        <v>0.14899999999999999</v>
      </c>
      <c r="DE1022">
        <v>1.67E-2</v>
      </c>
      <c r="DF1022">
        <v>2013</v>
      </c>
      <c r="DG1022">
        <v>0.1233868</v>
      </c>
      <c r="DH1022">
        <v>6.4621516000000004E-2</v>
      </c>
      <c r="DI1022">
        <v>5.8765281000000003E-2</v>
      </c>
      <c r="DJ1022">
        <v>0.23032108000000001</v>
      </c>
      <c r="DK1022">
        <v>0.28908636999999998</v>
      </c>
      <c r="DL1022">
        <v>1102704</v>
      </c>
      <c r="DM1022">
        <v>625686.13</v>
      </c>
      <c r="DN1022">
        <v>477017.88</v>
      </c>
      <c r="DO1022">
        <v>2412013.5</v>
      </c>
      <c r="DP1022">
        <v>3037699.5</v>
      </c>
      <c r="DQ1022">
        <v>9682319</v>
      </c>
      <c r="DR1022">
        <v>0</v>
      </c>
      <c r="DS1022">
        <v>0</v>
      </c>
      <c r="DT1022">
        <v>0</v>
      </c>
      <c r="DU1022">
        <v>0</v>
      </c>
      <c r="DV1022">
        <v>151115</v>
      </c>
      <c r="DW1022">
        <v>10416455</v>
      </c>
      <c r="DZ1022">
        <v>61.099997999999999</v>
      </c>
      <c r="EA1022">
        <v>420</v>
      </c>
      <c r="EC1022">
        <v>85912</v>
      </c>
      <c r="ED1022">
        <v>3285419.8</v>
      </c>
      <c r="EF1022">
        <v>38.241688000000003</v>
      </c>
      <c r="EG1022">
        <v>78140</v>
      </c>
      <c r="EH1022">
        <v>3090549.3</v>
      </c>
      <c r="EI1022">
        <v>70.699996999999996</v>
      </c>
      <c r="EJ1022">
        <v>39.550998999999997</v>
      </c>
      <c r="EN1022">
        <v>2855</v>
      </c>
      <c r="EO1022">
        <v>76650.195000000007</v>
      </c>
      <c r="EP1022">
        <v>4917</v>
      </c>
      <c r="ES1022">
        <v>0</v>
      </c>
      <c r="EV1022">
        <v>237447</v>
      </c>
      <c r="EW1022">
        <v>0</v>
      </c>
      <c r="EX1022">
        <v>1</v>
      </c>
      <c r="FB1022">
        <v>30714824</v>
      </c>
      <c r="FI1022">
        <v>27654006</v>
      </c>
      <c r="FP1022">
        <v>593588</v>
      </c>
      <c r="FQ1022">
        <v>36117.718999999997</v>
      </c>
      <c r="FW1022">
        <v>629705.68999999994</v>
      </c>
      <c r="FX1022">
        <v>3608405.5</v>
      </c>
      <c r="FZ1022">
        <v>624616.25</v>
      </c>
      <c r="GA1022">
        <v>135410.13</v>
      </c>
      <c r="GB1022">
        <v>760026.38</v>
      </c>
      <c r="GL1022">
        <v>-4043.8029999999999</v>
      </c>
      <c r="GQ1022">
        <v>4994094</v>
      </c>
      <c r="GR1022">
        <v>-3343458.8</v>
      </c>
      <c r="GS1022">
        <v>-3343458.8</v>
      </c>
      <c r="HA1022">
        <v>-44612.413999999997</v>
      </c>
      <c r="HB1022">
        <v>-12321.344999999999</v>
      </c>
      <c r="HE1022">
        <v>-3400392.5</v>
      </c>
      <c r="HG1022">
        <v>27486198</v>
      </c>
    </row>
    <row r="1023" spans="1:215" x14ac:dyDescent="0.25">
      <c r="A1023">
        <v>73</v>
      </c>
      <c r="B1023" t="s">
        <v>1077</v>
      </c>
      <c r="C1023">
        <v>2012</v>
      </c>
      <c r="E1023" t="s">
        <v>1078</v>
      </c>
      <c r="F1023">
        <v>1955</v>
      </c>
      <c r="G1023">
        <v>0</v>
      </c>
      <c r="I1023">
        <v>0</v>
      </c>
      <c r="J1023" t="s">
        <v>1072</v>
      </c>
      <c r="K1023" t="s">
        <v>1073</v>
      </c>
      <c r="L1023" t="s">
        <v>1073</v>
      </c>
      <c r="M1023">
        <v>2</v>
      </c>
      <c r="N1023" t="s">
        <v>625</v>
      </c>
      <c r="O1023">
        <v>1</v>
      </c>
      <c r="P1023" t="s">
        <v>616</v>
      </c>
      <c r="Q1023" t="s">
        <v>626</v>
      </c>
      <c r="R1023">
        <v>2</v>
      </c>
      <c r="S1023">
        <v>1</v>
      </c>
      <c r="T1023" s="60">
        <v>41090</v>
      </c>
      <c r="U1023" s="60">
        <v>41090</v>
      </c>
      <c r="V1023" s="60">
        <v>41090</v>
      </c>
      <c r="W1023" t="s">
        <v>702</v>
      </c>
      <c r="X1023" t="s">
        <v>1074</v>
      </c>
      <c r="Y1023" t="s">
        <v>635</v>
      </c>
      <c r="AA1023">
        <v>7.9000003999999999E-2</v>
      </c>
      <c r="AB1023">
        <v>2</v>
      </c>
      <c r="AC1023">
        <v>0</v>
      </c>
      <c r="AD1023">
        <v>5</v>
      </c>
      <c r="AE1023">
        <v>0</v>
      </c>
      <c r="AF1023">
        <v>1</v>
      </c>
      <c r="AG1023">
        <v>30</v>
      </c>
      <c r="BP1023" s="60">
        <v>41090</v>
      </c>
      <c r="BQ1023">
        <v>31214186</v>
      </c>
      <c r="BR1023">
        <v>52417752</v>
      </c>
      <c r="BS1023">
        <v>0.59299999000000003</v>
      </c>
      <c r="BT1023">
        <v>21203566</v>
      </c>
      <c r="BV1023">
        <v>9779213</v>
      </c>
      <c r="BW1023">
        <v>2269824</v>
      </c>
      <c r="BX1023">
        <v>0.1401</v>
      </c>
      <c r="BY1023">
        <v>0</v>
      </c>
      <c r="BZ1023">
        <v>0</v>
      </c>
      <c r="CA1023">
        <v>0</v>
      </c>
      <c r="CC1023">
        <v>2.52E-2</v>
      </c>
      <c r="CE1023">
        <v>0.1111</v>
      </c>
      <c r="CG1023">
        <v>2.4600001E-2</v>
      </c>
      <c r="CJ1023">
        <v>6.4199998999999994E-2</v>
      </c>
      <c r="CS1023">
        <v>0</v>
      </c>
      <c r="CT1023">
        <v>0</v>
      </c>
      <c r="CU1023">
        <v>0</v>
      </c>
      <c r="CV1023">
        <v>0.46400002000000001</v>
      </c>
      <c r="CW1023">
        <v>0.26590002000000001</v>
      </c>
      <c r="CX1023">
        <v>0.1981</v>
      </c>
      <c r="CY1023">
        <v>0.27300000000000002</v>
      </c>
      <c r="CZ1023">
        <v>0.21729999999999999</v>
      </c>
      <c r="DA1023">
        <v>4.1700002E-2</v>
      </c>
      <c r="DB1023">
        <v>4.5000001999999997E-2</v>
      </c>
      <c r="DC1023">
        <v>1.7600000000000001E-2</v>
      </c>
      <c r="DD1023">
        <v>0.18079998</v>
      </c>
      <c r="DE1023">
        <v>1.9800000000000002E-2</v>
      </c>
      <c r="DF1023">
        <v>2014</v>
      </c>
      <c r="DG1023">
        <v>0.11353575</v>
      </c>
      <c r="DH1023">
        <v>6.7448400000000006E-2</v>
      </c>
      <c r="DI1023">
        <v>4.6087362E-2</v>
      </c>
      <c r="DJ1023">
        <v>0.23249729</v>
      </c>
      <c r="DK1023">
        <v>0.27858465999999998</v>
      </c>
      <c r="DL1023">
        <v>1024819.6</v>
      </c>
      <c r="DM1023">
        <v>659592.18999999994</v>
      </c>
      <c r="DN1023">
        <v>365227.38</v>
      </c>
      <c r="DO1023">
        <v>2459169.7999999998</v>
      </c>
      <c r="DP1023">
        <v>3118761.8</v>
      </c>
      <c r="DQ1023">
        <v>9779213</v>
      </c>
      <c r="DR1023">
        <v>0</v>
      </c>
      <c r="DS1023">
        <v>0</v>
      </c>
      <c r="DT1023">
        <v>0</v>
      </c>
      <c r="DU1023">
        <v>0</v>
      </c>
      <c r="DV1023">
        <v>150200</v>
      </c>
      <c r="DW1023">
        <v>10488891</v>
      </c>
      <c r="DZ1023">
        <v>62.112999000000002</v>
      </c>
      <c r="EA1023">
        <v>392</v>
      </c>
      <c r="EC1023">
        <v>89308</v>
      </c>
      <c r="ED1023">
        <v>3462975.8</v>
      </c>
      <c r="EF1023">
        <v>38.775649999999999</v>
      </c>
      <c r="EG1023">
        <v>81209</v>
      </c>
      <c r="EH1023">
        <v>3256792.8</v>
      </c>
      <c r="EI1023">
        <v>70.900002000000001</v>
      </c>
      <c r="EJ1023">
        <v>40.103999999999999</v>
      </c>
      <c r="EN1023">
        <v>2946</v>
      </c>
      <c r="EO1023">
        <v>80328.023000000001</v>
      </c>
      <c r="EP1023">
        <v>5153</v>
      </c>
      <c r="ES1023">
        <v>0</v>
      </c>
      <c r="EV1023">
        <v>239900</v>
      </c>
      <c r="EW1023">
        <v>0</v>
      </c>
      <c r="EX1023">
        <v>1</v>
      </c>
      <c r="FA1023">
        <v>47117.233999999997</v>
      </c>
      <c r="FB1023">
        <v>32364738</v>
      </c>
      <c r="FI1023">
        <v>26037984</v>
      </c>
      <c r="FP1023">
        <v>685608.38</v>
      </c>
      <c r="FQ1023">
        <v>323100.69</v>
      </c>
      <c r="FW1023">
        <v>1008709.1</v>
      </c>
      <c r="FX1023">
        <v>-32213.203000000001</v>
      </c>
      <c r="FZ1023">
        <v>538363.31000000006</v>
      </c>
      <c r="GA1023">
        <v>138815.32999999999</v>
      </c>
      <c r="GB1023">
        <v>677178.63</v>
      </c>
      <c r="GL1023">
        <v>-3983.1298999999999</v>
      </c>
      <c r="GQ1023">
        <v>1649691.4</v>
      </c>
      <c r="GR1023">
        <v>-3538617.5</v>
      </c>
      <c r="GS1023">
        <v>-3538617.5</v>
      </c>
      <c r="HA1023">
        <v>-40911.453000000001</v>
      </c>
      <c r="HB1023">
        <v>-11523.397000000001</v>
      </c>
      <c r="HE1023">
        <v>-3591052.3</v>
      </c>
      <c r="HG1023">
        <v>25544836</v>
      </c>
    </row>
    <row r="1024" spans="1:215" x14ac:dyDescent="0.25">
      <c r="A1024">
        <v>73</v>
      </c>
      <c r="B1024" t="s">
        <v>1077</v>
      </c>
      <c r="C1024">
        <v>2013</v>
      </c>
      <c r="E1024" t="s">
        <v>1078</v>
      </c>
      <c r="F1024">
        <v>1955</v>
      </c>
      <c r="G1024">
        <v>0</v>
      </c>
      <c r="I1024">
        <v>0</v>
      </c>
      <c r="J1024" t="s">
        <v>1072</v>
      </c>
      <c r="K1024" t="s">
        <v>1073</v>
      </c>
      <c r="L1024" t="s">
        <v>1073</v>
      </c>
      <c r="M1024">
        <v>2</v>
      </c>
      <c r="N1024" t="s">
        <v>625</v>
      </c>
      <c r="O1024">
        <v>1</v>
      </c>
      <c r="P1024" t="s">
        <v>616</v>
      </c>
      <c r="Q1024" t="s">
        <v>626</v>
      </c>
      <c r="R1024">
        <v>2</v>
      </c>
      <c r="S1024">
        <v>1</v>
      </c>
      <c r="T1024" s="60">
        <v>41455</v>
      </c>
      <c r="U1024" s="60">
        <v>41455</v>
      </c>
      <c r="V1024" s="60">
        <v>41455</v>
      </c>
      <c r="W1024" t="s">
        <v>702</v>
      </c>
      <c r="X1024" t="s">
        <v>1074</v>
      </c>
      <c r="Y1024" t="s">
        <v>635</v>
      </c>
      <c r="AA1024">
        <v>7.9000003999999999E-2</v>
      </c>
      <c r="AB1024">
        <v>2</v>
      </c>
      <c r="AC1024">
        <v>0</v>
      </c>
      <c r="AD1024">
        <v>5</v>
      </c>
      <c r="AE1024">
        <v>0</v>
      </c>
      <c r="AF1024">
        <v>1</v>
      </c>
      <c r="AG1024">
        <v>30</v>
      </c>
      <c r="AO1024">
        <v>26859612</v>
      </c>
      <c r="AP1024">
        <v>31372418</v>
      </c>
      <c r="AQ1024">
        <v>-2982378.5</v>
      </c>
      <c r="AR1024">
        <v>0</v>
      </c>
      <c r="AS1024">
        <v>0</v>
      </c>
      <c r="AT1024">
        <v>1</v>
      </c>
      <c r="AU1024">
        <v>1</v>
      </c>
      <c r="AV1024">
        <v>4</v>
      </c>
      <c r="AX1024">
        <v>0</v>
      </c>
      <c r="AY1024">
        <v>0.2</v>
      </c>
      <c r="AZ1024">
        <v>1</v>
      </c>
      <c r="BC1024">
        <v>4</v>
      </c>
      <c r="BD1024">
        <v>2</v>
      </c>
      <c r="BE1024">
        <v>1</v>
      </c>
      <c r="BP1024" s="60">
        <v>41455</v>
      </c>
      <c r="BQ1024">
        <v>30605974</v>
      </c>
      <c r="BR1024">
        <v>53645476</v>
      </c>
      <c r="BS1024">
        <v>0.57050002</v>
      </c>
      <c r="BT1024">
        <v>23039504</v>
      </c>
      <c r="BV1024">
        <v>10038793</v>
      </c>
      <c r="BW1024">
        <v>2331811.5</v>
      </c>
      <c r="BX1024">
        <v>0.27750000000000002</v>
      </c>
      <c r="BY1024">
        <v>0</v>
      </c>
      <c r="BZ1024">
        <v>0</v>
      </c>
      <c r="CA1024">
        <v>0</v>
      </c>
      <c r="CC1024">
        <v>0.1178</v>
      </c>
      <c r="CE1024">
        <v>0.10589999999999999</v>
      </c>
      <c r="CG1024">
        <v>5.3200003000000003E-2</v>
      </c>
      <c r="CJ1024">
        <v>7.2599999999999998E-2</v>
      </c>
      <c r="CS1024">
        <v>0</v>
      </c>
      <c r="CT1024">
        <v>0</v>
      </c>
      <c r="CU1024">
        <v>0</v>
      </c>
      <c r="CV1024">
        <v>0</v>
      </c>
      <c r="CW1024">
        <v>0</v>
      </c>
      <c r="CX1024">
        <v>0</v>
      </c>
      <c r="CY1024">
        <v>0</v>
      </c>
      <c r="CZ1024">
        <v>0</v>
      </c>
      <c r="DA1024">
        <v>0</v>
      </c>
      <c r="DB1024">
        <v>0</v>
      </c>
      <c r="DC1024">
        <v>0</v>
      </c>
      <c r="DD1024">
        <v>0</v>
      </c>
      <c r="DE1024">
        <v>0</v>
      </c>
      <c r="DG1024">
        <v>-0.23228006000000001</v>
      </c>
      <c r="DH1024">
        <v>-0.23228006000000001</v>
      </c>
      <c r="DI1024">
        <v>0</v>
      </c>
      <c r="DJ1024">
        <v>0.23228006000000001</v>
      </c>
      <c r="DK1024">
        <v>0</v>
      </c>
      <c r="DR1024">
        <v>1</v>
      </c>
      <c r="DS1024">
        <v>1</v>
      </c>
      <c r="DT1024">
        <v>0</v>
      </c>
      <c r="DU1024">
        <v>1</v>
      </c>
      <c r="DV1024">
        <v>151318</v>
      </c>
      <c r="DW1024">
        <v>10706357</v>
      </c>
      <c r="DZ1024">
        <v>70.754020999999995</v>
      </c>
      <c r="EA1024">
        <v>351</v>
      </c>
      <c r="EC1024">
        <v>91729</v>
      </c>
      <c r="ED1024">
        <v>3591007.5</v>
      </c>
      <c r="EF1024">
        <v>39.148006000000002</v>
      </c>
      <c r="EG1024">
        <v>82526</v>
      </c>
      <c r="EN1024">
        <v>3085</v>
      </c>
      <c r="EP1024">
        <v>6118</v>
      </c>
      <c r="ES1024">
        <v>0</v>
      </c>
      <c r="EV1024">
        <v>243398</v>
      </c>
      <c r="EW1024">
        <v>1</v>
      </c>
      <c r="EX1024">
        <v>1</v>
      </c>
      <c r="FB1024">
        <v>33270994</v>
      </c>
      <c r="FI1024">
        <v>26859612</v>
      </c>
      <c r="FP1024">
        <v>726523.81</v>
      </c>
      <c r="FQ1024">
        <v>655438.93999999994</v>
      </c>
      <c r="FW1024">
        <v>1381962.8</v>
      </c>
      <c r="FX1024">
        <v>2212137.7999999998</v>
      </c>
      <c r="FZ1024">
        <v>492704.78</v>
      </c>
      <c r="GA1024">
        <v>165134.42000000001</v>
      </c>
      <c r="GB1024">
        <v>657839.18999999994</v>
      </c>
      <c r="GL1024">
        <v>-4586.0518000000002</v>
      </c>
      <c r="GQ1024">
        <v>4247353.5</v>
      </c>
      <c r="GR1024">
        <v>-3673109.8</v>
      </c>
      <c r="GS1024">
        <v>-3673109.8</v>
      </c>
      <c r="HA1024">
        <v>-47225.504000000001</v>
      </c>
      <c r="HB1024">
        <v>-12482.06</v>
      </c>
      <c r="HE1024">
        <v>-3732817.3</v>
      </c>
      <c r="HG1024">
        <v>26059372</v>
      </c>
    </row>
    <row r="1025" spans="1:215" x14ac:dyDescent="0.25">
      <c r="A1025">
        <v>73</v>
      </c>
      <c r="B1025" t="s">
        <v>1077</v>
      </c>
      <c r="C1025">
        <v>2014</v>
      </c>
      <c r="E1025" t="s">
        <v>1078</v>
      </c>
      <c r="F1025">
        <v>1955</v>
      </c>
      <c r="G1025">
        <v>0</v>
      </c>
      <c r="I1025">
        <v>0</v>
      </c>
      <c r="J1025" t="s">
        <v>1072</v>
      </c>
      <c r="K1025" t="s">
        <v>1073</v>
      </c>
      <c r="L1025" t="s">
        <v>1073</v>
      </c>
      <c r="M1025">
        <v>2</v>
      </c>
      <c r="N1025" t="s">
        <v>625</v>
      </c>
      <c r="O1025">
        <v>1</v>
      </c>
      <c r="P1025" t="s">
        <v>616</v>
      </c>
      <c r="Q1025" t="s">
        <v>626</v>
      </c>
      <c r="R1025">
        <v>2</v>
      </c>
      <c r="S1025">
        <v>1</v>
      </c>
      <c r="T1025" s="60">
        <v>41820</v>
      </c>
      <c r="U1025" s="60">
        <v>41820</v>
      </c>
      <c r="BY1025">
        <v>0</v>
      </c>
      <c r="BZ1025">
        <v>0</v>
      </c>
      <c r="CA1025">
        <v>0</v>
      </c>
      <c r="CS1025">
        <v>0</v>
      </c>
      <c r="CT1025">
        <v>0</v>
      </c>
      <c r="CU1025">
        <v>0</v>
      </c>
      <c r="CV1025">
        <v>0</v>
      </c>
      <c r="CW1025">
        <v>0</v>
      </c>
      <c r="CX1025">
        <v>0</v>
      </c>
      <c r="CY1025">
        <v>0</v>
      </c>
      <c r="CZ1025">
        <v>0</v>
      </c>
      <c r="DA1025">
        <v>0</v>
      </c>
      <c r="DB1025">
        <v>0</v>
      </c>
      <c r="DC1025">
        <v>0</v>
      </c>
      <c r="DD1025">
        <v>0</v>
      </c>
      <c r="DE1025">
        <v>0</v>
      </c>
      <c r="DR1025">
        <v>0</v>
      </c>
      <c r="DS1025">
        <v>0</v>
      </c>
      <c r="DT1025">
        <v>0</v>
      </c>
      <c r="DU1025">
        <v>0</v>
      </c>
      <c r="EW1025">
        <v>0</v>
      </c>
      <c r="EX1025">
        <v>0</v>
      </c>
    </row>
    <row r="1026" spans="1:215" x14ac:dyDescent="0.25">
      <c r="A1026">
        <v>74</v>
      </c>
      <c r="B1026" t="s">
        <v>1079</v>
      </c>
      <c r="C1026">
        <v>2001</v>
      </c>
      <c r="E1026" t="s">
        <v>1080</v>
      </c>
      <c r="F1026">
        <v>1947</v>
      </c>
      <c r="G1026">
        <v>0</v>
      </c>
      <c r="I1026">
        <v>0</v>
      </c>
      <c r="J1026" t="s">
        <v>1081</v>
      </c>
      <c r="K1026" t="s">
        <v>1082</v>
      </c>
      <c r="L1026" t="s">
        <v>1082</v>
      </c>
      <c r="M1026">
        <v>1</v>
      </c>
      <c r="N1026" t="s">
        <v>615</v>
      </c>
      <c r="O1026">
        <v>1</v>
      </c>
      <c r="P1026" t="s">
        <v>616</v>
      </c>
      <c r="Q1026" t="s">
        <v>626</v>
      </c>
      <c r="R1026">
        <v>2</v>
      </c>
      <c r="S1026">
        <v>1</v>
      </c>
      <c r="T1026" s="60">
        <v>37072</v>
      </c>
      <c r="U1026" s="60">
        <v>37072</v>
      </c>
      <c r="V1026" s="60">
        <v>37072</v>
      </c>
      <c r="W1026" t="s">
        <v>201</v>
      </c>
      <c r="X1026" t="s">
        <v>744</v>
      </c>
      <c r="Y1026" t="s">
        <v>619</v>
      </c>
      <c r="Z1026">
        <v>4.5000001999999997E-2</v>
      </c>
      <c r="AA1026">
        <v>7.9999998000000003E-2</v>
      </c>
      <c r="AB1026">
        <v>1</v>
      </c>
      <c r="AC1026">
        <v>0</v>
      </c>
      <c r="AD1026">
        <v>4</v>
      </c>
      <c r="AE1026">
        <v>1</v>
      </c>
      <c r="AF1026">
        <v>1</v>
      </c>
      <c r="AG1026">
        <v>7</v>
      </c>
      <c r="BP1026" s="60">
        <v>37072</v>
      </c>
      <c r="BQ1026">
        <v>8308210</v>
      </c>
      <c r="BR1026">
        <v>7883447</v>
      </c>
      <c r="BS1026">
        <v>1.054</v>
      </c>
      <c r="BT1026">
        <v>-424763.13</v>
      </c>
      <c r="BV1026">
        <v>1318274.5</v>
      </c>
      <c r="BW1026">
        <v>196544.11</v>
      </c>
      <c r="BX1026">
        <v>1</v>
      </c>
      <c r="BY1026">
        <v>0</v>
      </c>
      <c r="BZ1026">
        <v>0</v>
      </c>
      <c r="CA1026">
        <v>0</v>
      </c>
      <c r="CC1026">
        <v>-1.8499999999999999E-2</v>
      </c>
      <c r="CE1026">
        <v>7.8799999999999995E-2</v>
      </c>
      <c r="CG1026">
        <v>0.12270001</v>
      </c>
      <c r="CR1026">
        <v>0</v>
      </c>
      <c r="CS1026">
        <v>0</v>
      </c>
      <c r="CT1026">
        <v>0</v>
      </c>
      <c r="CU1026">
        <v>0</v>
      </c>
      <c r="CV1026">
        <v>0.58189999999999997</v>
      </c>
      <c r="CW1026">
        <v>0.4395</v>
      </c>
      <c r="CX1026">
        <v>0.1424</v>
      </c>
      <c r="CY1026">
        <v>0.41270000000000001</v>
      </c>
      <c r="CZ1026">
        <v>0.41270000000000001</v>
      </c>
      <c r="DA1026">
        <v>0</v>
      </c>
      <c r="DB1026">
        <v>1.9E-3</v>
      </c>
      <c r="DC1026">
        <v>3.5000000000000001E-3</v>
      </c>
      <c r="DD1026">
        <v>0</v>
      </c>
      <c r="DE1026">
        <v>0</v>
      </c>
      <c r="DF1026">
        <v>2002</v>
      </c>
      <c r="DG1026">
        <v>0.2019068</v>
      </c>
      <c r="DH1026">
        <v>9.6348225999999995E-2</v>
      </c>
      <c r="DI1026">
        <v>0.10555856</v>
      </c>
      <c r="DJ1026">
        <v>0.14909194000000001</v>
      </c>
      <c r="DK1026">
        <v>0.24544017000000001</v>
      </c>
      <c r="DR1026">
        <v>0</v>
      </c>
      <c r="DS1026">
        <v>0</v>
      </c>
      <c r="DT1026">
        <v>0</v>
      </c>
      <c r="DU1026">
        <v>1</v>
      </c>
      <c r="DV1026">
        <v>43297</v>
      </c>
      <c r="DW1026">
        <v>1318274.5</v>
      </c>
      <c r="DX1026">
        <v>41.799999</v>
      </c>
      <c r="DY1026">
        <v>8.3000001999999995</v>
      </c>
      <c r="DZ1026">
        <v>30.447001</v>
      </c>
      <c r="EC1026">
        <v>18037</v>
      </c>
      <c r="ED1026">
        <v>309090.46999999997</v>
      </c>
      <c r="EF1026">
        <v>17.135999999999999</v>
      </c>
      <c r="EG1026">
        <v>16416</v>
      </c>
      <c r="EH1026">
        <v>293303.40999999997</v>
      </c>
      <c r="EJ1026">
        <v>17.867000999999998</v>
      </c>
      <c r="EN1026">
        <v>885</v>
      </c>
      <c r="EO1026">
        <v>9137.1641</v>
      </c>
      <c r="EP1026">
        <v>736</v>
      </c>
      <c r="ES1026">
        <v>0</v>
      </c>
      <c r="EV1026">
        <v>61334</v>
      </c>
      <c r="EW1026">
        <v>0</v>
      </c>
      <c r="EX1026">
        <v>0</v>
      </c>
      <c r="FB1026">
        <v>4227515.5</v>
      </c>
      <c r="FP1026">
        <v>135594.35999999999</v>
      </c>
      <c r="FQ1026">
        <v>196544.11</v>
      </c>
      <c r="FS1026">
        <v>2002.2080000000001</v>
      </c>
      <c r="FW1026">
        <v>334140.69</v>
      </c>
      <c r="FX1026">
        <v>-459348.31</v>
      </c>
      <c r="FZ1026">
        <v>243653.2</v>
      </c>
      <c r="GA1026">
        <v>65087.940999999999</v>
      </c>
      <c r="GB1026">
        <v>308741.13</v>
      </c>
      <c r="GC1026">
        <v>407.19400000000002</v>
      </c>
      <c r="GL1026">
        <v>-31845.328000000001</v>
      </c>
      <c r="GM1026">
        <v>15620.795</v>
      </c>
      <c r="GP1026">
        <v>1052.3521000000001</v>
      </c>
      <c r="GQ1026">
        <v>168768.52</v>
      </c>
      <c r="GR1026">
        <v>-291118.5</v>
      </c>
      <c r="GS1026">
        <v>-291118.5</v>
      </c>
      <c r="HA1026">
        <v>-27357.5</v>
      </c>
      <c r="HB1026">
        <v>-3993.4960999999998</v>
      </c>
      <c r="HE1026">
        <v>-322469.5</v>
      </c>
      <c r="HG1026">
        <v>7999047.5</v>
      </c>
    </row>
    <row r="1027" spans="1:215" x14ac:dyDescent="0.25">
      <c r="A1027">
        <v>74</v>
      </c>
      <c r="B1027" t="s">
        <v>1079</v>
      </c>
      <c r="C1027">
        <v>2002</v>
      </c>
      <c r="E1027" t="s">
        <v>1080</v>
      </c>
      <c r="F1027">
        <v>1947</v>
      </c>
      <c r="G1027">
        <v>0</v>
      </c>
      <c r="I1027">
        <v>0</v>
      </c>
      <c r="J1027" t="s">
        <v>1081</v>
      </c>
      <c r="K1027" t="s">
        <v>1082</v>
      </c>
      <c r="L1027" t="s">
        <v>1082</v>
      </c>
      <c r="M1027">
        <v>1</v>
      </c>
      <c r="N1027" t="s">
        <v>615</v>
      </c>
      <c r="O1027">
        <v>1</v>
      </c>
      <c r="P1027" t="s">
        <v>616</v>
      </c>
      <c r="Q1027" t="s">
        <v>626</v>
      </c>
      <c r="R1027">
        <v>2</v>
      </c>
      <c r="S1027">
        <v>1</v>
      </c>
      <c r="T1027" s="60">
        <v>37437</v>
      </c>
      <c r="U1027" s="60">
        <v>37437</v>
      </c>
      <c r="V1027" s="60">
        <v>37437</v>
      </c>
      <c r="W1027" t="s">
        <v>201</v>
      </c>
      <c r="X1027" t="s">
        <v>744</v>
      </c>
      <c r="Y1027" t="s">
        <v>619</v>
      </c>
      <c r="Z1027">
        <v>4.5000001999999997E-2</v>
      </c>
      <c r="AA1027">
        <v>7.9999998000000003E-2</v>
      </c>
      <c r="AB1027">
        <v>1</v>
      </c>
      <c r="AC1027">
        <v>0</v>
      </c>
      <c r="AD1027">
        <v>4</v>
      </c>
      <c r="AE1027">
        <v>1</v>
      </c>
      <c r="AF1027">
        <v>1</v>
      </c>
      <c r="AG1027">
        <v>10</v>
      </c>
      <c r="BP1027" s="60">
        <v>37437</v>
      </c>
      <c r="BQ1027">
        <v>8769234</v>
      </c>
      <c r="BR1027">
        <v>8505931</v>
      </c>
      <c r="BS1027">
        <v>1.0309999999999999</v>
      </c>
      <c r="BT1027">
        <v>-263303.53000000003</v>
      </c>
      <c r="BV1027">
        <v>1396209</v>
      </c>
      <c r="BW1027">
        <v>204734.13</v>
      </c>
      <c r="BX1027">
        <v>1</v>
      </c>
      <c r="BY1027">
        <v>0</v>
      </c>
      <c r="BZ1027">
        <v>0</v>
      </c>
      <c r="CA1027">
        <v>0</v>
      </c>
      <c r="CC1027">
        <v>-2.07E-2</v>
      </c>
      <c r="CE1027">
        <v>2.3099999999999999E-2</v>
      </c>
      <c r="CG1027">
        <v>7.9200000000000007E-2</v>
      </c>
      <c r="CR1027">
        <v>0</v>
      </c>
      <c r="CS1027">
        <v>0</v>
      </c>
      <c r="CT1027">
        <v>0</v>
      </c>
      <c r="CU1027">
        <v>0</v>
      </c>
      <c r="CV1027">
        <v>0.51340001999999996</v>
      </c>
      <c r="CW1027">
        <v>0.36160001000000003</v>
      </c>
      <c r="CX1027">
        <v>0.15180001000000001</v>
      </c>
      <c r="CY1027">
        <v>0.43150001999999998</v>
      </c>
      <c r="CZ1027">
        <v>0.43150001999999998</v>
      </c>
      <c r="DA1027">
        <v>0</v>
      </c>
      <c r="DB1027">
        <v>1.9E-3</v>
      </c>
      <c r="DC1027">
        <v>5.3200003000000003E-2</v>
      </c>
      <c r="DD1027">
        <v>0</v>
      </c>
      <c r="DE1027">
        <v>0</v>
      </c>
      <c r="DF1027">
        <v>2003</v>
      </c>
      <c r="DG1027">
        <v>0.20202829</v>
      </c>
      <c r="DH1027">
        <v>9.5652543000000007E-2</v>
      </c>
      <c r="DI1027">
        <v>0.10637574</v>
      </c>
      <c r="DJ1027">
        <v>0.14663572999999999</v>
      </c>
      <c r="DK1027">
        <v>0.24228826000000001</v>
      </c>
      <c r="DR1027">
        <v>0</v>
      </c>
      <c r="DS1027">
        <v>0</v>
      </c>
      <c r="DT1027">
        <v>0</v>
      </c>
      <c r="DU1027">
        <v>1</v>
      </c>
      <c r="DV1027">
        <v>44030</v>
      </c>
      <c r="DW1027">
        <v>1396209</v>
      </c>
      <c r="DX1027">
        <v>42.099997999999999</v>
      </c>
      <c r="DY1027">
        <v>8.3999995999999992</v>
      </c>
      <c r="DZ1027">
        <v>31.709999</v>
      </c>
      <c r="EC1027">
        <v>18724</v>
      </c>
      <c r="ED1027">
        <v>337043.56</v>
      </c>
      <c r="EF1027">
        <v>18.000999</v>
      </c>
      <c r="EG1027">
        <v>17172</v>
      </c>
      <c r="EH1027">
        <v>320979.53000000003</v>
      </c>
      <c r="EJ1027">
        <v>17.410999</v>
      </c>
      <c r="EN1027">
        <v>780</v>
      </c>
      <c r="EO1027">
        <v>8578.7842000000001</v>
      </c>
      <c r="EP1027">
        <v>772</v>
      </c>
      <c r="ES1027">
        <v>0</v>
      </c>
      <c r="EV1027">
        <v>62754</v>
      </c>
      <c r="EW1027">
        <v>0</v>
      </c>
      <c r="EX1027">
        <v>0</v>
      </c>
      <c r="FB1027">
        <v>4601232.5</v>
      </c>
      <c r="FP1027">
        <v>140856.63</v>
      </c>
      <c r="FQ1027">
        <v>204734.13</v>
      </c>
      <c r="FS1027">
        <v>2976.0830000000001</v>
      </c>
      <c r="FW1027">
        <v>348566.81</v>
      </c>
      <c r="FX1027">
        <v>-430900.63</v>
      </c>
      <c r="FZ1027">
        <v>198015.67</v>
      </c>
      <c r="GA1027">
        <v>71687.585999999996</v>
      </c>
      <c r="GB1027">
        <v>269703.25</v>
      </c>
      <c r="GC1027">
        <v>1069.924</v>
      </c>
      <c r="GM1027">
        <v>10236.039000000001</v>
      </c>
      <c r="GN1027">
        <v>-25169.703000000001</v>
      </c>
      <c r="GP1027">
        <v>157.25899999999999</v>
      </c>
      <c r="GQ1027">
        <v>173662.98</v>
      </c>
      <c r="GR1027">
        <v>-318441.09000000003</v>
      </c>
      <c r="GS1027">
        <v>-318441.09000000003</v>
      </c>
      <c r="HA1027">
        <v>-25624.513999999999</v>
      </c>
      <c r="HB1027">
        <v>-3815.1831000000002</v>
      </c>
      <c r="HE1027">
        <v>-347880.78</v>
      </c>
      <c r="HG1027">
        <v>7824829.5</v>
      </c>
    </row>
    <row r="1028" spans="1:215" x14ac:dyDescent="0.25">
      <c r="A1028">
        <v>74</v>
      </c>
      <c r="B1028" t="s">
        <v>1079</v>
      </c>
      <c r="C1028">
        <v>2003</v>
      </c>
      <c r="E1028" t="s">
        <v>1080</v>
      </c>
      <c r="F1028">
        <v>1947</v>
      </c>
      <c r="G1028">
        <v>0</v>
      </c>
      <c r="I1028">
        <v>0</v>
      </c>
      <c r="J1028" t="s">
        <v>1081</v>
      </c>
      <c r="K1028" t="s">
        <v>1082</v>
      </c>
      <c r="L1028" t="s">
        <v>1082</v>
      </c>
      <c r="M1028">
        <v>1</v>
      </c>
      <c r="N1028" t="s">
        <v>615</v>
      </c>
      <c r="O1028">
        <v>1</v>
      </c>
      <c r="P1028" t="s">
        <v>616</v>
      </c>
      <c r="Q1028" t="s">
        <v>626</v>
      </c>
      <c r="R1028">
        <v>2</v>
      </c>
      <c r="S1028">
        <v>1</v>
      </c>
      <c r="T1028" s="60">
        <v>37802</v>
      </c>
      <c r="U1028" s="60">
        <v>37802</v>
      </c>
      <c r="V1028" s="60">
        <v>37802</v>
      </c>
      <c r="W1028" t="s">
        <v>201</v>
      </c>
      <c r="X1028" t="s">
        <v>744</v>
      </c>
      <c r="Y1028" t="s">
        <v>619</v>
      </c>
      <c r="Z1028">
        <v>4.5000001999999997E-2</v>
      </c>
      <c r="AA1028">
        <v>7.9999998000000003E-2</v>
      </c>
      <c r="AB1028">
        <v>1</v>
      </c>
      <c r="AC1028">
        <v>0</v>
      </c>
      <c r="AD1028">
        <v>4</v>
      </c>
      <c r="AE1028">
        <v>1</v>
      </c>
      <c r="AF1028">
        <v>1</v>
      </c>
      <c r="AG1028">
        <v>17</v>
      </c>
      <c r="BP1028" s="60">
        <v>37802</v>
      </c>
      <c r="BQ1028">
        <v>8971081</v>
      </c>
      <c r="BR1028">
        <v>9215945</v>
      </c>
      <c r="BS1028">
        <v>0.97300005000000001</v>
      </c>
      <c r="BT1028">
        <v>244864.69</v>
      </c>
      <c r="BV1028">
        <v>1437357.3</v>
      </c>
      <c r="BW1028">
        <v>213712.56</v>
      </c>
      <c r="BX1028">
        <v>1</v>
      </c>
      <c r="BY1028">
        <v>0</v>
      </c>
      <c r="BZ1028">
        <v>0</v>
      </c>
      <c r="CA1028">
        <v>0</v>
      </c>
      <c r="CC1028">
        <v>3.7100002E-2</v>
      </c>
      <c r="CE1028">
        <v>-1.1000000000000001E-3</v>
      </c>
      <c r="CG1028">
        <v>4.9800001000000003E-2</v>
      </c>
      <c r="CR1028">
        <v>0</v>
      </c>
      <c r="CS1028">
        <v>0</v>
      </c>
      <c r="CT1028">
        <v>0</v>
      </c>
      <c r="CU1028">
        <v>0</v>
      </c>
      <c r="CV1028">
        <v>0.63580000000000003</v>
      </c>
      <c r="CW1028">
        <v>0.49970000999999997</v>
      </c>
      <c r="CX1028">
        <v>0.13609999</v>
      </c>
      <c r="CY1028">
        <v>0.35909997999999999</v>
      </c>
      <c r="CZ1028">
        <v>0.35909997999999999</v>
      </c>
      <c r="DA1028">
        <v>0</v>
      </c>
      <c r="DB1028">
        <v>1.9E-3</v>
      </c>
      <c r="DC1028">
        <v>3.2000000000000002E-3</v>
      </c>
      <c r="DD1028">
        <v>0</v>
      </c>
      <c r="DE1028">
        <v>0</v>
      </c>
      <c r="DF1028">
        <v>2004</v>
      </c>
      <c r="DG1028">
        <v>0.20455946</v>
      </c>
      <c r="DH1028">
        <v>9.7144611000000006E-2</v>
      </c>
      <c r="DI1028">
        <v>0.10741485000000001</v>
      </c>
      <c r="DJ1028">
        <v>0.14868437000000001</v>
      </c>
      <c r="DK1028">
        <v>0.24582899</v>
      </c>
      <c r="DR1028">
        <v>0</v>
      </c>
      <c r="DS1028">
        <v>0</v>
      </c>
      <c r="DT1028">
        <v>0</v>
      </c>
      <c r="DU1028">
        <v>1</v>
      </c>
      <c r="DV1028">
        <v>43958</v>
      </c>
      <c r="DW1028">
        <v>1437357.3</v>
      </c>
      <c r="DX1028">
        <v>42.400002000000001</v>
      </c>
      <c r="DY1028">
        <v>8.6000004000000008</v>
      </c>
      <c r="DZ1028">
        <v>32.698002000000002</v>
      </c>
      <c r="EC1028">
        <v>19630</v>
      </c>
      <c r="ED1028">
        <v>371097.63</v>
      </c>
      <c r="EF1028">
        <v>18.905000999999999</v>
      </c>
      <c r="EG1028">
        <v>18022</v>
      </c>
      <c r="EH1028">
        <v>353733.75</v>
      </c>
      <c r="EJ1028">
        <v>19.628</v>
      </c>
      <c r="EN1028">
        <v>816</v>
      </c>
      <c r="EO1028">
        <v>9387.8163999999997</v>
      </c>
      <c r="EP1028">
        <v>792</v>
      </c>
      <c r="ES1028">
        <v>0</v>
      </c>
      <c r="EV1028">
        <v>63588</v>
      </c>
      <c r="EW1028">
        <v>0</v>
      </c>
      <c r="EX1028">
        <v>0</v>
      </c>
      <c r="FB1028">
        <v>5049491.5</v>
      </c>
      <c r="FP1028">
        <v>146589.47</v>
      </c>
      <c r="FQ1028">
        <v>213712.56</v>
      </c>
      <c r="FS1028">
        <v>3224.48</v>
      </c>
      <c r="FW1028">
        <v>363526.5</v>
      </c>
      <c r="FX1028">
        <v>39708.129000000001</v>
      </c>
      <c r="FZ1028">
        <v>173604.98</v>
      </c>
      <c r="GA1028">
        <v>77226.702999999994</v>
      </c>
      <c r="GB1028">
        <v>250831.69</v>
      </c>
      <c r="GC1028">
        <v>641.07397000000003</v>
      </c>
      <c r="GM1028">
        <v>6916.3910999999998</v>
      </c>
      <c r="GN1028">
        <v>-19782.857</v>
      </c>
      <c r="GP1028">
        <v>198.358</v>
      </c>
      <c r="GQ1028">
        <v>642039.31000000006</v>
      </c>
      <c r="GR1028">
        <v>-349178.22</v>
      </c>
      <c r="GS1028">
        <v>-349178.22</v>
      </c>
      <c r="HA1028">
        <v>-25985.842000000001</v>
      </c>
      <c r="HB1028">
        <v>-6755.8441999999995</v>
      </c>
      <c r="HE1028">
        <v>-381919.91</v>
      </c>
      <c r="HG1028">
        <v>8084949</v>
      </c>
    </row>
    <row r="1029" spans="1:215" x14ac:dyDescent="0.25">
      <c r="A1029">
        <v>74</v>
      </c>
      <c r="B1029" t="s">
        <v>1079</v>
      </c>
      <c r="C1029">
        <v>2004</v>
      </c>
      <c r="E1029" t="s">
        <v>1080</v>
      </c>
      <c r="F1029">
        <v>1947</v>
      </c>
      <c r="G1029">
        <v>0</v>
      </c>
      <c r="I1029">
        <v>0</v>
      </c>
      <c r="J1029" t="s">
        <v>1081</v>
      </c>
      <c r="K1029" t="s">
        <v>1082</v>
      </c>
      <c r="L1029" t="s">
        <v>1082</v>
      </c>
      <c r="M1029">
        <v>1</v>
      </c>
      <c r="N1029" t="s">
        <v>615</v>
      </c>
      <c r="O1029">
        <v>1</v>
      </c>
      <c r="P1029" t="s">
        <v>616</v>
      </c>
      <c r="Q1029" t="s">
        <v>626</v>
      </c>
      <c r="R1029">
        <v>2</v>
      </c>
      <c r="S1029">
        <v>1</v>
      </c>
      <c r="T1029" s="60">
        <v>38168</v>
      </c>
      <c r="U1029" s="60">
        <v>38168</v>
      </c>
      <c r="V1029" s="60">
        <v>38168</v>
      </c>
      <c r="W1029" t="s">
        <v>201</v>
      </c>
      <c r="X1029" t="s">
        <v>744</v>
      </c>
      <c r="Y1029" t="s">
        <v>619</v>
      </c>
      <c r="Z1029">
        <v>4.5000001999999997E-2</v>
      </c>
      <c r="AA1029">
        <v>7.9999998000000003E-2</v>
      </c>
      <c r="AB1029">
        <v>1</v>
      </c>
      <c r="AC1029">
        <v>0</v>
      </c>
      <c r="AD1029">
        <v>4</v>
      </c>
      <c r="AE1029">
        <v>1</v>
      </c>
      <c r="AF1029">
        <v>1</v>
      </c>
      <c r="AG1029">
        <v>21</v>
      </c>
      <c r="BP1029" s="60">
        <v>38168</v>
      </c>
      <c r="BQ1029">
        <v>9267268</v>
      </c>
      <c r="BR1029">
        <v>9950224</v>
      </c>
      <c r="BS1029">
        <v>0.93099999</v>
      </c>
      <c r="BT1029">
        <v>682956.25</v>
      </c>
      <c r="BV1029">
        <v>1499069.5</v>
      </c>
      <c r="BW1029">
        <v>206835.7</v>
      </c>
      <c r="BX1029">
        <v>1</v>
      </c>
      <c r="BY1029">
        <v>0</v>
      </c>
      <c r="BZ1029">
        <v>0</v>
      </c>
      <c r="CA1029">
        <v>0</v>
      </c>
      <c r="CC1029">
        <v>0.15549999</v>
      </c>
      <c r="CE1029">
        <v>5.4899997999999998E-2</v>
      </c>
      <c r="CG1029">
        <v>5.1199999000000003E-2</v>
      </c>
      <c r="CR1029">
        <v>0</v>
      </c>
      <c r="CS1029">
        <v>0</v>
      </c>
      <c r="CT1029">
        <v>0</v>
      </c>
      <c r="CU1029">
        <v>0</v>
      </c>
      <c r="CV1029">
        <v>0.64690000000000003</v>
      </c>
      <c r="CW1029">
        <v>0.46479999999999999</v>
      </c>
      <c r="CX1029">
        <v>0.18210000000000001</v>
      </c>
      <c r="CY1029">
        <v>0.34429999999999999</v>
      </c>
      <c r="CZ1029">
        <v>0.34429999999999999</v>
      </c>
      <c r="DA1029">
        <v>0</v>
      </c>
      <c r="DB1029">
        <v>1.6000000000000001E-3</v>
      </c>
      <c r="DC1029">
        <v>7.1999999999999998E-3</v>
      </c>
      <c r="DD1029">
        <v>0</v>
      </c>
      <c r="DE1029">
        <v>0</v>
      </c>
      <c r="DF1029">
        <v>2005</v>
      </c>
      <c r="DG1029">
        <v>0.21130840000000001</v>
      </c>
      <c r="DH1029">
        <v>0.10152793</v>
      </c>
      <c r="DI1029">
        <v>0.10978048</v>
      </c>
      <c r="DJ1029">
        <v>0.13797607000000001</v>
      </c>
      <c r="DK1029">
        <v>0.23950399</v>
      </c>
      <c r="DR1029">
        <v>0</v>
      </c>
      <c r="DS1029">
        <v>0</v>
      </c>
      <c r="DT1029">
        <v>0</v>
      </c>
      <c r="DU1029">
        <v>1</v>
      </c>
      <c r="DV1029">
        <v>45147</v>
      </c>
      <c r="DW1029">
        <v>1499069.5</v>
      </c>
      <c r="DX1029">
        <v>42.599997999999999</v>
      </c>
      <c r="DY1029">
        <v>8.5</v>
      </c>
      <c r="DZ1029">
        <v>33.203999000000003</v>
      </c>
      <c r="EC1029">
        <v>20730</v>
      </c>
      <c r="ED1029">
        <v>412515.09</v>
      </c>
      <c r="EF1029">
        <v>19.899000000000001</v>
      </c>
      <c r="EG1029">
        <v>19044</v>
      </c>
      <c r="EH1029">
        <v>393647.19</v>
      </c>
      <c r="EJ1029">
        <v>20.67</v>
      </c>
      <c r="EN1029">
        <v>863</v>
      </c>
      <c r="EO1029">
        <v>10141.597</v>
      </c>
      <c r="EP1029">
        <v>823</v>
      </c>
      <c r="ES1029">
        <v>0</v>
      </c>
      <c r="EV1029">
        <v>65877</v>
      </c>
      <c r="EW1029">
        <v>0</v>
      </c>
      <c r="EX1029">
        <v>0</v>
      </c>
      <c r="FB1029">
        <v>5613193.5</v>
      </c>
      <c r="FP1029">
        <v>151568.20000000001</v>
      </c>
      <c r="FQ1029">
        <v>223058.78</v>
      </c>
      <c r="FS1029">
        <v>3855.8688999999999</v>
      </c>
      <c r="FW1029">
        <v>378482.84</v>
      </c>
      <c r="FX1029">
        <v>975692.25</v>
      </c>
      <c r="FZ1029">
        <v>179321.67</v>
      </c>
      <c r="GA1029">
        <v>103260.77</v>
      </c>
      <c r="GB1029">
        <v>282582.44</v>
      </c>
      <c r="GC1029">
        <v>891.53497000000004</v>
      </c>
      <c r="GL1029">
        <v>-13003.165999999999</v>
      </c>
      <c r="GM1029">
        <v>4443.0097999999998</v>
      </c>
      <c r="GN1029">
        <v>-2842.9308999999998</v>
      </c>
      <c r="GP1029">
        <v>257.32501000000002</v>
      </c>
      <c r="GQ1029">
        <v>1626503.4</v>
      </c>
      <c r="GR1029">
        <v>-387306.63</v>
      </c>
      <c r="GS1029">
        <v>-387306.63</v>
      </c>
      <c r="HA1029">
        <v>-28146.201000000001</v>
      </c>
      <c r="HB1029">
        <v>-8257.0547000000006</v>
      </c>
      <c r="HE1029">
        <v>-423709.47</v>
      </c>
      <c r="HG1029">
        <v>9287742</v>
      </c>
    </row>
    <row r="1030" spans="1:215" x14ac:dyDescent="0.25">
      <c r="A1030">
        <v>74</v>
      </c>
      <c r="B1030" t="s">
        <v>1079</v>
      </c>
      <c r="C1030">
        <v>2005</v>
      </c>
      <c r="E1030" t="s">
        <v>1080</v>
      </c>
      <c r="F1030">
        <v>1947</v>
      </c>
      <c r="G1030">
        <v>0</v>
      </c>
      <c r="I1030">
        <v>0</v>
      </c>
      <c r="J1030" t="s">
        <v>1081</v>
      </c>
      <c r="K1030" t="s">
        <v>1082</v>
      </c>
      <c r="L1030" t="s">
        <v>1082</v>
      </c>
      <c r="M1030">
        <v>1</v>
      </c>
      <c r="N1030" t="s">
        <v>615</v>
      </c>
      <c r="O1030">
        <v>1</v>
      </c>
      <c r="P1030" t="s">
        <v>616</v>
      </c>
      <c r="Q1030" t="s">
        <v>626</v>
      </c>
      <c r="R1030">
        <v>2</v>
      </c>
      <c r="S1030">
        <v>1</v>
      </c>
      <c r="T1030" s="60">
        <v>38533</v>
      </c>
      <c r="U1030" s="60">
        <v>38533</v>
      </c>
      <c r="V1030" s="60">
        <v>38533</v>
      </c>
      <c r="W1030" t="s">
        <v>201</v>
      </c>
      <c r="X1030" t="s">
        <v>744</v>
      </c>
      <c r="Y1030" t="s">
        <v>619</v>
      </c>
      <c r="Z1030">
        <v>4.5000001999999997E-2</v>
      </c>
      <c r="AA1030">
        <v>7.9999998000000003E-2</v>
      </c>
      <c r="AB1030">
        <v>1</v>
      </c>
      <c r="AC1030">
        <v>0</v>
      </c>
      <c r="AD1030">
        <v>4</v>
      </c>
      <c r="AE1030">
        <v>1</v>
      </c>
      <c r="AF1030">
        <v>1</v>
      </c>
      <c r="AG1030">
        <v>21</v>
      </c>
      <c r="BP1030" s="60">
        <v>38533</v>
      </c>
      <c r="BQ1030">
        <v>9997485</v>
      </c>
      <c r="BR1030">
        <v>10902769</v>
      </c>
      <c r="BS1030">
        <v>0.91700000000000004</v>
      </c>
      <c r="BT1030">
        <v>905284.19</v>
      </c>
      <c r="BV1030">
        <v>1607838.8</v>
      </c>
      <c r="BW1030">
        <v>219163.95</v>
      </c>
      <c r="BX1030">
        <v>1</v>
      </c>
      <c r="BY1030">
        <v>0</v>
      </c>
      <c r="BZ1030">
        <v>0</v>
      </c>
      <c r="CA1030">
        <v>0</v>
      </c>
      <c r="CC1030">
        <v>9.8500006000000001E-2</v>
      </c>
      <c r="CE1030">
        <v>9.6099994999999994E-2</v>
      </c>
      <c r="CG1030">
        <v>4.82E-2</v>
      </c>
      <c r="CR1030">
        <v>0</v>
      </c>
      <c r="CS1030">
        <v>0</v>
      </c>
      <c r="CT1030">
        <v>0</v>
      </c>
      <c r="CU1030">
        <v>0</v>
      </c>
      <c r="CV1030">
        <v>0.65809994999999999</v>
      </c>
      <c r="CW1030">
        <v>0.45330003000000002</v>
      </c>
      <c r="CX1030">
        <v>0.20479998999999999</v>
      </c>
      <c r="CY1030">
        <v>0.33750001000000002</v>
      </c>
      <c r="CZ1030">
        <v>0.33750001000000002</v>
      </c>
      <c r="DA1030">
        <v>0</v>
      </c>
      <c r="DB1030">
        <v>2.3E-3</v>
      </c>
      <c r="DC1030">
        <v>2.0999999999999999E-3</v>
      </c>
      <c r="DD1030">
        <v>0</v>
      </c>
      <c r="DE1030">
        <v>0</v>
      </c>
      <c r="DF1030">
        <v>2006</v>
      </c>
      <c r="DG1030">
        <v>0.20501295</v>
      </c>
      <c r="DH1030">
        <v>0.10251886</v>
      </c>
      <c r="DI1030">
        <v>0.1024941</v>
      </c>
      <c r="DJ1030">
        <v>0.13630965</v>
      </c>
      <c r="DK1030">
        <v>0.23882850999999999</v>
      </c>
      <c r="DR1030">
        <v>0</v>
      </c>
      <c r="DS1030">
        <v>0</v>
      </c>
      <c r="DT1030">
        <v>0</v>
      </c>
      <c r="DU1030">
        <v>1</v>
      </c>
      <c r="DV1030">
        <v>47711</v>
      </c>
      <c r="DW1030">
        <v>1607838.8</v>
      </c>
      <c r="DX1030">
        <v>42.599997999999999</v>
      </c>
      <c r="DY1030">
        <v>7.9000000999999997</v>
      </c>
      <c r="DZ1030">
        <v>33.700001</v>
      </c>
      <c r="EC1030">
        <v>21396</v>
      </c>
      <c r="ED1030">
        <v>437138.22</v>
      </c>
      <c r="EF1030">
        <v>20.431000000000001</v>
      </c>
      <c r="EG1030">
        <v>19676</v>
      </c>
      <c r="EH1030">
        <v>417536.19</v>
      </c>
      <c r="EJ1030">
        <v>21.221001000000001</v>
      </c>
      <c r="EN1030">
        <v>932</v>
      </c>
      <c r="EO1030">
        <v>10954.882</v>
      </c>
      <c r="EP1030">
        <v>788</v>
      </c>
      <c r="ES1030">
        <v>0</v>
      </c>
      <c r="EV1030">
        <v>69107</v>
      </c>
      <c r="EW1030">
        <v>0</v>
      </c>
      <c r="EX1030">
        <v>0</v>
      </c>
      <c r="FB1030">
        <v>5916796.5</v>
      </c>
      <c r="FP1030">
        <v>160638.75</v>
      </c>
      <c r="FQ1030">
        <v>234231.97</v>
      </c>
      <c r="FS1030">
        <v>3963.9560999999999</v>
      </c>
      <c r="FW1030">
        <v>398834.69</v>
      </c>
      <c r="FX1030">
        <v>629892.06000000006</v>
      </c>
      <c r="FZ1030">
        <v>152764.03</v>
      </c>
      <c r="GA1030">
        <v>137365.66</v>
      </c>
      <c r="GB1030">
        <v>290129.69</v>
      </c>
      <c r="GC1030">
        <v>584.24297999999999</v>
      </c>
      <c r="GL1030">
        <v>-21446.453000000001</v>
      </c>
      <c r="GM1030">
        <v>8610.4775000000009</v>
      </c>
      <c r="GN1030">
        <v>-6635.2821999999996</v>
      </c>
      <c r="GP1030">
        <v>-450.19900999999999</v>
      </c>
      <c r="GQ1030">
        <v>1299519.3</v>
      </c>
      <c r="GR1030">
        <v>-427084.47</v>
      </c>
      <c r="GS1030">
        <v>-427084.47</v>
      </c>
      <c r="HA1030">
        <v>-29416.645</v>
      </c>
      <c r="HB1030">
        <v>-11690.754999999999</v>
      </c>
      <c r="HE1030">
        <v>-468191.88</v>
      </c>
      <c r="HG1030">
        <v>10119070</v>
      </c>
    </row>
    <row r="1031" spans="1:215" x14ac:dyDescent="0.25">
      <c r="A1031">
        <v>74</v>
      </c>
      <c r="B1031" t="s">
        <v>1079</v>
      </c>
      <c r="C1031">
        <v>2006</v>
      </c>
      <c r="E1031" t="s">
        <v>1080</v>
      </c>
      <c r="F1031">
        <v>1947</v>
      </c>
      <c r="G1031">
        <v>0</v>
      </c>
      <c r="I1031">
        <v>0</v>
      </c>
      <c r="J1031" t="s">
        <v>1081</v>
      </c>
      <c r="K1031" t="s">
        <v>1082</v>
      </c>
      <c r="L1031" t="s">
        <v>1082</v>
      </c>
      <c r="M1031">
        <v>1</v>
      </c>
      <c r="N1031" t="s">
        <v>615</v>
      </c>
      <c r="O1031">
        <v>1</v>
      </c>
      <c r="P1031" t="s">
        <v>616</v>
      </c>
      <c r="Q1031" t="s">
        <v>626</v>
      </c>
      <c r="R1031">
        <v>2</v>
      </c>
      <c r="S1031">
        <v>1</v>
      </c>
      <c r="T1031" s="60">
        <v>38898</v>
      </c>
      <c r="U1031" s="60">
        <v>38898</v>
      </c>
      <c r="V1031" s="60">
        <v>38898</v>
      </c>
      <c r="W1031" t="s">
        <v>201</v>
      </c>
      <c r="X1031" t="s">
        <v>744</v>
      </c>
      <c r="Y1031" t="s">
        <v>619</v>
      </c>
      <c r="Z1031">
        <v>3.9999999000000001E-2</v>
      </c>
      <c r="AA1031">
        <v>7.9999998000000003E-2</v>
      </c>
      <c r="AB1031">
        <v>1</v>
      </c>
      <c r="AC1031">
        <v>0</v>
      </c>
      <c r="AD1031">
        <v>4</v>
      </c>
      <c r="AE1031">
        <v>1</v>
      </c>
      <c r="AF1031">
        <v>1</v>
      </c>
      <c r="AG1031">
        <v>16</v>
      </c>
      <c r="BP1031" s="60">
        <v>38898</v>
      </c>
      <c r="BQ1031">
        <v>10850217</v>
      </c>
      <c r="BR1031">
        <v>11781722</v>
      </c>
      <c r="BS1031">
        <v>0.92100000000000004</v>
      </c>
      <c r="BT1031">
        <v>931505.13</v>
      </c>
      <c r="BV1031">
        <v>1774918.5</v>
      </c>
      <c r="BW1031">
        <v>235863.27</v>
      </c>
      <c r="BX1031">
        <v>1</v>
      </c>
      <c r="BY1031">
        <v>0</v>
      </c>
      <c r="BZ1031">
        <v>0</v>
      </c>
      <c r="CA1031">
        <v>0</v>
      </c>
      <c r="CC1031">
        <v>0.1174</v>
      </c>
      <c r="CE1031">
        <v>0.1235</v>
      </c>
      <c r="CG1031">
        <v>7.5800002000000005E-2</v>
      </c>
      <c r="CR1031">
        <v>0</v>
      </c>
      <c r="CS1031">
        <v>0</v>
      </c>
      <c r="CT1031">
        <v>0</v>
      </c>
      <c r="CU1031">
        <v>0</v>
      </c>
      <c r="CV1031">
        <v>0.30290001999999999</v>
      </c>
      <c r="CW1031">
        <v>7.8299998999999995E-2</v>
      </c>
      <c r="CX1031">
        <v>0.22459999</v>
      </c>
      <c r="CY1031">
        <v>0.38349998000000002</v>
      </c>
      <c r="CZ1031">
        <v>0</v>
      </c>
      <c r="DA1031">
        <v>0.22459999</v>
      </c>
      <c r="DB1031">
        <v>1.6999999999999999E-3</v>
      </c>
      <c r="DC1031">
        <v>5.6700001999999999E-2</v>
      </c>
      <c r="DD1031">
        <v>0.15079999999999999</v>
      </c>
      <c r="DE1031">
        <v>0</v>
      </c>
      <c r="DF1031">
        <v>2007</v>
      </c>
      <c r="DG1031">
        <v>0.20521887</v>
      </c>
      <c r="DH1031">
        <v>0.10276966</v>
      </c>
      <c r="DI1031">
        <v>0.10244921</v>
      </c>
      <c r="DJ1031">
        <v>0.13288680999999999</v>
      </c>
      <c r="DK1031">
        <v>0.23565647000000001</v>
      </c>
      <c r="DR1031">
        <v>0</v>
      </c>
      <c r="DS1031">
        <v>0</v>
      </c>
      <c r="DT1031">
        <v>0</v>
      </c>
      <c r="DU1031">
        <v>1</v>
      </c>
      <c r="DV1031">
        <v>51606</v>
      </c>
      <c r="DW1031">
        <v>1774918.5</v>
      </c>
      <c r="DX1031">
        <v>42.299999</v>
      </c>
      <c r="DY1031">
        <v>7.5</v>
      </c>
      <c r="DZ1031">
        <v>34.394001000000003</v>
      </c>
      <c r="EC1031">
        <v>22562</v>
      </c>
      <c r="ED1031">
        <v>480396.94</v>
      </c>
      <c r="EF1031">
        <v>21.292000000000002</v>
      </c>
      <c r="EG1031">
        <v>20817</v>
      </c>
      <c r="EH1031">
        <v>460044.59</v>
      </c>
      <c r="EJ1031">
        <v>22.099001000000001</v>
      </c>
      <c r="EN1031">
        <v>896</v>
      </c>
      <c r="EO1031">
        <v>10812.333000000001</v>
      </c>
      <c r="EP1031">
        <v>849</v>
      </c>
      <c r="ES1031">
        <v>0</v>
      </c>
      <c r="EV1031">
        <v>74168</v>
      </c>
      <c r="EW1031">
        <v>0</v>
      </c>
      <c r="EX1031">
        <v>0</v>
      </c>
      <c r="FB1031">
        <v>6498048</v>
      </c>
      <c r="FP1031">
        <v>169801.72</v>
      </c>
      <c r="FQ1031">
        <v>249740.23</v>
      </c>
      <c r="FS1031">
        <v>6936.0771000000004</v>
      </c>
      <c r="FW1031">
        <v>426478.03</v>
      </c>
      <c r="FX1031">
        <v>854078.13</v>
      </c>
      <c r="FZ1031">
        <v>177826.94</v>
      </c>
      <c r="GA1031">
        <v>154683.01999999999</v>
      </c>
      <c r="GB1031">
        <v>332509.96999999997</v>
      </c>
      <c r="GC1031">
        <v>1342.45</v>
      </c>
      <c r="GG1031">
        <v>6647.77</v>
      </c>
      <c r="GL1031">
        <v>-23571.991999999998</v>
      </c>
      <c r="GM1031">
        <v>71657.085999999996</v>
      </c>
      <c r="GN1031">
        <v>-66168.172000000006</v>
      </c>
      <c r="GP1031">
        <v>494.60998999999998</v>
      </c>
      <c r="GQ1031">
        <v>1603467.9</v>
      </c>
      <c r="GR1031">
        <v>-467102.03</v>
      </c>
      <c r="GS1031">
        <v>-467102.03</v>
      </c>
      <c r="HA1031">
        <v>-30245.511999999999</v>
      </c>
      <c r="HB1031">
        <v>-10174.048000000001</v>
      </c>
      <c r="HE1031">
        <v>-507521.59</v>
      </c>
      <c r="HG1031">
        <v>11215016</v>
      </c>
    </row>
    <row r="1032" spans="1:215" x14ac:dyDescent="0.25">
      <c r="A1032">
        <v>74</v>
      </c>
      <c r="B1032" t="s">
        <v>1079</v>
      </c>
      <c r="C1032">
        <v>2007</v>
      </c>
      <c r="E1032" t="s">
        <v>1080</v>
      </c>
      <c r="F1032">
        <v>1947</v>
      </c>
      <c r="G1032">
        <v>0</v>
      </c>
      <c r="I1032">
        <v>0</v>
      </c>
      <c r="J1032" t="s">
        <v>1081</v>
      </c>
      <c r="K1032" t="s">
        <v>1082</v>
      </c>
      <c r="L1032" t="s">
        <v>1082</v>
      </c>
      <c r="M1032">
        <v>1</v>
      </c>
      <c r="N1032" t="s">
        <v>615</v>
      </c>
      <c r="O1032">
        <v>1</v>
      </c>
      <c r="P1032" t="s">
        <v>616</v>
      </c>
      <c r="Q1032" t="s">
        <v>626</v>
      </c>
      <c r="R1032">
        <v>2</v>
      </c>
      <c r="S1032">
        <v>1</v>
      </c>
      <c r="T1032" s="60">
        <v>39263</v>
      </c>
      <c r="U1032" s="60">
        <v>39263</v>
      </c>
      <c r="V1032" s="60">
        <v>39263</v>
      </c>
      <c r="W1032" t="s">
        <v>201</v>
      </c>
      <c r="X1032" t="s">
        <v>744</v>
      </c>
      <c r="Y1032" t="s">
        <v>619</v>
      </c>
      <c r="Z1032">
        <v>3.9999999000000001E-2</v>
      </c>
      <c r="AA1032">
        <v>7.9999998000000003E-2</v>
      </c>
      <c r="AB1032">
        <v>1</v>
      </c>
      <c r="AC1032">
        <v>0</v>
      </c>
      <c r="AD1032">
        <v>4</v>
      </c>
      <c r="AE1032">
        <v>1</v>
      </c>
      <c r="AF1032">
        <v>1</v>
      </c>
      <c r="AG1032">
        <v>13</v>
      </c>
      <c r="BP1032" s="60">
        <v>39263</v>
      </c>
      <c r="BQ1032">
        <v>12032215</v>
      </c>
      <c r="BR1032">
        <v>12962480</v>
      </c>
      <c r="BS1032">
        <v>0.92800002999999998</v>
      </c>
      <c r="BT1032">
        <v>930265.38</v>
      </c>
      <c r="BV1032">
        <v>1908519.6</v>
      </c>
      <c r="BW1032">
        <v>257095.47</v>
      </c>
      <c r="BX1032">
        <v>1</v>
      </c>
      <c r="BY1032">
        <v>0</v>
      </c>
      <c r="BZ1032">
        <v>0</v>
      </c>
      <c r="CA1032">
        <v>0</v>
      </c>
      <c r="CC1032">
        <v>0.18080001000000001</v>
      </c>
      <c r="CE1032">
        <v>0.1318</v>
      </c>
      <c r="CG1032">
        <v>0.1168</v>
      </c>
      <c r="CR1032">
        <v>0</v>
      </c>
      <c r="CS1032">
        <v>0</v>
      </c>
      <c r="CT1032">
        <v>0</v>
      </c>
      <c r="CU1032">
        <v>0</v>
      </c>
      <c r="CV1032">
        <v>0.34</v>
      </c>
      <c r="CW1032">
        <v>9.9900000000000003E-2</v>
      </c>
      <c r="CX1032">
        <v>0.24010000000000001</v>
      </c>
      <c r="CY1032">
        <v>0.37549999000000001</v>
      </c>
      <c r="CZ1032">
        <v>1.8999999E-2</v>
      </c>
      <c r="DA1032">
        <v>0.24010000000000001</v>
      </c>
      <c r="DB1032">
        <v>0</v>
      </c>
      <c r="DC1032">
        <v>4.2900000000000001E-2</v>
      </c>
      <c r="DD1032">
        <v>0.15120001</v>
      </c>
      <c r="DE1032">
        <v>0</v>
      </c>
      <c r="DF1032">
        <v>2008</v>
      </c>
      <c r="DG1032">
        <v>0.20512420000000001</v>
      </c>
      <c r="DH1032">
        <v>0.10245905</v>
      </c>
      <c r="DI1032">
        <v>0.10266515</v>
      </c>
      <c r="DJ1032">
        <v>0.13470936999999999</v>
      </c>
      <c r="DK1032">
        <v>0.23716843000000001</v>
      </c>
      <c r="DR1032">
        <v>0</v>
      </c>
      <c r="DS1032">
        <v>0</v>
      </c>
      <c r="DT1032">
        <v>0</v>
      </c>
      <c r="DU1032">
        <v>1</v>
      </c>
      <c r="DV1032">
        <v>51547</v>
      </c>
      <c r="DW1032">
        <v>1908519.6</v>
      </c>
      <c r="DX1032">
        <v>42.299999</v>
      </c>
      <c r="DY1032">
        <v>8</v>
      </c>
      <c r="DZ1032">
        <v>37.025002000000001</v>
      </c>
      <c r="EC1032">
        <v>23700</v>
      </c>
      <c r="ED1032">
        <v>525546.5</v>
      </c>
      <c r="EF1032">
        <v>22.174999</v>
      </c>
      <c r="EG1032">
        <v>21886</v>
      </c>
      <c r="EH1032">
        <v>503446.06</v>
      </c>
      <c r="EJ1032">
        <v>23.003</v>
      </c>
      <c r="EN1032">
        <v>945</v>
      </c>
      <c r="EO1032">
        <v>11923.197</v>
      </c>
      <c r="EP1032">
        <v>869</v>
      </c>
      <c r="ES1032">
        <v>0</v>
      </c>
      <c r="EV1032">
        <v>75247</v>
      </c>
      <c r="EW1032">
        <v>0</v>
      </c>
      <c r="EX1032">
        <v>0</v>
      </c>
      <c r="FB1032">
        <v>7127008.5</v>
      </c>
      <c r="FI1032">
        <v>13111049</v>
      </c>
      <c r="FP1032">
        <v>179316.88</v>
      </c>
      <c r="FQ1032">
        <v>269570.84000000003</v>
      </c>
      <c r="FS1032">
        <v>7900.0918000000001</v>
      </c>
      <c r="FW1032">
        <v>456787.81</v>
      </c>
      <c r="FX1032">
        <v>1611783</v>
      </c>
      <c r="FZ1032">
        <v>209510.14</v>
      </c>
      <c r="GA1032">
        <v>183681.92000000001</v>
      </c>
      <c r="GB1032">
        <v>393192.06</v>
      </c>
      <c r="GC1032">
        <v>631.40697999999998</v>
      </c>
      <c r="GG1032">
        <v>1200.5719999999999</v>
      </c>
      <c r="GL1032">
        <v>-29256.342000000001</v>
      </c>
      <c r="GM1032">
        <v>117906.74</v>
      </c>
      <c r="GN1032">
        <v>-111293.12</v>
      </c>
      <c r="GP1032">
        <v>10495.638999999999</v>
      </c>
      <c r="GQ1032">
        <v>2451447.7999999998</v>
      </c>
      <c r="GR1032">
        <v>-511709.03</v>
      </c>
      <c r="GS1032">
        <v>-511709.03</v>
      </c>
      <c r="HA1032">
        <v>-34589.597999999998</v>
      </c>
      <c r="HB1032">
        <v>-9116.1758000000009</v>
      </c>
      <c r="HE1032">
        <v>-555414.81000000006</v>
      </c>
      <c r="HG1032">
        <v>13111049</v>
      </c>
    </row>
    <row r="1033" spans="1:215" x14ac:dyDescent="0.25">
      <c r="A1033">
        <v>74</v>
      </c>
      <c r="B1033" t="s">
        <v>1079</v>
      </c>
      <c r="C1033">
        <v>2008</v>
      </c>
      <c r="E1033" t="s">
        <v>1080</v>
      </c>
      <c r="F1033">
        <v>1947</v>
      </c>
      <c r="G1033">
        <v>0</v>
      </c>
      <c r="I1033">
        <v>0</v>
      </c>
      <c r="J1033" t="s">
        <v>1081</v>
      </c>
      <c r="K1033" t="s">
        <v>1082</v>
      </c>
      <c r="L1033" t="s">
        <v>1082</v>
      </c>
      <c r="M1033">
        <v>1</v>
      </c>
      <c r="N1033" t="s">
        <v>615</v>
      </c>
      <c r="O1033">
        <v>1</v>
      </c>
      <c r="P1033" t="s">
        <v>616</v>
      </c>
      <c r="Q1033" t="s">
        <v>626</v>
      </c>
      <c r="R1033">
        <v>2</v>
      </c>
      <c r="S1033">
        <v>1</v>
      </c>
      <c r="T1033" s="60">
        <v>39629</v>
      </c>
      <c r="U1033" s="60">
        <v>39629</v>
      </c>
      <c r="V1033" s="60">
        <v>39629</v>
      </c>
      <c r="W1033" t="s">
        <v>201</v>
      </c>
      <c r="X1033" t="s">
        <v>744</v>
      </c>
      <c r="Y1033" t="s">
        <v>619</v>
      </c>
      <c r="Z1033">
        <v>3.9999999000000001E-2</v>
      </c>
      <c r="AA1033">
        <v>7.9999998000000003E-2</v>
      </c>
      <c r="AB1033">
        <v>1</v>
      </c>
      <c r="AC1033">
        <v>0</v>
      </c>
      <c r="AD1033">
        <v>4</v>
      </c>
      <c r="AE1033">
        <v>1</v>
      </c>
      <c r="AF1033">
        <v>1</v>
      </c>
      <c r="AG1033">
        <v>13</v>
      </c>
      <c r="BP1033" s="60">
        <v>39629</v>
      </c>
      <c r="BQ1033">
        <v>12816218</v>
      </c>
      <c r="BR1033">
        <v>13740335</v>
      </c>
      <c r="BS1033">
        <v>0.93300002999999998</v>
      </c>
      <c r="BT1033">
        <v>924117.31</v>
      </c>
      <c r="BV1033">
        <v>1965064.1</v>
      </c>
      <c r="BW1033">
        <v>292578.90999999997</v>
      </c>
      <c r="BX1033">
        <v>1</v>
      </c>
      <c r="BY1033">
        <v>0</v>
      </c>
      <c r="BZ1033">
        <v>0</v>
      </c>
      <c r="CA1033">
        <v>0</v>
      </c>
      <c r="CC1033">
        <v>-7.4000000999999996E-2</v>
      </c>
      <c r="CE1033">
        <v>6.8999998000000007E-2</v>
      </c>
      <c r="CG1033">
        <v>9.1700003000000002E-2</v>
      </c>
      <c r="CR1033">
        <v>0</v>
      </c>
      <c r="CS1033">
        <v>0</v>
      </c>
      <c r="CT1033">
        <v>0</v>
      </c>
      <c r="CU1033">
        <v>0</v>
      </c>
      <c r="CV1033">
        <v>0.33689999999999998</v>
      </c>
      <c r="CW1033">
        <v>0.11229999</v>
      </c>
      <c r="CX1033">
        <v>0.22459999</v>
      </c>
      <c r="CY1033">
        <v>0.35819997999999997</v>
      </c>
      <c r="CZ1033">
        <v>2.1899999999999999E-2</v>
      </c>
      <c r="DA1033">
        <v>0.22459999</v>
      </c>
      <c r="DB1033">
        <v>0</v>
      </c>
      <c r="DC1033">
        <v>1.7899999E-2</v>
      </c>
      <c r="DD1033">
        <v>0.20120001000000001</v>
      </c>
      <c r="DE1033">
        <v>0</v>
      </c>
      <c r="DF1033">
        <v>2009</v>
      </c>
      <c r="DG1033">
        <v>0.20510764000000001</v>
      </c>
      <c r="DH1033">
        <v>0.10191833</v>
      </c>
      <c r="DI1033">
        <v>0.10318932</v>
      </c>
      <c r="DJ1033">
        <v>0.14889026</v>
      </c>
      <c r="DK1033">
        <v>0.25080859999999999</v>
      </c>
      <c r="DR1033">
        <v>0</v>
      </c>
      <c r="DS1033">
        <v>0</v>
      </c>
      <c r="DT1033">
        <v>0</v>
      </c>
      <c r="DU1033">
        <v>1</v>
      </c>
      <c r="DV1033">
        <v>52401</v>
      </c>
      <c r="DW1033">
        <v>1965064.1</v>
      </c>
      <c r="DX1033">
        <v>42.5</v>
      </c>
      <c r="DY1033">
        <v>8</v>
      </c>
      <c r="DZ1033">
        <v>37.500999</v>
      </c>
      <c r="EC1033">
        <v>24763</v>
      </c>
      <c r="ED1033">
        <v>570001.81000000006</v>
      </c>
      <c r="EF1033">
        <v>23.018000000000001</v>
      </c>
      <c r="EG1033">
        <v>22918</v>
      </c>
      <c r="EH1033">
        <v>546892.06000000006</v>
      </c>
      <c r="EJ1033">
        <v>23.863001000000001</v>
      </c>
      <c r="EN1033">
        <v>935</v>
      </c>
      <c r="EO1033">
        <v>12.025475</v>
      </c>
      <c r="EP1033">
        <v>910</v>
      </c>
      <c r="ES1033">
        <v>0</v>
      </c>
      <c r="EV1033">
        <v>77164</v>
      </c>
      <c r="EW1033">
        <v>0</v>
      </c>
      <c r="EX1033">
        <v>0</v>
      </c>
      <c r="FB1033">
        <v>7711735.5</v>
      </c>
      <c r="FI1033">
        <v>11960187</v>
      </c>
      <c r="FP1033">
        <v>191706.81</v>
      </c>
      <c r="FQ1033">
        <v>292568.56</v>
      </c>
      <c r="FS1033">
        <v>6952.52</v>
      </c>
      <c r="FW1033">
        <v>491227.91</v>
      </c>
      <c r="FX1033">
        <v>-1408701.3</v>
      </c>
      <c r="FZ1033">
        <v>166134.53</v>
      </c>
      <c r="GA1033">
        <v>186773</v>
      </c>
      <c r="GB1033">
        <v>352907.53</v>
      </c>
      <c r="GG1033">
        <v>309.82299999999998</v>
      </c>
      <c r="GL1033">
        <v>-25800.546999999999</v>
      </c>
      <c r="GM1033">
        <v>86760.241999999998</v>
      </c>
      <c r="GN1033">
        <v>-76721.062999999995</v>
      </c>
      <c r="GP1033">
        <v>4139.8872000000001</v>
      </c>
      <c r="GQ1033">
        <v>-575877.5</v>
      </c>
      <c r="GR1033">
        <v>-557189.88</v>
      </c>
      <c r="GS1033">
        <v>-557189.88</v>
      </c>
      <c r="HA1033">
        <v>-31328.434000000001</v>
      </c>
      <c r="HB1033">
        <v>-9937.6581999999999</v>
      </c>
      <c r="HE1033">
        <v>-598455.93999999994</v>
      </c>
      <c r="HG1033">
        <v>11936716</v>
      </c>
    </row>
    <row r="1034" spans="1:215" x14ac:dyDescent="0.25">
      <c r="A1034">
        <v>74</v>
      </c>
      <c r="B1034" t="s">
        <v>1079</v>
      </c>
      <c r="C1034">
        <v>2009</v>
      </c>
      <c r="E1034" t="s">
        <v>1080</v>
      </c>
      <c r="F1034">
        <v>1947</v>
      </c>
      <c r="G1034">
        <v>0</v>
      </c>
      <c r="I1034">
        <v>0</v>
      </c>
      <c r="J1034" t="s">
        <v>1081</v>
      </c>
      <c r="K1034" t="s">
        <v>1082</v>
      </c>
      <c r="L1034" t="s">
        <v>1082</v>
      </c>
      <c r="M1034">
        <v>1</v>
      </c>
      <c r="N1034" t="s">
        <v>615</v>
      </c>
      <c r="O1034">
        <v>1</v>
      </c>
      <c r="P1034" t="s">
        <v>616</v>
      </c>
      <c r="Q1034" t="s">
        <v>626</v>
      </c>
      <c r="R1034">
        <v>2</v>
      </c>
      <c r="S1034">
        <v>1</v>
      </c>
      <c r="T1034" s="60">
        <v>39994</v>
      </c>
      <c r="U1034" s="60">
        <v>39994</v>
      </c>
      <c r="V1034" s="60">
        <v>39994</v>
      </c>
      <c r="W1034" t="s">
        <v>201</v>
      </c>
      <c r="X1034" t="s">
        <v>744</v>
      </c>
      <c r="Y1034" t="s">
        <v>619</v>
      </c>
      <c r="Z1034">
        <v>3.9999999000000001E-2</v>
      </c>
      <c r="AA1034">
        <v>7.9999998000000003E-2</v>
      </c>
      <c r="AB1034">
        <v>1</v>
      </c>
      <c r="AC1034">
        <v>0</v>
      </c>
      <c r="AD1034">
        <v>4</v>
      </c>
      <c r="AE1034">
        <v>1</v>
      </c>
      <c r="AF1034">
        <v>1</v>
      </c>
      <c r="AG1034">
        <v>30</v>
      </c>
      <c r="BP1034" s="60">
        <v>39994</v>
      </c>
      <c r="BQ1034">
        <v>12553986</v>
      </c>
      <c r="BR1034">
        <v>14908279</v>
      </c>
      <c r="BS1034">
        <v>0.84199995000000005</v>
      </c>
      <c r="BT1034">
        <v>2354293.2999999998</v>
      </c>
      <c r="BV1034">
        <v>2081259.5</v>
      </c>
      <c r="BW1034">
        <v>302068.69</v>
      </c>
      <c r="BX1034">
        <v>1</v>
      </c>
      <c r="BY1034">
        <v>0</v>
      </c>
      <c r="BZ1034">
        <v>0</v>
      </c>
      <c r="CA1034">
        <v>0</v>
      </c>
      <c r="CC1034">
        <v>-0.24110001</v>
      </c>
      <c r="CE1034">
        <v>-6.0399998000000003E-2</v>
      </c>
      <c r="CG1034">
        <v>3.7000000000000002E-3</v>
      </c>
      <c r="CR1034">
        <v>0</v>
      </c>
      <c r="CS1034">
        <v>0</v>
      </c>
      <c r="CT1034">
        <v>0</v>
      </c>
      <c r="CU1034">
        <v>0</v>
      </c>
      <c r="CV1034">
        <v>0.27010000000000001</v>
      </c>
      <c r="CW1034">
        <v>0.1188</v>
      </c>
      <c r="CX1034">
        <v>0.15129999999999999</v>
      </c>
      <c r="CY1034">
        <v>0.30739999000000001</v>
      </c>
      <c r="CZ1034">
        <v>2.7899999000000002E-2</v>
      </c>
      <c r="DA1034">
        <v>0.15129999999999999</v>
      </c>
      <c r="DB1034">
        <v>0</v>
      </c>
      <c r="DC1034">
        <v>9.8999999000000005E-2</v>
      </c>
      <c r="DD1034">
        <v>0.18779999</v>
      </c>
      <c r="DE1034">
        <v>0</v>
      </c>
      <c r="DF1034">
        <v>2010</v>
      </c>
      <c r="DG1034">
        <v>0.21219999</v>
      </c>
      <c r="DH1034">
        <v>0.1099</v>
      </c>
      <c r="DI1034">
        <v>0.1023</v>
      </c>
      <c r="DJ1034">
        <v>0.16039999999999999</v>
      </c>
      <c r="DK1034">
        <v>0.27029999999999998</v>
      </c>
      <c r="DR1034">
        <v>0</v>
      </c>
      <c r="DS1034">
        <v>0</v>
      </c>
      <c r="DT1034">
        <v>0</v>
      </c>
      <c r="DU1034">
        <v>0</v>
      </c>
      <c r="DV1034">
        <v>53762</v>
      </c>
      <c r="DW1034">
        <v>2081259.5</v>
      </c>
      <c r="DX1034">
        <v>42.599997999999999</v>
      </c>
      <c r="DY1034">
        <v>8</v>
      </c>
      <c r="DZ1034">
        <v>38.712001999999998</v>
      </c>
      <c r="EC1034">
        <v>25793</v>
      </c>
      <c r="ED1034">
        <v>615918.5</v>
      </c>
      <c r="EF1034">
        <v>23.879000000000001</v>
      </c>
      <c r="EG1034">
        <v>23905</v>
      </c>
      <c r="EH1034">
        <v>591299.56000000006</v>
      </c>
      <c r="EJ1034">
        <v>24.735001</v>
      </c>
      <c r="EN1034">
        <v>950</v>
      </c>
      <c r="EO1034">
        <v>12555.787</v>
      </c>
      <c r="EP1034">
        <v>938</v>
      </c>
      <c r="ES1034">
        <v>0</v>
      </c>
      <c r="EV1034">
        <v>79555</v>
      </c>
      <c r="EW1034">
        <v>0</v>
      </c>
      <c r="EX1034">
        <v>0</v>
      </c>
      <c r="FB1034">
        <v>8368883</v>
      </c>
      <c r="FI1034">
        <v>8795819</v>
      </c>
      <c r="FP1034">
        <v>208978.08</v>
      </c>
      <c r="FQ1034">
        <v>311081.96999999997</v>
      </c>
      <c r="FS1034">
        <v>6471.0801000000001</v>
      </c>
      <c r="FW1034">
        <v>526531.13</v>
      </c>
      <c r="FX1034">
        <v>-3101078.8</v>
      </c>
      <c r="FZ1034">
        <v>61455.434000000001</v>
      </c>
      <c r="GA1034">
        <v>139133.53</v>
      </c>
      <c r="GB1034">
        <v>200588.95</v>
      </c>
      <c r="GL1034">
        <v>-17509.991999999998</v>
      </c>
      <c r="GM1034">
        <v>-84776.202999999994</v>
      </c>
      <c r="GN1034">
        <v>-17063.006000000001</v>
      </c>
      <c r="GP1034">
        <v>-815.34997999999996</v>
      </c>
      <c r="GQ1034">
        <v>-2494074.5</v>
      </c>
      <c r="GR1034">
        <v>-604103.38</v>
      </c>
      <c r="GS1034">
        <v>-604103.38</v>
      </c>
      <c r="HA1034">
        <v>-31668.787</v>
      </c>
      <c r="HB1034">
        <v>-11049.869000000001</v>
      </c>
      <c r="HE1034">
        <v>-646822.06000000006</v>
      </c>
      <c r="HG1034">
        <v>8795819</v>
      </c>
    </row>
    <row r="1035" spans="1:215" x14ac:dyDescent="0.25">
      <c r="A1035">
        <v>74</v>
      </c>
      <c r="B1035" t="s">
        <v>1079</v>
      </c>
      <c r="C1035">
        <v>2010</v>
      </c>
      <c r="E1035" t="s">
        <v>1080</v>
      </c>
      <c r="F1035">
        <v>1947</v>
      </c>
      <c r="G1035">
        <v>0</v>
      </c>
      <c r="I1035">
        <v>0</v>
      </c>
      <c r="J1035" t="s">
        <v>1081</v>
      </c>
      <c r="K1035" t="s">
        <v>1082</v>
      </c>
      <c r="L1035" t="s">
        <v>1082</v>
      </c>
      <c r="M1035">
        <v>1</v>
      </c>
      <c r="N1035" t="s">
        <v>615</v>
      </c>
      <c r="O1035">
        <v>1</v>
      </c>
      <c r="P1035" t="s">
        <v>616</v>
      </c>
      <c r="Q1035" t="s">
        <v>626</v>
      </c>
      <c r="R1035">
        <v>2</v>
      </c>
      <c r="S1035">
        <v>1</v>
      </c>
      <c r="T1035" s="60">
        <v>40359</v>
      </c>
      <c r="U1035" s="60">
        <v>40359</v>
      </c>
      <c r="V1035" s="60">
        <v>40359</v>
      </c>
      <c r="W1035" t="s">
        <v>201</v>
      </c>
      <c r="X1035" t="s">
        <v>744</v>
      </c>
      <c r="Y1035" t="s">
        <v>619</v>
      </c>
      <c r="Z1035">
        <v>3.9999999000000001E-2</v>
      </c>
      <c r="AA1035">
        <v>7.9999998000000003E-2</v>
      </c>
      <c r="AB1035">
        <v>1</v>
      </c>
      <c r="AC1035">
        <v>0</v>
      </c>
      <c r="AD1035">
        <v>4</v>
      </c>
      <c r="AE1035">
        <v>1</v>
      </c>
      <c r="AF1035">
        <v>1</v>
      </c>
      <c r="AG1035">
        <v>30</v>
      </c>
      <c r="BP1035" s="60">
        <v>40359</v>
      </c>
      <c r="BQ1035">
        <v>12243713</v>
      </c>
      <c r="BR1035">
        <v>15601461</v>
      </c>
      <c r="BS1035">
        <v>0.78500002999999996</v>
      </c>
      <c r="BT1035">
        <v>3357748.5</v>
      </c>
      <c r="BV1035">
        <v>1993516.9</v>
      </c>
      <c r="BW1035">
        <v>327447.65999999997</v>
      </c>
      <c r="BX1035">
        <v>1</v>
      </c>
      <c r="BY1035">
        <v>0</v>
      </c>
      <c r="BZ1035">
        <v>0</v>
      </c>
      <c r="CA1035">
        <v>0</v>
      </c>
      <c r="CC1035">
        <v>0.15020000999999999</v>
      </c>
      <c r="CE1035">
        <v>-6.8499997000000007E-2</v>
      </c>
      <c r="CG1035">
        <v>1.29E-2</v>
      </c>
      <c r="CJ1035">
        <v>3.0421857E-2</v>
      </c>
      <c r="CR1035">
        <v>0</v>
      </c>
      <c r="CS1035">
        <v>0</v>
      </c>
      <c r="CT1035">
        <v>0</v>
      </c>
      <c r="CU1035">
        <v>1</v>
      </c>
      <c r="CV1035">
        <v>0.3125</v>
      </c>
      <c r="CW1035">
        <v>0.1129</v>
      </c>
      <c r="CX1035">
        <v>0.1996</v>
      </c>
      <c r="CY1035">
        <v>0.22889999999999999</v>
      </c>
      <c r="CZ1035">
        <v>2.9300000999999999E-2</v>
      </c>
      <c r="DA1035">
        <v>0.1996</v>
      </c>
      <c r="DB1035">
        <v>0</v>
      </c>
      <c r="DC1035">
        <v>6.4199998999999994E-2</v>
      </c>
      <c r="DD1035">
        <v>0.19040000000000001</v>
      </c>
      <c r="DE1035">
        <v>0</v>
      </c>
      <c r="DF1035">
        <v>2011</v>
      </c>
      <c r="DG1035">
        <v>0.20649998999999999</v>
      </c>
      <c r="DH1035">
        <v>0.1111</v>
      </c>
      <c r="DI1035">
        <v>9.5399998E-2</v>
      </c>
      <c r="DJ1035">
        <v>0.18190001</v>
      </c>
      <c r="DK1035">
        <v>0.29299997999999999</v>
      </c>
      <c r="DR1035">
        <v>0</v>
      </c>
      <c r="DS1035">
        <v>0</v>
      </c>
      <c r="DT1035">
        <v>0</v>
      </c>
      <c r="DU1035">
        <v>0</v>
      </c>
      <c r="DV1035">
        <v>49097</v>
      </c>
      <c r="DW1035">
        <v>1993516.9</v>
      </c>
      <c r="DX1035">
        <v>43.400002000000001</v>
      </c>
      <c r="DY1035">
        <v>8.8299999000000007</v>
      </c>
      <c r="DZ1035">
        <v>40.603999999999999</v>
      </c>
      <c r="EA1035">
        <v>4249</v>
      </c>
      <c r="EB1035">
        <v>4093</v>
      </c>
      <c r="EC1035">
        <v>27089</v>
      </c>
      <c r="ED1035">
        <v>671618</v>
      </c>
      <c r="EE1035">
        <v>65.849997999999999</v>
      </c>
      <c r="EF1035">
        <v>24.792998999999998</v>
      </c>
      <c r="EG1035">
        <v>22736</v>
      </c>
      <c r="EH1035">
        <v>608687.75</v>
      </c>
      <c r="EI1035">
        <v>65.839995999999999</v>
      </c>
      <c r="EJ1035">
        <v>26.771999000000001</v>
      </c>
      <c r="EN1035">
        <v>772</v>
      </c>
      <c r="EO1035">
        <v>10696.98</v>
      </c>
      <c r="EP1035">
        <v>3581</v>
      </c>
      <c r="ES1035">
        <v>0</v>
      </c>
      <c r="EV1035">
        <v>84528</v>
      </c>
      <c r="EW1035">
        <v>0</v>
      </c>
      <c r="EX1035">
        <v>0</v>
      </c>
      <c r="FB1035">
        <v>9148446</v>
      </c>
      <c r="FI1035">
        <v>9997859</v>
      </c>
      <c r="FP1035">
        <v>224330.06</v>
      </c>
      <c r="FQ1035">
        <v>291683.38</v>
      </c>
      <c r="FS1035">
        <v>6185.7377999999999</v>
      </c>
      <c r="FW1035">
        <v>522199.16</v>
      </c>
      <c r="FX1035">
        <v>1160258.8</v>
      </c>
      <c r="FZ1035">
        <v>133218.31</v>
      </c>
      <c r="GA1035">
        <v>117813.57</v>
      </c>
      <c r="GB1035">
        <v>251031.89</v>
      </c>
      <c r="GL1035">
        <v>-19323.234</v>
      </c>
      <c r="GM1035">
        <v>3258.9789999999998</v>
      </c>
      <c r="GN1035">
        <v>-516.77599999999995</v>
      </c>
      <c r="GP1035">
        <v>1224.7841000000001</v>
      </c>
      <c r="GQ1035">
        <v>1918133.6</v>
      </c>
      <c r="GR1035">
        <v>-653727.93999999994</v>
      </c>
      <c r="GS1035">
        <v>-653727.93999999994</v>
      </c>
      <c r="HA1035">
        <v>-32734.673999999999</v>
      </c>
      <c r="HB1035">
        <v>-10998.782999999999</v>
      </c>
      <c r="HE1035">
        <v>-697461.38</v>
      </c>
      <c r="HG1035">
        <v>10016491</v>
      </c>
    </row>
    <row r="1036" spans="1:215" x14ac:dyDescent="0.25">
      <c r="A1036">
        <v>74</v>
      </c>
      <c r="B1036" t="s">
        <v>1079</v>
      </c>
      <c r="C1036">
        <v>2011</v>
      </c>
      <c r="E1036" t="s">
        <v>1080</v>
      </c>
      <c r="F1036">
        <v>1947</v>
      </c>
      <c r="G1036">
        <v>0</v>
      </c>
      <c r="I1036">
        <v>0</v>
      </c>
      <c r="J1036" t="s">
        <v>1081</v>
      </c>
      <c r="K1036" t="s">
        <v>1082</v>
      </c>
      <c r="L1036" t="s">
        <v>1082</v>
      </c>
      <c r="M1036">
        <v>1</v>
      </c>
      <c r="N1036" t="s">
        <v>615</v>
      </c>
      <c r="O1036">
        <v>1</v>
      </c>
      <c r="P1036" t="s">
        <v>616</v>
      </c>
      <c r="Q1036" t="s">
        <v>626</v>
      </c>
      <c r="R1036">
        <v>2</v>
      </c>
      <c r="S1036">
        <v>1</v>
      </c>
      <c r="T1036" s="60">
        <v>40724</v>
      </c>
      <c r="U1036" s="60">
        <v>40724</v>
      </c>
      <c r="V1036" s="60">
        <v>40724</v>
      </c>
      <c r="W1036" t="s">
        <v>201</v>
      </c>
      <c r="X1036" t="s">
        <v>744</v>
      </c>
      <c r="Y1036" t="s">
        <v>619</v>
      </c>
      <c r="Z1036">
        <v>3.5000000000000003E-2</v>
      </c>
      <c r="AA1036">
        <v>7.7500000999999999E-2</v>
      </c>
      <c r="AB1036">
        <v>1</v>
      </c>
      <c r="AC1036">
        <v>0</v>
      </c>
      <c r="AD1036">
        <v>4</v>
      </c>
      <c r="AE1036">
        <v>1</v>
      </c>
      <c r="AF1036">
        <v>1</v>
      </c>
      <c r="AG1036">
        <v>30</v>
      </c>
      <c r="BP1036" s="60">
        <v>40724</v>
      </c>
      <c r="BQ1036">
        <v>11855217</v>
      </c>
      <c r="BR1036">
        <v>16826392</v>
      </c>
      <c r="BS1036">
        <v>0.70499997999999997</v>
      </c>
      <c r="BT1036">
        <v>4971175</v>
      </c>
      <c r="BV1036">
        <v>1935013.8</v>
      </c>
      <c r="BW1036">
        <v>355192.47</v>
      </c>
      <c r="BX1036">
        <v>1</v>
      </c>
      <c r="BY1036">
        <v>0</v>
      </c>
      <c r="BZ1036">
        <v>0</v>
      </c>
      <c r="CA1036">
        <v>0</v>
      </c>
      <c r="CC1036">
        <v>0.22499999000000001</v>
      </c>
      <c r="CE1036">
        <v>2.2500000999999999E-2</v>
      </c>
      <c r="CG1036">
        <v>3.1699999999999999E-2</v>
      </c>
      <c r="CJ1036">
        <v>5.3512382999999997E-2</v>
      </c>
      <c r="CR1036">
        <v>0</v>
      </c>
      <c r="CS1036">
        <v>0</v>
      </c>
      <c r="CT1036">
        <v>0</v>
      </c>
      <c r="CU1036">
        <v>1</v>
      </c>
      <c r="CV1036">
        <v>0.36599999999999999</v>
      </c>
      <c r="CW1036">
        <v>0.1145</v>
      </c>
      <c r="CX1036">
        <v>0.25150001</v>
      </c>
      <c r="CY1036">
        <v>0.38909999000000001</v>
      </c>
      <c r="CZ1036">
        <v>2.9399999999999999E-2</v>
      </c>
      <c r="DA1036">
        <v>0.25150001</v>
      </c>
      <c r="DB1036">
        <v>0</v>
      </c>
      <c r="DC1036">
        <v>6.4800001999999995E-2</v>
      </c>
      <c r="DD1036">
        <v>0.1996</v>
      </c>
      <c r="DE1036">
        <v>4.0000000000000002E-4</v>
      </c>
      <c r="DF1036">
        <v>2012</v>
      </c>
      <c r="DG1036">
        <v>0.20849999999999999</v>
      </c>
      <c r="DH1036">
        <v>0.11979999</v>
      </c>
      <c r="DI1036">
        <v>8.8699996000000003E-2</v>
      </c>
      <c r="DJ1036">
        <v>0.22509999999999999</v>
      </c>
      <c r="DK1036">
        <v>0.34490000999999998</v>
      </c>
      <c r="DR1036">
        <v>0</v>
      </c>
      <c r="DS1036">
        <v>0</v>
      </c>
      <c r="DT1036">
        <v>0</v>
      </c>
      <c r="DU1036">
        <v>0</v>
      </c>
      <c r="DV1036">
        <v>48057</v>
      </c>
      <c r="DW1036">
        <v>1935013.8</v>
      </c>
      <c r="DX1036">
        <v>43.740001999999997</v>
      </c>
      <c r="DY1036">
        <v>9.1300001000000002</v>
      </c>
      <c r="DZ1036">
        <v>40.264999000000003</v>
      </c>
      <c r="EA1036">
        <v>4029</v>
      </c>
      <c r="EB1036">
        <v>5134</v>
      </c>
      <c r="EC1036">
        <v>28526</v>
      </c>
      <c r="ED1036">
        <v>735151.63</v>
      </c>
      <c r="EE1036">
        <v>65.949996999999996</v>
      </c>
      <c r="EF1036">
        <v>25.771000000000001</v>
      </c>
      <c r="EG1036">
        <v>24046</v>
      </c>
      <c r="EH1036">
        <v>666870.38</v>
      </c>
      <c r="EI1036">
        <v>65.959998999999996</v>
      </c>
      <c r="EJ1036">
        <v>27.733000000000001</v>
      </c>
      <c r="EN1036">
        <v>820</v>
      </c>
      <c r="EO1036">
        <v>11989.647999999999</v>
      </c>
      <c r="EP1036">
        <v>3660</v>
      </c>
      <c r="ES1036">
        <v>0</v>
      </c>
      <c r="EV1036">
        <v>85746</v>
      </c>
      <c r="EW1036">
        <v>0</v>
      </c>
      <c r="EX1036">
        <v>0</v>
      </c>
      <c r="FB1036">
        <v>10232641</v>
      </c>
      <c r="FI1036">
        <v>11970717</v>
      </c>
      <c r="FP1036">
        <v>216940.92</v>
      </c>
      <c r="FQ1036">
        <v>283376.84000000003</v>
      </c>
      <c r="FS1036">
        <v>15525.391</v>
      </c>
      <c r="FW1036">
        <v>515843.16</v>
      </c>
      <c r="FX1036">
        <v>1963256.4</v>
      </c>
      <c r="FZ1036">
        <v>100244.09</v>
      </c>
      <c r="GA1036">
        <v>135203.06</v>
      </c>
      <c r="GB1036">
        <v>235447.16</v>
      </c>
      <c r="GG1036">
        <v>4925.0717999999997</v>
      </c>
      <c r="GL1036">
        <v>-23317.651999999998</v>
      </c>
      <c r="GM1036">
        <v>5989.6992</v>
      </c>
      <c r="GN1036">
        <v>-185.45099999999999</v>
      </c>
      <c r="GP1036">
        <v>46316.18</v>
      </c>
      <c r="GQ1036">
        <v>2748274.5</v>
      </c>
      <c r="GR1036">
        <v>-716679.81</v>
      </c>
      <c r="GS1036">
        <v>-716679.81</v>
      </c>
      <c r="HA1036">
        <v>-43107.777000000002</v>
      </c>
      <c r="HB1036">
        <v>-10523.602999999999</v>
      </c>
      <c r="HE1036">
        <v>-770311.19</v>
      </c>
      <c r="HG1036">
        <v>11994455</v>
      </c>
    </row>
    <row r="1037" spans="1:215" x14ac:dyDescent="0.25">
      <c r="A1037">
        <v>74</v>
      </c>
      <c r="B1037" t="s">
        <v>1079</v>
      </c>
      <c r="C1037">
        <v>2012</v>
      </c>
      <c r="E1037" t="s">
        <v>1080</v>
      </c>
      <c r="F1037">
        <v>1947</v>
      </c>
      <c r="G1037">
        <v>0</v>
      </c>
      <c r="I1037">
        <v>0</v>
      </c>
      <c r="J1037" t="s">
        <v>1081</v>
      </c>
      <c r="K1037" t="s">
        <v>1082</v>
      </c>
      <c r="L1037" t="s">
        <v>1082</v>
      </c>
      <c r="M1037">
        <v>1</v>
      </c>
      <c r="N1037" t="s">
        <v>615</v>
      </c>
      <c r="O1037">
        <v>1</v>
      </c>
      <c r="P1037" t="s">
        <v>616</v>
      </c>
      <c r="Q1037" t="s">
        <v>626</v>
      </c>
      <c r="R1037">
        <v>2</v>
      </c>
      <c r="S1037">
        <v>1</v>
      </c>
      <c r="T1037" s="60">
        <v>41090</v>
      </c>
      <c r="U1037" s="60">
        <v>41090</v>
      </c>
      <c r="V1037" s="60">
        <v>41090</v>
      </c>
      <c r="W1037" t="s">
        <v>201</v>
      </c>
      <c r="X1037" t="s">
        <v>744</v>
      </c>
      <c r="Y1037" t="s">
        <v>619</v>
      </c>
      <c r="Z1037">
        <v>3.5000000000000003E-2</v>
      </c>
      <c r="AA1037">
        <v>7.7500000999999999E-2</v>
      </c>
      <c r="AB1037">
        <v>1</v>
      </c>
      <c r="AC1037">
        <v>0</v>
      </c>
      <c r="AD1037">
        <v>4</v>
      </c>
      <c r="AE1037">
        <v>1</v>
      </c>
      <c r="AF1037">
        <v>1</v>
      </c>
      <c r="AG1037">
        <v>30</v>
      </c>
      <c r="BP1037" s="60">
        <v>41090</v>
      </c>
      <c r="BQ1037">
        <v>11612047</v>
      </c>
      <c r="BR1037">
        <v>17788044</v>
      </c>
      <c r="BS1037">
        <v>0.65300005999999999</v>
      </c>
      <c r="BT1037">
        <v>6175997</v>
      </c>
      <c r="BV1037">
        <v>1994280.1</v>
      </c>
      <c r="BW1037">
        <v>466059.5</v>
      </c>
      <c r="BX1037">
        <v>1</v>
      </c>
      <c r="BY1037">
        <v>0</v>
      </c>
      <c r="BZ1037">
        <v>0</v>
      </c>
      <c r="CA1037">
        <v>0</v>
      </c>
      <c r="CC1037">
        <v>-3.8E-3</v>
      </c>
      <c r="CE1037">
        <v>0.1196</v>
      </c>
      <c r="CG1037">
        <v>-2.8E-3</v>
      </c>
      <c r="CJ1037">
        <v>5.5316456E-2</v>
      </c>
      <c r="CR1037">
        <v>0</v>
      </c>
      <c r="CS1037">
        <v>0</v>
      </c>
      <c r="CT1037">
        <v>0</v>
      </c>
      <c r="CU1037">
        <v>1</v>
      </c>
      <c r="CV1037">
        <v>0.3669</v>
      </c>
      <c r="CW1037">
        <v>0.1153</v>
      </c>
      <c r="CX1037">
        <v>0.25159999999999999</v>
      </c>
      <c r="CY1037">
        <v>0.38240001000000001</v>
      </c>
      <c r="CZ1037">
        <v>3.1899999999999998E-2</v>
      </c>
      <c r="DA1037">
        <v>0.25159999999999999</v>
      </c>
      <c r="DB1037">
        <v>0</v>
      </c>
      <c r="DC1037">
        <v>3.9000000999999999E-2</v>
      </c>
      <c r="DD1037">
        <v>0.22330001999999999</v>
      </c>
      <c r="DE1037">
        <v>1.6000000000000001E-3</v>
      </c>
      <c r="DF1037">
        <v>2013</v>
      </c>
      <c r="DG1037">
        <v>0.20819999</v>
      </c>
      <c r="DH1037">
        <v>0.1124</v>
      </c>
      <c r="DI1037">
        <v>9.5799996999999998E-2</v>
      </c>
      <c r="DJ1037">
        <v>0.26019998999999999</v>
      </c>
      <c r="DK1037">
        <v>0.37259998999999999</v>
      </c>
      <c r="DR1037">
        <v>0</v>
      </c>
      <c r="DS1037">
        <v>0</v>
      </c>
      <c r="DT1037">
        <v>0</v>
      </c>
      <c r="DU1037">
        <v>0</v>
      </c>
      <c r="DV1037">
        <v>48483</v>
      </c>
      <c r="DW1037">
        <v>1994280.1</v>
      </c>
      <c r="DX1037">
        <v>43.68</v>
      </c>
      <c r="DY1037">
        <v>8.9899997999999997</v>
      </c>
      <c r="DZ1037">
        <v>41.133999000000003</v>
      </c>
      <c r="EA1037">
        <v>4349</v>
      </c>
      <c r="EB1037">
        <v>2208</v>
      </c>
      <c r="EC1037">
        <v>30066</v>
      </c>
      <c r="ED1037">
        <v>798543</v>
      </c>
      <c r="EE1037">
        <v>66.089995999999999</v>
      </c>
      <c r="EF1037">
        <v>26.559999000000001</v>
      </c>
      <c r="EG1037">
        <v>25433</v>
      </c>
      <c r="EH1037">
        <v>724950.25</v>
      </c>
      <c r="EI1037">
        <v>66.110000999999997</v>
      </c>
      <c r="EJ1037">
        <v>28.504000000000001</v>
      </c>
      <c r="EN1037">
        <v>856</v>
      </c>
      <c r="EO1037">
        <v>12741.218999999999</v>
      </c>
      <c r="EP1037">
        <v>3777</v>
      </c>
      <c r="ES1037">
        <v>0</v>
      </c>
      <c r="EV1037">
        <v>85106</v>
      </c>
      <c r="EW1037">
        <v>0</v>
      </c>
      <c r="EX1037">
        <v>0</v>
      </c>
      <c r="EZ1037">
        <v>9921234</v>
      </c>
      <c r="FA1037">
        <v>322636.63</v>
      </c>
      <c r="FB1037">
        <v>11056145</v>
      </c>
      <c r="FI1037">
        <v>11574936</v>
      </c>
      <c r="FP1037">
        <v>248069.86</v>
      </c>
      <c r="FQ1037">
        <v>274905.96999999997</v>
      </c>
      <c r="FS1037">
        <v>10150.366</v>
      </c>
      <c r="FW1037">
        <v>533126.18999999994</v>
      </c>
      <c r="FX1037">
        <v>-341656.78</v>
      </c>
      <c r="FZ1037">
        <v>112835.27</v>
      </c>
      <c r="GA1037">
        <v>135833.17000000001</v>
      </c>
      <c r="GB1037">
        <v>248668.44</v>
      </c>
      <c r="GG1037">
        <v>-4925.0717999999997</v>
      </c>
      <c r="GL1037">
        <v>-24619.398000000001</v>
      </c>
      <c r="GM1037">
        <v>3391.5940000000001</v>
      </c>
      <c r="GN1037">
        <v>-349.68799000000001</v>
      </c>
      <c r="GP1037">
        <v>27691.35</v>
      </c>
      <c r="GQ1037">
        <v>441326.66</v>
      </c>
      <c r="GR1037">
        <v>-780144.5</v>
      </c>
      <c r="GS1037">
        <v>-780144.5</v>
      </c>
      <c r="HA1037">
        <v>-45771.457000000002</v>
      </c>
      <c r="HB1037">
        <v>-9841.3965000000007</v>
      </c>
      <c r="HE1037">
        <v>-835757.38</v>
      </c>
      <c r="HG1037">
        <v>11600024</v>
      </c>
    </row>
    <row r="1038" spans="1:215" x14ac:dyDescent="0.25">
      <c r="A1038">
        <v>74</v>
      </c>
      <c r="B1038" t="s">
        <v>1079</v>
      </c>
      <c r="C1038">
        <v>2013</v>
      </c>
      <c r="E1038" t="s">
        <v>1080</v>
      </c>
      <c r="F1038">
        <v>1947</v>
      </c>
      <c r="G1038">
        <v>0</v>
      </c>
      <c r="I1038">
        <v>0</v>
      </c>
      <c r="J1038" t="s">
        <v>1081</v>
      </c>
      <c r="K1038" t="s">
        <v>1082</v>
      </c>
      <c r="L1038" t="s">
        <v>1082</v>
      </c>
      <c r="M1038">
        <v>1</v>
      </c>
      <c r="N1038" t="s">
        <v>615</v>
      </c>
      <c r="O1038">
        <v>1</v>
      </c>
      <c r="P1038" t="s">
        <v>616</v>
      </c>
      <c r="Q1038" t="s">
        <v>626</v>
      </c>
      <c r="R1038">
        <v>2</v>
      </c>
      <c r="S1038">
        <v>1</v>
      </c>
      <c r="T1038" s="60">
        <v>41455</v>
      </c>
      <c r="U1038" s="60">
        <v>41455</v>
      </c>
      <c r="V1038" s="60">
        <v>41455</v>
      </c>
      <c r="W1038" t="s">
        <v>201</v>
      </c>
      <c r="X1038" t="s">
        <v>744</v>
      </c>
      <c r="Y1038" t="s">
        <v>619</v>
      </c>
      <c r="Z1038">
        <v>3.5000000000000003E-2</v>
      </c>
      <c r="AA1038">
        <v>7.7500000999999999E-2</v>
      </c>
      <c r="AB1038">
        <v>1</v>
      </c>
      <c r="AC1038">
        <v>0</v>
      </c>
      <c r="AD1038">
        <v>4</v>
      </c>
      <c r="AE1038">
        <v>1</v>
      </c>
      <c r="AF1038">
        <v>1</v>
      </c>
      <c r="AG1038">
        <v>30</v>
      </c>
      <c r="AI1038" t="s">
        <v>1083</v>
      </c>
      <c r="AO1038">
        <v>12707741</v>
      </c>
      <c r="AP1038">
        <v>12467091</v>
      </c>
      <c r="AQ1038">
        <v>-366966.81</v>
      </c>
      <c r="AR1038">
        <v>0</v>
      </c>
      <c r="AS1038">
        <v>0</v>
      </c>
      <c r="AT1038">
        <v>0</v>
      </c>
      <c r="AU1038">
        <v>1</v>
      </c>
      <c r="AV1038">
        <v>4</v>
      </c>
      <c r="AX1038">
        <v>0</v>
      </c>
      <c r="AY1038">
        <v>0.25</v>
      </c>
      <c r="AZ1038">
        <v>4</v>
      </c>
      <c r="BA1038">
        <v>0</v>
      </c>
      <c r="BB1038">
        <v>0</v>
      </c>
      <c r="BC1038">
        <v>4</v>
      </c>
      <c r="BD1038">
        <v>2</v>
      </c>
      <c r="BE1038">
        <v>1</v>
      </c>
      <c r="BP1038" s="60">
        <v>41455</v>
      </c>
      <c r="BQ1038">
        <v>12438152</v>
      </c>
      <c r="BR1038">
        <v>17057380</v>
      </c>
      <c r="BS1038">
        <v>0.72900003000000002</v>
      </c>
      <c r="BT1038">
        <v>4619228.5</v>
      </c>
      <c r="BV1038">
        <v>2049737.5</v>
      </c>
      <c r="BW1038">
        <v>523617.06</v>
      </c>
      <c r="BX1038">
        <v>1</v>
      </c>
      <c r="BY1038">
        <v>0</v>
      </c>
      <c r="BZ1038">
        <v>0</v>
      </c>
      <c r="CA1038">
        <v>0</v>
      </c>
      <c r="CC1038">
        <v>0.13260000999999999</v>
      </c>
      <c r="CE1038">
        <v>0.11390001</v>
      </c>
      <c r="CG1038">
        <v>3.8199997999999999E-2</v>
      </c>
      <c r="CJ1038">
        <v>6.4653567999999995E-2</v>
      </c>
      <c r="CR1038">
        <v>0</v>
      </c>
      <c r="CS1038">
        <v>0</v>
      </c>
      <c r="CT1038">
        <v>0</v>
      </c>
      <c r="CU1038">
        <v>1</v>
      </c>
      <c r="CV1038">
        <v>0.36700000999999999</v>
      </c>
      <c r="CW1038">
        <v>0.1178</v>
      </c>
      <c r="CX1038">
        <v>0.2492</v>
      </c>
      <c r="CY1038">
        <v>0.36860000999999998</v>
      </c>
      <c r="CZ1038">
        <v>3.1600002000000002E-2</v>
      </c>
      <c r="DA1038">
        <v>0.2492</v>
      </c>
      <c r="DB1038">
        <v>0</v>
      </c>
      <c r="DC1038">
        <v>4.0300000000000002E-2</v>
      </c>
      <c r="DD1038">
        <v>0.20809999000000001</v>
      </c>
      <c r="DE1038">
        <v>0</v>
      </c>
      <c r="DF1038">
        <v>2014</v>
      </c>
      <c r="DG1038">
        <v>0.18920000000000001</v>
      </c>
      <c r="DH1038">
        <v>0.12039999999999999</v>
      </c>
      <c r="DI1038">
        <v>6.8800001999999999E-2</v>
      </c>
      <c r="DJ1038">
        <v>0.18840000000000001</v>
      </c>
      <c r="DK1038">
        <v>0.30879997999999997</v>
      </c>
      <c r="DR1038">
        <v>0</v>
      </c>
      <c r="DS1038">
        <v>0</v>
      </c>
      <c r="DT1038">
        <v>0</v>
      </c>
      <c r="DU1038">
        <v>0</v>
      </c>
      <c r="DV1038">
        <v>50012</v>
      </c>
      <c r="DW1038">
        <v>2049737.5</v>
      </c>
      <c r="DZ1038">
        <v>40.985000999999997</v>
      </c>
      <c r="EA1038">
        <v>4546</v>
      </c>
      <c r="EB1038">
        <v>3192</v>
      </c>
      <c r="EC1038">
        <v>31863</v>
      </c>
      <c r="ED1038">
        <v>872433.38</v>
      </c>
      <c r="EF1038">
        <v>27.381001000000001</v>
      </c>
      <c r="EG1038">
        <v>26949</v>
      </c>
      <c r="EN1038">
        <v>958</v>
      </c>
      <c r="EP1038">
        <v>3956</v>
      </c>
      <c r="ES1038">
        <v>0</v>
      </c>
      <c r="EV1038">
        <v>89613</v>
      </c>
      <c r="EW1038">
        <v>0</v>
      </c>
      <c r="EX1038">
        <v>0</v>
      </c>
      <c r="FB1038">
        <v>10814012</v>
      </c>
      <c r="FI1038">
        <v>12678243</v>
      </c>
      <c r="FP1038">
        <v>226164.97</v>
      </c>
      <c r="FQ1038">
        <v>285560.28000000003</v>
      </c>
      <c r="FS1038">
        <v>9132.7860999999994</v>
      </c>
      <c r="FW1038">
        <v>520858.03</v>
      </c>
      <c r="FX1038">
        <v>1222051.8</v>
      </c>
      <c r="FZ1038">
        <v>118160.27</v>
      </c>
      <c r="GA1038">
        <v>175225.28</v>
      </c>
      <c r="GB1038">
        <v>293385.53000000003</v>
      </c>
      <c r="GL1038">
        <v>-27742.655999999999</v>
      </c>
      <c r="GM1038">
        <v>-13764.18</v>
      </c>
      <c r="GN1038">
        <v>-356.83899000000002</v>
      </c>
      <c r="GP1038">
        <v>9794.9482000000007</v>
      </c>
      <c r="GQ1038">
        <v>2004226.6</v>
      </c>
      <c r="GR1038">
        <v>-842710.94</v>
      </c>
      <c r="GS1038">
        <v>-842710.94</v>
      </c>
      <c r="HA1038">
        <v>-45113.887000000002</v>
      </c>
      <c r="HB1038">
        <v>-8611.7754000000004</v>
      </c>
      <c r="HE1038">
        <v>-896436.63</v>
      </c>
      <c r="HG1038">
        <v>12707814</v>
      </c>
    </row>
    <row r="1039" spans="1:215" x14ac:dyDescent="0.25">
      <c r="A1039">
        <v>74</v>
      </c>
      <c r="B1039" t="s">
        <v>1079</v>
      </c>
      <c r="C1039">
        <v>2014</v>
      </c>
      <c r="E1039" t="s">
        <v>1080</v>
      </c>
      <c r="F1039">
        <v>1947</v>
      </c>
      <c r="G1039">
        <v>0</v>
      </c>
      <c r="I1039">
        <v>0</v>
      </c>
      <c r="J1039" t="s">
        <v>1081</v>
      </c>
      <c r="K1039" t="s">
        <v>1082</v>
      </c>
      <c r="L1039" t="s">
        <v>1082</v>
      </c>
      <c r="M1039">
        <v>1</v>
      </c>
      <c r="N1039" t="s">
        <v>615</v>
      </c>
      <c r="O1039">
        <v>1</v>
      </c>
      <c r="P1039" t="s">
        <v>616</v>
      </c>
      <c r="Q1039" t="s">
        <v>626</v>
      </c>
      <c r="R1039">
        <v>2</v>
      </c>
      <c r="S1039">
        <v>1</v>
      </c>
      <c r="T1039" s="60">
        <v>41820</v>
      </c>
      <c r="U1039" s="60">
        <v>41820</v>
      </c>
      <c r="V1039" s="60">
        <v>41820</v>
      </c>
      <c r="W1039" t="s">
        <v>201</v>
      </c>
      <c r="X1039" t="s">
        <v>744</v>
      </c>
      <c r="Y1039" t="s">
        <v>619</v>
      </c>
      <c r="Z1039">
        <v>3.5000000000000003E-2</v>
      </c>
      <c r="AA1039">
        <v>7.7500000999999999E-2</v>
      </c>
      <c r="AB1039">
        <v>1</v>
      </c>
      <c r="AC1039">
        <v>0</v>
      </c>
      <c r="AD1039">
        <v>4</v>
      </c>
      <c r="AE1039">
        <v>1</v>
      </c>
      <c r="AF1039">
        <v>1</v>
      </c>
      <c r="AG1039">
        <v>30</v>
      </c>
      <c r="AI1039" t="s">
        <v>1084</v>
      </c>
      <c r="AO1039">
        <v>14428501</v>
      </c>
      <c r="AP1039">
        <v>13516208</v>
      </c>
      <c r="AQ1039">
        <v>-414531.13</v>
      </c>
      <c r="AR1039">
        <v>0</v>
      </c>
      <c r="AS1039">
        <v>0</v>
      </c>
      <c r="AT1039">
        <v>0</v>
      </c>
      <c r="AU1039">
        <v>1</v>
      </c>
      <c r="AV1039">
        <v>4</v>
      </c>
      <c r="AX1039">
        <v>0</v>
      </c>
      <c r="AY1039">
        <v>0.25</v>
      </c>
      <c r="AZ1039">
        <v>4</v>
      </c>
      <c r="BA1039">
        <v>0</v>
      </c>
      <c r="BB1039">
        <v>0</v>
      </c>
      <c r="BC1039">
        <v>4</v>
      </c>
      <c r="BD1039">
        <v>2</v>
      </c>
      <c r="BE1039">
        <v>1</v>
      </c>
      <c r="BP1039" s="60">
        <v>41820</v>
      </c>
      <c r="BQ1039">
        <v>13482816</v>
      </c>
      <c r="BR1039">
        <v>17784376</v>
      </c>
      <c r="BS1039">
        <v>0.75800002</v>
      </c>
      <c r="BT1039">
        <v>4301561</v>
      </c>
      <c r="BV1039">
        <v>2102265.2999999998</v>
      </c>
      <c r="BW1039">
        <v>373492.69</v>
      </c>
      <c r="BX1039">
        <v>1</v>
      </c>
      <c r="BY1039">
        <v>0</v>
      </c>
      <c r="BZ1039">
        <v>0</v>
      </c>
      <c r="CA1039">
        <v>0</v>
      </c>
      <c r="CS1039">
        <v>0</v>
      </c>
      <c r="CT1039">
        <v>0</v>
      </c>
      <c r="CU1039">
        <v>0</v>
      </c>
      <c r="CV1039">
        <v>0</v>
      </c>
      <c r="CW1039">
        <v>0</v>
      </c>
      <c r="CX1039">
        <v>0</v>
      </c>
      <c r="CY1039">
        <v>0</v>
      </c>
      <c r="CZ1039">
        <v>0</v>
      </c>
      <c r="DA1039">
        <v>0</v>
      </c>
      <c r="DB1039">
        <v>0</v>
      </c>
      <c r="DC1039">
        <v>0</v>
      </c>
      <c r="DD1039">
        <v>0</v>
      </c>
      <c r="DE1039">
        <v>0</v>
      </c>
      <c r="DF1039">
        <v>2015</v>
      </c>
      <c r="DG1039">
        <v>0.16670001000000001</v>
      </c>
      <c r="DH1039">
        <v>0.1205</v>
      </c>
      <c r="DI1039">
        <v>4.6199999999999998E-2</v>
      </c>
      <c r="DJ1039">
        <v>0.16620001000000001</v>
      </c>
      <c r="DK1039">
        <v>0.28670001000000001</v>
      </c>
      <c r="DR1039">
        <v>0</v>
      </c>
      <c r="DS1039">
        <v>0</v>
      </c>
      <c r="DT1039">
        <v>0</v>
      </c>
      <c r="DU1039">
        <v>0</v>
      </c>
      <c r="DV1039">
        <v>49288</v>
      </c>
      <c r="DW1039">
        <v>2102265.2999999998</v>
      </c>
      <c r="DZ1039">
        <v>42.652999999999999</v>
      </c>
      <c r="EA1039">
        <v>4950</v>
      </c>
      <c r="EB1039">
        <v>4932</v>
      </c>
      <c r="EC1039">
        <v>33562</v>
      </c>
      <c r="ED1039">
        <v>938822.75</v>
      </c>
      <c r="EF1039">
        <v>27.972999999999999</v>
      </c>
      <c r="EG1039">
        <v>28390</v>
      </c>
      <c r="EN1039">
        <v>1072</v>
      </c>
      <c r="EP1039">
        <v>4100</v>
      </c>
      <c r="EV1039">
        <v>92732</v>
      </c>
      <c r="EW1039">
        <v>0</v>
      </c>
      <c r="EX1039">
        <v>0</v>
      </c>
      <c r="FB1039">
        <v>11617867</v>
      </c>
    </row>
    <row r="1040" spans="1:215" x14ac:dyDescent="0.25">
      <c r="A1040">
        <v>75</v>
      </c>
      <c r="B1040" t="s">
        <v>1085</v>
      </c>
      <c r="C1040">
        <v>2001</v>
      </c>
      <c r="E1040" t="s">
        <v>1086</v>
      </c>
      <c r="F1040">
        <v>1937</v>
      </c>
      <c r="G1040">
        <v>0</v>
      </c>
      <c r="I1040">
        <v>0</v>
      </c>
      <c r="J1040" t="s">
        <v>1081</v>
      </c>
      <c r="K1040" t="s">
        <v>1082</v>
      </c>
      <c r="L1040" t="s">
        <v>1082</v>
      </c>
      <c r="M1040">
        <v>2</v>
      </c>
      <c r="N1040" t="s">
        <v>1087</v>
      </c>
      <c r="O1040">
        <v>1</v>
      </c>
      <c r="P1040" t="s">
        <v>616</v>
      </c>
      <c r="Q1040" t="s">
        <v>626</v>
      </c>
      <c r="R1040">
        <v>2</v>
      </c>
      <c r="S1040">
        <v>1</v>
      </c>
      <c r="T1040" s="60">
        <v>37072</v>
      </c>
      <c r="U1040" s="60">
        <v>37072</v>
      </c>
      <c r="V1040" s="60">
        <v>37072</v>
      </c>
      <c r="W1040" t="s">
        <v>201</v>
      </c>
      <c r="X1040" t="s">
        <v>848</v>
      </c>
      <c r="Y1040" t="s">
        <v>635</v>
      </c>
      <c r="Z1040">
        <v>2.9999998999999999E-2</v>
      </c>
      <c r="AA1040">
        <v>7.9999998000000003E-2</v>
      </c>
      <c r="AB1040">
        <v>1</v>
      </c>
      <c r="AC1040">
        <v>0</v>
      </c>
      <c r="AD1040">
        <v>5</v>
      </c>
      <c r="AE1040">
        <v>0</v>
      </c>
      <c r="AF1040">
        <v>1</v>
      </c>
      <c r="AG1040">
        <v>12.5</v>
      </c>
      <c r="BP1040" s="60">
        <v>37072</v>
      </c>
      <c r="BQ1040">
        <v>7418300</v>
      </c>
      <c r="BR1040">
        <v>8070300</v>
      </c>
      <c r="BS1040">
        <v>0.91900002999999997</v>
      </c>
      <c r="BT1040">
        <v>652000</v>
      </c>
      <c r="BV1040">
        <v>1819600</v>
      </c>
      <c r="BW1040">
        <v>161524.34</v>
      </c>
      <c r="BX1040">
        <v>1</v>
      </c>
      <c r="BY1040">
        <v>0</v>
      </c>
      <c r="BZ1040">
        <v>0</v>
      </c>
      <c r="CA1040">
        <v>0</v>
      </c>
      <c r="CC1040">
        <v>-0.10100000000000001</v>
      </c>
      <c r="CS1040">
        <v>0</v>
      </c>
      <c r="CT1040">
        <v>0</v>
      </c>
      <c r="CU1040">
        <v>0</v>
      </c>
      <c r="CV1040">
        <v>0.62581467999999996</v>
      </c>
      <c r="CW1040">
        <v>0.47410116000000002</v>
      </c>
      <c r="CX1040">
        <v>0.15171355</v>
      </c>
      <c r="CY1040">
        <v>0.29457941999999998</v>
      </c>
      <c r="CZ1040">
        <v>0.29457941999999998</v>
      </c>
      <c r="DA1040">
        <v>0</v>
      </c>
      <c r="DB1040">
        <v>0</v>
      </c>
      <c r="DC1040">
        <v>1.4800805E-2</v>
      </c>
      <c r="DD1040">
        <v>0</v>
      </c>
      <c r="DE1040">
        <v>6.4805105000000002E-2</v>
      </c>
      <c r="DF1040">
        <v>2002</v>
      </c>
      <c r="DG1040">
        <v>0.12720001</v>
      </c>
      <c r="DH1040">
        <v>7.5999997999999999E-2</v>
      </c>
      <c r="DI1040">
        <v>5.1199999000000003E-2</v>
      </c>
      <c r="DJ1040">
        <v>8.6499995999999996E-2</v>
      </c>
      <c r="DK1040">
        <v>0.16249999000000001</v>
      </c>
      <c r="DR1040">
        <v>0</v>
      </c>
      <c r="DS1040">
        <v>0</v>
      </c>
      <c r="DT1040">
        <v>0</v>
      </c>
      <c r="DU1040">
        <v>0</v>
      </c>
      <c r="DV1040">
        <v>60155</v>
      </c>
      <c r="DW1040">
        <v>182000</v>
      </c>
      <c r="DX1040">
        <v>44.900002000000001</v>
      </c>
      <c r="DY1040">
        <v>9.1999998000000005</v>
      </c>
      <c r="DZ1040">
        <v>30.247999</v>
      </c>
      <c r="EA1040">
        <v>4800</v>
      </c>
      <c r="EB1040">
        <v>13401</v>
      </c>
      <c r="EC1040">
        <v>22191</v>
      </c>
      <c r="EF1040">
        <v>15.288</v>
      </c>
      <c r="EG1040">
        <v>19930</v>
      </c>
      <c r="EH1040">
        <v>317670.31</v>
      </c>
      <c r="EJ1040">
        <v>15.939</v>
      </c>
      <c r="EN1040">
        <v>580</v>
      </c>
      <c r="EO1040">
        <v>4235.9038</v>
      </c>
      <c r="EP1040">
        <v>1681</v>
      </c>
      <c r="ES1040">
        <v>0</v>
      </c>
      <c r="EV1040">
        <v>100547</v>
      </c>
      <c r="EW1040">
        <v>0</v>
      </c>
      <c r="EX1040">
        <v>0</v>
      </c>
      <c r="FB1040">
        <v>3604455.5</v>
      </c>
      <c r="FN1040">
        <v>-642.93899999999996</v>
      </c>
      <c r="FP1040">
        <v>150068.39000000001</v>
      </c>
      <c r="FQ1040">
        <v>161524.34</v>
      </c>
      <c r="FV1040">
        <v>0</v>
      </c>
      <c r="FW1040">
        <v>311592.75</v>
      </c>
      <c r="FX1040">
        <v>-978573</v>
      </c>
      <c r="FZ1040">
        <v>142566.95000000001</v>
      </c>
      <c r="GA1040">
        <v>31142.921999999999</v>
      </c>
      <c r="GB1040">
        <v>173709.88</v>
      </c>
      <c r="GL1040">
        <v>-4790.1768000000002</v>
      </c>
      <c r="GM1040">
        <v>39773.012000000002</v>
      </c>
      <c r="GN1040">
        <v>-37826.468999999997</v>
      </c>
      <c r="GO1040">
        <v>-37183.527000000002</v>
      </c>
      <c r="GP1040">
        <v>3689.4299000000001</v>
      </c>
      <c r="GQ1040">
        <v>-492424.59</v>
      </c>
      <c r="GR1040">
        <v>-340595.69</v>
      </c>
      <c r="GS1040">
        <v>-335155.21999999997</v>
      </c>
      <c r="GT1040">
        <v>-5440.4458000000004</v>
      </c>
      <c r="HA1040">
        <v>-23684.105</v>
      </c>
      <c r="HB1040">
        <v>-3517.8029999999999</v>
      </c>
      <c r="HD1040">
        <v>-12949.806</v>
      </c>
      <c r="HE1040">
        <v>-380747.41</v>
      </c>
      <c r="HG1040">
        <v>6667002</v>
      </c>
    </row>
    <row r="1041" spans="1:215" x14ac:dyDescent="0.25">
      <c r="A1041">
        <v>75</v>
      </c>
      <c r="B1041" t="s">
        <v>1085</v>
      </c>
      <c r="C1041">
        <v>2002</v>
      </c>
      <c r="E1041" t="s">
        <v>1086</v>
      </c>
      <c r="F1041">
        <v>1937</v>
      </c>
      <c r="G1041">
        <v>0</v>
      </c>
      <c r="I1041">
        <v>0</v>
      </c>
      <c r="J1041" t="s">
        <v>1081</v>
      </c>
      <c r="K1041" t="s">
        <v>1082</v>
      </c>
      <c r="L1041" t="s">
        <v>1082</v>
      </c>
      <c r="M1041">
        <v>2</v>
      </c>
      <c r="N1041" t="s">
        <v>1087</v>
      </c>
      <c r="O1041">
        <v>1</v>
      </c>
      <c r="P1041" t="s">
        <v>616</v>
      </c>
      <c r="Q1041" t="s">
        <v>626</v>
      </c>
      <c r="R1041">
        <v>2</v>
      </c>
      <c r="S1041">
        <v>1</v>
      </c>
      <c r="T1041" s="60">
        <v>37437</v>
      </c>
      <c r="U1041" s="60">
        <v>37437</v>
      </c>
      <c r="V1041" s="60">
        <v>37437</v>
      </c>
      <c r="W1041" t="s">
        <v>201</v>
      </c>
      <c r="X1041" t="s">
        <v>848</v>
      </c>
      <c r="Y1041" t="s">
        <v>635</v>
      </c>
      <c r="Z1041">
        <v>2.9999998999999999E-2</v>
      </c>
      <c r="AA1041">
        <v>7.9999998000000003E-2</v>
      </c>
      <c r="AB1041">
        <v>1</v>
      </c>
      <c r="AC1041">
        <v>0</v>
      </c>
      <c r="AD1041">
        <v>5</v>
      </c>
      <c r="AE1041">
        <v>0</v>
      </c>
      <c r="AF1041">
        <v>1</v>
      </c>
      <c r="AG1041">
        <v>27.200001</v>
      </c>
      <c r="BP1041" s="60">
        <v>37437</v>
      </c>
      <c r="BQ1041">
        <v>7595100</v>
      </c>
      <c r="BR1041">
        <v>8748000</v>
      </c>
      <c r="BS1041">
        <v>0.86800003000000003</v>
      </c>
      <c r="BT1041">
        <v>1152900</v>
      </c>
      <c r="BV1041">
        <v>1978500</v>
      </c>
      <c r="BW1041">
        <v>173863.36</v>
      </c>
      <c r="BX1041">
        <v>1</v>
      </c>
      <c r="BY1041">
        <v>0</v>
      </c>
      <c r="BZ1041">
        <v>0</v>
      </c>
      <c r="CA1041">
        <v>0</v>
      </c>
      <c r="CC1041">
        <v>8.7299995000000005E-2</v>
      </c>
      <c r="CS1041">
        <v>0</v>
      </c>
      <c r="CT1041">
        <v>0</v>
      </c>
      <c r="CU1041">
        <v>0</v>
      </c>
      <c r="CV1041">
        <v>0.57309341000000003</v>
      </c>
      <c r="CW1041">
        <v>0.42689073</v>
      </c>
      <c r="CX1041">
        <v>0.14620268</v>
      </c>
      <c r="CY1041">
        <v>0.27389609999999998</v>
      </c>
      <c r="CZ1041">
        <v>0</v>
      </c>
      <c r="DA1041">
        <v>0</v>
      </c>
      <c r="DB1041">
        <v>0</v>
      </c>
      <c r="DC1041">
        <v>2.7887525E-2</v>
      </c>
      <c r="DD1041">
        <v>0</v>
      </c>
      <c r="DE1041">
        <v>0.12512297999999999</v>
      </c>
      <c r="DF1041">
        <v>2003</v>
      </c>
      <c r="DG1041">
        <v>0.12720001</v>
      </c>
      <c r="DH1041">
        <v>7.5999997999999999E-2</v>
      </c>
      <c r="DI1041">
        <v>5.1199999000000003E-2</v>
      </c>
      <c r="DJ1041">
        <v>8.6499995999999996E-2</v>
      </c>
      <c r="DK1041">
        <v>0.16249999000000001</v>
      </c>
      <c r="DR1041">
        <v>0</v>
      </c>
      <c r="DS1041">
        <v>0</v>
      </c>
      <c r="DT1041">
        <v>0</v>
      </c>
      <c r="DU1041">
        <v>0</v>
      </c>
      <c r="DV1041">
        <v>61091</v>
      </c>
      <c r="DW1041">
        <v>1979000</v>
      </c>
      <c r="DX1041">
        <v>45.200001</v>
      </c>
      <c r="DY1041">
        <v>9.3000001999999995</v>
      </c>
      <c r="DZ1041">
        <v>32.387000999999998</v>
      </c>
      <c r="EA1041">
        <v>5217</v>
      </c>
      <c r="EB1041">
        <v>14714</v>
      </c>
      <c r="EC1041">
        <v>22969</v>
      </c>
      <c r="EF1041">
        <v>15.78</v>
      </c>
      <c r="EG1041">
        <v>20699</v>
      </c>
      <c r="EH1041">
        <v>340775.75</v>
      </c>
      <c r="EJ1041">
        <v>16.462999</v>
      </c>
      <c r="EN1041">
        <v>589</v>
      </c>
      <c r="EO1041">
        <v>4405.6171999999997</v>
      </c>
      <c r="EP1041">
        <v>1681</v>
      </c>
      <c r="ES1041">
        <v>0</v>
      </c>
      <c r="EV1041">
        <v>104074</v>
      </c>
      <c r="EW1041">
        <v>0</v>
      </c>
      <c r="EX1041">
        <v>0</v>
      </c>
      <c r="FB1041">
        <v>3860532</v>
      </c>
      <c r="FN1041">
        <v>-410.53899999999999</v>
      </c>
      <c r="FP1041">
        <v>151378.45000000001</v>
      </c>
      <c r="FQ1041">
        <v>173863.36</v>
      </c>
      <c r="FV1041">
        <v>0</v>
      </c>
      <c r="FW1041">
        <v>325241.81</v>
      </c>
      <c r="FX1041">
        <v>-746928</v>
      </c>
      <c r="FZ1041">
        <v>128989.94</v>
      </c>
      <c r="GA1041">
        <v>36924.555</v>
      </c>
      <c r="GB1041">
        <v>165914.48000000001</v>
      </c>
      <c r="GL1041">
        <v>-4291.6728999999996</v>
      </c>
      <c r="GM1041">
        <v>22250.076000000001</v>
      </c>
      <c r="GN1041">
        <v>-19657.478999999999</v>
      </c>
      <c r="GO1041">
        <v>-19246.938999999998</v>
      </c>
      <c r="GP1041">
        <v>3450.0839999999998</v>
      </c>
      <c r="GQ1041">
        <v>-254020.75</v>
      </c>
      <c r="GR1041">
        <v>-367494.56</v>
      </c>
      <c r="GS1041">
        <v>-362446.28</v>
      </c>
      <c r="GT1041">
        <v>-5048.2777999999998</v>
      </c>
      <c r="HA1041">
        <v>-20103.973000000002</v>
      </c>
      <c r="HB1041">
        <v>-3622.3620999999998</v>
      </c>
      <c r="HD1041">
        <v>-8404.0635000000002</v>
      </c>
      <c r="HE1041">
        <v>-399625.28</v>
      </c>
      <c r="HG1041">
        <v>6013356</v>
      </c>
    </row>
    <row r="1042" spans="1:215" x14ac:dyDescent="0.25">
      <c r="A1042">
        <v>75</v>
      </c>
      <c r="B1042" t="s">
        <v>1085</v>
      </c>
      <c r="C1042">
        <v>2003</v>
      </c>
      <c r="E1042" t="s">
        <v>1086</v>
      </c>
      <c r="F1042">
        <v>1937</v>
      </c>
      <c r="G1042">
        <v>0</v>
      </c>
      <c r="I1042">
        <v>0</v>
      </c>
      <c r="J1042" t="s">
        <v>1081</v>
      </c>
      <c r="K1042" t="s">
        <v>1082</v>
      </c>
      <c r="L1042" t="s">
        <v>1082</v>
      </c>
      <c r="M1042">
        <v>2</v>
      </c>
      <c r="N1042" t="s">
        <v>1087</v>
      </c>
      <c r="O1042">
        <v>1</v>
      </c>
      <c r="P1042" t="s">
        <v>616</v>
      </c>
      <c r="Q1042" t="s">
        <v>626</v>
      </c>
      <c r="R1042">
        <v>2</v>
      </c>
      <c r="S1042">
        <v>1</v>
      </c>
      <c r="T1042" s="60">
        <v>37802</v>
      </c>
      <c r="U1042" s="60">
        <v>37802</v>
      </c>
      <c r="V1042" s="60">
        <v>37802</v>
      </c>
      <c r="W1042" t="s">
        <v>201</v>
      </c>
      <c r="X1042" t="s">
        <v>848</v>
      </c>
      <c r="Y1042" t="s">
        <v>635</v>
      </c>
      <c r="Z1042">
        <v>2.9999998999999999E-2</v>
      </c>
      <c r="AA1042">
        <v>7.9999998000000003E-2</v>
      </c>
      <c r="AB1042">
        <v>1</v>
      </c>
      <c r="AC1042">
        <v>0</v>
      </c>
      <c r="AD1042">
        <v>5</v>
      </c>
      <c r="AE1042">
        <v>0</v>
      </c>
      <c r="AF1042">
        <v>1</v>
      </c>
      <c r="AG1042">
        <v>78</v>
      </c>
      <c r="BP1042" s="60">
        <v>37802</v>
      </c>
      <c r="BQ1042">
        <v>7518200</v>
      </c>
      <c r="BR1042">
        <v>9266600</v>
      </c>
      <c r="BS1042">
        <v>0.81099999</v>
      </c>
      <c r="BT1042">
        <v>1748500</v>
      </c>
      <c r="BV1042">
        <v>2032500</v>
      </c>
      <c r="BW1042">
        <v>179132.22</v>
      </c>
      <c r="BX1042">
        <v>1</v>
      </c>
      <c r="BY1042">
        <v>0</v>
      </c>
      <c r="BZ1042">
        <v>0</v>
      </c>
      <c r="CA1042">
        <v>0</v>
      </c>
      <c r="CC1042">
        <v>2.7999999000000001E-2</v>
      </c>
      <c r="CS1042">
        <v>0</v>
      </c>
      <c r="CT1042">
        <v>0</v>
      </c>
      <c r="CU1042">
        <v>0</v>
      </c>
      <c r="CV1042">
        <v>0.67899083999999998</v>
      </c>
      <c r="CW1042">
        <v>0.52607464999999998</v>
      </c>
      <c r="CX1042">
        <v>0.15291621</v>
      </c>
      <c r="CY1042">
        <v>0.30144708999999997</v>
      </c>
      <c r="CZ1042">
        <v>0</v>
      </c>
      <c r="DA1042">
        <v>0</v>
      </c>
      <c r="DB1042">
        <v>0</v>
      </c>
      <c r="DC1042">
        <v>1.7768709000000001E-2</v>
      </c>
      <c r="DD1042">
        <v>0</v>
      </c>
      <c r="DE1042">
        <v>1.793359E-3</v>
      </c>
      <c r="DF1042">
        <v>2004</v>
      </c>
      <c r="DG1042">
        <v>0.12920000000000001</v>
      </c>
      <c r="DH1042">
        <v>7.5999997999999999E-2</v>
      </c>
      <c r="DI1042">
        <v>5.3200003000000003E-2</v>
      </c>
      <c r="DJ1042">
        <v>9.3299999999999994E-2</v>
      </c>
      <c r="DK1042">
        <v>0.16930000000000001</v>
      </c>
      <c r="DR1042">
        <v>0</v>
      </c>
      <c r="DS1042">
        <v>0</v>
      </c>
      <c r="DT1042">
        <v>0</v>
      </c>
      <c r="DU1042">
        <v>0</v>
      </c>
      <c r="DV1042">
        <v>62614</v>
      </c>
      <c r="DW1042">
        <v>2032000</v>
      </c>
      <c r="DX1042">
        <v>45.299999</v>
      </c>
      <c r="DY1042">
        <v>9.3000001999999995</v>
      </c>
      <c r="DZ1042">
        <v>32.459999000000003</v>
      </c>
      <c r="EA1042">
        <v>5391</v>
      </c>
      <c r="EB1042">
        <v>15686</v>
      </c>
      <c r="EC1042">
        <v>24085</v>
      </c>
      <c r="EF1042">
        <v>16.511998999999999</v>
      </c>
      <c r="EG1042">
        <v>21620</v>
      </c>
      <c r="EH1042">
        <v>372397.63</v>
      </c>
      <c r="EJ1042">
        <v>17.225000000000001</v>
      </c>
      <c r="EN1042">
        <v>598</v>
      </c>
      <c r="EO1042">
        <v>22823.021000000001</v>
      </c>
      <c r="EP1042">
        <v>1867</v>
      </c>
      <c r="ES1042">
        <v>0</v>
      </c>
      <c r="EV1042">
        <v>107776</v>
      </c>
      <c r="EW1042">
        <v>0</v>
      </c>
      <c r="EX1042">
        <v>0</v>
      </c>
      <c r="FB1042">
        <v>4220117.5</v>
      </c>
      <c r="FN1042">
        <v>-370.1</v>
      </c>
      <c r="FP1042">
        <v>154427</v>
      </c>
      <c r="FQ1042">
        <v>179010.09</v>
      </c>
      <c r="FV1042">
        <v>0</v>
      </c>
      <c r="FW1042">
        <v>333437.09000000003</v>
      </c>
      <c r="FX1042">
        <v>16156.143</v>
      </c>
      <c r="FZ1042">
        <v>105911.18</v>
      </c>
      <c r="GA1042">
        <v>43844.09</v>
      </c>
      <c r="GB1042">
        <v>149755.26999999999</v>
      </c>
      <c r="GL1042">
        <v>-6621.1361999999999</v>
      </c>
      <c r="GM1042">
        <v>12679.081</v>
      </c>
      <c r="GN1042">
        <v>-11040.087</v>
      </c>
      <c r="GO1042">
        <v>-10669.986999999999</v>
      </c>
      <c r="GP1042">
        <v>4344.0380999999998</v>
      </c>
      <c r="GQ1042">
        <v>498710.41</v>
      </c>
      <c r="GR1042">
        <v>-396081.75</v>
      </c>
      <c r="GS1042">
        <v>-390931.97</v>
      </c>
      <c r="GT1042">
        <v>-5149.7959000000001</v>
      </c>
      <c r="HA1042">
        <v>-21132.48</v>
      </c>
      <c r="HB1042">
        <v>-4287.3451999999997</v>
      </c>
      <c r="HD1042">
        <v>-7205.9760999999999</v>
      </c>
      <c r="HE1042">
        <v>-428707.56</v>
      </c>
      <c r="HG1042">
        <v>6083359</v>
      </c>
    </row>
    <row r="1043" spans="1:215" x14ac:dyDescent="0.25">
      <c r="A1043">
        <v>75</v>
      </c>
      <c r="B1043" t="s">
        <v>1085</v>
      </c>
      <c r="C1043">
        <v>2004</v>
      </c>
      <c r="E1043" t="s">
        <v>1086</v>
      </c>
      <c r="F1043">
        <v>1937</v>
      </c>
      <c r="G1043">
        <v>0</v>
      </c>
      <c r="I1043">
        <v>0</v>
      </c>
      <c r="J1043" t="s">
        <v>1081</v>
      </c>
      <c r="K1043" t="s">
        <v>1082</v>
      </c>
      <c r="L1043" t="s">
        <v>1082</v>
      </c>
      <c r="M1043">
        <v>2</v>
      </c>
      <c r="N1043" t="s">
        <v>1087</v>
      </c>
      <c r="O1043">
        <v>1</v>
      </c>
      <c r="P1043" t="s">
        <v>616</v>
      </c>
      <c r="Q1043" t="s">
        <v>626</v>
      </c>
      <c r="R1043">
        <v>2</v>
      </c>
      <c r="S1043">
        <v>1</v>
      </c>
      <c r="T1043" s="60">
        <v>38168</v>
      </c>
      <c r="U1043" s="60">
        <v>38168</v>
      </c>
      <c r="V1043" s="60">
        <v>38168</v>
      </c>
      <c r="W1043" t="s">
        <v>201</v>
      </c>
      <c r="X1043" t="s">
        <v>848</v>
      </c>
      <c r="Y1043" t="s">
        <v>635</v>
      </c>
      <c r="Z1043">
        <v>2.9999998999999999E-2</v>
      </c>
      <c r="AA1043">
        <v>7.9999998000000003E-2</v>
      </c>
      <c r="AB1043">
        <v>1</v>
      </c>
      <c r="AC1043">
        <v>0</v>
      </c>
      <c r="AD1043">
        <v>5</v>
      </c>
      <c r="AE1043">
        <v>0</v>
      </c>
      <c r="AF1043">
        <v>1</v>
      </c>
      <c r="AG1043">
        <v>100</v>
      </c>
      <c r="BP1043" s="60">
        <v>38168</v>
      </c>
      <c r="BQ1043">
        <v>7488000</v>
      </c>
      <c r="BR1043">
        <v>9927100</v>
      </c>
      <c r="BS1043">
        <v>0.75400001000000005</v>
      </c>
      <c r="BT1043">
        <v>2439100</v>
      </c>
      <c r="BV1043">
        <v>2142400</v>
      </c>
      <c r="BW1043">
        <v>203937.44</v>
      </c>
      <c r="BX1043">
        <v>0.92800002999999998</v>
      </c>
      <c r="BY1043">
        <v>0</v>
      </c>
      <c r="BZ1043">
        <v>0</v>
      </c>
      <c r="CA1043">
        <v>0</v>
      </c>
      <c r="CC1043">
        <v>0.15390000000000001</v>
      </c>
      <c r="CE1043">
        <v>2.6800001E-2</v>
      </c>
      <c r="CG1043">
        <v>1.8200001E-2</v>
      </c>
      <c r="CS1043">
        <v>0</v>
      </c>
      <c r="CT1043">
        <v>0</v>
      </c>
      <c r="CU1043">
        <v>0</v>
      </c>
      <c r="CV1043">
        <v>0.66600000999999998</v>
      </c>
      <c r="CW1043">
        <v>0.46550000000000002</v>
      </c>
      <c r="CX1043">
        <v>0.20050000000000001</v>
      </c>
      <c r="CY1043">
        <v>0.27540000999999997</v>
      </c>
      <c r="CZ1043">
        <v>0</v>
      </c>
      <c r="DA1043">
        <v>0</v>
      </c>
      <c r="DB1043">
        <v>4.8000000000000001E-2</v>
      </c>
      <c r="DC1043">
        <v>1.06E-2</v>
      </c>
      <c r="DD1043">
        <v>0</v>
      </c>
      <c r="DE1043">
        <v>0</v>
      </c>
      <c r="DF1043">
        <v>2005</v>
      </c>
      <c r="DG1043">
        <v>0.12920000000000001</v>
      </c>
      <c r="DH1043">
        <v>7.5999997999999999E-2</v>
      </c>
      <c r="DI1043">
        <v>5.3200003000000003E-2</v>
      </c>
      <c r="DJ1043">
        <v>0.1067</v>
      </c>
      <c r="DK1043">
        <v>0.18270001</v>
      </c>
      <c r="DR1043">
        <v>0</v>
      </c>
      <c r="DS1043">
        <v>0</v>
      </c>
      <c r="DT1043">
        <v>0</v>
      </c>
      <c r="DU1043">
        <v>0</v>
      </c>
      <c r="DV1043">
        <v>62901</v>
      </c>
      <c r="DW1043">
        <v>2142000</v>
      </c>
      <c r="DX1043">
        <v>45.599997999999999</v>
      </c>
      <c r="DY1043">
        <v>9.3999995999999992</v>
      </c>
      <c r="DZ1043">
        <v>34.061000999999997</v>
      </c>
      <c r="EA1043">
        <v>5955</v>
      </c>
      <c r="EB1043">
        <v>17672</v>
      </c>
      <c r="EC1043">
        <v>24947</v>
      </c>
      <c r="EF1043">
        <v>17.040001</v>
      </c>
      <c r="EG1043">
        <v>22363</v>
      </c>
      <c r="EH1043">
        <v>397132.03</v>
      </c>
      <c r="EJ1043">
        <v>17.757999000000002</v>
      </c>
      <c r="EN1043">
        <v>629</v>
      </c>
      <c r="EO1043">
        <v>20638.203000000001</v>
      </c>
      <c r="EP1043">
        <v>1955</v>
      </c>
      <c r="ES1043">
        <v>0</v>
      </c>
      <c r="EV1043">
        <v>111475</v>
      </c>
      <c r="EW1043">
        <v>0</v>
      </c>
      <c r="EX1043">
        <v>0</v>
      </c>
      <c r="FB1043">
        <v>4523338</v>
      </c>
      <c r="FN1043">
        <v>-307.21499999999997</v>
      </c>
      <c r="FP1043">
        <v>162118.79999999999</v>
      </c>
      <c r="FQ1043">
        <v>189324.78</v>
      </c>
      <c r="FV1043">
        <v>0</v>
      </c>
      <c r="FW1043">
        <v>351443.59</v>
      </c>
      <c r="FX1043">
        <v>794213.56</v>
      </c>
      <c r="FZ1043">
        <v>83351.929999999993</v>
      </c>
      <c r="GA1043">
        <v>58246.629000000001</v>
      </c>
      <c r="GB1043">
        <v>141598.56</v>
      </c>
      <c r="GL1043">
        <v>-13473.623</v>
      </c>
      <c r="GM1043">
        <v>9194.8857000000007</v>
      </c>
      <c r="GN1043">
        <v>-7515.0249000000003</v>
      </c>
      <c r="GO1043">
        <v>-7207.8100999999997</v>
      </c>
      <c r="GP1043">
        <v>4200.8179</v>
      </c>
      <c r="GQ1043">
        <v>1279572.8</v>
      </c>
      <c r="GR1043">
        <v>-422418.38</v>
      </c>
      <c r="GS1043">
        <v>-416862.34</v>
      </c>
      <c r="GT1043">
        <v>-5556.0308000000005</v>
      </c>
      <c r="HA1043">
        <v>-21859.555</v>
      </c>
      <c r="HB1043">
        <v>-2583.0481</v>
      </c>
      <c r="HD1043">
        <v>-4525.4579999999996</v>
      </c>
      <c r="HE1043">
        <v>-451386.44</v>
      </c>
      <c r="HG1043">
        <v>6911545</v>
      </c>
    </row>
    <row r="1044" spans="1:215" x14ac:dyDescent="0.25">
      <c r="A1044">
        <v>75</v>
      </c>
      <c r="B1044" t="s">
        <v>1085</v>
      </c>
      <c r="C1044">
        <v>2005</v>
      </c>
      <c r="E1044" t="s">
        <v>1086</v>
      </c>
      <c r="F1044">
        <v>1937</v>
      </c>
      <c r="G1044">
        <v>0</v>
      </c>
      <c r="I1044">
        <v>0</v>
      </c>
      <c r="J1044" t="s">
        <v>1081</v>
      </c>
      <c r="K1044" t="s">
        <v>1082</v>
      </c>
      <c r="L1044" t="s">
        <v>1082</v>
      </c>
      <c r="M1044">
        <v>2</v>
      </c>
      <c r="N1044" t="s">
        <v>1087</v>
      </c>
      <c r="O1044">
        <v>1</v>
      </c>
      <c r="P1044" t="s">
        <v>616</v>
      </c>
      <c r="Q1044" t="s">
        <v>626</v>
      </c>
      <c r="R1044">
        <v>2</v>
      </c>
      <c r="S1044">
        <v>1</v>
      </c>
      <c r="T1044" s="60">
        <v>38533</v>
      </c>
      <c r="U1044" s="60">
        <v>38533</v>
      </c>
      <c r="V1044" s="60">
        <v>38533</v>
      </c>
      <c r="W1044" t="s">
        <v>201</v>
      </c>
      <c r="X1044" t="s">
        <v>848</v>
      </c>
      <c r="Y1044" t="s">
        <v>635</v>
      </c>
      <c r="Z1044">
        <v>2.9999998999999999E-2</v>
      </c>
      <c r="AA1044">
        <v>7.9999998000000003E-2</v>
      </c>
      <c r="AB1044">
        <v>1</v>
      </c>
      <c r="AC1044">
        <v>0</v>
      </c>
      <c r="AD1044">
        <v>5</v>
      </c>
      <c r="AE1044">
        <v>0</v>
      </c>
      <c r="AF1044">
        <v>1</v>
      </c>
      <c r="AG1044">
        <v>40</v>
      </c>
      <c r="BP1044" s="60">
        <v>38533</v>
      </c>
      <c r="BQ1044">
        <v>7457500</v>
      </c>
      <c r="BR1044">
        <v>10591800</v>
      </c>
      <c r="BS1044">
        <v>0.70399999999999996</v>
      </c>
      <c r="BT1044">
        <v>3134300</v>
      </c>
      <c r="BV1044">
        <v>2209100</v>
      </c>
      <c r="BW1044">
        <v>243237.3</v>
      </c>
      <c r="BX1044">
        <v>0.81300002000000005</v>
      </c>
      <c r="BY1044">
        <v>0</v>
      </c>
      <c r="BZ1044">
        <v>0</v>
      </c>
      <c r="CA1044">
        <v>0</v>
      </c>
      <c r="CC1044">
        <v>9.8599999999999993E-2</v>
      </c>
      <c r="CE1044">
        <v>9.2299997999999994E-2</v>
      </c>
      <c r="CG1044">
        <v>1.3400001E-2</v>
      </c>
      <c r="CS1044">
        <v>0</v>
      </c>
      <c r="CT1044">
        <v>0</v>
      </c>
      <c r="CU1044">
        <v>0</v>
      </c>
      <c r="CV1044">
        <v>0.67190002999999998</v>
      </c>
      <c r="CW1044">
        <v>0.46160001000000001</v>
      </c>
      <c r="CX1044">
        <v>0.21030001000000001</v>
      </c>
      <c r="CY1044">
        <v>0.26330003000000002</v>
      </c>
      <c r="CZ1044">
        <v>0</v>
      </c>
      <c r="DA1044">
        <v>0</v>
      </c>
      <c r="DB1044">
        <v>5.9599999000000001E-2</v>
      </c>
      <c r="DC1044">
        <v>5.1000000000000004E-3</v>
      </c>
      <c r="DD1044">
        <v>0</v>
      </c>
      <c r="DE1044">
        <v>0</v>
      </c>
      <c r="DF1044">
        <v>2006</v>
      </c>
      <c r="DG1044">
        <v>0.1356</v>
      </c>
      <c r="DH1044">
        <v>7.6799995999999995E-2</v>
      </c>
      <c r="DI1044">
        <v>5.8899999000000001E-2</v>
      </c>
      <c r="DJ1044">
        <v>0.125</v>
      </c>
      <c r="DK1044">
        <v>0.20180000000000001</v>
      </c>
      <c r="DR1044">
        <v>0</v>
      </c>
      <c r="DS1044">
        <v>0</v>
      </c>
      <c r="DT1044">
        <v>0</v>
      </c>
      <c r="DU1044">
        <v>0</v>
      </c>
      <c r="DV1044">
        <v>63362</v>
      </c>
      <c r="DW1044">
        <v>2209000</v>
      </c>
      <c r="DX1044">
        <v>45.599997999999999</v>
      </c>
      <c r="DY1044">
        <v>9.3000001999999995</v>
      </c>
      <c r="DZ1044">
        <v>34.865001999999997</v>
      </c>
      <c r="EA1044">
        <v>6340</v>
      </c>
      <c r="EB1044">
        <v>19088</v>
      </c>
      <c r="EC1044">
        <v>26100</v>
      </c>
      <c r="EF1044">
        <v>17.591999000000001</v>
      </c>
      <c r="EG1044">
        <v>23397</v>
      </c>
      <c r="EH1044">
        <v>429368.13</v>
      </c>
      <c r="EJ1044">
        <v>18.350999999999999</v>
      </c>
      <c r="EN1044">
        <v>659</v>
      </c>
      <c r="EO1044">
        <v>5493.1758</v>
      </c>
      <c r="EP1044">
        <v>2044</v>
      </c>
      <c r="ES1044">
        <v>0</v>
      </c>
      <c r="EV1044">
        <v>114890</v>
      </c>
      <c r="EW1044">
        <v>0</v>
      </c>
      <c r="EX1044">
        <v>0</v>
      </c>
      <c r="FB1044">
        <v>4875273</v>
      </c>
      <c r="FN1044">
        <v>-311.767</v>
      </c>
      <c r="FP1044">
        <v>169099.22</v>
      </c>
      <c r="FQ1044">
        <v>197872.53</v>
      </c>
      <c r="FV1044">
        <v>0</v>
      </c>
      <c r="FW1044">
        <v>366971.75</v>
      </c>
      <c r="FX1044">
        <v>486788.28</v>
      </c>
      <c r="FZ1044">
        <v>102484.97</v>
      </c>
      <c r="GA1044">
        <v>81064.968999999997</v>
      </c>
      <c r="GB1044">
        <v>183549.94</v>
      </c>
      <c r="GL1044">
        <v>-15495.255999999999</v>
      </c>
      <c r="GM1044">
        <v>20022.083999999999</v>
      </c>
      <c r="GN1044">
        <v>-18757.598000000002</v>
      </c>
      <c r="GO1044">
        <v>-18445.830000000002</v>
      </c>
      <c r="GP1044">
        <v>4032.7539000000002</v>
      </c>
      <c r="GQ1044">
        <v>1027111.9</v>
      </c>
      <c r="GR1044">
        <v>-454983.44</v>
      </c>
      <c r="GS1044">
        <v>-449036.91</v>
      </c>
      <c r="GT1044">
        <v>-5946.5571</v>
      </c>
      <c r="HA1044">
        <v>-23444.331999999999</v>
      </c>
      <c r="HB1044">
        <v>-5320.6670000000004</v>
      </c>
      <c r="HD1044">
        <v>-3770.3429999999998</v>
      </c>
      <c r="HE1044">
        <v>-487518.78</v>
      </c>
      <c r="HG1044">
        <v>7451138.5</v>
      </c>
    </row>
    <row r="1045" spans="1:215" x14ac:dyDescent="0.25">
      <c r="A1045">
        <v>75</v>
      </c>
      <c r="B1045" t="s">
        <v>1085</v>
      </c>
      <c r="C1045">
        <v>2006</v>
      </c>
      <c r="E1045" t="s">
        <v>1086</v>
      </c>
      <c r="F1045">
        <v>1937</v>
      </c>
      <c r="G1045">
        <v>0</v>
      </c>
      <c r="I1045">
        <v>0</v>
      </c>
      <c r="J1045" t="s">
        <v>1081</v>
      </c>
      <c r="K1045" t="s">
        <v>1082</v>
      </c>
      <c r="L1045" t="s">
        <v>1082</v>
      </c>
      <c r="M1045">
        <v>2</v>
      </c>
      <c r="N1045" t="s">
        <v>1087</v>
      </c>
      <c r="O1045">
        <v>1</v>
      </c>
      <c r="P1045" t="s">
        <v>616</v>
      </c>
      <c r="Q1045" t="s">
        <v>626</v>
      </c>
      <c r="R1045">
        <v>2</v>
      </c>
      <c r="S1045">
        <v>1</v>
      </c>
      <c r="T1045" s="60">
        <v>38898</v>
      </c>
      <c r="U1045" s="60">
        <v>38898</v>
      </c>
      <c r="V1045" s="60">
        <v>38898</v>
      </c>
      <c r="W1045" t="s">
        <v>201</v>
      </c>
      <c r="X1045" t="s">
        <v>848</v>
      </c>
      <c r="Y1045" t="s">
        <v>635</v>
      </c>
      <c r="Z1045">
        <v>2.9999998999999999E-2</v>
      </c>
      <c r="AA1045">
        <v>7.9999998000000003E-2</v>
      </c>
      <c r="AB1045">
        <v>1</v>
      </c>
      <c r="AC1045">
        <v>0</v>
      </c>
      <c r="AD1045">
        <v>5</v>
      </c>
      <c r="AE1045">
        <v>0</v>
      </c>
      <c r="AF1045">
        <v>1</v>
      </c>
      <c r="AG1045">
        <v>30</v>
      </c>
      <c r="BP1045" s="60">
        <v>38898</v>
      </c>
      <c r="BQ1045">
        <v>7813900</v>
      </c>
      <c r="BR1045">
        <v>11436300</v>
      </c>
      <c r="BS1045">
        <v>0.68300002999999998</v>
      </c>
      <c r="BT1045">
        <v>3622400</v>
      </c>
      <c r="BV1045">
        <v>2219400</v>
      </c>
      <c r="BW1045">
        <v>299968</v>
      </c>
      <c r="BX1045">
        <v>0.755</v>
      </c>
      <c r="BY1045">
        <v>0</v>
      </c>
      <c r="BZ1045">
        <v>0</v>
      </c>
      <c r="CA1045">
        <v>0</v>
      </c>
      <c r="CC1045">
        <v>0.123</v>
      </c>
      <c r="CE1045">
        <v>0.125</v>
      </c>
      <c r="CG1045">
        <v>5.8999999999999997E-2</v>
      </c>
      <c r="CS1045">
        <v>0</v>
      </c>
      <c r="CT1045">
        <v>0</v>
      </c>
      <c r="CU1045">
        <v>0</v>
      </c>
      <c r="CV1045">
        <v>0.68300002999999998</v>
      </c>
      <c r="CW1045">
        <v>0.46100000000000002</v>
      </c>
      <c r="CX1045">
        <v>0.222</v>
      </c>
      <c r="CY1045">
        <v>0.25299999000000001</v>
      </c>
      <c r="CZ1045">
        <v>0</v>
      </c>
      <c r="DA1045">
        <v>0</v>
      </c>
      <c r="DB1045">
        <v>5.1999996999999999E-2</v>
      </c>
      <c r="DC1045">
        <v>1.0999999999999999E-2</v>
      </c>
      <c r="DD1045">
        <v>0</v>
      </c>
      <c r="DE1045">
        <v>0</v>
      </c>
      <c r="DF1045">
        <v>2007</v>
      </c>
      <c r="DG1045">
        <v>0.1356</v>
      </c>
      <c r="DH1045">
        <v>7.7500000999999999E-2</v>
      </c>
      <c r="DI1045">
        <v>5.8099999999999999E-2</v>
      </c>
      <c r="DJ1045">
        <v>0.14510000000000001</v>
      </c>
      <c r="DK1045">
        <v>0.22259999999999999</v>
      </c>
      <c r="DR1045">
        <v>0</v>
      </c>
      <c r="DS1045">
        <v>0</v>
      </c>
      <c r="DT1045">
        <v>0</v>
      </c>
      <c r="DU1045">
        <v>0</v>
      </c>
      <c r="DV1045">
        <v>61829</v>
      </c>
      <c r="DW1045">
        <v>2219000</v>
      </c>
      <c r="DX1045">
        <v>45.700001</v>
      </c>
      <c r="DY1045">
        <v>9.1999998000000005</v>
      </c>
      <c r="DZ1045">
        <v>35.896000000000001</v>
      </c>
      <c r="EA1045">
        <v>8369</v>
      </c>
      <c r="EB1045">
        <v>21581</v>
      </c>
      <c r="EC1045">
        <v>28539</v>
      </c>
      <c r="EF1045">
        <v>17.664000000000001</v>
      </c>
      <c r="EG1045">
        <v>25648</v>
      </c>
      <c r="EH1045">
        <v>471186.31</v>
      </c>
      <c r="EJ1045">
        <v>18.370999999999999</v>
      </c>
      <c r="EN1045">
        <v>679</v>
      </c>
      <c r="EO1045">
        <v>5928.1382000000003</v>
      </c>
      <c r="EP1045">
        <v>2212</v>
      </c>
      <c r="ES1045">
        <v>0</v>
      </c>
      <c r="EV1045">
        <v>120318</v>
      </c>
      <c r="EW1045">
        <v>0</v>
      </c>
      <c r="EX1045">
        <v>0</v>
      </c>
      <c r="FB1045">
        <v>5347533.5</v>
      </c>
      <c r="FN1045">
        <v>-282.93400000000003</v>
      </c>
      <c r="FP1045">
        <v>178220.78</v>
      </c>
      <c r="FQ1045">
        <v>226479.33</v>
      </c>
      <c r="FV1045">
        <v>0</v>
      </c>
      <c r="FW1045">
        <v>404700.13</v>
      </c>
      <c r="FX1045">
        <v>716078.31</v>
      </c>
      <c r="FZ1045">
        <v>106550.53</v>
      </c>
      <c r="GA1045">
        <v>79518.062999999995</v>
      </c>
      <c r="GB1045">
        <v>186068.59</v>
      </c>
      <c r="GL1045">
        <v>-17074.105</v>
      </c>
      <c r="GM1045">
        <v>45166.938000000002</v>
      </c>
      <c r="GN1045">
        <v>-43021.957000000002</v>
      </c>
      <c r="GO1045">
        <v>-42739.023000000001</v>
      </c>
      <c r="GP1045">
        <v>3866.9270000000001</v>
      </c>
      <c r="GQ1045">
        <v>1295784.8</v>
      </c>
      <c r="GR1045">
        <v>-494096.63</v>
      </c>
      <c r="GS1045">
        <v>-487912.5</v>
      </c>
      <c r="GT1045">
        <v>-6184.1099000000004</v>
      </c>
      <c r="HA1045">
        <v>-24062.559000000001</v>
      </c>
      <c r="HB1045">
        <v>-5230.6347999999998</v>
      </c>
      <c r="HD1045">
        <v>-4243.2969000000003</v>
      </c>
      <c r="HE1045">
        <v>-527633.13</v>
      </c>
      <c r="HG1045">
        <v>8219290</v>
      </c>
    </row>
    <row r="1046" spans="1:215" x14ac:dyDescent="0.25">
      <c r="A1046">
        <v>75</v>
      </c>
      <c r="B1046" t="s">
        <v>1085</v>
      </c>
      <c r="C1046">
        <v>2007</v>
      </c>
      <c r="E1046" t="s">
        <v>1086</v>
      </c>
      <c r="F1046">
        <v>1937</v>
      </c>
      <c r="G1046">
        <v>0</v>
      </c>
      <c r="I1046">
        <v>0</v>
      </c>
      <c r="J1046" t="s">
        <v>1081</v>
      </c>
      <c r="K1046" t="s">
        <v>1082</v>
      </c>
      <c r="L1046" t="s">
        <v>1082</v>
      </c>
      <c r="M1046">
        <v>2</v>
      </c>
      <c r="N1046" t="s">
        <v>1087</v>
      </c>
      <c r="O1046">
        <v>1</v>
      </c>
      <c r="P1046" t="s">
        <v>616</v>
      </c>
      <c r="Q1046" t="s">
        <v>626</v>
      </c>
      <c r="R1046">
        <v>2</v>
      </c>
      <c r="S1046">
        <v>1</v>
      </c>
      <c r="T1046" s="60">
        <v>39263</v>
      </c>
      <c r="U1046" s="60">
        <v>39263</v>
      </c>
      <c r="V1046" s="60">
        <v>39263</v>
      </c>
      <c r="W1046" t="s">
        <v>201</v>
      </c>
      <c r="X1046" t="s">
        <v>848</v>
      </c>
      <c r="Y1046" t="s">
        <v>635</v>
      </c>
      <c r="Z1046">
        <v>2.9999998999999999E-2</v>
      </c>
      <c r="AA1046">
        <v>7.9999998000000003E-2</v>
      </c>
      <c r="AB1046">
        <v>1</v>
      </c>
      <c r="AC1046">
        <v>0</v>
      </c>
      <c r="AD1046">
        <v>5</v>
      </c>
      <c r="AE1046">
        <v>0</v>
      </c>
      <c r="AF1046">
        <v>1</v>
      </c>
      <c r="AG1046">
        <v>30</v>
      </c>
      <c r="BP1046" s="60">
        <v>39263</v>
      </c>
      <c r="BQ1046">
        <v>8591417</v>
      </c>
      <c r="BR1046">
        <v>12190081</v>
      </c>
      <c r="BS1046">
        <v>0.70499997999999997</v>
      </c>
      <c r="BT1046">
        <v>3598663.3</v>
      </c>
      <c r="BV1046">
        <v>2341146.5</v>
      </c>
      <c r="BW1046">
        <v>364128.44</v>
      </c>
      <c r="BX1046">
        <v>0.70300001000000001</v>
      </c>
      <c r="BY1046">
        <v>0</v>
      </c>
      <c r="BZ1046">
        <v>0</v>
      </c>
      <c r="CA1046">
        <v>0</v>
      </c>
      <c r="CC1046">
        <v>0.17599999999999999</v>
      </c>
      <c r="CE1046">
        <v>0.13200000000000001</v>
      </c>
      <c r="CG1046">
        <v>0.115</v>
      </c>
      <c r="CS1046">
        <v>0</v>
      </c>
      <c r="CT1046">
        <v>0</v>
      </c>
      <c r="CU1046">
        <v>0</v>
      </c>
      <c r="CV1046">
        <v>0.61199999000000005</v>
      </c>
      <c r="CW1046">
        <v>0.41199999999999998</v>
      </c>
      <c r="CX1046">
        <v>0.2</v>
      </c>
      <c r="CY1046">
        <v>0.26299998000000002</v>
      </c>
      <c r="CZ1046">
        <v>0</v>
      </c>
      <c r="DA1046">
        <v>0</v>
      </c>
      <c r="DB1046">
        <v>2.9999998999999999E-2</v>
      </c>
      <c r="DC1046">
        <v>8.0000000000000002E-3</v>
      </c>
      <c r="DD1046">
        <v>8.7999999999999995E-2</v>
      </c>
      <c r="DE1046">
        <v>0</v>
      </c>
      <c r="DF1046">
        <v>2008</v>
      </c>
      <c r="DG1046">
        <v>0.1356</v>
      </c>
      <c r="DH1046">
        <v>7.8000001999999999E-2</v>
      </c>
      <c r="DI1046">
        <v>5.6999995999999997E-2</v>
      </c>
      <c r="DJ1046">
        <v>0.1384</v>
      </c>
      <c r="DK1046">
        <v>0.21640000000000001</v>
      </c>
      <c r="DR1046">
        <v>0</v>
      </c>
      <c r="DS1046">
        <v>0</v>
      </c>
      <c r="DT1046">
        <v>0</v>
      </c>
      <c r="DU1046">
        <v>0</v>
      </c>
      <c r="DV1046">
        <v>62687</v>
      </c>
      <c r="DW1046">
        <v>2341000</v>
      </c>
      <c r="DX1046">
        <v>45.900002000000001</v>
      </c>
      <c r="DY1046">
        <v>9.3000001999999995</v>
      </c>
      <c r="DZ1046">
        <v>37.347000000000001</v>
      </c>
      <c r="EA1046">
        <v>8298</v>
      </c>
      <c r="EB1046">
        <v>21644</v>
      </c>
      <c r="EC1046">
        <v>29969</v>
      </c>
      <c r="EF1046">
        <v>18.275998999999999</v>
      </c>
      <c r="EG1046">
        <v>26955</v>
      </c>
      <c r="EH1046">
        <v>512583.75</v>
      </c>
      <c r="EJ1046">
        <v>19.016000999999999</v>
      </c>
      <c r="EN1046">
        <v>703</v>
      </c>
      <c r="EO1046">
        <v>6264.7987999999996</v>
      </c>
      <c r="EP1046">
        <v>2311</v>
      </c>
      <c r="ES1046">
        <v>0</v>
      </c>
      <c r="EV1046">
        <v>122598</v>
      </c>
      <c r="EW1046">
        <v>0</v>
      </c>
      <c r="EX1046">
        <v>0</v>
      </c>
      <c r="FB1046">
        <v>5807324.5</v>
      </c>
      <c r="FI1046">
        <v>9455796</v>
      </c>
      <c r="FN1046">
        <v>-332.38799999999998</v>
      </c>
      <c r="FP1046">
        <v>189391.16</v>
      </c>
      <c r="FQ1046">
        <v>255853.19</v>
      </c>
      <c r="FV1046">
        <v>0</v>
      </c>
      <c r="FW1046">
        <v>445244.34</v>
      </c>
      <c r="FX1046">
        <v>1177440</v>
      </c>
      <c r="FZ1046">
        <v>116890.2</v>
      </c>
      <c r="GA1046">
        <v>84403.827999999994</v>
      </c>
      <c r="GB1046">
        <v>201294.03</v>
      </c>
      <c r="GL1046">
        <v>-20836.471000000001</v>
      </c>
      <c r="GM1046">
        <v>70512.960999999996</v>
      </c>
      <c r="GN1046">
        <v>-68186.210999999996</v>
      </c>
      <c r="GO1046">
        <v>-67853.820000000007</v>
      </c>
      <c r="GP1046">
        <v>4331.4888000000001</v>
      </c>
      <c r="GQ1046">
        <v>1809800.1</v>
      </c>
      <c r="GR1046">
        <v>-540143.75</v>
      </c>
      <c r="GS1046">
        <v>-533923.5</v>
      </c>
      <c r="GT1046">
        <v>-6220.2030999999997</v>
      </c>
      <c r="HA1046">
        <v>-23335.088</v>
      </c>
      <c r="HB1046">
        <v>-5625.3428000000004</v>
      </c>
      <c r="HD1046">
        <v>-4190.0429999999997</v>
      </c>
      <c r="HE1046">
        <v>-573294.18999999994</v>
      </c>
      <c r="HG1046">
        <v>9455796</v>
      </c>
    </row>
    <row r="1047" spans="1:215" x14ac:dyDescent="0.25">
      <c r="A1047">
        <v>75</v>
      </c>
      <c r="B1047" t="s">
        <v>1085</v>
      </c>
      <c r="C1047">
        <v>2008</v>
      </c>
      <c r="E1047" t="s">
        <v>1086</v>
      </c>
      <c r="F1047">
        <v>1937</v>
      </c>
      <c r="G1047">
        <v>0</v>
      </c>
      <c r="I1047">
        <v>0</v>
      </c>
      <c r="J1047" t="s">
        <v>1081</v>
      </c>
      <c r="K1047" t="s">
        <v>1082</v>
      </c>
      <c r="L1047" t="s">
        <v>1082</v>
      </c>
      <c r="M1047">
        <v>2</v>
      </c>
      <c r="N1047" t="s">
        <v>1087</v>
      </c>
      <c r="O1047">
        <v>1</v>
      </c>
      <c r="P1047" t="s">
        <v>616</v>
      </c>
      <c r="Q1047" t="s">
        <v>626</v>
      </c>
      <c r="R1047">
        <v>2</v>
      </c>
      <c r="S1047">
        <v>1</v>
      </c>
      <c r="T1047" s="60">
        <v>39629</v>
      </c>
      <c r="U1047" s="60">
        <v>39629</v>
      </c>
      <c r="V1047" s="60">
        <v>39629</v>
      </c>
      <c r="W1047" t="s">
        <v>201</v>
      </c>
      <c r="X1047" t="s">
        <v>848</v>
      </c>
      <c r="Y1047" t="s">
        <v>635</v>
      </c>
      <c r="Z1047">
        <v>2.9999998999999999E-2</v>
      </c>
      <c r="AA1047">
        <v>7.9999998000000003E-2</v>
      </c>
      <c r="AB1047">
        <v>1</v>
      </c>
      <c r="AC1047">
        <v>0</v>
      </c>
      <c r="AD1047">
        <v>5</v>
      </c>
      <c r="AE1047">
        <v>0</v>
      </c>
      <c r="AF1047">
        <v>1</v>
      </c>
      <c r="AG1047">
        <v>30</v>
      </c>
      <c r="BP1047" s="60">
        <v>39629</v>
      </c>
      <c r="BQ1047">
        <v>9272828</v>
      </c>
      <c r="BR1047">
        <v>12966995</v>
      </c>
      <c r="BS1047">
        <v>0.71499997000000004</v>
      </c>
      <c r="BT1047">
        <v>3694167</v>
      </c>
      <c r="BV1047">
        <v>2491708.5</v>
      </c>
      <c r="BW1047">
        <v>368196.69</v>
      </c>
      <c r="BX1047">
        <v>0.79000002000000003</v>
      </c>
      <c r="BY1047">
        <v>0</v>
      </c>
      <c r="BZ1047">
        <v>0</v>
      </c>
      <c r="CA1047">
        <v>0</v>
      </c>
      <c r="CC1047">
        <v>-6.1999999E-2</v>
      </c>
      <c r="CE1047">
        <v>7.4000000999999996E-2</v>
      </c>
      <c r="CG1047">
        <v>9.4999999000000002E-2</v>
      </c>
      <c r="CS1047">
        <v>0</v>
      </c>
      <c r="CT1047">
        <v>0</v>
      </c>
      <c r="CU1047">
        <v>0</v>
      </c>
      <c r="CV1047">
        <v>0.55000000999999998</v>
      </c>
      <c r="CW1047">
        <v>0.37</v>
      </c>
      <c r="CX1047">
        <v>0.18000000999999999</v>
      </c>
      <c r="CY1047">
        <v>0.28999998999999999</v>
      </c>
      <c r="CZ1047">
        <v>0</v>
      </c>
      <c r="DA1047">
        <v>0</v>
      </c>
      <c r="DB1047">
        <v>5.0000001000000002E-2</v>
      </c>
      <c r="DC1047">
        <v>0.01</v>
      </c>
      <c r="DD1047">
        <v>0.1</v>
      </c>
      <c r="DE1047">
        <v>0</v>
      </c>
      <c r="DF1047">
        <v>2009</v>
      </c>
      <c r="DG1047">
        <v>0.1356</v>
      </c>
      <c r="DH1047">
        <v>7.9000003999999999E-2</v>
      </c>
      <c r="DI1047">
        <v>5.6599996999999999E-2</v>
      </c>
      <c r="DJ1047">
        <v>0.13539999999999999</v>
      </c>
      <c r="DK1047">
        <v>0.21440001</v>
      </c>
      <c r="DR1047">
        <v>0</v>
      </c>
      <c r="DS1047">
        <v>0</v>
      </c>
      <c r="DT1047">
        <v>0</v>
      </c>
      <c r="DU1047">
        <v>0</v>
      </c>
      <c r="DV1047">
        <v>63698</v>
      </c>
      <c r="DW1047">
        <v>2492000</v>
      </c>
      <c r="DX1047">
        <v>46.099997999999999</v>
      </c>
      <c r="DY1047">
        <v>9.3999995999999992</v>
      </c>
      <c r="DZ1047">
        <v>39.118000000000002</v>
      </c>
      <c r="EA1047">
        <v>8408</v>
      </c>
      <c r="EB1047">
        <v>21574</v>
      </c>
      <c r="EC1047">
        <v>31192</v>
      </c>
      <c r="EF1047">
        <v>18.792000000000002</v>
      </c>
      <c r="EG1047">
        <v>28064</v>
      </c>
      <c r="EH1047">
        <v>548853.38</v>
      </c>
      <c r="EJ1047">
        <v>19.556999000000001</v>
      </c>
      <c r="EN1047">
        <v>719</v>
      </c>
      <c r="EO1047">
        <v>6591.7978999999996</v>
      </c>
      <c r="EP1047">
        <v>2409</v>
      </c>
      <c r="ES1047">
        <v>0</v>
      </c>
      <c r="EV1047">
        <v>124872</v>
      </c>
      <c r="EW1047">
        <v>0</v>
      </c>
      <c r="EX1047">
        <v>0</v>
      </c>
      <c r="FB1047">
        <v>6201234</v>
      </c>
      <c r="FI1047">
        <v>8770044</v>
      </c>
      <c r="FN1047">
        <v>-837.78599999999994</v>
      </c>
      <c r="FP1047">
        <v>201916.23</v>
      </c>
      <c r="FQ1047">
        <v>290846.06</v>
      </c>
      <c r="FV1047">
        <v>0</v>
      </c>
      <c r="FW1047">
        <v>492762.28</v>
      </c>
      <c r="FX1047">
        <v>-785485.19</v>
      </c>
      <c r="FZ1047">
        <v>158600.23000000001</v>
      </c>
      <c r="GA1047">
        <v>73576.468999999997</v>
      </c>
      <c r="GB1047">
        <v>232176.7</v>
      </c>
      <c r="GL1047">
        <v>-20393.326000000001</v>
      </c>
      <c r="GM1047">
        <v>64146.237999999998</v>
      </c>
      <c r="GN1047">
        <v>-58281.699000000001</v>
      </c>
      <c r="GO1047">
        <v>-57443.913999999997</v>
      </c>
      <c r="GP1047">
        <v>3662.4529000000002</v>
      </c>
      <c r="GQ1047">
        <v>-71412.523000000001</v>
      </c>
      <c r="GR1047">
        <v>-578775.63</v>
      </c>
      <c r="GS1047">
        <v>-572191.68999999994</v>
      </c>
      <c r="GT1047">
        <v>-6583.8969999999999</v>
      </c>
      <c r="HA1047">
        <v>-23729.865000000002</v>
      </c>
      <c r="HB1047">
        <v>-6088.5087999999996</v>
      </c>
      <c r="HD1047">
        <v>-5745.3062</v>
      </c>
      <c r="HE1047">
        <v>-614339.31000000006</v>
      </c>
      <c r="HG1047">
        <v>8770044</v>
      </c>
    </row>
    <row r="1048" spans="1:215" x14ac:dyDescent="0.25">
      <c r="A1048">
        <v>75</v>
      </c>
      <c r="B1048" t="s">
        <v>1085</v>
      </c>
      <c r="C1048">
        <v>2009</v>
      </c>
      <c r="E1048" t="s">
        <v>1086</v>
      </c>
      <c r="F1048">
        <v>1937</v>
      </c>
      <c r="G1048">
        <v>0</v>
      </c>
      <c r="I1048">
        <v>0</v>
      </c>
      <c r="J1048" t="s">
        <v>1081</v>
      </c>
      <c r="K1048" t="s">
        <v>1082</v>
      </c>
      <c r="L1048" t="s">
        <v>1082</v>
      </c>
      <c r="M1048">
        <v>2</v>
      </c>
      <c r="N1048" t="s">
        <v>1087</v>
      </c>
      <c r="O1048">
        <v>1</v>
      </c>
      <c r="P1048" t="s">
        <v>616</v>
      </c>
      <c r="Q1048" t="s">
        <v>626</v>
      </c>
      <c r="R1048">
        <v>2</v>
      </c>
      <c r="S1048">
        <v>1</v>
      </c>
      <c r="T1048" s="60">
        <v>39994</v>
      </c>
      <c r="U1048" s="60">
        <v>39994</v>
      </c>
      <c r="V1048" s="60">
        <v>39994</v>
      </c>
      <c r="W1048" t="s">
        <v>201</v>
      </c>
      <c r="X1048" t="s">
        <v>848</v>
      </c>
      <c r="Y1048" t="s">
        <v>635</v>
      </c>
      <c r="Z1048">
        <v>2.9999998999999999E-2</v>
      </c>
      <c r="AA1048">
        <v>7.9999998000000003E-2</v>
      </c>
      <c r="AB1048">
        <v>1</v>
      </c>
      <c r="AC1048">
        <v>0</v>
      </c>
      <c r="AD1048">
        <v>5</v>
      </c>
      <c r="AE1048">
        <v>0</v>
      </c>
      <c r="AF1048">
        <v>1</v>
      </c>
      <c r="AG1048">
        <v>30</v>
      </c>
      <c r="BP1048" s="60">
        <v>39994</v>
      </c>
      <c r="BQ1048">
        <v>9366271</v>
      </c>
      <c r="BR1048">
        <v>13883273</v>
      </c>
      <c r="BS1048">
        <v>0.67500000999999998</v>
      </c>
      <c r="BT1048">
        <v>4517002</v>
      </c>
      <c r="BV1048">
        <v>2585739.2999999998</v>
      </c>
      <c r="BW1048">
        <v>375430.72</v>
      </c>
      <c r="BX1048">
        <v>0.86199999000000005</v>
      </c>
      <c r="BY1048">
        <v>0</v>
      </c>
      <c r="BZ1048">
        <v>0</v>
      </c>
      <c r="CA1048">
        <v>0</v>
      </c>
      <c r="CC1048">
        <v>-0.17299998999999999</v>
      </c>
      <c r="CE1048">
        <v>-2.9999998999999999E-2</v>
      </c>
      <c r="CG1048">
        <v>2.4E-2</v>
      </c>
      <c r="CS1048">
        <v>0</v>
      </c>
      <c r="CT1048">
        <v>0</v>
      </c>
      <c r="CU1048">
        <v>0</v>
      </c>
      <c r="CV1048">
        <v>0.47</v>
      </c>
      <c r="CW1048">
        <v>0.30000000999999998</v>
      </c>
      <c r="CX1048">
        <v>0.17</v>
      </c>
      <c r="CY1048">
        <v>0.36000000999999998</v>
      </c>
      <c r="CZ1048">
        <v>0</v>
      </c>
      <c r="DA1048">
        <v>0</v>
      </c>
      <c r="DB1048">
        <v>5.0000001000000002E-2</v>
      </c>
      <c r="DC1048">
        <v>0.01</v>
      </c>
      <c r="DD1048">
        <v>0.1</v>
      </c>
      <c r="DE1048">
        <v>0.01</v>
      </c>
      <c r="DF1048">
        <v>2010</v>
      </c>
      <c r="DG1048">
        <v>0.12479999999999999</v>
      </c>
      <c r="DH1048">
        <v>9.3999997000000002E-2</v>
      </c>
      <c r="DI1048">
        <v>3.0800000000000001E-2</v>
      </c>
      <c r="DJ1048">
        <v>0.1245</v>
      </c>
      <c r="DK1048">
        <v>0.2185</v>
      </c>
      <c r="DR1048">
        <v>0</v>
      </c>
      <c r="DS1048">
        <v>0</v>
      </c>
      <c r="DT1048">
        <v>0</v>
      </c>
      <c r="DU1048">
        <v>0</v>
      </c>
      <c r="DV1048">
        <v>63819</v>
      </c>
      <c r="DW1048">
        <v>2586000</v>
      </c>
      <c r="DX1048">
        <v>46.299999</v>
      </c>
      <c r="DY1048">
        <v>9.6000004000000008</v>
      </c>
      <c r="DZ1048">
        <v>40.516998000000001</v>
      </c>
      <c r="EA1048">
        <v>8459</v>
      </c>
      <c r="EB1048">
        <v>22115</v>
      </c>
      <c r="EC1048">
        <v>32496</v>
      </c>
      <c r="EF1048">
        <v>19.283999999999999</v>
      </c>
      <c r="EG1048">
        <v>29234</v>
      </c>
      <c r="EH1048">
        <v>586490.13</v>
      </c>
      <c r="EJ1048">
        <v>20.062000000000001</v>
      </c>
      <c r="EN1048">
        <v>745</v>
      </c>
      <c r="EO1048">
        <v>6941.2479999999996</v>
      </c>
      <c r="EP1048">
        <v>2517</v>
      </c>
      <c r="ES1048">
        <v>0</v>
      </c>
      <c r="EV1048">
        <v>126889</v>
      </c>
      <c r="EW1048">
        <v>0</v>
      </c>
      <c r="EX1048">
        <v>0</v>
      </c>
      <c r="FB1048">
        <v>6606725</v>
      </c>
      <c r="FI1048">
        <v>7113651.5</v>
      </c>
      <c r="FN1048">
        <v>-679.72199999999998</v>
      </c>
      <c r="FP1048">
        <v>212014.02</v>
      </c>
      <c r="FQ1048">
        <v>323687.5</v>
      </c>
      <c r="FV1048">
        <v>0</v>
      </c>
      <c r="FW1048">
        <v>535699.5</v>
      </c>
      <c r="FX1048">
        <v>-1724901.9</v>
      </c>
      <c r="FZ1048">
        <v>114363.73</v>
      </c>
      <c r="GA1048">
        <v>82815.391000000003</v>
      </c>
      <c r="GB1048">
        <v>197179.13</v>
      </c>
      <c r="GL1048">
        <v>-16774.502</v>
      </c>
      <c r="GM1048">
        <v>19017.333999999999</v>
      </c>
      <c r="GN1048">
        <v>-14244.462</v>
      </c>
      <c r="GO1048">
        <v>-13564.74</v>
      </c>
      <c r="GP1048">
        <v>3696.085</v>
      </c>
      <c r="GQ1048">
        <v>-1000328.8</v>
      </c>
      <c r="GR1048">
        <v>-617705.06000000006</v>
      </c>
      <c r="GS1048">
        <v>-610664.38</v>
      </c>
      <c r="GT1048">
        <v>-7040.6688999999997</v>
      </c>
      <c r="HA1048">
        <v>-24051.879000000001</v>
      </c>
      <c r="HB1048">
        <v>-8671.9922000000006</v>
      </c>
      <c r="HD1048">
        <v>-5634.6318000000001</v>
      </c>
      <c r="HE1048">
        <v>-656063.56000000006</v>
      </c>
      <c r="HG1048">
        <v>7113651.5</v>
      </c>
    </row>
    <row r="1049" spans="1:215" x14ac:dyDescent="0.25">
      <c r="A1049">
        <v>75</v>
      </c>
      <c r="B1049" t="s">
        <v>1085</v>
      </c>
      <c r="C1049">
        <v>2010</v>
      </c>
      <c r="E1049" t="s">
        <v>1086</v>
      </c>
      <c r="F1049">
        <v>1937</v>
      </c>
      <c r="G1049">
        <v>0</v>
      </c>
      <c r="I1049">
        <v>0</v>
      </c>
      <c r="J1049" t="s">
        <v>1081</v>
      </c>
      <c r="K1049" t="s">
        <v>1082</v>
      </c>
      <c r="L1049" t="s">
        <v>1082</v>
      </c>
      <c r="M1049">
        <v>2</v>
      </c>
      <c r="N1049" t="s">
        <v>1087</v>
      </c>
      <c r="O1049">
        <v>1</v>
      </c>
      <c r="P1049" t="s">
        <v>616</v>
      </c>
      <c r="Q1049" t="s">
        <v>626</v>
      </c>
      <c r="R1049">
        <v>2</v>
      </c>
      <c r="S1049">
        <v>1</v>
      </c>
      <c r="T1049" s="60">
        <v>40359</v>
      </c>
      <c r="U1049" s="60">
        <v>40359</v>
      </c>
      <c r="V1049" s="60">
        <v>40359</v>
      </c>
      <c r="W1049" t="s">
        <v>201</v>
      </c>
      <c r="X1049" t="s">
        <v>848</v>
      </c>
      <c r="Y1049" t="s">
        <v>635</v>
      </c>
      <c r="Z1049">
        <v>2.9999998999999999E-2</v>
      </c>
      <c r="AA1049">
        <v>7.9999998000000003E-2</v>
      </c>
      <c r="AB1049">
        <v>1</v>
      </c>
      <c r="AC1049">
        <v>0</v>
      </c>
      <c r="AD1049">
        <v>5</v>
      </c>
      <c r="AE1049">
        <v>0</v>
      </c>
      <c r="AF1049">
        <v>1</v>
      </c>
      <c r="AG1049">
        <v>30</v>
      </c>
      <c r="BP1049" s="60">
        <v>40359</v>
      </c>
      <c r="BQ1049">
        <v>9431322</v>
      </c>
      <c r="BR1049">
        <v>14353509</v>
      </c>
      <c r="BS1049">
        <v>0.65699995</v>
      </c>
      <c r="BT1049">
        <v>4922188</v>
      </c>
      <c r="BV1049">
        <v>2575789.5</v>
      </c>
      <c r="BW1049">
        <v>357220.03</v>
      </c>
      <c r="BX1049">
        <v>0.87699996999999996</v>
      </c>
      <c r="BY1049">
        <v>0</v>
      </c>
      <c r="BZ1049">
        <v>0</v>
      </c>
      <c r="CA1049">
        <v>0</v>
      </c>
      <c r="CC1049">
        <v>0.18200000999999999</v>
      </c>
      <c r="CE1049">
        <v>-2.9000001000000001E-2</v>
      </c>
      <c r="CG1049">
        <v>3.9000000999999999E-2</v>
      </c>
      <c r="CJ1049">
        <v>4.4292814999999999E-2</v>
      </c>
      <c r="CS1049">
        <v>0</v>
      </c>
      <c r="CT1049">
        <v>0</v>
      </c>
      <c r="CU1049">
        <v>1</v>
      </c>
      <c r="CV1049">
        <v>0.44</v>
      </c>
      <c r="CW1049">
        <v>0.25999999000000001</v>
      </c>
      <c r="CX1049">
        <v>0.18000000999999999</v>
      </c>
      <c r="CY1049">
        <v>0.34999998999999998</v>
      </c>
      <c r="CZ1049">
        <v>0</v>
      </c>
      <c r="DA1049">
        <v>0</v>
      </c>
      <c r="DB1049">
        <v>5.0000001000000002E-2</v>
      </c>
      <c r="DC1049">
        <v>0.01</v>
      </c>
      <c r="DD1049">
        <v>0.15000000999999999</v>
      </c>
      <c r="DE1049">
        <v>0</v>
      </c>
      <c r="DF1049">
        <v>2011</v>
      </c>
      <c r="DG1049">
        <v>0.12479999999999999</v>
      </c>
      <c r="DH1049">
        <v>9.3999997000000002E-2</v>
      </c>
      <c r="DI1049">
        <v>3.0800000000000001E-2</v>
      </c>
      <c r="DJ1049">
        <v>0.13389999999999999</v>
      </c>
      <c r="DK1049">
        <v>0.22790000999999999</v>
      </c>
      <c r="DR1049">
        <v>0</v>
      </c>
      <c r="DS1049">
        <v>0</v>
      </c>
      <c r="DT1049">
        <v>0</v>
      </c>
      <c r="DU1049">
        <v>0</v>
      </c>
      <c r="DV1049">
        <v>63295</v>
      </c>
      <c r="DW1049">
        <v>2576000</v>
      </c>
      <c r="DX1049">
        <v>46.5</v>
      </c>
      <c r="DY1049">
        <v>9.6999998000000005</v>
      </c>
      <c r="DZ1049">
        <v>40.695</v>
      </c>
      <c r="EA1049">
        <v>9054</v>
      </c>
      <c r="EB1049">
        <v>22782</v>
      </c>
      <c r="EC1049">
        <v>33747</v>
      </c>
      <c r="EF1049">
        <v>19.535999</v>
      </c>
      <c r="EG1049">
        <v>30377</v>
      </c>
      <c r="EH1049">
        <v>617272.93999999994</v>
      </c>
      <c r="EJ1049">
        <v>20.32</v>
      </c>
      <c r="EN1049">
        <v>759</v>
      </c>
      <c r="EO1049">
        <v>7132.5228999999999</v>
      </c>
      <c r="EP1049">
        <v>2611</v>
      </c>
      <c r="ES1049">
        <v>0</v>
      </c>
      <c r="EV1049">
        <v>128878</v>
      </c>
      <c r="EW1049">
        <v>0</v>
      </c>
      <c r="EX1049">
        <v>0</v>
      </c>
      <c r="FB1049">
        <v>6933427</v>
      </c>
      <c r="FI1049">
        <v>8232523.5</v>
      </c>
      <c r="FN1049">
        <v>-244.148</v>
      </c>
      <c r="FP1049">
        <v>250666.66</v>
      </c>
      <c r="FQ1049">
        <v>313276.28000000003</v>
      </c>
      <c r="FV1049">
        <v>0</v>
      </c>
      <c r="FW1049">
        <v>563942.93999999994</v>
      </c>
      <c r="FX1049">
        <v>1095257.8999999999</v>
      </c>
      <c r="FZ1049">
        <v>109220.63</v>
      </c>
      <c r="GA1049">
        <v>73935</v>
      </c>
      <c r="GB1049">
        <v>183155.63</v>
      </c>
      <c r="GL1049">
        <v>-31802.096000000001</v>
      </c>
      <c r="GM1049">
        <v>1798.5319999999999</v>
      </c>
      <c r="GN1049">
        <v>-89.471999999999994</v>
      </c>
      <c r="GO1049">
        <v>154.67599000000001</v>
      </c>
      <c r="GP1049">
        <v>3108.55</v>
      </c>
      <c r="GQ1049">
        <v>1815372</v>
      </c>
      <c r="GR1049">
        <v>-656232.68999999994</v>
      </c>
      <c r="GS1049">
        <v>-648962</v>
      </c>
      <c r="GT1049">
        <v>-7270.6391999999996</v>
      </c>
      <c r="HA1049">
        <v>-24573.83</v>
      </c>
      <c r="HB1049">
        <v>-11487.923000000001</v>
      </c>
      <c r="HD1049">
        <v>-4205.8242</v>
      </c>
      <c r="HE1049">
        <v>-696500.25</v>
      </c>
      <c r="HG1049">
        <v>8232523.5</v>
      </c>
    </row>
    <row r="1050" spans="1:215" x14ac:dyDescent="0.25">
      <c r="A1050">
        <v>75</v>
      </c>
      <c r="B1050" t="s">
        <v>1085</v>
      </c>
      <c r="C1050">
        <v>2011</v>
      </c>
      <c r="E1050" t="s">
        <v>1086</v>
      </c>
      <c r="F1050">
        <v>1937</v>
      </c>
      <c r="G1050">
        <v>0</v>
      </c>
      <c r="I1050">
        <v>0</v>
      </c>
      <c r="J1050" t="s">
        <v>1081</v>
      </c>
      <c r="K1050" t="s">
        <v>1082</v>
      </c>
      <c r="L1050" t="s">
        <v>1082</v>
      </c>
      <c r="M1050">
        <v>2</v>
      </c>
      <c r="N1050" t="s">
        <v>1087</v>
      </c>
      <c r="O1050">
        <v>1</v>
      </c>
      <c r="P1050" t="s">
        <v>616</v>
      </c>
      <c r="Q1050" t="s">
        <v>626</v>
      </c>
      <c r="R1050">
        <v>2</v>
      </c>
      <c r="S1050">
        <v>1</v>
      </c>
      <c r="T1050" s="60">
        <v>40724</v>
      </c>
      <c r="U1050" s="60">
        <v>40724</v>
      </c>
      <c r="V1050" s="60">
        <v>40724</v>
      </c>
      <c r="W1050" t="s">
        <v>201</v>
      </c>
      <c r="X1050" t="s">
        <v>848</v>
      </c>
      <c r="Y1050" t="s">
        <v>635</v>
      </c>
      <c r="Z1050">
        <v>2.9999998999999999E-2</v>
      </c>
      <c r="AA1050">
        <v>7.7500000999999999E-2</v>
      </c>
      <c r="AB1050">
        <v>1</v>
      </c>
      <c r="AC1050">
        <v>0</v>
      </c>
      <c r="AD1050">
        <v>5</v>
      </c>
      <c r="AE1050">
        <v>0</v>
      </c>
      <c r="AF1050">
        <v>1</v>
      </c>
      <c r="AG1050">
        <v>30</v>
      </c>
      <c r="BP1050" s="60">
        <v>40724</v>
      </c>
      <c r="BQ1050">
        <v>9642230</v>
      </c>
      <c r="BR1050">
        <v>15293072</v>
      </c>
      <c r="BS1050">
        <v>0.63</v>
      </c>
      <c r="BT1050">
        <v>5650843</v>
      </c>
      <c r="BV1050">
        <v>2523816</v>
      </c>
      <c r="BW1050">
        <v>377884.75</v>
      </c>
      <c r="BX1050">
        <v>0.81599997999999996</v>
      </c>
      <c r="BY1050">
        <v>0</v>
      </c>
      <c r="BZ1050">
        <v>0</v>
      </c>
      <c r="CA1050">
        <v>0</v>
      </c>
      <c r="CC1050">
        <v>0.19700001</v>
      </c>
      <c r="CE1050">
        <v>5.3000002999999997E-2</v>
      </c>
      <c r="CG1050">
        <v>5.1999996999999999E-2</v>
      </c>
      <c r="CJ1050">
        <v>5.5E-2</v>
      </c>
      <c r="CS1050">
        <v>0</v>
      </c>
      <c r="CT1050">
        <v>0</v>
      </c>
      <c r="CU1050">
        <v>0</v>
      </c>
      <c r="CV1050">
        <v>0.40000001000000002</v>
      </c>
      <c r="CW1050">
        <v>0.23999999</v>
      </c>
      <c r="CX1050">
        <v>0.16</v>
      </c>
      <c r="CY1050">
        <v>0.30000000999999998</v>
      </c>
      <c r="CZ1050">
        <v>0</v>
      </c>
      <c r="DA1050">
        <v>0</v>
      </c>
      <c r="DB1050">
        <v>5.0000001000000002E-2</v>
      </c>
      <c r="DC1050">
        <v>5.9999998999999998E-2</v>
      </c>
      <c r="DD1050">
        <v>0.18000000999999999</v>
      </c>
      <c r="DE1050">
        <v>0</v>
      </c>
      <c r="DF1050">
        <v>2012</v>
      </c>
      <c r="DG1050">
        <v>0.13830000000000001</v>
      </c>
      <c r="DH1050">
        <v>0.11149998999999999</v>
      </c>
      <c r="DI1050">
        <v>2.6800001E-2</v>
      </c>
      <c r="DJ1050">
        <v>0.1454</v>
      </c>
      <c r="DK1050">
        <v>0.25690001000000001</v>
      </c>
      <c r="DR1050">
        <v>0</v>
      </c>
      <c r="DS1050">
        <v>0</v>
      </c>
      <c r="DT1050">
        <v>0</v>
      </c>
      <c r="DU1050">
        <v>0</v>
      </c>
      <c r="DV1050">
        <v>61673</v>
      </c>
      <c r="DW1050">
        <v>2524000</v>
      </c>
      <c r="DX1050">
        <v>46.799999</v>
      </c>
      <c r="DY1050">
        <v>10</v>
      </c>
      <c r="DZ1050">
        <v>40.923000000000002</v>
      </c>
      <c r="EA1050">
        <v>9333</v>
      </c>
      <c r="EB1050">
        <v>23678</v>
      </c>
      <c r="EC1050">
        <v>35457</v>
      </c>
      <c r="EF1050">
        <v>20.027999999999999</v>
      </c>
      <c r="EG1050">
        <v>31974</v>
      </c>
      <c r="EH1050">
        <v>665619328</v>
      </c>
      <c r="EJ1050">
        <v>20.818000999999999</v>
      </c>
      <c r="EN1050">
        <v>774</v>
      </c>
      <c r="EO1050">
        <v>7418.0717999999997</v>
      </c>
      <c r="EP1050">
        <v>2709</v>
      </c>
      <c r="ES1050">
        <v>0</v>
      </c>
      <c r="EV1050">
        <v>130141</v>
      </c>
      <c r="EW1050">
        <v>0</v>
      </c>
      <c r="EX1050">
        <v>0</v>
      </c>
      <c r="FB1050">
        <v>7726560</v>
      </c>
      <c r="FI1050">
        <v>9588563</v>
      </c>
      <c r="FN1050">
        <v>-189.185</v>
      </c>
      <c r="FP1050">
        <v>247407.98</v>
      </c>
      <c r="FQ1050">
        <v>308367.94</v>
      </c>
      <c r="FV1050">
        <v>0</v>
      </c>
      <c r="FW1050">
        <v>555775.93999999994</v>
      </c>
      <c r="FX1050">
        <v>1396479</v>
      </c>
      <c r="FZ1050">
        <v>84798.25</v>
      </c>
      <c r="GA1050">
        <v>97206.641000000003</v>
      </c>
      <c r="GB1050">
        <v>182004.89</v>
      </c>
      <c r="GL1050">
        <v>-35247.714999999997</v>
      </c>
      <c r="GM1050">
        <v>1071.1089999999999</v>
      </c>
      <c r="GN1050">
        <v>188.24898999999999</v>
      </c>
      <c r="GO1050">
        <v>377.43398999999999</v>
      </c>
      <c r="GP1050">
        <v>4033.4308999999998</v>
      </c>
      <c r="GQ1050">
        <v>2104305</v>
      </c>
      <c r="GR1050">
        <v>-701771.56</v>
      </c>
      <c r="GS1050">
        <v>-694153.31</v>
      </c>
      <c r="GT1050">
        <v>-7618.2578000000003</v>
      </c>
      <c r="HA1050">
        <v>-29286.82</v>
      </c>
      <c r="HB1050">
        <v>-11407.032999999999</v>
      </c>
      <c r="HD1050">
        <v>-5799.9858000000004</v>
      </c>
      <c r="HE1050">
        <v>-748265.44</v>
      </c>
      <c r="HG1050">
        <v>9588563</v>
      </c>
    </row>
    <row r="1051" spans="1:215" x14ac:dyDescent="0.25">
      <c r="A1051">
        <v>75</v>
      </c>
      <c r="B1051" t="s">
        <v>1085</v>
      </c>
      <c r="C1051">
        <v>2012</v>
      </c>
      <c r="E1051" t="s">
        <v>1086</v>
      </c>
      <c r="F1051">
        <v>1937</v>
      </c>
      <c r="G1051">
        <v>0</v>
      </c>
      <c r="I1051">
        <v>0</v>
      </c>
      <c r="J1051" t="s">
        <v>1081</v>
      </c>
      <c r="K1051" t="s">
        <v>1082</v>
      </c>
      <c r="L1051" t="s">
        <v>1082</v>
      </c>
      <c r="M1051">
        <v>2</v>
      </c>
      <c r="N1051" t="s">
        <v>1087</v>
      </c>
      <c r="O1051">
        <v>1</v>
      </c>
      <c r="P1051" t="s">
        <v>616</v>
      </c>
      <c r="Q1051" t="s">
        <v>626</v>
      </c>
      <c r="R1051">
        <v>2</v>
      </c>
      <c r="S1051">
        <v>1</v>
      </c>
      <c r="T1051" s="60">
        <v>41090</v>
      </c>
      <c r="U1051" s="60">
        <v>41090</v>
      </c>
      <c r="V1051" s="60">
        <v>41090</v>
      </c>
      <c r="W1051" t="s">
        <v>201</v>
      </c>
      <c r="X1051" t="s">
        <v>848</v>
      </c>
      <c r="Y1051" t="s">
        <v>635</v>
      </c>
      <c r="Z1051">
        <v>2.9999998999999999E-2</v>
      </c>
      <c r="AA1051">
        <v>7.7500000999999999E-2</v>
      </c>
      <c r="AB1051">
        <v>1</v>
      </c>
      <c r="AC1051">
        <v>0</v>
      </c>
      <c r="AD1051">
        <v>5</v>
      </c>
      <c r="AE1051">
        <v>0</v>
      </c>
      <c r="AF1051">
        <v>1</v>
      </c>
      <c r="AG1051">
        <v>30</v>
      </c>
      <c r="BP1051" s="60">
        <v>41090</v>
      </c>
      <c r="BQ1051">
        <v>9606304</v>
      </c>
      <c r="BR1051">
        <v>15836973</v>
      </c>
      <c r="BS1051">
        <v>0.60699999000000004</v>
      </c>
      <c r="BT1051">
        <v>6230668.5</v>
      </c>
      <c r="BV1051">
        <v>2495275.5</v>
      </c>
      <c r="BW1051">
        <v>400461.34</v>
      </c>
      <c r="BX1051">
        <v>0.63400000000000001</v>
      </c>
      <c r="BY1051">
        <v>0</v>
      </c>
      <c r="BZ1051">
        <v>0</v>
      </c>
      <c r="CA1051">
        <v>0</v>
      </c>
      <c r="CC1051">
        <v>0.02</v>
      </c>
      <c r="CE1051">
        <v>0.13</v>
      </c>
      <c r="CG1051">
        <v>2.3E-2</v>
      </c>
      <c r="CJ1051">
        <v>6.8000004000000003E-2</v>
      </c>
      <c r="CS1051">
        <v>0</v>
      </c>
      <c r="CT1051">
        <v>0</v>
      </c>
      <c r="CU1051">
        <v>0</v>
      </c>
      <c r="CV1051">
        <v>0.40000001000000002</v>
      </c>
      <c r="CW1051">
        <v>0.25999999000000001</v>
      </c>
      <c r="CX1051">
        <v>0.14000000000000001</v>
      </c>
      <c r="CY1051">
        <v>0.33000001000000001</v>
      </c>
      <c r="CZ1051">
        <v>0</v>
      </c>
      <c r="DA1051">
        <v>0</v>
      </c>
      <c r="DB1051">
        <v>5.9999998999999998E-2</v>
      </c>
      <c r="DC1051">
        <v>0.02</v>
      </c>
      <c r="DD1051">
        <v>0.2</v>
      </c>
      <c r="DE1051">
        <v>0</v>
      </c>
      <c r="DF1051">
        <v>2013</v>
      </c>
      <c r="DG1051">
        <v>0.13789999</v>
      </c>
      <c r="DH1051">
        <v>9.3999997000000002E-2</v>
      </c>
      <c r="DI1051">
        <v>4.3899998000000003E-2</v>
      </c>
      <c r="DJ1051">
        <v>0.1759</v>
      </c>
      <c r="DK1051">
        <v>0.26989998999999998</v>
      </c>
      <c r="DR1051">
        <v>0</v>
      </c>
      <c r="DS1051">
        <v>0</v>
      </c>
      <c r="DT1051">
        <v>0</v>
      </c>
      <c r="DU1051">
        <v>0</v>
      </c>
      <c r="DV1051">
        <v>60855</v>
      </c>
      <c r="DW1051">
        <v>2495000</v>
      </c>
      <c r="DX1051">
        <v>47</v>
      </c>
      <c r="DY1051">
        <v>10</v>
      </c>
      <c r="DZ1051">
        <v>41.004002</v>
      </c>
      <c r="EA1051">
        <v>9648</v>
      </c>
      <c r="EB1051">
        <v>24384</v>
      </c>
      <c r="EC1051">
        <v>37336</v>
      </c>
      <c r="EF1051">
        <v>20.568000999999999</v>
      </c>
      <c r="EG1051">
        <v>33741</v>
      </c>
      <c r="EH1051">
        <v>720860.75</v>
      </c>
      <c r="EJ1051">
        <v>21.364999999999998</v>
      </c>
      <c r="EN1051">
        <v>786</v>
      </c>
      <c r="EO1051">
        <v>7683.7178000000004</v>
      </c>
      <c r="EP1051">
        <v>2809</v>
      </c>
      <c r="ES1051">
        <v>0</v>
      </c>
      <c r="EV1051">
        <v>132223</v>
      </c>
      <c r="EW1051">
        <v>0</v>
      </c>
      <c r="EX1051">
        <v>0</v>
      </c>
      <c r="EZ1051">
        <v>9029858</v>
      </c>
      <c r="FA1051">
        <v>889011.38</v>
      </c>
      <c r="FB1051">
        <v>8338285</v>
      </c>
      <c r="FI1051">
        <v>9488961</v>
      </c>
      <c r="FN1051">
        <v>-22.119</v>
      </c>
      <c r="FP1051">
        <v>289852.09000000003</v>
      </c>
      <c r="FQ1051">
        <v>253845.28</v>
      </c>
      <c r="FV1051">
        <v>0</v>
      </c>
      <c r="FW1051">
        <v>543697.38</v>
      </c>
      <c r="FX1051">
        <v>-565.48797999999999</v>
      </c>
      <c r="FZ1051">
        <v>57717.050999999999</v>
      </c>
      <c r="GA1051">
        <v>114419.14</v>
      </c>
      <c r="GB1051">
        <v>172136.19</v>
      </c>
      <c r="GL1051">
        <v>-10964.924000000001</v>
      </c>
      <c r="GM1051">
        <v>85.111000000000004</v>
      </c>
      <c r="GN1051">
        <v>69.725998000000004</v>
      </c>
      <c r="GO1051">
        <v>91.845000999999996</v>
      </c>
      <c r="GP1051">
        <v>3061.71</v>
      </c>
      <c r="GQ1051">
        <v>707520</v>
      </c>
      <c r="GR1051">
        <v>-754554.94</v>
      </c>
      <c r="GS1051">
        <v>-746493.5</v>
      </c>
      <c r="GT1051">
        <v>-8061.4282000000003</v>
      </c>
      <c r="HA1051">
        <v>-34520.421999999999</v>
      </c>
      <c r="HB1051">
        <v>-11985.538</v>
      </c>
      <c r="HD1051">
        <v>-6060.5562</v>
      </c>
      <c r="HE1051">
        <v>-807121.44</v>
      </c>
      <c r="HG1051">
        <v>9488961</v>
      </c>
    </row>
    <row r="1052" spans="1:215" x14ac:dyDescent="0.25">
      <c r="A1052">
        <v>75</v>
      </c>
      <c r="B1052" t="s">
        <v>1085</v>
      </c>
      <c r="C1052">
        <v>2013</v>
      </c>
      <c r="E1052" t="s">
        <v>1086</v>
      </c>
      <c r="F1052">
        <v>1937</v>
      </c>
      <c r="G1052">
        <v>0</v>
      </c>
      <c r="I1052">
        <v>0</v>
      </c>
      <c r="J1052" t="s">
        <v>1081</v>
      </c>
      <c r="K1052" t="s">
        <v>1082</v>
      </c>
      <c r="L1052" t="s">
        <v>1082</v>
      </c>
      <c r="M1052">
        <v>2</v>
      </c>
      <c r="N1052" t="s">
        <v>1087</v>
      </c>
      <c r="O1052">
        <v>1</v>
      </c>
      <c r="P1052" t="s">
        <v>616</v>
      </c>
      <c r="Q1052" t="s">
        <v>626</v>
      </c>
      <c r="R1052">
        <v>2</v>
      </c>
      <c r="S1052">
        <v>1</v>
      </c>
      <c r="T1052" s="60">
        <v>41455</v>
      </c>
      <c r="U1052" s="60">
        <v>41455</v>
      </c>
      <c r="V1052" s="60">
        <v>41455</v>
      </c>
      <c r="W1052" t="s">
        <v>201</v>
      </c>
      <c r="X1052" t="s">
        <v>848</v>
      </c>
      <c r="Y1052" t="s">
        <v>619</v>
      </c>
      <c r="Z1052">
        <v>2.9999998999999999E-2</v>
      </c>
      <c r="AA1052">
        <v>7.7500000999999999E-2</v>
      </c>
      <c r="AB1052">
        <v>1</v>
      </c>
      <c r="AC1052">
        <v>0</v>
      </c>
      <c r="AD1052">
        <v>5</v>
      </c>
      <c r="AE1052">
        <v>1</v>
      </c>
      <c r="AF1052">
        <v>1</v>
      </c>
      <c r="AG1052">
        <v>30</v>
      </c>
      <c r="AI1052" t="s">
        <v>1088</v>
      </c>
      <c r="AO1052">
        <v>10191699</v>
      </c>
      <c r="AP1052">
        <v>9828548</v>
      </c>
      <c r="AQ1052">
        <v>-303142.19</v>
      </c>
      <c r="AR1052">
        <v>0</v>
      </c>
      <c r="AS1052">
        <v>0</v>
      </c>
      <c r="AT1052">
        <v>0</v>
      </c>
      <c r="AU1052">
        <v>1</v>
      </c>
      <c r="AV1052">
        <v>2</v>
      </c>
      <c r="AX1052">
        <v>0</v>
      </c>
      <c r="AY1052">
        <v>0.80000000999999998</v>
      </c>
      <c r="AZ1052">
        <v>5</v>
      </c>
      <c r="BA1052">
        <v>1</v>
      </c>
      <c r="BB1052">
        <v>1</v>
      </c>
      <c r="BC1052">
        <v>1</v>
      </c>
      <c r="BE1052">
        <v>0</v>
      </c>
      <c r="BP1052" s="60">
        <v>41455</v>
      </c>
      <c r="BQ1052">
        <v>9828548</v>
      </c>
      <c r="BR1052">
        <v>16362279</v>
      </c>
      <c r="BS1052">
        <v>0.60100001000000003</v>
      </c>
      <c r="BT1052">
        <v>6533731.5</v>
      </c>
      <c r="BV1052">
        <v>2516874.2999999998</v>
      </c>
      <c r="BW1052">
        <v>480700.31</v>
      </c>
      <c r="BX1052">
        <v>0.62339997000000003</v>
      </c>
      <c r="BY1052">
        <v>0</v>
      </c>
      <c r="BZ1052">
        <v>0</v>
      </c>
      <c r="CA1052">
        <v>0</v>
      </c>
      <c r="CC1052">
        <v>0.11</v>
      </c>
      <c r="CE1052">
        <v>0.107</v>
      </c>
      <c r="CG1052">
        <v>5.8000002000000002E-2</v>
      </c>
      <c r="CJ1052">
        <v>7.5999997999999999E-2</v>
      </c>
      <c r="CS1052">
        <v>0</v>
      </c>
      <c r="CT1052">
        <v>0</v>
      </c>
      <c r="CU1052">
        <v>0</v>
      </c>
      <c r="CV1052">
        <v>0.38999999000000002</v>
      </c>
      <c r="CW1052">
        <v>0.25</v>
      </c>
      <c r="CX1052">
        <v>0.14000000000000001</v>
      </c>
      <c r="CY1052">
        <v>0.33000001000000001</v>
      </c>
      <c r="CZ1052">
        <v>0</v>
      </c>
      <c r="DA1052">
        <v>0</v>
      </c>
      <c r="DB1052">
        <v>5.9999998999999998E-2</v>
      </c>
      <c r="DC1052">
        <v>5.0000001000000002E-2</v>
      </c>
      <c r="DD1052">
        <v>0.2</v>
      </c>
      <c r="DE1052">
        <v>0</v>
      </c>
      <c r="DF1052">
        <v>2014</v>
      </c>
      <c r="DG1052">
        <v>0.13159999</v>
      </c>
      <c r="DH1052">
        <v>0.10100000000000001</v>
      </c>
      <c r="DI1052">
        <v>3.0599999999999999E-2</v>
      </c>
      <c r="DJ1052">
        <v>0.17469999</v>
      </c>
      <c r="DK1052">
        <v>0.2757</v>
      </c>
      <c r="DR1052">
        <v>0</v>
      </c>
      <c r="DS1052">
        <v>0</v>
      </c>
      <c r="DT1052">
        <v>0</v>
      </c>
      <c r="DU1052">
        <v>0</v>
      </c>
      <c r="DV1052">
        <v>61177</v>
      </c>
      <c r="DW1052">
        <v>2516874.2999999998</v>
      </c>
      <c r="DX1052">
        <v>47</v>
      </c>
      <c r="DY1052">
        <v>9.8999995999999992</v>
      </c>
      <c r="DZ1052">
        <v>41.140999000000001</v>
      </c>
      <c r="EA1052">
        <v>8615</v>
      </c>
      <c r="EB1052">
        <v>25482</v>
      </c>
      <c r="EC1052">
        <v>40310</v>
      </c>
      <c r="EF1052">
        <v>21.204000000000001</v>
      </c>
      <c r="EG1052">
        <v>40310</v>
      </c>
      <c r="ES1052">
        <v>0</v>
      </c>
      <c r="EV1052">
        <v>135584</v>
      </c>
      <c r="EW1052">
        <v>0</v>
      </c>
      <c r="EX1052">
        <v>0</v>
      </c>
      <c r="FB1052">
        <v>9285395</v>
      </c>
      <c r="FI1052">
        <v>10191699</v>
      </c>
      <c r="FP1052">
        <v>248785.19</v>
      </c>
      <c r="FQ1052">
        <v>299657.53000000003</v>
      </c>
      <c r="FW1052">
        <v>548442.68999999994</v>
      </c>
      <c r="FX1052">
        <v>837193.13</v>
      </c>
      <c r="FZ1052">
        <v>47709.542999999998</v>
      </c>
      <c r="GA1052">
        <v>147230.29999999999</v>
      </c>
      <c r="GB1052">
        <v>194939.84</v>
      </c>
      <c r="GL1052">
        <v>-15421.101000000001</v>
      </c>
      <c r="GP1052">
        <v>1898.2760000000001</v>
      </c>
      <c r="GQ1052">
        <v>1567052.9</v>
      </c>
      <c r="GR1052">
        <v>-811665.06</v>
      </c>
      <c r="GS1052">
        <v>-803253</v>
      </c>
      <c r="GT1052">
        <v>-8412.0508000000009</v>
      </c>
      <c r="HA1052">
        <v>-35883</v>
      </c>
      <c r="HB1052">
        <v>-10985.967000000001</v>
      </c>
      <c r="HD1052">
        <v>-5781.2168000000001</v>
      </c>
      <c r="HE1052">
        <v>-864315.25</v>
      </c>
      <c r="HG1052">
        <v>10191699</v>
      </c>
    </row>
    <row r="1053" spans="1:215" x14ac:dyDescent="0.25">
      <c r="A1053">
        <v>75</v>
      </c>
      <c r="B1053" t="s">
        <v>1085</v>
      </c>
      <c r="C1053">
        <v>2014</v>
      </c>
      <c r="E1053" t="s">
        <v>1086</v>
      </c>
      <c r="F1053">
        <v>1937</v>
      </c>
      <c r="G1053">
        <v>0</v>
      </c>
      <c r="I1053">
        <v>0</v>
      </c>
      <c r="J1053" t="s">
        <v>1081</v>
      </c>
      <c r="K1053" t="s">
        <v>1082</v>
      </c>
      <c r="L1053" t="s">
        <v>1082</v>
      </c>
      <c r="M1053">
        <v>2</v>
      </c>
      <c r="N1053" t="s">
        <v>1087</v>
      </c>
      <c r="O1053">
        <v>1</v>
      </c>
      <c r="P1053" t="s">
        <v>616</v>
      </c>
      <c r="Q1053" t="s">
        <v>626</v>
      </c>
      <c r="R1053">
        <v>2</v>
      </c>
      <c r="S1053">
        <v>1</v>
      </c>
      <c r="T1053" s="60">
        <v>41820</v>
      </c>
      <c r="U1053" s="60">
        <v>41820</v>
      </c>
      <c r="V1053" s="60">
        <v>41820</v>
      </c>
      <c r="W1053" t="s">
        <v>201</v>
      </c>
      <c r="X1053" t="s">
        <v>848</v>
      </c>
      <c r="Y1053" t="s">
        <v>619</v>
      </c>
      <c r="Z1053">
        <v>2.9999998999999999E-2</v>
      </c>
      <c r="AA1053">
        <v>7.7500000999999999E-2</v>
      </c>
      <c r="AB1053">
        <v>1</v>
      </c>
      <c r="AC1053">
        <v>0</v>
      </c>
      <c r="AD1053">
        <v>5</v>
      </c>
      <c r="AE1053">
        <v>1</v>
      </c>
      <c r="AF1053">
        <v>1</v>
      </c>
      <c r="AG1053">
        <v>30</v>
      </c>
      <c r="AI1053" t="s">
        <v>1089</v>
      </c>
      <c r="AO1053">
        <v>9488961</v>
      </c>
      <c r="AP1053">
        <v>960630.44</v>
      </c>
      <c r="AQ1053">
        <v>-273238.34000000003</v>
      </c>
      <c r="AR1053">
        <v>0</v>
      </c>
      <c r="AS1053">
        <v>0</v>
      </c>
      <c r="AT1053">
        <v>0</v>
      </c>
      <c r="AU1053">
        <v>1</v>
      </c>
      <c r="AV1053">
        <v>2</v>
      </c>
      <c r="AX1053">
        <v>0</v>
      </c>
      <c r="AY1053">
        <v>0.80000000999999998</v>
      </c>
      <c r="AZ1053">
        <v>5</v>
      </c>
      <c r="BA1053">
        <v>1</v>
      </c>
      <c r="BB1053">
        <v>1</v>
      </c>
      <c r="BC1053">
        <v>1</v>
      </c>
      <c r="BE1053">
        <v>0</v>
      </c>
      <c r="BP1053" s="60">
        <v>41820</v>
      </c>
      <c r="BQ1053">
        <v>10714996</v>
      </c>
      <c r="BR1053">
        <v>16971322</v>
      </c>
      <c r="BS1053">
        <v>0.63139999000000002</v>
      </c>
      <c r="BT1053">
        <v>6256325.5</v>
      </c>
      <c r="BV1053">
        <v>2538882.7999999998</v>
      </c>
      <c r="BW1053">
        <v>479884.5</v>
      </c>
      <c r="BX1053">
        <v>0.755</v>
      </c>
      <c r="BY1053">
        <v>0</v>
      </c>
      <c r="BZ1053">
        <v>0</v>
      </c>
      <c r="CA1053">
        <v>0</v>
      </c>
      <c r="CS1053">
        <v>0</v>
      </c>
      <c r="CT1053">
        <v>0</v>
      </c>
      <c r="CU1053">
        <v>0</v>
      </c>
      <c r="CV1053">
        <v>0</v>
      </c>
      <c r="CW1053">
        <v>0</v>
      </c>
      <c r="CX1053">
        <v>0</v>
      </c>
      <c r="CY1053">
        <v>0</v>
      </c>
      <c r="CZ1053">
        <v>0</v>
      </c>
      <c r="DA1053">
        <v>0</v>
      </c>
      <c r="DB1053">
        <v>0</v>
      </c>
      <c r="DC1053">
        <v>0</v>
      </c>
      <c r="DD1053">
        <v>0</v>
      </c>
      <c r="DE1053">
        <v>0</v>
      </c>
      <c r="DF1053">
        <v>2015</v>
      </c>
      <c r="DG1053">
        <v>0.13109999999999999</v>
      </c>
      <c r="DH1053">
        <v>0.107</v>
      </c>
      <c r="DI1053">
        <v>2.41E-2</v>
      </c>
      <c r="DJ1053">
        <v>0.16319998999999999</v>
      </c>
      <c r="DK1053">
        <v>0.27020000999999999</v>
      </c>
      <c r="DR1053">
        <v>0</v>
      </c>
      <c r="DS1053">
        <v>0</v>
      </c>
      <c r="DT1053">
        <v>0</v>
      </c>
      <c r="DU1053">
        <v>0</v>
      </c>
      <c r="DV1053">
        <v>61173</v>
      </c>
      <c r="DW1053">
        <v>2538882.7999999998</v>
      </c>
      <c r="DX1053">
        <v>46.599997999999999</v>
      </c>
      <c r="DY1053">
        <v>9.8000001999999995</v>
      </c>
      <c r="DZ1053">
        <v>41.502997999999998</v>
      </c>
      <c r="EA1053">
        <v>41.140999000000001</v>
      </c>
      <c r="EB1053">
        <v>27476</v>
      </c>
      <c r="EC1053">
        <v>42246</v>
      </c>
      <c r="EF1053">
        <v>21.48</v>
      </c>
      <c r="EG1053">
        <v>42246</v>
      </c>
      <c r="EV1053">
        <v>1400089</v>
      </c>
      <c r="EW1053">
        <v>0</v>
      </c>
      <c r="EX1053">
        <v>0</v>
      </c>
      <c r="FB1053">
        <v>9828073</v>
      </c>
    </row>
    <row r="1054" spans="1:215" x14ac:dyDescent="0.25">
      <c r="A1054">
        <v>76</v>
      </c>
      <c r="B1054" t="s">
        <v>1090</v>
      </c>
      <c r="C1054">
        <v>2001</v>
      </c>
      <c r="E1054" t="s">
        <v>1091</v>
      </c>
      <c r="F1054">
        <v>1920</v>
      </c>
      <c r="G1054">
        <v>0</v>
      </c>
      <c r="I1054">
        <v>2</v>
      </c>
      <c r="J1054" t="s">
        <v>1092</v>
      </c>
      <c r="K1054" t="s">
        <v>1093</v>
      </c>
      <c r="L1054" t="s">
        <v>1094</v>
      </c>
      <c r="M1054">
        <v>1</v>
      </c>
      <c r="N1054" t="s">
        <v>615</v>
      </c>
      <c r="O1054">
        <v>1</v>
      </c>
      <c r="P1054" t="s">
        <v>616</v>
      </c>
      <c r="Q1054" t="s">
        <v>626</v>
      </c>
      <c r="R1054">
        <v>2</v>
      </c>
      <c r="S1054">
        <v>1</v>
      </c>
      <c r="T1054" s="60">
        <v>37072</v>
      </c>
      <c r="U1054" s="60">
        <v>37072</v>
      </c>
      <c r="V1054" s="60">
        <v>37072</v>
      </c>
      <c r="W1054" t="s">
        <v>1095</v>
      </c>
      <c r="X1054" t="s">
        <v>1096</v>
      </c>
      <c r="Y1054" t="s">
        <v>639</v>
      </c>
      <c r="Z1054">
        <v>2.5000000000000001E-2</v>
      </c>
      <c r="AA1054">
        <v>7.9999998000000003E-2</v>
      </c>
      <c r="AB1054">
        <v>3</v>
      </c>
      <c r="AC1054">
        <v>0</v>
      </c>
      <c r="AD1054">
        <v>5</v>
      </c>
      <c r="AE1054">
        <v>0</v>
      </c>
      <c r="AF1054">
        <v>3</v>
      </c>
      <c r="BP1054" s="60">
        <v>37072</v>
      </c>
      <c r="BQ1054">
        <v>43015356</v>
      </c>
      <c r="BR1054">
        <v>36654300</v>
      </c>
      <c r="BS1054">
        <v>1.1735419</v>
      </c>
      <c r="BT1054">
        <v>-6361055</v>
      </c>
      <c r="BV1054">
        <v>8515270</v>
      </c>
      <c r="BW1054">
        <v>100024.7</v>
      </c>
      <c r="BX1054">
        <v>1</v>
      </c>
      <c r="BY1054">
        <v>0</v>
      </c>
      <c r="BZ1054">
        <v>0</v>
      </c>
      <c r="CA1054">
        <v>0</v>
      </c>
      <c r="CC1054">
        <v>-8.3000004000000002E-2</v>
      </c>
      <c r="CE1054">
        <v>4.4199998999999997E-2</v>
      </c>
      <c r="CG1054">
        <v>0.1108</v>
      </c>
      <c r="CH1054">
        <v>0.13169998999999999</v>
      </c>
      <c r="CJ1054">
        <v>0.1235</v>
      </c>
      <c r="CS1054">
        <v>0</v>
      </c>
      <c r="CT1054">
        <v>0</v>
      </c>
      <c r="CU1054">
        <v>0</v>
      </c>
      <c r="CV1054">
        <v>0.56950003000000005</v>
      </c>
      <c r="CW1054">
        <v>0.45750001000000001</v>
      </c>
      <c r="CX1054">
        <v>0.112</v>
      </c>
      <c r="CY1054">
        <v>0.28899999999999998</v>
      </c>
      <c r="CZ1054">
        <v>0.2712</v>
      </c>
      <c r="DA1054">
        <v>1.7600000000000001E-2</v>
      </c>
      <c r="DB1054">
        <v>0</v>
      </c>
      <c r="DC1054">
        <v>0.14000000000000001</v>
      </c>
      <c r="DD1054">
        <v>1.5E-3</v>
      </c>
      <c r="DE1054">
        <v>0</v>
      </c>
      <c r="DF1054">
        <v>2003</v>
      </c>
      <c r="DG1054">
        <v>5.0778906999999998E-2</v>
      </c>
      <c r="DH1054">
        <v>3.8068905E-2</v>
      </c>
      <c r="DI1054">
        <v>1.2710000000000001E-2</v>
      </c>
      <c r="DJ1054">
        <v>1.1746509E-2</v>
      </c>
      <c r="DK1054">
        <v>4.9815416000000001E-2</v>
      </c>
      <c r="DR1054">
        <v>1</v>
      </c>
      <c r="DS1054">
        <v>1</v>
      </c>
      <c r="DT1054">
        <v>0</v>
      </c>
      <c r="DU1054">
        <v>1</v>
      </c>
      <c r="DV1054">
        <v>147199</v>
      </c>
      <c r="DW1054">
        <v>8515270</v>
      </c>
      <c r="DZ1054">
        <v>48.881999999999998</v>
      </c>
      <c r="EA1054">
        <v>2980</v>
      </c>
      <c r="EC1054">
        <v>123958</v>
      </c>
      <c r="ED1054">
        <v>2282623</v>
      </c>
      <c r="EE1054">
        <v>18.414000000000001</v>
      </c>
      <c r="EF1054">
        <v>18.414487999999999</v>
      </c>
      <c r="EG1054">
        <v>123958</v>
      </c>
      <c r="ES1054">
        <v>0</v>
      </c>
      <c r="EV1054">
        <v>274137</v>
      </c>
      <c r="EW1054">
        <v>0</v>
      </c>
      <c r="EX1054">
        <v>1</v>
      </c>
      <c r="FB1054">
        <v>19913568</v>
      </c>
      <c r="FP1054">
        <v>324167</v>
      </c>
      <c r="FQ1054">
        <v>100025</v>
      </c>
      <c r="FW1054">
        <v>424192</v>
      </c>
      <c r="FX1054">
        <v>-4738126</v>
      </c>
      <c r="FZ1054">
        <v>949100</v>
      </c>
      <c r="GA1054">
        <v>279083</v>
      </c>
      <c r="GB1054">
        <v>1228183</v>
      </c>
      <c r="GL1054">
        <v>-37031</v>
      </c>
      <c r="GM1054">
        <v>296523</v>
      </c>
      <c r="GN1054">
        <v>-279856</v>
      </c>
      <c r="GP1054">
        <v>3269</v>
      </c>
      <c r="GQ1054">
        <v>-3102846</v>
      </c>
      <c r="GR1054">
        <v>-2436967</v>
      </c>
      <c r="GS1054">
        <v>-2415917</v>
      </c>
      <c r="GZ1054">
        <v>-21050</v>
      </c>
      <c r="HB1054">
        <v>-31584</v>
      </c>
      <c r="HD1054">
        <v>-750</v>
      </c>
      <c r="HE1054">
        <v>-2469301</v>
      </c>
      <c r="HG1054">
        <v>37251816</v>
      </c>
    </row>
    <row r="1055" spans="1:215" x14ac:dyDescent="0.25">
      <c r="A1055">
        <v>76</v>
      </c>
      <c r="B1055" t="s">
        <v>1090</v>
      </c>
      <c r="C1055">
        <v>2002</v>
      </c>
      <c r="E1055" t="s">
        <v>1091</v>
      </c>
      <c r="F1055">
        <v>1920</v>
      </c>
      <c r="G1055">
        <v>0</v>
      </c>
      <c r="I1055">
        <v>2</v>
      </c>
      <c r="J1055" t="s">
        <v>1092</v>
      </c>
      <c r="K1055" t="s">
        <v>1093</v>
      </c>
      <c r="L1055" t="s">
        <v>1094</v>
      </c>
      <c r="M1055">
        <v>1</v>
      </c>
      <c r="N1055" t="s">
        <v>615</v>
      </c>
      <c r="O1055">
        <v>1</v>
      </c>
      <c r="P1055" t="s">
        <v>616</v>
      </c>
      <c r="Q1055" t="s">
        <v>626</v>
      </c>
      <c r="R1055">
        <v>2</v>
      </c>
      <c r="S1055">
        <v>1</v>
      </c>
      <c r="T1055" s="60">
        <v>37437</v>
      </c>
      <c r="U1055" s="60">
        <v>37437</v>
      </c>
      <c r="V1055" s="60">
        <v>37437</v>
      </c>
      <c r="W1055" t="s">
        <v>1095</v>
      </c>
      <c r="X1055" t="s">
        <v>1096</v>
      </c>
      <c r="Y1055" t="s">
        <v>639</v>
      </c>
      <c r="Z1055">
        <v>2.5000000000000001E-2</v>
      </c>
      <c r="AA1055">
        <v>7.9999998000000003E-2</v>
      </c>
      <c r="AB1055">
        <v>3</v>
      </c>
      <c r="AC1055">
        <v>0</v>
      </c>
      <c r="AD1055">
        <v>5</v>
      </c>
      <c r="AE1055">
        <v>0</v>
      </c>
      <c r="AF1055">
        <v>3</v>
      </c>
      <c r="BP1055" s="60">
        <v>37437</v>
      </c>
      <c r="BQ1055">
        <v>43561104</v>
      </c>
      <c r="BR1055">
        <v>38905200</v>
      </c>
      <c r="BS1055">
        <v>1.1196729999999999</v>
      </c>
      <c r="BT1055">
        <v>-4655903</v>
      </c>
      <c r="BV1055">
        <v>8901110</v>
      </c>
      <c r="BW1055">
        <v>105660.07</v>
      </c>
      <c r="BX1055">
        <v>1</v>
      </c>
      <c r="BY1055">
        <v>0</v>
      </c>
      <c r="BZ1055">
        <v>0</v>
      </c>
      <c r="CA1055">
        <v>0</v>
      </c>
      <c r="CC1055">
        <v>-8.6400002000000004E-2</v>
      </c>
      <c r="CE1055">
        <v>-2.86E-2</v>
      </c>
      <c r="CG1055">
        <v>5.57E-2</v>
      </c>
      <c r="CH1055">
        <v>8.9499994999999999E-2</v>
      </c>
      <c r="CJ1055">
        <v>9.8199992999999999E-2</v>
      </c>
      <c r="CS1055">
        <v>0</v>
      </c>
      <c r="CT1055">
        <v>0</v>
      </c>
      <c r="CU1055">
        <v>0</v>
      </c>
      <c r="CV1055">
        <v>0.58350002999999995</v>
      </c>
      <c r="CW1055">
        <v>0.45720001999999998</v>
      </c>
      <c r="CX1055">
        <v>0.12630000999999999</v>
      </c>
      <c r="CY1055">
        <v>0.27829999</v>
      </c>
      <c r="CZ1055">
        <v>0.26190001000000002</v>
      </c>
      <c r="DA1055">
        <v>1.6299999999999999E-2</v>
      </c>
      <c r="DB1055">
        <v>0</v>
      </c>
      <c r="DC1055">
        <v>0.1356</v>
      </c>
      <c r="DD1055">
        <v>2.5999999999999999E-3</v>
      </c>
      <c r="DE1055">
        <v>0</v>
      </c>
      <c r="DF1055">
        <v>2004</v>
      </c>
      <c r="DG1055">
        <v>4.9084414E-2</v>
      </c>
      <c r="DH1055">
        <v>3.6674414000000002E-2</v>
      </c>
      <c r="DI1055">
        <v>1.2410001E-2</v>
      </c>
      <c r="DJ1055">
        <v>1.1870436999999999E-2</v>
      </c>
      <c r="DK1055">
        <v>4.8544850000000001E-2</v>
      </c>
      <c r="DR1055">
        <v>1</v>
      </c>
      <c r="DS1055">
        <v>1</v>
      </c>
      <c r="DT1055">
        <v>0</v>
      </c>
      <c r="DU1055">
        <v>1</v>
      </c>
      <c r="DV1055">
        <v>177511</v>
      </c>
      <c r="DW1055">
        <v>8901110</v>
      </c>
      <c r="DZ1055">
        <v>50.144001000000003</v>
      </c>
      <c r="EA1055">
        <v>3815</v>
      </c>
      <c r="EC1055">
        <v>123477</v>
      </c>
      <c r="ED1055">
        <v>2347459</v>
      </c>
      <c r="EE1055">
        <v>19.010999999999999</v>
      </c>
      <c r="EF1055">
        <v>19.011305</v>
      </c>
      <c r="EG1055">
        <v>123477</v>
      </c>
      <c r="ES1055">
        <v>0</v>
      </c>
      <c r="EV1055">
        <v>304803</v>
      </c>
      <c r="EW1055">
        <v>0</v>
      </c>
      <c r="EX1055">
        <v>1</v>
      </c>
      <c r="FB1055">
        <v>20347228</v>
      </c>
      <c r="FP1055">
        <v>326443</v>
      </c>
      <c r="FQ1055">
        <v>105660</v>
      </c>
      <c r="FW1055">
        <v>432103</v>
      </c>
      <c r="FX1055">
        <v>-4243664</v>
      </c>
      <c r="FZ1055">
        <v>782731</v>
      </c>
      <c r="GA1055">
        <v>328345</v>
      </c>
      <c r="GB1055">
        <v>1111076</v>
      </c>
      <c r="GL1055">
        <v>-37633</v>
      </c>
      <c r="GM1055">
        <v>125307</v>
      </c>
      <c r="GN1055">
        <v>-100625</v>
      </c>
      <c r="GP1055">
        <v>2758</v>
      </c>
      <c r="GQ1055">
        <v>-2710678</v>
      </c>
      <c r="GR1055">
        <v>-2527270</v>
      </c>
      <c r="GS1055">
        <v>-2513374</v>
      </c>
      <c r="GZ1055">
        <v>-13896</v>
      </c>
      <c r="HB1055">
        <v>-31548</v>
      </c>
      <c r="HD1055">
        <v>-2099</v>
      </c>
      <c r="HE1055">
        <v>-2560917</v>
      </c>
      <c r="HF1055">
        <v>861734</v>
      </c>
      <c r="HG1055">
        <v>32841956</v>
      </c>
    </row>
    <row r="1056" spans="1:215" x14ac:dyDescent="0.25">
      <c r="A1056">
        <v>76</v>
      </c>
      <c r="B1056" t="s">
        <v>1090</v>
      </c>
      <c r="C1056">
        <v>2003</v>
      </c>
      <c r="E1056" t="s">
        <v>1091</v>
      </c>
      <c r="F1056">
        <v>1920</v>
      </c>
      <c r="G1056">
        <v>0</v>
      </c>
      <c r="I1056">
        <v>2</v>
      </c>
      <c r="J1056" t="s">
        <v>1092</v>
      </c>
      <c r="K1056" t="s">
        <v>1093</v>
      </c>
      <c r="L1056" t="s">
        <v>1094</v>
      </c>
      <c r="M1056">
        <v>1</v>
      </c>
      <c r="N1056" t="s">
        <v>615</v>
      </c>
      <c r="O1056">
        <v>1</v>
      </c>
      <c r="P1056" t="s">
        <v>616</v>
      </c>
      <c r="Q1056" t="s">
        <v>626</v>
      </c>
      <c r="R1056">
        <v>2</v>
      </c>
      <c r="S1056">
        <v>1</v>
      </c>
      <c r="T1056" s="60">
        <v>37802</v>
      </c>
      <c r="U1056" s="60">
        <v>37802</v>
      </c>
      <c r="V1056" s="60">
        <v>37802</v>
      </c>
      <c r="W1056" t="s">
        <v>1095</v>
      </c>
      <c r="X1056" t="s">
        <v>1096</v>
      </c>
      <c r="Y1056" t="s">
        <v>639</v>
      </c>
      <c r="Z1056">
        <v>2.5000000000000001E-2</v>
      </c>
      <c r="AA1056">
        <v>7.9999998000000003E-2</v>
      </c>
      <c r="AB1056">
        <v>3</v>
      </c>
      <c r="AC1056">
        <v>0</v>
      </c>
      <c r="AD1056">
        <v>5</v>
      </c>
      <c r="AE1056">
        <v>0</v>
      </c>
      <c r="AF1056">
        <v>3</v>
      </c>
      <c r="BP1056" s="60">
        <v>37802</v>
      </c>
      <c r="BQ1056">
        <v>42055984</v>
      </c>
      <c r="BR1056">
        <v>40423500</v>
      </c>
      <c r="BS1056">
        <v>1.0403845</v>
      </c>
      <c r="BT1056">
        <v>-1632484</v>
      </c>
      <c r="BV1056">
        <v>8807619</v>
      </c>
      <c r="BW1056">
        <v>197824</v>
      </c>
      <c r="BX1056">
        <v>0.54600000000000004</v>
      </c>
      <c r="BY1056">
        <v>0</v>
      </c>
      <c r="BZ1056">
        <v>0</v>
      </c>
      <c r="CA1056">
        <v>0</v>
      </c>
      <c r="CC1056">
        <v>3.9399999999999998E-2</v>
      </c>
      <c r="CE1056">
        <v>-4.8000000000000001E-2</v>
      </c>
      <c r="CG1056">
        <v>1.5700001000000002E-2</v>
      </c>
      <c r="CJ1056">
        <v>8.6899995999999993E-2</v>
      </c>
      <c r="CS1056">
        <v>0</v>
      </c>
      <c r="CT1056">
        <v>0</v>
      </c>
      <c r="CU1056">
        <v>0</v>
      </c>
      <c r="CV1056">
        <v>0.59500003000000001</v>
      </c>
      <c r="CW1056">
        <v>0.47199999999999998</v>
      </c>
      <c r="CX1056">
        <v>0.122</v>
      </c>
      <c r="CY1056">
        <v>0.24399999999999999</v>
      </c>
      <c r="CZ1056">
        <v>0.22799999000000001</v>
      </c>
      <c r="DA1056">
        <v>1.4999999999999999E-2</v>
      </c>
      <c r="DB1056">
        <v>0</v>
      </c>
      <c r="DC1056">
        <v>0.15800001</v>
      </c>
      <c r="DD1056">
        <v>4.0000000000000001E-3</v>
      </c>
      <c r="DE1056">
        <v>0</v>
      </c>
      <c r="DF1056">
        <v>2005</v>
      </c>
      <c r="DG1056">
        <v>4.7299210000000001E-2</v>
      </c>
      <c r="DH1056">
        <v>3.5169209999999999E-2</v>
      </c>
      <c r="DI1056">
        <v>1.2130001E-2</v>
      </c>
      <c r="DJ1056">
        <v>2.2460554000000001E-2</v>
      </c>
      <c r="DK1056">
        <v>5.7629764E-2</v>
      </c>
      <c r="DR1056">
        <v>1</v>
      </c>
      <c r="DS1056">
        <v>1</v>
      </c>
      <c r="DT1056">
        <v>0</v>
      </c>
      <c r="DU1056">
        <v>1</v>
      </c>
      <c r="DV1056">
        <v>173434</v>
      </c>
      <c r="DW1056">
        <v>8807619</v>
      </c>
      <c r="DZ1056">
        <v>50.783999999999999</v>
      </c>
      <c r="EA1056">
        <v>4592</v>
      </c>
      <c r="EC1056">
        <v>128025</v>
      </c>
      <c r="ED1056">
        <v>2536286.2999999998</v>
      </c>
      <c r="EE1056">
        <v>19.811001000000001</v>
      </c>
      <c r="EF1056">
        <v>19.810866999999998</v>
      </c>
      <c r="EG1056">
        <v>128025</v>
      </c>
      <c r="ES1056">
        <v>0</v>
      </c>
      <c r="EV1056">
        <v>306051</v>
      </c>
      <c r="EW1056">
        <v>0</v>
      </c>
      <c r="EX1056">
        <v>1</v>
      </c>
      <c r="FB1056">
        <v>22208612</v>
      </c>
      <c r="FP1056">
        <v>309757</v>
      </c>
      <c r="FQ1056">
        <v>107993</v>
      </c>
      <c r="FW1056">
        <v>417750</v>
      </c>
      <c r="FX1056">
        <v>193771</v>
      </c>
      <c r="FZ1056">
        <v>637390</v>
      </c>
      <c r="GA1056">
        <v>317708</v>
      </c>
      <c r="GB1056">
        <v>955098</v>
      </c>
      <c r="GL1056">
        <v>-29271</v>
      </c>
      <c r="GM1056">
        <v>45614</v>
      </c>
      <c r="GN1056">
        <v>-64262</v>
      </c>
      <c r="GP1056">
        <v>3549</v>
      </c>
      <c r="GQ1056">
        <v>1522249</v>
      </c>
      <c r="GR1056">
        <v>-2803117</v>
      </c>
      <c r="GS1056">
        <v>-2806875</v>
      </c>
      <c r="GZ1056">
        <v>3758</v>
      </c>
      <c r="HB1056">
        <v>-34101</v>
      </c>
      <c r="HD1056">
        <v>-2232</v>
      </c>
      <c r="HE1056">
        <v>-2839550</v>
      </c>
      <c r="HG1056">
        <v>31524654</v>
      </c>
    </row>
    <row r="1057" spans="1:215" x14ac:dyDescent="0.25">
      <c r="A1057">
        <v>76</v>
      </c>
      <c r="B1057" t="s">
        <v>1090</v>
      </c>
      <c r="C1057">
        <v>2004</v>
      </c>
      <c r="E1057" t="s">
        <v>1091</v>
      </c>
      <c r="F1057">
        <v>1920</v>
      </c>
      <c r="G1057">
        <v>0</v>
      </c>
      <c r="I1057">
        <v>2</v>
      </c>
      <c r="J1057" t="s">
        <v>1092</v>
      </c>
      <c r="K1057" t="s">
        <v>1093</v>
      </c>
      <c r="L1057" t="s">
        <v>1094</v>
      </c>
      <c r="M1057">
        <v>1</v>
      </c>
      <c r="N1057" t="s">
        <v>615</v>
      </c>
      <c r="O1057">
        <v>1</v>
      </c>
      <c r="P1057" t="s">
        <v>616</v>
      </c>
      <c r="Q1057" t="s">
        <v>626</v>
      </c>
      <c r="R1057">
        <v>2</v>
      </c>
      <c r="S1057">
        <v>1</v>
      </c>
      <c r="T1057" s="60">
        <v>38168</v>
      </c>
      <c r="U1057" s="60">
        <v>38168</v>
      </c>
      <c r="V1057" s="60">
        <v>38168</v>
      </c>
      <c r="W1057" t="s">
        <v>1095</v>
      </c>
      <c r="X1057" t="s">
        <v>1097</v>
      </c>
      <c r="Y1057" t="s">
        <v>639</v>
      </c>
      <c r="Z1057">
        <v>2.5000000000000001E-2</v>
      </c>
      <c r="AA1057">
        <v>7.9999998000000003E-2</v>
      </c>
      <c r="AB1057">
        <v>3</v>
      </c>
      <c r="AC1057">
        <v>0</v>
      </c>
      <c r="AD1057">
        <v>6</v>
      </c>
      <c r="AE1057">
        <v>0</v>
      </c>
      <c r="AF1057">
        <v>3</v>
      </c>
      <c r="BP1057" s="60">
        <v>38168</v>
      </c>
      <c r="BQ1057">
        <v>40638628</v>
      </c>
      <c r="BR1057">
        <v>43010220</v>
      </c>
      <c r="BS1057">
        <v>0.94485973999999995</v>
      </c>
      <c r="BT1057">
        <v>2371593</v>
      </c>
      <c r="BV1057">
        <v>9157412</v>
      </c>
      <c r="BW1057">
        <v>542229</v>
      </c>
      <c r="BX1057">
        <v>0.57300001</v>
      </c>
      <c r="BY1057">
        <v>0</v>
      </c>
      <c r="BZ1057">
        <v>0</v>
      </c>
      <c r="CA1057">
        <v>0</v>
      </c>
      <c r="CC1057">
        <v>0.16299999000000001</v>
      </c>
      <c r="CE1057">
        <v>3.3599998999999998E-2</v>
      </c>
      <c r="CG1057">
        <v>2.07E-2</v>
      </c>
      <c r="CJ1057">
        <v>0.1013</v>
      </c>
      <c r="CS1057">
        <v>0</v>
      </c>
      <c r="CT1057">
        <v>0</v>
      </c>
      <c r="CU1057">
        <v>0</v>
      </c>
      <c r="CV1057">
        <v>0.58299999999999996</v>
      </c>
      <c r="CW1057">
        <v>0.44400001</v>
      </c>
      <c r="CX1057">
        <v>0.13900000000000001</v>
      </c>
      <c r="CY1057">
        <v>0.22499999000000001</v>
      </c>
      <c r="CZ1057">
        <v>0.219</v>
      </c>
      <c r="DA1057">
        <v>5.0000000000000001E-3</v>
      </c>
      <c r="DB1057">
        <v>0</v>
      </c>
      <c r="DC1057">
        <v>0.185</v>
      </c>
      <c r="DD1057">
        <v>7.0000000000000001E-3</v>
      </c>
      <c r="DE1057">
        <v>0</v>
      </c>
      <c r="DF1057">
        <v>2006</v>
      </c>
      <c r="DG1057">
        <v>6.7830666999999997E-2</v>
      </c>
      <c r="DH1057">
        <v>3.2570663999999999E-2</v>
      </c>
      <c r="DI1057">
        <v>3.5259999E-2</v>
      </c>
      <c r="DJ1057">
        <v>5.9212036000000003E-2</v>
      </c>
      <c r="DK1057">
        <v>9.1782704000000007E-2</v>
      </c>
      <c r="DR1057">
        <v>1</v>
      </c>
      <c r="DS1057">
        <v>1</v>
      </c>
      <c r="DT1057">
        <v>0</v>
      </c>
      <c r="DU1057">
        <v>1</v>
      </c>
      <c r="DV1057">
        <v>174997</v>
      </c>
      <c r="DW1057">
        <v>9157412</v>
      </c>
      <c r="DZ1057">
        <v>52.238998000000002</v>
      </c>
      <c r="EA1057">
        <v>5888</v>
      </c>
      <c r="EC1057">
        <v>127345</v>
      </c>
      <c r="ED1057">
        <v>2605948.5</v>
      </c>
      <c r="EE1057">
        <v>20.464001</v>
      </c>
      <c r="EF1057">
        <v>20.46369</v>
      </c>
      <c r="EG1057">
        <v>127345</v>
      </c>
      <c r="ES1057">
        <v>0</v>
      </c>
      <c r="EV1057">
        <v>308230</v>
      </c>
      <c r="EW1057">
        <v>0</v>
      </c>
      <c r="EX1057">
        <v>1</v>
      </c>
      <c r="FB1057">
        <v>22602440</v>
      </c>
      <c r="FP1057">
        <v>298263</v>
      </c>
      <c r="FQ1057">
        <v>310589</v>
      </c>
      <c r="FW1057">
        <v>608852</v>
      </c>
      <c r="FX1057">
        <v>3862233</v>
      </c>
      <c r="FZ1057">
        <v>619978</v>
      </c>
      <c r="GA1057">
        <v>359360</v>
      </c>
      <c r="GB1057">
        <v>979338</v>
      </c>
      <c r="GL1057">
        <v>-42971</v>
      </c>
      <c r="GM1057">
        <v>52596</v>
      </c>
      <c r="GN1057">
        <v>-39430</v>
      </c>
      <c r="GP1057">
        <v>10194</v>
      </c>
      <c r="GQ1057">
        <v>5430812</v>
      </c>
      <c r="GR1057">
        <v>-2739567</v>
      </c>
      <c r="GS1057">
        <v>-2720536</v>
      </c>
      <c r="GZ1057">
        <v>-19031</v>
      </c>
      <c r="HB1057">
        <v>-35559</v>
      </c>
      <c r="HD1057">
        <v>-3013</v>
      </c>
      <c r="HE1057">
        <v>-2778139</v>
      </c>
      <c r="HG1057">
        <v>34177328</v>
      </c>
    </row>
    <row r="1058" spans="1:215" x14ac:dyDescent="0.25">
      <c r="A1058">
        <v>76</v>
      </c>
      <c r="B1058" t="s">
        <v>1090</v>
      </c>
      <c r="C1058">
        <v>2005</v>
      </c>
      <c r="E1058" t="s">
        <v>1091</v>
      </c>
      <c r="F1058">
        <v>1920</v>
      </c>
      <c r="G1058">
        <v>0</v>
      </c>
      <c r="I1058">
        <v>2</v>
      </c>
      <c r="J1058" t="s">
        <v>1092</v>
      </c>
      <c r="K1058" t="s">
        <v>1093</v>
      </c>
      <c r="L1058" t="s">
        <v>1094</v>
      </c>
      <c r="M1058">
        <v>1</v>
      </c>
      <c r="N1058" t="s">
        <v>615</v>
      </c>
      <c r="O1058">
        <v>1</v>
      </c>
      <c r="P1058" t="s">
        <v>616</v>
      </c>
      <c r="Q1058" t="s">
        <v>626</v>
      </c>
      <c r="R1058">
        <v>2</v>
      </c>
      <c r="S1058">
        <v>1</v>
      </c>
      <c r="T1058" s="60">
        <v>38533</v>
      </c>
      <c r="U1058" s="60">
        <v>38533</v>
      </c>
      <c r="V1058" s="60">
        <v>38533</v>
      </c>
      <c r="W1058" t="s">
        <v>1095</v>
      </c>
      <c r="X1058" t="s">
        <v>1097</v>
      </c>
      <c r="Y1058" t="s">
        <v>639</v>
      </c>
      <c r="Z1058">
        <v>2.5000000000000001E-2</v>
      </c>
      <c r="AA1058">
        <v>7.9999998000000003E-2</v>
      </c>
      <c r="AB1058">
        <v>3</v>
      </c>
      <c r="AC1058">
        <v>0</v>
      </c>
      <c r="AD1058">
        <v>6</v>
      </c>
      <c r="AE1058">
        <v>0</v>
      </c>
      <c r="AF1058">
        <v>3</v>
      </c>
      <c r="BP1058" s="60">
        <v>38533</v>
      </c>
      <c r="BQ1058">
        <v>39692424</v>
      </c>
      <c r="BR1058">
        <v>44881300</v>
      </c>
      <c r="BS1058">
        <v>0.88438678000000004</v>
      </c>
      <c r="BT1058">
        <v>5188874</v>
      </c>
      <c r="BV1058">
        <v>9670786</v>
      </c>
      <c r="BW1058">
        <v>1020380</v>
      </c>
      <c r="BX1058">
        <v>0.80599999</v>
      </c>
      <c r="BY1058">
        <v>0</v>
      </c>
      <c r="BZ1058">
        <v>0</v>
      </c>
      <c r="CA1058">
        <v>0</v>
      </c>
      <c r="CC1058">
        <v>9.2200004000000002E-2</v>
      </c>
      <c r="CG1058">
        <v>2.0370761000000001E-2</v>
      </c>
      <c r="CS1058">
        <v>0</v>
      </c>
      <c r="CT1058">
        <v>1</v>
      </c>
      <c r="CU1058">
        <v>0</v>
      </c>
      <c r="CV1058">
        <v>0.56000000000000005</v>
      </c>
      <c r="CW1058">
        <v>0.41099997999999999</v>
      </c>
      <c r="CX1058">
        <v>0.14899999</v>
      </c>
      <c r="CY1058">
        <v>0.23400000000000001</v>
      </c>
      <c r="CZ1058">
        <v>0.22399999000000001</v>
      </c>
      <c r="DA1058">
        <v>0</v>
      </c>
      <c r="DB1058">
        <v>0</v>
      </c>
      <c r="DC1058">
        <v>0.183</v>
      </c>
      <c r="DD1058">
        <v>1.2999999E-2</v>
      </c>
      <c r="DE1058">
        <v>0</v>
      </c>
      <c r="DF1058">
        <v>2007</v>
      </c>
      <c r="DG1058">
        <v>0.12199289000000001</v>
      </c>
      <c r="DH1058">
        <v>3.2142889000000001E-2</v>
      </c>
      <c r="DI1058">
        <v>8.9849994000000002E-2</v>
      </c>
      <c r="DJ1058">
        <v>0.10551159</v>
      </c>
      <c r="DK1058">
        <v>0.13765448</v>
      </c>
      <c r="DR1058">
        <v>1</v>
      </c>
      <c r="DS1058">
        <v>1</v>
      </c>
      <c r="DT1058">
        <v>0</v>
      </c>
      <c r="DU1058">
        <v>1</v>
      </c>
      <c r="DV1058">
        <v>175332</v>
      </c>
      <c r="DW1058">
        <v>9670786</v>
      </c>
      <c r="DZ1058">
        <v>55.157001000000001</v>
      </c>
      <c r="EA1058">
        <v>6775</v>
      </c>
      <c r="EB1058">
        <v>29717</v>
      </c>
      <c r="EC1058">
        <v>127714</v>
      </c>
      <c r="ED1058">
        <v>2676047.7999999998</v>
      </c>
      <c r="EE1058">
        <v>20.952998999999998</v>
      </c>
      <c r="EF1058">
        <v>20.953441999999999</v>
      </c>
      <c r="EG1058">
        <v>127714</v>
      </c>
      <c r="ES1058">
        <v>0</v>
      </c>
      <c r="EV1058">
        <v>339538</v>
      </c>
      <c r="EW1058">
        <v>0</v>
      </c>
      <c r="EX1058">
        <v>1</v>
      </c>
      <c r="FB1058">
        <v>23194236</v>
      </c>
      <c r="FP1058">
        <v>310847</v>
      </c>
      <c r="FQ1058">
        <v>822763</v>
      </c>
      <c r="FW1058">
        <v>1133610</v>
      </c>
      <c r="FX1058">
        <v>2097024</v>
      </c>
      <c r="FZ1058">
        <v>585593</v>
      </c>
      <c r="GA1058">
        <v>416751</v>
      </c>
      <c r="GB1058">
        <v>1002344</v>
      </c>
      <c r="GL1058">
        <v>-46108</v>
      </c>
      <c r="GM1058">
        <v>178982</v>
      </c>
      <c r="GN1058">
        <v>-154609</v>
      </c>
      <c r="GP1058">
        <v>33327</v>
      </c>
      <c r="GQ1058">
        <v>4244570</v>
      </c>
      <c r="GR1058">
        <v>-2853308</v>
      </c>
      <c r="GS1058">
        <v>-2843288</v>
      </c>
      <c r="GZ1058">
        <v>-10020</v>
      </c>
      <c r="HB1058">
        <v>-37307</v>
      </c>
      <c r="HD1058">
        <v>-4963</v>
      </c>
      <c r="HE1058">
        <v>-2895578</v>
      </c>
      <c r="HG1058">
        <v>35526320</v>
      </c>
    </row>
    <row r="1059" spans="1:215" x14ac:dyDescent="0.25">
      <c r="A1059">
        <v>76</v>
      </c>
      <c r="B1059" t="s">
        <v>1090</v>
      </c>
      <c r="C1059">
        <v>2006</v>
      </c>
      <c r="E1059" t="s">
        <v>1091</v>
      </c>
      <c r="F1059">
        <v>1920</v>
      </c>
      <c r="G1059">
        <v>0</v>
      </c>
      <c r="I1059">
        <v>2</v>
      </c>
      <c r="J1059" t="s">
        <v>1092</v>
      </c>
      <c r="K1059" t="s">
        <v>1093</v>
      </c>
      <c r="L1059" t="s">
        <v>1094</v>
      </c>
      <c r="M1059">
        <v>1</v>
      </c>
      <c r="N1059" t="s">
        <v>615</v>
      </c>
      <c r="O1059">
        <v>1</v>
      </c>
      <c r="P1059" t="s">
        <v>616</v>
      </c>
      <c r="Q1059" t="s">
        <v>626</v>
      </c>
      <c r="R1059">
        <v>2</v>
      </c>
      <c r="S1059">
        <v>1</v>
      </c>
      <c r="T1059" s="60">
        <v>38898</v>
      </c>
      <c r="U1059" s="60">
        <v>38898</v>
      </c>
      <c r="V1059" s="60">
        <v>38898</v>
      </c>
      <c r="W1059" t="s">
        <v>1095</v>
      </c>
      <c r="X1059" t="s">
        <v>1097</v>
      </c>
      <c r="Y1059" t="s">
        <v>639</v>
      </c>
      <c r="Z1059">
        <v>2.5000000000000001E-2</v>
      </c>
      <c r="AA1059">
        <v>7.9999998000000003E-2</v>
      </c>
      <c r="AB1059">
        <v>3</v>
      </c>
      <c r="AC1059">
        <v>0</v>
      </c>
      <c r="AD1059">
        <v>6</v>
      </c>
      <c r="AE1059">
        <v>0</v>
      </c>
      <c r="AF1059">
        <v>3</v>
      </c>
      <c r="BP1059" s="60">
        <v>38898</v>
      </c>
      <c r="BQ1059">
        <v>38367104</v>
      </c>
      <c r="BR1059">
        <v>46602032</v>
      </c>
      <c r="BS1059">
        <v>0.82329255000000001</v>
      </c>
      <c r="BT1059">
        <v>8234928</v>
      </c>
      <c r="BV1059">
        <v>10128689</v>
      </c>
      <c r="BW1059">
        <v>1024358</v>
      </c>
      <c r="BX1059">
        <v>1</v>
      </c>
      <c r="BY1059">
        <v>0</v>
      </c>
      <c r="BZ1059">
        <v>0</v>
      </c>
      <c r="CA1059">
        <v>0</v>
      </c>
      <c r="CC1059">
        <v>9.8300002999999997E-2</v>
      </c>
      <c r="CE1059">
        <v>0.1179</v>
      </c>
      <c r="CG1059">
        <v>5.79E-2</v>
      </c>
      <c r="CJ1059">
        <v>8.3999999000000006E-2</v>
      </c>
      <c r="CS1059">
        <v>0</v>
      </c>
      <c r="CT1059">
        <v>0</v>
      </c>
      <c r="CU1059">
        <v>0</v>
      </c>
      <c r="CV1059">
        <v>0.57300001</v>
      </c>
      <c r="CW1059">
        <v>0.41599997999999999</v>
      </c>
      <c r="CX1059">
        <v>0.15700001</v>
      </c>
      <c r="CY1059">
        <v>0.249</v>
      </c>
      <c r="CZ1059">
        <v>0.22399999000000001</v>
      </c>
      <c r="DA1059">
        <v>0</v>
      </c>
      <c r="DB1059">
        <v>0</v>
      </c>
      <c r="DC1059">
        <v>0.15899999000000001</v>
      </c>
      <c r="DD1059">
        <v>1.8999999E-2</v>
      </c>
      <c r="DE1059">
        <v>0</v>
      </c>
      <c r="DF1059">
        <v>2008</v>
      </c>
      <c r="DG1059">
        <v>0.14515022999999999</v>
      </c>
      <c r="DH1059">
        <v>3.3730228000000001E-2</v>
      </c>
      <c r="DI1059">
        <v>0.11142001</v>
      </c>
      <c r="DJ1059">
        <v>0.10113432</v>
      </c>
      <c r="DK1059">
        <v>0.13486454</v>
      </c>
      <c r="DR1059">
        <v>1</v>
      </c>
      <c r="DS1059">
        <v>1</v>
      </c>
      <c r="DT1059">
        <v>0</v>
      </c>
      <c r="DU1059">
        <v>1</v>
      </c>
      <c r="DV1059">
        <v>178741</v>
      </c>
      <c r="DW1059">
        <v>10128689</v>
      </c>
      <c r="DZ1059">
        <v>56.667000000000002</v>
      </c>
      <c r="EA1059">
        <v>7302</v>
      </c>
      <c r="EB1059">
        <v>29119</v>
      </c>
      <c r="EC1059">
        <v>128863</v>
      </c>
      <c r="ED1059">
        <v>2775134</v>
      </c>
      <c r="EE1059">
        <v>21.547999999999998</v>
      </c>
      <c r="EF1059">
        <v>21.535537999999999</v>
      </c>
      <c r="EG1059">
        <v>128863</v>
      </c>
      <c r="ES1059">
        <v>0</v>
      </c>
      <c r="EV1059">
        <v>344025</v>
      </c>
      <c r="EW1059">
        <v>0</v>
      </c>
      <c r="EX1059">
        <v>1</v>
      </c>
      <c r="FB1059">
        <v>23929616</v>
      </c>
      <c r="FP1059">
        <v>341643</v>
      </c>
      <c r="FQ1059">
        <v>1024358</v>
      </c>
      <c r="FW1059">
        <v>1366001</v>
      </c>
      <c r="FX1059">
        <v>2472910</v>
      </c>
      <c r="FZ1059">
        <v>647336</v>
      </c>
      <c r="GA1059">
        <v>335795</v>
      </c>
      <c r="GB1059">
        <v>983131</v>
      </c>
      <c r="GL1059">
        <v>-69381</v>
      </c>
      <c r="GM1059">
        <v>268429</v>
      </c>
      <c r="GN1059">
        <v>-249390</v>
      </c>
      <c r="GP1059">
        <v>2927</v>
      </c>
      <c r="GQ1059">
        <v>4774637</v>
      </c>
      <c r="GR1059">
        <v>-2967702</v>
      </c>
      <c r="GS1059">
        <v>-2962223</v>
      </c>
      <c r="GZ1059">
        <v>-5479</v>
      </c>
      <c r="HB1059">
        <v>-40291</v>
      </c>
      <c r="HD1059">
        <v>-4799</v>
      </c>
      <c r="HE1059">
        <v>-3012792</v>
      </c>
      <c r="HG1059">
        <v>37288164</v>
      </c>
    </row>
    <row r="1060" spans="1:215" x14ac:dyDescent="0.25">
      <c r="A1060">
        <v>76</v>
      </c>
      <c r="B1060" t="s">
        <v>1090</v>
      </c>
      <c r="C1060">
        <v>2007</v>
      </c>
      <c r="E1060" t="s">
        <v>1091</v>
      </c>
      <c r="F1060">
        <v>1920</v>
      </c>
      <c r="G1060">
        <v>0</v>
      </c>
      <c r="I1060">
        <v>2</v>
      </c>
      <c r="J1060" t="s">
        <v>1092</v>
      </c>
      <c r="K1060" t="s">
        <v>1093</v>
      </c>
      <c r="L1060" t="s">
        <v>1094</v>
      </c>
      <c r="M1060">
        <v>1</v>
      </c>
      <c r="N1060" t="s">
        <v>615</v>
      </c>
      <c r="O1060">
        <v>1</v>
      </c>
      <c r="P1060" t="s">
        <v>616</v>
      </c>
      <c r="Q1060" t="s">
        <v>626</v>
      </c>
      <c r="R1060">
        <v>2</v>
      </c>
      <c r="S1060">
        <v>1</v>
      </c>
      <c r="T1060" s="60">
        <v>39263</v>
      </c>
      <c r="U1060" s="60">
        <v>39263</v>
      </c>
      <c r="V1060" s="60">
        <v>39263</v>
      </c>
      <c r="W1060" t="s">
        <v>1095</v>
      </c>
      <c r="X1060" t="s">
        <v>1097</v>
      </c>
      <c r="Y1060" t="s">
        <v>639</v>
      </c>
      <c r="Z1060">
        <v>2.5000000000000001E-2</v>
      </c>
      <c r="AA1060">
        <v>7.9999998000000003E-2</v>
      </c>
      <c r="AB1060">
        <v>3</v>
      </c>
      <c r="AC1060">
        <v>0</v>
      </c>
      <c r="AD1060">
        <v>6</v>
      </c>
      <c r="AE1060">
        <v>0</v>
      </c>
      <c r="AF1060">
        <v>3</v>
      </c>
      <c r="BP1060" s="60">
        <v>39263</v>
      </c>
      <c r="BQ1060">
        <v>38925724</v>
      </c>
      <c r="BR1060">
        <v>49253216</v>
      </c>
      <c r="BS1060">
        <v>0.79031843000000002</v>
      </c>
      <c r="BT1060">
        <v>10327491</v>
      </c>
      <c r="BV1060">
        <v>10761963</v>
      </c>
      <c r="BW1060">
        <v>1471030</v>
      </c>
      <c r="BX1060">
        <v>1</v>
      </c>
      <c r="BY1060">
        <v>0</v>
      </c>
      <c r="BZ1060">
        <v>0</v>
      </c>
      <c r="CA1060">
        <v>0</v>
      </c>
      <c r="CC1060">
        <v>0.18390000000000001</v>
      </c>
      <c r="CE1060">
        <v>0.1241</v>
      </c>
      <c r="CG1060">
        <v>0.1142</v>
      </c>
      <c r="CJ1060">
        <v>8.0399998E-2</v>
      </c>
      <c r="CR1060">
        <v>0</v>
      </c>
      <c r="CS1060">
        <v>0</v>
      </c>
      <c r="CT1060">
        <v>0</v>
      </c>
      <c r="CU1060">
        <v>0</v>
      </c>
      <c r="CV1060">
        <v>0.65400004</v>
      </c>
      <c r="CW1060">
        <v>0.46799998999999998</v>
      </c>
      <c r="CX1060">
        <v>0.186</v>
      </c>
      <c r="CY1060">
        <v>0.30299999999999999</v>
      </c>
      <c r="CZ1060">
        <v>0.30299999999999999</v>
      </c>
      <c r="DA1060">
        <v>0</v>
      </c>
      <c r="DB1060">
        <v>0</v>
      </c>
      <c r="DC1060">
        <v>0</v>
      </c>
      <c r="DD1060">
        <v>4.3000001000000003E-2</v>
      </c>
      <c r="DE1060">
        <v>0</v>
      </c>
      <c r="DF1060">
        <v>2009</v>
      </c>
      <c r="DG1060">
        <v>0.18818165000000001</v>
      </c>
      <c r="DH1060">
        <v>3.2621652000000001E-2</v>
      </c>
      <c r="DI1060">
        <v>0.15556</v>
      </c>
      <c r="DJ1060">
        <v>0.13668789000000001</v>
      </c>
      <c r="DK1060">
        <v>0.16930954000000001</v>
      </c>
      <c r="DR1060">
        <v>1</v>
      </c>
      <c r="DS1060">
        <v>1</v>
      </c>
      <c r="DT1060">
        <v>0</v>
      </c>
      <c r="DU1060">
        <v>1</v>
      </c>
      <c r="DV1060">
        <v>180482</v>
      </c>
      <c r="DW1060">
        <v>10761963</v>
      </c>
      <c r="DZ1060">
        <v>59.629002</v>
      </c>
      <c r="EA1060">
        <v>7896</v>
      </c>
      <c r="EB1060">
        <v>29753</v>
      </c>
      <c r="EC1060">
        <v>129281</v>
      </c>
      <c r="ED1060">
        <v>2906243.5</v>
      </c>
      <c r="EE1060">
        <v>22.48</v>
      </c>
      <c r="EF1060">
        <v>22.480051</v>
      </c>
      <c r="EG1060">
        <v>129281</v>
      </c>
      <c r="ES1060">
        <v>0</v>
      </c>
      <c r="EV1060">
        <v>347412</v>
      </c>
      <c r="EW1060">
        <v>0</v>
      </c>
      <c r="EX1060">
        <v>1</v>
      </c>
      <c r="FB1060">
        <v>25020636</v>
      </c>
      <c r="FI1060">
        <v>42514300</v>
      </c>
      <c r="FP1060">
        <v>351073</v>
      </c>
      <c r="FQ1060">
        <v>1471030</v>
      </c>
      <c r="FW1060">
        <v>1822103</v>
      </c>
      <c r="FX1060">
        <v>4858163</v>
      </c>
      <c r="FZ1060">
        <v>709213</v>
      </c>
      <c r="GA1060">
        <v>1181484</v>
      </c>
      <c r="GB1060">
        <v>1890697</v>
      </c>
      <c r="GL1060">
        <v>-98137</v>
      </c>
      <c r="GM1060">
        <v>396142</v>
      </c>
      <c r="GN1060">
        <v>-376008</v>
      </c>
      <c r="GP1060">
        <v>2997</v>
      </c>
      <c r="GQ1060">
        <v>8495957</v>
      </c>
      <c r="GR1060">
        <v>-3223796</v>
      </c>
      <c r="GS1060">
        <v>-3216188</v>
      </c>
      <c r="GZ1060">
        <v>-7608</v>
      </c>
      <c r="HB1060">
        <v>-41695</v>
      </c>
      <c r="HD1060">
        <v>-4301</v>
      </c>
      <c r="HE1060">
        <v>-3269792</v>
      </c>
      <c r="HG1060">
        <v>42514328</v>
      </c>
    </row>
    <row r="1061" spans="1:215" x14ac:dyDescent="0.25">
      <c r="A1061">
        <v>76</v>
      </c>
      <c r="B1061" t="s">
        <v>1090</v>
      </c>
      <c r="C1061">
        <v>2008</v>
      </c>
      <c r="E1061" t="s">
        <v>1091</v>
      </c>
      <c r="F1061">
        <v>1920</v>
      </c>
      <c r="G1061">
        <v>0</v>
      </c>
      <c r="I1061">
        <v>2</v>
      </c>
      <c r="J1061" t="s">
        <v>1092</v>
      </c>
      <c r="K1061" t="s">
        <v>1093</v>
      </c>
      <c r="L1061" t="s">
        <v>1094</v>
      </c>
      <c r="M1061">
        <v>1</v>
      </c>
      <c r="N1061" t="s">
        <v>615</v>
      </c>
      <c r="O1061">
        <v>1</v>
      </c>
      <c r="P1061" t="s">
        <v>616</v>
      </c>
      <c r="Q1061" t="s">
        <v>626</v>
      </c>
      <c r="R1061">
        <v>2</v>
      </c>
      <c r="S1061">
        <v>1</v>
      </c>
      <c r="T1061" s="60">
        <v>39629</v>
      </c>
      <c r="U1061" s="60">
        <v>39629</v>
      </c>
      <c r="V1061" s="60">
        <v>39629</v>
      </c>
      <c r="W1061" t="s">
        <v>1095</v>
      </c>
      <c r="X1061" t="s">
        <v>1098</v>
      </c>
      <c r="Y1061" t="s">
        <v>639</v>
      </c>
      <c r="Z1061">
        <v>2.5000000000000001E-2</v>
      </c>
      <c r="AA1061">
        <v>7.9999998000000003E-2</v>
      </c>
      <c r="AB1061">
        <v>3</v>
      </c>
      <c r="AC1061">
        <v>0</v>
      </c>
      <c r="AD1061">
        <v>6</v>
      </c>
      <c r="AE1061">
        <v>0</v>
      </c>
      <c r="AF1061">
        <v>3</v>
      </c>
      <c r="BP1061" s="60">
        <v>39629</v>
      </c>
      <c r="BQ1061">
        <v>40722228</v>
      </c>
      <c r="BR1061">
        <v>51114400</v>
      </c>
      <c r="BS1061">
        <v>0.79668735999999996</v>
      </c>
      <c r="BT1061">
        <v>10392171</v>
      </c>
      <c r="BV1061">
        <v>11305974</v>
      </c>
      <c r="BW1061">
        <v>1874242</v>
      </c>
      <c r="BX1061">
        <v>1</v>
      </c>
      <c r="BY1061">
        <v>0</v>
      </c>
      <c r="BZ1061">
        <v>0</v>
      </c>
      <c r="CA1061">
        <v>0</v>
      </c>
      <c r="CC1061">
        <v>-4.9600000999999998E-2</v>
      </c>
      <c r="CE1061">
        <v>7.3100000999999998E-2</v>
      </c>
      <c r="CG1061">
        <v>9.4399996E-2</v>
      </c>
      <c r="CJ1061">
        <v>5.4299999000000002E-2</v>
      </c>
      <c r="CR1061">
        <v>0</v>
      </c>
      <c r="CS1061">
        <v>0</v>
      </c>
      <c r="CT1061">
        <v>0</v>
      </c>
      <c r="CU1061">
        <v>0</v>
      </c>
      <c r="CV1061">
        <v>0.60000001999999997</v>
      </c>
      <c r="CW1061">
        <v>0.42200001999999998</v>
      </c>
      <c r="CX1061">
        <v>0.17799999</v>
      </c>
      <c r="CY1061">
        <v>0.32700002</v>
      </c>
      <c r="CZ1061">
        <v>0.32700002</v>
      </c>
      <c r="DA1061">
        <v>0</v>
      </c>
      <c r="DB1061">
        <v>0</v>
      </c>
      <c r="DC1061">
        <v>0</v>
      </c>
      <c r="DD1061">
        <v>7.2999998999999996E-2</v>
      </c>
      <c r="DE1061">
        <v>0</v>
      </c>
      <c r="DF1061">
        <v>2010</v>
      </c>
      <c r="DG1061">
        <v>0.22239500000000001</v>
      </c>
      <c r="DH1061">
        <v>3.2385003000000002E-2</v>
      </c>
      <c r="DI1061">
        <v>0.19001000000000001</v>
      </c>
      <c r="DJ1061">
        <v>0.16577448</v>
      </c>
      <c r="DK1061">
        <v>0.19815948999999999</v>
      </c>
      <c r="DR1061">
        <v>1</v>
      </c>
      <c r="DS1061">
        <v>1</v>
      </c>
      <c r="DT1061">
        <v>0</v>
      </c>
      <c r="DU1061">
        <v>1</v>
      </c>
      <c r="DV1061">
        <v>183654</v>
      </c>
      <c r="DW1061">
        <v>11305974</v>
      </c>
      <c r="DZ1061">
        <v>61.561000999999997</v>
      </c>
      <c r="EA1061">
        <v>8774</v>
      </c>
      <c r="EB1061">
        <v>24265</v>
      </c>
      <c r="EC1061">
        <v>130664</v>
      </c>
      <c r="ED1061">
        <v>2987069.5</v>
      </c>
      <c r="EE1061">
        <v>22.861000000000001</v>
      </c>
      <c r="EF1061">
        <v>22.860693000000001</v>
      </c>
      <c r="EG1061">
        <v>130664</v>
      </c>
      <c r="ES1061">
        <v>0</v>
      </c>
      <c r="EV1061">
        <v>347357</v>
      </c>
      <c r="EW1061">
        <v>0</v>
      </c>
      <c r="EX1061">
        <v>1</v>
      </c>
      <c r="FB1061">
        <v>25700882</v>
      </c>
      <c r="FI1061">
        <v>39716800</v>
      </c>
      <c r="FP1061">
        <v>366144</v>
      </c>
      <c r="FQ1061">
        <v>1874242</v>
      </c>
      <c r="FW1061">
        <v>2240386</v>
      </c>
      <c r="FX1061">
        <v>-3111023</v>
      </c>
      <c r="FZ1061">
        <v>693211</v>
      </c>
      <c r="GA1061">
        <v>600204</v>
      </c>
      <c r="GB1061">
        <v>1293415</v>
      </c>
      <c r="GL1061">
        <v>-115320</v>
      </c>
      <c r="GM1061">
        <v>306700</v>
      </c>
      <c r="GN1061">
        <v>-257441</v>
      </c>
      <c r="GP1061">
        <v>3096</v>
      </c>
      <c r="GQ1061">
        <v>359813</v>
      </c>
      <c r="GR1061">
        <v>-3105188</v>
      </c>
      <c r="GS1061">
        <v>-3096632</v>
      </c>
      <c r="GZ1061">
        <v>-8556</v>
      </c>
      <c r="HB1061">
        <v>-46999</v>
      </c>
      <c r="HD1061">
        <v>-5129</v>
      </c>
      <c r="HE1061">
        <v>-3157316</v>
      </c>
      <c r="HG1061">
        <v>39716824</v>
      </c>
    </row>
    <row r="1062" spans="1:215" x14ac:dyDescent="0.25">
      <c r="A1062">
        <v>76</v>
      </c>
      <c r="B1062" t="s">
        <v>1090</v>
      </c>
      <c r="C1062">
        <v>2009</v>
      </c>
      <c r="E1062" t="s">
        <v>1091</v>
      </c>
      <c r="F1062">
        <v>1920</v>
      </c>
      <c r="G1062">
        <v>0</v>
      </c>
      <c r="I1062">
        <v>2</v>
      </c>
      <c r="J1062" t="s">
        <v>1092</v>
      </c>
      <c r="K1062" t="s">
        <v>1093</v>
      </c>
      <c r="L1062" t="s">
        <v>1094</v>
      </c>
      <c r="M1062">
        <v>1</v>
      </c>
      <c r="N1062" t="s">
        <v>615</v>
      </c>
      <c r="O1062">
        <v>1</v>
      </c>
      <c r="P1062" t="s">
        <v>616</v>
      </c>
      <c r="Q1062" t="s">
        <v>626</v>
      </c>
      <c r="R1062">
        <v>2</v>
      </c>
      <c r="S1062">
        <v>1</v>
      </c>
      <c r="T1062" s="60">
        <v>39994</v>
      </c>
      <c r="U1062" s="60">
        <v>39994</v>
      </c>
      <c r="V1062" s="60">
        <v>39994</v>
      </c>
      <c r="W1062" t="s">
        <v>1095</v>
      </c>
      <c r="X1062" t="s">
        <v>1098</v>
      </c>
      <c r="Y1062" t="s">
        <v>639</v>
      </c>
      <c r="Z1062">
        <v>2.5000000000000001E-2</v>
      </c>
      <c r="AA1062">
        <v>7.9999998000000003E-2</v>
      </c>
      <c r="AB1062">
        <v>3</v>
      </c>
      <c r="AC1062">
        <v>0</v>
      </c>
      <c r="AD1062">
        <v>6</v>
      </c>
      <c r="AE1062">
        <v>0</v>
      </c>
      <c r="AF1062">
        <v>3</v>
      </c>
      <c r="BP1062" s="60">
        <v>39994</v>
      </c>
      <c r="BQ1062">
        <v>41710160</v>
      </c>
      <c r="BR1062">
        <v>53052656</v>
      </c>
      <c r="BS1062">
        <v>0.78620314999999996</v>
      </c>
      <c r="BT1062">
        <v>11342499</v>
      </c>
      <c r="BV1062">
        <v>11880994</v>
      </c>
      <c r="BW1062">
        <v>2150438</v>
      </c>
      <c r="BX1062">
        <v>1</v>
      </c>
      <c r="BY1062">
        <v>0</v>
      </c>
      <c r="BZ1062">
        <v>0</v>
      </c>
      <c r="CA1062">
        <v>0</v>
      </c>
      <c r="CC1062">
        <v>-0.18180001000000001</v>
      </c>
      <c r="CE1062">
        <v>-2.7199999999999998E-2</v>
      </c>
      <c r="CG1062">
        <v>2.0099999E-2</v>
      </c>
      <c r="CJ1062">
        <v>2.0399998999999999E-2</v>
      </c>
      <c r="CR1062">
        <v>0</v>
      </c>
      <c r="CS1062">
        <v>0</v>
      </c>
      <c r="CT1062">
        <v>0</v>
      </c>
      <c r="CU1062">
        <v>0</v>
      </c>
      <c r="CV1062">
        <v>0.55299997000000001</v>
      </c>
      <c r="CW1062">
        <v>0.40500000000000003</v>
      </c>
      <c r="CX1062">
        <v>0.14799999999999999</v>
      </c>
      <c r="CY1062">
        <v>0.34400001000000002</v>
      </c>
      <c r="CZ1062">
        <v>0.34400001000000002</v>
      </c>
      <c r="DA1062">
        <v>0</v>
      </c>
      <c r="DB1062">
        <v>0</v>
      </c>
      <c r="DC1062">
        <v>0</v>
      </c>
      <c r="DD1062">
        <v>0.10299999999999999</v>
      </c>
      <c r="DE1062">
        <v>0</v>
      </c>
      <c r="DF1062">
        <v>2011</v>
      </c>
      <c r="DG1062">
        <v>0.23788214999999999</v>
      </c>
      <c r="DH1062">
        <v>3.2182157000000003E-2</v>
      </c>
      <c r="DI1062">
        <v>0.20569999999999999</v>
      </c>
      <c r="DJ1062">
        <v>0.18099815999999999</v>
      </c>
      <c r="DK1062">
        <v>0.21318032000000001</v>
      </c>
      <c r="DR1062">
        <v>1</v>
      </c>
      <c r="DS1062">
        <v>1</v>
      </c>
      <c r="DT1062">
        <v>0</v>
      </c>
      <c r="DU1062">
        <v>1</v>
      </c>
      <c r="DV1062">
        <v>186284</v>
      </c>
      <c r="DW1062">
        <v>11880994</v>
      </c>
      <c r="DZ1062">
        <v>63.778998999999999</v>
      </c>
      <c r="EA1062">
        <v>8867</v>
      </c>
      <c r="EB1062">
        <v>21513</v>
      </c>
      <c r="EC1062">
        <v>131031</v>
      </c>
      <c r="ED1062">
        <v>3063854.8</v>
      </c>
      <c r="EE1062">
        <v>23.382999000000002</v>
      </c>
      <c r="EF1062">
        <v>23.382670999999998</v>
      </c>
      <c r="EG1062">
        <v>131031</v>
      </c>
      <c r="ES1062">
        <v>0</v>
      </c>
      <c r="EV1062">
        <v>347695</v>
      </c>
      <c r="EW1062">
        <v>0</v>
      </c>
      <c r="EX1062">
        <v>1</v>
      </c>
      <c r="FB1062">
        <v>26124122</v>
      </c>
      <c r="FI1062">
        <v>31903400</v>
      </c>
      <c r="FP1062">
        <v>382356</v>
      </c>
      <c r="FQ1062">
        <v>2150495</v>
      </c>
      <c r="FW1062">
        <v>2532851</v>
      </c>
      <c r="FX1062">
        <v>-8126304</v>
      </c>
      <c r="FZ1062">
        <v>690300</v>
      </c>
      <c r="GA1062">
        <v>491248</v>
      </c>
      <c r="GB1062">
        <v>1181548</v>
      </c>
      <c r="GL1062">
        <v>-138152</v>
      </c>
      <c r="GM1062">
        <v>93407</v>
      </c>
      <c r="GN1062">
        <v>-46650</v>
      </c>
      <c r="GP1062">
        <v>3709</v>
      </c>
      <c r="GQ1062">
        <v>-4499591</v>
      </c>
      <c r="GR1062">
        <v>-3260564</v>
      </c>
      <c r="GS1062">
        <v>-3252075</v>
      </c>
      <c r="GZ1062">
        <v>-8489</v>
      </c>
      <c r="HB1062">
        <v>-48822</v>
      </c>
      <c r="HD1062">
        <v>-4433</v>
      </c>
      <c r="HE1062">
        <v>-3313819</v>
      </c>
      <c r="HG1062">
        <v>31903416</v>
      </c>
    </row>
    <row r="1063" spans="1:215" x14ac:dyDescent="0.25">
      <c r="A1063">
        <v>76</v>
      </c>
      <c r="B1063" t="s">
        <v>1090</v>
      </c>
      <c r="C1063">
        <v>2010</v>
      </c>
      <c r="E1063" t="s">
        <v>1091</v>
      </c>
      <c r="F1063">
        <v>1920</v>
      </c>
      <c r="G1063">
        <v>0</v>
      </c>
      <c r="I1063">
        <v>2</v>
      </c>
      <c r="J1063" t="s">
        <v>1092</v>
      </c>
      <c r="K1063" t="s">
        <v>1093</v>
      </c>
      <c r="L1063" t="s">
        <v>1094</v>
      </c>
      <c r="M1063">
        <v>1</v>
      </c>
      <c r="N1063" t="s">
        <v>615</v>
      </c>
      <c r="O1063">
        <v>1</v>
      </c>
      <c r="P1063" t="s">
        <v>616</v>
      </c>
      <c r="Q1063" t="s">
        <v>626</v>
      </c>
      <c r="R1063">
        <v>2</v>
      </c>
      <c r="S1063">
        <v>1</v>
      </c>
      <c r="T1063" s="60">
        <v>40359</v>
      </c>
      <c r="U1063" s="60">
        <v>40359</v>
      </c>
      <c r="V1063" s="60">
        <v>40359</v>
      </c>
      <c r="W1063" t="s">
        <v>201</v>
      </c>
      <c r="X1063" t="s">
        <v>1098</v>
      </c>
      <c r="Y1063" t="s">
        <v>639</v>
      </c>
      <c r="Z1063">
        <v>2.5000000000000001E-2</v>
      </c>
      <c r="AA1063">
        <v>7.0000000000000007E-2</v>
      </c>
      <c r="AB1063">
        <v>1</v>
      </c>
      <c r="AC1063">
        <v>0</v>
      </c>
      <c r="AD1063">
        <v>6</v>
      </c>
      <c r="AE1063">
        <v>0</v>
      </c>
      <c r="AF1063">
        <v>3</v>
      </c>
      <c r="BP1063" s="60">
        <v>40359</v>
      </c>
      <c r="BQ1063">
        <v>40433344</v>
      </c>
      <c r="BR1063">
        <v>62935268</v>
      </c>
      <c r="BS1063">
        <v>0.64245819999999998</v>
      </c>
      <c r="BT1063">
        <v>22501924</v>
      </c>
      <c r="BV1063">
        <v>12101417</v>
      </c>
      <c r="BW1063">
        <v>2197717</v>
      </c>
      <c r="BX1063">
        <v>1</v>
      </c>
      <c r="BY1063">
        <v>0</v>
      </c>
      <c r="BZ1063">
        <v>0</v>
      </c>
      <c r="CA1063">
        <v>0</v>
      </c>
      <c r="CC1063">
        <v>0.1409</v>
      </c>
      <c r="CE1063">
        <v>-3.9100002000000002E-2</v>
      </c>
      <c r="CG1063">
        <v>2.9000001000000001E-2</v>
      </c>
      <c r="CJ1063">
        <v>2.4600001E-2</v>
      </c>
      <c r="CR1063">
        <v>0</v>
      </c>
      <c r="CS1063">
        <v>0</v>
      </c>
      <c r="CT1063">
        <v>0</v>
      </c>
      <c r="CU1063">
        <v>0</v>
      </c>
      <c r="CV1063">
        <v>0.56099999</v>
      </c>
      <c r="CW1063">
        <v>0.41499998999999999</v>
      </c>
      <c r="CX1063">
        <v>0.14599999999999999</v>
      </c>
      <c r="CY1063">
        <v>0.32400000000000001</v>
      </c>
      <c r="CZ1063">
        <v>0.32400000000000001</v>
      </c>
      <c r="DA1063">
        <v>0</v>
      </c>
      <c r="DB1063">
        <v>0</v>
      </c>
      <c r="DC1063">
        <v>0</v>
      </c>
      <c r="DD1063">
        <v>0.115</v>
      </c>
      <c r="DE1063">
        <v>0</v>
      </c>
      <c r="DF1063">
        <v>2012</v>
      </c>
      <c r="DG1063">
        <v>0.23316838000000001</v>
      </c>
      <c r="DH1063">
        <v>3.2968372000000003E-2</v>
      </c>
      <c r="DI1063">
        <v>0.20020001000000001</v>
      </c>
      <c r="DJ1063">
        <v>0.18160823000000001</v>
      </c>
      <c r="DK1063">
        <v>0.21457660000000001</v>
      </c>
      <c r="DR1063">
        <v>1</v>
      </c>
      <c r="DS1063">
        <v>1</v>
      </c>
      <c r="DT1063">
        <v>0</v>
      </c>
      <c r="DU1063">
        <v>1</v>
      </c>
      <c r="DV1063">
        <v>184982</v>
      </c>
      <c r="DW1063">
        <v>12101417</v>
      </c>
      <c r="DZ1063">
        <v>65.418998999999999</v>
      </c>
      <c r="EA1063">
        <v>8941</v>
      </c>
      <c r="EB1063">
        <v>19332</v>
      </c>
      <c r="EC1063">
        <v>132487</v>
      </c>
      <c r="ED1063">
        <v>3192685.8</v>
      </c>
      <c r="EE1063">
        <v>24.097999999999999</v>
      </c>
      <c r="EF1063">
        <v>24.098106000000001</v>
      </c>
      <c r="EG1063">
        <v>132487</v>
      </c>
      <c r="ES1063">
        <v>0</v>
      </c>
      <c r="EV1063">
        <v>345742</v>
      </c>
      <c r="EW1063">
        <v>0</v>
      </c>
      <c r="EX1063">
        <v>1</v>
      </c>
      <c r="FB1063">
        <v>31446478</v>
      </c>
      <c r="FI1063">
        <v>35383800</v>
      </c>
      <c r="FP1063">
        <v>398964</v>
      </c>
      <c r="FQ1063">
        <v>2197717</v>
      </c>
      <c r="FV1063">
        <v>0</v>
      </c>
      <c r="FW1063">
        <v>2596681</v>
      </c>
      <c r="FX1063">
        <v>3411929</v>
      </c>
      <c r="FZ1063">
        <v>572698</v>
      </c>
      <c r="GA1063">
        <v>490057</v>
      </c>
      <c r="GB1063">
        <v>1062755</v>
      </c>
      <c r="GL1063">
        <v>-175261</v>
      </c>
      <c r="GM1063">
        <v>22716</v>
      </c>
      <c r="GN1063">
        <v>-3329</v>
      </c>
      <c r="GP1063">
        <v>4696</v>
      </c>
      <c r="GQ1063">
        <v>6920187</v>
      </c>
      <c r="GR1063">
        <v>-3386859</v>
      </c>
      <c r="GS1063">
        <v>-3378423</v>
      </c>
      <c r="GZ1063">
        <v>-8436</v>
      </c>
      <c r="HB1063">
        <v>-49676</v>
      </c>
      <c r="HD1063">
        <v>-3274</v>
      </c>
      <c r="HE1063">
        <v>-3439809</v>
      </c>
      <c r="HG1063">
        <v>35383792</v>
      </c>
    </row>
    <row r="1064" spans="1:215" x14ac:dyDescent="0.25">
      <c r="A1064">
        <v>76</v>
      </c>
      <c r="B1064" t="s">
        <v>1090</v>
      </c>
      <c r="C1064">
        <v>2011</v>
      </c>
      <c r="E1064" t="s">
        <v>1091</v>
      </c>
      <c r="F1064">
        <v>1920</v>
      </c>
      <c r="G1064">
        <v>0</v>
      </c>
      <c r="I1064">
        <v>2</v>
      </c>
      <c r="J1064" t="s">
        <v>1092</v>
      </c>
      <c r="K1064" t="s">
        <v>1093</v>
      </c>
      <c r="L1064" t="s">
        <v>1094</v>
      </c>
      <c r="M1064">
        <v>1</v>
      </c>
      <c r="N1064" t="s">
        <v>615</v>
      </c>
      <c r="O1064">
        <v>1</v>
      </c>
      <c r="P1064" t="s">
        <v>616</v>
      </c>
      <c r="Q1064" t="s">
        <v>626</v>
      </c>
      <c r="R1064">
        <v>2</v>
      </c>
      <c r="S1064">
        <v>1</v>
      </c>
      <c r="T1064" s="60">
        <v>40724</v>
      </c>
      <c r="U1064" s="60">
        <v>40724</v>
      </c>
      <c r="V1064" s="60">
        <v>40724</v>
      </c>
      <c r="W1064" t="s">
        <v>201</v>
      </c>
      <c r="X1064" t="s">
        <v>1098</v>
      </c>
      <c r="Y1064" t="s">
        <v>639</v>
      </c>
      <c r="Z1064">
        <v>2.5000000000000001E-2</v>
      </c>
      <c r="AA1064">
        <v>7.0000000000000007E-2</v>
      </c>
      <c r="AB1064">
        <v>1</v>
      </c>
      <c r="AC1064">
        <v>0</v>
      </c>
      <c r="AD1064">
        <v>6</v>
      </c>
      <c r="AE1064">
        <v>0</v>
      </c>
      <c r="AF1064">
        <v>3</v>
      </c>
      <c r="BP1064" s="60">
        <v>40724</v>
      </c>
      <c r="BQ1064">
        <v>42409060</v>
      </c>
      <c r="BR1064">
        <v>65269252</v>
      </c>
      <c r="BS1064">
        <v>0.64975554000000002</v>
      </c>
      <c r="BT1064">
        <v>22860192</v>
      </c>
      <c r="BV1064">
        <v>12233573</v>
      </c>
      <c r="BW1064">
        <v>2387216</v>
      </c>
      <c r="BX1064">
        <v>1</v>
      </c>
      <c r="BY1064">
        <v>0</v>
      </c>
      <c r="BZ1064">
        <v>0</v>
      </c>
      <c r="CA1064">
        <v>0</v>
      </c>
      <c r="CC1064">
        <v>0.23120001000000001</v>
      </c>
      <c r="CE1064">
        <v>4.7499999000000001E-2</v>
      </c>
      <c r="CG1064">
        <v>5.2699997999999998E-2</v>
      </c>
      <c r="CJ1064">
        <v>5.5300001000000001E-2</v>
      </c>
      <c r="CR1064">
        <v>0</v>
      </c>
      <c r="CS1064">
        <v>0</v>
      </c>
      <c r="CT1064">
        <v>0</v>
      </c>
      <c r="CU1064">
        <v>0</v>
      </c>
      <c r="CV1064">
        <v>0.55799997000000001</v>
      </c>
      <c r="CW1064">
        <v>0.39099996999999997</v>
      </c>
      <c r="CX1064">
        <v>0.16700001</v>
      </c>
      <c r="CY1064">
        <v>0.32099998000000002</v>
      </c>
      <c r="CZ1064">
        <v>0.32099998000000002</v>
      </c>
      <c r="DA1064">
        <v>0</v>
      </c>
      <c r="DB1064">
        <v>0</v>
      </c>
      <c r="DC1064">
        <v>0</v>
      </c>
      <c r="DD1064">
        <v>0.12100001000000001</v>
      </c>
      <c r="DE1064">
        <v>0</v>
      </c>
      <c r="DF1064">
        <v>2013</v>
      </c>
      <c r="DG1064">
        <v>0.24202003999999999</v>
      </c>
      <c r="DH1064">
        <v>3.3820044E-2</v>
      </c>
      <c r="DI1064">
        <v>0.20819999</v>
      </c>
      <c r="DJ1064">
        <v>0.19513643999999999</v>
      </c>
      <c r="DK1064">
        <v>0.22895649000000001</v>
      </c>
      <c r="DR1064">
        <v>1</v>
      </c>
      <c r="DS1064">
        <v>1</v>
      </c>
      <c r="DT1064">
        <v>0</v>
      </c>
      <c r="DU1064">
        <v>1</v>
      </c>
      <c r="DV1064">
        <v>182021</v>
      </c>
      <c r="DW1064">
        <v>12233573</v>
      </c>
      <c r="DZ1064">
        <v>67.209998999999996</v>
      </c>
      <c r="EA1064">
        <v>8914</v>
      </c>
      <c r="EB1064">
        <v>18969</v>
      </c>
      <c r="EC1064">
        <v>135468</v>
      </c>
      <c r="ED1064">
        <v>3352398.3</v>
      </c>
      <c r="EE1064">
        <v>24.747</v>
      </c>
      <c r="EF1064">
        <v>24.746790000000001</v>
      </c>
      <c r="EG1064">
        <v>135468</v>
      </c>
      <c r="ES1064">
        <v>0</v>
      </c>
      <c r="EV1064">
        <v>345372</v>
      </c>
      <c r="EW1064">
        <v>0</v>
      </c>
      <c r="EX1064">
        <v>1</v>
      </c>
      <c r="FB1064">
        <v>33116896</v>
      </c>
      <c r="FI1064">
        <v>42409100</v>
      </c>
      <c r="FP1064">
        <v>413740</v>
      </c>
      <c r="FQ1064">
        <v>2387216</v>
      </c>
      <c r="FW1064">
        <v>2800956</v>
      </c>
      <c r="FX1064">
        <v>6864360</v>
      </c>
      <c r="FZ1064">
        <v>492169</v>
      </c>
      <c r="GA1064">
        <v>619853</v>
      </c>
      <c r="GB1064">
        <v>1112022</v>
      </c>
      <c r="GL1064">
        <v>-145088</v>
      </c>
      <c r="GM1064">
        <v>23364</v>
      </c>
      <c r="GN1064">
        <v>-3202</v>
      </c>
      <c r="GP1064">
        <v>4707</v>
      </c>
      <c r="GQ1064">
        <v>10657119</v>
      </c>
      <c r="GR1064">
        <v>-3581065</v>
      </c>
      <c r="GS1064">
        <v>-3568707</v>
      </c>
      <c r="GZ1064">
        <v>-12358</v>
      </c>
      <c r="HB1064">
        <v>-46374</v>
      </c>
      <c r="HD1064">
        <v>-4415</v>
      </c>
      <c r="HE1064">
        <v>-3631854</v>
      </c>
      <c r="HG1064">
        <v>42409060</v>
      </c>
    </row>
    <row r="1065" spans="1:215" x14ac:dyDescent="0.25">
      <c r="A1065">
        <v>76</v>
      </c>
      <c r="B1065" t="s">
        <v>1090</v>
      </c>
      <c r="C1065">
        <v>2012</v>
      </c>
      <c r="E1065" t="s">
        <v>1091</v>
      </c>
      <c r="F1065">
        <v>1920</v>
      </c>
      <c r="G1065">
        <v>0</v>
      </c>
      <c r="I1065">
        <v>2</v>
      </c>
      <c r="J1065" t="s">
        <v>1092</v>
      </c>
      <c r="K1065" t="s">
        <v>1093</v>
      </c>
      <c r="L1065" t="s">
        <v>1094</v>
      </c>
      <c r="M1065">
        <v>1</v>
      </c>
      <c r="N1065" t="s">
        <v>615</v>
      </c>
      <c r="O1065">
        <v>1</v>
      </c>
      <c r="P1065" t="s">
        <v>616</v>
      </c>
      <c r="Q1065" t="s">
        <v>626</v>
      </c>
      <c r="R1065">
        <v>2</v>
      </c>
      <c r="S1065">
        <v>1</v>
      </c>
      <c r="T1065" s="60">
        <v>41090</v>
      </c>
      <c r="U1065" s="60">
        <v>41090</v>
      </c>
      <c r="V1065" s="60">
        <v>41090</v>
      </c>
      <c r="W1065" t="s">
        <v>201</v>
      </c>
      <c r="X1065" t="s">
        <v>1099</v>
      </c>
      <c r="Y1065" t="s">
        <v>639</v>
      </c>
      <c r="Z1065">
        <v>2.5000000000000001E-2</v>
      </c>
      <c r="AA1065">
        <v>7.0000000000000007E-2</v>
      </c>
      <c r="AB1065">
        <v>1</v>
      </c>
      <c r="AC1065">
        <v>0</v>
      </c>
      <c r="AD1065">
        <v>6</v>
      </c>
      <c r="AE1065">
        <v>0</v>
      </c>
      <c r="AF1065">
        <v>3</v>
      </c>
      <c r="AO1065">
        <v>42655336</v>
      </c>
      <c r="AP1065">
        <v>44676720</v>
      </c>
      <c r="AQ1065">
        <v>-337388</v>
      </c>
      <c r="AR1065">
        <v>0</v>
      </c>
      <c r="AS1065">
        <v>1</v>
      </c>
      <c r="AT1065">
        <v>0</v>
      </c>
      <c r="AU1065">
        <v>1</v>
      </c>
      <c r="AV1065">
        <v>2</v>
      </c>
      <c r="AX1065">
        <v>0</v>
      </c>
      <c r="AY1065">
        <v>0.83333330999999999</v>
      </c>
      <c r="AZ1065">
        <v>6</v>
      </c>
      <c r="BA1065">
        <v>1</v>
      </c>
      <c r="BB1065">
        <v>1</v>
      </c>
      <c r="BC1065">
        <v>1</v>
      </c>
      <c r="BE1065">
        <v>0</v>
      </c>
      <c r="BP1065" s="60">
        <v>41090</v>
      </c>
      <c r="BQ1065">
        <v>44676720</v>
      </c>
      <c r="BR1065">
        <v>67417016</v>
      </c>
      <c r="BS1065">
        <v>0.66269201</v>
      </c>
      <c r="BT1065">
        <v>22740296</v>
      </c>
      <c r="BV1065">
        <v>12478130</v>
      </c>
      <c r="BW1065">
        <v>3017004</v>
      </c>
      <c r="BX1065">
        <v>1</v>
      </c>
      <c r="BY1065">
        <v>0</v>
      </c>
      <c r="BZ1065">
        <v>0</v>
      </c>
      <c r="CA1065">
        <v>0</v>
      </c>
      <c r="CC1065">
        <v>1.3200000999999999E-2</v>
      </c>
      <c r="CE1065">
        <v>0.12479999999999999</v>
      </c>
      <c r="CG1065">
        <v>2.0499999000000001E-2</v>
      </c>
      <c r="CJ1065">
        <v>6.6300004999999995E-2</v>
      </c>
      <c r="CR1065">
        <v>0</v>
      </c>
      <c r="CS1065">
        <v>0</v>
      </c>
      <c r="CT1065">
        <v>0</v>
      </c>
      <c r="CU1065">
        <v>0</v>
      </c>
      <c r="CV1065">
        <v>0.505</v>
      </c>
      <c r="CW1065">
        <v>0.35399999999999998</v>
      </c>
      <c r="CX1065">
        <v>0.15100000999999999</v>
      </c>
      <c r="CY1065">
        <v>0.33700001000000002</v>
      </c>
      <c r="CZ1065">
        <v>0.33700001000000002</v>
      </c>
      <c r="DA1065">
        <v>0</v>
      </c>
      <c r="DB1065">
        <v>0</v>
      </c>
      <c r="DC1065">
        <v>0</v>
      </c>
      <c r="DD1065">
        <v>0.15800001</v>
      </c>
      <c r="DE1065">
        <v>0</v>
      </c>
      <c r="DF1065">
        <v>2014</v>
      </c>
      <c r="DG1065">
        <v>0.28774789000000001</v>
      </c>
      <c r="DH1065">
        <v>3.2347876999999997E-2</v>
      </c>
      <c r="DI1065">
        <v>0.25540000000000002</v>
      </c>
      <c r="DJ1065">
        <v>0.24178335000000001</v>
      </c>
      <c r="DK1065">
        <v>0.27413124</v>
      </c>
      <c r="DR1065">
        <v>1</v>
      </c>
      <c r="DS1065">
        <v>1</v>
      </c>
      <c r="DT1065">
        <v>0</v>
      </c>
      <c r="DU1065">
        <v>1</v>
      </c>
      <c r="DV1065">
        <v>187114</v>
      </c>
      <c r="DW1065">
        <v>12478130</v>
      </c>
      <c r="DZ1065">
        <v>66.686995999999994</v>
      </c>
      <c r="EA1065">
        <v>8880</v>
      </c>
      <c r="EB1065">
        <v>16353</v>
      </c>
      <c r="EC1065">
        <v>137987</v>
      </c>
      <c r="ED1065">
        <v>3531440.8</v>
      </c>
      <c r="EF1065">
        <v>25.592562000000001</v>
      </c>
      <c r="EG1065">
        <v>137987</v>
      </c>
      <c r="ES1065">
        <v>0</v>
      </c>
      <c r="EV1065">
        <v>350334</v>
      </c>
      <c r="EW1065">
        <v>0</v>
      </c>
      <c r="EX1065">
        <v>1</v>
      </c>
      <c r="FB1065">
        <v>35028112</v>
      </c>
      <c r="FI1065">
        <v>42655300</v>
      </c>
      <c r="FP1065">
        <v>403641</v>
      </c>
      <c r="FQ1065">
        <v>3017004</v>
      </c>
      <c r="FW1065">
        <v>3420645</v>
      </c>
      <c r="FX1065">
        <v>-481678</v>
      </c>
      <c r="FZ1065">
        <v>527999</v>
      </c>
      <c r="GA1065">
        <v>637074</v>
      </c>
      <c r="GB1065">
        <v>1165073</v>
      </c>
      <c r="GL1065">
        <v>-129482</v>
      </c>
      <c r="GM1065">
        <v>26304</v>
      </c>
      <c r="GN1065">
        <v>-1324</v>
      </c>
      <c r="GP1065">
        <v>4772</v>
      </c>
      <c r="GQ1065">
        <v>4004310</v>
      </c>
      <c r="GR1065">
        <v>-3701671</v>
      </c>
      <c r="GS1065">
        <v>-3689230</v>
      </c>
      <c r="GZ1065">
        <v>-12441</v>
      </c>
      <c r="HB1065">
        <v>-51385</v>
      </c>
      <c r="HD1065">
        <v>-4977</v>
      </c>
      <c r="HE1065">
        <v>-3758033</v>
      </c>
      <c r="HG1065">
        <v>42655336</v>
      </c>
    </row>
    <row r="1066" spans="1:215" x14ac:dyDescent="0.25">
      <c r="A1066">
        <v>76</v>
      </c>
      <c r="B1066" t="s">
        <v>1090</v>
      </c>
      <c r="C1066">
        <v>2013</v>
      </c>
      <c r="E1066" t="s">
        <v>1091</v>
      </c>
      <c r="F1066">
        <v>1920</v>
      </c>
      <c r="G1066">
        <v>0</v>
      </c>
      <c r="I1066">
        <v>2</v>
      </c>
      <c r="J1066" t="s">
        <v>1092</v>
      </c>
      <c r="K1066" t="s">
        <v>1093</v>
      </c>
      <c r="L1066" t="s">
        <v>1094</v>
      </c>
      <c r="M1066">
        <v>1</v>
      </c>
      <c r="N1066" t="s">
        <v>615</v>
      </c>
      <c r="O1066">
        <v>1</v>
      </c>
      <c r="P1066" t="s">
        <v>616</v>
      </c>
      <c r="Q1066" t="s">
        <v>626</v>
      </c>
      <c r="R1066">
        <v>2</v>
      </c>
      <c r="S1066">
        <v>1</v>
      </c>
      <c r="T1066" s="60">
        <v>41455</v>
      </c>
      <c r="U1066" s="60">
        <v>41455</v>
      </c>
      <c r="BP1066" s="60">
        <v>41455</v>
      </c>
      <c r="BQ1066">
        <v>47282884</v>
      </c>
      <c r="BR1066">
        <v>69115120</v>
      </c>
      <c r="BS1066">
        <v>0.68400002000000004</v>
      </c>
      <c r="BT1066">
        <v>21832232</v>
      </c>
      <c r="BV1066">
        <v>12419720</v>
      </c>
      <c r="BW1066">
        <v>3046845</v>
      </c>
      <c r="BX1066">
        <v>1</v>
      </c>
      <c r="BY1066">
        <v>0</v>
      </c>
      <c r="BZ1066">
        <v>0</v>
      </c>
      <c r="CA1066">
        <v>0</v>
      </c>
      <c r="CC1066">
        <v>0.12239999999999999</v>
      </c>
      <c r="CE1066">
        <v>0.1187</v>
      </c>
      <c r="CG1066">
        <v>5.5E-2</v>
      </c>
      <c r="CJ1066">
        <v>7.4499994999999999E-2</v>
      </c>
      <c r="CR1066">
        <v>0</v>
      </c>
      <c r="CS1066">
        <v>0</v>
      </c>
      <c r="CT1066">
        <v>0</v>
      </c>
      <c r="CU1066">
        <v>0</v>
      </c>
      <c r="CV1066">
        <v>0.46900001000000002</v>
      </c>
      <c r="CW1066">
        <v>0.33400002000000001</v>
      </c>
      <c r="CX1066">
        <v>0.13500001</v>
      </c>
      <c r="CY1066">
        <v>0.28299998999999998</v>
      </c>
      <c r="CZ1066">
        <v>0.25299999000000001</v>
      </c>
      <c r="DA1066">
        <v>0</v>
      </c>
      <c r="DB1066">
        <v>0</v>
      </c>
      <c r="DC1066">
        <v>8.8999993999999999E-2</v>
      </c>
      <c r="DD1066">
        <v>0.15799999000000001</v>
      </c>
      <c r="DE1066">
        <v>0</v>
      </c>
      <c r="DF1066">
        <v>2015</v>
      </c>
      <c r="DG1066">
        <v>0.29014837999999998</v>
      </c>
      <c r="DH1066">
        <v>3.5248380000000003E-2</v>
      </c>
      <c r="DI1066">
        <v>0.25490001000000001</v>
      </c>
      <c r="DJ1066">
        <v>0.24532317000000001</v>
      </c>
      <c r="DK1066">
        <v>0.28057155</v>
      </c>
      <c r="DR1066">
        <v>1</v>
      </c>
      <c r="DS1066">
        <v>1</v>
      </c>
      <c r="DT1066">
        <v>0</v>
      </c>
      <c r="DU1066">
        <v>1</v>
      </c>
      <c r="DV1066">
        <v>185971</v>
      </c>
      <c r="DW1066">
        <v>12419720</v>
      </c>
      <c r="DZ1066">
        <v>66.781998000000002</v>
      </c>
      <c r="ES1066">
        <v>0</v>
      </c>
      <c r="EW1066">
        <v>0</v>
      </c>
      <c r="EX1066">
        <v>0</v>
      </c>
      <c r="FP1066">
        <v>437775</v>
      </c>
      <c r="FQ1066">
        <v>3046845</v>
      </c>
      <c r="FW1066">
        <v>3484620</v>
      </c>
      <c r="FX1066">
        <v>3801091</v>
      </c>
      <c r="FZ1066">
        <v>624694</v>
      </c>
      <c r="GA1066">
        <v>696700</v>
      </c>
      <c r="GB1066">
        <v>1321394</v>
      </c>
      <c r="GL1066">
        <v>-183252</v>
      </c>
      <c r="GM1066">
        <v>31981</v>
      </c>
      <c r="GN1066">
        <v>-4196</v>
      </c>
      <c r="GP1066">
        <v>5072</v>
      </c>
      <c r="GQ1066">
        <v>8456710</v>
      </c>
      <c r="GR1066">
        <v>-3863491</v>
      </c>
      <c r="GS1066">
        <v>-3851217</v>
      </c>
      <c r="GZ1066">
        <v>-12274</v>
      </c>
      <c r="HB1066">
        <v>-48666</v>
      </c>
      <c r="HD1066">
        <v>-5250</v>
      </c>
      <c r="HE1066">
        <v>-3917407</v>
      </c>
      <c r="HG1066">
        <v>47194640</v>
      </c>
    </row>
    <row r="1067" spans="1:215" x14ac:dyDescent="0.25">
      <c r="A1067">
        <v>76</v>
      </c>
      <c r="B1067" t="s">
        <v>1090</v>
      </c>
      <c r="C1067">
        <v>2014</v>
      </c>
      <c r="E1067" t="s">
        <v>1091</v>
      </c>
      <c r="F1067">
        <v>1920</v>
      </c>
      <c r="G1067">
        <v>0</v>
      </c>
      <c r="I1067">
        <v>2</v>
      </c>
      <c r="J1067" t="s">
        <v>1092</v>
      </c>
      <c r="K1067" t="s">
        <v>1093</v>
      </c>
      <c r="L1067" t="s">
        <v>1094</v>
      </c>
      <c r="M1067">
        <v>1</v>
      </c>
      <c r="N1067" t="s">
        <v>615</v>
      </c>
      <c r="O1067">
        <v>1</v>
      </c>
      <c r="P1067" t="s">
        <v>616</v>
      </c>
      <c r="Q1067" t="s">
        <v>626</v>
      </c>
      <c r="R1067">
        <v>2</v>
      </c>
      <c r="S1067">
        <v>1</v>
      </c>
      <c r="T1067" s="60">
        <v>41820</v>
      </c>
      <c r="U1067" s="60">
        <v>41820</v>
      </c>
      <c r="BW1067">
        <v>3114068</v>
      </c>
      <c r="BX1067">
        <v>1</v>
      </c>
      <c r="BY1067">
        <v>0</v>
      </c>
      <c r="BZ1067">
        <v>0</v>
      </c>
      <c r="CA1067">
        <v>0</v>
      </c>
      <c r="CC1067">
        <v>0.17040000999999999</v>
      </c>
      <c r="CE1067">
        <v>0.1</v>
      </c>
      <c r="CG1067">
        <v>0.13330001</v>
      </c>
      <c r="CJ1067">
        <v>7.5199999000000003E-2</v>
      </c>
      <c r="CS1067">
        <v>0</v>
      </c>
      <c r="CT1067">
        <v>0</v>
      </c>
      <c r="CU1067">
        <v>0</v>
      </c>
      <c r="CV1067">
        <v>0.495</v>
      </c>
      <c r="CW1067">
        <v>0.32599998000000002</v>
      </c>
      <c r="CX1067">
        <v>0.16900000000000001</v>
      </c>
      <c r="CY1067">
        <v>0.33500001000000001</v>
      </c>
      <c r="CZ1067">
        <v>0.33500001000000001</v>
      </c>
      <c r="DA1067">
        <v>0</v>
      </c>
      <c r="DB1067">
        <v>0</v>
      </c>
      <c r="DC1067">
        <v>0</v>
      </c>
      <c r="DD1067">
        <v>0.17</v>
      </c>
      <c r="DE1067">
        <v>0</v>
      </c>
      <c r="DF1067">
        <v>2016</v>
      </c>
      <c r="DI1067">
        <v>0.25560000999999999</v>
      </c>
      <c r="DR1067">
        <v>0</v>
      </c>
      <c r="DS1067">
        <v>0</v>
      </c>
      <c r="DT1067">
        <v>0</v>
      </c>
      <c r="DU1067">
        <v>0</v>
      </c>
      <c r="EW1067">
        <v>0</v>
      </c>
      <c r="EX1067">
        <v>0</v>
      </c>
      <c r="FP1067">
        <v>447689</v>
      </c>
      <c r="FQ1067">
        <v>3114068</v>
      </c>
      <c r="FW1067">
        <v>3561757</v>
      </c>
      <c r="FX1067">
        <v>6688980</v>
      </c>
      <c r="FZ1067">
        <v>658671</v>
      </c>
      <c r="GA1067">
        <v>739163</v>
      </c>
      <c r="GB1067">
        <v>1397834</v>
      </c>
      <c r="GL1067">
        <v>-184611</v>
      </c>
      <c r="GM1067">
        <v>10251</v>
      </c>
      <c r="GN1067">
        <v>-1450</v>
      </c>
      <c r="GP1067">
        <v>4648</v>
      </c>
      <c r="GQ1067">
        <v>11477409</v>
      </c>
      <c r="GR1067">
        <v>-4002431</v>
      </c>
      <c r="GS1067">
        <v>-3990306</v>
      </c>
      <c r="GZ1067">
        <v>-12125</v>
      </c>
      <c r="HB1067">
        <v>-50431</v>
      </c>
      <c r="HD1067">
        <v>-197228</v>
      </c>
      <c r="HE1067">
        <v>-4250090</v>
      </c>
      <c r="HG1067">
        <v>54421960</v>
      </c>
    </row>
    <row r="1068" spans="1:215" x14ac:dyDescent="0.25">
      <c r="A1068">
        <v>77</v>
      </c>
      <c r="B1068" t="s">
        <v>1100</v>
      </c>
      <c r="C1068">
        <v>2001</v>
      </c>
      <c r="E1068" t="s">
        <v>1101</v>
      </c>
      <c r="F1068">
        <v>1918</v>
      </c>
      <c r="G1068">
        <v>0</v>
      </c>
      <c r="I1068">
        <v>5</v>
      </c>
      <c r="J1068" t="s">
        <v>1092</v>
      </c>
      <c r="K1068" t="s">
        <v>1093</v>
      </c>
      <c r="L1068" t="s">
        <v>1094</v>
      </c>
      <c r="M1068">
        <v>2</v>
      </c>
      <c r="N1068" t="s">
        <v>625</v>
      </c>
      <c r="O1068">
        <v>1</v>
      </c>
      <c r="P1068" t="s">
        <v>616</v>
      </c>
      <c r="Q1068" t="s">
        <v>626</v>
      </c>
      <c r="R1068">
        <v>2</v>
      </c>
      <c r="S1068">
        <v>1</v>
      </c>
      <c r="T1068" s="60">
        <v>37072</v>
      </c>
      <c r="U1068" s="60">
        <v>37072</v>
      </c>
      <c r="V1068" s="60">
        <v>37072</v>
      </c>
      <c r="W1068" t="s">
        <v>1095</v>
      </c>
      <c r="X1068" t="s">
        <v>1102</v>
      </c>
      <c r="Y1068" t="s">
        <v>639</v>
      </c>
      <c r="Z1068">
        <v>2.5000000000000001E-2</v>
      </c>
      <c r="AA1068">
        <v>7.9999998000000003E-2</v>
      </c>
      <c r="AB1068">
        <v>3</v>
      </c>
      <c r="AC1068">
        <v>0</v>
      </c>
      <c r="AD1068">
        <v>5</v>
      </c>
      <c r="AE1068">
        <v>0</v>
      </c>
      <c r="AF1068">
        <v>3</v>
      </c>
      <c r="BP1068" s="60">
        <v>37072</v>
      </c>
      <c r="BQ1068">
        <v>35410232</v>
      </c>
      <c r="BR1068">
        <v>36140100</v>
      </c>
      <c r="BS1068">
        <v>0.97980445999999999</v>
      </c>
      <c r="BT1068">
        <v>729870</v>
      </c>
      <c r="BV1068">
        <v>5015449</v>
      </c>
      <c r="BW1068">
        <v>571956</v>
      </c>
      <c r="BX1068">
        <v>0.77800005999999999</v>
      </c>
      <c r="BY1068">
        <v>0</v>
      </c>
      <c r="BZ1068">
        <v>0</v>
      </c>
      <c r="CA1068">
        <v>0</v>
      </c>
      <c r="CC1068">
        <v>-8.1999995000000006E-2</v>
      </c>
      <c r="CS1068">
        <v>0</v>
      </c>
      <c r="CT1068">
        <v>0</v>
      </c>
      <c r="CU1068">
        <v>0</v>
      </c>
      <c r="CV1068">
        <v>0.57709997999999996</v>
      </c>
      <c r="CW1068">
        <v>0</v>
      </c>
      <c r="CX1068">
        <v>0</v>
      </c>
      <c r="CY1068">
        <v>0.2339</v>
      </c>
      <c r="CZ1068">
        <v>0</v>
      </c>
      <c r="DA1068">
        <v>0</v>
      </c>
      <c r="DB1068">
        <v>0</v>
      </c>
      <c r="DC1068">
        <v>4.2100000999999998E-2</v>
      </c>
      <c r="DD1068">
        <v>0.1469</v>
      </c>
      <c r="DE1068">
        <v>0</v>
      </c>
      <c r="DF1068">
        <v>2003</v>
      </c>
      <c r="DG1068">
        <v>0.12011664</v>
      </c>
      <c r="DH1068">
        <v>2.5876646999999999E-2</v>
      </c>
      <c r="DI1068">
        <v>9.4239994999999993E-2</v>
      </c>
      <c r="DJ1068">
        <v>0.11403884</v>
      </c>
      <c r="DK1068">
        <v>0.13991548000000001</v>
      </c>
      <c r="DR1068">
        <v>1</v>
      </c>
      <c r="DS1068">
        <v>1</v>
      </c>
      <c r="DT1068">
        <v>0</v>
      </c>
      <c r="DU1068">
        <v>1</v>
      </c>
      <c r="DV1068">
        <v>95381</v>
      </c>
      <c r="DW1068">
        <v>5015449</v>
      </c>
      <c r="DZ1068">
        <v>52.582999999999998</v>
      </c>
      <c r="EA1068">
        <v>3598</v>
      </c>
      <c r="EC1068">
        <v>51980</v>
      </c>
      <c r="ED1068">
        <v>17480062</v>
      </c>
      <c r="EF1068">
        <v>33.381999999999998</v>
      </c>
      <c r="EG1068">
        <v>51980</v>
      </c>
      <c r="EH1068">
        <v>17480062</v>
      </c>
      <c r="EJ1068">
        <v>33.381999999999998</v>
      </c>
      <c r="ES1068">
        <v>0</v>
      </c>
      <c r="EV1068">
        <v>150959</v>
      </c>
      <c r="EW1068">
        <v>0</v>
      </c>
      <c r="EX1068">
        <v>0</v>
      </c>
      <c r="FB1068">
        <v>17254058</v>
      </c>
      <c r="FP1068">
        <v>129783</v>
      </c>
      <c r="FQ1068">
        <v>444965</v>
      </c>
      <c r="FU1068">
        <v>21324</v>
      </c>
      <c r="FW1068">
        <v>596072</v>
      </c>
      <c r="FX1068">
        <v>-4729478</v>
      </c>
      <c r="FZ1068">
        <v>661540</v>
      </c>
      <c r="GA1068">
        <v>282210</v>
      </c>
      <c r="GB1068">
        <v>943750</v>
      </c>
      <c r="GL1068">
        <v>-31528</v>
      </c>
      <c r="GM1068">
        <v>191294</v>
      </c>
      <c r="GN1068">
        <v>-179145</v>
      </c>
      <c r="GP1068">
        <v>9706</v>
      </c>
      <c r="GQ1068">
        <v>-3199329</v>
      </c>
      <c r="GR1068">
        <v>-1928301</v>
      </c>
      <c r="GS1068">
        <v>-1928301</v>
      </c>
      <c r="HB1068">
        <v>-30575</v>
      </c>
      <c r="HE1068">
        <v>-1958876</v>
      </c>
      <c r="HG1068">
        <v>31592992</v>
      </c>
    </row>
    <row r="1069" spans="1:215" x14ac:dyDescent="0.25">
      <c r="A1069">
        <v>77</v>
      </c>
      <c r="B1069" t="s">
        <v>1100</v>
      </c>
      <c r="C1069">
        <v>2002</v>
      </c>
      <c r="E1069" t="s">
        <v>1101</v>
      </c>
      <c r="F1069">
        <v>1918</v>
      </c>
      <c r="G1069">
        <v>0</v>
      </c>
      <c r="I1069">
        <v>5</v>
      </c>
      <c r="J1069" t="s">
        <v>1092</v>
      </c>
      <c r="K1069" t="s">
        <v>1093</v>
      </c>
      <c r="L1069" t="s">
        <v>1094</v>
      </c>
      <c r="M1069">
        <v>2</v>
      </c>
      <c r="N1069" t="s">
        <v>625</v>
      </c>
      <c r="O1069">
        <v>1</v>
      </c>
      <c r="P1069" t="s">
        <v>616</v>
      </c>
      <c r="Q1069" t="s">
        <v>626</v>
      </c>
      <c r="R1069">
        <v>2</v>
      </c>
      <c r="S1069">
        <v>1</v>
      </c>
      <c r="T1069" s="60">
        <v>37437</v>
      </c>
      <c r="U1069" s="60">
        <v>37437</v>
      </c>
      <c r="V1069" s="60">
        <v>37437</v>
      </c>
      <c r="W1069" t="s">
        <v>1095</v>
      </c>
      <c r="X1069" t="s">
        <v>1102</v>
      </c>
      <c r="Y1069" t="s">
        <v>639</v>
      </c>
      <c r="Z1069">
        <v>2.5000000000000001E-2</v>
      </c>
      <c r="AA1069">
        <v>7.9999998000000003E-2</v>
      </c>
      <c r="AB1069">
        <v>3</v>
      </c>
      <c r="AC1069">
        <v>0</v>
      </c>
      <c r="AD1069">
        <v>5</v>
      </c>
      <c r="AE1069">
        <v>0</v>
      </c>
      <c r="AF1069">
        <v>3</v>
      </c>
      <c r="BP1069" s="60">
        <v>37437</v>
      </c>
      <c r="BQ1069">
        <v>34177752</v>
      </c>
      <c r="BR1069">
        <v>36531200</v>
      </c>
      <c r="BS1069">
        <v>0.93557703000000003</v>
      </c>
      <c r="BT1069">
        <v>2353450</v>
      </c>
      <c r="BV1069">
        <v>5469239.5</v>
      </c>
      <c r="BW1069">
        <v>607763</v>
      </c>
      <c r="BX1069">
        <v>0.83899999000000003</v>
      </c>
      <c r="BY1069">
        <v>0</v>
      </c>
      <c r="BZ1069">
        <v>0</v>
      </c>
      <c r="CA1069">
        <v>0</v>
      </c>
      <c r="CC1069">
        <v>-8.1000000000000003E-2</v>
      </c>
      <c r="CS1069">
        <v>0</v>
      </c>
      <c r="CT1069">
        <v>0</v>
      </c>
      <c r="CU1069">
        <v>0</v>
      </c>
      <c r="CV1069">
        <v>0.54640001000000005</v>
      </c>
      <c r="CW1069">
        <v>0</v>
      </c>
      <c r="CX1069">
        <v>0</v>
      </c>
      <c r="CY1069">
        <v>0.25700000000000001</v>
      </c>
      <c r="CZ1069">
        <v>0</v>
      </c>
      <c r="DA1069">
        <v>0</v>
      </c>
      <c r="DB1069">
        <v>0</v>
      </c>
      <c r="DC1069">
        <v>4.1199997000000002E-2</v>
      </c>
      <c r="DD1069">
        <v>0.15539998999999999</v>
      </c>
      <c r="DE1069">
        <v>0</v>
      </c>
      <c r="DF1069">
        <v>2004</v>
      </c>
      <c r="DG1069">
        <v>0.11764772</v>
      </c>
      <c r="DH1069">
        <v>1.5977723999999999E-2</v>
      </c>
      <c r="DI1069">
        <v>0.10167</v>
      </c>
      <c r="DJ1069">
        <v>0.11112386</v>
      </c>
      <c r="DK1069">
        <v>0.12710158999999999</v>
      </c>
      <c r="DR1069">
        <v>1</v>
      </c>
      <c r="DS1069">
        <v>1</v>
      </c>
      <c r="DT1069">
        <v>0</v>
      </c>
      <c r="DU1069">
        <v>1</v>
      </c>
      <c r="DV1069">
        <v>95678</v>
      </c>
      <c r="DW1069">
        <v>5469239.5</v>
      </c>
      <c r="DZ1069">
        <v>57.162998000000002</v>
      </c>
      <c r="EA1069">
        <v>3981</v>
      </c>
      <c r="EC1069">
        <v>54562</v>
      </c>
      <c r="ED1069">
        <v>1822732.5</v>
      </c>
      <c r="EF1069">
        <v>33.407001000000001</v>
      </c>
      <c r="EG1069">
        <v>54562</v>
      </c>
      <c r="EH1069">
        <v>1822732.5</v>
      </c>
      <c r="EJ1069">
        <v>33.407001000000001</v>
      </c>
      <c r="ES1069">
        <v>0</v>
      </c>
      <c r="EV1069">
        <v>154221</v>
      </c>
      <c r="EW1069">
        <v>0</v>
      </c>
      <c r="EX1069">
        <v>0</v>
      </c>
      <c r="FB1069">
        <v>18189124</v>
      </c>
      <c r="FP1069">
        <v>87386</v>
      </c>
      <c r="FQ1069">
        <v>509932</v>
      </c>
      <c r="FU1069">
        <v>22020</v>
      </c>
      <c r="FW1069">
        <v>619338</v>
      </c>
      <c r="FX1069">
        <v>-3961685</v>
      </c>
      <c r="FZ1069">
        <v>543113</v>
      </c>
      <c r="GA1069">
        <v>254632</v>
      </c>
      <c r="GB1069">
        <v>797745</v>
      </c>
      <c r="GL1069">
        <v>-31185</v>
      </c>
      <c r="GM1069">
        <v>79815</v>
      </c>
      <c r="GN1069">
        <v>-64159</v>
      </c>
      <c r="GP1069">
        <v>-631</v>
      </c>
      <c r="GQ1069">
        <v>-2560762</v>
      </c>
      <c r="GR1069">
        <v>-2161677</v>
      </c>
      <c r="GS1069">
        <v>-2161677</v>
      </c>
      <c r="HA1069">
        <v>-27357</v>
      </c>
      <c r="HB1069">
        <v>-32523</v>
      </c>
      <c r="HE1069">
        <v>-2221557</v>
      </c>
      <c r="HF1069">
        <v>215243</v>
      </c>
      <c r="HG1069">
        <v>27025916</v>
      </c>
    </row>
    <row r="1070" spans="1:215" x14ac:dyDescent="0.25">
      <c r="A1070">
        <v>77</v>
      </c>
      <c r="B1070" t="s">
        <v>1100</v>
      </c>
      <c r="C1070">
        <v>2003</v>
      </c>
      <c r="E1070" t="s">
        <v>1101</v>
      </c>
      <c r="F1070">
        <v>1918</v>
      </c>
      <c r="G1070">
        <v>0</v>
      </c>
      <c r="I1070">
        <v>5</v>
      </c>
      <c r="J1070" t="s">
        <v>1092</v>
      </c>
      <c r="K1070" t="s">
        <v>1093</v>
      </c>
      <c r="L1070" t="s">
        <v>1094</v>
      </c>
      <c r="M1070">
        <v>2</v>
      </c>
      <c r="N1070" t="s">
        <v>625</v>
      </c>
      <c r="O1070">
        <v>1</v>
      </c>
      <c r="P1070" t="s">
        <v>616</v>
      </c>
      <c r="Q1070" t="s">
        <v>626</v>
      </c>
      <c r="R1070">
        <v>2</v>
      </c>
      <c r="S1070">
        <v>1</v>
      </c>
      <c r="T1070" s="60">
        <v>37802</v>
      </c>
      <c r="U1070" s="60">
        <v>37802</v>
      </c>
      <c r="V1070" s="60">
        <v>37802</v>
      </c>
      <c r="W1070" t="s">
        <v>1095</v>
      </c>
      <c r="X1070" t="s">
        <v>1102</v>
      </c>
      <c r="Y1070" t="s">
        <v>639</v>
      </c>
      <c r="Z1070">
        <v>2.5000000000000001E-2</v>
      </c>
      <c r="AA1070">
        <v>7.9999998000000003E-2</v>
      </c>
      <c r="AB1070">
        <v>3</v>
      </c>
      <c r="AC1070">
        <v>0</v>
      </c>
      <c r="AD1070">
        <v>5</v>
      </c>
      <c r="AE1070">
        <v>0</v>
      </c>
      <c r="AF1070">
        <v>3</v>
      </c>
      <c r="BP1070" s="60">
        <v>37802</v>
      </c>
      <c r="BQ1070">
        <v>33169210</v>
      </c>
      <c r="BR1070">
        <v>37622900</v>
      </c>
      <c r="BS1070">
        <v>0.88162291000000004</v>
      </c>
      <c r="BT1070">
        <v>4453690</v>
      </c>
      <c r="BV1070">
        <v>5828756.5</v>
      </c>
      <c r="BW1070">
        <v>805782</v>
      </c>
      <c r="BX1070">
        <v>0.79400002999999997</v>
      </c>
      <c r="BY1070">
        <v>0</v>
      </c>
      <c r="BZ1070">
        <v>0</v>
      </c>
      <c r="CA1070">
        <v>0</v>
      </c>
      <c r="CC1070">
        <v>3.9999999000000001E-2</v>
      </c>
      <c r="CS1070">
        <v>0</v>
      </c>
      <c r="CT1070">
        <v>0</v>
      </c>
      <c r="CU1070">
        <v>0</v>
      </c>
      <c r="CV1070">
        <v>0.59099995999999999</v>
      </c>
      <c r="CW1070">
        <v>0</v>
      </c>
      <c r="CX1070">
        <v>0</v>
      </c>
      <c r="CY1070">
        <v>0.24340001</v>
      </c>
      <c r="CZ1070">
        <v>0</v>
      </c>
      <c r="DA1070">
        <v>0</v>
      </c>
      <c r="DB1070">
        <v>0</v>
      </c>
      <c r="DC1070">
        <v>4.6300001E-2</v>
      </c>
      <c r="DD1070">
        <v>0.1193</v>
      </c>
      <c r="DE1070">
        <v>0</v>
      </c>
      <c r="DF1070">
        <v>2005</v>
      </c>
      <c r="DG1070">
        <v>0.13099707999999999</v>
      </c>
      <c r="DH1070">
        <v>1.4047079000000001E-2</v>
      </c>
      <c r="DI1070">
        <v>0.11695</v>
      </c>
      <c r="DJ1070">
        <v>0.13824253</v>
      </c>
      <c r="DK1070">
        <v>0.1522896</v>
      </c>
      <c r="DR1070">
        <v>1</v>
      </c>
      <c r="DS1070">
        <v>1</v>
      </c>
      <c r="DT1070">
        <v>0</v>
      </c>
      <c r="DU1070">
        <v>1</v>
      </c>
      <c r="DV1070">
        <v>97986</v>
      </c>
      <c r="DW1070">
        <v>5828756.5</v>
      </c>
      <c r="DZ1070">
        <v>59.485999999999997</v>
      </c>
      <c r="EA1070">
        <v>4307</v>
      </c>
      <c r="EC1070">
        <v>58133</v>
      </c>
      <c r="ED1070">
        <v>2030683.6</v>
      </c>
      <c r="EF1070">
        <v>34.931998999999998</v>
      </c>
      <c r="EG1070">
        <v>58133</v>
      </c>
      <c r="EH1070">
        <v>2030683.6</v>
      </c>
      <c r="EJ1070">
        <v>34.931998999999998</v>
      </c>
      <c r="ES1070">
        <v>0</v>
      </c>
      <c r="EV1070">
        <v>160426</v>
      </c>
      <c r="EW1070">
        <v>0</v>
      </c>
      <c r="EX1070">
        <v>0</v>
      </c>
      <c r="FB1070">
        <v>20489776</v>
      </c>
      <c r="FP1070">
        <v>81877</v>
      </c>
      <c r="FQ1070">
        <v>640195</v>
      </c>
      <c r="FU1070">
        <v>20720</v>
      </c>
      <c r="FW1070">
        <v>742792</v>
      </c>
      <c r="FX1070">
        <v>121998</v>
      </c>
      <c r="FZ1070">
        <v>438045</v>
      </c>
      <c r="GA1070">
        <v>279157</v>
      </c>
      <c r="GB1070">
        <v>717202</v>
      </c>
      <c r="GL1070">
        <v>-38056</v>
      </c>
      <c r="GM1070">
        <v>59610</v>
      </c>
      <c r="GN1070">
        <v>-76533</v>
      </c>
      <c r="GP1070">
        <v>-7888</v>
      </c>
      <c r="GQ1070">
        <v>1519125</v>
      </c>
      <c r="GR1070">
        <v>-2431595</v>
      </c>
      <c r="GS1070">
        <v>-2431595</v>
      </c>
      <c r="HB1070">
        <v>-35455</v>
      </c>
      <c r="HE1070">
        <v>-2467050</v>
      </c>
      <c r="HG1070">
        <v>26077990</v>
      </c>
    </row>
    <row r="1071" spans="1:215" x14ac:dyDescent="0.25">
      <c r="A1071">
        <v>77</v>
      </c>
      <c r="B1071" t="s">
        <v>1100</v>
      </c>
      <c r="C1071">
        <v>2004</v>
      </c>
      <c r="E1071" t="s">
        <v>1101</v>
      </c>
      <c r="F1071">
        <v>1918</v>
      </c>
      <c r="G1071">
        <v>0</v>
      </c>
      <c r="I1071">
        <v>5</v>
      </c>
      <c r="J1071" t="s">
        <v>1092</v>
      </c>
      <c r="K1071" t="s">
        <v>1093</v>
      </c>
      <c r="L1071" t="s">
        <v>1094</v>
      </c>
      <c r="M1071">
        <v>2</v>
      </c>
      <c r="N1071" t="s">
        <v>625</v>
      </c>
      <c r="O1071">
        <v>1</v>
      </c>
      <c r="P1071" t="s">
        <v>616</v>
      </c>
      <c r="Q1071" t="s">
        <v>626</v>
      </c>
      <c r="R1071">
        <v>2</v>
      </c>
      <c r="S1071">
        <v>1</v>
      </c>
      <c r="T1071" s="60">
        <v>38168</v>
      </c>
      <c r="U1071" s="60">
        <v>38168</v>
      </c>
      <c r="V1071" s="60">
        <v>38168</v>
      </c>
      <c r="W1071" t="s">
        <v>1095</v>
      </c>
      <c r="X1071" t="s">
        <v>1103</v>
      </c>
      <c r="Y1071" t="s">
        <v>639</v>
      </c>
      <c r="Z1071">
        <v>2.5000000000000001E-2</v>
      </c>
      <c r="AA1071">
        <v>7.9999998000000003E-2</v>
      </c>
      <c r="AB1071">
        <v>3</v>
      </c>
      <c r="AC1071">
        <v>0</v>
      </c>
      <c r="AD1071">
        <v>6</v>
      </c>
      <c r="AE1071">
        <v>0</v>
      </c>
      <c r="AF1071">
        <v>3</v>
      </c>
      <c r="BP1071" s="60">
        <v>38168</v>
      </c>
      <c r="BQ1071">
        <v>33149252</v>
      </c>
      <c r="BR1071">
        <v>40871984</v>
      </c>
      <c r="BS1071">
        <v>0.81105064999999998</v>
      </c>
      <c r="BT1071">
        <v>7722735</v>
      </c>
      <c r="BV1071">
        <v>6219808.5</v>
      </c>
      <c r="BW1071">
        <v>1015331</v>
      </c>
      <c r="BX1071">
        <v>0.90599996000000005</v>
      </c>
      <c r="BY1071">
        <v>0</v>
      </c>
      <c r="BZ1071">
        <v>0</v>
      </c>
      <c r="CA1071">
        <v>0</v>
      </c>
      <c r="CC1071">
        <v>0.15899999000000001</v>
      </c>
      <c r="CS1071">
        <v>0</v>
      </c>
      <c r="CT1071">
        <v>0</v>
      </c>
      <c r="CU1071">
        <v>0</v>
      </c>
      <c r="CV1071">
        <v>0.59979998999999995</v>
      </c>
      <c r="CW1071">
        <v>0</v>
      </c>
      <c r="CX1071">
        <v>0</v>
      </c>
      <c r="CY1071">
        <v>0.22860000999999999</v>
      </c>
      <c r="CZ1071">
        <v>0.20969999</v>
      </c>
      <c r="DA1071">
        <v>1.89E-2</v>
      </c>
      <c r="DB1071">
        <v>0</v>
      </c>
      <c r="DC1071">
        <v>3.1500001E-2</v>
      </c>
      <c r="DD1071">
        <v>0.1401</v>
      </c>
      <c r="DE1071">
        <v>0</v>
      </c>
      <c r="DF1071">
        <v>2006</v>
      </c>
      <c r="DG1071">
        <v>0.17361329</v>
      </c>
      <c r="DH1071">
        <v>1.5733280999999998E-2</v>
      </c>
      <c r="DI1071">
        <v>0.15788000999999999</v>
      </c>
      <c r="DJ1071">
        <v>0.16324152</v>
      </c>
      <c r="DK1071">
        <v>0.17897481000000001</v>
      </c>
      <c r="DR1071">
        <v>1</v>
      </c>
      <c r="DS1071">
        <v>1</v>
      </c>
      <c r="DT1071">
        <v>0</v>
      </c>
      <c r="DU1071">
        <v>1</v>
      </c>
      <c r="DV1071">
        <v>105391</v>
      </c>
      <c r="DW1071">
        <v>6219808.5</v>
      </c>
      <c r="DZ1071">
        <v>59.016998000000001</v>
      </c>
      <c r="EA1071">
        <v>4754</v>
      </c>
      <c r="EC1071">
        <v>62728</v>
      </c>
      <c r="ED1071">
        <v>2392577.5</v>
      </c>
      <c r="EF1071">
        <v>38.141998000000001</v>
      </c>
      <c r="EG1071">
        <v>62728</v>
      </c>
      <c r="EH1071">
        <v>2392577.5</v>
      </c>
      <c r="EJ1071">
        <v>38.141998000000001</v>
      </c>
      <c r="ES1071">
        <v>0</v>
      </c>
      <c r="EV1071">
        <v>172873</v>
      </c>
      <c r="EW1071">
        <v>0</v>
      </c>
      <c r="EX1071">
        <v>0</v>
      </c>
      <c r="FB1071">
        <v>24636480</v>
      </c>
      <c r="FP1071">
        <v>97858</v>
      </c>
      <c r="FQ1071">
        <v>920264</v>
      </c>
      <c r="FU1071">
        <v>20324</v>
      </c>
      <c r="FW1071">
        <v>1038446</v>
      </c>
      <c r="FX1071">
        <v>4092661</v>
      </c>
      <c r="FZ1071">
        <v>408959</v>
      </c>
      <c r="GA1071">
        <v>350531</v>
      </c>
      <c r="GB1071">
        <v>759490</v>
      </c>
      <c r="GL1071">
        <v>-40929</v>
      </c>
      <c r="GM1071">
        <v>34349</v>
      </c>
      <c r="GN1071">
        <v>-26283</v>
      </c>
      <c r="GP1071">
        <v>-1764</v>
      </c>
      <c r="GQ1071">
        <v>5855970</v>
      </c>
      <c r="GR1071">
        <v>-2622611</v>
      </c>
      <c r="GS1071">
        <v>-2622611</v>
      </c>
      <c r="HB1071">
        <v>-28592</v>
      </c>
      <c r="HE1071">
        <v>-2651203</v>
      </c>
      <c r="HG1071">
        <v>29282756</v>
      </c>
    </row>
    <row r="1072" spans="1:215" x14ac:dyDescent="0.25">
      <c r="A1072">
        <v>77</v>
      </c>
      <c r="B1072" t="s">
        <v>1100</v>
      </c>
      <c r="C1072">
        <v>2005</v>
      </c>
      <c r="E1072" t="s">
        <v>1101</v>
      </c>
      <c r="F1072">
        <v>1918</v>
      </c>
      <c r="G1072">
        <v>0</v>
      </c>
      <c r="I1072">
        <v>5</v>
      </c>
      <c r="J1072" t="s">
        <v>1092</v>
      </c>
      <c r="K1072" t="s">
        <v>1093</v>
      </c>
      <c r="L1072" t="s">
        <v>1094</v>
      </c>
      <c r="M1072">
        <v>2</v>
      </c>
      <c r="N1072" t="s">
        <v>625</v>
      </c>
      <c r="O1072">
        <v>1</v>
      </c>
      <c r="P1072" t="s">
        <v>616</v>
      </c>
      <c r="Q1072" t="s">
        <v>626</v>
      </c>
      <c r="R1072">
        <v>2</v>
      </c>
      <c r="S1072">
        <v>1</v>
      </c>
      <c r="T1072" s="60">
        <v>38533</v>
      </c>
      <c r="U1072" s="60">
        <v>38533</v>
      </c>
      <c r="V1072" s="60">
        <v>38533</v>
      </c>
      <c r="W1072" t="s">
        <v>1095</v>
      </c>
      <c r="X1072" t="s">
        <v>1104</v>
      </c>
      <c r="Y1072" t="s">
        <v>639</v>
      </c>
      <c r="Z1072">
        <v>2.5000000000000001E-2</v>
      </c>
      <c r="AA1072">
        <v>7.9999998000000003E-2</v>
      </c>
      <c r="AB1072">
        <v>3</v>
      </c>
      <c r="AC1072">
        <v>0</v>
      </c>
      <c r="AD1072">
        <v>6</v>
      </c>
      <c r="AE1072">
        <v>0</v>
      </c>
      <c r="AF1072">
        <v>3</v>
      </c>
      <c r="BP1072" s="60">
        <v>38533</v>
      </c>
      <c r="BQ1072">
        <v>32865126</v>
      </c>
      <c r="BR1072">
        <v>42644416</v>
      </c>
      <c r="BS1072">
        <v>0.77067834000000002</v>
      </c>
      <c r="BT1072">
        <v>9779289</v>
      </c>
      <c r="BV1072">
        <v>6175939.5</v>
      </c>
      <c r="BW1072">
        <v>1304033</v>
      </c>
      <c r="BX1072">
        <v>0.94199997000000002</v>
      </c>
      <c r="BY1072">
        <v>0</v>
      </c>
      <c r="BZ1072">
        <v>0</v>
      </c>
      <c r="CA1072">
        <v>0</v>
      </c>
      <c r="CC1072">
        <v>0.10600001000000001</v>
      </c>
      <c r="CG1072">
        <v>2.3778532000000002E-2</v>
      </c>
      <c r="CS1072">
        <v>0</v>
      </c>
      <c r="CT1072">
        <v>1</v>
      </c>
      <c r="CU1072">
        <v>0</v>
      </c>
      <c r="CV1072">
        <v>0.58149998999999997</v>
      </c>
      <c r="CW1072">
        <v>0</v>
      </c>
      <c r="CX1072">
        <v>0</v>
      </c>
      <c r="CY1072">
        <v>0.21200000999999999</v>
      </c>
      <c r="CZ1072">
        <v>0</v>
      </c>
      <c r="DA1072">
        <v>0</v>
      </c>
      <c r="DB1072">
        <v>0</v>
      </c>
      <c r="DC1072">
        <v>3.9000000999999999E-2</v>
      </c>
      <c r="DD1072">
        <v>0.16750000000000001</v>
      </c>
      <c r="DE1072">
        <v>0</v>
      </c>
      <c r="DF1072">
        <v>2007</v>
      </c>
      <c r="DG1072">
        <v>0.21764517999999999</v>
      </c>
      <c r="DH1072">
        <v>2.0165191999999998E-2</v>
      </c>
      <c r="DI1072">
        <v>0.19747998999999999</v>
      </c>
      <c r="DJ1072">
        <v>0.21114731</v>
      </c>
      <c r="DK1072">
        <v>0.2313125</v>
      </c>
      <c r="DR1072">
        <v>1</v>
      </c>
      <c r="DS1072">
        <v>1</v>
      </c>
      <c r="DT1072">
        <v>0</v>
      </c>
      <c r="DU1072">
        <v>1</v>
      </c>
      <c r="DV1072">
        <v>104850</v>
      </c>
      <c r="DW1072">
        <v>6273910</v>
      </c>
      <c r="DZ1072">
        <v>59.837001999999998</v>
      </c>
      <c r="EA1072">
        <v>5172</v>
      </c>
      <c r="EB1072">
        <v>12638</v>
      </c>
      <c r="EC1072">
        <v>65168</v>
      </c>
      <c r="ED1072">
        <v>2588036.2999999998</v>
      </c>
      <c r="EF1072">
        <v>39.713000999999998</v>
      </c>
      <c r="EG1072">
        <v>65168</v>
      </c>
      <c r="EH1072">
        <v>2588036.2999999998</v>
      </c>
      <c r="EJ1072">
        <v>39.713000999999998</v>
      </c>
      <c r="ES1072">
        <v>0</v>
      </c>
      <c r="EV1072">
        <v>187828</v>
      </c>
      <c r="EW1072">
        <v>0</v>
      </c>
      <c r="EX1072">
        <v>0</v>
      </c>
      <c r="FB1072">
        <v>26590312</v>
      </c>
      <c r="FP1072">
        <v>124539</v>
      </c>
      <c r="FQ1072">
        <v>1228275</v>
      </c>
      <c r="FU1072">
        <v>20429</v>
      </c>
      <c r="FW1072">
        <v>1373243</v>
      </c>
      <c r="FX1072">
        <v>2502792</v>
      </c>
      <c r="FZ1072">
        <v>438525</v>
      </c>
      <c r="GA1072">
        <v>413003</v>
      </c>
      <c r="GB1072">
        <v>851528</v>
      </c>
      <c r="GL1072">
        <v>-60184</v>
      </c>
      <c r="GM1072">
        <v>114275</v>
      </c>
      <c r="GN1072">
        <v>-97109</v>
      </c>
      <c r="GP1072">
        <v>3215</v>
      </c>
      <c r="GQ1072">
        <v>4687760</v>
      </c>
      <c r="GR1072">
        <v>-3133272</v>
      </c>
      <c r="GS1072">
        <v>-3133272</v>
      </c>
      <c r="HB1072">
        <v>-37722</v>
      </c>
      <c r="HE1072">
        <v>-3170994</v>
      </c>
      <c r="HF1072">
        <v>-307353</v>
      </c>
      <c r="HG1072">
        <v>30492170</v>
      </c>
    </row>
    <row r="1073" spans="1:215" x14ac:dyDescent="0.25">
      <c r="A1073">
        <v>77</v>
      </c>
      <c r="B1073" t="s">
        <v>1100</v>
      </c>
      <c r="C1073">
        <v>2006</v>
      </c>
      <c r="E1073" t="s">
        <v>1101</v>
      </c>
      <c r="F1073">
        <v>1918</v>
      </c>
      <c r="G1073">
        <v>0</v>
      </c>
      <c r="I1073">
        <v>5</v>
      </c>
      <c r="J1073" t="s">
        <v>1092</v>
      </c>
      <c r="K1073" t="s">
        <v>1093</v>
      </c>
      <c r="L1073" t="s">
        <v>1094</v>
      </c>
      <c r="M1073">
        <v>2</v>
      </c>
      <c r="N1073" t="s">
        <v>625</v>
      </c>
      <c r="O1073">
        <v>1</v>
      </c>
      <c r="P1073" t="s">
        <v>616</v>
      </c>
      <c r="Q1073" t="s">
        <v>626</v>
      </c>
      <c r="R1073">
        <v>2</v>
      </c>
      <c r="S1073">
        <v>1</v>
      </c>
      <c r="T1073" s="60">
        <v>38898</v>
      </c>
      <c r="U1073" s="60">
        <v>38898</v>
      </c>
      <c r="V1073" s="60">
        <v>38898</v>
      </c>
      <c r="W1073" t="s">
        <v>1095</v>
      </c>
      <c r="X1073" t="s">
        <v>1098</v>
      </c>
      <c r="Y1073" t="s">
        <v>639</v>
      </c>
      <c r="Z1073">
        <v>2.5000000000000001E-2</v>
      </c>
      <c r="AA1073">
        <v>7.9999998000000003E-2</v>
      </c>
      <c r="AB1073">
        <v>3</v>
      </c>
      <c r="AC1073">
        <v>0</v>
      </c>
      <c r="AD1073">
        <v>6</v>
      </c>
      <c r="AE1073">
        <v>0</v>
      </c>
      <c r="AF1073">
        <v>3</v>
      </c>
      <c r="BP1073" s="60">
        <v>38898</v>
      </c>
      <c r="BQ1073">
        <v>32405644</v>
      </c>
      <c r="BR1073">
        <v>45138924</v>
      </c>
      <c r="BS1073">
        <v>0.71790909999999997</v>
      </c>
      <c r="BT1073">
        <v>12733403</v>
      </c>
      <c r="BV1073">
        <v>6978725.5</v>
      </c>
      <c r="BW1073">
        <v>1316610.5</v>
      </c>
      <c r="BX1073">
        <v>1</v>
      </c>
      <c r="BY1073">
        <v>0</v>
      </c>
      <c r="BZ1073">
        <v>0</v>
      </c>
      <c r="CA1073">
        <v>0</v>
      </c>
      <c r="CC1073">
        <v>9.9500000000000005E-2</v>
      </c>
      <c r="CE1073">
        <v>0.1212</v>
      </c>
      <c r="CG1073">
        <v>6.1400000000000003E-2</v>
      </c>
      <c r="CJ1073">
        <v>8.2700007000000006E-2</v>
      </c>
      <c r="CS1073">
        <v>0</v>
      </c>
      <c r="CT1073">
        <v>0</v>
      </c>
      <c r="CU1073">
        <v>0</v>
      </c>
      <c r="CV1073">
        <v>0.61400001999999998</v>
      </c>
      <c r="CW1073">
        <v>0</v>
      </c>
      <c r="CX1073">
        <v>0</v>
      </c>
      <c r="CY1073">
        <v>0.17899999</v>
      </c>
      <c r="CZ1073">
        <v>0</v>
      </c>
      <c r="DA1073">
        <v>0</v>
      </c>
      <c r="DB1073">
        <v>0</v>
      </c>
      <c r="DC1073">
        <v>3.3000000000000002E-2</v>
      </c>
      <c r="DD1073">
        <v>0.17399998999999999</v>
      </c>
      <c r="DE1073">
        <v>0</v>
      </c>
      <c r="DF1073">
        <v>2008</v>
      </c>
      <c r="DG1073">
        <v>0.23314229</v>
      </c>
      <c r="DH1073">
        <v>2.0212286999999999E-2</v>
      </c>
      <c r="DI1073">
        <v>0.21292999000000001</v>
      </c>
      <c r="DJ1073">
        <v>0.18866058999999999</v>
      </c>
      <c r="DK1073">
        <v>0.20887288000000001</v>
      </c>
      <c r="DR1073">
        <v>1</v>
      </c>
      <c r="DS1073">
        <v>1</v>
      </c>
      <c r="DT1073">
        <v>0</v>
      </c>
      <c r="DU1073">
        <v>1</v>
      </c>
      <c r="DV1073">
        <v>109992</v>
      </c>
      <c r="DW1073">
        <v>6978725.5</v>
      </c>
      <c r="DZ1073">
        <v>63.448002000000002</v>
      </c>
      <c r="EA1073">
        <v>5801</v>
      </c>
      <c r="EB1073">
        <v>10604</v>
      </c>
      <c r="EC1073">
        <v>67576</v>
      </c>
      <c r="ED1073">
        <v>2763758.3</v>
      </c>
      <c r="EF1073">
        <v>40.898997999999999</v>
      </c>
      <c r="EG1073">
        <v>67576</v>
      </c>
      <c r="EH1073">
        <v>2763758.3</v>
      </c>
      <c r="EJ1073">
        <v>40.898997999999999</v>
      </c>
      <c r="ES1073">
        <v>0</v>
      </c>
      <c r="EV1073">
        <v>193973</v>
      </c>
      <c r="EW1073">
        <v>0</v>
      </c>
      <c r="EX1073">
        <v>0</v>
      </c>
      <c r="FB1073">
        <v>27934372</v>
      </c>
      <c r="FP1073">
        <v>141056</v>
      </c>
      <c r="FQ1073">
        <v>1316611</v>
      </c>
      <c r="FU1073">
        <v>21727</v>
      </c>
      <c r="FW1073">
        <v>1479394</v>
      </c>
      <c r="FX1073">
        <v>2613216</v>
      </c>
      <c r="FZ1073">
        <v>625541</v>
      </c>
      <c r="GA1073">
        <v>412535</v>
      </c>
      <c r="GB1073">
        <v>1038076</v>
      </c>
      <c r="GL1073">
        <v>-63309</v>
      </c>
      <c r="GM1073">
        <v>242127</v>
      </c>
      <c r="GN1073">
        <v>-220341</v>
      </c>
      <c r="GP1073">
        <v>-401</v>
      </c>
      <c r="GQ1073">
        <v>5088762</v>
      </c>
      <c r="GR1073">
        <v>-3340277</v>
      </c>
      <c r="GS1073">
        <v>-3340277</v>
      </c>
      <c r="HB1073">
        <v>-33938</v>
      </c>
      <c r="HE1073">
        <v>-3374215</v>
      </c>
      <c r="HG1073">
        <v>32206716</v>
      </c>
    </row>
    <row r="1074" spans="1:215" x14ac:dyDescent="0.25">
      <c r="A1074">
        <v>77</v>
      </c>
      <c r="B1074" t="s">
        <v>1100</v>
      </c>
      <c r="C1074">
        <v>2007</v>
      </c>
      <c r="E1074" t="s">
        <v>1101</v>
      </c>
      <c r="F1074">
        <v>1918</v>
      </c>
      <c r="G1074">
        <v>0</v>
      </c>
      <c r="I1074">
        <v>5</v>
      </c>
      <c r="J1074" t="s">
        <v>1092</v>
      </c>
      <c r="K1074" t="s">
        <v>1093</v>
      </c>
      <c r="L1074" t="s">
        <v>1094</v>
      </c>
      <c r="M1074">
        <v>2</v>
      </c>
      <c r="N1074" t="s">
        <v>625</v>
      </c>
      <c r="O1074">
        <v>1</v>
      </c>
      <c r="P1074" t="s">
        <v>616</v>
      </c>
      <c r="Q1074" t="s">
        <v>626</v>
      </c>
      <c r="R1074">
        <v>2</v>
      </c>
      <c r="S1074">
        <v>1</v>
      </c>
      <c r="T1074" s="60">
        <v>39263</v>
      </c>
      <c r="U1074" s="60">
        <v>39263</v>
      </c>
      <c r="V1074" s="60">
        <v>39263</v>
      </c>
      <c r="W1074" t="s">
        <v>1095</v>
      </c>
      <c r="X1074" t="s">
        <v>1098</v>
      </c>
      <c r="Y1074" t="s">
        <v>639</v>
      </c>
      <c r="Z1074">
        <v>2.5000000000000001E-2</v>
      </c>
      <c r="AA1074">
        <v>7.9999998000000003E-2</v>
      </c>
      <c r="AB1074">
        <v>3</v>
      </c>
      <c r="AC1074">
        <v>0</v>
      </c>
      <c r="AD1074">
        <v>6</v>
      </c>
      <c r="AE1074">
        <v>0</v>
      </c>
      <c r="AF1074">
        <v>3</v>
      </c>
      <c r="BP1074" s="60">
        <v>39263</v>
      </c>
      <c r="BQ1074">
        <v>33854152</v>
      </c>
      <c r="BR1074">
        <v>48625200</v>
      </c>
      <c r="BS1074">
        <v>0.69622642000000001</v>
      </c>
      <c r="BT1074">
        <v>14771050</v>
      </c>
      <c r="BV1074">
        <v>7222471</v>
      </c>
      <c r="BW1074">
        <v>1600904.3</v>
      </c>
      <c r="BX1074">
        <v>1</v>
      </c>
      <c r="BY1074">
        <v>0</v>
      </c>
      <c r="BZ1074">
        <v>0</v>
      </c>
      <c r="CA1074">
        <v>0</v>
      </c>
      <c r="CC1074">
        <v>0.17459999000000001</v>
      </c>
      <c r="CE1074">
        <v>0.12630000999999999</v>
      </c>
      <c r="CG1074">
        <v>0.1147</v>
      </c>
      <c r="CJ1074">
        <v>7.9999998000000003E-2</v>
      </c>
      <c r="CS1074">
        <v>0</v>
      </c>
      <c r="CT1074">
        <v>0</v>
      </c>
      <c r="CU1074">
        <v>0</v>
      </c>
      <c r="CV1074">
        <v>0.59599996</v>
      </c>
      <c r="CW1074">
        <v>0</v>
      </c>
      <c r="CX1074">
        <v>0</v>
      </c>
      <c r="CY1074">
        <v>0.18200000999999999</v>
      </c>
      <c r="CZ1074">
        <v>0</v>
      </c>
      <c r="DA1074">
        <v>0</v>
      </c>
      <c r="DB1074">
        <v>0</v>
      </c>
      <c r="DC1074">
        <v>3.4000002000000001E-2</v>
      </c>
      <c r="DD1074">
        <v>0.18799999000000001</v>
      </c>
      <c r="DE1074">
        <v>0</v>
      </c>
      <c r="DF1074">
        <v>2009</v>
      </c>
      <c r="DG1074">
        <v>0.27461815000000001</v>
      </c>
      <c r="DH1074">
        <v>1.9908144999999999E-2</v>
      </c>
      <c r="DI1074">
        <v>0.25471001999999998</v>
      </c>
      <c r="DJ1074">
        <v>0.22165602000000001</v>
      </c>
      <c r="DK1074">
        <v>0.24156416999999999</v>
      </c>
      <c r="DR1074">
        <v>1</v>
      </c>
      <c r="DS1074">
        <v>1</v>
      </c>
      <c r="DT1074">
        <v>0</v>
      </c>
      <c r="DU1074">
        <v>1</v>
      </c>
      <c r="DV1074">
        <v>109868</v>
      </c>
      <c r="DW1074">
        <v>7222471</v>
      </c>
      <c r="DZ1074">
        <v>65.737999000000002</v>
      </c>
      <c r="EA1074">
        <v>6004</v>
      </c>
      <c r="EB1074">
        <v>10666</v>
      </c>
      <c r="EC1074">
        <v>68492</v>
      </c>
      <c r="ED1074">
        <v>2931295.3</v>
      </c>
      <c r="EF1074">
        <v>42.798000000000002</v>
      </c>
      <c r="EG1074">
        <v>68492</v>
      </c>
      <c r="EH1074">
        <v>2931295.3</v>
      </c>
      <c r="EJ1074">
        <v>42.798000000000002</v>
      </c>
      <c r="ES1074">
        <v>0</v>
      </c>
      <c r="EV1074">
        <v>195030</v>
      </c>
      <c r="EW1074">
        <v>0</v>
      </c>
      <c r="EX1074">
        <v>0</v>
      </c>
      <c r="FB1074">
        <v>29528062</v>
      </c>
      <c r="FI1074">
        <v>37142800</v>
      </c>
      <c r="FP1074">
        <v>143786</v>
      </c>
      <c r="FQ1074">
        <v>1600904</v>
      </c>
      <c r="FU1074">
        <v>21839</v>
      </c>
      <c r="FW1074">
        <v>1766529</v>
      </c>
      <c r="FX1074">
        <v>5697519</v>
      </c>
      <c r="FZ1074">
        <v>618991</v>
      </c>
      <c r="GA1074">
        <v>533097</v>
      </c>
      <c r="GB1074">
        <v>1152088</v>
      </c>
      <c r="GG1074">
        <v>2316</v>
      </c>
      <c r="GL1074">
        <v>-81688</v>
      </c>
      <c r="GM1074">
        <v>421923</v>
      </c>
      <c r="GN1074">
        <v>-404590</v>
      </c>
      <c r="GP1074">
        <v>-453</v>
      </c>
      <c r="GQ1074">
        <v>8553644</v>
      </c>
      <c r="GR1074">
        <v>-3580005</v>
      </c>
      <c r="GS1074">
        <v>-3580005</v>
      </c>
      <c r="HB1074">
        <v>-37565</v>
      </c>
      <c r="HE1074">
        <v>-3617570</v>
      </c>
      <c r="HG1074">
        <v>37142792</v>
      </c>
    </row>
    <row r="1075" spans="1:215" x14ac:dyDescent="0.25">
      <c r="A1075">
        <v>77</v>
      </c>
      <c r="B1075" t="s">
        <v>1100</v>
      </c>
      <c r="C1075">
        <v>2008</v>
      </c>
      <c r="E1075" t="s">
        <v>1101</v>
      </c>
      <c r="F1075">
        <v>1918</v>
      </c>
      <c r="G1075">
        <v>0</v>
      </c>
      <c r="I1075">
        <v>5</v>
      </c>
      <c r="J1075" t="s">
        <v>1092</v>
      </c>
      <c r="K1075" t="s">
        <v>1093</v>
      </c>
      <c r="L1075" t="s">
        <v>1094</v>
      </c>
      <c r="M1075">
        <v>2</v>
      </c>
      <c r="N1075" t="s">
        <v>625</v>
      </c>
      <c r="O1075">
        <v>1</v>
      </c>
      <c r="P1075" t="s">
        <v>616</v>
      </c>
      <c r="Q1075" t="s">
        <v>626</v>
      </c>
      <c r="R1075">
        <v>2</v>
      </c>
      <c r="S1075">
        <v>1</v>
      </c>
      <c r="T1075" s="60">
        <v>39629</v>
      </c>
      <c r="U1075" s="60">
        <v>39629</v>
      </c>
      <c r="V1075" s="60">
        <v>39629</v>
      </c>
      <c r="W1075" t="s">
        <v>1095</v>
      </c>
      <c r="X1075" t="s">
        <v>1098</v>
      </c>
      <c r="Y1075" t="s">
        <v>639</v>
      </c>
      <c r="Z1075">
        <v>2.5000000000000001E-2</v>
      </c>
      <c r="AA1075">
        <v>7.9999998000000003E-2</v>
      </c>
      <c r="AB1075">
        <v>3</v>
      </c>
      <c r="AC1075">
        <v>0</v>
      </c>
      <c r="AD1075">
        <v>6</v>
      </c>
      <c r="AE1075">
        <v>0</v>
      </c>
      <c r="AF1075">
        <v>3</v>
      </c>
      <c r="BP1075" s="60">
        <v>39629</v>
      </c>
      <c r="BQ1075">
        <v>32227376</v>
      </c>
      <c r="BR1075">
        <v>49400760</v>
      </c>
      <c r="BS1075">
        <v>0.65236592000000004</v>
      </c>
      <c r="BT1075">
        <v>17173388</v>
      </c>
      <c r="BV1075">
        <v>7926648</v>
      </c>
      <c r="BW1075">
        <v>1916519.6</v>
      </c>
      <c r="BX1075">
        <v>1</v>
      </c>
      <c r="BY1075">
        <v>0</v>
      </c>
      <c r="BZ1075">
        <v>0</v>
      </c>
      <c r="CA1075">
        <v>0</v>
      </c>
      <c r="CC1075">
        <v>-6.2100001000000002E-2</v>
      </c>
      <c r="CE1075">
        <v>6.6000000000000003E-2</v>
      </c>
      <c r="CG1075">
        <v>9.1999999999999998E-2</v>
      </c>
      <c r="CJ1075">
        <v>5.4000000999999999E-2</v>
      </c>
      <c r="CS1075">
        <v>0</v>
      </c>
      <c r="CT1075">
        <v>0</v>
      </c>
      <c r="CU1075">
        <v>0</v>
      </c>
      <c r="CV1075">
        <v>0.56299995999999997</v>
      </c>
      <c r="CW1075">
        <v>0</v>
      </c>
      <c r="CX1075">
        <v>0</v>
      </c>
      <c r="CY1075">
        <v>0.20200001000000001</v>
      </c>
      <c r="CZ1075">
        <v>0</v>
      </c>
      <c r="DA1075">
        <v>0</v>
      </c>
      <c r="DB1075">
        <v>0</v>
      </c>
      <c r="DC1075">
        <v>3.3000000000000002E-2</v>
      </c>
      <c r="DD1075">
        <v>0.20200001000000001</v>
      </c>
      <c r="DE1075">
        <v>0</v>
      </c>
      <c r="DF1075">
        <v>2010</v>
      </c>
      <c r="DG1075">
        <v>0.29181314000000003</v>
      </c>
      <c r="DH1075">
        <v>1.7953113E-2</v>
      </c>
      <c r="DI1075">
        <v>0.27386000999999999</v>
      </c>
      <c r="DJ1075">
        <v>0.24178184999999999</v>
      </c>
      <c r="DK1075">
        <v>0.25973496000000001</v>
      </c>
      <c r="DR1075">
        <v>1</v>
      </c>
      <c r="DS1075">
        <v>1</v>
      </c>
      <c r="DT1075">
        <v>0</v>
      </c>
      <c r="DU1075">
        <v>1</v>
      </c>
      <c r="DV1075">
        <v>112472</v>
      </c>
      <c r="DW1075">
        <v>7926647.5</v>
      </c>
      <c r="DZ1075">
        <v>70.476996999999997</v>
      </c>
      <c r="EA1075">
        <v>7080</v>
      </c>
      <c r="EB1075">
        <v>10891</v>
      </c>
      <c r="EC1075">
        <v>69775</v>
      </c>
      <c r="ED1075">
        <v>2941612.3</v>
      </c>
      <c r="EF1075">
        <v>42.158999999999999</v>
      </c>
      <c r="EG1075">
        <v>69775</v>
      </c>
      <c r="EH1075">
        <v>2941612.3</v>
      </c>
      <c r="EJ1075">
        <v>42.158999999999999</v>
      </c>
      <c r="ES1075">
        <v>0</v>
      </c>
      <c r="EV1075">
        <v>200218</v>
      </c>
      <c r="EW1075">
        <v>0</v>
      </c>
      <c r="EX1075">
        <v>0</v>
      </c>
      <c r="FB1075">
        <v>29182084</v>
      </c>
      <c r="FI1075">
        <v>32297900</v>
      </c>
      <c r="FP1075">
        <v>142308</v>
      </c>
      <c r="FQ1075">
        <v>1916520</v>
      </c>
      <c r="FU1075">
        <v>27577</v>
      </c>
      <c r="FW1075">
        <v>2086405</v>
      </c>
      <c r="FX1075">
        <v>-4366288</v>
      </c>
      <c r="FZ1075">
        <v>640261</v>
      </c>
      <c r="GA1075">
        <v>664439</v>
      </c>
      <c r="GB1075">
        <v>1304700</v>
      </c>
      <c r="GG1075">
        <v>390</v>
      </c>
      <c r="GL1075">
        <v>-96653</v>
      </c>
      <c r="GM1075">
        <v>313153</v>
      </c>
      <c r="GN1075">
        <v>-265066</v>
      </c>
      <c r="GP1075">
        <v>799</v>
      </c>
      <c r="GQ1075">
        <v>-1022560</v>
      </c>
      <c r="GR1075">
        <v>-3781978</v>
      </c>
      <c r="GS1075">
        <v>-3781978</v>
      </c>
      <c r="HB1075">
        <v>-40389</v>
      </c>
      <c r="HE1075">
        <v>-3822367</v>
      </c>
      <c r="HG1075">
        <v>32297864</v>
      </c>
    </row>
    <row r="1076" spans="1:215" x14ac:dyDescent="0.25">
      <c r="A1076">
        <v>77</v>
      </c>
      <c r="B1076" t="s">
        <v>1100</v>
      </c>
      <c r="C1076">
        <v>2009</v>
      </c>
      <c r="E1076" t="s">
        <v>1101</v>
      </c>
      <c r="F1076">
        <v>1918</v>
      </c>
      <c r="G1076">
        <v>0</v>
      </c>
      <c r="I1076">
        <v>5</v>
      </c>
      <c r="J1076" t="s">
        <v>1092</v>
      </c>
      <c r="K1076" t="s">
        <v>1093</v>
      </c>
      <c r="L1076" t="s">
        <v>1094</v>
      </c>
      <c r="M1076">
        <v>2</v>
      </c>
      <c r="N1076" t="s">
        <v>625</v>
      </c>
      <c r="O1076">
        <v>1</v>
      </c>
      <c r="P1076" t="s">
        <v>616</v>
      </c>
      <c r="Q1076" t="s">
        <v>626</v>
      </c>
      <c r="R1076">
        <v>2</v>
      </c>
      <c r="S1076">
        <v>1</v>
      </c>
      <c r="T1076" s="60">
        <v>39994</v>
      </c>
      <c r="U1076" s="60">
        <v>39994</v>
      </c>
      <c r="V1076" s="60">
        <v>39994</v>
      </c>
      <c r="W1076" t="s">
        <v>1095</v>
      </c>
      <c r="X1076" t="s">
        <v>1098</v>
      </c>
      <c r="Y1076" t="s">
        <v>639</v>
      </c>
      <c r="Z1076">
        <v>2.5000000000000001E-2</v>
      </c>
      <c r="AA1076">
        <v>7.9999998000000003E-2</v>
      </c>
      <c r="AB1076">
        <v>3</v>
      </c>
      <c r="AC1076">
        <v>0</v>
      </c>
      <c r="AD1076">
        <v>6</v>
      </c>
      <c r="AE1076">
        <v>0</v>
      </c>
      <c r="AF1076">
        <v>3</v>
      </c>
      <c r="BP1076" s="60">
        <v>39994</v>
      </c>
      <c r="BQ1076">
        <v>30774980</v>
      </c>
      <c r="BR1076">
        <v>47988460</v>
      </c>
      <c r="BS1076">
        <v>0.64113646999999996</v>
      </c>
      <c r="BT1076">
        <v>17213478</v>
      </c>
      <c r="BV1076">
        <v>8016636</v>
      </c>
      <c r="BW1076">
        <v>2223643.7999999998</v>
      </c>
      <c r="BX1076">
        <v>1</v>
      </c>
      <c r="BY1076">
        <v>0</v>
      </c>
      <c r="BZ1076">
        <v>0</v>
      </c>
      <c r="CA1076">
        <v>0</v>
      </c>
      <c r="CC1076">
        <v>-0.18120000999999999</v>
      </c>
      <c r="CE1076">
        <v>-3.3700000000000001E-2</v>
      </c>
      <c r="CG1076">
        <v>1.8700000000000001E-2</v>
      </c>
      <c r="CS1076">
        <v>0</v>
      </c>
      <c r="CT1076">
        <v>0</v>
      </c>
      <c r="CU1076">
        <v>0</v>
      </c>
      <c r="CV1076">
        <v>0.48159998999999998</v>
      </c>
      <c r="CW1076">
        <v>0</v>
      </c>
      <c r="CX1076">
        <v>0</v>
      </c>
      <c r="CY1076">
        <v>0.24879999</v>
      </c>
      <c r="CZ1076">
        <v>0</v>
      </c>
      <c r="DA1076">
        <v>0</v>
      </c>
      <c r="DB1076">
        <v>0</v>
      </c>
      <c r="DC1076">
        <v>3.8300000000000001E-2</v>
      </c>
      <c r="DD1076">
        <v>0.23130000000000001</v>
      </c>
      <c r="DE1076">
        <v>0</v>
      </c>
      <c r="DF1076">
        <v>2011</v>
      </c>
      <c r="DG1076">
        <v>0.32579297000000002</v>
      </c>
      <c r="DH1076">
        <v>1.7872958000000001E-2</v>
      </c>
      <c r="DI1076">
        <v>0.30792001000000002</v>
      </c>
      <c r="DJ1076">
        <v>0.27737865</v>
      </c>
      <c r="DK1076">
        <v>0.29525161</v>
      </c>
      <c r="DR1076">
        <v>1</v>
      </c>
      <c r="DS1076">
        <v>1</v>
      </c>
      <c r="DT1076">
        <v>0</v>
      </c>
      <c r="DU1076">
        <v>1</v>
      </c>
      <c r="DV1076">
        <v>113132</v>
      </c>
      <c r="DW1076">
        <v>8016635.5</v>
      </c>
      <c r="DZ1076">
        <v>70.861000000000004</v>
      </c>
      <c r="EA1076">
        <v>7486</v>
      </c>
      <c r="EB1076">
        <v>8689</v>
      </c>
      <c r="EC1076">
        <v>70825</v>
      </c>
      <c r="ED1076">
        <v>2874313.3</v>
      </c>
      <c r="EF1076">
        <v>40.582999999999998</v>
      </c>
      <c r="EG1076">
        <v>70825</v>
      </c>
      <c r="EH1076">
        <v>2874313.3</v>
      </c>
      <c r="EJ1076">
        <v>40.582999999999998</v>
      </c>
      <c r="ES1076">
        <v>0</v>
      </c>
      <c r="EV1076">
        <v>200132</v>
      </c>
      <c r="EW1076">
        <v>0</v>
      </c>
      <c r="EX1076">
        <v>0</v>
      </c>
      <c r="FB1076">
        <v>27832680</v>
      </c>
      <c r="FI1076">
        <v>23077500</v>
      </c>
      <c r="FP1076">
        <v>143281</v>
      </c>
      <c r="FQ1076">
        <v>2223644</v>
      </c>
      <c r="FU1076">
        <v>74145</v>
      </c>
      <c r="FW1076">
        <v>2441070</v>
      </c>
      <c r="FX1076">
        <v>-8996021</v>
      </c>
      <c r="FZ1076">
        <v>631210</v>
      </c>
      <c r="GA1076">
        <v>574006</v>
      </c>
      <c r="GB1076">
        <v>1205216</v>
      </c>
      <c r="GL1076">
        <v>-101973</v>
      </c>
      <c r="GM1076">
        <v>105931</v>
      </c>
      <c r="GN1076">
        <v>-51412</v>
      </c>
      <c r="GP1076">
        <v>1035</v>
      </c>
      <c r="GQ1076">
        <v>-5396154</v>
      </c>
      <c r="GR1076">
        <v>-3786582</v>
      </c>
      <c r="GS1076">
        <v>-3786582</v>
      </c>
      <c r="HB1076">
        <v>-37639</v>
      </c>
      <c r="HE1076">
        <v>-3824221</v>
      </c>
      <c r="HG1076">
        <v>23077488</v>
      </c>
    </row>
    <row r="1077" spans="1:215" x14ac:dyDescent="0.25">
      <c r="A1077">
        <v>77</v>
      </c>
      <c r="B1077" t="s">
        <v>1100</v>
      </c>
      <c r="C1077">
        <v>2010</v>
      </c>
      <c r="E1077" t="s">
        <v>1101</v>
      </c>
      <c r="F1077">
        <v>1918</v>
      </c>
      <c r="G1077">
        <v>0</v>
      </c>
      <c r="I1077">
        <v>5</v>
      </c>
      <c r="J1077" t="s">
        <v>1092</v>
      </c>
      <c r="K1077" t="s">
        <v>1093</v>
      </c>
      <c r="L1077" t="s">
        <v>1094</v>
      </c>
      <c r="M1077">
        <v>2</v>
      </c>
      <c r="N1077" t="s">
        <v>625</v>
      </c>
      <c r="O1077">
        <v>1</v>
      </c>
      <c r="P1077" t="s">
        <v>616</v>
      </c>
      <c r="Q1077" t="s">
        <v>626</v>
      </c>
      <c r="R1077">
        <v>2</v>
      </c>
      <c r="S1077">
        <v>1</v>
      </c>
      <c r="T1077" s="60">
        <v>40359</v>
      </c>
      <c r="U1077" s="60">
        <v>40359</v>
      </c>
      <c r="V1077" s="60">
        <v>40359</v>
      </c>
      <c r="W1077" t="s">
        <v>201</v>
      </c>
      <c r="X1077" t="s">
        <v>1098</v>
      </c>
      <c r="Y1077" t="s">
        <v>639</v>
      </c>
      <c r="Z1077">
        <v>2.5000000000000001E-2</v>
      </c>
      <c r="AA1077">
        <v>7.0000000000000007E-2</v>
      </c>
      <c r="AB1077">
        <v>1</v>
      </c>
      <c r="AC1077">
        <v>0</v>
      </c>
      <c r="AD1077">
        <v>6</v>
      </c>
      <c r="AE1077">
        <v>0</v>
      </c>
      <c r="AF1077">
        <v>3</v>
      </c>
      <c r="BP1077" s="60">
        <v>40359</v>
      </c>
      <c r="BQ1077">
        <v>32477528</v>
      </c>
      <c r="BR1077">
        <v>55138368</v>
      </c>
      <c r="BS1077">
        <v>0.58901780999999998</v>
      </c>
      <c r="BT1077">
        <v>22660840</v>
      </c>
      <c r="BV1077">
        <v>7979671</v>
      </c>
      <c r="BW1077">
        <v>2484073.5</v>
      </c>
      <c r="BX1077">
        <v>1</v>
      </c>
      <c r="BY1077">
        <v>0</v>
      </c>
      <c r="BZ1077">
        <v>0</v>
      </c>
      <c r="CA1077">
        <v>0</v>
      </c>
      <c r="CC1077">
        <v>0.14380001000000001</v>
      </c>
      <c r="CE1077">
        <v>-4.2300000999999997E-2</v>
      </c>
      <c r="CG1077">
        <v>2.5499999999999998E-2</v>
      </c>
      <c r="CJ1077">
        <v>2.4660455000000001E-2</v>
      </c>
      <c r="CR1077">
        <v>0</v>
      </c>
      <c r="CS1077">
        <v>0</v>
      </c>
      <c r="CT1077">
        <v>0</v>
      </c>
      <c r="CU1077">
        <v>1</v>
      </c>
      <c r="CV1077">
        <v>0.61350000000000005</v>
      </c>
      <c r="CW1077">
        <v>0</v>
      </c>
      <c r="CX1077">
        <v>0.1381</v>
      </c>
      <c r="CY1077">
        <v>0.2331</v>
      </c>
      <c r="CZ1077">
        <v>0</v>
      </c>
      <c r="DA1077">
        <v>0</v>
      </c>
      <c r="DB1077">
        <v>0</v>
      </c>
      <c r="DC1077">
        <v>5.5199999E-2</v>
      </c>
      <c r="DD1077">
        <v>9.8199992999999999E-2</v>
      </c>
      <c r="DE1077">
        <v>0</v>
      </c>
      <c r="DF1077">
        <v>2012</v>
      </c>
      <c r="DG1077">
        <v>0.33334335999999998</v>
      </c>
      <c r="DH1077">
        <v>1.7303346000000001E-2</v>
      </c>
      <c r="DI1077">
        <v>0.31604000999999998</v>
      </c>
      <c r="DJ1077">
        <v>0.31130025</v>
      </c>
      <c r="DK1077">
        <v>0.3286036</v>
      </c>
      <c r="DR1077">
        <v>1</v>
      </c>
      <c r="DS1077">
        <v>1</v>
      </c>
      <c r="DT1077">
        <v>0</v>
      </c>
      <c r="DU1077">
        <v>1</v>
      </c>
      <c r="DV1077">
        <v>111647</v>
      </c>
      <c r="DW1077">
        <v>7979671.5</v>
      </c>
      <c r="DZ1077">
        <v>71.471999999999994</v>
      </c>
      <c r="EA1077">
        <v>8170</v>
      </c>
      <c r="EB1077">
        <v>10803</v>
      </c>
      <c r="EC1077">
        <v>72356</v>
      </c>
      <c r="ED1077">
        <v>3017755.5</v>
      </c>
      <c r="EF1077">
        <v>41.707000999999998</v>
      </c>
      <c r="EG1077">
        <v>72356</v>
      </c>
      <c r="EH1077">
        <v>3017755.5</v>
      </c>
      <c r="EJ1077">
        <v>41.707000999999998</v>
      </c>
      <c r="ES1077">
        <v>0</v>
      </c>
      <c r="EV1077">
        <v>202976</v>
      </c>
      <c r="EW1077">
        <v>0</v>
      </c>
      <c r="EX1077">
        <v>0</v>
      </c>
      <c r="FB1077">
        <v>32264332</v>
      </c>
      <c r="FI1077">
        <v>26398400</v>
      </c>
      <c r="FP1077">
        <v>138075</v>
      </c>
      <c r="FQ1077">
        <v>2484074</v>
      </c>
      <c r="FU1077">
        <v>82214</v>
      </c>
      <c r="FW1077">
        <v>2704363</v>
      </c>
      <c r="FX1077">
        <v>3791955</v>
      </c>
      <c r="FZ1077">
        <v>570129</v>
      </c>
      <c r="GA1077">
        <v>527292</v>
      </c>
      <c r="GB1077">
        <v>1097421</v>
      </c>
      <c r="GL1077">
        <v>-129070</v>
      </c>
      <c r="GM1077">
        <v>22487</v>
      </c>
      <c r="GN1077">
        <v>-4634</v>
      </c>
      <c r="GP1077">
        <v>-2109</v>
      </c>
      <c r="GQ1077">
        <v>7480413</v>
      </c>
      <c r="GR1077">
        <v>-4118027</v>
      </c>
      <c r="GS1077">
        <v>-4118027</v>
      </c>
      <c r="HB1077">
        <v>-41465</v>
      </c>
      <c r="HE1077">
        <v>-4159492</v>
      </c>
      <c r="HG1077">
        <v>26398410</v>
      </c>
    </row>
    <row r="1078" spans="1:215" x14ac:dyDescent="0.25">
      <c r="A1078">
        <v>77</v>
      </c>
      <c r="B1078" t="s">
        <v>1100</v>
      </c>
      <c r="C1078">
        <v>2011</v>
      </c>
      <c r="E1078" t="s">
        <v>1101</v>
      </c>
      <c r="F1078">
        <v>1918</v>
      </c>
      <c r="G1078">
        <v>0</v>
      </c>
      <c r="I1078">
        <v>5</v>
      </c>
      <c r="J1078" t="s">
        <v>1092</v>
      </c>
      <c r="K1078" t="s">
        <v>1093</v>
      </c>
      <c r="L1078" t="s">
        <v>1094</v>
      </c>
      <c r="M1078">
        <v>2</v>
      </c>
      <c r="N1078" t="s">
        <v>625</v>
      </c>
      <c r="O1078">
        <v>1</v>
      </c>
      <c r="P1078" t="s">
        <v>616</v>
      </c>
      <c r="Q1078" t="s">
        <v>626</v>
      </c>
      <c r="R1078">
        <v>2</v>
      </c>
      <c r="S1078">
        <v>1</v>
      </c>
      <c r="T1078" s="60">
        <v>40724</v>
      </c>
      <c r="U1078" s="60">
        <v>40724</v>
      </c>
      <c r="V1078" s="60">
        <v>40724</v>
      </c>
      <c r="W1078" t="s">
        <v>201</v>
      </c>
      <c r="X1078" t="s">
        <v>1098</v>
      </c>
      <c r="Y1078" t="s">
        <v>639</v>
      </c>
      <c r="Z1078">
        <v>2.5000000000000001E-2</v>
      </c>
      <c r="AA1078">
        <v>7.0000000000000007E-2</v>
      </c>
      <c r="AB1078">
        <v>1</v>
      </c>
      <c r="AC1078">
        <v>0</v>
      </c>
      <c r="AD1078">
        <v>6</v>
      </c>
      <c r="AE1078">
        <v>0</v>
      </c>
      <c r="AF1078">
        <v>3</v>
      </c>
      <c r="BP1078" s="60">
        <v>40724</v>
      </c>
      <c r="BQ1078">
        <v>33601536</v>
      </c>
      <c r="BR1078">
        <v>57702732</v>
      </c>
      <c r="BS1078">
        <v>0.58232141000000004</v>
      </c>
      <c r="BT1078">
        <v>24101194</v>
      </c>
      <c r="BV1078">
        <v>7888204</v>
      </c>
      <c r="BW1078">
        <v>2468973.2999999998</v>
      </c>
      <c r="BX1078">
        <v>1</v>
      </c>
      <c r="BY1078">
        <v>0</v>
      </c>
      <c r="BZ1078">
        <v>0</v>
      </c>
      <c r="CA1078">
        <v>0</v>
      </c>
      <c r="CC1078">
        <v>0.23280001</v>
      </c>
      <c r="CE1078">
        <v>4.9299999999999997E-2</v>
      </c>
      <c r="CG1078">
        <v>4.9400001999999998E-2</v>
      </c>
      <c r="CJ1078">
        <v>5.5321947000000003E-2</v>
      </c>
      <c r="CR1078">
        <v>0</v>
      </c>
      <c r="CS1078">
        <v>0</v>
      </c>
      <c r="CT1078">
        <v>0</v>
      </c>
      <c r="CU1078">
        <v>1</v>
      </c>
      <c r="CV1078">
        <v>0.63400000000000001</v>
      </c>
      <c r="CW1078">
        <v>0</v>
      </c>
      <c r="CX1078">
        <v>0.17110001</v>
      </c>
      <c r="CY1078">
        <v>0.19660000999999999</v>
      </c>
      <c r="CZ1078">
        <v>0</v>
      </c>
      <c r="DA1078">
        <v>0</v>
      </c>
      <c r="DB1078">
        <v>0</v>
      </c>
      <c r="DC1078">
        <v>7.0400000000000004E-2</v>
      </c>
      <c r="DD1078">
        <v>9.8999999000000005E-2</v>
      </c>
      <c r="DE1078">
        <v>0</v>
      </c>
      <c r="DF1078">
        <v>2013</v>
      </c>
      <c r="DG1078">
        <v>0.33127501999999998</v>
      </c>
      <c r="DH1078">
        <v>2.0135001999999999E-2</v>
      </c>
      <c r="DI1078">
        <v>0.31114000000000003</v>
      </c>
      <c r="DJ1078">
        <v>0.31299560999999998</v>
      </c>
      <c r="DK1078">
        <v>0.33313062999999998</v>
      </c>
      <c r="DR1078">
        <v>1</v>
      </c>
      <c r="DS1078">
        <v>1</v>
      </c>
      <c r="DT1078">
        <v>0</v>
      </c>
      <c r="DU1078">
        <v>1</v>
      </c>
      <c r="DV1078">
        <v>109636</v>
      </c>
      <c r="DW1078">
        <v>7888203.5</v>
      </c>
      <c r="DZ1078">
        <v>71.948997000000006</v>
      </c>
      <c r="EA1078">
        <v>8932</v>
      </c>
      <c r="EB1078">
        <v>10938</v>
      </c>
      <c r="EC1078">
        <v>74064</v>
      </c>
      <c r="ED1078">
        <v>3228919.5</v>
      </c>
      <c r="EF1078">
        <v>43.596001000000001</v>
      </c>
      <c r="EG1078">
        <v>74064</v>
      </c>
      <c r="EH1078">
        <v>3228919.5</v>
      </c>
      <c r="EJ1078">
        <v>43.596001000000001</v>
      </c>
      <c r="ES1078">
        <v>0</v>
      </c>
      <c r="EV1078">
        <v>203570</v>
      </c>
      <c r="EW1078">
        <v>0</v>
      </c>
      <c r="EX1078">
        <v>0</v>
      </c>
      <c r="FB1078">
        <v>34317272</v>
      </c>
      <c r="FI1078">
        <v>33601500</v>
      </c>
      <c r="FP1078">
        <v>158829</v>
      </c>
      <c r="FQ1078">
        <v>2468973</v>
      </c>
      <c r="FU1078">
        <v>56138</v>
      </c>
      <c r="FW1078">
        <v>2683940</v>
      </c>
      <c r="FX1078">
        <v>7808361</v>
      </c>
      <c r="FZ1078">
        <v>538883</v>
      </c>
      <c r="GA1078">
        <v>643854</v>
      </c>
      <c r="GB1078">
        <v>1182737</v>
      </c>
      <c r="GL1078">
        <v>-125546</v>
      </c>
      <c r="GM1078">
        <v>27836</v>
      </c>
      <c r="GN1078">
        <v>-4719</v>
      </c>
      <c r="GP1078">
        <v>737</v>
      </c>
      <c r="GQ1078">
        <v>11573346</v>
      </c>
      <c r="GR1078">
        <v>-4330670</v>
      </c>
      <c r="GS1078">
        <v>-4330670</v>
      </c>
      <c r="HB1078">
        <v>-39549</v>
      </c>
      <c r="HE1078">
        <v>-4370219</v>
      </c>
      <c r="HG1078">
        <v>33601536</v>
      </c>
    </row>
    <row r="1079" spans="1:215" x14ac:dyDescent="0.25">
      <c r="A1079">
        <v>77</v>
      </c>
      <c r="B1079" t="s">
        <v>1100</v>
      </c>
      <c r="C1079">
        <v>2012</v>
      </c>
      <c r="E1079" t="s">
        <v>1101</v>
      </c>
      <c r="F1079">
        <v>1918</v>
      </c>
      <c r="G1079">
        <v>0</v>
      </c>
      <c r="I1079">
        <v>5</v>
      </c>
      <c r="J1079" t="s">
        <v>1092</v>
      </c>
      <c r="K1079" t="s">
        <v>1093</v>
      </c>
      <c r="L1079" t="s">
        <v>1094</v>
      </c>
      <c r="M1079">
        <v>2</v>
      </c>
      <c r="N1079" t="s">
        <v>625</v>
      </c>
      <c r="O1079">
        <v>1</v>
      </c>
      <c r="P1079" t="s">
        <v>616</v>
      </c>
      <c r="Q1079" t="s">
        <v>626</v>
      </c>
      <c r="R1079">
        <v>2</v>
      </c>
      <c r="S1079">
        <v>1</v>
      </c>
      <c r="T1079" s="60">
        <v>41090</v>
      </c>
      <c r="U1079" s="60">
        <v>41090</v>
      </c>
      <c r="V1079" s="60">
        <v>41090</v>
      </c>
      <c r="W1079" t="s">
        <v>201</v>
      </c>
      <c r="X1079" t="s">
        <v>1098</v>
      </c>
      <c r="Y1079" t="s">
        <v>639</v>
      </c>
      <c r="Z1079">
        <v>2.5000000000000001E-2</v>
      </c>
      <c r="AA1079">
        <v>7.0000000000000007E-2</v>
      </c>
      <c r="AB1079">
        <v>1</v>
      </c>
      <c r="AC1079">
        <v>0</v>
      </c>
      <c r="AD1079">
        <v>6</v>
      </c>
      <c r="AE1079">
        <v>0</v>
      </c>
      <c r="AF1079">
        <v>3</v>
      </c>
      <c r="AO1079">
        <v>32774760</v>
      </c>
      <c r="AP1079">
        <v>33871180</v>
      </c>
      <c r="AQ1079">
        <v>-1630636</v>
      </c>
      <c r="AR1079">
        <v>0</v>
      </c>
      <c r="AS1079">
        <v>1</v>
      </c>
      <c r="AT1079">
        <v>0</v>
      </c>
      <c r="AU1079">
        <v>1</v>
      </c>
      <c r="AV1079">
        <v>2</v>
      </c>
      <c r="AX1079">
        <v>0</v>
      </c>
      <c r="AY1079">
        <v>0.83333330999999999</v>
      </c>
      <c r="AZ1079">
        <v>6</v>
      </c>
      <c r="BA1079">
        <v>1</v>
      </c>
      <c r="BB1079">
        <v>1</v>
      </c>
      <c r="BC1079">
        <v>1</v>
      </c>
      <c r="BE1079">
        <v>0</v>
      </c>
      <c r="BP1079" s="60">
        <v>41090</v>
      </c>
      <c r="BQ1079">
        <v>33871180</v>
      </c>
      <c r="BR1079">
        <v>58783400</v>
      </c>
      <c r="BS1079">
        <v>0.57620316999999999</v>
      </c>
      <c r="BT1079">
        <v>24912220</v>
      </c>
      <c r="BV1079">
        <v>8013395</v>
      </c>
      <c r="BW1079">
        <v>2673078</v>
      </c>
      <c r="BX1079">
        <v>1</v>
      </c>
      <c r="BY1079">
        <v>0</v>
      </c>
      <c r="BZ1079">
        <v>0</v>
      </c>
      <c r="CA1079">
        <v>0</v>
      </c>
      <c r="CC1079">
        <v>1.8499999999999999E-2</v>
      </c>
      <c r="CE1079">
        <v>0.1285</v>
      </c>
      <c r="CG1079">
        <v>1.9900000000000001E-2</v>
      </c>
      <c r="CJ1079">
        <v>6.6226623999999998E-2</v>
      </c>
      <c r="CR1079">
        <v>0</v>
      </c>
      <c r="CS1079">
        <v>0</v>
      </c>
      <c r="CT1079">
        <v>0</v>
      </c>
      <c r="CU1079">
        <v>1</v>
      </c>
      <c r="CV1079">
        <v>0.61500001000000004</v>
      </c>
      <c r="CW1079">
        <v>0</v>
      </c>
      <c r="CX1079">
        <v>0.18149999999999999</v>
      </c>
      <c r="CY1079">
        <v>0.26969999</v>
      </c>
      <c r="CZ1079">
        <v>0</v>
      </c>
      <c r="DA1079">
        <v>0</v>
      </c>
      <c r="DB1079">
        <v>0</v>
      </c>
      <c r="DC1079">
        <v>4.1799999999999997E-2</v>
      </c>
      <c r="DD1079">
        <v>7.3499999999999996E-2</v>
      </c>
      <c r="DE1079">
        <v>0</v>
      </c>
      <c r="DF1079">
        <v>2014</v>
      </c>
      <c r="DG1079">
        <v>0.35798081999999998</v>
      </c>
      <c r="DH1079">
        <v>2.0510782000000002E-2</v>
      </c>
      <c r="DI1079">
        <v>0.33747001999999998</v>
      </c>
      <c r="DJ1079">
        <v>0.33357622999999997</v>
      </c>
      <c r="DK1079">
        <v>0.35408701999999997</v>
      </c>
      <c r="DR1079">
        <v>1</v>
      </c>
      <c r="DS1079">
        <v>1</v>
      </c>
      <c r="DT1079">
        <v>0</v>
      </c>
      <c r="DU1079">
        <v>1</v>
      </c>
      <c r="DV1079">
        <v>112460</v>
      </c>
      <c r="DW1079">
        <v>8013395</v>
      </c>
      <c r="DZ1079">
        <v>71.255996999999994</v>
      </c>
      <c r="EA1079">
        <v>9868</v>
      </c>
      <c r="EB1079">
        <v>9689</v>
      </c>
      <c r="EC1079">
        <v>76539</v>
      </c>
      <c r="EF1079">
        <v>58.630856000000001</v>
      </c>
      <c r="EG1079">
        <v>76539</v>
      </c>
      <c r="ES1079">
        <v>0</v>
      </c>
      <c r="EV1079">
        <v>208556</v>
      </c>
      <c r="EW1079">
        <v>0</v>
      </c>
      <c r="EX1079">
        <v>1</v>
      </c>
      <c r="FB1079">
        <v>35575736</v>
      </c>
      <c r="FI1079">
        <v>32774800</v>
      </c>
      <c r="FP1079">
        <v>164361</v>
      </c>
      <c r="FQ1079">
        <v>2673078</v>
      </c>
      <c r="FU1079">
        <v>59185</v>
      </c>
      <c r="FW1079">
        <v>2896624</v>
      </c>
      <c r="FX1079">
        <v>-385387</v>
      </c>
      <c r="FZ1079">
        <v>561666</v>
      </c>
      <c r="GA1079">
        <v>706921</v>
      </c>
      <c r="GB1079">
        <v>1268587</v>
      </c>
      <c r="GL1079">
        <v>-110382</v>
      </c>
      <c r="GM1079">
        <v>32664</v>
      </c>
      <c r="GN1079">
        <v>-2475</v>
      </c>
      <c r="GP1079">
        <v>853</v>
      </c>
      <c r="GQ1079">
        <v>3700484</v>
      </c>
      <c r="GR1079">
        <v>-4487547</v>
      </c>
      <c r="GS1079">
        <v>-4487547</v>
      </c>
      <c r="HB1079">
        <v>-39713</v>
      </c>
      <c r="HE1079">
        <v>-4527260</v>
      </c>
      <c r="HG1079">
        <v>32774760</v>
      </c>
    </row>
    <row r="1080" spans="1:215" x14ac:dyDescent="0.25">
      <c r="A1080">
        <v>77</v>
      </c>
      <c r="B1080" t="s">
        <v>1100</v>
      </c>
      <c r="C1080">
        <v>2013</v>
      </c>
      <c r="E1080" t="s">
        <v>1101</v>
      </c>
      <c r="F1080">
        <v>1918</v>
      </c>
      <c r="G1080">
        <v>0</v>
      </c>
      <c r="I1080">
        <v>5</v>
      </c>
      <c r="J1080" t="s">
        <v>1092</v>
      </c>
      <c r="K1080" t="s">
        <v>1093</v>
      </c>
      <c r="L1080" t="s">
        <v>1094</v>
      </c>
      <c r="M1080">
        <v>2</v>
      </c>
      <c r="N1080" t="s">
        <v>625</v>
      </c>
      <c r="O1080">
        <v>1</v>
      </c>
      <c r="P1080" t="s">
        <v>616</v>
      </c>
      <c r="Q1080" t="s">
        <v>626</v>
      </c>
      <c r="R1080">
        <v>2</v>
      </c>
      <c r="S1080">
        <v>1</v>
      </c>
      <c r="T1080" s="60">
        <v>41455</v>
      </c>
      <c r="U1080" s="60">
        <v>41455</v>
      </c>
      <c r="BP1080" s="60">
        <v>41455</v>
      </c>
      <c r="BQ1080">
        <v>35186072</v>
      </c>
      <c r="BR1080">
        <v>60956920</v>
      </c>
      <c r="BS1080">
        <v>0.57700001999999995</v>
      </c>
      <c r="BT1080">
        <v>25770850</v>
      </c>
      <c r="BV1080">
        <v>8050091</v>
      </c>
      <c r="BW1080">
        <v>2885640</v>
      </c>
      <c r="BX1080">
        <v>1</v>
      </c>
      <c r="BY1080">
        <v>0</v>
      </c>
      <c r="BZ1080">
        <v>0</v>
      </c>
      <c r="CA1080">
        <v>0</v>
      </c>
      <c r="CC1080">
        <v>0.11899999999999999</v>
      </c>
      <c r="CE1080">
        <v>0.12</v>
      </c>
      <c r="CG1080">
        <v>5.6500003E-2</v>
      </c>
      <c r="CJ1080">
        <v>7.4061616999999996E-2</v>
      </c>
      <c r="CR1080">
        <v>0</v>
      </c>
      <c r="CS1080">
        <v>0</v>
      </c>
      <c r="CT1080">
        <v>0</v>
      </c>
      <c r="CU1080">
        <v>1</v>
      </c>
      <c r="CV1080">
        <v>0.64039999000000003</v>
      </c>
      <c r="CW1080">
        <v>0</v>
      </c>
      <c r="CX1080">
        <v>0.18530000999999999</v>
      </c>
      <c r="CY1080">
        <v>0.25380000000000003</v>
      </c>
      <c r="CZ1080">
        <v>0</v>
      </c>
      <c r="DA1080">
        <v>0</v>
      </c>
      <c r="DB1080">
        <v>0</v>
      </c>
      <c r="DC1080">
        <v>2.7100000999999999E-2</v>
      </c>
      <c r="DD1080">
        <v>7.8699999000000007E-2</v>
      </c>
      <c r="DE1080">
        <v>0</v>
      </c>
      <c r="DF1080">
        <v>2015</v>
      </c>
      <c r="DG1080">
        <v>0.38376695</v>
      </c>
      <c r="DH1080">
        <v>1.9216924999999999E-2</v>
      </c>
      <c r="DI1080">
        <v>0.36455001999999997</v>
      </c>
      <c r="DJ1080">
        <v>0.35846054999999999</v>
      </c>
      <c r="DK1080">
        <v>0.37767747000000002</v>
      </c>
      <c r="DR1080">
        <v>1</v>
      </c>
      <c r="DS1080">
        <v>1</v>
      </c>
      <c r="DT1080">
        <v>0</v>
      </c>
      <c r="DU1080">
        <v>1</v>
      </c>
      <c r="DV1080">
        <v>112481</v>
      </c>
      <c r="DW1080">
        <v>805009.75</v>
      </c>
      <c r="DZ1080">
        <v>71.568000999999995</v>
      </c>
      <c r="ES1080">
        <v>0</v>
      </c>
      <c r="EW1080">
        <v>0</v>
      </c>
      <c r="EX1080">
        <v>0</v>
      </c>
      <c r="FP1080">
        <v>154698</v>
      </c>
      <c r="FQ1080">
        <v>2855640</v>
      </c>
      <c r="FU1080">
        <v>57204</v>
      </c>
      <c r="FW1080">
        <v>3067542</v>
      </c>
      <c r="FX1080">
        <v>4355828</v>
      </c>
      <c r="FZ1080">
        <v>660118</v>
      </c>
      <c r="GA1080">
        <v>811982</v>
      </c>
      <c r="GB1080">
        <v>1472100</v>
      </c>
      <c r="GL1080">
        <v>-139154</v>
      </c>
      <c r="GM1080">
        <v>37705</v>
      </c>
      <c r="GN1080">
        <v>-5367</v>
      </c>
      <c r="GP1080">
        <v>-44</v>
      </c>
      <c r="GQ1080">
        <v>8788610</v>
      </c>
      <c r="GR1080">
        <v>-4667233</v>
      </c>
      <c r="GS1080">
        <v>-4667233</v>
      </c>
      <c r="HB1080">
        <v>-39682</v>
      </c>
      <c r="HE1080">
        <v>-4706915</v>
      </c>
      <c r="HG1080">
        <v>36856456</v>
      </c>
    </row>
    <row r="1081" spans="1:215" x14ac:dyDescent="0.25">
      <c r="A1081">
        <v>77</v>
      </c>
      <c r="B1081" t="s">
        <v>1100</v>
      </c>
      <c r="C1081">
        <v>2014</v>
      </c>
      <c r="E1081" t="s">
        <v>1101</v>
      </c>
      <c r="F1081">
        <v>1918</v>
      </c>
      <c r="G1081">
        <v>0</v>
      </c>
      <c r="I1081">
        <v>5</v>
      </c>
      <c r="J1081" t="s">
        <v>1092</v>
      </c>
      <c r="K1081" t="s">
        <v>1093</v>
      </c>
      <c r="L1081" t="s">
        <v>1094</v>
      </c>
      <c r="M1081">
        <v>2</v>
      </c>
      <c r="N1081" t="s">
        <v>625</v>
      </c>
      <c r="O1081">
        <v>1</v>
      </c>
      <c r="P1081" t="s">
        <v>616</v>
      </c>
      <c r="Q1081" t="s">
        <v>626</v>
      </c>
      <c r="R1081">
        <v>2</v>
      </c>
      <c r="S1081">
        <v>1</v>
      </c>
      <c r="T1081" s="60">
        <v>41820</v>
      </c>
      <c r="U1081" s="60">
        <v>41820</v>
      </c>
      <c r="BW1081">
        <v>2998694</v>
      </c>
      <c r="BX1081">
        <v>1</v>
      </c>
      <c r="BY1081">
        <v>0</v>
      </c>
      <c r="BZ1081">
        <v>0</v>
      </c>
      <c r="CA1081">
        <v>0</v>
      </c>
      <c r="CC1081">
        <v>0.1762</v>
      </c>
      <c r="CE1081">
        <v>0.1026</v>
      </c>
      <c r="CG1081">
        <v>0.13600001</v>
      </c>
      <c r="CJ1081">
        <v>7.5645014999999996E-2</v>
      </c>
      <c r="CS1081">
        <v>0</v>
      </c>
      <c r="CT1081">
        <v>0</v>
      </c>
      <c r="CU1081">
        <v>1</v>
      </c>
      <c r="CV1081">
        <v>0.65979993000000003</v>
      </c>
      <c r="CW1081">
        <v>0</v>
      </c>
      <c r="CX1081">
        <v>0.16159999</v>
      </c>
      <c r="CY1081">
        <v>0.22750001</v>
      </c>
      <c r="CZ1081">
        <v>0</v>
      </c>
      <c r="DA1081">
        <v>0</v>
      </c>
      <c r="DB1081">
        <v>0</v>
      </c>
      <c r="DC1081">
        <v>3.8199997999999999E-2</v>
      </c>
      <c r="DD1081">
        <v>7.4600003999999998E-2</v>
      </c>
      <c r="DE1081">
        <v>0</v>
      </c>
      <c r="DF1081">
        <v>2016</v>
      </c>
      <c r="DI1081">
        <v>0.37652001000000002</v>
      </c>
      <c r="DR1081">
        <v>0</v>
      </c>
      <c r="DS1081">
        <v>0</v>
      </c>
      <c r="DT1081">
        <v>0</v>
      </c>
      <c r="DU1081">
        <v>0</v>
      </c>
      <c r="EW1081">
        <v>0</v>
      </c>
      <c r="EX1081">
        <v>0</v>
      </c>
      <c r="FP1081">
        <v>154962</v>
      </c>
      <c r="FQ1081">
        <v>2998694</v>
      </c>
      <c r="FU1081">
        <v>55730</v>
      </c>
      <c r="FW1081">
        <v>3209386</v>
      </c>
      <c r="FX1081">
        <v>8027414</v>
      </c>
      <c r="FZ1081">
        <v>709594</v>
      </c>
      <c r="GA1081">
        <v>854701</v>
      </c>
      <c r="GB1081">
        <v>1564295</v>
      </c>
      <c r="GL1081">
        <v>-162208</v>
      </c>
      <c r="GM1081">
        <v>7699</v>
      </c>
      <c r="GN1081">
        <v>-1294</v>
      </c>
      <c r="GP1081">
        <v>-1147923</v>
      </c>
      <c r="GQ1081">
        <v>11497773</v>
      </c>
      <c r="GR1081">
        <v>-3818248</v>
      </c>
      <c r="GS1081">
        <v>-3818248</v>
      </c>
      <c r="HB1081">
        <v>-46042</v>
      </c>
      <c r="HE1081">
        <v>-3864290</v>
      </c>
      <c r="HG1081">
        <v>44489940</v>
      </c>
    </row>
    <row r="1082" spans="1:215" x14ac:dyDescent="0.25">
      <c r="A1082">
        <v>78</v>
      </c>
      <c r="B1082" t="s">
        <v>1105</v>
      </c>
      <c r="C1082">
        <v>2001</v>
      </c>
      <c r="E1082" t="s">
        <v>1106</v>
      </c>
      <c r="F1082">
        <v>1921</v>
      </c>
      <c r="G1082">
        <v>0</v>
      </c>
      <c r="I1082">
        <v>0</v>
      </c>
      <c r="J1082" t="s">
        <v>1092</v>
      </c>
      <c r="K1082" t="s">
        <v>1093</v>
      </c>
      <c r="L1082" t="s">
        <v>1093</v>
      </c>
      <c r="M1082">
        <v>2</v>
      </c>
      <c r="N1082" t="s">
        <v>625</v>
      </c>
      <c r="O1082">
        <v>1</v>
      </c>
      <c r="P1082" t="s">
        <v>616</v>
      </c>
      <c r="Q1082" t="s">
        <v>626</v>
      </c>
      <c r="R1082">
        <v>2</v>
      </c>
      <c r="S1082">
        <v>1</v>
      </c>
      <c r="T1082" s="60">
        <v>37072</v>
      </c>
      <c r="U1082" s="60">
        <v>37072</v>
      </c>
      <c r="V1082" s="60">
        <v>37072</v>
      </c>
      <c r="W1082" t="s">
        <v>759</v>
      </c>
      <c r="X1082" t="s">
        <v>1107</v>
      </c>
      <c r="Y1082" t="s">
        <v>619</v>
      </c>
      <c r="Z1082">
        <v>2.9999998999999999E-2</v>
      </c>
      <c r="AA1082">
        <v>7.9999998000000003E-2</v>
      </c>
      <c r="AB1082">
        <v>4</v>
      </c>
      <c r="AC1082">
        <v>0</v>
      </c>
      <c r="AD1082">
        <v>5</v>
      </c>
      <c r="AE1082">
        <v>1</v>
      </c>
      <c r="AF1082">
        <v>1</v>
      </c>
      <c r="BP1082" s="60">
        <v>37072</v>
      </c>
      <c r="BQ1082">
        <v>87295296</v>
      </c>
      <c r="BR1082">
        <v>69836240</v>
      </c>
      <c r="BS1082">
        <v>1.25</v>
      </c>
      <c r="BT1082">
        <v>-17459060</v>
      </c>
      <c r="BV1082">
        <v>10581200</v>
      </c>
      <c r="BW1082">
        <v>152718</v>
      </c>
      <c r="BX1082">
        <v>1</v>
      </c>
      <c r="BY1082">
        <v>0</v>
      </c>
      <c r="BZ1082">
        <v>0</v>
      </c>
      <c r="CA1082">
        <v>0</v>
      </c>
      <c r="CC1082">
        <v>-5.6999995999999997E-2</v>
      </c>
      <c r="CE1082">
        <v>4.6999998000000001E-2</v>
      </c>
      <c r="CG1082">
        <v>0.112</v>
      </c>
      <c r="CJ1082">
        <v>0.122</v>
      </c>
      <c r="CR1082">
        <v>1</v>
      </c>
      <c r="CS1082">
        <v>0</v>
      </c>
      <c r="CT1082">
        <v>0</v>
      </c>
      <c r="CU1082">
        <v>0</v>
      </c>
      <c r="CV1082">
        <v>0.64700007000000004</v>
      </c>
      <c r="CW1082">
        <v>0.56400001</v>
      </c>
      <c r="CX1082">
        <v>8.3000004000000002E-2</v>
      </c>
      <c r="CY1082">
        <v>0.248</v>
      </c>
      <c r="CZ1082">
        <v>0.19600001</v>
      </c>
      <c r="DA1082">
        <v>0</v>
      </c>
      <c r="DB1082">
        <v>5.9999998999999998E-2</v>
      </c>
      <c r="DC1082">
        <v>3.7999999E-2</v>
      </c>
      <c r="DD1082">
        <v>7.0000000000000001E-3</v>
      </c>
      <c r="DE1082">
        <v>0</v>
      </c>
      <c r="DF1082">
        <v>2004</v>
      </c>
      <c r="DG1082">
        <v>-0.19650000000000001</v>
      </c>
      <c r="DH1082">
        <v>6.7999999999999996E-3</v>
      </c>
      <c r="DI1082">
        <v>-0.20330000000000001</v>
      </c>
      <c r="DJ1082">
        <v>1.4432956E-2</v>
      </c>
      <c r="DK1082">
        <v>2.1232957E-2</v>
      </c>
      <c r="DR1082">
        <v>0</v>
      </c>
      <c r="DS1082">
        <v>0</v>
      </c>
      <c r="DT1082">
        <v>0</v>
      </c>
      <c r="DU1082">
        <v>1</v>
      </c>
      <c r="DV1082">
        <v>234350</v>
      </c>
      <c r="DW1082">
        <v>10581200</v>
      </c>
      <c r="DZ1082">
        <v>56.196998999999998</v>
      </c>
      <c r="EC1082">
        <v>106123</v>
      </c>
      <c r="ED1082">
        <v>3004170.5</v>
      </c>
      <c r="EF1082">
        <v>28.308001000000001</v>
      </c>
      <c r="EG1082">
        <v>100089</v>
      </c>
      <c r="EN1082">
        <v>1860</v>
      </c>
      <c r="EP1082">
        <v>4174</v>
      </c>
      <c r="ES1082">
        <v>0</v>
      </c>
      <c r="EV1082">
        <v>340473</v>
      </c>
      <c r="EW1082">
        <v>0</v>
      </c>
      <c r="EX1082">
        <v>0</v>
      </c>
      <c r="FP1082">
        <v>128019</v>
      </c>
      <c r="FQ1082">
        <v>50172</v>
      </c>
      <c r="FU1082">
        <v>102546</v>
      </c>
      <c r="FV1082">
        <v>29023</v>
      </c>
      <c r="FW1082">
        <v>309760</v>
      </c>
      <c r="FX1082">
        <v>-6952556</v>
      </c>
      <c r="FZ1082">
        <v>1162566</v>
      </c>
      <c r="GA1082">
        <v>677801</v>
      </c>
      <c r="GB1082">
        <v>1840367</v>
      </c>
      <c r="GC1082">
        <v>210982</v>
      </c>
      <c r="GL1082">
        <v>-87122</v>
      </c>
      <c r="GM1082">
        <v>394137</v>
      </c>
      <c r="GN1082">
        <v>-368613</v>
      </c>
      <c r="GP1082">
        <v>16598</v>
      </c>
      <c r="GQ1082">
        <v>-4636447</v>
      </c>
      <c r="GR1082">
        <v>-2887696</v>
      </c>
      <c r="GS1082">
        <v>-2834136</v>
      </c>
      <c r="GW1082">
        <v>-53560</v>
      </c>
      <c r="HA1082">
        <v>-28407</v>
      </c>
      <c r="HB1082">
        <v>-30581</v>
      </c>
      <c r="HE1082">
        <v>-2946684</v>
      </c>
      <c r="HG1082">
        <v>81664152</v>
      </c>
    </row>
    <row r="1083" spans="1:215" x14ac:dyDescent="0.25">
      <c r="A1083">
        <v>78</v>
      </c>
      <c r="B1083" t="s">
        <v>1105</v>
      </c>
      <c r="C1083">
        <v>2002</v>
      </c>
      <c r="E1083" t="s">
        <v>1106</v>
      </c>
      <c r="F1083">
        <v>1921</v>
      </c>
      <c r="G1083">
        <v>0</v>
      </c>
      <c r="I1083">
        <v>0</v>
      </c>
      <c r="J1083" t="s">
        <v>1092</v>
      </c>
      <c r="K1083" t="s">
        <v>1093</v>
      </c>
      <c r="L1083" t="s">
        <v>1093</v>
      </c>
      <c r="M1083">
        <v>2</v>
      </c>
      <c r="N1083" t="s">
        <v>625</v>
      </c>
      <c r="O1083">
        <v>1</v>
      </c>
      <c r="P1083" t="s">
        <v>616</v>
      </c>
      <c r="Q1083" t="s">
        <v>626</v>
      </c>
      <c r="R1083">
        <v>2</v>
      </c>
      <c r="S1083">
        <v>1</v>
      </c>
      <c r="T1083" s="60">
        <v>37437</v>
      </c>
      <c r="U1083" s="60">
        <v>37437</v>
      </c>
      <c r="V1083" s="60">
        <v>37437</v>
      </c>
      <c r="W1083" t="s">
        <v>759</v>
      </c>
      <c r="X1083" t="s">
        <v>1107</v>
      </c>
      <c r="Y1083" t="s">
        <v>619</v>
      </c>
      <c r="Z1083">
        <v>2.9999998999999999E-2</v>
      </c>
      <c r="AA1083">
        <v>7.9999998000000003E-2</v>
      </c>
      <c r="AB1083">
        <v>4</v>
      </c>
      <c r="AC1083">
        <v>0</v>
      </c>
      <c r="AD1083">
        <v>5</v>
      </c>
      <c r="AE1083">
        <v>1</v>
      </c>
      <c r="AF1083">
        <v>1</v>
      </c>
      <c r="BP1083" s="60">
        <v>37437</v>
      </c>
      <c r="BQ1083">
        <v>71374400</v>
      </c>
      <c r="BR1083">
        <v>71661040</v>
      </c>
      <c r="BS1083">
        <v>0.99599998999999995</v>
      </c>
      <c r="BT1083">
        <v>286644</v>
      </c>
      <c r="BV1083">
        <v>11171500</v>
      </c>
      <c r="BW1083">
        <v>51861</v>
      </c>
      <c r="BX1083">
        <v>1</v>
      </c>
      <c r="BY1083">
        <v>0</v>
      </c>
      <c r="BZ1083">
        <v>0</v>
      </c>
      <c r="CA1083">
        <v>0</v>
      </c>
      <c r="CC1083">
        <v>-6.8000004000000003E-2</v>
      </c>
      <c r="CE1083">
        <v>-2.1000000000000001E-2</v>
      </c>
      <c r="CG1083">
        <v>5.4000000999999999E-2</v>
      </c>
      <c r="CJ1083">
        <v>0.1</v>
      </c>
      <c r="CR1083">
        <v>1</v>
      </c>
      <c r="CS1083">
        <v>0</v>
      </c>
      <c r="CT1083">
        <v>0</v>
      </c>
      <c r="CU1083">
        <v>0</v>
      </c>
      <c r="CV1083">
        <v>0.60300003999999996</v>
      </c>
      <c r="CW1083">
        <v>0.52200000999999996</v>
      </c>
      <c r="CX1083">
        <v>8.1000000000000003E-2</v>
      </c>
      <c r="CY1083">
        <v>0.28400001000000002</v>
      </c>
      <c r="CZ1083">
        <v>0.21799999</v>
      </c>
      <c r="DA1083">
        <v>0</v>
      </c>
      <c r="DB1083">
        <v>6.8000004000000003E-2</v>
      </c>
      <c r="DC1083">
        <v>3.5000000000000003E-2</v>
      </c>
      <c r="DD1083">
        <v>0.01</v>
      </c>
      <c r="DE1083">
        <v>0</v>
      </c>
      <c r="DF1083">
        <v>2005</v>
      </c>
      <c r="DG1083">
        <v>2.7300000000000001E-2</v>
      </c>
      <c r="DH1083">
        <v>6.0000000000000001E-3</v>
      </c>
      <c r="DI1083">
        <v>2.1300000999999999E-2</v>
      </c>
      <c r="DJ1083">
        <v>4.6422590000000001E-3</v>
      </c>
      <c r="DK1083">
        <v>1.0642258999999999E-2</v>
      </c>
      <c r="DR1083">
        <v>0</v>
      </c>
      <c r="DS1083">
        <v>0</v>
      </c>
      <c r="DT1083">
        <v>0</v>
      </c>
      <c r="DU1083">
        <v>1</v>
      </c>
      <c r="DV1083">
        <v>242834</v>
      </c>
      <c r="DW1083">
        <v>11171500</v>
      </c>
      <c r="DZ1083">
        <v>57.307999000000002</v>
      </c>
      <c r="EC1083">
        <v>110858</v>
      </c>
      <c r="ED1083">
        <v>3258960.3</v>
      </c>
      <c r="EF1083">
        <v>29.398001000000001</v>
      </c>
      <c r="EG1083">
        <v>104653</v>
      </c>
      <c r="EN1083">
        <v>1891</v>
      </c>
      <c r="EP1083">
        <v>4314</v>
      </c>
      <c r="ES1083">
        <v>0</v>
      </c>
      <c r="EV1083">
        <v>353692</v>
      </c>
      <c r="EW1083">
        <v>0</v>
      </c>
      <c r="EX1083">
        <v>0</v>
      </c>
      <c r="FP1083">
        <v>137921</v>
      </c>
      <c r="FQ1083">
        <v>38231</v>
      </c>
      <c r="FU1083">
        <v>13630</v>
      </c>
      <c r="FV1083">
        <v>14271</v>
      </c>
      <c r="FW1083">
        <v>204053</v>
      </c>
      <c r="FX1083">
        <v>-7603666</v>
      </c>
      <c r="FZ1083">
        <v>1120433</v>
      </c>
      <c r="GA1083">
        <v>682620</v>
      </c>
      <c r="GB1083">
        <v>1803053</v>
      </c>
      <c r="GC1083">
        <v>268578</v>
      </c>
      <c r="GL1083">
        <v>-73804</v>
      </c>
      <c r="GM1083">
        <v>127404</v>
      </c>
      <c r="GN1083">
        <v>-103839</v>
      </c>
      <c r="GP1083">
        <v>11349</v>
      </c>
      <c r="GQ1083">
        <v>-5366872</v>
      </c>
      <c r="GR1083">
        <v>-3201645</v>
      </c>
      <c r="GS1083">
        <v>-3143981</v>
      </c>
      <c r="GW1083">
        <v>-57664</v>
      </c>
      <c r="HA1083">
        <v>-21986</v>
      </c>
      <c r="HB1083">
        <v>-32461</v>
      </c>
      <c r="HE1083">
        <v>-3256092</v>
      </c>
      <c r="HG1083">
        <v>73041184</v>
      </c>
    </row>
    <row r="1084" spans="1:215" x14ac:dyDescent="0.25">
      <c r="A1084">
        <v>78</v>
      </c>
      <c r="B1084" t="s">
        <v>1105</v>
      </c>
      <c r="C1084">
        <v>2003</v>
      </c>
      <c r="E1084" t="s">
        <v>1106</v>
      </c>
      <c r="F1084">
        <v>1921</v>
      </c>
      <c r="G1084">
        <v>0</v>
      </c>
      <c r="I1084">
        <v>0</v>
      </c>
      <c r="J1084" t="s">
        <v>1092</v>
      </c>
      <c r="K1084" t="s">
        <v>1093</v>
      </c>
      <c r="L1084" t="s">
        <v>1093</v>
      </c>
      <c r="M1084">
        <v>2</v>
      </c>
      <c r="N1084" t="s">
        <v>625</v>
      </c>
      <c r="O1084">
        <v>1</v>
      </c>
      <c r="P1084" t="s">
        <v>616</v>
      </c>
      <c r="Q1084" t="s">
        <v>626</v>
      </c>
      <c r="R1084">
        <v>2</v>
      </c>
      <c r="S1084">
        <v>1</v>
      </c>
      <c r="T1084" s="60">
        <v>37802</v>
      </c>
      <c r="U1084" s="60">
        <v>37802</v>
      </c>
      <c r="V1084" s="60">
        <v>37802</v>
      </c>
      <c r="W1084" t="s">
        <v>759</v>
      </c>
      <c r="X1084" t="s">
        <v>1107</v>
      </c>
      <c r="Y1084" t="s">
        <v>619</v>
      </c>
      <c r="Z1084">
        <v>2.9999998999999999E-2</v>
      </c>
      <c r="AA1084">
        <v>7.9999998000000003E-2</v>
      </c>
      <c r="AB1084">
        <v>4</v>
      </c>
      <c r="AC1084">
        <v>0</v>
      </c>
      <c r="AD1084">
        <v>5</v>
      </c>
      <c r="AE1084">
        <v>1</v>
      </c>
      <c r="AF1084">
        <v>1</v>
      </c>
      <c r="BP1084" s="60">
        <v>37802</v>
      </c>
      <c r="BQ1084">
        <v>71780400</v>
      </c>
      <c r="BR1084">
        <v>72213680</v>
      </c>
      <c r="BS1084">
        <v>0.99400001999999998</v>
      </c>
      <c r="BT1084">
        <v>433282</v>
      </c>
      <c r="BV1084">
        <v>11427100</v>
      </c>
      <c r="BW1084">
        <v>220081</v>
      </c>
      <c r="BX1084">
        <v>1</v>
      </c>
      <c r="BY1084">
        <v>0</v>
      </c>
      <c r="BZ1084">
        <v>0</v>
      </c>
      <c r="CA1084">
        <v>0</v>
      </c>
      <c r="CC1084">
        <v>3.9999999000000001E-2</v>
      </c>
      <c r="CE1084">
        <v>-2.9000001000000001E-2</v>
      </c>
      <c r="CG1084">
        <v>2.1999999999999999E-2</v>
      </c>
      <c r="CJ1084">
        <v>9.1000005999999994E-2</v>
      </c>
      <c r="CR1084">
        <v>1</v>
      </c>
      <c r="CS1084">
        <v>0</v>
      </c>
      <c r="CT1084">
        <v>0</v>
      </c>
      <c r="CU1084">
        <v>0</v>
      </c>
      <c r="CV1084">
        <v>0.64599996999999998</v>
      </c>
      <c r="CW1084">
        <v>0.56599997999999996</v>
      </c>
      <c r="CX1084">
        <v>7.9999998000000003E-2</v>
      </c>
      <c r="CY1084">
        <v>0.25800002</v>
      </c>
      <c r="CZ1084">
        <v>0.192</v>
      </c>
      <c r="DA1084">
        <v>0</v>
      </c>
      <c r="DB1084">
        <v>6.8999998000000007E-2</v>
      </c>
      <c r="DC1084">
        <v>1.2999999E-2</v>
      </c>
      <c r="DD1084">
        <v>1.4999999999999999E-2</v>
      </c>
      <c r="DE1084">
        <v>0</v>
      </c>
      <c r="DF1084">
        <v>2006</v>
      </c>
      <c r="DG1084">
        <v>5.8499998999999997E-2</v>
      </c>
      <c r="DH1084">
        <v>6.1000000000000004E-3</v>
      </c>
      <c r="DI1084">
        <v>5.2399996999999997E-2</v>
      </c>
      <c r="DJ1084">
        <v>1.9259565999999999E-2</v>
      </c>
      <c r="DK1084">
        <v>2.5359567E-2</v>
      </c>
      <c r="DR1084">
        <v>0</v>
      </c>
      <c r="DS1084">
        <v>0</v>
      </c>
      <c r="DT1084">
        <v>0</v>
      </c>
      <c r="DU1084">
        <v>1</v>
      </c>
      <c r="DV1084">
        <v>247247</v>
      </c>
      <c r="DW1084">
        <v>11427100</v>
      </c>
      <c r="DZ1084">
        <v>58.497002000000002</v>
      </c>
      <c r="EC1084">
        <v>118308</v>
      </c>
      <c r="ED1084">
        <v>3671520.5</v>
      </c>
      <c r="EF1084">
        <v>31.033999999999999</v>
      </c>
      <c r="EG1084">
        <v>111936</v>
      </c>
      <c r="EN1084">
        <v>1915</v>
      </c>
      <c r="EP1084">
        <v>4457</v>
      </c>
      <c r="ES1084">
        <v>0</v>
      </c>
      <c r="EV1084">
        <v>365555</v>
      </c>
      <c r="EW1084">
        <v>0</v>
      </c>
      <c r="EX1084">
        <v>0</v>
      </c>
      <c r="FP1084">
        <v>147047</v>
      </c>
      <c r="FQ1084">
        <v>41580</v>
      </c>
      <c r="FU1084">
        <v>178501</v>
      </c>
      <c r="FV1084">
        <v>12716</v>
      </c>
      <c r="FW1084">
        <v>379844</v>
      </c>
      <c r="FX1084">
        <v>658544</v>
      </c>
      <c r="FZ1084">
        <v>987574</v>
      </c>
      <c r="GA1084">
        <v>700242</v>
      </c>
      <c r="GB1084">
        <v>1687816</v>
      </c>
      <c r="GC1084">
        <v>315995</v>
      </c>
      <c r="GL1084">
        <v>-62961</v>
      </c>
      <c r="GM1084">
        <v>71949</v>
      </c>
      <c r="GN1084">
        <v>-60879</v>
      </c>
      <c r="GP1084">
        <v>30100</v>
      </c>
      <c r="GQ1084">
        <v>3020408</v>
      </c>
      <c r="GR1084">
        <v>-3611592</v>
      </c>
      <c r="GS1084">
        <v>-3539456</v>
      </c>
      <c r="GW1084">
        <v>-72136</v>
      </c>
      <c r="HA1084">
        <v>-23541</v>
      </c>
      <c r="HB1084">
        <v>-34943</v>
      </c>
      <c r="HE1084">
        <v>-3670076</v>
      </c>
      <c r="HG1084">
        <v>72391520</v>
      </c>
    </row>
    <row r="1085" spans="1:215" x14ac:dyDescent="0.25">
      <c r="A1085">
        <v>78</v>
      </c>
      <c r="B1085" t="s">
        <v>1105</v>
      </c>
      <c r="C1085">
        <v>2004</v>
      </c>
      <c r="E1085" t="s">
        <v>1106</v>
      </c>
      <c r="F1085">
        <v>1921</v>
      </c>
      <c r="G1085">
        <v>0</v>
      </c>
      <c r="I1085">
        <v>0</v>
      </c>
      <c r="J1085" t="s">
        <v>1092</v>
      </c>
      <c r="K1085" t="s">
        <v>1093</v>
      </c>
      <c r="L1085" t="s">
        <v>1093</v>
      </c>
      <c r="M1085">
        <v>2</v>
      </c>
      <c r="N1085" t="s">
        <v>625</v>
      </c>
      <c r="O1085">
        <v>1</v>
      </c>
      <c r="P1085" t="s">
        <v>616</v>
      </c>
      <c r="Q1085" t="s">
        <v>626</v>
      </c>
      <c r="R1085">
        <v>2</v>
      </c>
      <c r="S1085">
        <v>1</v>
      </c>
      <c r="T1085" s="60">
        <v>38168</v>
      </c>
      <c r="U1085" s="60">
        <v>38168</v>
      </c>
      <c r="V1085" s="60">
        <v>38168</v>
      </c>
      <c r="W1085" t="s">
        <v>759</v>
      </c>
      <c r="X1085" t="s">
        <v>1107</v>
      </c>
      <c r="Y1085" t="s">
        <v>619</v>
      </c>
      <c r="Z1085">
        <v>2.9999998999999999E-2</v>
      </c>
      <c r="AA1085">
        <v>7.9999998000000003E-2</v>
      </c>
      <c r="AB1085">
        <v>4</v>
      </c>
      <c r="AC1085">
        <v>0</v>
      </c>
      <c r="AD1085">
        <v>5</v>
      </c>
      <c r="AE1085">
        <v>1</v>
      </c>
      <c r="AF1085">
        <v>1</v>
      </c>
      <c r="BP1085" s="60">
        <v>38168</v>
      </c>
      <c r="BQ1085">
        <v>72044400</v>
      </c>
      <c r="BR1085">
        <v>72625400</v>
      </c>
      <c r="BS1085">
        <v>0.99199998</v>
      </c>
      <c r="BT1085">
        <v>581003</v>
      </c>
      <c r="BV1085">
        <v>11766700</v>
      </c>
      <c r="BW1085">
        <v>306782</v>
      </c>
      <c r="BX1085">
        <v>1</v>
      </c>
      <c r="BY1085">
        <v>0</v>
      </c>
      <c r="BZ1085">
        <v>0</v>
      </c>
      <c r="CA1085">
        <v>0</v>
      </c>
      <c r="CC1085">
        <v>0.161</v>
      </c>
      <c r="CE1085">
        <v>3.9999999000000001E-2</v>
      </c>
      <c r="CG1085">
        <v>2.5999998999999999E-2</v>
      </c>
      <c r="CJ1085">
        <v>0.105</v>
      </c>
      <c r="CR1085">
        <v>1</v>
      </c>
      <c r="CS1085">
        <v>0</v>
      </c>
      <c r="CT1085">
        <v>0</v>
      </c>
      <c r="CU1085">
        <v>0</v>
      </c>
      <c r="CV1085">
        <v>0.69099997999999996</v>
      </c>
      <c r="CW1085">
        <v>0.59599996</v>
      </c>
      <c r="CX1085">
        <v>9.4999999000000002E-2</v>
      </c>
      <c r="CY1085">
        <v>0.2</v>
      </c>
      <c r="CZ1085">
        <v>0.14599999999999999</v>
      </c>
      <c r="DA1085">
        <v>0</v>
      </c>
      <c r="DB1085">
        <v>6.8000004000000003E-2</v>
      </c>
      <c r="DC1085">
        <v>2.1999999999999999E-2</v>
      </c>
      <c r="DD1085">
        <v>1.8999999E-2</v>
      </c>
      <c r="DE1085">
        <v>0</v>
      </c>
      <c r="DF1085">
        <v>2007</v>
      </c>
      <c r="DG1085">
        <v>8.1800005999999995E-2</v>
      </c>
      <c r="DH1085">
        <v>6.0000000000000001E-3</v>
      </c>
      <c r="DI1085">
        <v>7.5800002000000005E-2</v>
      </c>
      <c r="DJ1085">
        <v>2.6072050999999999E-2</v>
      </c>
      <c r="DK1085">
        <v>3.2072051999999997E-2</v>
      </c>
      <c r="DR1085">
        <v>0</v>
      </c>
      <c r="DS1085">
        <v>0</v>
      </c>
      <c r="DT1085">
        <v>0</v>
      </c>
      <c r="DU1085">
        <v>1</v>
      </c>
      <c r="DV1085">
        <v>254515</v>
      </c>
      <c r="DW1085">
        <v>11766700</v>
      </c>
      <c r="DZ1085">
        <v>59.917999000000002</v>
      </c>
      <c r="EC1085">
        <v>121246</v>
      </c>
      <c r="ED1085">
        <v>3961565.3</v>
      </c>
      <c r="EF1085">
        <v>32.673999999999999</v>
      </c>
      <c r="EG1085">
        <v>114910</v>
      </c>
      <c r="EN1085">
        <v>1932</v>
      </c>
      <c r="EP1085">
        <v>4404</v>
      </c>
      <c r="ES1085">
        <v>0</v>
      </c>
      <c r="EV1085">
        <v>375761</v>
      </c>
      <c r="EW1085">
        <v>0</v>
      </c>
      <c r="EX1085">
        <v>0</v>
      </c>
      <c r="FP1085">
        <v>155916</v>
      </c>
      <c r="FQ1085">
        <v>295817</v>
      </c>
      <c r="FU1085">
        <v>10965</v>
      </c>
      <c r="FV1085">
        <v>38277</v>
      </c>
      <c r="FW1085">
        <v>500975</v>
      </c>
      <c r="FX1085">
        <v>9512010</v>
      </c>
      <c r="FZ1085">
        <v>760032</v>
      </c>
      <c r="GA1085">
        <v>838678</v>
      </c>
      <c r="GB1085">
        <v>1598710</v>
      </c>
      <c r="GC1085">
        <v>285009</v>
      </c>
      <c r="GL1085">
        <v>-96982</v>
      </c>
      <c r="GM1085">
        <v>70514</v>
      </c>
      <c r="GN1085">
        <v>-59817</v>
      </c>
      <c r="GP1085">
        <v>50633</v>
      </c>
      <c r="GQ1085">
        <v>11861052</v>
      </c>
      <c r="GR1085">
        <v>-3920645</v>
      </c>
      <c r="GS1085">
        <v>-3866108</v>
      </c>
      <c r="GW1085">
        <v>-54537</v>
      </c>
      <c r="HA1085">
        <v>-16744</v>
      </c>
      <c r="HB1085">
        <v>-38937</v>
      </c>
      <c r="HE1085">
        <v>-3976326</v>
      </c>
      <c r="HG1085">
        <v>80276248</v>
      </c>
    </row>
    <row r="1086" spans="1:215" x14ac:dyDescent="0.25">
      <c r="A1086">
        <v>78</v>
      </c>
      <c r="B1086" t="s">
        <v>1105</v>
      </c>
      <c r="C1086">
        <v>2005</v>
      </c>
      <c r="E1086" t="s">
        <v>1106</v>
      </c>
      <c r="F1086">
        <v>1921</v>
      </c>
      <c r="G1086">
        <v>0</v>
      </c>
      <c r="I1086">
        <v>0</v>
      </c>
      <c r="J1086" t="s">
        <v>1092</v>
      </c>
      <c r="K1086" t="s">
        <v>1093</v>
      </c>
      <c r="L1086" t="s">
        <v>1093</v>
      </c>
      <c r="M1086">
        <v>2</v>
      </c>
      <c r="N1086" t="s">
        <v>625</v>
      </c>
      <c r="O1086">
        <v>1</v>
      </c>
      <c r="P1086" t="s">
        <v>616</v>
      </c>
      <c r="Q1086" t="s">
        <v>626</v>
      </c>
      <c r="R1086">
        <v>2</v>
      </c>
      <c r="S1086">
        <v>1</v>
      </c>
      <c r="T1086" s="60">
        <v>38533</v>
      </c>
      <c r="U1086" s="60">
        <v>38533</v>
      </c>
      <c r="V1086" s="60">
        <v>38533</v>
      </c>
      <c r="W1086" t="s">
        <v>759</v>
      </c>
      <c r="X1086" t="s">
        <v>1107</v>
      </c>
      <c r="Y1086" t="s">
        <v>619</v>
      </c>
      <c r="Z1086">
        <v>2.9999998999999999E-2</v>
      </c>
      <c r="AA1086">
        <v>7.9999998000000003E-2</v>
      </c>
      <c r="AB1086">
        <v>4</v>
      </c>
      <c r="AC1086">
        <v>0</v>
      </c>
      <c r="AD1086">
        <v>5</v>
      </c>
      <c r="AE1086">
        <v>1</v>
      </c>
      <c r="AF1086">
        <v>1</v>
      </c>
      <c r="BP1086" s="60">
        <v>38533</v>
      </c>
      <c r="BQ1086">
        <v>74074304</v>
      </c>
      <c r="BR1086">
        <v>74973992</v>
      </c>
      <c r="BS1086">
        <v>0.98800003999999997</v>
      </c>
      <c r="BT1086">
        <v>899688</v>
      </c>
      <c r="BV1086">
        <v>12163700</v>
      </c>
      <c r="BW1086">
        <v>695735</v>
      </c>
      <c r="BX1086">
        <v>1</v>
      </c>
      <c r="BY1086">
        <v>0</v>
      </c>
      <c r="BZ1086">
        <v>0</v>
      </c>
      <c r="CA1086">
        <v>0</v>
      </c>
      <c r="CC1086">
        <v>0.10600001000000001</v>
      </c>
      <c r="CE1086">
        <v>0.10100000000000001</v>
      </c>
      <c r="CG1086">
        <v>3.3000000000000002E-2</v>
      </c>
      <c r="CJ1086">
        <v>9.6999995000000006E-2</v>
      </c>
      <c r="CR1086">
        <v>1</v>
      </c>
      <c r="CS1086">
        <v>0</v>
      </c>
      <c r="CT1086">
        <v>0</v>
      </c>
      <c r="CU1086">
        <v>0</v>
      </c>
      <c r="CV1086">
        <v>0.70300001000000001</v>
      </c>
      <c r="CW1086">
        <v>0.60000001999999997</v>
      </c>
      <c r="CX1086">
        <v>0.10299999999999999</v>
      </c>
      <c r="CY1086">
        <v>0.185</v>
      </c>
      <c r="CZ1086">
        <v>0.12899999000000001</v>
      </c>
      <c r="DA1086">
        <v>0</v>
      </c>
      <c r="DB1086">
        <v>7.5999997999999999E-2</v>
      </c>
      <c r="DC1086">
        <v>8.9999999999999993E-3</v>
      </c>
      <c r="DD1086">
        <v>2.7000000999999999E-2</v>
      </c>
      <c r="DE1086">
        <v>0</v>
      </c>
      <c r="DF1086">
        <v>2008</v>
      </c>
      <c r="DG1086">
        <v>8.7899997999999993E-2</v>
      </c>
      <c r="DH1086">
        <v>5.7999999999999996E-3</v>
      </c>
      <c r="DI1086">
        <v>8.2100004000000004E-2</v>
      </c>
      <c r="DJ1086">
        <v>5.7197644999999998E-2</v>
      </c>
      <c r="DK1086">
        <v>6.2997647000000004E-2</v>
      </c>
      <c r="DR1086">
        <v>0</v>
      </c>
      <c r="DS1086">
        <v>0</v>
      </c>
      <c r="DT1086">
        <v>0</v>
      </c>
      <c r="DU1086">
        <v>1</v>
      </c>
      <c r="DV1086">
        <v>260356</v>
      </c>
      <c r="DW1086">
        <v>12163700</v>
      </c>
      <c r="DZ1086">
        <v>61.542999000000002</v>
      </c>
      <c r="EC1086">
        <v>125325</v>
      </c>
      <c r="ED1086">
        <v>4236864</v>
      </c>
      <c r="EF1086">
        <v>33.806998999999998</v>
      </c>
      <c r="EG1086">
        <v>118879</v>
      </c>
      <c r="EN1086">
        <v>1952</v>
      </c>
      <c r="EP1086">
        <v>4494</v>
      </c>
      <c r="ES1086">
        <v>0</v>
      </c>
      <c r="EV1086">
        <v>385681</v>
      </c>
      <c r="EW1086">
        <v>0</v>
      </c>
      <c r="EX1086">
        <v>0</v>
      </c>
      <c r="FP1086">
        <v>158354</v>
      </c>
      <c r="FQ1086">
        <v>684744</v>
      </c>
      <c r="FU1086">
        <v>10991</v>
      </c>
      <c r="FV1086">
        <v>17155</v>
      </c>
      <c r="FW1086">
        <v>871244</v>
      </c>
      <c r="FX1086">
        <v>5883840</v>
      </c>
      <c r="FZ1086">
        <v>699306</v>
      </c>
      <c r="GA1086">
        <v>1053362</v>
      </c>
      <c r="GB1086">
        <v>1752668</v>
      </c>
      <c r="GC1086">
        <v>381396</v>
      </c>
      <c r="GL1086">
        <v>-102476</v>
      </c>
      <c r="GM1086">
        <v>122540</v>
      </c>
      <c r="GN1086">
        <v>-114423</v>
      </c>
      <c r="GP1086">
        <v>28381</v>
      </c>
      <c r="GQ1086">
        <v>8823170</v>
      </c>
      <c r="GR1086">
        <v>-4138122</v>
      </c>
      <c r="GS1086">
        <v>-4085296</v>
      </c>
      <c r="GW1086">
        <v>-52826</v>
      </c>
      <c r="HA1086">
        <v>-12466</v>
      </c>
      <c r="HB1086">
        <v>-40309</v>
      </c>
      <c r="HE1086">
        <v>-4190897</v>
      </c>
      <c r="HG1086">
        <v>84908520</v>
      </c>
    </row>
    <row r="1087" spans="1:215" x14ac:dyDescent="0.25">
      <c r="A1087">
        <v>78</v>
      </c>
      <c r="B1087" t="s">
        <v>1105</v>
      </c>
      <c r="C1087">
        <v>2006</v>
      </c>
      <c r="E1087" t="s">
        <v>1106</v>
      </c>
      <c r="F1087">
        <v>1921</v>
      </c>
      <c r="G1087">
        <v>0</v>
      </c>
      <c r="I1087">
        <v>0</v>
      </c>
      <c r="J1087" t="s">
        <v>1092</v>
      </c>
      <c r="K1087" t="s">
        <v>1093</v>
      </c>
      <c r="L1087" t="s">
        <v>1093</v>
      </c>
      <c r="M1087">
        <v>2</v>
      </c>
      <c r="N1087" t="s">
        <v>625</v>
      </c>
      <c r="O1087">
        <v>1</v>
      </c>
      <c r="P1087" t="s">
        <v>616</v>
      </c>
      <c r="Q1087" t="s">
        <v>626</v>
      </c>
      <c r="R1087">
        <v>2</v>
      </c>
      <c r="S1087">
        <v>1</v>
      </c>
      <c r="T1087" s="60">
        <v>38898</v>
      </c>
      <c r="U1087" s="60">
        <v>38898</v>
      </c>
      <c r="V1087" s="60">
        <v>38898</v>
      </c>
      <c r="W1087" t="s">
        <v>759</v>
      </c>
      <c r="X1087" t="s">
        <v>1107</v>
      </c>
      <c r="Y1087" t="s">
        <v>619</v>
      </c>
      <c r="Z1087">
        <v>2.9999998999999999E-2</v>
      </c>
      <c r="AA1087">
        <v>7.9999998000000003E-2</v>
      </c>
      <c r="AB1087">
        <v>4</v>
      </c>
      <c r="AC1087">
        <v>0</v>
      </c>
      <c r="AD1087">
        <v>5</v>
      </c>
      <c r="AE1087">
        <v>1</v>
      </c>
      <c r="AF1087">
        <v>1</v>
      </c>
      <c r="BP1087" s="60">
        <v>38898</v>
      </c>
      <c r="BQ1087">
        <v>78335800</v>
      </c>
      <c r="BR1087">
        <v>76353000</v>
      </c>
      <c r="BS1087">
        <v>1.0259689000000001</v>
      </c>
      <c r="BT1087">
        <v>-1982800</v>
      </c>
      <c r="BV1087">
        <v>12518000</v>
      </c>
      <c r="BW1087">
        <v>997032</v>
      </c>
      <c r="BX1087">
        <v>1</v>
      </c>
      <c r="BY1087">
        <v>0</v>
      </c>
      <c r="BZ1087">
        <v>0</v>
      </c>
      <c r="CA1087">
        <v>0</v>
      </c>
      <c r="CC1087">
        <v>0.11799999999999999</v>
      </c>
      <c r="CE1087">
        <v>0.12800001</v>
      </c>
      <c r="CG1087">
        <v>6.8000004000000003E-2</v>
      </c>
      <c r="CJ1087">
        <v>9.0000003999999995E-2</v>
      </c>
      <c r="CR1087">
        <v>1</v>
      </c>
      <c r="CS1087">
        <v>0</v>
      </c>
      <c r="CT1087">
        <v>0</v>
      </c>
      <c r="CU1087">
        <v>0</v>
      </c>
      <c r="CV1087">
        <v>0.68599999</v>
      </c>
      <c r="CW1087">
        <v>0.56499999999999995</v>
      </c>
      <c r="CX1087">
        <v>0.12100001000000001</v>
      </c>
      <c r="CY1087">
        <v>0.17200001000000001</v>
      </c>
      <c r="CZ1087">
        <v>0.122</v>
      </c>
      <c r="DA1087">
        <v>0</v>
      </c>
      <c r="DB1087">
        <v>8.1000000000000003E-2</v>
      </c>
      <c r="DC1087">
        <v>2.5999998999999999E-2</v>
      </c>
      <c r="DD1087">
        <v>3.5000000000000003E-2</v>
      </c>
      <c r="DE1087">
        <v>0</v>
      </c>
      <c r="DF1087">
        <v>2009</v>
      </c>
      <c r="DG1087">
        <v>8.8399999000000007E-2</v>
      </c>
      <c r="DH1087">
        <v>5.5999999999999999E-3</v>
      </c>
      <c r="DI1087">
        <v>8.2800000999999998E-2</v>
      </c>
      <c r="DJ1087">
        <v>7.9647868999999996E-2</v>
      </c>
      <c r="DK1087">
        <v>8.5247867000000005E-2</v>
      </c>
      <c r="DR1087">
        <v>0</v>
      </c>
      <c r="DS1087">
        <v>0</v>
      </c>
      <c r="DT1087">
        <v>0</v>
      </c>
      <c r="DU1087">
        <v>1</v>
      </c>
      <c r="DV1087">
        <v>264410</v>
      </c>
      <c r="DW1087">
        <v>12518000</v>
      </c>
      <c r="DZ1087">
        <v>62.548999999999999</v>
      </c>
      <c r="EC1087">
        <v>129587</v>
      </c>
      <c r="ED1087">
        <v>4510350</v>
      </c>
      <c r="EF1087">
        <v>34.805999999999997</v>
      </c>
      <c r="EG1087">
        <v>122947</v>
      </c>
      <c r="EN1087">
        <v>2007</v>
      </c>
      <c r="EP1087">
        <v>4633</v>
      </c>
      <c r="ES1087">
        <v>0</v>
      </c>
      <c r="EV1087">
        <v>393997</v>
      </c>
      <c r="EW1087">
        <v>0</v>
      </c>
      <c r="EX1087">
        <v>0</v>
      </c>
      <c r="FP1087">
        <v>161738</v>
      </c>
      <c r="FQ1087">
        <v>997032</v>
      </c>
      <c r="FV1087">
        <v>15807</v>
      </c>
      <c r="FW1087">
        <v>1174577</v>
      </c>
      <c r="FX1087">
        <v>7914023</v>
      </c>
      <c r="FZ1087">
        <v>725755</v>
      </c>
      <c r="GA1087">
        <v>1053405</v>
      </c>
      <c r="GB1087">
        <v>1779160</v>
      </c>
      <c r="GC1087">
        <v>312781</v>
      </c>
      <c r="GL1087">
        <v>-165194</v>
      </c>
      <c r="GM1087">
        <v>294139</v>
      </c>
      <c r="GN1087">
        <v>-282570</v>
      </c>
      <c r="GP1087">
        <v>41494</v>
      </c>
      <c r="GQ1087">
        <v>11068410</v>
      </c>
      <c r="GR1087">
        <v>-4426416</v>
      </c>
      <c r="GS1087">
        <v>-4371863</v>
      </c>
      <c r="GW1087">
        <v>-54553</v>
      </c>
      <c r="HA1087">
        <v>-15600</v>
      </c>
      <c r="HB1087">
        <v>-42668</v>
      </c>
      <c r="HE1087">
        <v>-4484684</v>
      </c>
      <c r="HG1087">
        <v>91492248</v>
      </c>
    </row>
    <row r="1088" spans="1:215" x14ac:dyDescent="0.25">
      <c r="A1088">
        <v>78</v>
      </c>
      <c r="B1088" t="s">
        <v>1105</v>
      </c>
      <c r="C1088">
        <v>2007</v>
      </c>
      <c r="E1088" t="s">
        <v>1106</v>
      </c>
      <c r="F1088">
        <v>1921</v>
      </c>
      <c r="G1088">
        <v>0</v>
      </c>
      <c r="I1088">
        <v>0</v>
      </c>
      <c r="J1088" t="s">
        <v>1092</v>
      </c>
      <c r="K1088" t="s">
        <v>1093</v>
      </c>
      <c r="L1088" t="s">
        <v>1093</v>
      </c>
      <c r="M1088">
        <v>2</v>
      </c>
      <c r="N1088" t="s">
        <v>625</v>
      </c>
      <c r="O1088">
        <v>1</v>
      </c>
      <c r="P1088" t="s">
        <v>616</v>
      </c>
      <c r="Q1088" t="s">
        <v>626</v>
      </c>
      <c r="R1088">
        <v>2</v>
      </c>
      <c r="S1088">
        <v>1</v>
      </c>
      <c r="T1088" s="60">
        <v>39263</v>
      </c>
      <c r="U1088" s="60">
        <v>39263</v>
      </c>
      <c r="V1088" s="60">
        <v>39263</v>
      </c>
      <c r="W1088" t="s">
        <v>759</v>
      </c>
      <c r="X1088" t="s">
        <v>1108</v>
      </c>
      <c r="Y1088" t="s">
        <v>619</v>
      </c>
      <c r="Z1088">
        <v>2.9999998999999999E-2</v>
      </c>
      <c r="AA1088">
        <v>7.9999998000000003E-2</v>
      </c>
      <c r="AB1088">
        <v>4</v>
      </c>
      <c r="AC1088">
        <v>0</v>
      </c>
      <c r="AD1088">
        <v>5</v>
      </c>
      <c r="AE1088">
        <v>1</v>
      </c>
      <c r="AF1088">
        <v>1</v>
      </c>
      <c r="BP1088" s="60">
        <v>39263</v>
      </c>
      <c r="BQ1088">
        <v>82858896</v>
      </c>
      <c r="BR1088">
        <v>79537200</v>
      </c>
      <c r="BS1088">
        <v>1.0417628000000001</v>
      </c>
      <c r="BT1088">
        <v>-3321700</v>
      </c>
      <c r="BV1088">
        <v>13083000</v>
      </c>
      <c r="BW1088">
        <v>1104010</v>
      </c>
      <c r="BX1088">
        <v>1</v>
      </c>
      <c r="BY1088">
        <v>0</v>
      </c>
      <c r="BZ1088">
        <v>0</v>
      </c>
      <c r="CA1088">
        <v>0</v>
      </c>
      <c r="CC1088">
        <v>0.19299999000000001</v>
      </c>
      <c r="CE1088">
        <v>0.13800000000000001</v>
      </c>
      <c r="CG1088">
        <v>0.123</v>
      </c>
      <c r="CJ1088">
        <v>8.7999999999999995E-2</v>
      </c>
      <c r="CR1088">
        <v>1</v>
      </c>
      <c r="CS1088">
        <v>0</v>
      </c>
      <c r="CT1088">
        <v>0</v>
      </c>
      <c r="CU1088">
        <v>0</v>
      </c>
      <c r="CV1088">
        <v>0.67699999</v>
      </c>
      <c r="CW1088">
        <v>0.54500002000000003</v>
      </c>
      <c r="CX1088">
        <v>0.13200000000000001</v>
      </c>
      <c r="CY1088">
        <v>0.16800000000000001</v>
      </c>
      <c r="CZ1088">
        <v>0.12</v>
      </c>
      <c r="DA1088">
        <v>0</v>
      </c>
      <c r="DB1088">
        <v>9.0000003999999995E-2</v>
      </c>
      <c r="DC1088">
        <v>2.3E-2</v>
      </c>
      <c r="DD1088">
        <v>4.1999999000000003E-2</v>
      </c>
      <c r="DE1088">
        <v>0</v>
      </c>
      <c r="DF1088">
        <v>2010</v>
      </c>
      <c r="DG1088">
        <v>7.6999999999999999E-2</v>
      </c>
      <c r="DH1088">
        <v>5.3E-3</v>
      </c>
      <c r="DI1088">
        <v>7.1699999E-2</v>
      </c>
      <c r="DJ1088">
        <v>8.4385082E-2</v>
      </c>
      <c r="DK1088">
        <v>8.9685081999999999E-2</v>
      </c>
      <c r="DR1088">
        <v>0</v>
      </c>
      <c r="DS1088">
        <v>0</v>
      </c>
      <c r="DT1088">
        <v>0</v>
      </c>
      <c r="DU1088">
        <v>1</v>
      </c>
      <c r="DV1088">
        <v>270045</v>
      </c>
      <c r="DW1088">
        <v>13083000</v>
      </c>
      <c r="DZ1088">
        <v>64.651000999999994</v>
      </c>
      <c r="EC1088">
        <v>133356</v>
      </c>
      <c r="ED1088">
        <v>4779638</v>
      </c>
      <c r="EF1088">
        <v>35.841000000000001</v>
      </c>
      <c r="EG1088">
        <v>126547</v>
      </c>
      <c r="EN1088">
        <v>2044</v>
      </c>
      <c r="EP1088">
        <v>4765</v>
      </c>
      <c r="ES1088">
        <v>0</v>
      </c>
      <c r="EV1088">
        <v>403401</v>
      </c>
      <c r="EW1088">
        <v>0</v>
      </c>
      <c r="EX1088">
        <v>0</v>
      </c>
      <c r="FI1088">
        <v>104912896</v>
      </c>
      <c r="FP1088">
        <v>168462</v>
      </c>
      <c r="FQ1088">
        <v>1104010</v>
      </c>
      <c r="FV1088">
        <v>7260</v>
      </c>
      <c r="FW1088">
        <v>1279732</v>
      </c>
      <c r="FX1088">
        <v>14721967</v>
      </c>
      <c r="FZ1088">
        <v>876584</v>
      </c>
      <c r="GA1088">
        <v>1110058</v>
      </c>
      <c r="GB1088">
        <v>1986642</v>
      </c>
      <c r="GC1088">
        <v>269316</v>
      </c>
      <c r="GL1088">
        <v>-143062</v>
      </c>
      <c r="GM1088">
        <v>417934</v>
      </c>
      <c r="GN1088">
        <v>-398071</v>
      </c>
      <c r="GP1088">
        <v>8623</v>
      </c>
      <c r="GQ1088">
        <v>18143080</v>
      </c>
      <c r="GR1088">
        <v>-4661665</v>
      </c>
      <c r="GS1088">
        <v>-4617668</v>
      </c>
      <c r="GW1088">
        <v>-43997</v>
      </c>
      <c r="HA1088">
        <v>-16819</v>
      </c>
      <c r="HB1088">
        <v>-43893</v>
      </c>
      <c r="HE1088">
        <v>-4722377</v>
      </c>
      <c r="HG1088">
        <v>104912952</v>
      </c>
    </row>
    <row r="1089" spans="1:215" x14ac:dyDescent="0.25">
      <c r="A1089">
        <v>78</v>
      </c>
      <c r="B1089" t="s">
        <v>1105</v>
      </c>
      <c r="C1089">
        <v>2008</v>
      </c>
      <c r="E1089" t="s">
        <v>1106</v>
      </c>
      <c r="F1089">
        <v>1921</v>
      </c>
      <c r="G1089">
        <v>0</v>
      </c>
      <c r="I1089">
        <v>0</v>
      </c>
      <c r="J1089" t="s">
        <v>1092</v>
      </c>
      <c r="K1089" t="s">
        <v>1093</v>
      </c>
      <c r="L1089" t="s">
        <v>1093</v>
      </c>
      <c r="M1089">
        <v>2</v>
      </c>
      <c r="N1089" t="s">
        <v>625</v>
      </c>
      <c r="O1089">
        <v>1</v>
      </c>
      <c r="P1089" t="s">
        <v>616</v>
      </c>
      <c r="Q1089" t="s">
        <v>626</v>
      </c>
      <c r="R1089">
        <v>2</v>
      </c>
      <c r="S1089">
        <v>1</v>
      </c>
      <c r="T1089" s="60">
        <v>39629</v>
      </c>
      <c r="U1089" s="60">
        <v>39629</v>
      </c>
      <c r="V1089" s="60">
        <v>39629</v>
      </c>
      <c r="W1089" t="s">
        <v>759</v>
      </c>
      <c r="X1089" t="s">
        <v>1108</v>
      </c>
      <c r="Y1089" t="s">
        <v>619</v>
      </c>
      <c r="Z1089">
        <v>2.9999998999999999E-2</v>
      </c>
      <c r="AA1089">
        <v>7.9999998000000003E-2</v>
      </c>
      <c r="AB1089">
        <v>4</v>
      </c>
      <c r="AC1089">
        <v>0</v>
      </c>
      <c r="AD1089">
        <v>5</v>
      </c>
      <c r="AE1089">
        <v>1</v>
      </c>
      <c r="AF1089">
        <v>1</v>
      </c>
      <c r="BP1089" s="60">
        <v>39629</v>
      </c>
      <c r="BQ1089">
        <v>88254704</v>
      </c>
      <c r="BR1089">
        <v>82777504</v>
      </c>
      <c r="BS1089">
        <v>1.0661677000000001</v>
      </c>
      <c r="BT1089">
        <v>-5477200</v>
      </c>
      <c r="BV1089">
        <v>13690100</v>
      </c>
      <c r="BW1089">
        <v>1188140</v>
      </c>
      <c r="BX1089">
        <v>1</v>
      </c>
      <c r="BY1089">
        <v>0</v>
      </c>
      <c r="BZ1089">
        <v>0</v>
      </c>
      <c r="CA1089">
        <v>0</v>
      </c>
      <c r="CC1089">
        <v>-6.4000003E-2</v>
      </c>
      <c r="CE1089">
        <v>7.6999999999999999E-2</v>
      </c>
      <c r="CG1089">
        <v>9.8999999000000005E-2</v>
      </c>
      <c r="CJ1089">
        <v>5.9999998999999998E-2</v>
      </c>
      <c r="CR1089">
        <v>1</v>
      </c>
      <c r="CS1089">
        <v>0</v>
      </c>
      <c r="CT1089">
        <v>0</v>
      </c>
      <c r="CU1089">
        <v>0</v>
      </c>
      <c r="CV1089">
        <v>0.60600001000000003</v>
      </c>
      <c r="CW1089">
        <v>0.47699999999999998</v>
      </c>
      <c r="CX1089">
        <v>0.12899999000000001</v>
      </c>
      <c r="CY1089">
        <v>0.22299999000000001</v>
      </c>
      <c r="CZ1089">
        <v>0.16299999000000001</v>
      </c>
      <c r="DA1089">
        <v>0</v>
      </c>
      <c r="DB1089">
        <v>0.105</v>
      </c>
      <c r="DC1089">
        <v>6.0000000000000001E-3</v>
      </c>
      <c r="DD1089">
        <v>5.9999998999999998E-2</v>
      </c>
      <c r="DE1089">
        <v>0</v>
      </c>
      <c r="DF1089">
        <v>2011</v>
      </c>
      <c r="DG1089">
        <v>6.2399997999999998E-2</v>
      </c>
      <c r="DH1089">
        <v>5.1000000000000004E-3</v>
      </c>
      <c r="DI1089">
        <v>5.7300001000000003E-2</v>
      </c>
      <c r="DJ1089">
        <v>8.6788259000000006E-2</v>
      </c>
      <c r="DK1089">
        <v>9.1888256000000001E-2</v>
      </c>
      <c r="DR1089">
        <v>0</v>
      </c>
      <c r="DS1089">
        <v>0</v>
      </c>
      <c r="DT1089">
        <v>0</v>
      </c>
      <c r="DU1089">
        <v>1</v>
      </c>
      <c r="DV1089">
        <v>274901</v>
      </c>
      <c r="DW1089">
        <v>13690100</v>
      </c>
      <c r="DZ1089">
        <v>66.487999000000002</v>
      </c>
      <c r="EC1089">
        <v>136706</v>
      </c>
      <c r="ED1089">
        <v>5032946.5</v>
      </c>
      <c r="EF1089">
        <v>36.816001999999997</v>
      </c>
      <c r="EG1089">
        <v>129755</v>
      </c>
      <c r="EN1089">
        <v>2059</v>
      </c>
      <c r="EP1089">
        <v>4892</v>
      </c>
      <c r="ES1089">
        <v>0</v>
      </c>
      <c r="EV1089">
        <v>411607</v>
      </c>
      <c r="EW1089">
        <v>0</v>
      </c>
      <c r="EX1089">
        <v>0</v>
      </c>
      <c r="FI1089">
        <v>95769296</v>
      </c>
      <c r="FN1089">
        <v>-9286</v>
      </c>
      <c r="FO1089">
        <v>-50712</v>
      </c>
      <c r="FP1089">
        <v>177959</v>
      </c>
      <c r="FQ1089">
        <v>1188140</v>
      </c>
      <c r="FV1089">
        <v>2349</v>
      </c>
      <c r="FW1089">
        <v>1368448</v>
      </c>
      <c r="FX1089">
        <v>-7781949</v>
      </c>
      <c r="FZ1089">
        <v>963581</v>
      </c>
      <c r="GA1089">
        <v>1078773</v>
      </c>
      <c r="GB1089">
        <v>2042354</v>
      </c>
      <c r="GC1089">
        <v>276298</v>
      </c>
      <c r="GL1089">
        <v>-168746</v>
      </c>
      <c r="GM1089">
        <v>539920</v>
      </c>
      <c r="GN1089">
        <v>-474932</v>
      </c>
      <c r="GO1089">
        <v>-465646</v>
      </c>
      <c r="GP1089">
        <v>85960</v>
      </c>
      <c r="GQ1089">
        <v>-4163359</v>
      </c>
      <c r="GR1089">
        <v>-4908446</v>
      </c>
      <c r="GS1089">
        <v>-4870438</v>
      </c>
      <c r="GW1089">
        <v>-38008</v>
      </c>
      <c r="HA1089">
        <v>-22792</v>
      </c>
      <c r="HB1089">
        <v>-49016</v>
      </c>
      <c r="HE1089">
        <v>-4980254</v>
      </c>
      <c r="HG1089">
        <v>95769336</v>
      </c>
    </row>
    <row r="1090" spans="1:215" x14ac:dyDescent="0.25">
      <c r="A1090">
        <v>78</v>
      </c>
      <c r="B1090" t="s">
        <v>1105</v>
      </c>
      <c r="C1090">
        <v>2009</v>
      </c>
      <c r="E1090" t="s">
        <v>1106</v>
      </c>
      <c r="F1090">
        <v>1921</v>
      </c>
      <c r="G1090">
        <v>0</v>
      </c>
      <c r="I1090">
        <v>0</v>
      </c>
      <c r="J1090" t="s">
        <v>1092</v>
      </c>
      <c r="K1090" t="s">
        <v>1093</v>
      </c>
      <c r="L1090" t="s">
        <v>1093</v>
      </c>
      <c r="M1090">
        <v>2</v>
      </c>
      <c r="N1090" t="s">
        <v>625</v>
      </c>
      <c r="O1090">
        <v>1</v>
      </c>
      <c r="P1090" t="s">
        <v>616</v>
      </c>
      <c r="Q1090" t="s">
        <v>626</v>
      </c>
      <c r="R1090">
        <v>2</v>
      </c>
      <c r="S1090">
        <v>1</v>
      </c>
      <c r="T1090" s="60">
        <v>39994</v>
      </c>
      <c r="U1090" s="60">
        <v>39994</v>
      </c>
      <c r="V1090" s="60">
        <v>39994</v>
      </c>
      <c r="W1090" t="s">
        <v>759</v>
      </c>
      <c r="X1090" t="s">
        <v>1108</v>
      </c>
      <c r="Y1090" t="s">
        <v>619</v>
      </c>
      <c r="Z1090">
        <v>2.9999998999999999E-2</v>
      </c>
      <c r="AA1090">
        <v>7.9999998000000003E-2</v>
      </c>
      <c r="AB1090">
        <v>4</v>
      </c>
      <c r="AC1090">
        <v>0</v>
      </c>
      <c r="AD1090">
        <v>5</v>
      </c>
      <c r="AE1090">
        <v>1</v>
      </c>
      <c r="AF1090">
        <v>1</v>
      </c>
      <c r="BP1090" s="60">
        <v>39994</v>
      </c>
      <c r="BQ1090">
        <v>88805504</v>
      </c>
      <c r="BR1090">
        <v>86062000</v>
      </c>
      <c r="BS1090">
        <v>1.0318782</v>
      </c>
      <c r="BT1090">
        <v>-2743500</v>
      </c>
      <c r="BV1090">
        <v>14366400</v>
      </c>
      <c r="BW1090">
        <v>1096117</v>
      </c>
      <c r="BX1090">
        <v>1</v>
      </c>
      <c r="BY1090">
        <v>0</v>
      </c>
      <c r="BZ1090">
        <v>0</v>
      </c>
      <c r="CA1090">
        <v>0</v>
      </c>
      <c r="CC1090">
        <v>-0.20499999999999999</v>
      </c>
      <c r="CE1090">
        <v>-3.7999999E-2</v>
      </c>
      <c r="CG1090">
        <v>1.8999999E-2</v>
      </c>
      <c r="CJ1090">
        <v>2.1999999999999999E-2</v>
      </c>
      <c r="CR1090">
        <v>1</v>
      </c>
      <c r="CS1090">
        <v>0</v>
      </c>
      <c r="CT1090">
        <v>0</v>
      </c>
      <c r="CU1090">
        <v>0</v>
      </c>
      <c r="CV1090">
        <v>0.56099999</v>
      </c>
      <c r="CW1090">
        <v>0.44299999000000001</v>
      </c>
      <c r="CX1090">
        <v>0.11799999999999999</v>
      </c>
      <c r="CY1090">
        <v>0.26800001000000001</v>
      </c>
      <c r="CZ1090">
        <v>0.19600001</v>
      </c>
      <c r="DA1090">
        <v>0</v>
      </c>
      <c r="DB1090">
        <v>9.3000001999999998E-2</v>
      </c>
      <c r="DC1090">
        <v>8.9999999999999993E-3</v>
      </c>
      <c r="DD1090">
        <v>6.8999998000000007E-2</v>
      </c>
      <c r="DE1090">
        <v>0</v>
      </c>
      <c r="DF1090">
        <v>2012</v>
      </c>
      <c r="DG1090">
        <v>8.6899995999999993E-2</v>
      </c>
      <c r="DH1090">
        <v>4.7999999999999996E-3</v>
      </c>
      <c r="DI1090">
        <v>8.2100004000000004E-2</v>
      </c>
      <c r="DJ1090">
        <v>7.6297261000000005E-2</v>
      </c>
      <c r="DK1090">
        <v>8.1097260000000004E-2</v>
      </c>
      <c r="DR1090">
        <v>0</v>
      </c>
      <c r="DS1090">
        <v>0</v>
      </c>
      <c r="DT1090">
        <v>0</v>
      </c>
      <c r="DU1090">
        <v>1</v>
      </c>
      <c r="DV1090">
        <v>280338</v>
      </c>
      <c r="DW1090">
        <v>14366400</v>
      </c>
      <c r="DX1090">
        <v>42</v>
      </c>
      <c r="DY1090">
        <v>8.5</v>
      </c>
      <c r="DZ1090">
        <v>68.736999999999995</v>
      </c>
      <c r="EC1090">
        <v>139297</v>
      </c>
      <c r="ED1090">
        <v>5256135.5</v>
      </c>
      <c r="EF1090">
        <v>37.733001999999999</v>
      </c>
      <c r="EG1090">
        <v>132229</v>
      </c>
      <c r="EN1090">
        <v>2058</v>
      </c>
      <c r="EP1090">
        <v>5010</v>
      </c>
      <c r="ES1090">
        <v>0</v>
      </c>
      <c r="EV1090">
        <v>419635</v>
      </c>
      <c r="EW1090">
        <v>0</v>
      </c>
      <c r="EX1090">
        <v>0</v>
      </c>
      <c r="FB1090">
        <v>49087024</v>
      </c>
      <c r="FI1090">
        <v>72471800</v>
      </c>
      <c r="FM1090">
        <v>90</v>
      </c>
      <c r="FN1090">
        <v>-8486</v>
      </c>
      <c r="FP1090">
        <v>181723</v>
      </c>
      <c r="FQ1090">
        <v>1096117</v>
      </c>
      <c r="FV1090">
        <v>5665</v>
      </c>
      <c r="FW1090">
        <v>1283505</v>
      </c>
      <c r="FX1090">
        <v>-21516276</v>
      </c>
      <c r="FZ1090">
        <v>993482</v>
      </c>
      <c r="GA1090">
        <v>906081</v>
      </c>
      <c r="GB1090">
        <v>1899563</v>
      </c>
      <c r="GC1090">
        <v>251171</v>
      </c>
      <c r="GL1090">
        <v>-121638</v>
      </c>
      <c r="GM1090">
        <v>122379</v>
      </c>
      <c r="GN1090">
        <v>-63042</v>
      </c>
      <c r="GO1090">
        <v>-54556</v>
      </c>
      <c r="GP1090">
        <v>64794</v>
      </c>
      <c r="GQ1090">
        <v>-18079636</v>
      </c>
      <c r="GR1090">
        <v>-5151463</v>
      </c>
      <c r="GS1090">
        <v>-5085670</v>
      </c>
      <c r="GW1090">
        <v>-65793</v>
      </c>
      <c r="HA1090">
        <v>-17080</v>
      </c>
      <c r="HB1090">
        <v>-49401</v>
      </c>
      <c r="HE1090">
        <v>-5217944</v>
      </c>
      <c r="HG1090">
        <v>72471760</v>
      </c>
    </row>
    <row r="1091" spans="1:215" x14ac:dyDescent="0.25">
      <c r="A1091">
        <v>78</v>
      </c>
      <c r="B1091" t="s">
        <v>1105</v>
      </c>
      <c r="C1091">
        <v>2010</v>
      </c>
      <c r="E1091" t="s">
        <v>1106</v>
      </c>
      <c r="F1091">
        <v>1921</v>
      </c>
      <c r="G1091">
        <v>0</v>
      </c>
      <c r="I1091">
        <v>0</v>
      </c>
      <c r="J1091" t="s">
        <v>1092</v>
      </c>
      <c r="K1091" t="s">
        <v>1093</v>
      </c>
      <c r="L1091" t="s">
        <v>1093</v>
      </c>
      <c r="M1091">
        <v>2</v>
      </c>
      <c r="N1091" t="s">
        <v>625</v>
      </c>
      <c r="O1091">
        <v>1</v>
      </c>
      <c r="P1091" t="s">
        <v>616</v>
      </c>
      <c r="Q1091" t="s">
        <v>626</v>
      </c>
      <c r="R1091">
        <v>2</v>
      </c>
      <c r="S1091">
        <v>1</v>
      </c>
      <c r="T1091" s="60">
        <v>40359</v>
      </c>
      <c r="U1091" s="60">
        <v>40359</v>
      </c>
      <c r="V1091" s="60">
        <v>40359</v>
      </c>
      <c r="W1091" t="s">
        <v>759</v>
      </c>
      <c r="X1091" t="s">
        <v>1108</v>
      </c>
      <c r="Y1091" t="s">
        <v>619</v>
      </c>
      <c r="Z1091">
        <v>2.9999998999999999E-2</v>
      </c>
      <c r="AA1091">
        <v>7.9999998000000003E-2</v>
      </c>
      <c r="AB1091">
        <v>4</v>
      </c>
      <c r="AC1091">
        <v>0</v>
      </c>
      <c r="AD1091">
        <v>5</v>
      </c>
      <c r="AE1091">
        <v>1</v>
      </c>
      <c r="AF1091">
        <v>1</v>
      </c>
      <c r="BP1091" s="60">
        <v>40359</v>
      </c>
      <c r="BQ1091">
        <v>88544400</v>
      </c>
      <c r="BR1091">
        <v>88318800</v>
      </c>
      <c r="BS1091">
        <v>1.0029999999999999</v>
      </c>
      <c r="BT1091">
        <v>-225600</v>
      </c>
      <c r="BV1091">
        <v>14792100</v>
      </c>
      <c r="BW1091">
        <v>925506</v>
      </c>
      <c r="BX1091">
        <v>1</v>
      </c>
      <c r="BY1091">
        <v>0</v>
      </c>
      <c r="BZ1091">
        <v>0</v>
      </c>
      <c r="CA1091">
        <v>0</v>
      </c>
      <c r="CC1091">
        <v>0.12100001000000001</v>
      </c>
      <c r="CE1091">
        <v>-5.8000002000000002E-2</v>
      </c>
      <c r="CG1091">
        <v>2.1999999999999999E-2</v>
      </c>
      <c r="CJ1091">
        <v>2.7000000999999999E-2</v>
      </c>
      <c r="CR1091">
        <v>1</v>
      </c>
      <c r="CS1091">
        <v>0</v>
      </c>
      <c r="CT1091">
        <v>0</v>
      </c>
      <c r="CU1091">
        <v>0</v>
      </c>
      <c r="CV1091">
        <v>0.56200004000000003</v>
      </c>
      <c r="CW1091">
        <v>0.44400001</v>
      </c>
      <c r="CX1091">
        <v>0.11799999999999999</v>
      </c>
      <c r="CY1091">
        <v>0.25</v>
      </c>
      <c r="CZ1091">
        <v>0.17699999999999999</v>
      </c>
      <c r="DA1091">
        <v>0</v>
      </c>
      <c r="DB1091">
        <v>9.3999997000000002E-2</v>
      </c>
      <c r="DC1091">
        <v>1.4E-2</v>
      </c>
      <c r="DD1091">
        <v>7.9999998000000003E-2</v>
      </c>
      <c r="DE1091">
        <v>0</v>
      </c>
      <c r="DF1091">
        <v>2013</v>
      </c>
      <c r="DG1091">
        <v>0.1114</v>
      </c>
      <c r="DH1091">
        <v>4.3E-3</v>
      </c>
      <c r="DI1091">
        <v>0.1071</v>
      </c>
      <c r="DJ1091">
        <v>6.2567583999999996E-2</v>
      </c>
      <c r="DK1091">
        <v>6.6867581999999995E-2</v>
      </c>
      <c r="DR1091">
        <v>0</v>
      </c>
      <c r="DS1091">
        <v>0</v>
      </c>
      <c r="DT1091">
        <v>0</v>
      </c>
      <c r="DU1091">
        <v>1</v>
      </c>
      <c r="DV1091">
        <v>285774</v>
      </c>
      <c r="DW1091">
        <v>14792100</v>
      </c>
      <c r="DZ1091">
        <v>71.224997999999999</v>
      </c>
      <c r="EC1091">
        <v>141716</v>
      </c>
      <c r="ED1091">
        <v>5455154</v>
      </c>
      <c r="EF1091">
        <v>38.493999000000002</v>
      </c>
      <c r="EG1091">
        <v>134560</v>
      </c>
      <c r="EN1091">
        <v>2066</v>
      </c>
      <c r="EP1091">
        <v>5090</v>
      </c>
      <c r="ES1091">
        <v>0</v>
      </c>
      <c r="EV1091">
        <v>427490</v>
      </c>
      <c r="EW1091">
        <v>0</v>
      </c>
      <c r="EX1091">
        <v>0</v>
      </c>
      <c r="FB1091">
        <v>50542000</v>
      </c>
      <c r="FI1091">
        <v>76844896</v>
      </c>
      <c r="FM1091">
        <v>23161</v>
      </c>
      <c r="FN1091">
        <v>-2538</v>
      </c>
      <c r="FP1091">
        <v>139369</v>
      </c>
      <c r="FQ1091">
        <v>925506</v>
      </c>
      <c r="FV1091">
        <v>6037</v>
      </c>
      <c r="FW1091">
        <v>1070912</v>
      </c>
      <c r="FX1091">
        <v>6776648</v>
      </c>
      <c r="FZ1091">
        <v>907324</v>
      </c>
      <c r="GA1091">
        <v>779110</v>
      </c>
      <c r="GB1091">
        <v>1686434</v>
      </c>
      <c r="GC1091">
        <v>278368</v>
      </c>
      <c r="GL1091">
        <v>-102400</v>
      </c>
      <c r="GM1091">
        <v>15996</v>
      </c>
      <c r="GN1091">
        <v>1779</v>
      </c>
      <c r="GO1091">
        <v>4317</v>
      </c>
      <c r="GP1091">
        <v>22229</v>
      </c>
      <c r="GQ1091">
        <v>9773127</v>
      </c>
      <c r="GR1091">
        <v>-5333788</v>
      </c>
      <c r="GS1091">
        <v>-5275028</v>
      </c>
      <c r="GW1091">
        <v>-58760</v>
      </c>
      <c r="HA1091">
        <v>-17071</v>
      </c>
      <c r="HB1091">
        <v>-49088</v>
      </c>
      <c r="HE1091">
        <v>-5399947</v>
      </c>
      <c r="HG1091">
        <v>76844936</v>
      </c>
    </row>
    <row r="1092" spans="1:215" x14ac:dyDescent="0.25">
      <c r="A1092">
        <v>78</v>
      </c>
      <c r="B1092" t="s">
        <v>1105</v>
      </c>
      <c r="C1092">
        <v>2011</v>
      </c>
      <c r="E1092" t="s">
        <v>1106</v>
      </c>
      <c r="F1092">
        <v>1921</v>
      </c>
      <c r="G1092">
        <v>0</v>
      </c>
      <c r="I1092">
        <v>0</v>
      </c>
      <c r="J1092" t="s">
        <v>1092</v>
      </c>
      <c r="K1092" t="s">
        <v>1093</v>
      </c>
      <c r="L1092" t="s">
        <v>1093</v>
      </c>
      <c r="M1092">
        <v>2</v>
      </c>
      <c r="N1092" t="s">
        <v>625</v>
      </c>
      <c r="O1092">
        <v>1</v>
      </c>
      <c r="P1092" t="s">
        <v>616</v>
      </c>
      <c r="Q1092" t="s">
        <v>626</v>
      </c>
      <c r="R1092">
        <v>2</v>
      </c>
      <c r="S1092">
        <v>1</v>
      </c>
      <c r="T1092" s="60">
        <v>40724</v>
      </c>
      <c r="U1092" s="60">
        <v>40724</v>
      </c>
      <c r="V1092" s="60">
        <v>40724</v>
      </c>
      <c r="W1092" t="s">
        <v>759</v>
      </c>
      <c r="X1092" t="s">
        <v>1108</v>
      </c>
      <c r="Y1092" t="s">
        <v>619</v>
      </c>
      <c r="Z1092">
        <v>2.9999998999999999E-2</v>
      </c>
      <c r="AA1092">
        <v>7.9999998000000003E-2</v>
      </c>
      <c r="AB1092">
        <v>4</v>
      </c>
      <c r="AC1092">
        <v>0</v>
      </c>
      <c r="AD1092">
        <v>5</v>
      </c>
      <c r="AE1092">
        <v>1</v>
      </c>
      <c r="AF1092">
        <v>1</v>
      </c>
      <c r="BP1092" s="60">
        <v>40724</v>
      </c>
      <c r="BQ1092">
        <v>86892200</v>
      </c>
      <c r="BR1092">
        <v>89824896</v>
      </c>
      <c r="BS1092">
        <v>0.96699995000000005</v>
      </c>
      <c r="BT1092">
        <v>2932700</v>
      </c>
      <c r="BV1092">
        <v>14732900</v>
      </c>
      <c r="BW1092">
        <v>1389415</v>
      </c>
      <c r="BX1092">
        <v>1</v>
      </c>
      <c r="BY1092">
        <v>0</v>
      </c>
      <c r="BZ1092">
        <v>0</v>
      </c>
      <c r="CA1092">
        <v>0</v>
      </c>
      <c r="CC1092">
        <v>0.23200001000000001</v>
      </c>
      <c r="CE1092">
        <v>3.2000002E-2</v>
      </c>
      <c r="CG1092">
        <v>4.1999999000000003E-2</v>
      </c>
      <c r="CJ1092">
        <v>5.5E-2</v>
      </c>
      <c r="CR1092">
        <v>1</v>
      </c>
      <c r="CS1092">
        <v>0</v>
      </c>
      <c r="CT1092">
        <v>0</v>
      </c>
      <c r="CU1092">
        <v>0</v>
      </c>
      <c r="CV1092">
        <v>0.58499997999999997</v>
      </c>
      <c r="CW1092">
        <v>0.45299998000000002</v>
      </c>
      <c r="CX1092">
        <v>0.13200000000000001</v>
      </c>
      <c r="CY1092">
        <v>0.2</v>
      </c>
      <c r="CZ1092">
        <v>0.13900000000000001</v>
      </c>
      <c r="DA1092">
        <v>0</v>
      </c>
      <c r="DB1092">
        <v>9.8000005000000001E-2</v>
      </c>
      <c r="DC1092">
        <v>3.5000000000000003E-2</v>
      </c>
      <c r="DD1092">
        <v>8.1999995000000006E-2</v>
      </c>
      <c r="DE1092">
        <v>0</v>
      </c>
      <c r="DF1092">
        <v>2014</v>
      </c>
      <c r="DG1092">
        <v>0.11840000000000001</v>
      </c>
      <c r="DH1092">
        <v>3.8999999999999998E-3</v>
      </c>
      <c r="DI1092">
        <v>0.1144</v>
      </c>
      <c r="DJ1092">
        <v>9.4306960999999995E-2</v>
      </c>
      <c r="DK1092">
        <v>9.8206959999999996E-2</v>
      </c>
      <c r="DR1092">
        <v>0</v>
      </c>
      <c r="DS1092">
        <v>0</v>
      </c>
      <c r="DT1092">
        <v>0</v>
      </c>
      <c r="DU1092">
        <v>1</v>
      </c>
      <c r="DV1092">
        <v>280435</v>
      </c>
      <c r="DW1092">
        <v>14732900</v>
      </c>
      <c r="DZ1092">
        <v>72.946999000000005</v>
      </c>
      <c r="EC1092">
        <v>146843</v>
      </c>
      <c r="ED1092">
        <v>5826583</v>
      </c>
      <c r="EF1092">
        <v>39.679001</v>
      </c>
      <c r="EG1092">
        <v>139573</v>
      </c>
      <c r="EN1092">
        <v>2060</v>
      </c>
      <c r="EP1092">
        <v>5210</v>
      </c>
      <c r="ES1092">
        <v>0</v>
      </c>
      <c r="EV1092">
        <v>427278</v>
      </c>
      <c r="EW1092">
        <v>0</v>
      </c>
      <c r="EX1092">
        <v>0</v>
      </c>
      <c r="FB1092">
        <v>54499768</v>
      </c>
      <c r="FI1092">
        <v>89889696</v>
      </c>
      <c r="FM1092">
        <v>919</v>
      </c>
      <c r="FN1092">
        <v>-1792</v>
      </c>
      <c r="FP1092">
        <v>154327</v>
      </c>
      <c r="FQ1092">
        <v>1277040</v>
      </c>
      <c r="FU1092">
        <v>112375</v>
      </c>
      <c r="FV1092">
        <v>2144</v>
      </c>
      <c r="FW1092">
        <v>1545886</v>
      </c>
      <c r="FX1092">
        <v>15395105</v>
      </c>
      <c r="FZ1092">
        <v>822340</v>
      </c>
      <c r="GA1092">
        <v>837642</v>
      </c>
      <c r="GB1092">
        <v>1659982</v>
      </c>
      <c r="GC1092">
        <v>272202</v>
      </c>
      <c r="GL1092">
        <v>-97605</v>
      </c>
      <c r="GM1092">
        <v>12669</v>
      </c>
      <c r="GN1092">
        <v>-526</v>
      </c>
      <c r="GO1092">
        <v>1266</v>
      </c>
      <c r="GP1092">
        <v>7669</v>
      </c>
      <c r="GQ1092">
        <v>18796300</v>
      </c>
      <c r="GR1092">
        <v>-5681007</v>
      </c>
      <c r="GS1092">
        <v>-5629918</v>
      </c>
      <c r="GW1092">
        <v>-51089</v>
      </c>
      <c r="HA1092">
        <v>-20348</v>
      </c>
      <c r="HB1092">
        <v>-50159</v>
      </c>
      <c r="HE1092">
        <v>-5751514</v>
      </c>
      <c r="HG1092">
        <v>89889728</v>
      </c>
    </row>
    <row r="1093" spans="1:215" x14ac:dyDescent="0.25">
      <c r="A1093">
        <v>78</v>
      </c>
      <c r="B1093" t="s">
        <v>1105</v>
      </c>
      <c r="C1093">
        <v>2012</v>
      </c>
      <c r="E1093" t="s">
        <v>1106</v>
      </c>
      <c r="F1093">
        <v>1921</v>
      </c>
      <c r="G1093">
        <v>0</v>
      </c>
      <c r="I1093">
        <v>0</v>
      </c>
      <c r="J1093" t="s">
        <v>1092</v>
      </c>
      <c r="K1093" t="s">
        <v>1093</v>
      </c>
      <c r="L1093" t="s">
        <v>1093</v>
      </c>
      <c r="M1093">
        <v>2</v>
      </c>
      <c r="N1093" t="s">
        <v>625</v>
      </c>
      <c r="O1093">
        <v>1</v>
      </c>
      <c r="P1093" t="s">
        <v>616</v>
      </c>
      <c r="Q1093" t="s">
        <v>626</v>
      </c>
      <c r="R1093">
        <v>2</v>
      </c>
      <c r="S1093">
        <v>1</v>
      </c>
      <c r="T1093" s="60">
        <v>41090</v>
      </c>
      <c r="U1093" s="60">
        <v>41090</v>
      </c>
      <c r="V1093" s="60">
        <v>41090</v>
      </c>
      <c r="W1093" t="s">
        <v>759</v>
      </c>
      <c r="X1093" t="s">
        <v>1108</v>
      </c>
      <c r="Y1093" t="s">
        <v>619</v>
      </c>
      <c r="Z1093">
        <v>2.9999998999999999E-2</v>
      </c>
      <c r="AA1093">
        <v>7.9999998000000003E-2</v>
      </c>
      <c r="AB1093">
        <v>4</v>
      </c>
      <c r="AC1093">
        <v>0</v>
      </c>
      <c r="AD1093">
        <v>5</v>
      </c>
      <c r="AE1093">
        <v>1</v>
      </c>
      <c r="AF1093">
        <v>1</v>
      </c>
      <c r="AI1093" t="s">
        <v>1109</v>
      </c>
      <c r="AJ1093" t="s">
        <v>1110</v>
      </c>
      <c r="AO1093">
        <v>88056264</v>
      </c>
      <c r="AP1093">
        <v>82681856</v>
      </c>
      <c r="AQ1093">
        <v>-4489976</v>
      </c>
      <c r="AR1093">
        <v>0</v>
      </c>
      <c r="AS1093">
        <v>0</v>
      </c>
      <c r="AT1093">
        <v>0</v>
      </c>
      <c r="AU1093">
        <v>1</v>
      </c>
      <c r="AV1093">
        <v>2</v>
      </c>
      <c r="AX1093">
        <v>0</v>
      </c>
      <c r="AY1093">
        <v>0.80000000999999998</v>
      </c>
      <c r="AZ1093">
        <v>5</v>
      </c>
      <c r="BA1093">
        <v>1</v>
      </c>
      <c r="BB1093">
        <v>1</v>
      </c>
      <c r="BC1093">
        <v>1</v>
      </c>
      <c r="BE1093">
        <v>0</v>
      </c>
      <c r="BP1093" s="60">
        <v>41090</v>
      </c>
      <c r="BQ1093">
        <v>82871400</v>
      </c>
      <c r="BR1093">
        <v>92250896</v>
      </c>
      <c r="BS1093">
        <v>0.89800000000000002</v>
      </c>
      <c r="BT1093">
        <v>9379500</v>
      </c>
      <c r="BV1093">
        <v>14640800</v>
      </c>
      <c r="BW1093">
        <v>1628491</v>
      </c>
      <c r="BX1093">
        <v>1</v>
      </c>
      <c r="BY1093">
        <v>0</v>
      </c>
      <c r="BZ1093">
        <v>0</v>
      </c>
      <c r="CA1093">
        <v>0</v>
      </c>
      <c r="CC1093">
        <v>2.7999999000000001E-2</v>
      </c>
      <c r="CE1093">
        <v>0.124</v>
      </c>
      <c r="CG1093">
        <v>1.0999999999999999E-2</v>
      </c>
      <c r="CJ1093">
        <v>6.6000000000000003E-2</v>
      </c>
      <c r="CR1093">
        <v>1</v>
      </c>
      <c r="CS1093">
        <v>0</v>
      </c>
      <c r="CT1093">
        <v>0</v>
      </c>
      <c r="CU1093">
        <v>0</v>
      </c>
      <c r="CV1093">
        <v>0.57200002999999999</v>
      </c>
      <c r="CW1093">
        <v>0.42400001999999998</v>
      </c>
      <c r="CX1093">
        <v>0.14799999999999999</v>
      </c>
      <c r="CY1093">
        <v>0.19800000000000001</v>
      </c>
      <c r="CZ1093">
        <v>0</v>
      </c>
      <c r="DA1093">
        <v>0</v>
      </c>
      <c r="DB1093">
        <v>0.11</v>
      </c>
      <c r="DC1093">
        <v>3.4000002000000001E-2</v>
      </c>
      <c r="DD1093">
        <v>8.6000003000000005E-2</v>
      </c>
      <c r="DE1093">
        <v>0</v>
      </c>
      <c r="DF1093">
        <v>2015</v>
      </c>
      <c r="DG1093">
        <v>0.16219998999999999</v>
      </c>
      <c r="DH1093">
        <v>3.7000000000000002E-3</v>
      </c>
      <c r="DI1093">
        <v>0.1585</v>
      </c>
      <c r="DJ1093">
        <v>0.11122964</v>
      </c>
      <c r="DK1093">
        <v>0.11492964999999999</v>
      </c>
      <c r="DR1093">
        <v>0</v>
      </c>
      <c r="DS1093">
        <v>0</v>
      </c>
      <c r="DT1093">
        <v>0</v>
      </c>
      <c r="DU1093">
        <v>1</v>
      </c>
      <c r="DV1093">
        <v>277273</v>
      </c>
      <c r="DW1093">
        <v>14640800</v>
      </c>
      <c r="DX1093">
        <v>42.599997999999999</v>
      </c>
      <c r="DY1093">
        <v>11</v>
      </c>
      <c r="DZ1093">
        <v>52.802833999999997</v>
      </c>
      <c r="EC1093">
        <v>149812</v>
      </c>
      <c r="ED1093">
        <v>6049384.5</v>
      </c>
      <c r="EF1093">
        <v>40.380001</v>
      </c>
      <c r="EG1093">
        <v>142363</v>
      </c>
      <c r="EN1093">
        <v>2075</v>
      </c>
      <c r="EP1093">
        <v>5374</v>
      </c>
      <c r="ES1093">
        <v>0</v>
      </c>
      <c r="EV1093">
        <v>427085</v>
      </c>
      <c r="EW1093">
        <v>1</v>
      </c>
      <c r="EX1093">
        <v>0</v>
      </c>
      <c r="EZ1093">
        <v>51895464</v>
      </c>
      <c r="FA1093">
        <v>243491</v>
      </c>
      <c r="FB1093">
        <v>56037768</v>
      </c>
      <c r="FI1093">
        <v>88056264</v>
      </c>
      <c r="FM1093">
        <v>2776</v>
      </c>
      <c r="FN1093">
        <v>-1676</v>
      </c>
      <c r="FP1093">
        <v>138583</v>
      </c>
      <c r="FQ1093">
        <v>1627593</v>
      </c>
      <c r="FU1093">
        <v>898</v>
      </c>
      <c r="FV1093">
        <v>4188</v>
      </c>
      <c r="FW1093">
        <v>1771262</v>
      </c>
      <c r="FX1093">
        <v>659957</v>
      </c>
      <c r="FZ1093">
        <v>744984</v>
      </c>
      <c r="GA1093">
        <v>898813</v>
      </c>
      <c r="GB1093">
        <v>1643797</v>
      </c>
      <c r="GC1093">
        <v>251832</v>
      </c>
      <c r="GL1093">
        <v>-205827</v>
      </c>
      <c r="GM1093">
        <v>12335</v>
      </c>
      <c r="GN1093">
        <v>1679</v>
      </c>
      <c r="GO1093">
        <v>3355</v>
      </c>
      <c r="GP1093">
        <v>8713</v>
      </c>
      <c r="GQ1093">
        <v>4146524</v>
      </c>
      <c r="GR1093">
        <v>-5907795</v>
      </c>
      <c r="GS1093">
        <v>-5849376</v>
      </c>
      <c r="GW1093">
        <v>-58419</v>
      </c>
      <c r="HA1093">
        <v>-19732</v>
      </c>
      <c r="HB1093">
        <v>-52457</v>
      </c>
      <c r="HE1093">
        <v>-5979984</v>
      </c>
      <c r="HG1093">
        <v>88056264</v>
      </c>
    </row>
    <row r="1094" spans="1:215" x14ac:dyDescent="0.25">
      <c r="A1094">
        <v>78</v>
      </c>
      <c r="B1094" t="s">
        <v>1105</v>
      </c>
      <c r="C1094">
        <v>2013</v>
      </c>
      <c r="E1094" t="s">
        <v>1106</v>
      </c>
      <c r="F1094">
        <v>1921</v>
      </c>
      <c r="G1094">
        <v>0</v>
      </c>
      <c r="I1094">
        <v>0</v>
      </c>
      <c r="J1094" t="s">
        <v>1092</v>
      </c>
      <c r="K1094" t="s">
        <v>1093</v>
      </c>
      <c r="L1094" t="s">
        <v>1093</v>
      </c>
      <c r="M1094">
        <v>2</v>
      </c>
      <c r="N1094" t="s">
        <v>625</v>
      </c>
      <c r="O1094">
        <v>1</v>
      </c>
      <c r="P1094" t="s">
        <v>616</v>
      </c>
      <c r="Q1094" t="s">
        <v>626</v>
      </c>
      <c r="R1094">
        <v>2</v>
      </c>
      <c r="S1094">
        <v>1</v>
      </c>
      <c r="T1094" s="60">
        <v>41455</v>
      </c>
      <c r="U1094" s="60">
        <v>41455</v>
      </c>
      <c r="V1094" s="60">
        <v>41455</v>
      </c>
      <c r="AI1094" t="s">
        <v>1111</v>
      </c>
      <c r="AJ1094" t="s">
        <v>1110</v>
      </c>
      <c r="AO1094">
        <v>95367024</v>
      </c>
      <c r="AP1094">
        <v>82531752</v>
      </c>
      <c r="AQ1094">
        <v>-4414440</v>
      </c>
      <c r="AR1094">
        <v>0</v>
      </c>
      <c r="AS1094">
        <v>0</v>
      </c>
      <c r="AT1094">
        <v>0</v>
      </c>
      <c r="AU1094">
        <v>1</v>
      </c>
      <c r="AV1094">
        <v>2</v>
      </c>
      <c r="AX1094">
        <v>0</v>
      </c>
      <c r="AY1094">
        <v>0.80000000999999998</v>
      </c>
      <c r="AZ1094">
        <v>5</v>
      </c>
      <c r="BA1094">
        <v>1</v>
      </c>
      <c r="BB1094">
        <v>1</v>
      </c>
      <c r="BC1094">
        <v>1</v>
      </c>
      <c r="BE1094">
        <v>0</v>
      </c>
      <c r="BP1094" s="60">
        <v>41455</v>
      </c>
      <c r="BQ1094">
        <v>82742496</v>
      </c>
      <c r="BR1094">
        <v>94538800</v>
      </c>
      <c r="BS1094">
        <v>0.875</v>
      </c>
      <c r="BT1094">
        <v>11796300</v>
      </c>
      <c r="BV1094">
        <v>14647800</v>
      </c>
      <c r="BW1094">
        <v>1734908</v>
      </c>
      <c r="BX1094">
        <v>1</v>
      </c>
      <c r="BY1094">
        <v>0</v>
      </c>
      <c r="BZ1094">
        <v>0</v>
      </c>
      <c r="CA1094">
        <v>0</v>
      </c>
      <c r="CC1094">
        <v>0.13699998999999999</v>
      </c>
      <c r="CE1094">
        <v>0.13</v>
      </c>
      <c r="CG1094">
        <v>5.1999996999999999E-2</v>
      </c>
      <c r="CJ1094">
        <v>7.5000002999999996E-2</v>
      </c>
      <c r="CR1094">
        <v>1</v>
      </c>
      <c r="CS1094">
        <v>0</v>
      </c>
      <c r="CT1094">
        <v>0</v>
      </c>
      <c r="CU1094">
        <v>0</v>
      </c>
      <c r="CV1094">
        <v>0.61480003999999999</v>
      </c>
      <c r="CW1094">
        <v>0.42740001999999999</v>
      </c>
      <c r="CX1094">
        <v>0.18740000000000001</v>
      </c>
      <c r="CY1094">
        <v>0.18709998999999999</v>
      </c>
      <c r="CZ1094">
        <v>0</v>
      </c>
      <c r="DA1094">
        <v>0</v>
      </c>
      <c r="DB1094">
        <v>7.6999999999999999E-2</v>
      </c>
      <c r="DC1094">
        <v>2.6500002000000002E-2</v>
      </c>
      <c r="DD1094">
        <v>9.4599999000000004E-2</v>
      </c>
      <c r="DE1094">
        <v>0</v>
      </c>
      <c r="DF1094">
        <v>2016</v>
      </c>
      <c r="DG1094">
        <v>0.17519999999999999</v>
      </c>
      <c r="DH1094">
        <v>3.8999999999999998E-3</v>
      </c>
      <c r="DI1094">
        <v>0.17129999000000001</v>
      </c>
      <c r="DJ1094">
        <v>0.11844154</v>
      </c>
      <c r="DK1094">
        <v>0.12234154</v>
      </c>
      <c r="DR1094">
        <v>0</v>
      </c>
      <c r="DS1094">
        <v>0</v>
      </c>
      <c r="DT1094">
        <v>0</v>
      </c>
      <c r="DU1094">
        <v>1</v>
      </c>
      <c r="DV1094">
        <v>273328</v>
      </c>
      <c r="DW1094">
        <v>14647800</v>
      </c>
      <c r="DZ1094">
        <v>53.590556999999997</v>
      </c>
      <c r="EC1094">
        <v>152822</v>
      </c>
      <c r="ED1094">
        <v>6272678.5</v>
      </c>
      <c r="EF1094">
        <v>41.045650000000002</v>
      </c>
      <c r="EG1094">
        <v>152822</v>
      </c>
      <c r="ES1094">
        <v>0</v>
      </c>
      <c r="EV1094">
        <v>426150</v>
      </c>
      <c r="EW1094">
        <v>1</v>
      </c>
      <c r="EX1094">
        <v>1</v>
      </c>
      <c r="FB1094">
        <v>57495476</v>
      </c>
      <c r="FM1094">
        <v>9224</v>
      </c>
      <c r="FN1094">
        <v>-1910</v>
      </c>
      <c r="FP1094">
        <v>128903</v>
      </c>
      <c r="FQ1094">
        <v>1734908</v>
      </c>
      <c r="FV1094">
        <v>4522</v>
      </c>
      <c r="FW1094">
        <v>1868333</v>
      </c>
      <c r="FX1094">
        <v>9635631</v>
      </c>
      <c r="FZ1094">
        <v>650539</v>
      </c>
      <c r="GA1094">
        <v>1198994</v>
      </c>
      <c r="GB1094">
        <v>1849533</v>
      </c>
      <c r="GC1094">
        <v>302520</v>
      </c>
      <c r="GL1094">
        <v>-212639</v>
      </c>
      <c r="GM1094">
        <v>8703</v>
      </c>
      <c r="GN1094">
        <v>8092</v>
      </c>
      <c r="GO1094">
        <v>10002</v>
      </c>
      <c r="GP1094">
        <v>35416</v>
      </c>
      <c r="GQ1094">
        <v>13504813</v>
      </c>
      <c r="GR1094">
        <v>-6118849</v>
      </c>
      <c r="GS1094">
        <v>-6062304</v>
      </c>
      <c r="GW1094">
        <v>-56545</v>
      </c>
      <c r="HA1094">
        <v>-20869</v>
      </c>
      <c r="HB1094">
        <v>-54338</v>
      </c>
      <c r="HE1094">
        <v>-6194056</v>
      </c>
      <c r="HG1094">
        <v>95367024</v>
      </c>
    </row>
    <row r="1095" spans="1:215" x14ac:dyDescent="0.25">
      <c r="A1095">
        <v>78</v>
      </c>
      <c r="B1095" t="s">
        <v>1105</v>
      </c>
      <c r="C1095">
        <v>2014</v>
      </c>
      <c r="E1095" t="s">
        <v>1106</v>
      </c>
      <c r="F1095">
        <v>1921</v>
      </c>
      <c r="G1095">
        <v>0</v>
      </c>
      <c r="I1095">
        <v>0</v>
      </c>
      <c r="J1095" t="s">
        <v>1092</v>
      </c>
      <c r="K1095" t="s">
        <v>1093</v>
      </c>
      <c r="L1095" t="s">
        <v>1093</v>
      </c>
      <c r="M1095">
        <v>2</v>
      </c>
      <c r="N1095" t="s">
        <v>625</v>
      </c>
      <c r="O1095">
        <v>1</v>
      </c>
      <c r="P1095" t="s">
        <v>616</v>
      </c>
      <c r="Q1095" t="s">
        <v>626</v>
      </c>
      <c r="R1095">
        <v>2</v>
      </c>
      <c r="S1095">
        <v>1</v>
      </c>
      <c r="T1095" s="60">
        <v>41820</v>
      </c>
      <c r="U1095" s="60">
        <v>41820</v>
      </c>
      <c r="BY1095">
        <v>0</v>
      </c>
      <c r="BZ1095">
        <v>0</v>
      </c>
      <c r="CA1095">
        <v>0</v>
      </c>
      <c r="CC1095">
        <v>0.18200000999999999</v>
      </c>
      <c r="CE1095">
        <v>0.11399999</v>
      </c>
      <c r="CG1095">
        <v>0.13800000000000001</v>
      </c>
      <c r="CJ1095">
        <v>7.6999999999999999E-2</v>
      </c>
      <c r="CS1095">
        <v>0</v>
      </c>
      <c r="CT1095">
        <v>0</v>
      </c>
      <c r="CU1095">
        <v>0</v>
      </c>
      <c r="CV1095">
        <v>0.61939995999999997</v>
      </c>
      <c r="CW1095">
        <v>0.41459997999999998</v>
      </c>
      <c r="CX1095">
        <v>0.20479998999999999</v>
      </c>
      <c r="CY1095">
        <v>0.19689998</v>
      </c>
      <c r="CZ1095">
        <v>0</v>
      </c>
      <c r="DA1095">
        <v>0</v>
      </c>
      <c r="DB1095">
        <v>7.1900003000000004E-2</v>
      </c>
      <c r="DC1095">
        <v>2.0399998999999999E-2</v>
      </c>
      <c r="DD1095">
        <v>9.1400005000000006E-2</v>
      </c>
      <c r="DE1095">
        <v>0</v>
      </c>
      <c r="DR1095">
        <v>0</v>
      </c>
      <c r="DS1095">
        <v>0</v>
      </c>
      <c r="DT1095">
        <v>0</v>
      </c>
      <c r="DU1095">
        <v>0</v>
      </c>
      <c r="DV1095">
        <v>270039</v>
      </c>
      <c r="DW1095">
        <v>14771300</v>
      </c>
      <c r="DZ1095">
        <v>54.700619000000003</v>
      </c>
      <c r="EC1095">
        <v>155931</v>
      </c>
      <c r="ED1095">
        <v>6494493</v>
      </c>
      <c r="EF1095">
        <v>41.649788000000001</v>
      </c>
      <c r="EG1095">
        <v>155931</v>
      </c>
      <c r="EV1095">
        <v>425970</v>
      </c>
      <c r="EW1095">
        <v>1</v>
      </c>
      <c r="EX1095">
        <v>1</v>
      </c>
      <c r="FM1095">
        <v>13517</v>
      </c>
      <c r="FN1095">
        <v>-1704</v>
      </c>
      <c r="FP1095">
        <v>120762</v>
      </c>
      <c r="FQ1095">
        <v>2400386</v>
      </c>
      <c r="FV1095">
        <v>1365</v>
      </c>
      <c r="FW1095">
        <v>2522513</v>
      </c>
      <c r="FX1095">
        <v>14601733</v>
      </c>
      <c r="FZ1095">
        <v>650905</v>
      </c>
      <c r="GA1095">
        <v>1287878</v>
      </c>
      <c r="GB1095">
        <v>1938783</v>
      </c>
      <c r="GC1095">
        <v>308474</v>
      </c>
      <c r="GL1095">
        <v>-229376</v>
      </c>
      <c r="GM1095">
        <v>670</v>
      </c>
      <c r="GN1095">
        <v>8419</v>
      </c>
      <c r="GO1095">
        <v>10123</v>
      </c>
      <c r="GP1095">
        <v>22483</v>
      </c>
      <c r="GQ1095">
        <v>19187216</v>
      </c>
      <c r="GR1095">
        <v>-6324546</v>
      </c>
      <c r="GS1095">
        <v>-6273994</v>
      </c>
      <c r="GW1095">
        <v>-50552</v>
      </c>
      <c r="HA1095">
        <v>-18992</v>
      </c>
      <c r="HB1095">
        <v>-55616</v>
      </c>
      <c r="HE1095">
        <v>-6399154</v>
      </c>
      <c r="HG1095">
        <v>108155080</v>
      </c>
    </row>
    <row r="1096" spans="1:215" x14ac:dyDescent="0.25">
      <c r="A1096">
        <v>79</v>
      </c>
      <c r="B1096" t="s">
        <v>1112</v>
      </c>
      <c r="C1096">
        <v>2001</v>
      </c>
      <c r="E1096" t="s">
        <v>1113</v>
      </c>
      <c r="F1096">
        <v>1941</v>
      </c>
      <c r="G1096">
        <v>0</v>
      </c>
      <c r="I1096">
        <v>0</v>
      </c>
      <c r="J1096" t="s">
        <v>1114</v>
      </c>
      <c r="K1096" t="s">
        <v>1115</v>
      </c>
      <c r="L1096" t="s">
        <v>1115</v>
      </c>
      <c r="M1096">
        <v>5</v>
      </c>
      <c r="N1096" t="s">
        <v>721</v>
      </c>
      <c r="O1096">
        <v>1</v>
      </c>
      <c r="P1096" t="s">
        <v>616</v>
      </c>
      <c r="Q1096" t="s">
        <v>626</v>
      </c>
      <c r="R1096">
        <v>2</v>
      </c>
      <c r="S1096">
        <v>1</v>
      </c>
      <c r="T1096" s="60">
        <v>37072</v>
      </c>
      <c r="U1096" s="60">
        <v>36891</v>
      </c>
      <c r="V1096" s="60">
        <v>36891</v>
      </c>
      <c r="BP1096" s="60">
        <v>36891</v>
      </c>
      <c r="BQ1096">
        <v>9892805</v>
      </c>
      <c r="BR1096">
        <v>9967548</v>
      </c>
      <c r="BS1096">
        <v>0.99300003000000003</v>
      </c>
      <c r="BT1096">
        <v>74743.187999999995</v>
      </c>
      <c r="BV1096">
        <v>3344615</v>
      </c>
      <c r="BW1096">
        <v>179238</v>
      </c>
      <c r="BX1096">
        <v>1</v>
      </c>
      <c r="BY1096">
        <v>0</v>
      </c>
      <c r="BZ1096">
        <v>0</v>
      </c>
      <c r="CA1096">
        <v>0</v>
      </c>
      <c r="CC1096">
        <v>-2.0399998999999999E-2</v>
      </c>
      <c r="CR1096">
        <v>1</v>
      </c>
      <c r="CS1096">
        <v>0</v>
      </c>
      <c r="CT1096">
        <v>0</v>
      </c>
      <c r="CU1096">
        <v>0</v>
      </c>
      <c r="CV1096">
        <v>0.61720001999999996</v>
      </c>
      <c r="CW1096">
        <v>0.61720001999999996</v>
      </c>
      <c r="CX1096">
        <v>0</v>
      </c>
      <c r="CY1096">
        <v>0.33439999999999998</v>
      </c>
      <c r="CZ1096">
        <v>0</v>
      </c>
      <c r="DA1096">
        <v>0</v>
      </c>
      <c r="DB1096">
        <v>3.0099998999999999E-2</v>
      </c>
      <c r="DC1096">
        <v>0</v>
      </c>
      <c r="DD1096">
        <v>1.8300001E-2</v>
      </c>
      <c r="DE1096">
        <v>0</v>
      </c>
      <c r="DF1096">
        <v>2002</v>
      </c>
      <c r="DR1096">
        <v>0</v>
      </c>
      <c r="DS1096">
        <v>0</v>
      </c>
      <c r="DT1096">
        <v>0</v>
      </c>
      <c r="DU1096">
        <v>0</v>
      </c>
      <c r="DV1096">
        <v>118580</v>
      </c>
      <c r="DW1096">
        <v>3597768.8</v>
      </c>
      <c r="DZ1096">
        <v>30.340434999999999</v>
      </c>
      <c r="EC1096">
        <v>31352</v>
      </c>
      <c r="ED1096">
        <v>392704.94</v>
      </c>
      <c r="EF1096">
        <v>12.525674</v>
      </c>
      <c r="EG1096">
        <v>21636</v>
      </c>
      <c r="EH1096">
        <v>278494.96999999997</v>
      </c>
      <c r="EN1096">
        <v>5852</v>
      </c>
      <c r="EO1096">
        <v>64020.906000000003</v>
      </c>
      <c r="EP1096">
        <v>3864</v>
      </c>
      <c r="ES1096">
        <v>0</v>
      </c>
      <c r="EV1096">
        <v>149932</v>
      </c>
      <c r="EW1096">
        <v>1</v>
      </c>
      <c r="EX1096">
        <v>1</v>
      </c>
      <c r="FB1096">
        <v>3827999</v>
      </c>
      <c r="FP1096">
        <v>221467</v>
      </c>
      <c r="FQ1096">
        <v>182464</v>
      </c>
      <c r="FV1096">
        <v>0</v>
      </c>
      <c r="FW1096">
        <v>403931</v>
      </c>
      <c r="FX1096">
        <v>-149291</v>
      </c>
      <c r="GL1096">
        <v>-102558</v>
      </c>
      <c r="GP1096">
        <v>4606</v>
      </c>
      <c r="GQ1096">
        <v>156688</v>
      </c>
      <c r="GR1096">
        <v>-360471</v>
      </c>
      <c r="GS1096">
        <v>-360471</v>
      </c>
      <c r="HA1096">
        <v>-55486</v>
      </c>
      <c r="HB1096">
        <v>-3164</v>
      </c>
      <c r="HD1096">
        <v>-1</v>
      </c>
      <c r="HE1096">
        <v>-419122</v>
      </c>
      <c r="HG1096">
        <v>11487495</v>
      </c>
    </row>
    <row r="1097" spans="1:215" x14ac:dyDescent="0.25">
      <c r="A1097">
        <v>79</v>
      </c>
      <c r="B1097" t="s">
        <v>1112</v>
      </c>
      <c r="C1097">
        <v>2002</v>
      </c>
      <c r="E1097" t="s">
        <v>1113</v>
      </c>
      <c r="F1097">
        <v>1941</v>
      </c>
      <c r="G1097">
        <v>0</v>
      </c>
      <c r="I1097">
        <v>0</v>
      </c>
      <c r="J1097" t="s">
        <v>1114</v>
      </c>
      <c r="K1097" t="s">
        <v>1115</v>
      </c>
      <c r="L1097" t="s">
        <v>1115</v>
      </c>
      <c r="M1097">
        <v>5</v>
      </c>
      <c r="N1097" t="s">
        <v>721</v>
      </c>
      <c r="O1097">
        <v>1</v>
      </c>
      <c r="P1097" t="s">
        <v>616</v>
      </c>
      <c r="Q1097" t="s">
        <v>626</v>
      </c>
      <c r="R1097">
        <v>2</v>
      </c>
      <c r="S1097">
        <v>1</v>
      </c>
      <c r="T1097" s="60">
        <v>37437</v>
      </c>
      <c r="U1097" s="60">
        <v>37256</v>
      </c>
      <c r="V1097" s="60">
        <v>37256</v>
      </c>
      <c r="W1097" t="s">
        <v>1116</v>
      </c>
      <c r="X1097" t="s">
        <v>774</v>
      </c>
      <c r="Y1097" t="s">
        <v>627</v>
      </c>
      <c r="Z1097">
        <v>3.7500000999999998E-2</v>
      </c>
      <c r="AA1097">
        <v>7.2499997999999996E-2</v>
      </c>
      <c r="AB1097">
        <v>1</v>
      </c>
      <c r="AC1097">
        <v>0</v>
      </c>
      <c r="AD1097">
        <v>1</v>
      </c>
      <c r="AE1097">
        <v>1</v>
      </c>
      <c r="AF1097">
        <v>3</v>
      </c>
      <c r="BP1097" s="60">
        <v>37256</v>
      </c>
      <c r="BQ1097">
        <v>10764032</v>
      </c>
      <c r="BR1097">
        <v>10836460</v>
      </c>
      <c r="BS1097">
        <v>0.99300003000000003</v>
      </c>
      <c r="BT1097">
        <v>72427.633000000002</v>
      </c>
      <c r="BV1097">
        <v>3597768.8</v>
      </c>
      <c r="BW1097">
        <v>192170</v>
      </c>
      <c r="BX1097">
        <v>1</v>
      </c>
      <c r="BY1097">
        <v>0</v>
      </c>
      <c r="BZ1097">
        <v>0</v>
      </c>
      <c r="CA1097">
        <v>0</v>
      </c>
      <c r="CC1097">
        <v>-4.0399997999999999E-2</v>
      </c>
      <c r="CR1097">
        <v>1</v>
      </c>
      <c r="CS1097">
        <v>0</v>
      </c>
      <c r="CT1097">
        <v>0</v>
      </c>
      <c r="CU1097">
        <v>0</v>
      </c>
      <c r="CV1097">
        <v>0.56019998000000004</v>
      </c>
      <c r="CW1097">
        <v>0.56019998000000004</v>
      </c>
      <c r="CX1097">
        <v>0</v>
      </c>
      <c r="CY1097">
        <v>0.38169997999999999</v>
      </c>
      <c r="CZ1097">
        <v>0</v>
      </c>
      <c r="DA1097">
        <v>0</v>
      </c>
      <c r="DB1097">
        <v>3.6199997999999997E-2</v>
      </c>
      <c r="DC1097">
        <v>0</v>
      </c>
      <c r="DD1097">
        <v>2.1899999999999999E-2</v>
      </c>
      <c r="DE1097">
        <v>0</v>
      </c>
      <c r="DF1097">
        <v>2003</v>
      </c>
      <c r="DG1097">
        <v>0.10905015</v>
      </c>
      <c r="DH1097">
        <v>5.9999998999999998E-2</v>
      </c>
      <c r="DI1097">
        <v>4.9050145000000003E-2</v>
      </c>
      <c r="DJ1097">
        <v>5.3413659000000002E-2</v>
      </c>
      <c r="DK1097">
        <v>0.11341366</v>
      </c>
      <c r="DR1097">
        <v>0</v>
      </c>
      <c r="DS1097">
        <v>0</v>
      </c>
      <c r="DT1097">
        <v>0</v>
      </c>
      <c r="DU1097">
        <v>1</v>
      </c>
      <c r="DV1097">
        <v>117654</v>
      </c>
      <c r="DW1097">
        <v>3746396.3</v>
      </c>
      <c r="DZ1097">
        <v>31.842489</v>
      </c>
      <c r="EA1097">
        <v>18294</v>
      </c>
      <c r="EC1097">
        <v>32951</v>
      </c>
      <c r="ED1097">
        <v>431080.53</v>
      </c>
      <c r="EF1097">
        <v>13.082471999999999</v>
      </c>
      <c r="EG1097">
        <v>22763</v>
      </c>
      <c r="EH1097">
        <v>306921.94</v>
      </c>
      <c r="EN1097">
        <v>6212</v>
      </c>
      <c r="EO1097">
        <v>92033.875</v>
      </c>
      <c r="EP1097">
        <v>3976</v>
      </c>
      <c r="ES1097">
        <v>0</v>
      </c>
      <c r="EV1097">
        <v>168899</v>
      </c>
      <c r="EW1097">
        <v>1</v>
      </c>
      <c r="EX1097">
        <v>1</v>
      </c>
      <c r="FB1097">
        <v>4032515.5</v>
      </c>
      <c r="FP1097">
        <v>233372</v>
      </c>
      <c r="FQ1097">
        <v>193505</v>
      </c>
      <c r="FV1097">
        <v>0</v>
      </c>
      <c r="FW1097">
        <v>426877</v>
      </c>
      <c r="FX1097">
        <v>-400994</v>
      </c>
      <c r="GL1097">
        <v>-51143</v>
      </c>
      <c r="GP1097">
        <v>4645</v>
      </c>
      <c r="GQ1097">
        <v>-20615</v>
      </c>
      <c r="GR1097">
        <v>-398272</v>
      </c>
      <c r="GS1097">
        <v>-398272</v>
      </c>
      <c r="HA1097">
        <v>-47588</v>
      </c>
      <c r="HB1097">
        <v>-2734</v>
      </c>
      <c r="HE1097">
        <v>-448594</v>
      </c>
      <c r="HG1097">
        <v>11018286</v>
      </c>
    </row>
    <row r="1098" spans="1:215" x14ac:dyDescent="0.25">
      <c r="A1098">
        <v>79</v>
      </c>
      <c r="B1098" t="s">
        <v>1112</v>
      </c>
      <c r="C1098">
        <v>2003</v>
      </c>
      <c r="E1098" t="s">
        <v>1113</v>
      </c>
      <c r="F1098">
        <v>1941</v>
      </c>
      <c r="G1098">
        <v>0</v>
      </c>
      <c r="I1098">
        <v>0</v>
      </c>
      <c r="J1098" t="s">
        <v>1114</v>
      </c>
      <c r="K1098" t="s">
        <v>1115</v>
      </c>
      <c r="L1098" t="s">
        <v>1115</v>
      </c>
      <c r="M1098">
        <v>5</v>
      </c>
      <c r="N1098" t="s">
        <v>721</v>
      </c>
      <c r="O1098">
        <v>1</v>
      </c>
      <c r="P1098" t="s">
        <v>616</v>
      </c>
      <c r="Q1098" t="s">
        <v>626</v>
      </c>
      <c r="R1098">
        <v>2</v>
      </c>
      <c r="S1098">
        <v>1</v>
      </c>
      <c r="T1098" s="60">
        <v>37802</v>
      </c>
      <c r="U1098" s="60">
        <v>37621</v>
      </c>
      <c r="V1098" s="60">
        <v>37621</v>
      </c>
      <c r="W1098" t="s">
        <v>1116</v>
      </c>
      <c r="X1098" t="s">
        <v>774</v>
      </c>
      <c r="Y1098" t="s">
        <v>627</v>
      </c>
      <c r="Z1098">
        <v>3.7500000999999998E-2</v>
      </c>
      <c r="AA1098">
        <v>7.2499997999999996E-2</v>
      </c>
      <c r="AB1098">
        <v>1</v>
      </c>
      <c r="AC1098">
        <v>0</v>
      </c>
      <c r="AD1098">
        <v>1</v>
      </c>
      <c r="AE1098">
        <v>1</v>
      </c>
      <c r="AF1098">
        <v>3</v>
      </c>
      <c r="BP1098" s="60">
        <v>37621</v>
      </c>
      <c r="BQ1098">
        <v>11393460</v>
      </c>
      <c r="BR1098">
        <v>11462706</v>
      </c>
      <c r="BS1098">
        <v>0.99400001999999998</v>
      </c>
      <c r="BT1098">
        <v>69245.641000000003</v>
      </c>
      <c r="BV1098">
        <v>3746396.3</v>
      </c>
      <c r="BW1098">
        <v>233753</v>
      </c>
      <c r="BX1098">
        <v>1</v>
      </c>
      <c r="BY1098">
        <v>0</v>
      </c>
      <c r="BZ1098">
        <v>0</v>
      </c>
      <c r="CA1098">
        <v>0</v>
      </c>
      <c r="CC1098">
        <v>7.5599998000000002E-2</v>
      </c>
      <c r="CD1098">
        <v>1.4400001000000001E-2</v>
      </c>
      <c r="CE1098">
        <v>1.2999999999999999E-3</v>
      </c>
      <c r="CG1098">
        <v>3.9999999000000001E-2</v>
      </c>
      <c r="CR1098">
        <v>1</v>
      </c>
      <c r="CS1098">
        <v>0</v>
      </c>
      <c r="CT1098">
        <v>0</v>
      </c>
      <c r="CU1098">
        <v>0</v>
      </c>
      <c r="CV1098">
        <v>0.50959997999999995</v>
      </c>
      <c r="CW1098">
        <v>0.43959999</v>
      </c>
      <c r="CX1098">
        <v>7.0000000000000007E-2</v>
      </c>
      <c r="CY1098">
        <v>0.45249999000000002</v>
      </c>
      <c r="CZ1098">
        <v>0</v>
      </c>
      <c r="DA1098">
        <v>0</v>
      </c>
      <c r="DB1098">
        <v>2.9300000999999999E-2</v>
      </c>
      <c r="DC1098">
        <v>0</v>
      </c>
      <c r="DD1098">
        <v>8.6999999999999994E-3</v>
      </c>
      <c r="DE1098">
        <v>0</v>
      </c>
      <c r="DF1098">
        <v>2004</v>
      </c>
      <c r="DG1098">
        <v>0.10904750000000001</v>
      </c>
      <c r="DH1098">
        <v>5.9999998999999998E-2</v>
      </c>
      <c r="DI1098">
        <v>4.9047500000000001E-2</v>
      </c>
      <c r="DJ1098">
        <v>6.2394093999999997E-2</v>
      </c>
      <c r="DK1098">
        <v>0.12239409</v>
      </c>
      <c r="DR1098">
        <v>0</v>
      </c>
      <c r="DS1098">
        <v>0</v>
      </c>
      <c r="DT1098">
        <v>0</v>
      </c>
      <c r="DU1098">
        <v>1</v>
      </c>
      <c r="DV1098">
        <v>119755</v>
      </c>
      <c r="DW1098">
        <v>3898476</v>
      </c>
      <c r="DZ1098">
        <v>32.553764000000001</v>
      </c>
      <c r="EA1098">
        <v>16664</v>
      </c>
      <c r="EC1098">
        <v>34861</v>
      </c>
      <c r="ED1098">
        <v>487542.13</v>
      </c>
      <c r="EF1098">
        <v>13.985315999999999</v>
      </c>
      <c r="EG1098">
        <v>24183</v>
      </c>
      <c r="EH1098">
        <v>349902.69</v>
      </c>
      <c r="EN1098">
        <v>6528</v>
      </c>
      <c r="EO1098">
        <v>101435.54</v>
      </c>
      <c r="EP1098">
        <v>4150</v>
      </c>
      <c r="ES1098">
        <v>0</v>
      </c>
      <c r="EV1098">
        <v>171280</v>
      </c>
      <c r="EW1098">
        <v>1</v>
      </c>
      <c r="EX1098">
        <v>1</v>
      </c>
      <c r="FB1098">
        <v>4066965.8</v>
      </c>
      <c r="FP1098">
        <v>255340</v>
      </c>
      <c r="FQ1098">
        <v>236274</v>
      </c>
      <c r="FV1098">
        <v>0</v>
      </c>
      <c r="FW1098">
        <v>491614</v>
      </c>
      <c r="FX1098">
        <v>935031</v>
      </c>
      <c r="GL1098">
        <v>-45399</v>
      </c>
      <c r="GP1098">
        <v>4532</v>
      </c>
      <c r="GQ1098">
        <v>1385778</v>
      </c>
      <c r="GR1098">
        <v>-436649</v>
      </c>
      <c r="GS1098">
        <v>-436649</v>
      </c>
      <c r="HA1098">
        <v>-47095</v>
      </c>
      <c r="HB1098">
        <v>-2464</v>
      </c>
      <c r="HE1098">
        <v>-486208</v>
      </c>
      <c r="HG1098">
        <v>11917856</v>
      </c>
    </row>
    <row r="1099" spans="1:215" x14ac:dyDescent="0.25">
      <c r="A1099">
        <v>79</v>
      </c>
      <c r="B1099" t="s">
        <v>1112</v>
      </c>
      <c r="C1099">
        <v>2004</v>
      </c>
      <c r="E1099" t="s">
        <v>1113</v>
      </c>
      <c r="F1099">
        <v>1941</v>
      </c>
      <c r="G1099">
        <v>0</v>
      </c>
      <c r="I1099">
        <v>0</v>
      </c>
      <c r="J1099" t="s">
        <v>1114</v>
      </c>
      <c r="K1099" t="s">
        <v>1115</v>
      </c>
      <c r="L1099" t="s">
        <v>1115</v>
      </c>
      <c r="M1099">
        <v>5</v>
      </c>
      <c r="N1099" t="s">
        <v>721</v>
      </c>
      <c r="O1099">
        <v>1</v>
      </c>
      <c r="P1099" t="s">
        <v>616</v>
      </c>
      <c r="Q1099" t="s">
        <v>626</v>
      </c>
      <c r="R1099">
        <v>2</v>
      </c>
      <c r="S1099">
        <v>1</v>
      </c>
      <c r="T1099" s="60">
        <v>38168</v>
      </c>
      <c r="U1099" s="60">
        <v>37986</v>
      </c>
      <c r="V1099" s="60">
        <v>37986</v>
      </c>
      <c r="W1099" t="s">
        <v>1116</v>
      </c>
      <c r="X1099" t="s">
        <v>774</v>
      </c>
      <c r="Y1099" t="s">
        <v>627</v>
      </c>
      <c r="Z1099">
        <v>3.7500000999999998E-2</v>
      </c>
      <c r="AA1099">
        <v>7.2499997999999996E-2</v>
      </c>
      <c r="AB1099">
        <v>1</v>
      </c>
      <c r="AC1099">
        <v>0</v>
      </c>
      <c r="AD1099">
        <v>1</v>
      </c>
      <c r="AE1099">
        <v>1</v>
      </c>
      <c r="AF1099">
        <v>3</v>
      </c>
      <c r="BP1099" s="60">
        <v>37986</v>
      </c>
      <c r="BQ1099">
        <v>12364380</v>
      </c>
      <c r="BR1099">
        <v>12455503</v>
      </c>
      <c r="BS1099">
        <v>0.99300003000000003</v>
      </c>
      <c r="BT1099">
        <v>91123.508000000002</v>
      </c>
      <c r="BV1099">
        <v>3898476</v>
      </c>
      <c r="BW1099">
        <v>208092</v>
      </c>
      <c r="BX1099">
        <v>1</v>
      </c>
      <c r="BY1099">
        <v>0</v>
      </c>
      <c r="BZ1099">
        <v>0</v>
      </c>
      <c r="CA1099">
        <v>0</v>
      </c>
      <c r="CC1099">
        <v>0.12100001000000001</v>
      </c>
      <c r="CD1099">
        <v>9.7700007000000005E-2</v>
      </c>
      <c r="CE1099">
        <v>4.8499998000000002E-2</v>
      </c>
      <c r="CG1099">
        <v>4.1799999999999997E-2</v>
      </c>
      <c r="CR1099">
        <v>1</v>
      </c>
      <c r="CS1099">
        <v>0</v>
      </c>
      <c r="CT1099">
        <v>0</v>
      </c>
      <c r="CU1099">
        <v>0</v>
      </c>
      <c r="CV1099">
        <v>0.59259998999999997</v>
      </c>
      <c r="CW1099">
        <v>0.51169997</v>
      </c>
      <c r="CX1099">
        <v>8.0899999E-2</v>
      </c>
      <c r="CY1099">
        <v>0.36620000000000003</v>
      </c>
      <c r="CZ1099">
        <v>0</v>
      </c>
      <c r="DA1099">
        <v>0</v>
      </c>
      <c r="DB1099">
        <v>2.9000001000000001E-2</v>
      </c>
      <c r="DC1099">
        <v>0</v>
      </c>
      <c r="DD1099">
        <v>1.2200001E-2</v>
      </c>
      <c r="DE1099">
        <v>0</v>
      </c>
      <c r="DF1099">
        <v>2005</v>
      </c>
      <c r="DG1099">
        <v>0.10905020999999999</v>
      </c>
      <c r="DH1099">
        <v>5.9999998999999998E-2</v>
      </c>
      <c r="DI1099">
        <v>4.9050207999999998E-2</v>
      </c>
      <c r="DJ1099">
        <v>5.3377780999999999E-2</v>
      </c>
      <c r="DK1099">
        <v>0.11337778</v>
      </c>
      <c r="DR1099">
        <v>0</v>
      </c>
      <c r="DS1099">
        <v>0</v>
      </c>
      <c r="DT1099">
        <v>0</v>
      </c>
      <c r="DU1099">
        <v>1</v>
      </c>
      <c r="DV1099">
        <v>121262</v>
      </c>
      <c r="DW1099">
        <v>4088169.8</v>
      </c>
      <c r="DZ1099">
        <v>33.713527999999997</v>
      </c>
      <c r="EA1099">
        <v>16503</v>
      </c>
      <c r="EC1099">
        <v>36728</v>
      </c>
      <c r="ED1099">
        <v>525195.63</v>
      </c>
      <c r="EF1099">
        <v>14.299598</v>
      </c>
      <c r="EG1099">
        <v>25592</v>
      </c>
      <c r="EH1099">
        <v>379886.91</v>
      </c>
      <c r="EN1099">
        <v>6842</v>
      </c>
      <c r="EO1099">
        <v>107152.18</v>
      </c>
      <c r="EP1099">
        <v>4294</v>
      </c>
      <c r="ES1099">
        <v>0</v>
      </c>
      <c r="EV1099">
        <v>174493</v>
      </c>
      <c r="EW1099">
        <v>1</v>
      </c>
      <c r="EX1099">
        <v>1</v>
      </c>
      <c r="FB1099">
        <v>4604695</v>
      </c>
      <c r="FP1099">
        <v>268970</v>
      </c>
      <c r="FQ1099">
        <v>207326</v>
      </c>
      <c r="FV1099">
        <v>0</v>
      </c>
      <c r="FW1099">
        <v>476296</v>
      </c>
      <c r="FX1099">
        <v>1479473</v>
      </c>
      <c r="GL1099">
        <v>-51183</v>
      </c>
      <c r="GP1099">
        <v>4623</v>
      </c>
      <c r="GQ1099">
        <v>1909209</v>
      </c>
      <c r="GR1099">
        <v>-493602</v>
      </c>
      <c r="GS1099">
        <v>-493602</v>
      </c>
      <c r="HA1099">
        <v>-63255</v>
      </c>
      <c r="HB1099">
        <v>-3149</v>
      </c>
      <c r="HE1099">
        <v>-560006</v>
      </c>
      <c r="HG1099">
        <v>13267059</v>
      </c>
    </row>
    <row r="1100" spans="1:215" x14ac:dyDescent="0.25">
      <c r="A1100">
        <v>79</v>
      </c>
      <c r="B1100" t="s">
        <v>1112</v>
      </c>
      <c r="C1100">
        <v>2005</v>
      </c>
      <c r="E1100" t="s">
        <v>1113</v>
      </c>
      <c r="F1100">
        <v>1941</v>
      </c>
      <c r="G1100">
        <v>0</v>
      </c>
      <c r="I1100">
        <v>0</v>
      </c>
      <c r="J1100" t="s">
        <v>1114</v>
      </c>
      <c r="K1100" t="s">
        <v>1115</v>
      </c>
      <c r="L1100" t="s">
        <v>1115</v>
      </c>
      <c r="M1100">
        <v>5</v>
      </c>
      <c r="N1100" t="s">
        <v>721</v>
      </c>
      <c r="O1100">
        <v>1</v>
      </c>
      <c r="P1100" t="s">
        <v>616</v>
      </c>
      <c r="Q1100" t="s">
        <v>626</v>
      </c>
      <c r="R1100">
        <v>2</v>
      </c>
      <c r="S1100">
        <v>1</v>
      </c>
      <c r="T1100" s="60">
        <v>38533</v>
      </c>
      <c r="U1100" s="60">
        <v>38352</v>
      </c>
      <c r="V1100" s="60">
        <v>38352</v>
      </c>
      <c r="W1100" t="s">
        <v>1116</v>
      </c>
      <c r="X1100" t="s">
        <v>774</v>
      </c>
      <c r="Y1100" t="s">
        <v>627</v>
      </c>
      <c r="Z1100">
        <v>3.7500000999999998E-2</v>
      </c>
      <c r="AA1100">
        <v>7.2499997999999996E-2</v>
      </c>
      <c r="AB1100">
        <v>1</v>
      </c>
      <c r="AC1100">
        <v>0</v>
      </c>
      <c r="AD1100">
        <v>1</v>
      </c>
      <c r="AE1100">
        <v>1</v>
      </c>
      <c r="AF1100">
        <v>3</v>
      </c>
      <c r="BP1100" s="60">
        <v>38352</v>
      </c>
      <c r="BQ1100">
        <v>13377297</v>
      </c>
      <c r="BR1100">
        <v>13466189</v>
      </c>
      <c r="BS1100">
        <v>0.99300003000000003</v>
      </c>
      <c r="BT1100">
        <v>88892.116999999998</v>
      </c>
      <c r="BV1100">
        <v>4088169.8</v>
      </c>
      <c r="BW1100">
        <v>216097</v>
      </c>
      <c r="BX1100">
        <v>1</v>
      </c>
      <c r="BY1100">
        <v>0</v>
      </c>
      <c r="BZ1100">
        <v>0</v>
      </c>
      <c r="CA1100">
        <v>0</v>
      </c>
      <c r="CC1100">
        <v>9.8500006000000001E-2</v>
      </c>
      <c r="CD1100">
        <v>0.10920000000000001</v>
      </c>
      <c r="CE1100">
        <v>9.7900002999999999E-2</v>
      </c>
      <c r="CG1100">
        <v>4.3099999E-2</v>
      </c>
      <c r="CR1100">
        <v>1</v>
      </c>
      <c r="CS1100">
        <v>0</v>
      </c>
      <c r="CT1100">
        <v>0</v>
      </c>
      <c r="CU1100">
        <v>0</v>
      </c>
      <c r="CV1100">
        <v>0.58230000999999998</v>
      </c>
      <c r="CW1100">
        <v>0.49280000000000002</v>
      </c>
      <c r="CX1100">
        <v>8.9499994999999999E-2</v>
      </c>
      <c r="CY1100">
        <v>0.37509998999999999</v>
      </c>
      <c r="CZ1100">
        <v>0</v>
      </c>
      <c r="DA1100">
        <v>0</v>
      </c>
      <c r="DB1100">
        <v>2.5499999999999998E-2</v>
      </c>
      <c r="DC1100">
        <v>0</v>
      </c>
      <c r="DD1100">
        <v>1.7100001E-2</v>
      </c>
      <c r="DE1100">
        <v>0</v>
      </c>
      <c r="DF1100">
        <v>2006</v>
      </c>
      <c r="DG1100">
        <v>0.10906326</v>
      </c>
      <c r="DH1100">
        <v>5.9999998999999998E-2</v>
      </c>
      <c r="DI1100">
        <v>4.9063257999999998E-2</v>
      </c>
      <c r="DJ1100">
        <v>5.2859105000000003E-2</v>
      </c>
      <c r="DK1100">
        <v>0.1128591</v>
      </c>
      <c r="DR1100">
        <v>0</v>
      </c>
      <c r="DS1100">
        <v>0</v>
      </c>
      <c r="DT1100">
        <v>0</v>
      </c>
      <c r="DU1100">
        <v>1</v>
      </c>
      <c r="DV1100">
        <v>123015</v>
      </c>
      <c r="DW1100">
        <v>4241334</v>
      </c>
      <c r="DZ1100">
        <v>34.478183999999999</v>
      </c>
      <c r="EA1100">
        <v>18240</v>
      </c>
      <c r="EC1100">
        <v>38448</v>
      </c>
      <c r="ED1100">
        <v>574977.25</v>
      </c>
      <c r="EF1100">
        <v>14.954673</v>
      </c>
      <c r="EG1100">
        <v>26895</v>
      </c>
      <c r="EH1100">
        <v>419247.28</v>
      </c>
      <c r="EN1100">
        <v>7130</v>
      </c>
      <c r="EO1100">
        <v>114820.29</v>
      </c>
      <c r="EP1100">
        <v>4423</v>
      </c>
      <c r="ES1100">
        <v>0</v>
      </c>
      <c r="EV1100">
        <v>179703</v>
      </c>
      <c r="EW1100">
        <v>1</v>
      </c>
      <c r="EX1100">
        <v>1</v>
      </c>
      <c r="FB1100">
        <v>5063891</v>
      </c>
      <c r="FP1100">
        <v>264782</v>
      </c>
      <c r="FQ1100">
        <v>213873</v>
      </c>
      <c r="FV1100">
        <v>0</v>
      </c>
      <c r="FW1100">
        <v>478655</v>
      </c>
      <c r="FX1100">
        <v>1376674</v>
      </c>
      <c r="GL1100">
        <v>-82183</v>
      </c>
      <c r="GP1100">
        <v>4790</v>
      </c>
      <c r="GQ1100">
        <v>1777936</v>
      </c>
      <c r="GR1100">
        <v>-530803</v>
      </c>
      <c r="GS1100">
        <v>-530803</v>
      </c>
      <c r="HA1100">
        <v>-64012</v>
      </c>
      <c r="HB1100">
        <v>-5533</v>
      </c>
      <c r="HE1100">
        <v>-600348</v>
      </c>
      <c r="HG1100">
        <v>14444647</v>
      </c>
    </row>
    <row r="1101" spans="1:215" x14ac:dyDescent="0.25">
      <c r="A1101">
        <v>79</v>
      </c>
      <c r="B1101" t="s">
        <v>1112</v>
      </c>
      <c r="C1101">
        <v>2006</v>
      </c>
      <c r="E1101" t="s">
        <v>1113</v>
      </c>
      <c r="F1101">
        <v>1941</v>
      </c>
      <c r="G1101">
        <v>0</v>
      </c>
      <c r="I1101">
        <v>0</v>
      </c>
      <c r="J1101" t="s">
        <v>1114</v>
      </c>
      <c r="K1101" t="s">
        <v>1115</v>
      </c>
      <c r="L1101" t="s">
        <v>1115</v>
      </c>
      <c r="M1101">
        <v>5</v>
      </c>
      <c r="N1101" t="s">
        <v>721</v>
      </c>
      <c r="O1101">
        <v>1</v>
      </c>
      <c r="P1101" t="s">
        <v>616</v>
      </c>
      <c r="Q1101" t="s">
        <v>626</v>
      </c>
      <c r="R1101">
        <v>2</v>
      </c>
      <c r="S1101">
        <v>1</v>
      </c>
      <c r="T1101" s="60">
        <v>38898</v>
      </c>
      <c r="U1101" s="60">
        <v>38717</v>
      </c>
      <c r="V1101" s="60">
        <v>38717</v>
      </c>
      <c r="W1101" t="s">
        <v>1116</v>
      </c>
      <c r="X1101" t="s">
        <v>774</v>
      </c>
      <c r="Y1101" t="s">
        <v>627</v>
      </c>
      <c r="Z1101">
        <v>3.7500000999999998E-2</v>
      </c>
      <c r="AA1101">
        <v>7.2499997999999996E-2</v>
      </c>
      <c r="AB1101">
        <v>1</v>
      </c>
      <c r="AC1101">
        <v>0</v>
      </c>
      <c r="AD1101">
        <v>1</v>
      </c>
      <c r="AE1101">
        <v>1</v>
      </c>
      <c r="AF1101">
        <v>3</v>
      </c>
      <c r="BP1101" s="60">
        <v>38717</v>
      </c>
      <c r="BQ1101">
        <v>14395849</v>
      </c>
      <c r="BR1101">
        <v>14480208</v>
      </c>
      <c r="BS1101">
        <v>0.99400001999999998</v>
      </c>
      <c r="BT1101">
        <v>84359.008000000002</v>
      </c>
      <c r="BV1101">
        <v>4241334</v>
      </c>
      <c r="BW1101">
        <v>226665</v>
      </c>
      <c r="BX1101">
        <v>1</v>
      </c>
      <c r="BY1101">
        <v>0</v>
      </c>
      <c r="BZ1101">
        <v>0</v>
      </c>
      <c r="CA1101">
        <v>0</v>
      </c>
      <c r="CC1101">
        <v>7.2300002000000002E-2</v>
      </c>
      <c r="CD1101">
        <v>8.5299999000000001E-2</v>
      </c>
      <c r="CE1101">
        <v>9.6799998999999998E-2</v>
      </c>
      <c r="CG1101">
        <v>6.3100003000000002E-2</v>
      </c>
      <c r="CR1101">
        <v>1</v>
      </c>
      <c r="CS1101">
        <v>0</v>
      </c>
      <c r="CT1101">
        <v>0</v>
      </c>
      <c r="CU1101">
        <v>0</v>
      </c>
      <c r="CV1101">
        <v>0.56000000000000005</v>
      </c>
      <c r="CW1101">
        <v>0.44999999000000002</v>
      </c>
      <c r="CX1101">
        <v>0.11</v>
      </c>
      <c r="CY1101">
        <v>0.38</v>
      </c>
      <c r="CZ1101">
        <v>0</v>
      </c>
      <c r="DA1101">
        <v>0</v>
      </c>
      <c r="DB1101">
        <v>3.9999999000000001E-2</v>
      </c>
      <c r="DC1101">
        <v>0</v>
      </c>
      <c r="DD1101">
        <v>0.02</v>
      </c>
      <c r="DE1101">
        <v>0</v>
      </c>
      <c r="DF1101">
        <v>2008</v>
      </c>
      <c r="DG1101">
        <v>0.10907304</v>
      </c>
      <c r="DH1101">
        <v>5.9999998999999998E-2</v>
      </c>
      <c r="DI1101">
        <v>4.9073037E-2</v>
      </c>
      <c r="DJ1101">
        <v>5.3441912000000001E-2</v>
      </c>
      <c r="DK1101">
        <v>0.11344191000000001</v>
      </c>
      <c r="DR1101">
        <v>0</v>
      </c>
      <c r="DS1101">
        <v>0</v>
      </c>
      <c r="DT1101">
        <v>0</v>
      </c>
      <c r="DU1101">
        <v>1</v>
      </c>
      <c r="DV1101">
        <v>124844</v>
      </c>
      <c r="DW1101">
        <v>4468393.5</v>
      </c>
      <c r="DZ1101">
        <v>35.791817000000002</v>
      </c>
      <c r="EA1101">
        <v>20762</v>
      </c>
      <c r="EC1101">
        <v>40574</v>
      </c>
      <c r="ED1101">
        <v>639327.25</v>
      </c>
      <c r="EF1101">
        <v>15.757068</v>
      </c>
      <c r="EG1101">
        <v>29088</v>
      </c>
      <c r="EH1101">
        <v>479404.13</v>
      </c>
      <c r="EN1101">
        <v>6930</v>
      </c>
      <c r="EO1101">
        <v>115621.97</v>
      </c>
      <c r="EP1101">
        <v>4556</v>
      </c>
      <c r="ES1101">
        <v>0</v>
      </c>
      <c r="EV1101">
        <v>186180</v>
      </c>
      <c r="EW1101">
        <v>1</v>
      </c>
      <c r="EX1101">
        <v>1</v>
      </c>
      <c r="FB1101">
        <v>5609995</v>
      </c>
      <c r="FP1101">
        <v>280700</v>
      </c>
      <c r="FQ1101">
        <v>229399</v>
      </c>
      <c r="FV1101">
        <v>0</v>
      </c>
      <c r="FW1101">
        <v>510099</v>
      </c>
      <c r="FX1101">
        <v>1191974</v>
      </c>
      <c r="GL1101">
        <v>-150114</v>
      </c>
      <c r="GP1101">
        <v>4812</v>
      </c>
      <c r="GQ1101">
        <v>1556771</v>
      </c>
      <c r="GR1101">
        <v>-584336</v>
      </c>
      <c r="GS1101">
        <v>-584336</v>
      </c>
      <c r="HA1101">
        <v>-59516</v>
      </c>
      <c r="HB1101">
        <v>-2758</v>
      </c>
      <c r="HE1101">
        <v>-646610</v>
      </c>
      <c r="HG1101">
        <v>15354808</v>
      </c>
    </row>
    <row r="1102" spans="1:215" x14ac:dyDescent="0.25">
      <c r="A1102">
        <v>79</v>
      </c>
      <c r="B1102" t="s">
        <v>1112</v>
      </c>
      <c r="C1102">
        <v>2007</v>
      </c>
      <c r="E1102" t="s">
        <v>1113</v>
      </c>
      <c r="F1102">
        <v>1941</v>
      </c>
      <c r="G1102">
        <v>0</v>
      </c>
      <c r="I1102">
        <v>0</v>
      </c>
      <c r="J1102" t="s">
        <v>1114</v>
      </c>
      <c r="K1102" t="s">
        <v>1115</v>
      </c>
      <c r="L1102" t="s">
        <v>1115</v>
      </c>
      <c r="M1102">
        <v>5</v>
      </c>
      <c r="N1102" t="s">
        <v>721</v>
      </c>
      <c r="O1102">
        <v>1</v>
      </c>
      <c r="P1102" t="s">
        <v>616</v>
      </c>
      <c r="Q1102" t="s">
        <v>626</v>
      </c>
      <c r="R1102">
        <v>2</v>
      </c>
      <c r="S1102">
        <v>1</v>
      </c>
      <c r="T1102" s="60">
        <v>39263</v>
      </c>
      <c r="U1102" s="60">
        <v>39082</v>
      </c>
      <c r="V1102" s="60">
        <v>39082</v>
      </c>
      <c r="W1102" t="s">
        <v>1116</v>
      </c>
      <c r="X1102" t="s">
        <v>774</v>
      </c>
      <c r="Y1102" t="s">
        <v>627</v>
      </c>
      <c r="Z1102">
        <v>3.7500000999999998E-2</v>
      </c>
      <c r="AA1102">
        <v>7.2499997999999996E-2</v>
      </c>
      <c r="AB1102">
        <v>1</v>
      </c>
      <c r="AC1102">
        <v>0</v>
      </c>
      <c r="AD1102">
        <v>1</v>
      </c>
      <c r="AE1102">
        <v>1</v>
      </c>
      <c r="AF1102">
        <v>3</v>
      </c>
      <c r="BP1102" s="60">
        <v>39082</v>
      </c>
      <c r="BQ1102">
        <v>15564789</v>
      </c>
      <c r="BR1102">
        <v>15643377</v>
      </c>
      <c r="BS1102">
        <v>0.995</v>
      </c>
      <c r="BT1102">
        <v>78588.297000000006</v>
      </c>
      <c r="BV1102">
        <v>4468393.5</v>
      </c>
      <c r="BW1102">
        <v>233003</v>
      </c>
      <c r="BX1102">
        <v>1</v>
      </c>
      <c r="BY1102">
        <v>0</v>
      </c>
      <c r="BZ1102">
        <v>0</v>
      </c>
      <c r="CA1102">
        <v>0</v>
      </c>
      <c r="CC1102">
        <v>0.14799999999999999</v>
      </c>
      <c r="CE1102">
        <v>0.10600001000000001</v>
      </c>
      <c r="CG1102">
        <v>0.10299999999999999</v>
      </c>
      <c r="CR1102">
        <v>1</v>
      </c>
      <c r="CS1102">
        <v>0</v>
      </c>
      <c r="CT1102">
        <v>0</v>
      </c>
      <c r="CU1102">
        <v>0</v>
      </c>
      <c r="CV1102">
        <v>0.51999998000000003</v>
      </c>
      <c r="CW1102">
        <v>0.36000000999999998</v>
      </c>
      <c r="CX1102">
        <v>0.16</v>
      </c>
      <c r="CY1102">
        <v>0.39500001000000001</v>
      </c>
      <c r="CZ1102">
        <v>0</v>
      </c>
      <c r="DA1102">
        <v>0</v>
      </c>
      <c r="DB1102">
        <v>5.0000001000000002E-2</v>
      </c>
      <c r="DC1102">
        <v>0</v>
      </c>
      <c r="DD1102">
        <v>3.5000000000000003E-2</v>
      </c>
      <c r="DE1102">
        <v>0</v>
      </c>
      <c r="DF1102">
        <v>2009</v>
      </c>
      <c r="DG1102">
        <v>0.10908211</v>
      </c>
      <c r="DH1102">
        <v>5.9999998999999998E-2</v>
      </c>
      <c r="DI1102">
        <v>4.9082111999999997E-2</v>
      </c>
      <c r="DJ1102">
        <v>5.2144691E-2</v>
      </c>
      <c r="DK1102">
        <v>0.11214469000000001</v>
      </c>
      <c r="DR1102">
        <v>0</v>
      </c>
      <c r="DS1102">
        <v>0</v>
      </c>
      <c r="DT1102">
        <v>0</v>
      </c>
      <c r="DU1102">
        <v>1</v>
      </c>
      <c r="DV1102">
        <v>127959</v>
      </c>
      <c r="DW1102">
        <v>4750682.5</v>
      </c>
      <c r="DZ1102">
        <v>37.126598000000001</v>
      </c>
      <c r="EA1102">
        <v>24907</v>
      </c>
      <c r="EC1102">
        <v>42408</v>
      </c>
      <c r="ED1102">
        <v>689369.31</v>
      </c>
      <c r="EF1102">
        <v>16.255644</v>
      </c>
      <c r="EG1102">
        <v>30133</v>
      </c>
      <c r="EH1102">
        <v>512872.69</v>
      </c>
      <c r="EN1102">
        <v>7630</v>
      </c>
      <c r="EO1102">
        <v>129628.03</v>
      </c>
      <c r="EP1102">
        <v>4645</v>
      </c>
      <c r="ES1102">
        <v>0</v>
      </c>
      <c r="EV1102">
        <v>195274</v>
      </c>
      <c r="EW1102">
        <v>1</v>
      </c>
      <c r="EX1102">
        <v>1</v>
      </c>
      <c r="FB1102">
        <v>6204879.5</v>
      </c>
      <c r="FI1102">
        <v>16674715</v>
      </c>
      <c r="FP1102">
        <v>294060</v>
      </c>
      <c r="FQ1102">
        <v>241094</v>
      </c>
      <c r="FV1102">
        <v>0</v>
      </c>
      <c r="FW1102">
        <v>535154</v>
      </c>
      <c r="FX1102">
        <v>2429190</v>
      </c>
      <c r="GL1102">
        <v>-162748</v>
      </c>
      <c r="GP1102">
        <v>5021</v>
      </c>
      <c r="GQ1102">
        <v>2806617</v>
      </c>
      <c r="GR1102">
        <v>-643257</v>
      </c>
      <c r="GS1102">
        <v>-643257</v>
      </c>
      <c r="HA1102">
        <v>-55486</v>
      </c>
      <c r="HB1102">
        <v>-4349</v>
      </c>
      <c r="HE1102">
        <v>-703092</v>
      </c>
      <c r="HG1102">
        <v>17458332</v>
      </c>
    </row>
    <row r="1103" spans="1:215" x14ac:dyDescent="0.25">
      <c r="A1103">
        <v>79</v>
      </c>
      <c r="B1103" t="s">
        <v>1112</v>
      </c>
      <c r="C1103">
        <v>2008</v>
      </c>
      <c r="E1103" t="s">
        <v>1113</v>
      </c>
      <c r="F1103">
        <v>1941</v>
      </c>
      <c r="G1103">
        <v>0</v>
      </c>
      <c r="I1103">
        <v>0</v>
      </c>
      <c r="J1103" t="s">
        <v>1114</v>
      </c>
      <c r="K1103" t="s">
        <v>1115</v>
      </c>
      <c r="L1103" t="s">
        <v>1115</v>
      </c>
      <c r="M1103">
        <v>5</v>
      </c>
      <c r="N1103" t="s">
        <v>721</v>
      </c>
      <c r="O1103">
        <v>1</v>
      </c>
      <c r="P1103" t="s">
        <v>616</v>
      </c>
      <c r="Q1103" t="s">
        <v>626</v>
      </c>
      <c r="R1103">
        <v>2</v>
      </c>
      <c r="S1103">
        <v>1</v>
      </c>
      <c r="T1103" s="60">
        <v>39629</v>
      </c>
      <c r="U1103" s="60">
        <v>39447</v>
      </c>
      <c r="V1103" s="60">
        <v>39447</v>
      </c>
      <c r="W1103" t="s">
        <v>1116</v>
      </c>
      <c r="X1103" t="s">
        <v>774</v>
      </c>
      <c r="Y1103" t="s">
        <v>627</v>
      </c>
      <c r="Z1103">
        <v>3.7500000999999998E-2</v>
      </c>
      <c r="AA1103">
        <v>7.2499997999999996E-2</v>
      </c>
      <c r="AB1103">
        <v>1</v>
      </c>
      <c r="AC1103">
        <v>0</v>
      </c>
      <c r="AD1103">
        <v>1</v>
      </c>
      <c r="AE1103">
        <v>1</v>
      </c>
      <c r="AF1103">
        <v>3</v>
      </c>
      <c r="BP1103" s="60">
        <v>39447</v>
      </c>
      <c r="BQ1103">
        <v>16791984</v>
      </c>
      <c r="BR1103">
        <v>16868148</v>
      </c>
      <c r="BS1103">
        <v>0.995</v>
      </c>
      <c r="BT1103">
        <v>76163.733999999997</v>
      </c>
      <c r="BV1103">
        <v>4750682.5</v>
      </c>
      <c r="BW1103">
        <v>246004</v>
      </c>
      <c r="BX1103">
        <v>1</v>
      </c>
      <c r="BY1103">
        <v>0</v>
      </c>
      <c r="BZ1103">
        <v>0</v>
      </c>
      <c r="CA1103">
        <v>0</v>
      </c>
      <c r="CC1103">
        <v>-2.1000000000000001E-2</v>
      </c>
      <c r="CE1103">
        <v>6.4000003E-2</v>
      </c>
      <c r="CG1103">
        <v>8.1999995000000006E-2</v>
      </c>
      <c r="CJ1103">
        <v>6.1000000999999998E-2</v>
      </c>
      <c r="CR1103">
        <v>1</v>
      </c>
      <c r="CS1103">
        <v>0</v>
      </c>
      <c r="CT1103">
        <v>0</v>
      </c>
      <c r="CU1103">
        <v>0</v>
      </c>
      <c r="CV1103">
        <v>0.5</v>
      </c>
      <c r="CW1103">
        <v>0.34</v>
      </c>
      <c r="CX1103">
        <v>0.16</v>
      </c>
      <c r="CY1103">
        <v>0.39500001000000001</v>
      </c>
      <c r="CZ1103">
        <v>0</v>
      </c>
      <c r="DA1103">
        <v>0</v>
      </c>
      <c r="DB1103">
        <v>5.9999998999999998E-2</v>
      </c>
      <c r="DC1103">
        <v>0</v>
      </c>
      <c r="DD1103">
        <v>4.5000001999999997E-2</v>
      </c>
      <c r="DE1103">
        <v>0</v>
      </c>
      <c r="DF1103">
        <v>2010</v>
      </c>
      <c r="DG1103">
        <v>0.10904762</v>
      </c>
      <c r="DH1103">
        <v>5.9999998999999998E-2</v>
      </c>
      <c r="DI1103">
        <v>4.9047627000000003E-2</v>
      </c>
      <c r="DJ1103">
        <v>5.1782875999999999E-2</v>
      </c>
      <c r="DK1103">
        <v>0.11178288</v>
      </c>
      <c r="DR1103">
        <v>0</v>
      </c>
      <c r="DS1103">
        <v>0</v>
      </c>
      <c r="DT1103">
        <v>0</v>
      </c>
      <c r="DU1103">
        <v>1</v>
      </c>
      <c r="DV1103">
        <v>123524</v>
      </c>
      <c r="DW1103">
        <v>4974741.5</v>
      </c>
      <c r="DZ1103">
        <v>40.273479000000002</v>
      </c>
      <c r="EA1103">
        <v>35276</v>
      </c>
      <c r="EC1103">
        <v>44311</v>
      </c>
      <c r="ED1103">
        <v>744668.69</v>
      </c>
      <c r="EF1103">
        <v>16.805503999999999</v>
      </c>
      <c r="EG1103">
        <v>31700</v>
      </c>
      <c r="EH1103">
        <v>560276.13</v>
      </c>
      <c r="EN1103">
        <v>7751</v>
      </c>
      <c r="EO1103">
        <v>134035.28</v>
      </c>
      <c r="EP1103">
        <v>4860</v>
      </c>
      <c r="ES1103">
        <v>0</v>
      </c>
      <c r="EV1103">
        <v>203111</v>
      </c>
      <c r="EW1103">
        <v>1</v>
      </c>
      <c r="EX1103">
        <v>1</v>
      </c>
      <c r="FB1103">
        <v>6762571.5</v>
      </c>
      <c r="FI1103">
        <v>17891088</v>
      </c>
      <c r="FP1103">
        <v>308255</v>
      </c>
      <c r="FQ1103">
        <v>256612</v>
      </c>
      <c r="FV1103">
        <v>0</v>
      </c>
      <c r="FW1103">
        <v>564867</v>
      </c>
      <c r="FX1103">
        <v>-142818</v>
      </c>
      <c r="GL1103">
        <v>-204970</v>
      </c>
      <c r="GP1103">
        <v>5178</v>
      </c>
      <c r="GQ1103">
        <v>222257</v>
      </c>
      <c r="GR1103">
        <v>-697314</v>
      </c>
      <c r="GS1103">
        <v>-697314</v>
      </c>
      <c r="HA1103">
        <v>-42204</v>
      </c>
      <c r="HB1103">
        <v>-5093</v>
      </c>
      <c r="HE1103">
        <v>-744611</v>
      </c>
      <c r="HG1103">
        <v>16935980</v>
      </c>
    </row>
    <row r="1104" spans="1:215" x14ac:dyDescent="0.25">
      <c r="A1104">
        <v>79</v>
      </c>
      <c r="B1104" t="s">
        <v>1112</v>
      </c>
      <c r="C1104">
        <v>2009</v>
      </c>
      <c r="E1104" t="s">
        <v>1113</v>
      </c>
      <c r="F1104">
        <v>1941</v>
      </c>
      <c r="G1104">
        <v>0</v>
      </c>
      <c r="I1104">
        <v>0</v>
      </c>
      <c r="J1104" t="s">
        <v>1114</v>
      </c>
      <c r="K1104" t="s">
        <v>1115</v>
      </c>
      <c r="L1104" t="s">
        <v>1115</v>
      </c>
      <c r="M1104">
        <v>5</v>
      </c>
      <c r="N1104" t="s">
        <v>721</v>
      </c>
      <c r="O1104">
        <v>1</v>
      </c>
      <c r="P1104" t="s">
        <v>616</v>
      </c>
      <c r="Q1104" t="s">
        <v>626</v>
      </c>
      <c r="R1104">
        <v>2</v>
      </c>
      <c r="S1104">
        <v>1</v>
      </c>
      <c r="T1104" s="60">
        <v>39994</v>
      </c>
      <c r="U1104" s="60">
        <v>39813</v>
      </c>
      <c r="V1104" s="60">
        <v>39813</v>
      </c>
      <c r="W1104" t="s">
        <v>1116</v>
      </c>
      <c r="X1104" t="s">
        <v>774</v>
      </c>
      <c r="Y1104" t="s">
        <v>627</v>
      </c>
      <c r="Z1104">
        <v>3.7500000999999998E-2</v>
      </c>
      <c r="AA1104">
        <v>7.2499997999999996E-2</v>
      </c>
      <c r="AB1104">
        <v>1</v>
      </c>
      <c r="AC1104">
        <v>0</v>
      </c>
      <c r="AD1104">
        <v>1</v>
      </c>
      <c r="AE1104">
        <v>1</v>
      </c>
      <c r="AF1104">
        <v>3</v>
      </c>
      <c r="BP1104" s="60">
        <v>39813</v>
      </c>
      <c r="BQ1104">
        <v>17100738</v>
      </c>
      <c r="BR1104">
        <v>17173974</v>
      </c>
      <c r="BS1104">
        <v>0.99599998999999995</v>
      </c>
      <c r="BT1104">
        <v>73235.883000000002</v>
      </c>
      <c r="BV1104">
        <v>4974741.5</v>
      </c>
      <c r="BW1104">
        <v>265690</v>
      </c>
      <c r="BX1104">
        <v>1</v>
      </c>
      <c r="BY1104">
        <v>0</v>
      </c>
      <c r="BZ1104">
        <v>0</v>
      </c>
      <c r="CA1104">
        <v>0</v>
      </c>
      <c r="CC1104">
        <v>-0.14199999999999999</v>
      </c>
      <c r="CE1104">
        <v>1.2E-2</v>
      </c>
      <c r="CG1104">
        <v>2.5999998999999999E-2</v>
      </c>
      <c r="CJ1104">
        <v>3.4000002000000001E-2</v>
      </c>
      <c r="CR1104">
        <v>1</v>
      </c>
      <c r="CS1104">
        <v>0</v>
      </c>
      <c r="CT1104">
        <v>0</v>
      </c>
      <c r="CU1104">
        <v>0</v>
      </c>
      <c r="CV1104">
        <v>0.47099998999999998</v>
      </c>
      <c r="CW1104">
        <v>0</v>
      </c>
      <c r="CX1104">
        <v>0.47099998999999998</v>
      </c>
      <c r="CY1104">
        <v>0.42099997</v>
      </c>
      <c r="CZ1104">
        <v>0</v>
      </c>
      <c r="DA1104">
        <v>0</v>
      </c>
      <c r="DB1104">
        <v>5.4000000999999999E-2</v>
      </c>
      <c r="DC1104">
        <v>0</v>
      </c>
      <c r="DD1104">
        <v>5.5E-2</v>
      </c>
      <c r="DE1104">
        <v>0</v>
      </c>
      <c r="DF1104">
        <v>2011</v>
      </c>
      <c r="DG1104">
        <v>0.14604497</v>
      </c>
      <c r="DH1104">
        <v>5.9999998999999998E-2</v>
      </c>
      <c r="DI1104">
        <v>8.6044967E-2</v>
      </c>
      <c r="DJ1104">
        <v>5.3407798999999999E-2</v>
      </c>
      <c r="DK1104">
        <v>0.1134078</v>
      </c>
      <c r="DR1104">
        <v>0</v>
      </c>
      <c r="DS1104">
        <v>0</v>
      </c>
      <c r="DT1104">
        <v>0</v>
      </c>
      <c r="DU1104">
        <v>1</v>
      </c>
      <c r="DV1104">
        <v>123398</v>
      </c>
      <c r="DW1104">
        <v>5184128</v>
      </c>
      <c r="DX1104">
        <v>43.73</v>
      </c>
      <c r="DY1104">
        <v>9.7700005000000001</v>
      </c>
      <c r="DZ1104">
        <v>42.011443999999997</v>
      </c>
      <c r="EA1104">
        <v>38076</v>
      </c>
      <c r="EC1104">
        <v>46557</v>
      </c>
      <c r="ED1104">
        <v>795849.69</v>
      </c>
      <c r="EE1104">
        <v>67.620002999999997</v>
      </c>
      <c r="EF1104">
        <v>17.094093000000001</v>
      </c>
      <c r="EG1104">
        <v>33623</v>
      </c>
      <c r="EH1104">
        <v>605628.75</v>
      </c>
      <c r="EI1104">
        <v>68.879997000000003</v>
      </c>
      <c r="EN1104">
        <v>7817</v>
      </c>
      <c r="EO1104">
        <v>136367.17000000001</v>
      </c>
      <c r="EP1104">
        <v>5117</v>
      </c>
      <c r="ES1104">
        <v>0</v>
      </c>
      <c r="EV1104">
        <v>208031</v>
      </c>
      <c r="EW1104">
        <v>1</v>
      </c>
      <c r="EX1104">
        <v>1</v>
      </c>
      <c r="FB1104">
        <v>6236829</v>
      </c>
      <c r="FI1104">
        <v>14239291</v>
      </c>
      <c r="FP1104">
        <v>326309</v>
      </c>
      <c r="FQ1104">
        <v>271363</v>
      </c>
      <c r="FV1104">
        <v>0</v>
      </c>
      <c r="FW1104">
        <v>597672</v>
      </c>
      <c r="FX1104">
        <v>-2283663</v>
      </c>
      <c r="GL1104">
        <v>-90354</v>
      </c>
      <c r="GP1104">
        <v>4793</v>
      </c>
      <c r="GQ1104">
        <v>-1771552</v>
      </c>
      <c r="GR1104">
        <v>-755196</v>
      </c>
      <c r="GS1104">
        <v>-755196</v>
      </c>
      <c r="HA1104">
        <v>-43523</v>
      </c>
      <c r="HB1104">
        <v>-5371</v>
      </c>
      <c r="HE1104">
        <v>-804090</v>
      </c>
      <c r="HG1104">
        <v>14256845</v>
      </c>
    </row>
    <row r="1105" spans="1:215" x14ac:dyDescent="0.25">
      <c r="A1105">
        <v>79</v>
      </c>
      <c r="B1105" t="s">
        <v>1112</v>
      </c>
      <c r="C1105">
        <v>2010</v>
      </c>
      <c r="E1105" t="s">
        <v>1113</v>
      </c>
      <c r="F1105">
        <v>1941</v>
      </c>
      <c r="G1105">
        <v>0</v>
      </c>
      <c r="I1105">
        <v>0</v>
      </c>
      <c r="J1105" t="s">
        <v>1114</v>
      </c>
      <c r="K1105" t="s">
        <v>1115</v>
      </c>
      <c r="L1105" t="s">
        <v>1115</v>
      </c>
      <c r="M1105">
        <v>5</v>
      </c>
      <c r="N1105" t="s">
        <v>721</v>
      </c>
      <c r="O1105">
        <v>1</v>
      </c>
      <c r="P1105" t="s">
        <v>616</v>
      </c>
      <c r="Q1105" t="s">
        <v>626</v>
      </c>
      <c r="R1105">
        <v>2</v>
      </c>
      <c r="S1105">
        <v>1</v>
      </c>
      <c r="T1105" s="60">
        <v>40359</v>
      </c>
      <c r="U1105" s="60">
        <v>40178</v>
      </c>
      <c r="V1105" s="60">
        <v>40178</v>
      </c>
      <c r="W1105" t="s">
        <v>1116</v>
      </c>
      <c r="X1105" t="s">
        <v>774</v>
      </c>
      <c r="Y1105" t="s">
        <v>627</v>
      </c>
      <c r="Z1105">
        <v>2.9999998999999999E-2</v>
      </c>
      <c r="AA1105">
        <v>7.2499997999999996E-2</v>
      </c>
      <c r="AB1105">
        <v>1</v>
      </c>
      <c r="AC1105">
        <v>0</v>
      </c>
      <c r="AD1105">
        <v>1</v>
      </c>
      <c r="AE1105">
        <v>1</v>
      </c>
      <c r="AF1105">
        <v>3</v>
      </c>
      <c r="BP1105" s="60">
        <v>40178</v>
      </c>
      <c r="BQ1105">
        <v>17723254</v>
      </c>
      <c r="BR1105">
        <v>17804792</v>
      </c>
      <c r="BS1105">
        <v>0.995</v>
      </c>
      <c r="BT1105">
        <v>81538.258000000002</v>
      </c>
      <c r="BV1105">
        <v>5184128</v>
      </c>
      <c r="BW1105">
        <v>262591</v>
      </c>
      <c r="BX1105">
        <v>1</v>
      </c>
      <c r="BY1105">
        <v>0</v>
      </c>
      <c r="BZ1105">
        <v>0</v>
      </c>
      <c r="CA1105">
        <v>0</v>
      </c>
      <c r="CC1105">
        <v>0.12</v>
      </c>
      <c r="CE1105">
        <v>0.02</v>
      </c>
      <c r="CG1105">
        <v>2.9999998999999999E-2</v>
      </c>
      <c r="CJ1105">
        <v>3.6999999999999998E-2</v>
      </c>
      <c r="CR1105">
        <v>1</v>
      </c>
      <c r="CS1105">
        <v>0</v>
      </c>
      <c r="CT1105">
        <v>0</v>
      </c>
      <c r="CU1105">
        <v>0</v>
      </c>
      <c r="CV1105">
        <v>0.47899999999999998</v>
      </c>
      <c r="CW1105">
        <v>0</v>
      </c>
      <c r="CX1105">
        <v>0.47899999999999998</v>
      </c>
      <c r="CY1105">
        <v>0.40099998999999997</v>
      </c>
      <c r="CZ1105">
        <v>0</v>
      </c>
      <c r="DA1105">
        <v>0</v>
      </c>
      <c r="DB1105">
        <v>4.5000001999999997E-2</v>
      </c>
      <c r="DC1105">
        <v>0</v>
      </c>
      <c r="DD1105">
        <v>5.1999996999999999E-2</v>
      </c>
      <c r="DE1105">
        <v>2.4E-2</v>
      </c>
      <c r="DF1105">
        <v>2012</v>
      </c>
      <c r="DG1105">
        <v>0.12990572</v>
      </c>
      <c r="DH1105">
        <v>5.9999998999999998E-2</v>
      </c>
      <c r="DI1105">
        <v>6.9905721000000004E-2</v>
      </c>
      <c r="DJ1105">
        <v>5.0652875999999999E-2</v>
      </c>
      <c r="DK1105">
        <v>0.11065288</v>
      </c>
      <c r="DR1105">
        <v>0</v>
      </c>
      <c r="DS1105">
        <v>0</v>
      </c>
      <c r="DT1105">
        <v>0</v>
      </c>
      <c r="DU1105">
        <v>1</v>
      </c>
      <c r="DV1105">
        <v>122585</v>
      </c>
      <c r="DW1105">
        <v>5113742</v>
      </c>
      <c r="DX1105">
        <v>43.939999</v>
      </c>
      <c r="DY1105">
        <v>10.02</v>
      </c>
      <c r="DZ1105">
        <v>41.715885</v>
      </c>
      <c r="EA1105">
        <v>41077</v>
      </c>
      <c r="EC1105">
        <v>49204</v>
      </c>
      <c r="ED1105">
        <v>853376.88</v>
      </c>
      <c r="EE1105">
        <v>67.669998000000007</v>
      </c>
      <c r="EF1105">
        <v>17.343648999999999</v>
      </c>
      <c r="EG1105">
        <v>35840</v>
      </c>
      <c r="EH1105">
        <v>655275</v>
      </c>
      <c r="EI1105">
        <v>68.830001999999993</v>
      </c>
      <c r="EN1105">
        <v>8080</v>
      </c>
      <c r="EO1105">
        <v>141629.92000000001</v>
      </c>
      <c r="EP1105">
        <v>5284</v>
      </c>
      <c r="ES1105">
        <v>0</v>
      </c>
      <c r="EV1105">
        <v>212866</v>
      </c>
      <c r="EW1105">
        <v>1</v>
      </c>
      <c r="EX1105">
        <v>1</v>
      </c>
      <c r="FB1105">
        <v>7225666</v>
      </c>
      <c r="FI1105">
        <v>16137374</v>
      </c>
      <c r="FP1105">
        <v>329328</v>
      </c>
      <c r="FQ1105">
        <v>273337</v>
      </c>
      <c r="FV1105">
        <v>0</v>
      </c>
      <c r="FW1105">
        <v>602665</v>
      </c>
      <c r="FX1105">
        <v>1856620</v>
      </c>
      <c r="GL1105">
        <v>-74568</v>
      </c>
      <c r="GP1105">
        <v>4368</v>
      </c>
      <c r="GQ1105">
        <v>2389085</v>
      </c>
      <c r="GR1105">
        <v>-805726</v>
      </c>
      <c r="GS1105">
        <v>-805726</v>
      </c>
      <c r="HA1105">
        <v>-40271</v>
      </c>
      <c r="HB1105">
        <v>-4547</v>
      </c>
      <c r="HD1105">
        <v>-1</v>
      </c>
      <c r="HE1105">
        <v>-850545</v>
      </c>
      <c r="HG1105">
        <v>15795385</v>
      </c>
    </row>
    <row r="1106" spans="1:215" x14ac:dyDescent="0.25">
      <c r="A1106">
        <v>79</v>
      </c>
      <c r="B1106" t="s">
        <v>1112</v>
      </c>
      <c r="C1106">
        <v>2011</v>
      </c>
      <c r="E1106" t="s">
        <v>1113</v>
      </c>
      <c r="F1106">
        <v>1941</v>
      </c>
      <c r="G1106">
        <v>0</v>
      </c>
      <c r="I1106">
        <v>0</v>
      </c>
      <c r="J1106" t="s">
        <v>1114</v>
      </c>
      <c r="K1106" t="s">
        <v>1115</v>
      </c>
      <c r="L1106" t="s">
        <v>1115</v>
      </c>
      <c r="M1106">
        <v>5</v>
      </c>
      <c r="N1106" t="s">
        <v>721</v>
      </c>
      <c r="O1106">
        <v>1</v>
      </c>
      <c r="P1106" t="s">
        <v>616</v>
      </c>
      <c r="Q1106" t="s">
        <v>626</v>
      </c>
      <c r="R1106">
        <v>2</v>
      </c>
      <c r="S1106">
        <v>1</v>
      </c>
      <c r="T1106" s="60">
        <v>40724</v>
      </c>
      <c r="U1106" s="60">
        <v>40543</v>
      </c>
      <c r="V1106" s="60">
        <v>40543</v>
      </c>
      <c r="W1106" t="s">
        <v>1116</v>
      </c>
      <c r="X1106" t="s">
        <v>774</v>
      </c>
      <c r="Y1106" t="s">
        <v>627</v>
      </c>
      <c r="Z1106">
        <v>2.9999998999999999E-2</v>
      </c>
      <c r="AA1106">
        <v>7.2499997999999996E-2</v>
      </c>
      <c r="AB1106">
        <v>1</v>
      </c>
      <c r="AC1106">
        <v>0</v>
      </c>
      <c r="AD1106">
        <v>1</v>
      </c>
      <c r="AE1106">
        <v>1</v>
      </c>
      <c r="AF1106">
        <v>3</v>
      </c>
      <c r="BP1106" s="60">
        <v>40543</v>
      </c>
      <c r="BQ1106">
        <v>18570514</v>
      </c>
      <c r="BR1106">
        <v>18646430</v>
      </c>
      <c r="BS1106">
        <v>0.99599998999999995</v>
      </c>
      <c r="BT1106">
        <v>75916.125</v>
      </c>
      <c r="BV1106">
        <v>5113742</v>
      </c>
      <c r="BW1106">
        <v>341157</v>
      </c>
      <c r="BX1106">
        <v>1</v>
      </c>
      <c r="BY1106">
        <v>0</v>
      </c>
      <c r="BZ1106">
        <v>0</v>
      </c>
      <c r="CA1106">
        <v>0</v>
      </c>
      <c r="CC1106">
        <v>0.18479999999999999</v>
      </c>
      <c r="CE1106">
        <v>4.3999999999999997E-2</v>
      </c>
      <c r="CG1106">
        <v>5.0999998999999997E-2</v>
      </c>
      <c r="CJ1106">
        <v>5.6999995999999997E-2</v>
      </c>
      <c r="CR1106">
        <v>1</v>
      </c>
      <c r="CS1106">
        <v>0</v>
      </c>
      <c r="CT1106">
        <v>0</v>
      </c>
      <c r="CU1106">
        <v>0</v>
      </c>
      <c r="CV1106">
        <v>0.45299998000000002</v>
      </c>
      <c r="CW1106">
        <v>0</v>
      </c>
      <c r="CX1106">
        <v>0.45299998000000002</v>
      </c>
      <c r="CY1106">
        <v>0.37799999000000001</v>
      </c>
      <c r="CZ1106">
        <v>0</v>
      </c>
      <c r="DA1106">
        <v>0</v>
      </c>
      <c r="DB1106">
        <v>5.5999998000000002E-2</v>
      </c>
      <c r="DC1106">
        <v>0</v>
      </c>
      <c r="DD1106">
        <v>4.7999997000000003E-2</v>
      </c>
      <c r="DE1106">
        <v>6.4999998000000003E-2</v>
      </c>
      <c r="DF1106">
        <v>2013</v>
      </c>
      <c r="DG1106">
        <v>0.12786432</v>
      </c>
      <c r="DH1106">
        <v>5.9999998999999998E-2</v>
      </c>
      <c r="DI1106">
        <v>6.7864305999999999E-2</v>
      </c>
      <c r="DJ1106">
        <v>6.6713764999999994E-2</v>
      </c>
      <c r="DK1106">
        <v>0.12671377</v>
      </c>
      <c r="DR1106">
        <v>0</v>
      </c>
      <c r="DS1106">
        <v>0</v>
      </c>
      <c r="DT1106">
        <v>0</v>
      </c>
      <c r="DU1106">
        <v>1</v>
      </c>
      <c r="DV1106">
        <v>121638</v>
      </c>
      <c r="DW1106">
        <v>5106766</v>
      </c>
      <c r="DX1106">
        <v>44.110000999999997</v>
      </c>
      <c r="DY1106">
        <v>10.26</v>
      </c>
      <c r="DZ1106">
        <v>41.983001999999999</v>
      </c>
      <c r="EA1106">
        <v>44350</v>
      </c>
      <c r="EC1106">
        <v>51700</v>
      </c>
      <c r="ED1106">
        <v>908961.19</v>
      </c>
      <c r="EE1106">
        <v>67.800003000000004</v>
      </c>
      <c r="EF1106">
        <v>17.581454999999998</v>
      </c>
      <c r="EG1106">
        <v>38038</v>
      </c>
      <c r="EH1106">
        <v>705569</v>
      </c>
      <c r="EI1106">
        <v>38.860000999999997</v>
      </c>
      <c r="EN1106">
        <v>8239</v>
      </c>
      <c r="EO1106">
        <v>145038.60999999999</v>
      </c>
      <c r="EP1106">
        <v>5423</v>
      </c>
      <c r="ES1106">
        <v>0</v>
      </c>
      <c r="EV1106">
        <v>217688</v>
      </c>
      <c r="EW1106">
        <v>0</v>
      </c>
      <c r="EX1106">
        <v>1</v>
      </c>
      <c r="FB1106">
        <v>8093583</v>
      </c>
      <c r="FI1106">
        <v>17758652</v>
      </c>
      <c r="FP1106">
        <v>336056</v>
      </c>
      <c r="FQ1106">
        <v>361998</v>
      </c>
      <c r="FW1106">
        <v>698054</v>
      </c>
      <c r="FX1106">
        <v>2980524</v>
      </c>
      <c r="GL1106">
        <v>-71481</v>
      </c>
      <c r="GP1106">
        <v>4233</v>
      </c>
      <c r="GQ1106">
        <v>3611330</v>
      </c>
      <c r="GR1106">
        <v>-861534</v>
      </c>
      <c r="GS1106">
        <v>-861534</v>
      </c>
      <c r="HA1106">
        <v>-44831</v>
      </c>
      <c r="HB1106">
        <v>-4282</v>
      </c>
      <c r="HD1106">
        <v>-1</v>
      </c>
      <c r="HE1106">
        <v>-910648</v>
      </c>
      <c r="HG1106">
        <v>18496068</v>
      </c>
    </row>
    <row r="1107" spans="1:215" x14ac:dyDescent="0.25">
      <c r="A1107">
        <v>79</v>
      </c>
      <c r="B1107" t="s">
        <v>1112</v>
      </c>
      <c r="C1107">
        <v>2012</v>
      </c>
      <c r="E1107" t="s">
        <v>1113</v>
      </c>
      <c r="F1107">
        <v>1941</v>
      </c>
      <c r="G1107">
        <v>0</v>
      </c>
      <c r="I1107">
        <v>0</v>
      </c>
      <c r="J1107" t="s">
        <v>1114</v>
      </c>
      <c r="K1107" t="s">
        <v>1115</v>
      </c>
      <c r="L1107" t="s">
        <v>1115</v>
      </c>
      <c r="M1107">
        <v>5</v>
      </c>
      <c r="N1107" t="s">
        <v>721</v>
      </c>
      <c r="O1107">
        <v>1</v>
      </c>
      <c r="P1107" t="s">
        <v>616</v>
      </c>
      <c r="Q1107" t="s">
        <v>626</v>
      </c>
      <c r="R1107">
        <v>2</v>
      </c>
      <c r="S1107">
        <v>1</v>
      </c>
      <c r="T1107" s="60">
        <v>41090</v>
      </c>
      <c r="U1107" s="60">
        <v>40908</v>
      </c>
      <c r="V1107" s="60">
        <v>40908</v>
      </c>
      <c r="W1107" t="s">
        <v>1116</v>
      </c>
      <c r="X1107" t="s">
        <v>774</v>
      </c>
      <c r="Y1107" t="s">
        <v>627</v>
      </c>
      <c r="Z1107">
        <v>2.9999998999999999E-2</v>
      </c>
      <c r="AA1107">
        <v>7.2499997999999996E-2</v>
      </c>
      <c r="AB1107">
        <v>1</v>
      </c>
      <c r="AC1107">
        <v>0</v>
      </c>
      <c r="AD1107">
        <v>1</v>
      </c>
      <c r="AE1107">
        <v>1</v>
      </c>
      <c r="AF1107">
        <v>3</v>
      </c>
      <c r="BP1107" s="60">
        <v>40908</v>
      </c>
      <c r="BQ1107">
        <v>19326360</v>
      </c>
      <c r="BR1107">
        <v>19373800</v>
      </c>
      <c r="BS1107">
        <v>0.99800003000000004</v>
      </c>
      <c r="BT1107">
        <v>47440.425999999999</v>
      </c>
      <c r="BV1107">
        <v>5106766</v>
      </c>
      <c r="BW1107">
        <v>372105</v>
      </c>
      <c r="BX1107">
        <v>1</v>
      </c>
      <c r="BY1107">
        <v>0</v>
      </c>
      <c r="BZ1107">
        <v>0</v>
      </c>
      <c r="CA1107">
        <v>0</v>
      </c>
      <c r="CC1107">
        <v>2.2100000000000002E-2</v>
      </c>
      <c r="CE1107">
        <v>0.10680000000000001</v>
      </c>
      <c r="CG1107">
        <v>2.6400001999999999E-2</v>
      </c>
      <c r="CJ1107">
        <v>6.3799999999999996E-2</v>
      </c>
      <c r="CR1107">
        <v>1</v>
      </c>
      <c r="CS1107">
        <v>0</v>
      </c>
      <c r="CT1107">
        <v>0</v>
      </c>
      <c r="CU1107">
        <v>0</v>
      </c>
      <c r="CV1107">
        <v>0.42970002000000002</v>
      </c>
      <c r="CW1107">
        <v>0</v>
      </c>
      <c r="CX1107">
        <v>0.42970002000000002</v>
      </c>
      <c r="CY1107">
        <v>0.36980000000000002</v>
      </c>
      <c r="CZ1107">
        <v>0</v>
      </c>
      <c r="DA1107">
        <v>0</v>
      </c>
      <c r="DB1107">
        <v>7.7500000999999999E-2</v>
      </c>
      <c r="DC1107">
        <v>0</v>
      </c>
      <c r="DD1107">
        <v>5.1499999999999997E-2</v>
      </c>
      <c r="DE1107">
        <v>7.1499995999999996E-2</v>
      </c>
      <c r="DF1107">
        <v>2014</v>
      </c>
      <c r="DG1107">
        <v>0.13157796999999999</v>
      </c>
      <c r="DH1107">
        <v>5.9999998999999998E-2</v>
      </c>
      <c r="DI1107">
        <v>7.1577966000000007E-2</v>
      </c>
      <c r="DJ1107">
        <v>7.2865099000000003E-2</v>
      </c>
      <c r="DK1107">
        <v>0.13286510000000001</v>
      </c>
      <c r="DR1107">
        <v>0</v>
      </c>
      <c r="DS1107">
        <v>0</v>
      </c>
      <c r="DT1107">
        <v>0</v>
      </c>
      <c r="DU1107">
        <v>1</v>
      </c>
      <c r="DV1107">
        <v>122270</v>
      </c>
      <c r="DW1107">
        <v>5426763.5</v>
      </c>
      <c r="DZ1107">
        <v>44.383442000000002</v>
      </c>
      <c r="EA1107">
        <v>47663</v>
      </c>
      <c r="EC1107">
        <v>54547</v>
      </c>
      <c r="ED1107">
        <v>972478.81</v>
      </c>
      <c r="EF1107">
        <v>17.828274</v>
      </c>
      <c r="EG1107">
        <v>54547</v>
      </c>
      <c r="ES1107">
        <v>0</v>
      </c>
      <c r="EV1107">
        <v>224480</v>
      </c>
      <c r="EW1107">
        <v>1</v>
      </c>
      <c r="EX1107">
        <v>1</v>
      </c>
      <c r="EZ1107">
        <v>16698977</v>
      </c>
      <c r="FB1107">
        <v>8389548</v>
      </c>
      <c r="FE1107">
        <v>5864483</v>
      </c>
      <c r="FF1107">
        <v>2704907.3</v>
      </c>
      <c r="FG1107">
        <v>3159576</v>
      </c>
      <c r="FI1107">
        <v>17908430</v>
      </c>
      <c r="FP1107">
        <v>334588</v>
      </c>
      <c r="FQ1107">
        <v>389399</v>
      </c>
      <c r="FW1107">
        <v>723987</v>
      </c>
      <c r="FX1107">
        <v>490367</v>
      </c>
      <c r="GL1107">
        <v>-89342</v>
      </c>
      <c r="GP1107">
        <v>3720</v>
      </c>
      <c r="GQ1107">
        <v>1128732</v>
      </c>
      <c r="GR1107">
        <v>-918637</v>
      </c>
      <c r="GS1107">
        <v>-918637</v>
      </c>
      <c r="HA1107">
        <v>-50105</v>
      </c>
      <c r="HB1107">
        <v>-4444</v>
      </c>
      <c r="HD1107">
        <v>-13</v>
      </c>
      <c r="HE1107">
        <v>-973199</v>
      </c>
      <c r="HG1107">
        <v>18651600</v>
      </c>
    </row>
    <row r="1108" spans="1:215" x14ac:dyDescent="0.25">
      <c r="A1108">
        <v>79</v>
      </c>
      <c r="B1108" t="s">
        <v>1112</v>
      </c>
      <c r="C1108">
        <v>2013</v>
      </c>
      <c r="E1108" t="s">
        <v>1113</v>
      </c>
      <c r="F1108">
        <v>1941</v>
      </c>
      <c r="G1108">
        <v>0</v>
      </c>
      <c r="I1108">
        <v>0</v>
      </c>
      <c r="J1108" t="s">
        <v>1114</v>
      </c>
      <c r="K1108" t="s">
        <v>1115</v>
      </c>
      <c r="L1108" t="s">
        <v>1115</v>
      </c>
      <c r="M1108">
        <v>5</v>
      </c>
      <c r="N1108" t="s">
        <v>721</v>
      </c>
      <c r="O1108">
        <v>1</v>
      </c>
      <c r="P1108" t="s">
        <v>616</v>
      </c>
      <c r="Q1108" t="s">
        <v>626</v>
      </c>
      <c r="R1108">
        <v>2</v>
      </c>
      <c r="S1108">
        <v>1</v>
      </c>
      <c r="T1108" s="60">
        <v>41455</v>
      </c>
      <c r="U1108" s="60">
        <v>41274</v>
      </c>
      <c r="V1108" s="60">
        <v>41274</v>
      </c>
      <c r="W1108" t="s">
        <v>1116</v>
      </c>
      <c r="X1108" t="s">
        <v>774</v>
      </c>
      <c r="Y1108" t="s">
        <v>627</v>
      </c>
      <c r="Z1108">
        <v>2.9999998999999999E-2</v>
      </c>
      <c r="AA1108">
        <v>7.2499997999999996E-2</v>
      </c>
      <c r="AB1108">
        <v>1</v>
      </c>
      <c r="AC1108">
        <v>0</v>
      </c>
      <c r="AD1108">
        <v>1</v>
      </c>
      <c r="AE1108">
        <v>1</v>
      </c>
      <c r="AF1108">
        <v>3</v>
      </c>
      <c r="AO1108">
        <v>19723638</v>
      </c>
      <c r="AP1108">
        <v>20295238</v>
      </c>
      <c r="AQ1108">
        <v>-279258.13</v>
      </c>
      <c r="AR1108">
        <v>0</v>
      </c>
      <c r="AS1108">
        <v>0</v>
      </c>
      <c r="AT1108">
        <v>1</v>
      </c>
      <c r="AU1108">
        <v>1</v>
      </c>
      <c r="AV1108">
        <v>4</v>
      </c>
      <c r="AX1108">
        <v>0</v>
      </c>
      <c r="AY1108">
        <v>0.2</v>
      </c>
      <c r="AZ1108">
        <v>1</v>
      </c>
      <c r="BC1108">
        <v>4</v>
      </c>
      <c r="BD1108">
        <v>2</v>
      </c>
      <c r="BE1108">
        <v>1</v>
      </c>
      <c r="BF1108">
        <v>1.2</v>
      </c>
      <c r="BG1108">
        <v>0.80000000999999998</v>
      </c>
      <c r="BP1108" s="60">
        <v>41274</v>
      </c>
      <c r="BQ1108">
        <v>20295238</v>
      </c>
      <c r="BR1108">
        <v>20338784</v>
      </c>
      <c r="BS1108">
        <v>0.99800003000000004</v>
      </c>
      <c r="BT1108">
        <v>43545.945</v>
      </c>
      <c r="BV1108">
        <v>5123481</v>
      </c>
      <c r="BW1108">
        <v>377136</v>
      </c>
      <c r="BX1108">
        <v>1</v>
      </c>
      <c r="BY1108">
        <v>0</v>
      </c>
      <c r="BZ1108">
        <v>0</v>
      </c>
      <c r="CA1108">
        <v>0</v>
      </c>
      <c r="CC1108">
        <v>9.4999999000000002E-2</v>
      </c>
      <c r="CE1108">
        <v>9.8999999000000005E-2</v>
      </c>
      <c r="CG1108">
        <v>5.0000001000000002E-2</v>
      </c>
      <c r="CJ1108">
        <v>6.6000000000000003E-2</v>
      </c>
      <c r="CL1108">
        <v>5.6999995999999997E-2</v>
      </c>
      <c r="CS1108">
        <v>0</v>
      </c>
      <c r="CT1108">
        <v>0</v>
      </c>
      <c r="CU1108">
        <v>0</v>
      </c>
      <c r="CV1108">
        <v>0.46400002000000001</v>
      </c>
      <c r="CW1108">
        <v>0</v>
      </c>
      <c r="CX1108">
        <v>0.46400002000000001</v>
      </c>
      <c r="CY1108">
        <v>0.33800000000000002</v>
      </c>
      <c r="CZ1108">
        <v>0</v>
      </c>
      <c r="DA1108">
        <v>0</v>
      </c>
      <c r="DB1108">
        <v>8.1000000000000003E-2</v>
      </c>
      <c r="DC1108">
        <v>0</v>
      </c>
      <c r="DD1108">
        <v>4.6000003999999997E-2</v>
      </c>
      <c r="DE1108">
        <v>7.0000000000000007E-2</v>
      </c>
      <c r="DF1108">
        <v>2015</v>
      </c>
      <c r="DG1108">
        <v>0.12996020999999999</v>
      </c>
      <c r="DH1108">
        <v>5.9999998999999998E-2</v>
      </c>
      <c r="DI1108">
        <v>6.9960214000000007E-2</v>
      </c>
      <c r="DJ1108">
        <v>7.3609330000000001E-2</v>
      </c>
      <c r="DK1108">
        <v>0.13360932</v>
      </c>
      <c r="DR1108">
        <v>0</v>
      </c>
      <c r="DS1108">
        <v>0</v>
      </c>
      <c r="DT1108">
        <v>0</v>
      </c>
      <c r="DU1108">
        <v>1</v>
      </c>
      <c r="DV1108">
        <v>123455</v>
      </c>
      <c r="DW1108">
        <v>5556274</v>
      </c>
      <c r="DZ1108">
        <v>45.006473999999997</v>
      </c>
      <c r="EA1108">
        <v>50998</v>
      </c>
      <c r="EC1108">
        <v>57405</v>
      </c>
      <c r="ED1108">
        <v>1039032.8</v>
      </c>
      <c r="EF1108">
        <v>18.10004</v>
      </c>
      <c r="EG1108">
        <v>57405</v>
      </c>
      <c r="ES1108">
        <v>0</v>
      </c>
      <c r="EV1108">
        <v>231858</v>
      </c>
      <c r="EW1108">
        <v>1</v>
      </c>
      <c r="EX1108">
        <v>1</v>
      </c>
      <c r="FB1108">
        <v>9220546</v>
      </c>
      <c r="FI1108">
        <v>19723638</v>
      </c>
      <c r="FP1108">
        <v>338665</v>
      </c>
      <c r="FQ1108">
        <v>383889</v>
      </c>
      <c r="FW1108">
        <v>722554</v>
      </c>
      <c r="FX1108">
        <v>1864193</v>
      </c>
      <c r="GL1108">
        <v>-93472</v>
      </c>
      <c r="GP1108">
        <v>3527</v>
      </c>
      <c r="GQ1108">
        <v>2496802</v>
      </c>
      <c r="GR1108">
        <v>-981198</v>
      </c>
      <c r="GS1108">
        <v>-981198</v>
      </c>
      <c r="HA1108">
        <v>-49865</v>
      </c>
      <c r="HB1108">
        <v>-4369</v>
      </c>
      <c r="HD1108">
        <v>-8</v>
      </c>
      <c r="HE1108">
        <v>-1035440</v>
      </c>
      <c r="HG1108">
        <v>20112962</v>
      </c>
    </row>
    <row r="1109" spans="1:215" x14ac:dyDescent="0.25">
      <c r="A1109">
        <v>79</v>
      </c>
      <c r="B1109" t="s">
        <v>1112</v>
      </c>
      <c r="C1109">
        <v>2014</v>
      </c>
      <c r="E1109" t="s">
        <v>1113</v>
      </c>
      <c r="F1109">
        <v>1941</v>
      </c>
      <c r="G1109">
        <v>0</v>
      </c>
      <c r="I1109">
        <v>0</v>
      </c>
      <c r="J1109" t="s">
        <v>1114</v>
      </c>
      <c r="K1109" t="s">
        <v>1115</v>
      </c>
      <c r="L1109" t="s">
        <v>1115</v>
      </c>
      <c r="M1109">
        <v>5</v>
      </c>
      <c r="N1109" t="s">
        <v>721</v>
      </c>
      <c r="O1109">
        <v>1</v>
      </c>
      <c r="P1109" t="s">
        <v>616</v>
      </c>
      <c r="Q1109" t="s">
        <v>626</v>
      </c>
      <c r="R1109">
        <v>2</v>
      </c>
      <c r="S1109">
        <v>1</v>
      </c>
      <c r="T1109" s="60">
        <v>41820</v>
      </c>
      <c r="U1109" s="60">
        <v>41639</v>
      </c>
      <c r="BP1109" s="60">
        <v>41639</v>
      </c>
      <c r="BQ1109">
        <v>21498148</v>
      </c>
      <c r="BR1109">
        <v>21537814</v>
      </c>
      <c r="BS1109">
        <v>0.99800003000000004</v>
      </c>
      <c r="BT1109">
        <v>39666.25</v>
      </c>
      <c r="BV1109">
        <v>5241857.5</v>
      </c>
      <c r="BY1109">
        <v>0</v>
      </c>
      <c r="BZ1109">
        <v>0</v>
      </c>
      <c r="CA1109">
        <v>0</v>
      </c>
      <c r="CC1109">
        <v>0.15737419</v>
      </c>
      <c r="CG1109">
        <v>0.11441994</v>
      </c>
      <c r="CJ1109">
        <v>6.9195836999999996E-2</v>
      </c>
      <c r="CS1109">
        <v>1</v>
      </c>
      <c r="CT1109">
        <v>1</v>
      </c>
      <c r="CU1109">
        <v>1</v>
      </c>
      <c r="CV1109">
        <v>0</v>
      </c>
      <c r="CW1109">
        <v>0</v>
      </c>
      <c r="CX1109">
        <v>0</v>
      </c>
      <c r="CY1109">
        <v>0</v>
      </c>
      <c r="CZ1109">
        <v>0</v>
      </c>
      <c r="DA1109">
        <v>0</v>
      </c>
      <c r="DB1109">
        <v>0</v>
      </c>
      <c r="DC1109">
        <v>0</v>
      </c>
      <c r="DD1109">
        <v>0</v>
      </c>
      <c r="DE1109">
        <v>0</v>
      </c>
      <c r="DG1109">
        <v>0</v>
      </c>
      <c r="DH1109">
        <v>6.6190466000000003E-2</v>
      </c>
      <c r="DI1109">
        <v>-6.6190466000000003E-2</v>
      </c>
      <c r="DR1109">
        <v>0</v>
      </c>
      <c r="DS1109">
        <v>1</v>
      </c>
      <c r="DT1109">
        <v>1</v>
      </c>
      <c r="DU1109">
        <v>0</v>
      </c>
      <c r="EW1109">
        <v>0</v>
      </c>
      <c r="EX1109">
        <v>0</v>
      </c>
      <c r="FB1109">
        <v>10064479</v>
      </c>
      <c r="FP1109">
        <v>346961</v>
      </c>
      <c r="FQ1109">
        <v>413175</v>
      </c>
      <c r="FW1109">
        <v>760136</v>
      </c>
      <c r="FX1109">
        <v>3293723</v>
      </c>
      <c r="GL1109">
        <v>-131758</v>
      </c>
      <c r="GP1109">
        <v>3296</v>
      </c>
      <c r="GQ1109">
        <v>3925397</v>
      </c>
      <c r="GR1109">
        <v>-1047766</v>
      </c>
      <c r="GS1109">
        <v>-1047766</v>
      </c>
      <c r="HA1109">
        <v>-59033</v>
      </c>
      <c r="HB1109">
        <v>-3974</v>
      </c>
      <c r="HE1109">
        <v>-1110773</v>
      </c>
      <c r="HG1109">
        <v>22927586</v>
      </c>
    </row>
    <row r="1110" spans="1:215" x14ac:dyDescent="0.25">
      <c r="A1110">
        <v>80</v>
      </c>
      <c r="B1110" t="s">
        <v>1117</v>
      </c>
      <c r="C1110">
        <v>2001</v>
      </c>
      <c r="E1110" t="s">
        <v>1118</v>
      </c>
      <c r="F1110">
        <v>1945</v>
      </c>
      <c r="G1110">
        <v>0</v>
      </c>
      <c r="I1110">
        <v>0</v>
      </c>
      <c r="J1110" t="s">
        <v>1114</v>
      </c>
      <c r="K1110" t="s">
        <v>1115</v>
      </c>
      <c r="L1110" t="s">
        <v>1115</v>
      </c>
      <c r="M1110">
        <v>1</v>
      </c>
      <c r="N1110" t="s">
        <v>615</v>
      </c>
      <c r="O1110">
        <v>1</v>
      </c>
      <c r="P1110" t="s">
        <v>616</v>
      </c>
      <c r="Q1110" t="s">
        <v>626</v>
      </c>
      <c r="R1110">
        <v>2</v>
      </c>
      <c r="S1110">
        <v>1</v>
      </c>
      <c r="T1110" s="60">
        <v>37072</v>
      </c>
      <c r="U1110" s="60">
        <v>36891</v>
      </c>
      <c r="V1110" s="60">
        <v>36891</v>
      </c>
      <c r="BP1110" s="60">
        <v>36891</v>
      </c>
      <c r="BQ1110">
        <v>39773748</v>
      </c>
      <c r="BR1110">
        <v>35248768</v>
      </c>
      <c r="BS1110">
        <v>1.1279999999999999</v>
      </c>
      <c r="BT1110">
        <v>-4524977</v>
      </c>
      <c r="BV1110">
        <v>9001354</v>
      </c>
      <c r="BW1110">
        <v>513907</v>
      </c>
      <c r="BX1110">
        <v>0.75999998999999996</v>
      </c>
      <c r="BY1110">
        <v>0</v>
      </c>
      <c r="BZ1110">
        <v>0</v>
      </c>
      <c r="CA1110">
        <v>0</v>
      </c>
      <c r="CC1110">
        <v>-2.0399998999999999E-2</v>
      </c>
      <c r="CR1110">
        <v>1</v>
      </c>
      <c r="CS1110">
        <v>0</v>
      </c>
      <c r="CT1110">
        <v>0</v>
      </c>
      <c r="CU1110">
        <v>0</v>
      </c>
      <c r="CV1110">
        <v>0.61720001999999996</v>
      </c>
      <c r="CW1110">
        <v>0.61720001999999996</v>
      </c>
      <c r="CX1110">
        <v>0</v>
      </c>
      <c r="CY1110">
        <v>0.33439999999999998</v>
      </c>
      <c r="CZ1110">
        <v>0</v>
      </c>
      <c r="DA1110">
        <v>0</v>
      </c>
      <c r="DB1110">
        <v>3.0099998999999999E-2</v>
      </c>
      <c r="DC1110">
        <v>0</v>
      </c>
      <c r="DD1110">
        <v>1.8300001E-2</v>
      </c>
      <c r="DE1110">
        <v>0</v>
      </c>
      <c r="DF1110">
        <v>2002</v>
      </c>
      <c r="DR1110">
        <v>0</v>
      </c>
      <c r="DS1110">
        <v>0</v>
      </c>
      <c r="DT1110">
        <v>0</v>
      </c>
      <c r="DU1110">
        <v>0</v>
      </c>
      <c r="DV1110">
        <v>297252</v>
      </c>
      <c r="DW1110">
        <v>9494603</v>
      </c>
      <c r="DZ1110">
        <v>31.941258999999999</v>
      </c>
      <c r="EA1110">
        <v>52088</v>
      </c>
      <c r="EC1110">
        <v>112482</v>
      </c>
      <c r="ED1110">
        <v>1825374.3</v>
      </c>
      <c r="EF1110">
        <v>16.228145999999999</v>
      </c>
      <c r="EG1110">
        <v>96263</v>
      </c>
      <c r="EH1110">
        <v>1630757</v>
      </c>
      <c r="EN1110">
        <v>6352</v>
      </c>
      <c r="EO1110">
        <v>96639.858999999997</v>
      </c>
      <c r="EP1110">
        <v>9867</v>
      </c>
      <c r="ES1110">
        <v>0</v>
      </c>
      <c r="EV1110">
        <v>461822</v>
      </c>
      <c r="EW1110">
        <v>1</v>
      </c>
      <c r="EX1110">
        <v>1</v>
      </c>
      <c r="FB1110">
        <v>16311749</v>
      </c>
      <c r="FP1110">
        <v>598741</v>
      </c>
      <c r="FQ1110">
        <v>308788</v>
      </c>
      <c r="FW1110">
        <v>907529</v>
      </c>
      <c r="FX1110">
        <v>-680207</v>
      </c>
      <c r="GL1110">
        <v>-397637</v>
      </c>
      <c r="GP1110">
        <v>2725</v>
      </c>
      <c r="GQ1110">
        <v>-167590</v>
      </c>
      <c r="GR1110">
        <v>-1690869</v>
      </c>
      <c r="GS1110">
        <v>-1690869</v>
      </c>
      <c r="HA1110">
        <v>-79135</v>
      </c>
      <c r="HB1110">
        <v>-8658</v>
      </c>
      <c r="HD1110">
        <v>-46</v>
      </c>
      <c r="HE1110">
        <v>-1778708</v>
      </c>
      <c r="HG1110">
        <v>44744832</v>
      </c>
    </row>
    <row r="1111" spans="1:215" x14ac:dyDescent="0.25">
      <c r="A1111">
        <v>80</v>
      </c>
      <c r="B1111" t="s">
        <v>1117</v>
      </c>
      <c r="C1111">
        <v>2002</v>
      </c>
      <c r="E1111" t="s">
        <v>1118</v>
      </c>
      <c r="F1111">
        <v>1945</v>
      </c>
      <c r="G1111">
        <v>0</v>
      </c>
      <c r="I1111">
        <v>0</v>
      </c>
      <c r="J1111" t="s">
        <v>1114</v>
      </c>
      <c r="K1111" t="s">
        <v>1115</v>
      </c>
      <c r="L1111" t="s">
        <v>1115</v>
      </c>
      <c r="M1111">
        <v>1</v>
      </c>
      <c r="N1111" t="s">
        <v>615</v>
      </c>
      <c r="O1111">
        <v>1</v>
      </c>
      <c r="P1111" t="s">
        <v>616</v>
      </c>
      <c r="Q1111" t="s">
        <v>626</v>
      </c>
      <c r="R1111">
        <v>2</v>
      </c>
      <c r="S1111">
        <v>1</v>
      </c>
      <c r="T1111" s="60">
        <v>37437</v>
      </c>
      <c r="U1111" s="60">
        <v>37256</v>
      </c>
      <c r="V1111" s="60">
        <v>37256</v>
      </c>
      <c r="W1111" t="s">
        <v>201</v>
      </c>
      <c r="X1111" t="s">
        <v>774</v>
      </c>
      <c r="Y1111" t="s">
        <v>635</v>
      </c>
      <c r="Z1111">
        <v>3.7500000999999998E-2</v>
      </c>
      <c r="AA1111">
        <v>7.2499997999999996E-2</v>
      </c>
      <c r="AB1111">
        <v>1</v>
      </c>
      <c r="AC1111">
        <v>0</v>
      </c>
      <c r="AD1111">
        <v>1</v>
      </c>
      <c r="AE1111">
        <v>0</v>
      </c>
      <c r="AF1111">
        <v>1</v>
      </c>
      <c r="AG1111">
        <v>10</v>
      </c>
      <c r="BP1111" s="60">
        <v>37256</v>
      </c>
      <c r="BQ1111">
        <v>42104088</v>
      </c>
      <c r="BR1111">
        <v>37713664</v>
      </c>
      <c r="BS1111">
        <v>1.1159999</v>
      </c>
      <c r="BT1111">
        <v>-4390423</v>
      </c>
      <c r="BV1111">
        <v>9494603</v>
      </c>
      <c r="BW1111">
        <v>196003</v>
      </c>
      <c r="BX1111">
        <v>1.4132</v>
      </c>
      <c r="BY1111">
        <v>0</v>
      </c>
      <c r="BZ1111">
        <v>0</v>
      </c>
      <c r="CA1111">
        <v>0</v>
      </c>
      <c r="CC1111">
        <v>-4.0399997999999999E-2</v>
      </c>
      <c r="CR1111">
        <v>1</v>
      </c>
      <c r="CS1111">
        <v>0</v>
      </c>
      <c r="CT1111">
        <v>0</v>
      </c>
      <c r="CU1111">
        <v>0</v>
      </c>
      <c r="CV1111">
        <v>0.56019998000000004</v>
      </c>
      <c r="CW1111">
        <v>0.56019998000000004</v>
      </c>
      <c r="CX1111">
        <v>0</v>
      </c>
      <c r="CY1111">
        <v>0.38169997999999999</v>
      </c>
      <c r="CZ1111">
        <v>0</v>
      </c>
      <c r="DA1111">
        <v>0</v>
      </c>
      <c r="DB1111">
        <v>3.6199997999999997E-2</v>
      </c>
      <c r="DC1111">
        <v>0</v>
      </c>
      <c r="DD1111">
        <v>2.1899999999999999E-2</v>
      </c>
      <c r="DE1111">
        <v>0</v>
      </c>
      <c r="DF1111">
        <v>2003</v>
      </c>
      <c r="DG1111">
        <v>0.12770000000000001</v>
      </c>
      <c r="DH1111">
        <v>5.9999998999999998E-2</v>
      </c>
      <c r="DI1111">
        <v>6.7699998999999997E-2</v>
      </c>
      <c r="DJ1111">
        <v>0</v>
      </c>
      <c r="DK1111">
        <v>5.9999998999999998E-2</v>
      </c>
      <c r="DR1111">
        <v>0</v>
      </c>
      <c r="DS1111">
        <v>0</v>
      </c>
      <c r="DT1111">
        <v>0</v>
      </c>
      <c r="DU1111">
        <v>0</v>
      </c>
      <c r="DV1111">
        <v>296377</v>
      </c>
      <c r="DW1111">
        <v>9734448</v>
      </c>
      <c r="DZ1111">
        <v>32.844814</v>
      </c>
      <c r="EA1111">
        <v>58510</v>
      </c>
      <c r="EC1111">
        <v>118129</v>
      </c>
      <c r="ED1111">
        <v>2004346.9</v>
      </c>
      <c r="EF1111">
        <v>16.967441999999998</v>
      </c>
      <c r="EG1111">
        <v>101646</v>
      </c>
      <c r="EH1111">
        <v>1798703.6</v>
      </c>
      <c r="EN1111">
        <v>6369</v>
      </c>
      <c r="EO1111">
        <v>101621.12</v>
      </c>
      <c r="EP1111">
        <v>10114</v>
      </c>
      <c r="ES1111">
        <v>0</v>
      </c>
      <c r="EV1111">
        <v>473016</v>
      </c>
      <c r="EW1111">
        <v>1</v>
      </c>
      <c r="EX1111">
        <v>1</v>
      </c>
      <c r="FB1111">
        <v>16743191</v>
      </c>
      <c r="FP1111">
        <v>637338</v>
      </c>
      <c r="FQ1111">
        <v>198462</v>
      </c>
      <c r="FW1111">
        <v>835800</v>
      </c>
      <c r="FX1111">
        <v>-1697180</v>
      </c>
      <c r="GL1111">
        <v>-192161</v>
      </c>
      <c r="GP1111">
        <v>1342</v>
      </c>
      <c r="GQ1111">
        <v>-1052199</v>
      </c>
      <c r="GR1111">
        <v>-1821710</v>
      </c>
      <c r="GS1111">
        <v>-1821710</v>
      </c>
      <c r="HA1111">
        <v>-71704</v>
      </c>
      <c r="HB1111">
        <v>-7540</v>
      </c>
      <c r="HE1111">
        <v>-1900954</v>
      </c>
      <c r="HG1111">
        <v>41791680</v>
      </c>
    </row>
    <row r="1112" spans="1:215" x14ac:dyDescent="0.25">
      <c r="A1112">
        <v>80</v>
      </c>
      <c r="B1112" t="s">
        <v>1117</v>
      </c>
      <c r="C1112">
        <v>2003</v>
      </c>
      <c r="E1112" t="s">
        <v>1118</v>
      </c>
      <c r="F1112">
        <v>1945</v>
      </c>
      <c r="G1112">
        <v>0</v>
      </c>
      <c r="I1112">
        <v>0</v>
      </c>
      <c r="J1112" t="s">
        <v>1114</v>
      </c>
      <c r="K1112" t="s">
        <v>1115</v>
      </c>
      <c r="L1112" t="s">
        <v>1115</v>
      </c>
      <c r="M1112">
        <v>1</v>
      </c>
      <c r="N1112" t="s">
        <v>615</v>
      </c>
      <c r="O1112">
        <v>1</v>
      </c>
      <c r="P1112" t="s">
        <v>616</v>
      </c>
      <c r="Q1112" t="s">
        <v>626</v>
      </c>
      <c r="R1112">
        <v>2</v>
      </c>
      <c r="S1112">
        <v>1</v>
      </c>
      <c r="T1112" s="60">
        <v>37802</v>
      </c>
      <c r="U1112" s="60">
        <v>37621</v>
      </c>
      <c r="V1112" s="60">
        <v>37621</v>
      </c>
      <c r="W1112" t="s">
        <v>201</v>
      </c>
      <c r="X1112" t="s">
        <v>774</v>
      </c>
      <c r="Y1112" t="s">
        <v>635</v>
      </c>
      <c r="Z1112">
        <v>3.7500000999999998E-2</v>
      </c>
      <c r="AA1112">
        <v>7.2499997999999996E-2</v>
      </c>
      <c r="AB1112">
        <v>1</v>
      </c>
      <c r="AC1112">
        <v>0</v>
      </c>
      <c r="AD1112">
        <v>1</v>
      </c>
      <c r="AE1112">
        <v>0</v>
      </c>
      <c r="AF1112">
        <v>1</v>
      </c>
      <c r="AG1112">
        <v>9</v>
      </c>
      <c r="BP1112" s="60">
        <v>37621</v>
      </c>
      <c r="BQ1112">
        <v>43226836</v>
      </c>
      <c r="BR1112">
        <v>39863984</v>
      </c>
      <c r="BS1112">
        <v>1.0840000000000001</v>
      </c>
      <c r="BT1112">
        <v>-3362853.8</v>
      </c>
      <c r="BV1112">
        <v>9734448</v>
      </c>
      <c r="BW1112">
        <v>0</v>
      </c>
      <c r="BX1112">
        <v>1</v>
      </c>
      <c r="BY1112">
        <v>0</v>
      </c>
      <c r="BZ1112">
        <v>0</v>
      </c>
      <c r="CA1112">
        <v>0</v>
      </c>
      <c r="CC1112">
        <v>7.5599998000000002E-2</v>
      </c>
      <c r="CD1112">
        <v>1.4400001000000001E-2</v>
      </c>
      <c r="CE1112">
        <v>1.2999999999999999E-3</v>
      </c>
      <c r="CG1112">
        <v>3.9999999000000001E-2</v>
      </c>
      <c r="CR1112">
        <v>1</v>
      </c>
      <c r="CS1112">
        <v>0</v>
      </c>
      <c r="CT1112">
        <v>0</v>
      </c>
      <c r="CU1112">
        <v>0</v>
      </c>
      <c r="CV1112">
        <v>0.50959997999999995</v>
      </c>
      <c r="CW1112">
        <v>0.43959999</v>
      </c>
      <c r="CX1112">
        <v>7.0000000000000007E-2</v>
      </c>
      <c r="CY1112">
        <v>0.45249999000000002</v>
      </c>
      <c r="CZ1112">
        <v>0</v>
      </c>
      <c r="DA1112">
        <v>0</v>
      </c>
      <c r="DB1112">
        <v>2.9300000999999999E-2</v>
      </c>
      <c r="DC1112">
        <v>0</v>
      </c>
      <c r="DD1112">
        <v>8.6999999999999994E-3</v>
      </c>
      <c r="DE1112">
        <v>0</v>
      </c>
      <c r="DF1112">
        <v>2004</v>
      </c>
      <c r="DG1112">
        <v>0.12810000999999999</v>
      </c>
      <c r="DH1112">
        <v>5.9999998999999998E-2</v>
      </c>
      <c r="DI1112">
        <v>6.8099997999999995E-2</v>
      </c>
      <c r="DJ1112">
        <v>2.0499999000000001E-2</v>
      </c>
      <c r="DK1112">
        <v>8.0499999000000003E-2</v>
      </c>
      <c r="DR1112">
        <v>0</v>
      </c>
      <c r="DS1112">
        <v>0</v>
      </c>
      <c r="DT1112">
        <v>0</v>
      </c>
      <c r="DU1112">
        <v>0</v>
      </c>
      <c r="DV1112">
        <v>303768</v>
      </c>
      <c r="DW1112">
        <v>10082153</v>
      </c>
      <c r="DZ1112">
        <v>33.190308000000002</v>
      </c>
      <c r="EA1112">
        <v>52755</v>
      </c>
      <c r="EC1112">
        <v>123077</v>
      </c>
      <c r="ED1112">
        <v>2147805.5</v>
      </c>
      <c r="EF1112">
        <v>17.450908999999999</v>
      </c>
      <c r="EG1112">
        <v>106389</v>
      </c>
      <c r="EH1112">
        <v>1932322.9</v>
      </c>
      <c r="EN1112">
        <v>6339</v>
      </c>
      <c r="EO1112">
        <v>105242.04</v>
      </c>
      <c r="EP1112">
        <v>10349</v>
      </c>
      <c r="ES1112">
        <v>0</v>
      </c>
      <c r="EV1112">
        <v>479600</v>
      </c>
      <c r="EW1112">
        <v>1</v>
      </c>
      <c r="EX1112">
        <v>1</v>
      </c>
      <c r="FB1112">
        <v>18497474</v>
      </c>
      <c r="FP1112">
        <v>657778</v>
      </c>
      <c r="FQ1112">
        <v>4971</v>
      </c>
      <c r="FW1112">
        <v>662749</v>
      </c>
      <c r="FX1112">
        <v>3097291</v>
      </c>
      <c r="GL1112">
        <v>-164742</v>
      </c>
      <c r="GP1112">
        <v>1376</v>
      </c>
      <c r="GQ1112">
        <v>3596674</v>
      </c>
      <c r="GR1112">
        <v>-2028357</v>
      </c>
      <c r="GS1112">
        <v>-2028357</v>
      </c>
      <c r="HA1112">
        <v>-70419</v>
      </c>
      <c r="HB1112">
        <v>-6991</v>
      </c>
      <c r="HD1112">
        <v>-3</v>
      </c>
      <c r="HE1112">
        <v>-2105770</v>
      </c>
      <c r="HG1112">
        <v>43282584</v>
      </c>
    </row>
    <row r="1113" spans="1:215" x14ac:dyDescent="0.25">
      <c r="A1113">
        <v>80</v>
      </c>
      <c r="B1113" t="s">
        <v>1117</v>
      </c>
      <c r="C1113">
        <v>2004</v>
      </c>
      <c r="E1113" t="s">
        <v>1118</v>
      </c>
      <c r="F1113">
        <v>1945</v>
      </c>
      <c r="G1113">
        <v>0</v>
      </c>
      <c r="I1113">
        <v>0</v>
      </c>
      <c r="J1113" t="s">
        <v>1114</v>
      </c>
      <c r="K1113" t="s">
        <v>1115</v>
      </c>
      <c r="L1113" t="s">
        <v>1115</v>
      </c>
      <c r="M1113">
        <v>1</v>
      </c>
      <c r="N1113" t="s">
        <v>615</v>
      </c>
      <c r="O1113">
        <v>1</v>
      </c>
      <c r="P1113" t="s">
        <v>616</v>
      </c>
      <c r="Q1113" t="s">
        <v>626</v>
      </c>
      <c r="R1113">
        <v>2</v>
      </c>
      <c r="S1113">
        <v>1</v>
      </c>
      <c r="T1113" s="60">
        <v>38168</v>
      </c>
      <c r="U1113" s="60">
        <v>37986</v>
      </c>
      <c r="V1113" s="60">
        <v>37986</v>
      </c>
      <c r="W1113" t="s">
        <v>201</v>
      </c>
      <c r="X1113" t="s">
        <v>774</v>
      </c>
      <c r="Y1113" t="s">
        <v>635</v>
      </c>
      <c r="Z1113">
        <v>3.7500000999999998E-2</v>
      </c>
      <c r="AA1113">
        <v>7.2499997999999996E-2</v>
      </c>
      <c r="AB1113">
        <v>1</v>
      </c>
      <c r="AC1113">
        <v>0</v>
      </c>
      <c r="AD1113">
        <v>1</v>
      </c>
      <c r="AE1113">
        <v>0</v>
      </c>
      <c r="AF1113">
        <v>1</v>
      </c>
      <c r="AG1113">
        <v>9</v>
      </c>
      <c r="BP1113" s="60">
        <v>37986</v>
      </c>
      <c r="BQ1113">
        <v>45117508</v>
      </c>
      <c r="BR1113">
        <v>41733700</v>
      </c>
      <c r="BS1113">
        <v>1.081</v>
      </c>
      <c r="BT1113">
        <v>-3383806.5</v>
      </c>
      <c r="BV1113">
        <v>10082153</v>
      </c>
      <c r="BW1113">
        <v>23135</v>
      </c>
      <c r="BX1113">
        <v>1</v>
      </c>
      <c r="BY1113">
        <v>0</v>
      </c>
      <c r="BZ1113">
        <v>0</v>
      </c>
      <c r="CA1113">
        <v>0</v>
      </c>
      <c r="CC1113">
        <v>0.12100001000000001</v>
      </c>
      <c r="CD1113">
        <v>9.7700007000000005E-2</v>
      </c>
      <c r="CE1113">
        <v>4.8499998000000002E-2</v>
      </c>
      <c r="CG1113">
        <v>4.1799999999999997E-2</v>
      </c>
      <c r="CR1113">
        <v>1</v>
      </c>
      <c r="CS1113">
        <v>0</v>
      </c>
      <c r="CT1113">
        <v>0</v>
      </c>
      <c r="CU1113">
        <v>0</v>
      </c>
      <c r="CV1113">
        <v>0.59259998999999997</v>
      </c>
      <c r="CW1113">
        <v>0.51169997</v>
      </c>
      <c r="CX1113">
        <v>8.0899999E-2</v>
      </c>
      <c r="CY1113">
        <v>0.36620000000000003</v>
      </c>
      <c r="CZ1113">
        <v>0</v>
      </c>
      <c r="DA1113">
        <v>0</v>
      </c>
      <c r="DB1113">
        <v>2.9000001000000001E-2</v>
      </c>
      <c r="DC1113">
        <v>0</v>
      </c>
      <c r="DD1113">
        <v>1.2200001E-2</v>
      </c>
      <c r="DE1113">
        <v>0</v>
      </c>
      <c r="DF1113">
        <v>2005</v>
      </c>
      <c r="DG1113">
        <v>0.12729999</v>
      </c>
      <c r="DH1113">
        <v>5.9999998999999998E-2</v>
      </c>
      <c r="DI1113">
        <v>6.7299998999999999E-2</v>
      </c>
      <c r="DJ1113">
        <v>2.1700000000000001E-2</v>
      </c>
      <c r="DK1113">
        <v>8.1699996999999996E-2</v>
      </c>
      <c r="DR1113">
        <v>0</v>
      </c>
      <c r="DS1113">
        <v>0</v>
      </c>
      <c r="DT1113">
        <v>0</v>
      </c>
      <c r="DU1113">
        <v>0</v>
      </c>
      <c r="DV1113">
        <v>311612</v>
      </c>
      <c r="DW1113">
        <v>10366137</v>
      </c>
      <c r="DZ1113">
        <v>33.266167000000003</v>
      </c>
      <c r="EA1113">
        <v>52580</v>
      </c>
      <c r="EC1113">
        <v>128577</v>
      </c>
      <c r="ED1113">
        <v>2315858.5</v>
      </c>
      <c r="EF1113">
        <v>18.011451999999998</v>
      </c>
      <c r="EG1113">
        <v>111673</v>
      </c>
      <c r="EH1113">
        <v>2090304.5</v>
      </c>
      <c r="EN1113">
        <v>6271</v>
      </c>
      <c r="EO1113">
        <v>108062.93</v>
      </c>
      <c r="EP1113">
        <v>10633</v>
      </c>
      <c r="ES1113">
        <v>0</v>
      </c>
      <c r="EV1113">
        <v>492769</v>
      </c>
      <c r="EW1113">
        <v>1</v>
      </c>
      <c r="EX1113">
        <v>1</v>
      </c>
      <c r="FB1113">
        <v>19931290</v>
      </c>
      <c r="FP1113">
        <v>669706</v>
      </c>
      <c r="FQ1113">
        <v>60746</v>
      </c>
      <c r="FW1113">
        <v>730452</v>
      </c>
      <c r="FX1113">
        <v>5315142</v>
      </c>
      <c r="GL1113">
        <v>-183323</v>
      </c>
      <c r="GP1113">
        <v>1940</v>
      </c>
      <c r="GQ1113">
        <v>5864211</v>
      </c>
      <c r="GR1113">
        <v>-2177632</v>
      </c>
      <c r="GS1113">
        <v>-2177632</v>
      </c>
      <c r="HA1113">
        <v>-96479</v>
      </c>
      <c r="HB1113">
        <v>-8890</v>
      </c>
      <c r="HD1113">
        <v>-6</v>
      </c>
      <c r="HE1113">
        <v>-2283007</v>
      </c>
      <c r="HG1113">
        <v>46863784</v>
      </c>
    </row>
    <row r="1114" spans="1:215" x14ac:dyDescent="0.25">
      <c r="A1114">
        <v>80</v>
      </c>
      <c r="B1114" t="s">
        <v>1117</v>
      </c>
      <c r="C1114">
        <v>2005</v>
      </c>
      <c r="E1114" t="s">
        <v>1118</v>
      </c>
      <c r="F1114">
        <v>1945</v>
      </c>
      <c r="G1114">
        <v>0</v>
      </c>
      <c r="I1114">
        <v>0</v>
      </c>
      <c r="J1114" t="s">
        <v>1114</v>
      </c>
      <c r="K1114" t="s">
        <v>1115</v>
      </c>
      <c r="L1114" t="s">
        <v>1115</v>
      </c>
      <c r="M1114">
        <v>1</v>
      </c>
      <c r="N1114" t="s">
        <v>615</v>
      </c>
      <c r="O1114">
        <v>1</v>
      </c>
      <c r="P1114" t="s">
        <v>616</v>
      </c>
      <c r="Q1114" t="s">
        <v>626</v>
      </c>
      <c r="R1114">
        <v>2</v>
      </c>
      <c r="S1114">
        <v>1</v>
      </c>
      <c r="T1114" s="60">
        <v>38533</v>
      </c>
      <c r="U1114" s="60">
        <v>38352</v>
      </c>
      <c r="V1114" s="60">
        <v>38352</v>
      </c>
      <c r="W1114" t="s">
        <v>201</v>
      </c>
      <c r="X1114" t="s">
        <v>774</v>
      </c>
      <c r="Y1114" t="s">
        <v>635</v>
      </c>
      <c r="Z1114">
        <v>3.7500000999999998E-2</v>
      </c>
      <c r="AA1114">
        <v>7.2499997999999996E-2</v>
      </c>
      <c r="AB1114">
        <v>1</v>
      </c>
      <c r="AC1114">
        <v>0</v>
      </c>
      <c r="AD1114">
        <v>1</v>
      </c>
      <c r="AE1114">
        <v>0</v>
      </c>
      <c r="AF1114">
        <v>1</v>
      </c>
      <c r="AG1114">
        <v>9</v>
      </c>
      <c r="BP1114" s="60">
        <v>38352</v>
      </c>
      <c r="BQ1114">
        <v>47383508</v>
      </c>
      <c r="BR1114">
        <v>43827856</v>
      </c>
      <c r="BS1114">
        <v>1.081</v>
      </c>
      <c r="BT1114">
        <v>-3555655</v>
      </c>
      <c r="BV1114">
        <v>10366137</v>
      </c>
      <c r="BW1114">
        <v>237170</v>
      </c>
      <c r="BX1114">
        <v>1</v>
      </c>
      <c r="BY1114">
        <v>0</v>
      </c>
      <c r="BZ1114">
        <v>0</v>
      </c>
      <c r="CA1114">
        <v>0</v>
      </c>
      <c r="CC1114">
        <v>9.8500006000000001E-2</v>
      </c>
      <c r="CD1114">
        <v>0.10920000000000001</v>
      </c>
      <c r="CE1114">
        <v>9.7900002999999999E-2</v>
      </c>
      <c r="CG1114">
        <v>4.3099999E-2</v>
      </c>
      <c r="CR1114">
        <v>1</v>
      </c>
      <c r="CS1114">
        <v>0</v>
      </c>
      <c r="CT1114">
        <v>0</v>
      </c>
      <c r="CU1114">
        <v>0</v>
      </c>
      <c r="CV1114">
        <v>0.58230000999999998</v>
      </c>
      <c r="CW1114">
        <v>0.49280000000000002</v>
      </c>
      <c r="CX1114">
        <v>8.9499994999999999E-2</v>
      </c>
      <c r="CY1114">
        <v>0.37509998999999999</v>
      </c>
      <c r="CZ1114">
        <v>0</v>
      </c>
      <c r="DA1114">
        <v>0</v>
      </c>
      <c r="DB1114">
        <v>2.5499999999999998E-2</v>
      </c>
      <c r="DC1114">
        <v>0</v>
      </c>
      <c r="DD1114">
        <v>1.7100001E-2</v>
      </c>
      <c r="DE1114">
        <v>0</v>
      </c>
      <c r="DF1114">
        <v>2006</v>
      </c>
      <c r="DG1114">
        <v>0.12740000000000001</v>
      </c>
      <c r="DH1114">
        <v>5.9999998999999998E-2</v>
      </c>
      <c r="DI1114">
        <v>6.7400001000000001E-2</v>
      </c>
      <c r="DJ1114">
        <v>2.3399999000000001E-2</v>
      </c>
      <c r="DK1114">
        <v>8.3400004E-2</v>
      </c>
      <c r="DR1114">
        <v>0</v>
      </c>
      <c r="DS1114">
        <v>0</v>
      </c>
      <c r="DT1114">
        <v>0</v>
      </c>
      <c r="DU1114">
        <v>0</v>
      </c>
      <c r="DV1114">
        <v>321513</v>
      </c>
      <c r="DW1114">
        <v>10990239</v>
      </c>
      <c r="DZ1114">
        <v>34.182876999999998</v>
      </c>
      <c r="EA1114">
        <v>54003</v>
      </c>
      <c r="EC1114">
        <v>134719</v>
      </c>
      <c r="ED1114">
        <v>2514627.2999999998</v>
      </c>
      <c r="EF1114">
        <v>18.66572</v>
      </c>
      <c r="EG1114">
        <v>117644</v>
      </c>
      <c r="EH1114">
        <v>2278428</v>
      </c>
      <c r="EN1114">
        <v>6186</v>
      </c>
      <c r="EO1114">
        <v>110925.8</v>
      </c>
      <c r="EP1114">
        <v>10889</v>
      </c>
      <c r="ES1114">
        <v>0</v>
      </c>
      <c r="EV1114">
        <v>510235</v>
      </c>
      <c r="EW1114">
        <v>1</v>
      </c>
      <c r="EX1114">
        <v>1</v>
      </c>
      <c r="FB1114">
        <v>21726872</v>
      </c>
      <c r="FP1114">
        <v>685719</v>
      </c>
      <c r="FQ1114">
        <v>255137</v>
      </c>
      <c r="FW1114">
        <v>940856</v>
      </c>
      <c r="FX1114">
        <v>4804234</v>
      </c>
      <c r="GL1114">
        <v>-287226</v>
      </c>
      <c r="GP1114">
        <v>1684</v>
      </c>
      <c r="GQ1114">
        <v>5459548</v>
      </c>
      <c r="GR1114">
        <v>-2351563</v>
      </c>
      <c r="GS1114">
        <v>-2351563</v>
      </c>
      <c r="HA1114">
        <v>-88720</v>
      </c>
      <c r="HB1114">
        <v>-15440</v>
      </c>
      <c r="HD1114">
        <v>-1</v>
      </c>
      <c r="HE1114">
        <v>-2455724</v>
      </c>
      <c r="HG1114">
        <v>49867608</v>
      </c>
    </row>
    <row r="1115" spans="1:215" x14ac:dyDescent="0.25">
      <c r="A1115">
        <v>80</v>
      </c>
      <c r="B1115" t="s">
        <v>1117</v>
      </c>
      <c r="C1115">
        <v>2006</v>
      </c>
      <c r="E1115" t="s">
        <v>1118</v>
      </c>
      <c r="F1115">
        <v>1945</v>
      </c>
      <c r="G1115">
        <v>0</v>
      </c>
      <c r="I1115">
        <v>0</v>
      </c>
      <c r="J1115" t="s">
        <v>1114</v>
      </c>
      <c r="K1115" t="s">
        <v>1115</v>
      </c>
      <c r="L1115" t="s">
        <v>1115</v>
      </c>
      <c r="M1115">
        <v>1</v>
      </c>
      <c r="N1115" t="s">
        <v>615</v>
      </c>
      <c r="O1115">
        <v>1</v>
      </c>
      <c r="P1115" t="s">
        <v>616</v>
      </c>
      <c r="Q1115" t="s">
        <v>626</v>
      </c>
      <c r="R1115">
        <v>2</v>
      </c>
      <c r="S1115">
        <v>1</v>
      </c>
      <c r="T1115" s="60">
        <v>38898</v>
      </c>
      <c r="U1115" s="60">
        <v>38717</v>
      </c>
      <c r="V1115" s="60">
        <v>38717</v>
      </c>
      <c r="W1115" t="s">
        <v>201</v>
      </c>
      <c r="X1115" t="s">
        <v>774</v>
      </c>
      <c r="Y1115" t="s">
        <v>635</v>
      </c>
      <c r="Z1115">
        <v>3.7500000999999998E-2</v>
      </c>
      <c r="AA1115">
        <v>7.2499997999999996E-2</v>
      </c>
      <c r="AB1115">
        <v>1</v>
      </c>
      <c r="AC1115">
        <v>0</v>
      </c>
      <c r="AD1115">
        <v>1</v>
      </c>
      <c r="AE1115">
        <v>0</v>
      </c>
      <c r="AF1115">
        <v>1</v>
      </c>
      <c r="AG1115">
        <v>9</v>
      </c>
      <c r="BP1115" s="60">
        <v>38717</v>
      </c>
      <c r="BQ1115">
        <v>49670184</v>
      </c>
      <c r="BR1115">
        <v>46624668</v>
      </c>
      <c r="BS1115">
        <v>1.0650001</v>
      </c>
      <c r="BT1115">
        <v>-3045514.5</v>
      </c>
      <c r="BV1115">
        <v>10990239</v>
      </c>
      <c r="BW1115">
        <v>269587</v>
      </c>
      <c r="BX1115">
        <v>1</v>
      </c>
      <c r="BY1115">
        <v>0</v>
      </c>
      <c r="BZ1115">
        <v>0</v>
      </c>
      <c r="CA1115">
        <v>0</v>
      </c>
      <c r="CC1115">
        <v>7.2300002000000002E-2</v>
      </c>
      <c r="CD1115">
        <v>8.5299999000000001E-2</v>
      </c>
      <c r="CE1115">
        <v>9.6799998999999998E-2</v>
      </c>
      <c r="CG1115">
        <v>6.3100003000000002E-2</v>
      </c>
      <c r="CR1115">
        <v>1</v>
      </c>
      <c r="CS1115">
        <v>0</v>
      </c>
      <c r="CT1115">
        <v>0</v>
      </c>
      <c r="CU1115">
        <v>0</v>
      </c>
      <c r="CV1115">
        <v>0.56000000000000005</v>
      </c>
      <c r="CW1115">
        <v>0.44999999000000002</v>
      </c>
      <c r="CX1115">
        <v>0.11</v>
      </c>
      <c r="CY1115">
        <v>0.38</v>
      </c>
      <c r="CZ1115">
        <v>0</v>
      </c>
      <c r="DA1115">
        <v>0</v>
      </c>
      <c r="DB1115">
        <v>3.9999999000000001E-2</v>
      </c>
      <c r="DC1115">
        <v>0</v>
      </c>
      <c r="DD1115">
        <v>0.02</v>
      </c>
      <c r="DE1115">
        <v>0</v>
      </c>
      <c r="DF1115">
        <v>2008</v>
      </c>
      <c r="DG1115">
        <v>0.12149999</v>
      </c>
      <c r="DH1115">
        <v>5.9999998999999998E-2</v>
      </c>
      <c r="DI1115">
        <v>6.1500001999999998E-2</v>
      </c>
      <c r="DJ1115">
        <v>2.6600001000000002E-2</v>
      </c>
      <c r="DK1115">
        <v>8.6599997999999997E-2</v>
      </c>
      <c r="DR1115">
        <v>0</v>
      </c>
      <c r="DS1115">
        <v>0</v>
      </c>
      <c r="DT1115">
        <v>0</v>
      </c>
      <c r="DU1115">
        <v>0</v>
      </c>
      <c r="DV1115">
        <v>330117</v>
      </c>
      <c r="DW1115">
        <v>11711386</v>
      </c>
      <c r="DZ1115">
        <v>35.476470999999997</v>
      </c>
      <c r="EA1115">
        <v>59934</v>
      </c>
      <c r="EC1115">
        <v>140292</v>
      </c>
      <c r="ED1115">
        <v>2702710.3</v>
      </c>
      <c r="EF1115">
        <v>19.264893000000001</v>
      </c>
      <c r="EG1115">
        <v>123296</v>
      </c>
      <c r="EH1115">
        <v>2459067.2999999998</v>
      </c>
      <c r="EN1115">
        <v>5890</v>
      </c>
      <c r="EO1115">
        <v>109519.7</v>
      </c>
      <c r="EP1115">
        <v>11106</v>
      </c>
      <c r="ES1115">
        <v>0</v>
      </c>
      <c r="EV1115">
        <v>530343</v>
      </c>
      <c r="EW1115">
        <v>1</v>
      </c>
      <c r="EX1115">
        <v>1</v>
      </c>
      <c r="FB1115">
        <v>24021956</v>
      </c>
      <c r="FP1115">
        <v>720014</v>
      </c>
      <c r="FQ1115">
        <v>315225</v>
      </c>
      <c r="FW1115">
        <v>1035239</v>
      </c>
      <c r="FX1115">
        <v>4085328</v>
      </c>
      <c r="GL1115">
        <v>-512843</v>
      </c>
      <c r="GP1115">
        <v>1661</v>
      </c>
      <c r="GQ1115">
        <v>4609605</v>
      </c>
      <c r="GR1115">
        <v>-2536586</v>
      </c>
      <c r="GS1115">
        <v>-2536586</v>
      </c>
      <c r="HA1115">
        <v>-82072</v>
      </c>
      <c r="HB1115">
        <v>-7300</v>
      </c>
      <c r="HD1115">
        <v>-1</v>
      </c>
      <c r="HE1115">
        <v>-2625961</v>
      </c>
      <c r="HG1115">
        <v>51851256</v>
      </c>
    </row>
    <row r="1116" spans="1:215" x14ac:dyDescent="0.25">
      <c r="A1116">
        <v>80</v>
      </c>
      <c r="B1116" t="s">
        <v>1117</v>
      </c>
      <c r="C1116">
        <v>2007</v>
      </c>
      <c r="E1116" t="s">
        <v>1118</v>
      </c>
      <c r="F1116">
        <v>1945</v>
      </c>
      <c r="G1116">
        <v>0</v>
      </c>
      <c r="I1116">
        <v>0</v>
      </c>
      <c r="J1116" t="s">
        <v>1114</v>
      </c>
      <c r="K1116" t="s">
        <v>1115</v>
      </c>
      <c r="L1116" t="s">
        <v>1115</v>
      </c>
      <c r="M1116">
        <v>1</v>
      </c>
      <c r="N1116" t="s">
        <v>615</v>
      </c>
      <c r="O1116">
        <v>1</v>
      </c>
      <c r="P1116" t="s">
        <v>616</v>
      </c>
      <c r="Q1116" t="s">
        <v>626</v>
      </c>
      <c r="R1116">
        <v>2</v>
      </c>
      <c r="S1116">
        <v>1</v>
      </c>
      <c r="T1116" s="60">
        <v>39263</v>
      </c>
      <c r="U1116" s="60">
        <v>39082</v>
      </c>
      <c r="V1116" s="60">
        <v>39082</v>
      </c>
      <c r="W1116" t="s">
        <v>201</v>
      </c>
      <c r="X1116" t="s">
        <v>774</v>
      </c>
      <c r="Y1116" t="s">
        <v>635</v>
      </c>
      <c r="Z1116">
        <v>3.7500000999999998E-2</v>
      </c>
      <c r="AA1116">
        <v>7.2499997999999996E-2</v>
      </c>
      <c r="AB1116">
        <v>1</v>
      </c>
      <c r="AC1116">
        <v>0</v>
      </c>
      <c r="AD1116">
        <v>1</v>
      </c>
      <c r="AE1116">
        <v>0</v>
      </c>
      <c r="AF1116">
        <v>1</v>
      </c>
      <c r="AG1116">
        <v>9</v>
      </c>
      <c r="BP1116" s="60">
        <v>39082</v>
      </c>
      <c r="BQ1116">
        <v>52420808</v>
      </c>
      <c r="BR1116">
        <v>49391908</v>
      </c>
      <c r="BS1116">
        <v>1.0609999999999999</v>
      </c>
      <c r="BT1116">
        <v>-3028900.8</v>
      </c>
      <c r="BV1116">
        <v>11711386</v>
      </c>
      <c r="BW1116">
        <v>332149</v>
      </c>
      <c r="BX1116">
        <v>1</v>
      </c>
      <c r="BY1116">
        <v>0</v>
      </c>
      <c r="BZ1116">
        <v>0</v>
      </c>
      <c r="CA1116">
        <v>0</v>
      </c>
      <c r="CC1116">
        <v>0.14799999999999999</v>
      </c>
      <c r="CE1116">
        <v>0.10600001000000001</v>
      </c>
      <c r="CG1116">
        <v>0.10299999999999999</v>
      </c>
      <c r="CR1116">
        <v>1</v>
      </c>
      <c r="CS1116">
        <v>0</v>
      </c>
      <c r="CT1116">
        <v>0</v>
      </c>
      <c r="CU1116">
        <v>0</v>
      </c>
      <c r="CV1116">
        <v>0.51999998000000003</v>
      </c>
      <c r="CW1116">
        <v>0.36000000999999998</v>
      </c>
      <c r="CX1116">
        <v>0.16</v>
      </c>
      <c r="CY1116">
        <v>0.39500001000000001</v>
      </c>
      <c r="CZ1116">
        <v>0</v>
      </c>
      <c r="DA1116">
        <v>0</v>
      </c>
      <c r="DB1116">
        <v>5.0000001000000002E-2</v>
      </c>
      <c r="DC1116">
        <v>0</v>
      </c>
      <c r="DD1116">
        <v>3.5000000000000003E-2</v>
      </c>
      <c r="DE1116">
        <v>0</v>
      </c>
      <c r="DF1116">
        <v>2009</v>
      </c>
      <c r="DG1116">
        <v>0.12189999</v>
      </c>
      <c r="DH1116">
        <v>5.9999998999999998E-2</v>
      </c>
      <c r="DI1116">
        <v>6.1900001000000003E-2</v>
      </c>
      <c r="DJ1116">
        <v>3.0499999999999999E-2</v>
      </c>
      <c r="DK1116">
        <v>9.0500004999999994E-2</v>
      </c>
      <c r="DR1116">
        <v>0</v>
      </c>
      <c r="DS1116">
        <v>0</v>
      </c>
      <c r="DT1116">
        <v>0</v>
      </c>
      <c r="DU1116">
        <v>0</v>
      </c>
      <c r="DV1116">
        <v>338490</v>
      </c>
      <c r="DW1116">
        <v>12701017</v>
      </c>
      <c r="DZ1116">
        <v>37.522575000000003</v>
      </c>
      <c r="EA1116">
        <v>69420</v>
      </c>
      <c r="EC1116">
        <v>145855</v>
      </c>
      <c r="ED1116">
        <v>2885868.3</v>
      </c>
      <c r="EF1116">
        <v>19.785872000000001</v>
      </c>
      <c r="EG1116">
        <v>128694</v>
      </c>
      <c r="EH1116">
        <v>2631600.7999999998</v>
      </c>
      <c r="EN1116">
        <v>5810</v>
      </c>
      <c r="EO1116">
        <v>111033.98</v>
      </c>
      <c r="EP1116">
        <v>11351</v>
      </c>
      <c r="ES1116">
        <v>0</v>
      </c>
      <c r="EV1116">
        <v>553765</v>
      </c>
      <c r="EW1116">
        <v>1</v>
      </c>
      <c r="EX1116">
        <v>1</v>
      </c>
      <c r="FB1116">
        <v>25607604</v>
      </c>
      <c r="FI1116">
        <v>55729372</v>
      </c>
      <c r="FP1116">
        <v>777300</v>
      </c>
      <c r="FQ1116">
        <v>371476</v>
      </c>
      <c r="FW1116">
        <v>1148776</v>
      </c>
      <c r="FX1116">
        <v>8140435</v>
      </c>
      <c r="GL1116">
        <v>-545761</v>
      </c>
      <c r="GP1116">
        <v>2406</v>
      </c>
      <c r="GQ1116">
        <v>8745856</v>
      </c>
      <c r="GR1116">
        <v>-2717868</v>
      </c>
      <c r="GS1116">
        <v>-2717868</v>
      </c>
      <c r="HA1116">
        <v>-80973</v>
      </c>
      <c r="HB1116">
        <v>-12367</v>
      </c>
      <c r="HD1116">
        <v>-14</v>
      </c>
      <c r="HE1116">
        <v>-2811222</v>
      </c>
      <c r="HG1116">
        <v>57785888</v>
      </c>
    </row>
    <row r="1117" spans="1:215" x14ac:dyDescent="0.25">
      <c r="A1117">
        <v>80</v>
      </c>
      <c r="B1117" t="s">
        <v>1117</v>
      </c>
      <c r="C1117">
        <v>2008</v>
      </c>
      <c r="E1117" t="s">
        <v>1118</v>
      </c>
      <c r="F1117">
        <v>1945</v>
      </c>
      <c r="G1117">
        <v>0</v>
      </c>
      <c r="I1117">
        <v>0</v>
      </c>
      <c r="J1117" t="s">
        <v>1114</v>
      </c>
      <c r="K1117" t="s">
        <v>1115</v>
      </c>
      <c r="L1117" t="s">
        <v>1115</v>
      </c>
      <c r="M1117">
        <v>1</v>
      </c>
      <c r="N1117" t="s">
        <v>615</v>
      </c>
      <c r="O1117">
        <v>1</v>
      </c>
      <c r="P1117" t="s">
        <v>616</v>
      </c>
      <c r="Q1117" t="s">
        <v>626</v>
      </c>
      <c r="R1117">
        <v>2</v>
      </c>
      <c r="S1117">
        <v>1</v>
      </c>
      <c r="T1117" s="60">
        <v>39629</v>
      </c>
      <c r="U1117" s="60">
        <v>39447</v>
      </c>
      <c r="V1117" s="60">
        <v>39447</v>
      </c>
      <c r="W1117" t="s">
        <v>201</v>
      </c>
      <c r="X1117" t="s">
        <v>774</v>
      </c>
      <c r="Y1117" t="s">
        <v>635</v>
      </c>
      <c r="Z1117">
        <v>3.7500000999999998E-2</v>
      </c>
      <c r="AA1117">
        <v>7.2499997999999996E-2</v>
      </c>
      <c r="AB1117">
        <v>1</v>
      </c>
      <c r="AC1117">
        <v>0</v>
      </c>
      <c r="AD1117">
        <v>1</v>
      </c>
      <c r="AE1117">
        <v>0</v>
      </c>
      <c r="AF1117">
        <v>1</v>
      </c>
      <c r="AG1117">
        <v>9</v>
      </c>
      <c r="BP1117" s="60">
        <v>39447</v>
      </c>
      <c r="BQ1117">
        <v>55283120</v>
      </c>
      <c r="BR1117">
        <v>52815088</v>
      </c>
      <c r="BS1117">
        <v>1.0469999000000001</v>
      </c>
      <c r="BT1117">
        <v>-2468031.2999999998</v>
      </c>
      <c r="BV1117">
        <v>12701017</v>
      </c>
      <c r="BW1117">
        <v>406576</v>
      </c>
      <c r="BX1117">
        <v>0.99000001000000004</v>
      </c>
      <c r="BY1117">
        <v>0</v>
      </c>
      <c r="BZ1117">
        <v>0</v>
      </c>
      <c r="CA1117">
        <v>0</v>
      </c>
      <c r="CC1117">
        <v>-2.1000000000000001E-2</v>
      </c>
      <c r="CE1117">
        <v>6.4000003E-2</v>
      </c>
      <c r="CG1117">
        <v>8.1999995000000006E-2</v>
      </c>
      <c r="CJ1117">
        <v>6.1000000999999998E-2</v>
      </c>
      <c r="CR1117">
        <v>1</v>
      </c>
      <c r="CS1117">
        <v>0</v>
      </c>
      <c r="CT1117">
        <v>0</v>
      </c>
      <c r="CU1117">
        <v>0</v>
      </c>
      <c r="CV1117">
        <v>0.5</v>
      </c>
      <c r="CW1117">
        <v>0.34</v>
      </c>
      <c r="CX1117">
        <v>0.16</v>
      </c>
      <c r="CY1117">
        <v>0.39500001000000001</v>
      </c>
      <c r="CZ1117">
        <v>0</v>
      </c>
      <c r="DA1117">
        <v>0</v>
      </c>
      <c r="DB1117">
        <v>5.9999998999999998E-2</v>
      </c>
      <c r="DC1117">
        <v>0</v>
      </c>
      <c r="DD1117">
        <v>4.5000001999999997E-2</v>
      </c>
      <c r="DE1117">
        <v>0</v>
      </c>
      <c r="DF1117">
        <v>2010</v>
      </c>
      <c r="DG1117">
        <v>0.1226</v>
      </c>
      <c r="DH1117">
        <v>5.9999998999999998E-2</v>
      </c>
      <c r="DI1117">
        <v>6.2600002000000002E-2</v>
      </c>
      <c r="DJ1117">
        <v>3.3599998999999998E-2</v>
      </c>
      <c r="DK1117">
        <v>9.3599997000000004E-2</v>
      </c>
      <c r="DR1117">
        <v>0</v>
      </c>
      <c r="DS1117">
        <v>0</v>
      </c>
      <c r="DT1117">
        <v>0</v>
      </c>
      <c r="DU1117">
        <v>0</v>
      </c>
      <c r="DV1117">
        <v>325618</v>
      </c>
      <c r="DW1117">
        <v>13267554</v>
      </c>
      <c r="DZ1117">
        <v>40.745761999999999</v>
      </c>
      <c r="EA1117">
        <v>95175</v>
      </c>
      <c r="EC1117">
        <v>151353</v>
      </c>
      <c r="ED1117">
        <v>3062394.8</v>
      </c>
      <c r="EF1117">
        <v>20.233459</v>
      </c>
      <c r="EG1117">
        <v>133775</v>
      </c>
      <c r="EH1117">
        <v>2796653.3</v>
      </c>
      <c r="EN1117">
        <v>5584</v>
      </c>
      <c r="EO1117">
        <v>110221.67</v>
      </c>
      <c r="EP1117">
        <v>11994</v>
      </c>
      <c r="ES1117">
        <v>0</v>
      </c>
      <c r="EV1117">
        <v>572146</v>
      </c>
      <c r="EW1117">
        <v>1</v>
      </c>
      <c r="EX1117">
        <v>1</v>
      </c>
      <c r="FB1117">
        <v>26605792</v>
      </c>
      <c r="FI1117">
        <v>58619736</v>
      </c>
      <c r="FP1117">
        <v>821068</v>
      </c>
      <c r="FQ1117">
        <v>468669</v>
      </c>
      <c r="FW1117">
        <v>1289737</v>
      </c>
      <c r="FX1117">
        <v>-449279</v>
      </c>
      <c r="GL1117">
        <v>-671755</v>
      </c>
      <c r="GP1117">
        <v>3184</v>
      </c>
      <c r="GQ1117">
        <v>171887</v>
      </c>
      <c r="GR1117">
        <v>-2897465</v>
      </c>
      <c r="GS1117">
        <v>-2897465</v>
      </c>
      <c r="HA1117">
        <v>-73618</v>
      </c>
      <c r="HB1117">
        <v>-14658</v>
      </c>
      <c r="HD1117">
        <v>-2</v>
      </c>
      <c r="HE1117">
        <v>-2985743</v>
      </c>
      <c r="HG1117">
        <v>54972032</v>
      </c>
    </row>
    <row r="1118" spans="1:215" x14ac:dyDescent="0.25">
      <c r="A1118">
        <v>80</v>
      </c>
      <c r="B1118" t="s">
        <v>1117</v>
      </c>
      <c r="C1118">
        <v>2009</v>
      </c>
      <c r="E1118" t="s">
        <v>1118</v>
      </c>
      <c r="F1118">
        <v>1945</v>
      </c>
      <c r="G1118">
        <v>0</v>
      </c>
      <c r="I1118">
        <v>0</v>
      </c>
      <c r="J1118" t="s">
        <v>1114</v>
      </c>
      <c r="K1118" t="s">
        <v>1115</v>
      </c>
      <c r="L1118" t="s">
        <v>1115</v>
      </c>
      <c r="M1118">
        <v>1</v>
      </c>
      <c r="N1118" t="s">
        <v>615</v>
      </c>
      <c r="O1118">
        <v>1</v>
      </c>
      <c r="P1118" t="s">
        <v>616</v>
      </c>
      <c r="Q1118" t="s">
        <v>626</v>
      </c>
      <c r="R1118">
        <v>2</v>
      </c>
      <c r="S1118">
        <v>1</v>
      </c>
      <c r="T1118" s="60">
        <v>39994</v>
      </c>
      <c r="U1118" s="60">
        <v>39813</v>
      </c>
      <c r="V1118" s="60">
        <v>39813</v>
      </c>
      <c r="W1118" t="s">
        <v>201</v>
      </c>
      <c r="X1118" t="s">
        <v>774</v>
      </c>
      <c r="Y1118" t="s">
        <v>635</v>
      </c>
      <c r="Z1118">
        <v>3.7500000999999998E-2</v>
      </c>
      <c r="AA1118">
        <v>7.2499997999999996E-2</v>
      </c>
      <c r="AB1118">
        <v>1</v>
      </c>
      <c r="AC1118">
        <v>0</v>
      </c>
      <c r="AD1118">
        <v>1</v>
      </c>
      <c r="AE1118">
        <v>0</v>
      </c>
      <c r="AF1118">
        <v>1</v>
      </c>
      <c r="AG1118">
        <v>9</v>
      </c>
      <c r="BP1118" s="60">
        <v>39813</v>
      </c>
      <c r="BQ1118">
        <v>55127660</v>
      </c>
      <c r="BR1118">
        <v>55518744</v>
      </c>
      <c r="BS1118">
        <v>0.99300003000000003</v>
      </c>
      <c r="BT1118">
        <v>391086.53</v>
      </c>
      <c r="BV1118">
        <v>13267554</v>
      </c>
      <c r="BW1118">
        <v>472374</v>
      </c>
      <c r="BX1118">
        <v>1</v>
      </c>
      <c r="BY1118">
        <v>0</v>
      </c>
      <c r="BZ1118">
        <v>0</v>
      </c>
      <c r="CA1118">
        <v>0</v>
      </c>
      <c r="CC1118">
        <v>-0.14199999999999999</v>
      </c>
      <c r="CE1118">
        <v>1.2E-2</v>
      </c>
      <c r="CG1118">
        <v>2.5999998999999999E-2</v>
      </c>
      <c r="CJ1118">
        <v>3.4000002000000001E-2</v>
      </c>
      <c r="CR1118">
        <v>1</v>
      </c>
      <c r="CS1118">
        <v>0</v>
      </c>
      <c r="CT1118">
        <v>0</v>
      </c>
      <c r="CU1118">
        <v>0</v>
      </c>
      <c r="CV1118">
        <v>0.47099998999999998</v>
      </c>
      <c r="CW1118">
        <v>0</v>
      </c>
      <c r="CX1118">
        <v>0.47099998999999998</v>
      </c>
      <c r="CY1118">
        <v>0.42099997</v>
      </c>
      <c r="CZ1118">
        <v>0</v>
      </c>
      <c r="DA1118">
        <v>0</v>
      </c>
      <c r="DB1118">
        <v>5.4000000999999999E-2</v>
      </c>
      <c r="DC1118">
        <v>0</v>
      </c>
      <c r="DD1118">
        <v>5.5E-2</v>
      </c>
      <c r="DE1118">
        <v>0</v>
      </c>
      <c r="DF1118">
        <v>2011</v>
      </c>
      <c r="DG1118">
        <v>0.126</v>
      </c>
      <c r="DH1118">
        <v>6.3000001E-2</v>
      </c>
      <c r="DI1118">
        <v>6.3000001E-2</v>
      </c>
      <c r="DJ1118">
        <v>3.5700001000000002E-2</v>
      </c>
      <c r="DK1118">
        <v>9.8700001999999995E-2</v>
      </c>
      <c r="DR1118">
        <v>0</v>
      </c>
      <c r="DS1118">
        <v>0</v>
      </c>
      <c r="DT1118">
        <v>0</v>
      </c>
      <c r="DU1118">
        <v>0</v>
      </c>
      <c r="DV1118">
        <v>316647</v>
      </c>
      <c r="DW1118">
        <v>13253030</v>
      </c>
      <c r="DX1118">
        <v>44.869999</v>
      </c>
      <c r="DY1118">
        <v>10.199999999999999</v>
      </c>
      <c r="DZ1118">
        <v>41.854275000000001</v>
      </c>
      <c r="EA1118">
        <v>97474</v>
      </c>
      <c r="EC1118">
        <v>156791</v>
      </c>
      <c r="ED1118">
        <v>3179802.8</v>
      </c>
      <c r="EE1118">
        <v>69.699996999999996</v>
      </c>
      <c r="EF1118">
        <v>20.280518000000001</v>
      </c>
      <c r="EG1118">
        <v>135850</v>
      </c>
      <c r="EH1118">
        <v>2857833</v>
      </c>
      <c r="EI1118">
        <v>69.610000999999997</v>
      </c>
      <c r="EN1118">
        <v>8613</v>
      </c>
      <c r="EO1118">
        <v>161046.04999999999</v>
      </c>
      <c r="EP1118">
        <v>12328</v>
      </c>
      <c r="ES1118">
        <v>0</v>
      </c>
      <c r="EV1118">
        <v>577845</v>
      </c>
      <c r="EW1118">
        <v>1</v>
      </c>
      <c r="EX1118">
        <v>1</v>
      </c>
      <c r="FB1118">
        <v>24881506</v>
      </c>
      <c r="FI1118">
        <v>45629312</v>
      </c>
      <c r="FP1118">
        <v>866209</v>
      </c>
      <c r="FQ1118">
        <v>492689</v>
      </c>
      <c r="FW1118">
        <v>1358898</v>
      </c>
      <c r="FX1118">
        <v>-7454711</v>
      </c>
      <c r="GL1118">
        <v>-290608</v>
      </c>
      <c r="GP1118">
        <v>1626</v>
      </c>
      <c r="GQ1118">
        <v>-6384795</v>
      </c>
      <c r="GR1118">
        <v>-3081350</v>
      </c>
      <c r="GS1118">
        <v>-3081350</v>
      </c>
      <c r="HA1118">
        <v>-70900</v>
      </c>
      <c r="HB1118">
        <v>-13151</v>
      </c>
      <c r="HD1118">
        <v>-40</v>
      </c>
      <c r="HE1118">
        <v>-3165441</v>
      </c>
      <c r="HG1118">
        <v>45421796</v>
      </c>
    </row>
    <row r="1119" spans="1:215" x14ac:dyDescent="0.25">
      <c r="A1119">
        <v>80</v>
      </c>
      <c r="B1119" t="s">
        <v>1117</v>
      </c>
      <c r="C1119">
        <v>2010</v>
      </c>
      <c r="E1119" t="s">
        <v>1118</v>
      </c>
      <c r="F1119">
        <v>1945</v>
      </c>
      <c r="G1119">
        <v>0</v>
      </c>
      <c r="I1119">
        <v>0</v>
      </c>
      <c r="J1119" t="s">
        <v>1114</v>
      </c>
      <c r="K1119" t="s">
        <v>1115</v>
      </c>
      <c r="L1119" t="s">
        <v>1115</v>
      </c>
      <c r="M1119">
        <v>1</v>
      </c>
      <c r="N1119" t="s">
        <v>615</v>
      </c>
      <c r="O1119">
        <v>1</v>
      </c>
      <c r="P1119" t="s">
        <v>616</v>
      </c>
      <c r="Q1119" t="s">
        <v>626</v>
      </c>
      <c r="R1119">
        <v>2</v>
      </c>
      <c r="S1119">
        <v>1</v>
      </c>
      <c r="T1119" s="60">
        <v>40359</v>
      </c>
      <c r="U1119" s="60">
        <v>40178</v>
      </c>
      <c r="V1119" s="60">
        <v>40178</v>
      </c>
      <c r="W1119" t="s">
        <v>201</v>
      </c>
      <c r="X1119" t="s">
        <v>774</v>
      </c>
      <c r="Y1119" t="s">
        <v>639</v>
      </c>
      <c r="Z1119">
        <v>2.9999998999999999E-2</v>
      </c>
      <c r="AA1119">
        <v>7.2499997999999996E-2</v>
      </c>
      <c r="AB1119">
        <v>1</v>
      </c>
      <c r="AC1119">
        <v>0</v>
      </c>
      <c r="AD1119">
        <v>1</v>
      </c>
      <c r="AE1119">
        <v>0</v>
      </c>
      <c r="AF1119">
        <v>3</v>
      </c>
      <c r="AG1119">
        <v>9</v>
      </c>
      <c r="BP1119" s="60">
        <v>40178</v>
      </c>
      <c r="BQ1119">
        <v>55818100</v>
      </c>
      <c r="BR1119">
        <v>58178272</v>
      </c>
      <c r="BS1119">
        <v>0.95899999000000002</v>
      </c>
      <c r="BT1119">
        <v>2360173</v>
      </c>
      <c r="BV1119">
        <v>13252030</v>
      </c>
      <c r="BW1119">
        <v>483205</v>
      </c>
      <c r="BX1119">
        <v>1</v>
      </c>
      <c r="BY1119">
        <v>0</v>
      </c>
      <c r="BZ1119">
        <v>0</v>
      </c>
      <c r="CA1119">
        <v>0</v>
      </c>
      <c r="CC1119">
        <v>0.12</v>
      </c>
      <c r="CE1119">
        <v>0.02</v>
      </c>
      <c r="CG1119">
        <v>2.9999998999999999E-2</v>
      </c>
      <c r="CJ1119">
        <v>3.6999999999999998E-2</v>
      </c>
      <c r="CR1119">
        <v>1</v>
      </c>
      <c r="CS1119">
        <v>0</v>
      </c>
      <c r="CT1119">
        <v>0</v>
      </c>
      <c r="CU1119">
        <v>0</v>
      </c>
      <c r="CV1119">
        <v>0.47899999999999998</v>
      </c>
      <c r="CW1119">
        <v>0</v>
      </c>
      <c r="CX1119">
        <v>0.47899999999999998</v>
      </c>
      <c r="CY1119">
        <v>0.40099998999999997</v>
      </c>
      <c r="CZ1119">
        <v>0</v>
      </c>
      <c r="DA1119">
        <v>0</v>
      </c>
      <c r="DB1119">
        <v>4.5000001999999997E-2</v>
      </c>
      <c r="DC1119">
        <v>0</v>
      </c>
      <c r="DD1119">
        <v>5.1999996999999999E-2</v>
      </c>
      <c r="DE1119">
        <v>2.4E-2</v>
      </c>
      <c r="DF1119">
        <v>2012</v>
      </c>
      <c r="DG1119">
        <v>0.11119999999999999</v>
      </c>
      <c r="DH1119">
        <v>5.9999998999999998E-2</v>
      </c>
      <c r="DI1119">
        <v>5.1199999000000003E-2</v>
      </c>
      <c r="DJ1119">
        <v>7.9400002999999997E-2</v>
      </c>
      <c r="DK1119">
        <v>0.13939999</v>
      </c>
      <c r="DR1119">
        <v>0</v>
      </c>
      <c r="DS1119">
        <v>0</v>
      </c>
      <c r="DT1119">
        <v>0</v>
      </c>
      <c r="DU1119">
        <v>0</v>
      </c>
      <c r="DV1119">
        <v>317740</v>
      </c>
      <c r="DW1119">
        <v>13053831</v>
      </c>
      <c r="DX1119">
        <v>44.400002000000001</v>
      </c>
      <c r="DY1119">
        <v>10.33</v>
      </c>
      <c r="DZ1119">
        <v>41.083373999999999</v>
      </c>
      <c r="EA1119">
        <v>102149</v>
      </c>
      <c r="EC1119">
        <v>163938</v>
      </c>
      <c r="ED1119">
        <v>3334806.3</v>
      </c>
      <c r="EE1119">
        <v>69.819999999999993</v>
      </c>
      <c r="EF1119">
        <v>20.341875000000002</v>
      </c>
      <c r="EG1119">
        <v>140528</v>
      </c>
      <c r="EH1119">
        <v>2978822.3</v>
      </c>
      <c r="EI1119">
        <v>69.739998</v>
      </c>
      <c r="EN1119">
        <v>10735</v>
      </c>
      <c r="EO1119">
        <v>187903.44</v>
      </c>
      <c r="EP1119">
        <v>12675</v>
      </c>
      <c r="ES1119">
        <v>0</v>
      </c>
      <c r="EV1119">
        <v>590770</v>
      </c>
      <c r="EW1119">
        <v>1</v>
      </c>
      <c r="EX1119">
        <v>1</v>
      </c>
      <c r="FB1119">
        <v>26232538</v>
      </c>
      <c r="FI1119">
        <v>50382552</v>
      </c>
      <c r="FP1119">
        <v>835807</v>
      </c>
      <c r="FQ1119">
        <v>492779</v>
      </c>
      <c r="FV1119">
        <v>0</v>
      </c>
      <c r="FW1119">
        <v>1328586</v>
      </c>
      <c r="FX1119">
        <v>5865085</v>
      </c>
      <c r="GL1119">
        <v>-232666</v>
      </c>
      <c r="GP1119">
        <v>3256</v>
      </c>
      <c r="GQ1119">
        <v>6964261</v>
      </c>
      <c r="GR1119">
        <v>-3201608</v>
      </c>
      <c r="GS1119">
        <v>-3201608</v>
      </c>
      <c r="HA1119">
        <v>-75927</v>
      </c>
      <c r="HB1119">
        <v>-10962</v>
      </c>
      <c r="HD1119">
        <v>-1</v>
      </c>
      <c r="HE1119">
        <v>-3288498</v>
      </c>
      <c r="HF1119">
        <v>-323723</v>
      </c>
      <c r="HG1119">
        <v>48773836</v>
      </c>
    </row>
    <row r="1120" spans="1:215" x14ac:dyDescent="0.25">
      <c r="A1120">
        <v>80</v>
      </c>
      <c r="B1120" t="s">
        <v>1117</v>
      </c>
      <c r="C1120">
        <v>2011</v>
      </c>
      <c r="E1120" t="s">
        <v>1118</v>
      </c>
      <c r="F1120">
        <v>1945</v>
      </c>
      <c r="G1120">
        <v>0</v>
      </c>
      <c r="I1120">
        <v>0</v>
      </c>
      <c r="J1120" t="s">
        <v>1114</v>
      </c>
      <c r="K1120" t="s">
        <v>1115</v>
      </c>
      <c r="L1120" t="s">
        <v>1115</v>
      </c>
      <c r="M1120">
        <v>1</v>
      </c>
      <c r="N1120" t="s">
        <v>615</v>
      </c>
      <c r="O1120">
        <v>1</v>
      </c>
      <c r="P1120" t="s">
        <v>616</v>
      </c>
      <c r="Q1120" t="s">
        <v>626</v>
      </c>
      <c r="R1120">
        <v>2</v>
      </c>
      <c r="S1120">
        <v>1</v>
      </c>
      <c r="T1120" s="60">
        <v>40724</v>
      </c>
      <c r="U1120" s="60">
        <v>40543</v>
      </c>
      <c r="V1120" s="60">
        <v>40543</v>
      </c>
      <c r="W1120" t="s">
        <v>201</v>
      </c>
      <c r="X1120" t="s">
        <v>774</v>
      </c>
      <c r="Y1120" t="s">
        <v>639</v>
      </c>
      <c r="Z1120">
        <v>2.9999998999999999E-2</v>
      </c>
      <c r="AA1120">
        <v>7.2499997999999996E-2</v>
      </c>
      <c r="AB1120">
        <v>1</v>
      </c>
      <c r="AC1120">
        <v>0</v>
      </c>
      <c r="AD1120">
        <v>1</v>
      </c>
      <c r="AE1120">
        <v>0</v>
      </c>
      <c r="AF1120">
        <v>3</v>
      </c>
      <c r="AG1120">
        <v>12</v>
      </c>
      <c r="BP1120" s="60">
        <v>40543</v>
      </c>
      <c r="BQ1120">
        <v>57102200</v>
      </c>
      <c r="BR1120">
        <v>59876064</v>
      </c>
      <c r="BS1120">
        <v>0.95399999999999996</v>
      </c>
      <c r="BT1120">
        <v>2773867.5</v>
      </c>
      <c r="BV1120">
        <v>13053831</v>
      </c>
      <c r="BW1120">
        <v>902661</v>
      </c>
      <c r="BX1120">
        <v>0.73000001999999997</v>
      </c>
      <c r="BY1120">
        <v>0</v>
      </c>
      <c r="BZ1120">
        <v>0</v>
      </c>
      <c r="CA1120">
        <v>0</v>
      </c>
      <c r="CC1120">
        <v>0.18479999999999999</v>
      </c>
      <c r="CE1120">
        <v>4.3999999999999997E-2</v>
      </c>
      <c r="CG1120">
        <v>5.0999998999999997E-2</v>
      </c>
      <c r="CJ1120">
        <v>5.6999995999999997E-2</v>
      </c>
      <c r="CR1120">
        <v>1</v>
      </c>
      <c r="CS1120">
        <v>0</v>
      </c>
      <c r="CT1120">
        <v>0</v>
      </c>
      <c r="CU1120">
        <v>0</v>
      </c>
      <c r="CV1120">
        <v>0.45299998000000002</v>
      </c>
      <c r="CW1120">
        <v>0</v>
      </c>
      <c r="CX1120">
        <v>0.45299998000000002</v>
      </c>
      <c r="CY1120">
        <v>0.37799999000000001</v>
      </c>
      <c r="CZ1120">
        <v>0</v>
      </c>
      <c r="DA1120">
        <v>0</v>
      </c>
      <c r="DB1120">
        <v>5.5999998000000002E-2</v>
      </c>
      <c r="DC1120">
        <v>0</v>
      </c>
      <c r="DD1120">
        <v>4.7999997000000003E-2</v>
      </c>
      <c r="DE1120">
        <v>6.4999998000000003E-2</v>
      </c>
      <c r="DF1120">
        <v>2013</v>
      </c>
      <c r="DG1120">
        <v>0.11119999999999999</v>
      </c>
      <c r="DH1120">
        <v>5.9999998999999998E-2</v>
      </c>
      <c r="DI1120">
        <v>5.1199999000000003E-2</v>
      </c>
      <c r="DJ1120">
        <v>7.6899997999999997E-2</v>
      </c>
      <c r="DK1120">
        <v>0.13689999</v>
      </c>
      <c r="DR1120">
        <v>0</v>
      </c>
      <c r="DS1120">
        <v>0</v>
      </c>
      <c r="DT1120">
        <v>0</v>
      </c>
      <c r="DU1120">
        <v>0</v>
      </c>
      <c r="DV1120">
        <v>310627</v>
      </c>
      <c r="DW1120">
        <v>12801046</v>
      </c>
      <c r="DX1120">
        <v>45.09</v>
      </c>
      <c r="DY1120">
        <v>10.56</v>
      </c>
      <c r="DZ1120">
        <v>41.210346000000001</v>
      </c>
      <c r="EA1120">
        <v>110686</v>
      </c>
      <c r="EB1120">
        <v>7279</v>
      </c>
      <c r="EC1120">
        <v>171786</v>
      </c>
      <c r="ED1120">
        <v>3507222.5</v>
      </c>
      <c r="EE1120">
        <v>69.940002000000007</v>
      </c>
      <c r="EF1120">
        <v>20.416229000000001</v>
      </c>
      <c r="EG1120">
        <v>148000</v>
      </c>
      <c r="EH1120">
        <v>3145835.5</v>
      </c>
      <c r="EI1120">
        <v>69.830001999999993</v>
      </c>
      <c r="EN1120">
        <v>10913</v>
      </c>
      <c r="EO1120">
        <v>189141.48</v>
      </c>
      <c r="EP1120">
        <v>12873</v>
      </c>
      <c r="ES1120">
        <v>0</v>
      </c>
      <c r="EV1120">
        <v>600378</v>
      </c>
      <c r="EW1120">
        <v>1</v>
      </c>
      <c r="EX1120">
        <v>1</v>
      </c>
      <c r="FB1120">
        <v>29828302</v>
      </c>
      <c r="FI1120">
        <v>54108136</v>
      </c>
      <c r="FP1120">
        <v>843601</v>
      </c>
      <c r="FQ1120">
        <v>680670</v>
      </c>
      <c r="FV1120">
        <v>0</v>
      </c>
      <c r="FW1120">
        <v>1524271</v>
      </c>
      <c r="FX1120">
        <v>9121229</v>
      </c>
      <c r="GL1120">
        <v>-217698</v>
      </c>
      <c r="GP1120">
        <v>3982</v>
      </c>
      <c r="GQ1120">
        <v>10431784</v>
      </c>
      <c r="GR1120">
        <v>-3348854</v>
      </c>
      <c r="GS1120">
        <v>-3348854</v>
      </c>
      <c r="HA1120">
        <v>-86028</v>
      </c>
      <c r="HB1120">
        <v>-10396</v>
      </c>
      <c r="HD1120">
        <v>-9</v>
      </c>
      <c r="HE1120">
        <v>-3445260</v>
      </c>
      <c r="HG1120">
        <v>55760360</v>
      </c>
    </row>
    <row r="1121" spans="1:215" x14ac:dyDescent="0.25">
      <c r="A1121">
        <v>80</v>
      </c>
      <c r="B1121" t="s">
        <v>1117</v>
      </c>
      <c r="C1121">
        <v>2012</v>
      </c>
      <c r="E1121" t="s">
        <v>1118</v>
      </c>
      <c r="F1121">
        <v>1945</v>
      </c>
      <c r="G1121">
        <v>0</v>
      </c>
      <c r="I1121">
        <v>0</v>
      </c>
      <c r="J1121" t="s">
        <v>1114</v>
      </c>
      <c r="K1121" t="s">
        <v>1115</v>
      </c>
      <c r="L1121" t="s">
        <v>1115</v>
      </c>
      <c r="M1121">
        <v>1</v>
      </c>
      <c r="N1121" t="s">
        <v>615</v>
      </c>
      <c r="O1121">
        <v>1</v>
      </c>
      <c r="P1121" t="s">
        <v>616</v>
      </c>
      <c r="Q1121" t="s">
        <v>626</v>
      </c>
      <c r="R1121">
        <v>2</v>
      </c>
      <c r="S1121">
        <v>1</v>
      </c>
      <c r="T1121" s="60">
        <v>41090</v>
      </c>
      <c r="U1121" s="60">
        <v>40908</v>
      </c>
      <c r="V1121" s="60">
        <v>40908</v>
      </c>
      <c r="W1121" t="s">
        <v>201</v>
      </c>
      <c r="X1121" t="s">
        <v>774</v>
      </c>
      <c r="Y1121" t="s">
        <v>639</v>
      </c>
      <c r="Z1121">
        <v>2.9999998999999999E-2</v>
      </c>
      <c r="AA1121">
        <v>7.2499997999999996E-2</v>
      </c>
      <c r="AB1121">
        <v>1</v>
      </c>
      <c r="AC1121">
        <v>0</v>
      </c>
      <c r="AD1121">
        <v>1</v>
      </c>
      <c r="AE1121">
        <v>0</v>
      </c>
      <c r="AF1121">
        <v>3</v>
      </c>
      <c r="AG1121">
        <v>12</v>
      </c>
      <c r="BL1121">
        <v>12</v>
      </c>
      <c r="BO1121">
        <v>3.5000000000000003E-2</v>
      </c>
      <c r="BP1121" s="60">
        <v>40908</v>
      </c>
      <c r="BQ1121">
        <v>58125012</v>
      </c>
      <c r="BR1121">
        <v>61846696</v>
      </c>
      <c r="BS1121">
        <v>0.94</v>
      </c>
      <c r="BT1121">
        <v>3721686</v>
      </c>
      <c r="BV1121">
        <v>12801046</v>
      </c>
      <c r="BW1121">
        <v>988418</v>
      </c>
      <c r="BX1121">
        <v>1</v>
      </c>
      <c r="BY1121">
        <v>0</v>
      </c>
      <c r="BZ1121">
        <v>0</v>
      </c>
      <c r="CA1121">
        <v>0</v>
      </c>
      <c r="CC1121">
        <v>2.2100000000000002E-2</v>
      </c>
      <c r="CE1121">
        <v>0.10680000000000001</v>
      </c>
      <c r="CG1121">
        <v>2.6400001999999999E-2</v>
      </c>
      <c r="CJ1121">
        <v>6.3799999999999996E-2</v>
      </c>
      <c r="CR1121">
        <v>1</v>
      </c>
      <c r="CS1121">
        <v>0</v>
      </c>
      <c r="CT1121">
        <v>0</v>
      </c>
      <c r="CU1121">
        <v>0</v>
      </c>
      <c r="CV1121">
        <v>0.42970002000000002</v>
      </c>
      <c r="CW1121">
        <v>0</v>
      </c>
      <c r="CX1121">
        <v>0.42970002000000002</v>
      </c>
      <c r="CY1121">
        <v>0.36980000000000002</v>
      </c>
      <c r="CZ1121">
        <v>0</v>
      </c>
      <c r="DA1121">
        <v>0</v>
      </c>
      <c r="DB1121">
        <v>7.7500000999999999E-2</v>
      </c>
      <c r="DC1121">
        <v>0</v>
      </c>
      <c r="DD1121">
        <v>5.1499999999999997E-2</v>
      </c>
      <c r="DE1121">
        <v>7.1499995999999996E-2</v>
      </c>
      <c r="DF1121">
        <v>2014</v>
      </c>
      <c r="DG1121">
        <v>0.1114</v>
      </c>
      <c r="DH1121">
        <v>5.9999998999999998E-2</v>
      </c>
      <c r="DI1121">
        <v>5.1399998000000002E-2</v>
      </c>
      <c r="DJ1121">
        <v>8.6899995999999993E-2</v>
      </c>
      <c r="DK1121">
        <v>0.1469</v>
      </c>
      <c r="DR1121">
        <v>0</v>
      </c>
      <c r="DS1121">
        <v>0</v>
      </c>
      <c r="DT1121">
        <v>0</v>
      </c>
      <c r="DU1121">
        <v>0</v>
      </c>
      <c r="DV1121">
        <v>312512</v>
      </c>
      <c r="DW1121">
        <v>12817584</v>
      </c>
      <c r="DZ1121">
        <v>41.014693999999999</v>
      </c>
      <c r="EA1121">
        <v>117489</v>
      </c>
      <c r="EC1121">
        <v>179908</v>
      </c>
      <c r="ED1121">
        <v>3689045.3</v>
      </c>
      <c r="EF1121">
        <v>20.505177</v>
      </c>
      <c r="EG1121">
        <v>179908</v>
      </c>
      <c r="ES1121">
        <v>0</v>
      </c>
      <c r="EV1121">
        <v>617396</v>
      </c>
      <c r="EW1121">
        <v>1</v>
      </c>
      <c r="EX1121">
        <v>1</v>
      </c>
      <c r="EZ1121">
        <v>42379288</v>
      </c>
      <c r="FB1121">
        <v>31607304</v>
      </c>
      <c r="FE1121">
        <v>12521409</v>
      </c>
      <c r="FF1121">
        <v>6805113.5</v>
      </c>
      <c r="FG1121">
        <v>5716295.5</v>
      </c>
      <c r="FI1121">
        <v>53402204</v>
      </c>
      <c r="FP1121">
        <v>815245</v>
      </c>
      <c r="FQ1121">
        <v>1015762</v>
      </c>
      <c r="FV1121">
        <v>0</v>
      </c>
      <c r="FW1121">
        <v>1831007</v>
      </c>
      <c r="FX1121">
        <v>1456843</v>
      </c>
      <c r="GL1121">
        <v>-266452</v>
      </c>
      <c r="GP1121">
        <v>1336</v>
      </c>
      <c r="GQ1121">
        <v>3022734</v>
      </c>
      <c r="GR1121">
        <v>-3520078</v>
      </c>
      <c r="GS1121">
        <v>-3520078</v>
      </c>
      <c r="HA1121">
        <v>-98771</v>
      </c>
      <c r="HB1121">
        <v>-10661</v>
      </c>
      <c r="HD1121">
        <v>-12</v>
      </c>
      <c r="HE1121">
        <v>-3629522</v>
      </c>
      <c r="HG1121">
        <v>55153572</v>
      </c>
    </row>
    <row r="1122" spans="1:215" x14ac:dyDescent="0.25">
      <c r="A1122">
        <v>80</v>
      </c>
      <c r="B1122" t="s">
        <v>1117</v>
      </c>
      <c r="C1122">
        <v>2013</v>
      </c>
      <c r="E1122" t="s">
        <v>1118</v>
      </c>
      <c r="F1122">
        <v>1945</v>
      </c>
      <c r="G1122">
        <v>0</v>
      </c>
      <c r="I1122">
        <v>0</v>
      </c>
      <c r="J1122" t="s">
        <v>1114</v>
      </c>
      <c r="K1122" t="s">
        <v>1115</v>
      </c>
      <c r="L1122" t="s">
        <v>1115</v>
      </c>
      <c r="M1122">
        <v>1</v>
      </c>
      <c r="N1122" t="s">
        <v>615</v>
      </c>
      <c r="O1122">
        <v>1</v>
      </c>
      <c r="P1122" t="s">
        <v>616</v>
      </c>
      <c r="Q1122" t="s">
        <v>626</v>
      </c>
      <c r="R1122">
        <v>2</v>
      </c>
      <c r="S1122">
        <v>1</v>
      </c>
      <c r="T1122" s="60">
        <v>41455</v>
      </c>
      <c r="U1122" s="60">
        <v>41274</v>
      </c>
      <c r="V1122" s="60">
        <v>41274</v>
      </c>
      <c r="W1122" t="s">
        <v>201</v>
      </c>
      <c r="X1122" t="s">
        <v>774</v>
      </c>
      <c r="Y1122" t="s">
        <v>639</v>
      </c>
      <c r="Z1122">
        <v>2.9999998999999999E-2</v>
      </c>
      <c r="AA1122">
        <v>7.2499997999999996E-2</v>
      </c>
      <c r="AB1122">
        <v>1</v>
      </c>
      <c r="AC1122">
        <v>0</v>
      </c>
      <c r="AD1122">
        <v>1</v>
      </c>
      <c r="AE1122">
        <v>0</v>
      </c>
      <c r="AF1122">
        <v>3</v>
      </c>
      <c r="AG1122">
        <v>12</v>
      </c>
      <c r="AO1122">
        <v>57780472</v>
      </c>
      <c r="AP1122">
        <v>59911832</v>
      </c>
      <c r="AQ1122">
        <v>-1828131</v>
      </c>
      <c r="AR1122">
        <v>0</v>
      </c>
      <c r="AS1122">
        <v>0</v>
      </c>
      <c r="AT1122">
        <v>1</v>
      </c>
      <c r="AU1122">
        <v>1</v>
      </c>
      <c r="AV1122">
        <v>4</v>
      </c>
      <c r="AX1122">
        <v>0</v>
      </c>
      <c r="AY1122">
        <v>0.2</v>
      </c>
      <c r="AZ1122">
        <v>1</v>
      </c>
      <c r="BC1122">
        <v>4</v>
      </c>
      <c r="BD1122">
        <v>2</v>
      </c>
      <c r="BE1122">
        <v>1</v>
      </c>
      <c r="BF1122">
        <v>1.2</v>
      </c>
      <c r="BG1122">
        <v>0.80000000999999998</v>
      </c>
      <c r="BL1122">
        <v>12</v>
      </c>
      <c r="BO1122">
        <v>3.5000000000000003E-2</v>
      </c>
      <c r="BP1122" s="60">
        <v>41274</v>
      </c>
      <c r="BQ1122">
        <v>59911832</v>
      </c>
      <c r="BR1122">
        <v>63630280</v>
      </c>
      <c r="BS1122">
        <v>0.94199997000000002</v>
      </c>
      <c r="BT1122">
        <v>3718445.5</v>
      </c>
      <c r="BV1122">
        <v>12774187</v>
      </c>
      <c r="BW1122">
        <v>1052690</v>
      </c>
      <c r="BX1122">
        <v>1.04</v>
      </c>
      <c r="BY1122">
        <v>0</v>
      </c>
      <c r="BZ1122">
        <v>0</v>
      </c>
      <c r="CA1122">
        <v>0</v>
      </c>
      <c r="CC1122">
        <v>9.4999999000000002E-2</v>
      </c>
      <c r="CE1122">
        <v>9.8999999000000005E-2</v>
      </c>
      <c r="CG1122">
        <v>5.0000001000000002E-2</v>
      </c>
      <c r="CJ1122">
        <v>6.6000000000000003E-2</v>
      </c>
      <c r="CL1122">
        <v>5.6999995999999997E-2</v>
      </c>
      <c r="CS1122">
        <v>0</v>
      </c>
      <c r="CT1122">
        <v>0</v>
      </c>
      <c r="CU1122">
        <v>0</v>
      </c>
      <c r="CV1122">
        <v>0.46400002000000001</v>
      </c>
      <c r="CW1122">
        <v>0</v>
      </c>
      <c r="CX1122">
        <v>0.46400002000000001</v>
      </c>
      <c r="CY1122">
        <v>0.33800000000000002</v>
      </c>
      <c r="CZ1122">
        <v>0</v>
      </c>
      <c r="DA1122">
        <v>0</v>
      </c>
      <c r="DB1122">
        <v>8.1000000000000003E-2</v>
      </c>
      <c r="DC1122">
        <v>0</v>
      </c>
      <c r="DD1122">
        <v>4.6000003999999997E-2</v>
      </c>
      <c r="DE1122">
        <v>7.0000000000000007E-2</v>
      </c>
      <c r="DF1122">
        <v>2015</v>
      </c>
      <c r="DG1122">
        <v>0.11149998999999999</v>
      </c>
      <c r="DH1122">
        <v>5.9999998999999998E-2</v>
      </c>
      <c r="DI1122">
        <v>5.1499999999999997E-2</v>
      </c>
      <c r="DJ1122">
        <v>8.7599999999999997E-2</v>
      </c>
      <c r="DK1122">
        <v>0.14760000000000001</v>
      </c>
      <c r="DR1122">
        <v>0</v>
      </c>
      <c r="DS1122">
        <v>0</v>
      </c>
      <c r="DT1122">
        <v>0</v>
      </c>
      <c r="DU1122">
        <v>0</v>
      </c>
      <c r="DV1122">
        <v>310370</v>
      </c>
      <c r="DW1122">
        <v>12834121</v>
      </c>
      <c r="DZ1122">
        <v>41.351036000000001</v>
      </c>
      <c r="EA1122">
        <v>125513</v>
      </c>
      <c r="EC1122">
        <v>187448</v>
      </c>
      <c r="ED1122">
        <v>3870868</v>
      </c>
      <c r="EF1122">
        <v>20.650355999999999</v>
      </c>
      <c r="EG1122">
        <v>187448</v>
      </c>
      <c r="ES1122">
        <v>0</v>
      </c>
      <c r="EV1122">
        <v>630970</v>
      </c>
      <c r="EW1122">
        <v>1</v>
      </c>
      <c r="EX1122">
        <v>1</v>
      </c>
      <c r="FB1122">
        <v>33427566</v>
      </c>
      <c r="FI1122">
        <v>57780472</v>
      </c>
      <c r="FP1122">
        <v>830075</v>
      </c>
      <c r="FQ1122">
        <v>1120482</v>
      </c>
      <c r="FW1122">
        <v>1950557</v>
      </c>
      <c r="FX1122">
        <v>5485693</v>
      </c>
      <c r="GL1122">
        <v>-273304</v>
      </c>
      <c r="GQ1122">
        <v>7162946</v>
      </c>
      <c r="GR1122">
        <v>-3722932</v>
      </c>
      <c r="GS1122">
        <v>-3722932</v>
      </c>
      <c r="HA1122">
        <v>-92070</v>
      </c>
      <c r="HB1122">
        <v>-9776</v>
      </c>
      <c r="HD1122">
        <v>-20</v>
      </c>
      <c r="HE1122">
        <v>-3824798</v>
      </c>
      <c r="HG1122">
        <v>58491720</v>
      </c>
    </row>
    <row r="1123" spans="1:215" x14ac:dyDescent="0.25">
      <c r="A1123">
        <v>80</v>
      </c>
      <c r="B1123" t="s">
        <v>1117</v>
      </c>
      <c r="C1123">
        <v>2014</v>
      </c>
      <c r="E1123" t="s">
        <v>1118</v>
      </c>
      <c r="F1123">
        <v>1945</v>
      </c>
      <c r="G1123">
        <v>0</v>
      </c>
      <c r="I1123">
        <v>0</v>
      </c>
      <c r="J1123" t="s">
        <v>1114</v>
      </c>
      <c r="K1123" t="s">
        <v>1115</v>
      </c>
      <c r="L1123" t="s">
        <v>1115</v>
      </c>
      <c r="M1123">
        <v>1</v>
      </c>
      <c r="N1123" t="s">
        <v>615</v>
      </c>
      <c r="O1123">
        <v>1</v>
      </c>
      <c r="P1123" t="s">
        <v>616</v>
      </c>
      <c r="Q1123" t="s">
        <v>626</v>
      </c>
      <c r="R1123">
        <v>2</v>
      </c>
      <c r="S1123">
        <v>1</v>
      </c>
      <c r="T1123" s="60">
        <v>41820</v>
      </c>
      <c r="U1123" s="60">
        <v>41639</v>
      </c>
      <c r="BP1123" s="60">
        <v>41639</v>
      </c>
      <c r="BQ1123">
        <v>62363808</v>
      </c>
      <c r="BR1123">
        <v>65805556</v>
      </c>
      <c r="BS1123">
        <v>0.94800001</v>
      </c>
      <c r="BT1123">
        <v>3441748.3</v>
      </c>
      <c r="BV1123">
        <v>12834121</v>
      </c>
      <c r="BW1123">
        <v>1165285</v>
      </c>
      <c r="BY1123">
        <v>0</v>
      </c>
      <c r="BZ1123">
        <v>0</v>
      </c>
      <c r="CA1123">
        <v>0</v>
      </c>
      <c r="CC1123">
        <v>0.15594227999999999</v>
      </c>
      <c r="CG1123">
        <v>0.11414406000000001</v>
      </c>
      <c r="CJ1123">
        <v>6.9063484999999994E-2</v>
      </c>
      <c r="CS1123">
        <v>1</v>
      </c>
      <c r="CT1123">
        <v>1</v>
      </c>
      <c r="CU1123">
        <v>1</v>
      </c>
      <c r="CV1123">
        <v>0</v>
      </c>
      <c r="CW1123">
        <v>0</v>
      </c>
      <c r="CX1123">
        <v>0</v>
      </c>
      <c r="CY1123">
        <v>0</v>
      </c>
      <c r="CZ1123">
        <v>0</v>
      </c>
      <c r="DA1123">
        <v>0</v>
      </c>
      <c r="DB1123">
        <v>0</v>
      </c>
      <c r="DC1123">
        <v>0</v>
      </c>
      <c r="DD1123">
        <v>0</v>
      </c>
      <c r="DE1123">
        <v>0</v>
      </c>
      <c r="DG1123">
        <v>0</v>
      </c>
      <c r="DH1123">
        <v>6.4324467999999996E-2</v>
      </c>
      <c r="DI1123">
        <v>-6.4324467999999996E-2</v>
      </c>
      <c r="DJ1123">
        <v>9.0795851999999996E-2</v>
      </c>
      <c r="DK1123">
        <v>0.15512031000000001</v>
      </c>
      <c r="DR1123">
        <v>0</v>
      </c>
      <c r="DS1123">
        <v>1</v>
      </c>
      <c r="DT1123">
        <v>1</v>
      </c>
      <c r="DU1123">
        <v>1</v>
      </c>
      <c r="EW1123">
        <v>0</v>
      </c>
      <c r="EX1123">
        <v>0</v>
      </c>
      <c r="FB1123">
        <v>35746540</v>
      </c>
      <c r="FP1123">
        <v>825548</v>
      </c>
      <c r="FQ1123">
        <v>1177341</v>
      </c>
      <c r="FW1123">
        <v>2002889</v>
      </c>
      <c r="FX1123">
        <v>9500013</v>
      </c>
      <c r="GL1123">
        <v>-379008</v>
      </c>
      <c r="GP1123">
        <v>326</v>
      </c>
      <c r="GQ1123">
        <v>11124220</v>
      </c>
      <c r="GR1123">
        <v>-3881333</v>
      </c>
      <c r="GS1123">
        <v>-3881333</v>
      </c>
      <c r="HA1123">
        <v>-108064</v>
      </c>
      <c r="HB1123">
        <v>-10761</v>
      </c>
      <c r="HD1123">
        <v>-7</v>
      </c>
      <c r="HE1123">
        <v>-4000165</v>
      </c>
      <c r="HG1123">
        <v>65615776</v>
      </c>
    </row>
    <row r="1124" spans="1:215" x14ac:dyDescent="0.25">
      <c r="A1124">
        <v>81</v>
      </c>
      <c r="B1124" t="s">
        <v>1119</v>
      </c>
      <c r="C1124">
        <v>2001</v>
      </c>
      <c r="E1124" t="s">
        <v>1120</v>
      </c>
      <c r="F1124">
        <v>1977</v>
      </c>
      <c r="G1124">
        <v>0</v>
      </c>
      <c r="I1124">
        <v>0</v>
      </c>
      <c r="J1124" t="s">
        <v>1121</v>
      </c>
      <c r="K1124" t="s">
        <v>1122</v>
      </c>
      <c r="L1124" t="s">
        <v>1122</v>
      </c>
      <c r="M1124">
        <v>1</v>
      </c>
      <c r="N1124" t="s">
        <v>615</v>
      </c>
      <c r="O1124">
        <v>1</v>
      </c>
      <c r="P1124" t="s">
        <v>616</v>
      </c>
      <c r="Q1124" t="s">
        <v>626</v>
      </c>
      <c r="R1124">
        <v>2</v>
      </c>
      <c r="S1124">
        <v>1</v>
      </c>
      <c r="T1124" s="60">
        <v>37072</v>
      </c>
      <c r="U1124" s="60">
        <v>37073</v>
      </c>
      <c r="V1124" s="60">
        <v>37072</v>
      </c>
      <c r="W1124" t="s">
        <v>201</v>
      </c>
      <c r="X1124" t="s">
        <v>1123</v>
      </c>
      <c r="Y1124" t="s">
        <v>619</v>
      </c>
      <c r="Z1124">
        <v>4.5000001999999997E-2</v>
      </c>
      <c r="AA1124">
        <v>7.9999998000000003E-2</v>
      </c>
      <c r="AB1124">
        <v>1</v>
      </c>
      <c r="AC1124">
        <v>0</v>
      </c>
      <c r="AD1124">
        <v>5</v>
      </c>
      <c r="AE1124">
        <v>1</v>
      </c>
      <c r="AF1124">
        <v>1</v>
      </c>
      <c r="AG1124">
        <v>20</v>
      </c>
      <c r="BP1124" s="60">
        <v>37072</v>
      </c>
      <c r="BQ1124">
        <v>1115300</v>
      </c>
      <c r="BR1124">
        <v>1008700</v>
      </c>
      <c r="BS1124">
        <v>1.1059999</v>
      </c>
      <c r="BT1124">
        <v>-106600</v>
      </c>
      <c r="BV1124">
        <v>433300</v>
      </c>
      <c r="BW1124">
        <v>9642.7695000000003</v>
      </c>
      <c r="BX1124">
        <v>1</v>
      </c>
      <c r="BY1124">
        <v>0</v>
      </c>
      <c r="BZ1124">
        <v>0</v>
      </c>
      <c r="CA1124">
        <v>0</v>
      </c>
      <c r="CC1124">
        <v>-4.1199997000000002E-2</v>
      </c>
      <c r="CR1124">
        <v>1</v>
      </c>
      <c r="CS1124">
        <v>0</v>
      </c>
      <c r="CT1124">
        <v>0</v>
      </c>
      <c r="CU1124">
        <v>0</v>
      </c>
      <c r="CV1124">
        <v>0.50999998999999996</v>
      </c>
      <c r="CW1124">
        <v>0.38499999000000001</v>
      </c>
      <c r="CX1124">
        <v>0.125</v>
      </c>
      <c r="CY1124">
        <v>0.39400002000000001</v>
      </c>
      <c r="CZ1124">
        <v>0.34400001000000002</v>
      </c>
      <c r="DA1124">
        <v>5.0000001000000002E-2</v>
      </c>
      <c r="DB1124">
        <v>5.8000002000000002E-2</v>
      </c>
      <c r="DC1124">
        <v>2E-3</v>
      </c>
      <c r="DD1124">
        <v>3.5000000000000003E-2</v>
      </c>
      <c r="DE1124">
        <v>0</v>
      </c>
      <c r="DF1124">
        <v>2002</v>
      </c>
      <c r="DG1124">
        <v>9.3299999999999994E-2</v>
      </c>
      <c r="DH1124">
        <v>3.9999999000000001E-2</v>
      </c>
      <c r="DI1124">
        <v>5.3300001E-2</v>
      </c>
      <c r="DJ1124">
        <v>2.2254257E-2</v>
      </c>
      <c r="DK1124">
        <v>3.9999999000000001E-2</v>
      </c>
      <c r="DR1124">
        <v>0</v>
      </c>
      <c r="DS1124">
        <v>0</v>
      </c>
      <c r="DT1124">
        <v>0</v>
      </c>
      <c r="DU1124">
        <v>1</v>
      </c>
      <c r="DV1124">
        <v>16756</v>
      </c>
      <c r="DW1124">
        <v>433373.41</v>
      </c>
      <c r="DZ1124">
        <v>25.864000000000001</v>
      </c>
      <c r="EA1124">
        <v>400</v>
      </c>
      <c r="EB1124">
        <v>2730</v>
      </c>
      <c r="EC1124">
        <v>5075</v>
      </c>
      <c r="EF1124">
        <v>7.2269945</v>
      </c>
      <c r="EG1124">
        <v>5075</v>
      </c>
      <c r="ES1124">
        <v>0</v>
      </c>
      <c r="EV1124">
        <v>24961</v>
      </c>
      <c r="EW1124">
        <v>0</v>
      </c>
      <c r="EX1124">
        <v>1</v>
      </c>
      <c r="FB1124">
        <v>340843.84</v>
      </c>
      <c r="FP1124">
        <v>16273.26</v>
      </c>
      <c r="FQ1124">
        <v>17101.629000000001</v>
      </c>
      <c r="FV1124">
        <v>0</v>
      </c>
      <c r="FW1124">
        <v>33374.887000000002</v>
      </c>
      <c r="FX1124">
        <v>-92804.054999999993</v>
      </c>
      <c r="GB1124">
        <v>43366.370999999999</v>
      </c>
      <c r="GL1124">
        <v>-3969.3798999999999</v>
      </c>
      <c r="GM1124">
        <v>5976.6527999999998</v>
      </c>
      <c r="GN1124">
        <v>-5684.8891999999996</v>
      </c>
      <c r="GP1124">
        <v>1087.578</v>
      </c>
      <c r="GQ1124">
        <v>-18652.838</v>
      </c>
      <c r="GR1124">
        <v>-36676.995999999999</v>
      </c>
      <c r="GS1124">
        <v>-36676.995999999999</v>
      </c>
      <c r="HA1124">
        <v>-3735.3539999999998</v>
      </c>
      <c r="HB1124">
        <v>-894.86797999999999</v>
      </c>
      <c r="HD1124">
        <v>-314.92998999999998</v>
      </c>
      <c r="HE1124">
        <v>-41622.148000000001</v>
      </c>
      <c r="HG1124">
        <v>1134179</v>
      </c>
    </row>
    <row r="1125" spans="1:215" x14ac:dyDescent="0.25">
      <c r="A1125">
        <v>81</v>
      </c>
      <c r="B1125" t="s">
        <v>1119</v>
      </c>
      <c r="C1125">
        <v>2002</v>
      </c>
      <c r="E1125" t="s">
        <v>1120</v>
      </c>
      <c r="F1125">
        <v>1977</v>
      </c>
      <c r="G1125">
        <v>0</v>
      </c>
      <c r="I1125">
        <v>0</v>
      </c>
      <c r="J1125" t="s">
        <v>1121</v>
      </c>
      <c r="K1125" t="s">
        <v>1122</v>
      </c>
      <c r="L1125" t="s">
        <v>1122</v>
      </c>
      <c r="M1125">
        <v>1</v>
      </c>
      <c r="N1125" t="s">
        <v>615</v>
      </c>
      <c r="O1125">
        <v>1</v>
      </c>
      <c r="P1125" t="s">
        <v>616</v>
      </c>
      <c r="Q1125" t="s">
        <v>626</v>
      </c>
      <c r="R1125">
        <v>2</v>
      </c>
      <c r="S1125">
        <v>1</v>
      </c>
      <c r="T1125" s="60">
        <v>37437</v>
      </c>
      <c r="U1125" s="60">
        <v>37438</v>
      </c>
      <c r="V1125" s="60">
        <v>37437</v>
      </c>
      <c r="W1125" t="s">
        <v>201</v>
      </c>
      <c r="X1125" t="s">
        <v>1123</v>
      </c>
      <c r="Y1125" t="s">
        <v>619</v>
      </c>
      <c r="Z1125">
        <v>4.5000001999999997E-2</v>
      </c>
      <c r="AA1125">
        <v>7.9999998000000003E-2</v>
      </c>
      <c r="AB1125">
        <v>1</v>
      </c>
      <c r="AC1125">
        <v>0</v>
      </c>
      <c r="AD1125">
        <v>5</v>
      </c>
      <c r="AE1125">
        <v>1</v>
      </c>
      <c r="AF1125">
        <v>1</v>
      </c>
      <c r="AG1125">
        <v>20</v>
      </c>
      <c r="BP1125" s="60">
        <v>37437</v>
      </c>
      <c r="BQ1125">
        <v>1150000</v>
      </c>
      <c r="BR1125">
        <v>1103500</v>
      </c>
      <c r="BS1125">
        <v>1.0419999</v>
      </c>
      <c r="BT1125">
        <v>-46500</v>
      </c>
      <c r="BV1125">
        <v>461300</v>
      </c>
      <c r="BW1125">
        <v>16811.296999999999</v>
      </c>
      <c r="BX1125">
        <v>1</v>
      </c>
      <c r="BY1125">
        <v>0</v>
      </c>
      <c r="BZ1125">
        <v>0</v>
      </c>
      <c r="CA1125">
        <v>0</v>
      </c>
      <c r="CC1125">
        <v>-6.8300000999999999E-2</v>
      </c>
      <c r="CE1125">
        <v>-2.1500001000000001E-2</v>
      </c>
      <c r="CG1125">
        <v>0.25659999</v>
      </c>
      <c r="CR1125">
        <v>1</v>
      </c>
      <c r="CS1125">
        <v>0</v>
      </c>
      <c r="CT1125">
        <v>0</v>
      </c>
      <c r="CU1125">
        <v>0</v>
      </c>
      <c r="CV1125">
        <v>0.495</v>
      </c>
      <c r="CW1125">
        <v>0.36400001999999998</v>
      </c>
      <c r="CX1125">
        <v>0.13100000000000001</v>
      </c>
      <c r="CY1125">
        <v>0.41699999999999998</v>
      </c>
      <c r="CZ1125">
        <v>0.36000000999999998</v>
      </c>
      <c r="DA1125">
        <v>5.6999995999999997E-2</v>
      </c>
      <c r="DB1125">
        <v>5.1999996999999999E-2</v>
      </c>
      <c r="DC1125">
        <v>7.0000000000000001E-3</v>
      </c>
      <c r="DD1125">
        <v>2.9000001000000001E-2</v>
      </c>
      <c r="DE1125">
        <v>0</v>
      </c>
      <c r="DF1125">
        <v>2003</v>
      </c>
      <c r="DG1125">
        <v>8.9199997000000003E-2</v>
      </c>
      <c r="DH1125">
        <v>3.9999999000000001E-2</v>
      </c>
      <c r="DI1125">
        <v>4.9200002E-2</v>
      </c>
      <c r="DJ1125">
        <v>4.4199998999999997E-2</v>
      </c>
      <c r="DK1125">
        <v>8.4200001999999996E-2</v>
      </c>
      <c r="DR1125">
        <v>0</v>
      </c>
      <c r="DS1125">
        <v>0</v>
      </c>
      <c r="DT1125">
        <v>0</v>
      </c>
      <c r="DU1125">
        <v>0</v>
      </c>
      <c r="DV1125">
        <v>17089</v>
      </c>
      <c r="DW1125">
        <v>461344.78</v>
      </c>
      <c r="DZ1125">
        <v>26.997999</v>
      </c>
      <c r="EA1125">
        <v>639</v>
      </c>
      <c r="EB1125">
        <v>2651</v>
      </c>
      <c r="EC1125">
        <v>5252</v>
      </c>
      <c r="EF1125">
        <v>7.7820501000000002</v>
      </c>
      <c r="EG1125">
        <v>5252</v>
      </c>
      <c r="ES1125">
        <v>0</v>
      </c>
      <c r="EV1125">
        <v>25631</v>
      </c>
      <c r="EW1125">
        <v>0</v>
      </c>
      <c r="EX1125">
        <v>1</v>
      </c>
      <c r="FB1125">
        <v>358541.09</v>
      </c>
      <c r="FP1125">
        <v>17379.812999999998</v>
      </c>
      <c r="FQ1125">
        <v>18244.653999999999</v>
      </c>
      <c r="FV1125">
        <v>0</v>
      </c>
      <c r="FW1125">
        <v>35624.468999999997</v>
      </c>
      <c r="FX1125">
        <v>-112052.26</v>
      </c>
      <c r="GB1125">
        <v>37261.288999999997</v>
      </c>
      <c r="GL1125">
        <v>-3602.8910999999998</v>
      </c>
      <c r="GM1125">
        <v>1986.019</v>
      </c>
      <c r="GN1125">
        <v>-1755.2329999999999</v>
      </c>
      <c r="GP1125">
        <v>1071.614</v>
      </c>
      <c r="GQ1125">
        <v>-41466.991999999998</v>
      </c>
      <c r="GR1125">
        <v>-40871.328000000001</v>
      </c>
      <c r="GS1125">
        <v>-40871.328000000001</v>
      </c>
      <c r="HA1125">
        <v>-3129.8009999999999</v>
      </c>
      <c r="HB1125">
        <v>-983.25800000000004</v>
      </c>
      <c r="HD1125">
        <v>-337.55300999999997</v>
      </c>
      <c r="HE1125">
        <v>-45321.940999999999</v>
      </c>
      <c r="HG1125">
        <v>1047390</v>
      </c>
    </row>
    <row r="1126" spans="1:215" x14ac:dyDescent="0.25">
      <c r="A1126">
        <v>81</v>
      </c>
      <c r="B1126" t="s">
        <v>1119</v>
      </c>
      <c r="C1126">
        <v>2003</v>
      </c>
      <c r="E1126" t="s">
        <v>1120</v>
      </c>
      <c r="F1126">
        <v>1977</v>
      </c>
      <c r="G1126">
        <v>0</v>
      </c>
      <c r="I1126">
        <v>0</v>
      </c>
      <c r="J1126" t="s">
        <v>1121</v>
      </c>
      <c r="K1126" t="s">
        <v>1122</v>
      </c>
      <c r="L1126" t="s">
        <v>1122</v>
      </c>
      <c r="M1126">
        <v>1</v>
      </c>
      <c r="N1126" t="s">
        <v>615</v>
      </c>
      <c r="O1126">
        <v>1</v>
      </c>
      <c r="P1126" t="s">
        <v>616</v>
      </c>
      <c r="Q1126" t="s">
        <v>626</v>
      </c>
      <c r="R1126">
        <v>2</v>
      </c>
      <c r="S1126">
        <v>1</v>
      </c>
      <c r="T1126" s="60">
        <v>37802</v>
      </c>
      <c r="U1126" s="60">
        <v>37803</v>
      </c>
      <c r="V1126" s="60">
        <v>37802</v>
      </c>
      <c r="W1126" t="s">
        <v>201</v>
      </c>
      <c r="X1126" t="s">
        <v>1123</v>
      </c>
      <c r="Y1126" t="s">
        <v>619</v>
      </c>
      <c r="Z1126">
        <v>4.5000001999999997E-2</v>
      </c>
      <c r="AA1126">
        <v>7.9999998000000003E-2</v>
      </c>
      <c r="AB1126">
        <v>1</v>
      </c>
      <c r="AC1126">
        <v>0</v>
      </c>
      <c r="AD1126">
        <v>5</v>
      </c>
      <c r="AE1126">
        <v>1</v>
      </c>
      <c r="AF1126">
        <v>1</v>
      </c>
      <c r="AG1126">
        <v>20</v>
      </c>
      <c r="BP1126" s="60">
        <v>37802</v>
      </c>
      <c r="BQ1126">
        <v>1166500</v>
      </c>
      <c r="BR1126">
        <v>1188800</v>
      </c>
      <c r="BS1126">
        <v>0.98100001000000003</v>
      </c>
      <c r="BT1126">
        <v>22300</v>
      </c>
      <c r="BV1126">
        <v>479500</v>
      </c>
      <c r="BW1126">
        <v>20644.234</v>
      </c>
      <c r="BX1126">
        <v>0.93000000999999999</v>
      </c>
      <c r="BY1126">
        <v>0</v>
      </c>
      <c r="BZ1126">
        <v>0</v>
      </c>
      <c r="CA1126">
        <v>0</v>
      </c>
      <c r="CC1126">
        <v>5.4600000000000003E-2</v>
      </c>
      <c r="CE1126">
        <v>-1.9099998999999999E-2</v>
      </c>
      <c r="CG1126">
        <v>2.6800001E-2</v>
      </c>
      <c r="CR1126">
        <v>1</v>
      </c>
      <c r="CS1126">
        <v>0</v>
      </c>
      <c r="CT1126">
        <v>0</v>
      </c>
      <c r="CU1126">
        <v>0</v>
      </c>
      <c r="CV1126">
        <v>0.56310004000000002</v>
      </c>
      <c r="CW1126">
        <v>0.40709999000000002</v>
      </c>
      <c r="CX1126">
        <v>0.156</v>
      </c>
      <c r="CY1126">
        <v>0.33300000000000002</v>
      </c>
      <c r="CZ1126">
        <v>0.28499999999999998</v>
      </c>
      <c r="DA1126">
        <v>4.8000000000000001E-2</v>
      </c>
      <c r="DB1126">
        <v>5.0999998999999997E-2</v>
      </c>
      <c r="DC1126">
        <v>7.0000000000000001E-3</v>
      </c>
      <c r="DD1126">
        <v>4.5000001999999997E-2</v>
      </c>
      <c r="DE1126">
        <v>0</v>
      </c>
      <c r="DF1126">
        <v>2004</v>
      </c>
      <c r="DG1126">
        <v>8.9899993999999997E-2</v>
      </c>
      <c r="DH1126">
        <v>3.9999999000000001E-2</v>
      </c>
      <c r="DI1126">
        <v>4.9899999E-2</v>
      </c>
      <c r="DJ1126">
        <v>5.5100001000000003E-2</v>
      </c>
      <c r="DK1126">
        <v>9.5100001000000003E-2</v>
      </c>
      <c r="DR1126">
        <v>0</v>
      </c>
      <c r="DS1126">
        <v>0</v>
      </c>
      <c r="DT1126">
        <v>0</v>
      </c>
      <c r="DU1126">
        <v>0</v>
      </c>
      <c r="DV1126">
        <v>17160</v>
      </c>
      <c r="DW1126">
        <v>479506.19</v>
      </c>
      <c r="DZ1126">
        <v>27.943000999999999</v>
      </c>
      <c r="EA1126">
        <v>850</v>
      </c>
      <c r="EB1126">
        <v>3108</v>
      </c>
      <c r="EC1126">
        <v>5507</v>
      </c>
      <c r="EF1126">
        <v>7.9413651999999999</v>
      </c>
      <c r="EG1126">
        <v>5507</v>
      </c>
      <c r="ES1126">
        <v>0</v>
      </c>
      <c r="EV1126">
        <v>26625</v>
      </c>
      <c r="EW1126">
        <v>0</v>
      </c>
      <c r="EX1126">
        <v>1</v>
      </c>
      <c r="FB1126">
        <v>391628.94</v>
      </c>
      <c r="FP1126">
        <v>18265.346000000001</v>
      </c>
      <c r="FQ1126">
        <v>19212.732</v>
      </c>
      <c r="FV1126">
        <v>0</v>
      </c>
      <c r="FW1126">
        <v>37478.078000000001</v>
      </c>
      <c r="FX1126">
        <v>21524.460999999999</v>
      </c>
      <c r="GB1126">
        <v>35740.851999999999</v>
      </c>
      <c r="GL1126">
        <v>-3456.4389999999999</v>
      </c>
      <c r="GM1126">
        <v>1174.788</v>
      </c>
      <c r="GN1126">
        <v>-985.65503000000001</v>
      </c>
      <c r="GP1126">
        <v>1502.6021000000001</v>
      </c>
      <c r="GQ1126">
        <v>92978.687999999995</v>
      </c>
      <c r="GR1126">
        <v>-43733.097999999998</v>
      </c>
      <c r="GS1126">
        <v>-43733.097999999998</v>
      </c>
      <c r="HA1126">
        <v>-2672.2008999999998</v>
      </c>
      <c r="HB1126">
        <v>-1068.8030000000001</v>
      </c>
      <c r="HD1126">
        <v>-55.889999000000003</v>
      </c>
      <c r="HE1126">
        <v>-47529.991999999998</v>
      </c>
      <c r="HG1126">
        <v>1092838.8</v>
      </c>
    </row>
    <row r="1127" spans="1:215" x14ac:dyDescent="0.25">
      <c r="A1127">
        <v>81</v>
      </c>
      <c r="B1127" t="s">
        <v>1119</v>
      </c>
      <c r="C1127">
        <v>2004</v>
      </c>
      <c r="E1127" t="s">
        <v>1120</v>
      </c>
      <c r="F1127">
        <v>1977</v>
      </c>
      <c r="G1127">
        <v>0</v>
      </c>
      <c r="I1127">
        <v>0</v>
      </c>
      <c r="J1127" t="s">
        <v>1121</v>
      </c>
      <c r="K1127" t="s">
        <v>1122</v>
      </c>
      <c r="L1127" t="s">
        <v>1122</v>
      </c>
      <c r="M1127">
        <v>1</v>
      </c>
      <c r="N1127" t="s">
        <v>615</v>
      </c>
      <c r="O1127">
        <v>1</v>
      </c>
      <c r="P1127" t="s">
        <v>616</v>
      </c>
      <c r="Q1127" t="s">
        <v>626</v>
      </c>
      <c r="R1127">
        <v>2</v>
      </c>
      <c r="S1127">
        <v>1</v>
      </c>
      <c r="T1127" s="60">
        <v>38168</v>
      </c>
      <c r="U1127" s="60">
        <v>38169</v>
      </c>
      <c r="V1127" s="60">
        <v>38168</v>
      </c>
      <c r="W1127" t="s">
        <v>201</v>
      </c>
      <c r="X1127" t="s">
        <v>1123</v>
      </c>
      <c r="Y1127" t="s">
        <v>619</v>
      </c>
      <c r="Z1127">
        <v>4.5000001999999997E-2</v>
      </c>
      <c r="AA1127">
        <v>7.9999998000000003E-2</v>
      </c>
      <c r="AB1127">
        <v>1</v>
      </c>
      <c r="AC1127">
        <v>0</v>
      </c>
      <c r="AD1127">
        <v>5</v>
      </c>
      <c r="AE1127">
        <v>1</v>
      </c>
      <c r="AF1127">
        <v>1</v>
      </c>
      <c r="AG1127">
        <v>20</v>
      </c>
      <c r="BP1127" s="60">
        <v>38168</v>
      </c>
      <c r="BQ1127">
        <v>1196500</v>
      </c>
      <c r="BR1127">
        <v>1272900</v>
      </c>
      <c r="BS1127">
        <v>0.94</v>
      </c>
      <c r="BT1127">
        <v>76400</v>
      </c>
      <c r="BV1127">
        <v>501100</v>
      </c>
      <c r="BW1127">
        <v>26704.377</v>
      </c>
      <c r="BX1127">
        <v>0.74000001000000004</v>
      </c>
      <c r="BY1127">
        <v>0</v>
      </c>
      <c r="BZ1127">
        <v>0</v>
      </c>
      <c r="CA1127">
        <v>0</v>
      </c>
      <c r="CC1127">
        <v>0.1666</v>
      </c>
      <c r="CE1127">
        <v>4.6599999000000003E-2</v>
      </c>
      <c r="CG1127">
        <v>3.7799999000000001E-2</v>
      </c>
      <c r="CR1127">
        <v>1</v>
      </c>
      <c r="CS1127">
        <v>0</v>
      </c>
      <c r="CT1127">
        <v>0</v>
      </c>
      <c r="CU1127">
        <v>0</v>
      </c>
      <c r="CV1127">
        <v>0.38880002000000002</v>
      </c>
      <c r="CW1127">
        <v>0.31690001000000001</v>
      </c>
      <c r="CX1127">
        <v>7.1900003000000004E-2</v>
      </c>
      <c r="CY1127">
        <v>0.61120003000000001</v>
      </c>
      <c r="CZ1127">
        <v>0</v>
      </c>
      <c r="DA1127">
        <v>0</v>
      </c>
      <c r="DB1127">
        <v>0</v>
      </c>
      <c r="DC1127">
        <v>0</v>
      </c>
      <c r="DD1127">
        <v>0</v>
      </c>
      <c r="DE1127">
        <v>0</v>
      </c>
      <c r="DF1127">
        <v>2005</v>
      </c>
      <c r="DG1127">
        <v>9.0500004999999994E-2</v>
      </c>
      <c r="DH1127">
        <v>3.9999999000000001E-2</v>
      </c>
      <c r="DI1127">
        <v>5.0500002000000002E-2</v>
      </c>
      <c r="DJ1127">
        <v>6.3000001E-2</v>
      </c>
      <c r="DK1127">
        <v>0.10299999999999999</v>
      </c>
      <c r="DR1127">
        <v>0</v>
      </c>
      <c r="DS1127">
        <v>0</v>
      </c>
      <c r="DT1127">
        <v>0</v>
      </c>
      <c r="DU1127">
        <v>0</v>
      </c>
      <c r="DV1127">
        <v>17636</v>
      </c>
      <c r="DW1127">
        <v>501002.19</v>
      </c>
      <c r="DZ1127">
        <v>28.408000999999999</v>
      </c>
      <c r="EA1127">
        <v>986</v>
      </c>
      <c r="EB1127">
        <v>3133</v>
      </c>
      <c r="EC1127">
        <v>5708</v>
      </c>
      <c r="EF1127">
        <v>8.3243379999999991</v>
      </c>
      <c r="EG1127">
        <v>5708</v>
      </c>
      <c r="ES1127">
        <v>0</v>
      </c>
      <c r="EV1127">
        <v>27463</v>
      </c>
      <c r="EW1127">
        <v>0</v>
      </c>
      <c r="EX1127">
        <v>1</v>
      </c>
      <c r="FB1127">
        <v>418316.44</v>
      </c>
      <c r="FP1127">
        <v>18754.813999999998</v>
      </c>
      <c r="FQ1127">
        <v>19732.842000000001</v>
      </c>
      <c r="FS1127">
        <v>3789.3501000000001</v>
      </c>
      <c r="FV1127">
        <v>0</v>
      </c>
      <c r="FW1127">
        <v>42277.008000000002</v>
      </c>
      <c r="FX1127">
        <v>151168.79999999999</v>
      </c>
      <c r="GB1127">
        <v>33162.862999999998</v>
      </c>
      <c r="GL1127">
        <v>-3911.5558999999998</v>
      </c>
      <c r="GM1127">
        <v>903.49199999999996</v>
      </c>
      <c r="GN1127">
        <v>-692.32898</v>
      </c>
      <c r="GP1127">
        <v>3403.53</v>
      </c>
      <c r="GQ1127">
        <v>226311.8</v>
      </c>
      <c r="GR1127">
        <v>-47515.32</v>
      </c>
      <c r="GS1127">
        <v>-47515.32</v>
      </c>
      <c r="HA1127">
        <v>-3659.45</v>
      </c>
      <c r="HB1127">
        <v>-995.87902999999994</v>
      </c>
      <c r="HD1127">
        <v>-17.587</v>
      </c>
      <c r="HE1127">
        <v>-52188.233999999997</v>
      </c>
      <c r="HG1127">
        <v>1266962.3</v>
      </c>
    </row>
    <row r="1128" spans="1:215" x14ac:dyDescent="0.25">
      <c r="A1128">
        <v>81</v>
      </c>
      <c r="B1128" t="s">
        <v>1119</v>
      </c>
      <c r="C1128">
        <v>2005</v>
      </c>
      <c r="E1128" t="s">
        <v>1120</v>
      </c>
      <c r="F1128">
        <v>1977</v>
      </c>
      <c r="G1128">
        <v>0</v>
      </c>
      <c r="I1128">
        <v>0</v>
      </c>
      <c r="J1128" t="s">
        <v>1121</v>
      </c>
      <c r="K1128" t="s">
        <v>1122</v>
      </c>
      <c r="L1128" t="s">
        <v>1122</v>
      </c>
      <c r="M1128">
        <v>1</v>
      </c>
      <c r="N1128" t="s">
        <v>615</v>
      </c>
      <c r="O1128">
        <v>1</v>
      </c>
      <c r="P1128" t="s">
        <v>616</v>
      </c>
      <c r="Q1128" t="s">
        <v>626</v>
      </c>
      <c r="R1128">
        <v>2</v>
      </c>
      <c r="S1128">
        <v>1</v>
      </c>
      <c r="T1128" s="60">
        <v>38533</v>
      </c>
      <c r="U1128" s="60">
        <v>38534</v>
      </c>
      <c r="V1128" s="60">
        <v>38168</v>
      </c>
      <c r="W1128" t="s">
        <v>201</v>
      </c>
      <c r="X1128" t="s">
        <v>1123</v>
      </c>
      <c r="Y1128" t="s">
        <v>619</v>
      </c>
      <c r="Z1128">
        <v>4.5000001999999997E-2</v>
      </c>
      <c r="AA1128">
        <v>7.9999998000000003E-2</v>
      </c>
      <c r="AB1128">
        <v>1</v>
      </c>
      <c r="AC1128">
        <v>0</v>
      </c>
      <c r="AD1128">
        <v>5</v>
      </c>
      <c r="AE1128">
        <v>1</v>
      </c>
      <c r="AF1128">
        <v>1</v>
      </c>
      <c r="AG1128">
        <v>20</v>
      </c>
      <c r="BP1128" s="60">
        <v>38168</v>
      </c>
      <c r="BQ1128">
        <v>1236100</v>
      </c>
      <c r="BR1128">
        <v>1361200</v>
      </c>
      <c r="BS1128">
        <v>0.90800004999999995</v>
      </c>
      <c r="BT1128">
        <v>125100</v>
      </c>
      <c r="BV1128">
        <v>521100</v>
      </c>
      <c r="BW1128">
        <v>31844.576000000001</v>
      </c>
      <c r="BX1128">
        <v>0.64999998000000003</v>
      </c>
      <c r="BY1128">
        <v>0</v>
      </c>
      <c r="BZ1128">
        <v>0</v>
      </c>
      <c r="CA1128">
        <v>0</v>
      </c>
      <c r="CC1128">
        <v>0.14069999999999999</v>
      </c>
      <c r="CE1128">
        <v>0.1196</v>
      </c>
      <c r="CG1128">
        <v>4.6599999000000003E-2</v>
      </c>
      <c r="CR1128">
        <v>1</v>
      </c>
      <c r="CS1128">
        <v>0</v>
      </c>
      <c r="CT1128">
        <v>0</v>
      </c>
      <c r="CU1128">
        <v>0</v>
      </c>
      <c r="CV1128">
        <v>0.56400001</v>
      </c>
      <c r="CW1128">
        <v>0.40400001000000002</v>
      </c>
      <c r="CX1128">
        <v>0.16</v>
      </c>
      <c r="CY1128">
        <v>0.33200002000000001</v>
      </c>
      <c r="CZ1128">
        <v>0.28600001000000003</v>
      </c>
      <c r="DA1128">
        <v>4.5999999999999999E-2</v>
      </c>
      <c r="DB1128">
        <v>5.0999998999999997E-2</v>
      </c>
      <c r="DC1128">
        <v>1.2E-2</v>
      </c>
      <c r="DD1128">
        <v>4.0999997000000003E-2</v>
      </c>
      <c r="DE1128">
        <v>0</v>
      </c>
      <c r="DF1128">
        <v>2006</v>
      </c>
      <c r="DG1128">
        <v>8.2200006000000006E-2</v>
      </c>
      <c r="DH1128">
        <v>3.9999999000000001E-2</v>
      </c>
      <c r="DI1128">
        <v>4.2199999000000002E-2</v>
      </c>
      <c r="DJ1128">
        <v>6.1700000999999997E-2</v>
      </c>
      <c r="DK1128">
        <v>0.1017</v>
      </c>
      <c r="DR1128">
        <v>0</v>
      </c>
      <c r="DS1128">
        <v>0</v>
      </c>
      <c r="DT1128">
        <v>0</v>
      </c>
      <c r="DU1128">
        <v>0</v>
      </c>
      <c r="DV1128">
        <v>17931</v>
      </c>
      <c r="DW1128">
        <v>521132.34</v>
      </c>
      <c r="DZ1128">
        <v>29.062999999999999</v>
      </c>
      <c r="EA1128">
        <v>1189</v>
      </c>
      <c r="EB1128">
        <v>3196</v>
      </c>
      <c r="EC1128">
        <v>5950</v>
      </c>
      <c r="EF1128">
        <v>8.6196117000000001</v>
      </c>
      <c r="EG1128">
        <v>5950</v>
      </c>
      <c r="ES1128">
        <v>0</v>
      </c>
      <c r="EV1128">
        <v>28266</v>
      </c>
      <c r="EW1128">
        <v>0</v>
      </c>
      <c r="EX1128">
        <v>1</v>
      </c>
      <c r="FB1128">
        <v>451706.66</v>
      </c>
      <c r="FP1128">
        <v>19671.215</v>
      </c>
      <c r="FQ1128">
        <v>20704.240000000002</v>
      </c>
      <c r="FV1128">
        <v>0</v>
      </c>
      <c r="FW1128">
        <v>40375.453000000001</v>
      </c>
      <c r="FX1128">
        <v>149878.16</v>
      </c>
      <c r="GB1128">
        <v>33056.983999999997</v>
      </c>
      <c r="GL1128">
        <v>-5144.4722000000002</v>
      </c>
      <c r="GM1128">
        <v>2203.2219</v>
      </c>
      <c r="GN1128">
        <v>-1951.521</v>
      </c>
      <c r="GP1128">
        <v>4439.6812</v>
      </c>
      <c r="GQ1128">
        <v>222857.5</v>
      </c>
      <c r="GR1128">
        <v>-51286.688000000002</v>
      </c>
      <c r="GS1128">
        <v>-51286.688000000002</v>
      </c>
      <c r="HA1128">
        <v>-4433.2938999999997</v>
      </c>
      <c r="HB1128">
        <v>-1072.277</v>
      </c>
      <c r="HD1128">
        <v>-21.131001000000001</v>
      </c>
      <c r="HE1128">
        <v>-56813.391000000003</v>
      </c>
      <c r="HG1128">
        <v>1433006.4</v>
      </c>
    </row>
    <row r="1129" spans="1:215" x14ac:dyDescent="0.25">
      <c r="A1129">
        <v>81</v>
      </c>
      <c r="B1129" t="s">
        <v>1119</v>
      </c>
      <c r="C1129">
        <v>2006</v>
      </c>
      <c r="E1129" t="s">
        <v>1120</v>
      </c>
      <c r="F1129">
        <v>1977</v>
      </c>
      <c r="G1129">
        <v>0</v>
      </c>
      <c r="I1129">
        <v>0</v>
      </c>
      <c r="J1129" t="s">
        <v>1121</v>
      </c>
      <c r="K1129" t="s">
        <v>1122</v>
      </c>
      <c r="L1129" t="s">
        <v>1122</v>
      </c>
      <c r="M1129">
        <v>1</v>
      </c>
      <c r="N1129" t="s">
        <v>615</v>
      </c>
      <c r="O1129">
        <v>1</v>
      </c>
      <c r="P1129" t="s">
        <v>616</v>
      </c>
      <c r="Q1129" t="s">
        <v>626</v>
      </c>
      <c r="R1129">
        <v>2</v>
      </c>
      <c r="S1129">
        <v>1</v>
      </c>
      <c r="T1129" s="60">
        <v>38898</v>
      </c>
      <c r="U1129" s="60">
        <v>38899</v>
      </c>
      <c r="V1129" s="60">
        <v>38898</v>
      </c>
      <c r="W1129" t="s">
        <v>201</v>
      </c>
      <c r="X1129" t="s">
        <v>1123</v>
      </c>
      <c r="Y1129" t="s">
        <v>619</v>
      </c>
      <c r="Z1129">
        <v>3.5000000000000003E-2</v>
      </c>
      <c r="AA1129">
        <v>7.9999998000000003E-2</v>
      </c>
      <c r="AB1129">
        <v>1</v>
      </c>
      <c r="AC1129">
        <v>0</v>
      </c>
      <c r="AD1129">
        <v>5</v>
      </c>
      <c r="AE1129">
        <v>1</v>
      </c>
      <c r="AF1129">
        <v>1</v>
      </c>
      <c r="AG1129">
        <v>20</v>
      </c>
      <c r="BP1129" s="60">
        <v>38898</v>
      </c>
      <c r="BQ1129">
        <v>1314500</v>
      </c>
      <c r="BR1129">
        <v>1480500</v>
      </c>
      <c r="BS1129">
        <v>0.86800003000000003</v>
      </c>
      <c r="BT1129">
        <v>166000</v>
      </c>
      <c r="BV1129">
        <v>547000</v>
      </c>
      <c r="BW1129">
        <v>31906.101999999999</v>
      </c>
      <c r="BX1129">
        <v>0.69</v>
      </c>
      <c r="BY1129">
        <v>0</v>
      </c>
      <c r="BZ1129">
        <v>0</v>
      </c>
      <c r="CA1129">
        <v>0</v>
      </c>
      <c r="CC1129">
        <v>0.12</v>
      </c>
      <c r="CE1129">
        <v>0.14229998999999999</v>
      </c>
      <c r="CG1129">
        <v>7.9300000999999995E-2</v>
      </c>
      <c r="CR1129">
        <v>1</v>
      </c>
      <c r="CS1129">
        <v>0</v>
      </c>
      <c r="CT1129">
        <v>0</v>
      </c>
      <c r="CU1129">
        <v>0</v>
      </c>
      <c r="CV1129">
        <v>0.37060000999999998</v>
      </c>
      <c r="CW1129">
        <v>0.28030001999999998</v>
      </c>
      <c r="CX1129">
        <v>9.0299993999999995E-2</v>
      </c>
      <c r="CY1129">
        <v>0.62940001000000001</v>
      </c>
      <c r="CZ1129">
        <v>0</v>
      </c>
      <c r="DA1129">
        <v>0</v>
      </c>
      <c r="DB1129">
        <v>0</v>
      </c>
      <c r="DC1129">
        <v>0</v>
      </c>
      <c r="DD1129">
        <v>0</v>
      </c>
      <c r="DE1129">
        <v>0</v>
      </c>
      <c r="DF1129">
        <v>2007</v>
      </c>
      <c r="DG1129">
        <v>8.6400002000000004E-2</v>
      </c>
      <c r="DH1129">
        <v>3.9999999000000001E-2</v>
      </c>
      <c r="DI1129">
        <v>4.6399998999999997E-2</v>
      </c>
      <c r="DJ1129">
        <v>6.8999998000000007E-2</v>
      </c>
      <c r="DK1129">
        <v>0.109</v>
      </c>
      <c r="DR1129">
        <v>0</v>
      </c>
      <c r="DS1129">
        <v>0</v>
      </c>
      <c r="DT1129">
        <v>0</v>
      </c>
      <c r="DU1129">
        <v>0</v>
      </c>
      <c r="DV1129">
        <v>18102</v>
      </c>
      <c r="DW1129">
        <v>547006.13</v>
      </c>
      <c r="DZ1129">
        <v>30.218</v>
      </c>
      <c r="EA1129">
        <v>2566</v>
      </c>
      <c r="EB1129">
        <v>1876</v>
      </c>
      <c r="EC1129">
        <v>6235</v>
      </c>
      <c r="EF1129">
        <v>9.2734766000000004</v>
      </c>
      <c r="EG1129">
        <v>6235</v>
      </c>
      <c r="ES1129">
        <v>0</v>
      </c>
      <c r="EV1129">
        <v>28779</v>
      </c>
      <c r="EW1129">
        <v>0</v>
      </c>
      <c r="EX1129">
        <v>1</v>
      </c>
      <c r="FB1129">
        <v>497698.53</v>
      </c>
      <c r="FP1129">
        <v>20805.715</v>
      </c>
      <c r="FQ1129">
        <v>21969.518</v>
      </c>
      <c r="FV1129">
        <v>0</v>
      </c>
      <c r="FW1129">
        <v>42775.23</v>
      </c>
      <c r="FX1129">
        <v>147256.28</v>
      </c>
      <c r="GB1129">
        <v>35778.461000000003</v>
      </c>
      <c r="GL1129">
        <v>-12410.974</v>
      </c>
      <c r="GM1129">
        <v>5194.4691999999995</v>
      </c>
      <c r="GN1129">
        <v>-4938.5308000000005</v>
      </c>
      <c r="GP1129">
        <v>3714.1260000000002</v>
      </c>
      <c r="GQ1129">
        <v>217369.06</v>
      </c>
      <c r="GR1129">
        <v>-57820.125</v>
      </c>
      <c r="GS1129">
        <v>-57820.125</v>
      </c>
      <c r="HA1129">
        <v>-4236.4291999999996</v>
      </c>
      <c r="HB1129">
        <v>-1037.5350000000001</v>
      </c>
      <c r="HD1129">
        <v>-41.271000000000001</v>
      </c>
      <c r="HE1129">
        <v>-63135.358999999997</v>
      </c>
      <c r="HG1129">
        <v>1587240.1</v>
      </c>
    </row>
    <row r="1130" spans="1:215" x14ac:dyDescent="0.25">
      <c r="A1130">
        <v>81</v>
      </c>
      <c r="B1130" t="s">
        <v>1119</v>
      </c>
      <c r="C1130">
        <v>2007</v>
      </c>
      <c r="E1130" t="s">
        <v>1120</v>
      </c>
      <c r="F1130">
        <v>1977</v>
      </c>
      <c r="G1130">
        <v>0</v>
      </c>
      <c r="I1130">
        <v>0</v>
      </c>
      <c r="J1130" t="s">
        <v>1121</v>
      </c>
      <c r="K1130" t="s">
        <v>1122</v>
      </c>
      <c r="L1130" t="s">
        <v>1122</v>
      </c>
      <c r="M1130">
        <v>1</v>
      </c>
      <c r="N1130" t="s">
        <v>615</v>
      </c>
      <c r="O1130">
        <v>1</v>
      </c>
      <c r="P1130" t="s">
        <v>616</v>
      </c>
      <c r="Q1130" t="s">
        <v>626</v>
      </c>
      <c r="R1130">
        <v>2</v>
      </c>
      <c r="S1130">
        <v>1</v>
      </c>
      <c r="T1130" s="60">
        <v>39263</v>
      </c>
      <c r="U1130" s="60">
        <v>39264</v>
      </c>
      <c r="V1130" s="60">
        <v>39263</v>
      </c>
      <c r="W1130" t="s">
        <v>201</v>
      </c>
      <c r="X1130" t="s">
        <v>1123</v>
      </c>
      <c r="Y1130" t="s">
        <v>619</v>
      </c>
      <c r="Z1130">
        <v>3.5000000000000003E-2</v>
      </c>
      <c r="AA1130">
        <v>7.9999998000000003E-2</v>
      </c>
      <c r="AB1130">
        <v>1</v>
      </c>
      <c r="AC1130">
        <v>0</v>
      </c>
      <c r="AD1130">
        <v>5</v>
      </c>
      <c r="AE1130">
        <v>1</v>
      </c>
      <c r="AF1130">
        <v>1</v>
      </c>
      <c r="AG1130">
        <v>20</v>
      </c>
      <c r="BP1130" s="60">
        <v>39263</v>
      </c>
      <c r="BQ1130">
        <v>1503100</v>
      </c>
      <c r="BR1130">
        <v>1610200</v>
      </c>
      <c r="BS1130">
        <v>0.93400002000000004</v>
      </c>
      <c r="BT1130">
        <v>107100</v>
      </c>
      <c r="BV1130">
        <v>582300</v>
      </c>
      <c r="BW1130">
        <v>38184.512000000002</v>
      </c>
      <c r="BX1130">
        <v>0.61000001000000004</v>
      </c>
      <c r="BY1130">
        <v>0</v>
      </c>
      <c r="BZ1130">
        <v>0</v>
      </c>
      <c r="CA1130">
        <v>0</v>
      </c>
      <c r="CC1130">
        <v>0.18959999</v>
      </c>
      <c r="CE1130">
        <v>0.1497</v>
      </c>
      <c r="CG1130">
        <v>0.13330001</v>
      </c>
      <c r="CR1130">
        <v>1</v>
      </c>
      <c r="CS1130">
        <v>0</v>
      </c>
      <c r="CT1130">
        <v>0</v>
      </c>
      <c r="CU1130">
        <v>0</v>
      </c>
      <c r="CV1130">
        <v>0.38659999</v>
      </c>
      <c r="CW1130">
        <v>0.28870001000000001</v>
      </c>
      <c r="CX1130">
        <v>9.7900002999999999E-2</v>
      </c>
      <c r="CY1130">
        <v>0.61339997999999996</v>
      </c>
      <c r="CZ1130">
        <v>0</v>
      </c>
      <c r="DA1130">
        <v>0</v>
      </c>
      <c r="DB1130">
        <v>0</v>
      </c>
      <c r="DC1130">
        <v>0</v>
      </c>
      <c r="DD1130">
        <v>0</v>
      </c>
      <c r="DE1130">
        <v>0</v>
      </c>
      <c r="DF1130">
        <v>2008</v>
      </c>
      <c r="DG1130">
        <v>8.6699999999999999E-2</v>
      </c>
      <c r="DH1130">
        <v>3.9999999000000001E-2</v>
      </c>
      <c r="DI1130">
        <v>4.6700000999999998E-2</v>
      </c>
      <c r="DJ1130">
        <v>6.0800000999999999E-2</v>
      </c>
      <c r="DK1130">
        <v>0.1008</v>
      </c>
      <c r="DR1130">
        <v>0</v>
      </c>
      <c r="DS1130">
        <v>0</v>
      </c>
      <c r="DT1130">
        <v>0</v>
      </c>
      <c r="DU1130">
        <v>0</v>
      </c>
      <c r="DV1130">
        <v>18552</v>
      </c>
      <c r="DW1130">
        <v>582286.81000000006</v>
      </c>
      <c r="DZ1130">
        <v>31.386998999999999</v>
      </c>
      <c r="EA1130">
        <v>1860</v>
      </c>
      <c r="EB1130">
        <v>3003</v>
      </c>
      <c r="EC1130">
        <v>6550</v>
      </c>
      <c r="EF1130">
        <v>9.2320460999999998</v>
      </c>
      <c r="EG1130">
        <v>6550</v>
      </c>
      <c r="ES1130">
        <v>0</v>
      </c>
      <c r="EV1130">
        <v>29965</v>
      </c>
      <c r="EW1130">
        <v>0</v>
      </c>
      <c r="EX1130">
        <v>1</v>
      </c>
      <c r="FB1130">
        <v>543539.5</v>
      </c>
      <c r="FI1130">
        <v>1878924.9</v>
      </c>
      <c r="FP1130">
        <v>21883.58</v>
      </c>
      <c r="FQ1130">
        <v>23140.768</v>
      </c>
      <c r="FV1130">
        <v>0</v>
      </c>
      <c r="FW1130">
        <v>45024.347999999998</v>
      </c>
      <c r="FX1130">
        <v>276093.44</v>
      </c>
      <c r="GB1130">
        <v>42495.991999999998</v>
      </c>
      <c r="GL1130">
        <v>-9181.8876999999993</v>
      </c>
      <c r="GM1130">
        <v>7978.7129000000004</v>
      </c>
      <c r="GN1130">
        <v>-7659.3100999999997</v>
      </c>
      <c r="GP1130">
        <v>3683.7948999999999</v>
      </c>
      <c r="GQ1130">
        <v>358435.09</v>
      </c>
      <c r="GR1130">
        <v>-60469.902000000002</v>
      </c>
      <c r="GS1130">
        <v>-60469.902000000002</v>
      </c>
      <c r="HA1130">
        <v>-5131.3242</v>
      </c>
      <c r="HB1130">
        <v>-1109.26</v>
      </c>
      <c r="HD1130">
        <v>-39.828999000000003</v>
      </c>
      <c r="HE1130">
        <v>-66750.320000000007</v>
      </c>
      <c r="HG1130">
        <v>1878924.9</v>
      </c>
    </row>
    <row r="1131" spans="1:215" x14ac:dyDescent="0.25">
      <c r="A1131">
        <v>81</v>
      </c>
      <c r="B1131" t="s">
        <v>1119</v>
      </c>
      <c r="C1131">
        <v>2008</v>
      </c>
      <c r="E1131" t="s">
        <v>1120</v>
      </c>
      <c r="F1131">
        <v>1977</v>
      </c>
      <c r="G1131">
        <v>0</v>
      </c>
      <c r="I1131">
        <v>0</v>
      </c>
      <c r="J1131" t="s">
        <v>1121</v>
      </c>
      <c r="K1131" t="s">
        <v>1122</v>
      </c>
      <c r="L1131" t="s">
        <v>1122</v>
      </c>
      <c r="M1131">
        <v>1</v>
      </c>
      <c r="N1131" t="s">
        <v>615</v>
      </c>
      <c r="O1131">
        <v>1</v>
      </c>
      <c r="P1131" t="s">
        <v>616</v>
      </c>
      <c r="Q1131" t="s">
        <v>626</v>
      </c>
      <c r="R1131">
        <v>2</v>
      </c>
      <c r="S1131">
        <v>1</v>
      </c>
      <c r="T1131" s="60">
        <v>39629</v>
      </c>
      <c r="U1131" s="60">
        <v>39630</v>
      </c>
      <c r="V1131" s="60">
        <v>39629</v>
      </c>
      <c r="W1131" t="s">
        <v>201</v>
      </c>
      <c r="X1131" t="s">
        <v>1124</v>
      </c>
      <c r="Y1131" t="s">
        <v>619</v>
      </c>
      <c r="Z1131">
        <v>3.5000000000000003E-2</v>
      </c>
      <c r="AA1131">
        <v>7.9999998000000003E-2</v>
      </c>
      <c r="AB1131">
        <v>1</v>
      </c>
      <c r="AC1131">
        <v>0</v>
      </c>
      <c r="AD1131">
        <v>5</v>
      </c>
      <c r="AE1131">
        <v>1</v>
      </c>
      <c r="AF1131">
        <v>1</v>
      </c>
      <c r="AG1131">
        <v>20</v>
      </c>
      <c r="BP1131" s="60">
        <v>39629</v>
      </c>
      <c r="BQ1131">
        <v>1609800</v>
      </c>
      <c r="BR1131">
        <v>1737600</v>
      </c>
      <c r="BS1131">
        <v>0.92600000000000005</v>
      </c>
      <c r="BT1131">
        <v>127800</v>
      </c>
      <c r="BV1131">
        <v>640700</v>
      </c>
      <c r="BW1131">
        <v>35875.116999999998</v>
      </c>
      <c r="BX1131">
        <v>0.69999999000000002</v>
      </c>
      <c r="BY1131">
        <v>0</v>
      </c>
      <c r="BZ1131">
        <v>0</v>
      </c>
      <c r="CA1131">
        <v>0</v>
      </c>
      <c r="CC1131">
        <v>-5.5999998000000002E-2</v>
      </c>
      <c r="CE1131">
        <v>7.9400002999999997E-2</v>
      </c>
      <c r="CG1131">
        <v>0.1085</v>
      </c>
      <c r="CR1131">
        <v>1</v>
      </c>
      <c r="CS1131">
        <v>0</v>
      </c>
      <c r="CT1131">
        <v>0</v>
      </c>
      <c r="CU1131">
        <v>0</v>
      </c>
      <c r="CV1131">
        <v>0.51600003000000005</v>
      </c>
      <c r="CW1131">
        <v>0.377</v>
      </c>
      <c r="CX1131">
        <v>0.13900000000000001</v>
      </c>
      <c r="CY1131">
        <v>0.35699998999999999</v>
      </c>
      <c r="CZ1131">
        <v>0.30700000999999999</v>
      </c>
      <c r="DA1131">
        <v>5.0000001000000002E-2</v>
      </c>
      <c r="DB1131">
        <v>6.7000002000000003E-2</v>
      </c>
      <c r="DC1131">
        <v>5.0000000000000001E-3</v>
      </c>
      <c r="DD1131">
        <v>5.5E-2</v>
      </c>
      <c r="DE1131">
        <v>0</v>
      </c>
      <c r="DF1131">
        <v>2009</v>
      </c>
      <c r="DG1131">
        <v>8.7099998999999997E-2</v>
      </c>
      <c r="DH1131">
        <v>3.9999999000000001E-2</v>
      </c>
      <c r="DI1131">
        <v>4.7100000000000003E-2</v>
      </c>
      <c r="DJ1131">
        <v>6.2600002000000002E-2</v>
      </c>
      <c r="DK1131">
        <v>0.1026</v>
      </c>
      <c r="DR1131">
        <v>0</v>
      </c>
      <c r="DS1131">
        <v>0</v>
      </c>
      <c r="DT1131">
        <v>0</v>
      </c>
      <c r="DU1131">
        <v>0</v>
      </c>
      <c r="DV1131">
        <v>19296</v>
      </c>
      <c r="DW1131">
        <v>640684.56000000006</v>
      </c>
      <c r="DZ1131">
        <v>33.202998999999998</v>
      </c>
      <c r="EA1131">
        <v>3154</v>
      </c>
      <c r="EB1131">
        <v>1995</v>
      </c>
      <c r="EC1131">
        <v>6864</v>
      </c>
      <c r="EF1131">
        <v>10.220551</v>
      </c>
      <c r="EG1131">
        <v>6864</v>
      </c>
      <c r="ES1131">
        <v>0</v>
      </c>
      <c r="EV1131">
        <v>31309</v>
      </c>
      <c r="EW1131">
        <v>0</v>
      </c>
      <c r="EX1131">
        <v>1</v>
      </c>
      <c r="FB1131">
        <v>580372.13</v>
      </c>
      <c r="FI1131">
        <v>1761223</v>
      </c>
      <c r="FP1131">
        <v>23896.615000000002</v>
      </c>
      <c r="FQ1131">
        <v>25253.901999999998</v>
      </c>
      <c r="FS1131">
        <v>3208.9989999999998</v>
      </c>
      <c r="FV1131">
        <v>0</v>
      </c>
      <c r="FW1131">
        <v>52359.516000000003</v>
      </c>
      <c r="FX1131">
        <v>-129191.08</v>
      </c>
      <c r="GB1131">
        <v>42545.608999999997</v>
      </c>
      <c r="GL1131">
        <v>-11093.486999999999</v>
      </c>
      <c r="GM1131">
        <v>3377.7379999999998</v>
      </c>
      <c r="GN1131">
        <v>-3026.8168999999998</v>
      </c>
      <c r="GP1131">
        <v>3459.5979000000002</v>
      </c>
      <c r="GQ1131">
        <v>-41568.917999999998</v>
      </c>
      <c r="GR1131">
        <v>-70153.866999999998</v>
      </c>
      <c r="GS1131">
        <v>-70153.866999999998</v>
      </c>
      <c r="HA1131">
        <v>-4784.3271000000004</v>
      </c>
      <c r="HB1131">
        <v>-1118.2329999999999</v>
      </c>
      <c r="HD1131">
        <v>-76.486999999999995</v>
      </c>
      <c r="HE1131">
        <v>-76132.922000000006</v>
      </c>
      <c r="HG1131">
        <v>1761223</v>
      </c>
    </row>
    <row r="1132" spans="1:215" x14ac:dyDescent="0.25">
      <c r="A1132">
        <v>81</v>
      </c>
      <c r="B1132" t="s">
        <v>1119</v>
      </c>
      <c r="C1132">
        <v>2009</v>
      </c>
      <c r="E1132" t="s">
        <v>1120</v>
      </c>
      <c r="F1132">
        <v>1977</v>
      </c>
      <c r="G1132">
        <v>0</v>
      </c>
      <c r="I1132">
        <v>0</v>
      </c>
      <c r="J1132" t="s">
        <v>1121</v>
      </c>
      <c r="K1132" t="s">
        <v>1122</v>
      </c>
      <c r="L1132" t="s">
        <v>1122</v>
      </c>
      <c r="M1132">
        <v>1</v>
      </c>
      <c r="N1132" t="s">
        <v>615</v>
      </c>
      <c r="O1132">
        <v>1</v>
      </c>
      <c r="P1132" t="s">
        <v>616</v>
      </c>
      <c r="Q1132" t="s">
        <v>626</v>
      </c>
      <c r="R1132">
        <v>2</v>
      </c>
      <c r="S1132">
        <v>1</v>
      </c>
      <c r="T1132" s="60">
        <v>39994</v>
      </c>
      <c r="U1132" s="60">
        <v>39995</v>
      </c>
      <c r="V1132" s="60">
        <v>39994</v>
      </c>
      <c r="W1132" t="s">
        <v>201</v>
      </c>
      <c r="X1132" t="s">
        <v>1124</v>
      </c>
      <c r="Y1132" t="s">
        <v>619</v>
      </c>
      <c r="Z1132">
        <v>3.5000000000000003E-2</v>
      </c>
      <c r="AA1132">
        <v>7.9999998000000003E-2</v>
      </c>
      <c r="AB1132">
        <v>1</v>
      </c>
      <c r="AC1132">
        <v>0</v>
      </c>
      <c r="AD1132">
        <v>5</v>
      </c>
      <c r="AE1132">
        <v>1</v>
      </c>
      <c r="AF1132">
        <v>1</v>
      </c>
      <c r="AG1132">
        <v>20</v>
      </c>
      <c r="BP1132" s="60">
        <v>39994</v>
      </c>
      <c r="BQ1132">
        <v>1617100</v>
      </c>
      <c r="BR1132">
        <v>1901200</v>
      </c>
      <c r="BS1132">
        <v>0.85100001000000003</v>
      </c>
      <c r="BT1132">
        <v>284100</v>
      </c>
      <c r="BV1132">
        <v>697700</v>
      </c>
      <c r="BW1132">
        <v>40327.065999999999</v>
      </c>
      <c r="BX1132">
        <v>0.69</v>
      </c>
      <c r="BY1132">
        <v>0</v>
      </c>
      <c r="BZ1132">
        <v>0</v>
      </c>
      <c r="CA1132">
        <v>0</v>
      </c>
      <c r="CC1132">
        <v>-0.24420001</v>
      </c>
      <c r="CE1132">
        <v>-5.3200003000000003E-2</v>
      </c>
      <c r="CG1132">
        <v>1.6299999999999999E-2</v>
      </c>
      <c r="CR1132">
        <v>1</v>
      </c>
      <c r="CS1132">
        <v>0</v>
      </c>
      <c r="CT1132">
        <v>0</v>
      </c>
      <c r="CU1132">
        <v>0</v>
      </c>
      <c r="CV1132">
        <v>0.44499999000000001</v>
      </c>
      <c r="CW1132">
        <v>0.32400000000000001</v>
      </c>
      <c r="CX1132">
        <v>0.12100001000000001</v>
      </c>
      <c r="CY1132">
        <v>0.44</v>
      </c>
      <c r="CZ1132">
        <v>0.37400000999999999</v>
      </c>
      <c r="DA1132">
        <v>6.6000000000000003E-2</v>
      </c>
      <c r="DB1132">
        <v>5.6999995999999997E-2</v>
      </c>
      <c r="DC1132">
        <v>6.0000000000000001E-3</v>
      </c>
      <c r="DD1132">
        <v>5.1999996999999999E-2</v>
      </c>
      <c r="DE1132">
        <v>0</v>
      </c>
      <c r="DF1132">
        <v>2010</v>
      </c>
      <c r="DG1132">
        <v>8.7499998999999995E-2</v>
      </c>
      <c r="DH1132">
        <v>3.9999999000000001E-2</v>
      </c>
      <c r="DI1132">
        <v>4.7499999000000001E-2</v>
      </c>
      <c r="DJ1132">
        <v>7.7399998999999997E-2</v>
      </c>
      <c r="DK1132">
        <v>0.1174</v>
      </c>
      <c r="DR1132">
        <v>0</v>
      </c>
      <c r="DS1132">
        <v>0</v>
      </c>
      <c r="DT1132">
        <v>0</v>
      </c>
      <c r="DU1132">
        <v>0</v>
      </c>
      <c r="DV1132">
        <v>19943</v>
      </c>
      <c r="DW1132">
        <v>697736.63</v>
      </c>
      <c r="DZ1132">
        <v>34.987000000000002</v>
      </c>
      <c r="EA1132">
        <v>3270</v>
      </c>
      <c r="EB1132">
        <v>2025</v>
      </c>
      <c r="EC1132">
        <v>7210</v>
      </c>
      <c r="EF1132">
        <v>9.8709526000000007</v>
      </c>
      <c r="EG1132">
        <v>7210</v>
      </c>
      <c r="ES1132">
        <v>0</v>
      </c>
      <c r="EV1132">
        <v>32448</v>
      </c>
      <c r="EW1132">
        <v>0</v>
      </c>
      <c r="EX1132">
        <v>1</v>
      </c>
      <c r="FB1132">
        <v>646400</v>
      </c>
      <c r="FI1132">
        <v>1320003.6000000001</v>
      </c>
      <c r="FP1132">
        <v>26237.555</v>
      </c>
      <c r="FQ1132">
        <v>27705.268</v>
      </c>
      <c r="FV1132">
        <v>0</v>
      </c>
      <c r="FW1132">
        <v>53942.82</v>
      </c>
      <c r="FX1132">
        <v>-449418.06</v>
      </c>
      <c r="GB1132">
        <v>34649.836000000003</v>
      </c>
      <c r="GL1132">
        <v>-6434.3100999999997</v>
      </c>
      <c r="GM1132">
        <v>302.25601</v>
      </c>
      <c r="GN1132">
        <v>-149.142</v>
      </c>
      <c r="GP1132">
        <v>3734.7838999999999</v>
      </c>
      <c r="GQ1132">
        <v>-363371.81</v>
      </c>
      <c r="GR1132">
        <v>-71169.570000000007</v>
      </c>
      <c r="GS1132">
        <v>-71169.570000000007</v>
      </c>
      <c r="HA1132">
        <v>-4921.1630999999998</v>
      </c>
      <c r="HB1132">
        <v>-496.07199000000003</v>
      </c>
      <c r="HD1132">
        <v>-1261.1199999999999</v>
      </c>
      <c r="HE1132">
        <v>-77847.929999999993</v>
      </c>
      <c r="HG1132">
        <v>1320003.3</v>
      </c>
    </row>
    <row r="1133" spans="1:215" x14ac:dyDescent="0.25">
      <c r="A1133">
        <v>81</v>
      </c>
      <c r="B1133" t="s">
        <v>1119</v>
      </c>
      <c r="C1133">
        <v>2010</v>
      </c>
      <c r="E1133" t="s">
        <v>1120</v>
      </c>
      <c r="F1133">
        <v>1977</v>
      </c>
      <c r="G1133">
        <v>0</v>
      </c>
      <c r="I1133">
        <v>0</v>
      </c>
      <c r="J1133" t="s">
        <v>1121</v>
      </c>
      <c r="K1133" t="s">
        <v>1122</v>
      </c>
      <c r="L1133" t="s">
        <v>1122</v>
      </c>
      <c r="M1133">
        <v>1</v>
      </c>
      <c r="N1133" t="s">
        <v>615</v>
      </c>
      <c r="O1133">
        <v>1</v>
      </c>
      <c r="P1133" t="s">
        <v>616</v>
      </c>
      <c r="Q1133" t="s">
        <v>626</v>
      </c>
      <c r="R1133">
        <v>2</v>
      </c>
      <c r="S1133">
        <v>1</v>
      </c>
      <c r="T1133" s="60">
        <v>40359</v>
      </c>
      <c r="U1133" s="60">
        <v>40360</v>
      </c>
      <c r="V1133" s="60">
        <v>40359</v>
      </c>
      <c r="W1133" t="s">
        <v>201</v>
      </c>
      <c r="X1133" t="s">
        <v>1124</v>
      </c>
      <c r="Y1133" t="s">
        <v>619</v>
      </c>
      <c r="Z1133">
        <v>3.5000000000000003E-2</v>
      </c>
      <c r="AA1133">
        <v>7.9999998000000003E-2</v>
      </c>
      <c r="AB1133">
        <v>1</v>
      </c>
      <c r="AC1133">
        <v>0</v>
      </c>
      <c r="AD1133">
        <v>5</v>
      </c>
      <c r="AE1133">
        <v>1</v>
      </c>
      <c r="AF1133">
        <v>1</v>
      </c>
      <c r="AG1133">
        <v>20</v>
      </c>
      <c r="BP1133" s="60">
        <v>40359</v>
      </c>
      <c r="BQ1133">
        <v>1621700</v>
      </c>
      <c r="BR1133">
        <v>2208400</v>
      </c>
      <c r="BS1133">
        <v>0.73400003000000003</v>
      </c>
      <c r="BT1133">
        <v>586700</v>
      </c>
      <c r="BV1133">
        <v>769700</v>
      </c>
      <c r="BW1133">
        <v>54157.866999999998</v>
      </c>
      <c r="BX1133">
        <v>0.56000000000000005</v>
      </c>
      <c r="BY1133">
        <v>0</v>
      </c>
      <c r="BZ1133">
        <v>0</v>
      </c>
      <c r="CA1133">
        <v>0</v>
      </c>
      <c r="CC1133">
        <v>1.1599999999999999E-2</v>
      </c>
      <c r="CE1133">
        <v>3.7300001999999999E-2</v>
      </c>
      <c r="CG1133">
        <v>3.2600001000000003E-2</v>
      </c>
      <c r="CJ1133">
        <v>1.8870996000000001E-2</v>
      </c>
      <c r="CR1133">
        <v>1</v>
      </c>
      <c r="CS1133">
        <v>0</v>
      </c>
      <c r="CT1133">
        <v>0</v>
      </c>
      <c r="CU1133">
        <v>1</v>
      </c>
      <c r="CV1133">
        <v>0.49800002999999998</v>
      </c>
      <c r="CW1133">
        <v>0.36500000999999999</v>
      </c>
      <c r="CX1133">
        <v>0.13300000000000001</v>
      </c>
      <c r="CY1133">
        <v>0.39800000000000002</v>
      </c>
      <c r="CZ1133">
        <v>0.34099998999999998</v>
      </c>
      <c r="DA1133">
        <v>5.6999995999999997E-2</v>
      </c>
      <c r="DB1133">
        <v>4.9000002000000001E-2</v>
      </c>
      <c r="DC1133">
        <v>1.2999999E-2</v>
      </c>
      <c r="DD1133">
        <v>4.1999999000000003E-2</v>
      </c>
      <c r="DE1133">
        <v>0</v>
      </c>
      <c r="DF1133">
        <v>2011</v>
      </c>
      <c r="DG1133">
        <v>9.2200004000000002E-2</v>
      </c>
      <c r="DH1133">
        <v>3.9999999000000001E-2</v>
      </c>
      <c r="DI1133">
        <v>5.2199996999999998E-2</v>
      </c>
      <c r="DJ1133">
        <v>0.1076</v>
      </c>
      <c r="DK1133">
        <v>0.14760000000000001</v>
      </c>
      <c r="DR1133">
        <v>0</v>
      </c>
      <c r="DS1133">
        <v>0</v>
      </c>
      <c r="DT1133">
        <v>0</v>
      </c>
      <c r="DU1133">
        <v>0</v>
      </c>
      <c r="DV1133">
        <v>20668</v>
      </c>
      <c r="DW1133">
        <v>751067.13</v>
      </c>
      <c r="DZ1133">
        <v>36.868000000000002</v>
      </c>
      <c r="EA1133">
        <v>3375</v>
      </c>
      <c r="EB1133">
        <v>2183</v>
      </c>
      <c r="EC1133">
        <v>7434</v>
      </c>
      <c r="EF1133">
        <v>10.34234</v>
      </c>
      <c r="EG1133">
        <v>7434</v>
      </c>
      <c r="ES1133">
        <v>0</v>
      </c>
      <c r="EV1133">
        <v>33660</v>
      </c>
      <c r="EW1133">
        <v>0</v>
      </c>
      <c r="EX1133">
        <v>1</v>
      </c>
      <c r="FB1133">
        <v>723445.5</v>
      </c>
      <c r="FI1133">
        <v>1474185</v>
      </c>
      <c r="FP1133">
        <v>28579.338</v>
      </c>
      <c r="FQ1133">
        <v>30253.094000000001</v>
      </c>
      <c r="FS1133">
        <v>4005.5709999999999</v>
      </c>
      <c r="FV1133">
        <v>0</v>
      </c>
      <c r="FW1133">
        <v>62838.004000000001</v>
      </c>
      <c r="FX1133">
        <v>148432.81</v>
      </c>
      <c r="GB1133">
        <v>31269.171999999999</v>
      </c>
      <c r="GL1133">
        <v>-6221.4081999999999</v>
      </c>
      <c r="GM1133">
        <v>37.195999</v>
      </c>
      <c r="GN1133">
        <v>74.992996000000005</v>
      </c>
      <c r="GP1133">
        <v>3.4059998999999999</v>
      </c>
      <c r="GQ1133">
        <v>236434.17</v>
      </c>
      <c r="GR1133">
        <v>-76884.952999999994</v>
      </c>
      <c r="GS1133">
        <v>-76884.952999999994</v>
      </c>
      <c r="HA1133">
        <v>-3942.1541000000002</v>
      </c>
      <c r="HB1133">
        <v>-1214.7329999999999</v>
      </c>
      <c r="HD1133">
        <v>-210.63800000000001</v>
      </c>
      <c r="HE1133">
        <v>-82252.476999999999</v>
      </c>
      <c r="HG1133">
        <v>1474185</v>
      </c>
    </row>
    <row r="1134" spans="1:215" x14ac:dyDescent="0.25">
      <c r="A1134">
        <v>81</v>
      </c>
      <c r="B1134" t="s">
        <v>1119</v>
      </c>
      <c r="C1134">
        <v>2011</v>
      </c>
      <c r="E1134" t="s">
        <v>1120</v>
      </c>
      <c r="F1134">
        <v>1977</v>
      </c>
      <c r="G1134">
        <v>0</v>
      </c>
      <c r="I1134">
        <v>0</v>
      </c>
      <c r="J1134" t="s">
        <v>1121</v>
      </c>
      <c r="K1134" t="s">
        <v>1122</v>
      </c>
      <c r="L1134" t="s">
        <v>1122</v>
      </c>
      <c r="M1134">
        <v>1</v>
      </c>
      <c r="N1134" t="s">
        <v>615</v>
      </c>
      <c r="O1134">
        <v>1</v>
      </c>
      <c r="P1134" t="s">
        <v>616</v>
      </c>
      <c r="Q1134" t="s">
        <v>626</v>
      </c>
      <c r="R1134">
        <v>2</v>
      </c>
      <c r="S1134">
        <v>1</v>
      </c>
      <c r="T1134" s="60">
        <v>40724</v>
      </c>
      <c r="U1134" s="60">
        <v>40725</v>
      </c>
      <c r="V1134" s="60">
        <v>40724</v>
      </c>
      <c r="W1134" t="s">
        <v>201</v>
      </c>
      <c r="X1134" t="s">
        <v>1123</v>
      </c>
      <c r="Y1134" t="s">
        <v>619</v>
      </c>
      <c r="Z1134">
        <v>3.5000000000000003E-2</v>
      </c>
      <c r="AA1134">
        <v>7.9999998000000003E-2</v>
      </c>
      <c r="AB1134">
        <v>1</v>
      </c>
      <c r="AC1134">
        <v>0</v>
      </c>
      <c r="AD1134">
        <v>5</v>
      </c>
      <c r="AE1134">
        <v>1</v>
      </c>
      <c r="AF1134">
        <v>1</v>
      </c>
      <c r="AG1134">
        <v>20</v>
      </c>
      <c r="BP1134" s="60">
        <v>40724</v>
      </c>
      <c r="BQ1134">
        <v>1650400</v>
      </c>
      <c r="BR1134">
        <v>2339800</v>
      </c>
      <c r="BS1134">
        <v>0.70499997999999997</v>
      </c>
      <c r="BT1134">
        <v>589400</v>
      </c>
      <c r="BV1134">
        <v>804200</v>
      </c>
      <c r="BW1134">
        <v>82909.843999999997</v>
      </c>
      <c r="BX1134">
        <v>0.38999999000000002</v>
      </c>
      <c r="BY1134">
        <v>0</v>
      </c>
      <c r="BZ1134">
        <v>0</v>
      </c>
      <c r="CA1134">
        <v>0</v>
      </c>
      <c r="CC1134">
        <v>0.21430001000000001</v>
      </c>
      <c r="CE1134">
        <v>1.3899999999999999E-2</v>
      </c>
      <c r="CG1134">
        <v>3.1899999999999998E-2</v>
      </c>
      <c r="CJ1134">
        <v>4.3227426999999999E-2</v>
      </c>
      <c r="CR1134">
        <v>1</v>
      </c>
      <c r="CS1134">
        <v>0</v>
      </c>
      <c r="CT1134">
        <v>0</v>
      </c>
      <c r="CU1134">
        <v>1</v>
      </c>
      <c r="CV1134">
        <v>0.55199999</v>
      </c>
      <c r="CW1134">
        <v>0.40200001000000002</v>
      </c>
      <c r="CX1134">
        <v>0.15000000999999999</v>
      </c>
      <c r="CY1134">
        <v>0.34200001000000002</v>
      </c>
      <c r="CZ1134">
        <v>0.29299997999999999</v>
      </c>
      <c r="DA1134">
        <v>4.9000002000000001E-2</v>
      </c>
      <c r="DB1134">
        <v>5.6999995999999997E-2</v>
      </c>
      <c r="DC1134">
        <v>1.4E-2</v>
      </c>
      <c r="DD1134">
        <v>3.5000000000000003E-2</v>
      </c>
      <c r="DE1134">
        <v>0</v>
      </c>
      <c r="DF1134">
        <v>2012</v>
      </c>
      <c r="DG1134">
        <v>9.6699997999999995E-2</v>
      </c>
      <c r="DH1134">
        <v>4.5000001999999997E-2</v>
      </c>
      <c r="DI1134">
        <v>5.1700000000000003E-2</v>
      </c>
      <c r="DJ1134">
        <v>0.11359999</v>
      </c>
      <c r="DK1134">
        <v>0.15859999999999999</v>
      </c>
      <c r="DR1134">
        <v>0</v>
      </c>
      <c r="DS1134">
        <v>0</v>
      </c>
      <c r="DT1134">
        <v>0</v>
      </c>
      <c r="DU1134">
        <v>0</v>
      </c>
      <c r="DV1134">
        <v>20695</v>
      </c>
      <c r="DW1134">
        <v>804169.44</v>
      </c>
      <c r="DX1134">
        <v>47.200001</v>
      </c>
      <c r="DY1134">
        <v>10.6</v>
      </c>
      <c r="DZ1134">
        <v>38.858001999999999</v>
      </c>
      <c r="EA1134">
        <v>3558</v>
      </c>
      <c r="EB1134">
        <v>3138</v>
      </c>
      <c r="EC1134">
        <v>7835</v>
      </c>
      <c r="EF1134">
        <v>10.76031</v>
      </c>
      <c r="EG1134">
        <v>7835</v>
      </c>
      <c r="ES1134">
        <v>0</v>
      </c>
      <c r="EV1134">
        <v>35226</v>
      </c>
      <c r="EW1134">
        <v>0</v>
      </c>
      <c r="EX1134">
        <v>1</v>
      </c>
      <c r="FB1134">
        <v>791150.94</v>
      </c>
      <c r="FI1134">
        <v>1758056.6</v>
      </c>
      <c r="FP1134">
        <v>30479.701000000001</v>
      </c>
      <c r="FQ1134">
        <v>32278.057000000001</v>
      </c>
      <c r="FV1134">
        <v>0</v>
      </c>
      <c r="FW1134">
        <v>62757.758000000002</v>
      </c>
      <c r="FX1134">
        <v>280371.44</v>
      </c>
      <c r="GB1134">
        <v>34500.137000000002</v>
      </c>
      <c r="GL1134">
        <v>-6701.8481000000002</v>
      </c>
      <c r="GM1134">
        <v>164.60400000000001</v>
      </c>
      <c r="GN1134">
        <v>-18.146999000000001</v>
      </c>
      <c r="GP1134">
        <v>3799.4618999999998</v>
      </c>
      <c r="GQ1134">
        <v>374909.69</v>
      </c>
      <c r="GR1134">
        <v>-84307.031000000003</v>
      </c>
      <c r="GS1134">
        <v>-84307.031000000003</v>
      </c>
      <c r="HA1134">
        <v>-4669.0717999999997</v>
      </c>
      <c r="HB1134">
        <v>-1797.287</v>
      </c>
      <c r="HD1134">
        <v>-264.68799000000001</v>
      </c>
      <c r="HE1134">
        <v>-91038.077999999994</v>
      </c>
      <c r="HG1134">
        <v>1758056.6</v>
      </c>
    </row>
    <row r="1135" spans="1:215" x14ac:dyDescent="0.25">
      <c r="A1135">
        <v>81</v>
      </c>
      <c r="B1135" t="s">
        <v>1119</v>
      </c>
      <c r="C1135">
        <v>2012</v>
      </c>
      <c r="E1135" t="s">
        <v>1120</v>
      </c>
      <c r="F1135">
        <v>1977</v>
      </c>
      <c r="G1135">
        <v>0</v>
      </c>
      <c r="I1135">
        <v>0</v>
      </c>
      <c r="J1135" t="s">
        <v>1121</v>
      </c>
      <c r="K1135" t="s">
        <v>1122</v>
      </c>
      <c r="L1135" t="s">
        <v>1122</v>
      </c>
      <c r="M1135">
        <v>1</v>
      </c>
      <c r="N1135" t="s">
        <v>615</v>
      </c>
      <c r="O1135">
        <v>1</v>
      </c>
      <c r="P1135" t="s">
        <v>616</v>
      </c>
      <c r="Q1135" t="s">
        <v>626</v>
      </c>
      <c r="R1135">
        <v>2</v>
      </c>
      <c r="S1135">
        <v>1</v>
      </c>
      <c r="T1135" s="60">
        <v>41090</v>
      </c>
      <c r="U1135" s="60">
        <v>41091</v>
      </c>
      <c r="V1135" s="60">
        <v>41090</v>
      </c>
      <c r="W1135" t="s">
        <v>201</v>
      </c>
      <c r="X1135" t="s">
        <v>1123</v>
      </c>
      <c r="Y1135" t="s">
        <v>619</v>
      </c>
      <c r="Z1135">
        <v>3.5000000000000003E-2</v>
      </c>
      <c r="AA1135">
        <v>7.9999998000000003E-2</v>
      </c>
      <c r="AB1135">
        <v>1</v>
      </c>
      <c r="AC1135">
        <v>0</v>
      </c>
      <c r="AD1135">
        <v>5</v>
      </c>
      <c r="AE1135">
        <v>1</v>
      </c>
      <c r="AF1135">
        <v>1</v>
      </c>
      <c r="AG1135">
        <v>20</v>
      </c>
      <c r="BP1135" s="60">
        <v>41090</v>
      </c>
      <c r="BQ1135">
        <v>1627400</v>
      </c>
      <c r="BR1135">
        <v>2501300</v>
      </c>
      <c r="BS1135">
        <v>0.65099996000000004</v>
      </c>
      <c r="BT1135">
        <v>873900</v>
      </c>
      <c r="BV1135">
        <v>800900</v>
      </c>
      <c r="BW1135">
        <v>91458.077999999994</v>
      </c>
      <c r="BX1135">
        <v>0.41999998999999999</v>
      </c>
      <c r="BY1135">
        <v>0</v>
      </c>
      <c r="BZ1135">
        <v>0</v>
      </c>
      <c r="CA1135">
        <v>0</v>
      </c>
      <c r="CC1135">
        <v>5.9999999999999995E-4</v>
      </c>
      <c r="CE1135">
        <v>0.11359999</v>
      </c>
      <c r="CG1135">
        <v>3.2000000000000002E-3</v>
      </c>
      <c r="CJ1135">
        <v>5.069688E-2</v>
      </c>
      <c r="CR1135">
        <v>1</v>
      </c>
      <c r="CS1135">
        <v>0</v>
      </c>
      <c r="CT1135">
        <v>0</v>
      </c>
      <c r="CU1135">
        <v>1</v>
      </c>
      <c r="CV1135">
        <v>0.50300001999999999</v>
      </c>
      <c r="CW1135">
        <v>0.27300000000000002</v>
      </c>
      <c r="CX1135">
        <v>0.23</v>
      </c>
      <c r="CY1135">
        <v>0.22800002</v>
      </c>
      <c r="CZ1135">
        <v>0.17699999999999999</v>
      </c>
      <c r="DA1135">
        <v>5.0999998999999997E-2</v>
      </c>
      <c r="DB1135">
        <v>0.10100000000000001</v>
      </c>
      <c r="DC1135">
        <v>1.6000001E-2</v>
      </c>
      <c r="DD1135">
        <v>0.152</v>
      </c>
      <c r="DE1135">
        <v>0</v>
      </c>
      <c r="DF1135">
        <v>2013</v>
      </c>
      <c r="DG1135">
        <v>9.9900000000000003E-2</v>
      </c>
      <c r="DH1135">
        <v>5.5E-2</v>
      </c>
      <c r="DI1135">
        <v>4.3999999999999997E-2</v>
      </c>
      <c r="DJ1135">
        <v>0.12239999999999999</v>
      </c>
      <c r="DK1135">
        <v>0.17739999000000001</v>
      </c>
      <c r="DR1135">
        <v>0</v>
      </c>
      <c r="DS1135">
        <v>0</v>
      </c>
      <c r="DT1135">
        <v>0</v>
      </c>
      <c r="DU1135">
        <v>0</v>
      </c>
      <c r="DV1135">
        <v>21091</v>
      </c>
      <c r="DW1135">
        <v>800878.5</v>
      </c>
      <c r="DX1135">
        <v>47</v>
      </c>
      <c r="DY1135">
        <v>10.3</v>
      </c>
      <c r="DZ1135">
        <v>37.972999999999999</v>
      </c>
      <c r="EA1135">
        <v>3624</v>
      </c>
      <c r="EB1135">
        <v>3542</v>
      </c>
      <c r="EC1135">
        <v>8316</v>
      </c>
      <c r="EF1135">
        <v>11.31354</v>
      </c>
      <c r="EG1135">
        <v>8316</v>
      </c>
      <c r="ES1135">
        <v>0</v>
      </c>
      <c r="EV1135">
        <v>36573</v>
      </c>
      <c r="EW1135">
        <v>0</v>
      </c>
      <c r="EX1135">
        <v>1</v>
      </c>
      <c r="FA1135">
        <v>172596.94</v>
      </c>
      <c r="FB1135">
        <v>898151.56</v>
      </c>
      <c r="FI1135">
        <v>1733947.3</v>
      </c>
      <c r="FP1135">
        <v>36095.925999999999</v>
      </c>
      <c r="FQ1135">
        <v>38005.855000000003</v>
      </c>
      <c r="FS1135">
        <v>0</v>
      </c>
      <c r="FV1135">
        <v>0</v>
      </c>
      <c r="FW1135">
        <v>74101.781000000003</v>
      </c>
      <c r="FX1135">
        <v>-38969.879000000001</v>
      </c>
      <c r="GB1135">
        <v>41845.593999999997</v>
      </c>
      <c r="GL1135">
        <v>-6359.7129000000004</v>
      </c>
      <c r="GM1135">
        <v>9.8430003999999993</v>
      </c>
      <c r="GN1135">
        <v>-1.4610000000000001</v>
      </c>
      <c r="GP1135">
        <v>6512.5532000000003</v>
      </c>
      <c r="GQ1135">
        <v>77141.641000000003</v>
      </c>
      <c r="GR1135">
        <v>-94083.391000000003</v>
      </c>
      <c r="GS1135">
        <v>-94083.391000000003</v>
      </c>
      <c r="HA1135">
        <v>-4805.0448999999999</v>
      </c>
      <c r="HB1135">
        <v>-1856.915</v>
      </c>
      <c r="HD1135">
        <v>-412.99399</v>
      </c>
      <c r="HE1135">
        <v>-101158.34</v>
      </c>
      <c r="HG1135">
        <v>1734039.9</v>
      </c>
    </row>
    <row r="1136" spans="1:215" x14ac:dyDescent="0.25">
      <c r="A1136">
        <v>81</v>
      </c>
      <c r="B1136" t="s">
        <v>1119</v>
      </c>
      <c r="C1136">
        <v>2013</v>
      </c>
      <c r="E1136" t="s">
        <v>1120</v>
      </c>
      <c r="F1136">
        <v>1977</v>
      </c>
      <c r="G1136">
        <v>0</v>
      </c>
      <c r="I1136">
        <v>0</v>
      </c>
      <c r="J1136" t="s">
        <v>1121</v>
      </c>
      <c r="K1136" t="s">
        <v>1122</v>
      </c>
      <c r="L1136" t="s">
        <v>1122</v>
      </c>
      <c r="M1136">
        <v>1</v>
      </c>
      <c r="N1136" t="s">
        <v>615</v>
      </c>
      <c r="O1136">
        <v>1</v>
      </c>
      <c r="P1136" t="s">
        <v>616</v>
      </c>
      <c r="Q1136" t="s">
        <v>626</v>
      </c>
      <c r="R1136">
        <v>2</v>
      </c>
      <c r="S1136">
        <v>1</v>
      </c>
      <c r="T1136" s="60">
        <v>41455</v>
      </c>
      <c r="U1136" s="60">
        <v>41456</v>
      </c>
      <c r="V1136" s="60">
        <v>41455</v>
      </c>
      <c r="W1136" t="s">
        <v>201</v>
      </c>
      <c r="X1136" t="s">
        <v>1123</v>
      </c>
      <c r="Y1136" t="s">
        <v>619</v>
      </c>
      <c r="Z1136">
        <v>3.5000000000000003E-2</v>
      </c>
      <c r="AA1136">
        <v>7.9999998000000003E-2</v>
      </c>
      <c r="AB1136">
        <v>1</v>
      </c>
      <c r="AC1136">
        <v>0</v>
      </c>
      <c r="AD1136">
        <v>5</v>
      </c>
      <c r="AE1136">
        <v>1</v>
      </c>
      <c r="AF1136">
        <v>1</v>
      </c>
      <c r="AG1136">
        <v>20</v>
      </c>
      <c r="AI1136" t="s">
        <v>1125</v>
      </c>
      <c r="AO1136">
        <v>1957670</v>
      </c>
      <c r="AP1136">
        <v>1682958.5</v>
      </c>
      <c r="AQ1136">
        <v>-8219.3418000000001</v>
      </c>
      <c r="AR1136">
        <v>0</v>
      </c>
      <c r="AS1136">
        <v>0</v>
      </c>
      <c r="AT1136">
        <v>0</v>
      </c>
      <c r="AU1136">
        <v>1</v>
      </c>
      <c r="AV1136">
        <v>2</v>
      </c>
      <c r="AX1136">
        <v>0</v>
      </c>
      <c r="AY1136">
        <v>0.80000000999999998</v>
      </c>
      <c r="AZ1136">
        <v>5</v>
      </c>
      <c r="BA1136">
        <v>1</v>
      </c>
      <c r="BB1136">
        <v>1</v>
      </c>
      <c r="BC1136">
        <v>1</v>
      </c>
      <c r="BE1136">
        <v>0</v>
      </c>
      <c r="BP1136" s="60">
        <v>41455</v>
      </c>
      <c r="BQ1136">
        <v>1683000</v>
      </c>
      <c r="BR1136">
        <v>2716500</v>
      </c>
      <c r="BS1136">
        <v>0.62</v>
      </c>
      <c r="BT1136">
        <v>1033500</v>
      </c>
      <c r="BV1136">
        <v>888500</v>
      </c>
      <c r="BW1136">
        <v>97984.641000000003</v>
      </c>
      <c r="BX1136">
        <v>0.5</v>
      </c>
      <c r="BY1136">
        <v>0</v>
      </c>
      <c r="BZ1136">
        <v>0</v>
      </c>
      <c r="CA1136">
        <v>0</v>
      </c>
      <c r="CC1136">
        <v>0.13500001</v>
      </c>
      <c r="CE1136">
        <v>0.11310001</v>
      </c>
      <c r="CG1136">
        <v>3.4299998999999998E-2</v>
      </c>
      <c r="CJ1136">
        <v>5.8444879999999998E-2</v>
      </c>
      <c r="CR1136">
        <v>1</v>
      </c>
      <c r="CS1136">
        <v>0</v>
      </c>
      <c r="CT1136">
        <v>0</v>
      </c>
      <c r="CU1136">
        <v>1</v>
      </c>
      <c r="CV1136">
        <v>0.52600002000000001</v>
      </c>
      <c r="CW1136">
        <v>0.222</v>
      </c>
      <c r="CX1136">
        <v>0.30399999</v>
      </c>
      <c r="CY1136">
        <v>0.221</v>
      </c>
      <c r="CZ1136">
        <v>0.17399998999999999</v>
      </c>
      <c r="DA1136">
        <v>4.6999998000000001E-2</v>
      </c>
      <c r="DB1136">
        <v>9.8999999000000005E-2</v>
      </c>
      <c r="DC1136">
        <v>1.2999999E-2</v>
      </c>
      <c r="DD1136">
        <v>0.14099998999999999</v>
      </c>
      <c r="DE1136">
        <v>0</v>
      </c>
      <c r="DF1136">
        <v>2014</v>
      </c>
      <c r="DG1136">
        <v>0.12140001</v>
      </c>
      <c r="DH1136">
        <v>5.5199999E-2</v>
      </c>
      <c r="DI1136">
        <v>3.8100000000000002E-2</v>
      </c>
      <c r="DJ1136">
        <v>0.12140001</v>
      </c>
      <c r="DK1136">
        <v>0.17659999000000001</v>
      </c>
      <c r="DR1136">
        <v>0</v>
      </c>
      <c r="DS1136">
        <v>0</v>
      </c>
      <c r="DT1136">
        <v>0</v>
      </c>
      <c r="DU1136">
        <v>0</v>
      </c>
      <c r="DV1136">
        <v>21588</v>
      </c>
      <c r="DW1136">
        <v>888452.06</v>
      </c>
      <c r="DZ1136">
        <v>41.154902999999997</v>
      </c>
      <c r="EA1136">
        <v>4258</v>
      </c>
      <c r="EB1136">
        <v>3505</v>
      </c>
      <c r="EC1136">
        <v>8730</v>
      </c>
      <c r="EF1136">
        <v>11.832276</v>
      </c>
      <c r="EG1136">
        <v>8730</v>
      </c>
      <c r="ES1136">
        <v>0</v>
      </c>
      <c r="EV1136">
        <v>38081</v>
      </c>
      <c r="EW1136">
        <v>1</v>
      </c>
      <c r="EX1136">
        <v>1</v>
      </c>
      <c r="FB1136">
        <v>969345.31</v>
      </c>
      <c r="FI1136">
        <v>1957670</v>
      </c>
      <c r="FP1136">
        <v>46815.059000000001</v>
      </c>
      <c r="FQ1136">
        <v>48846.796999999999</v>
      </c>
      <c r="FW1136">
        <v>95661.858999999997</v>
      </c>
      <c r="FX1136">
        <v>195052.81</v>
      </c>
      <c r="GB1136">
        <v>43509.788999999997</v>
      </c>
      <c r="GL1136">
        <v>-6713.1270000000004</v>
      </c>
      <c r="GP1136">
        <v>7470.2178000000004</v>
      </c>
      <c r="GQ1136">
        <v>334981.53000000003</v>
      </c>
      <c r="GR1136">
        <v>-103295.77</v>
      </c>
      <c r="GS1136">
        <v>-103295.77</v>
      </c>
      <c r="HA1136">
        <v>-5783.8242</v>
      </c>
      <c r="HB1136">
        <v>-2059.3148999999999</v>
      </c>
      <c r="HD1136">
        <v>-212.5</v>
      </c>
      <c r="HE1136">
        <v>-111351.41</v>
      </c>
      <c r="HG1136">
        <v>1957670</v>
      </c>
    </row>
    <row r="1137" spans="1:215" x14ac:dyDescent="0.25">
      <c r="A1137">
        <v>81</v>
      </c>
      <c r="B1137" t="s">
        <v>1119</v>
      </c>
      <c r="C1137">
        <v>2014</v>
      </c>
      <c r="E1137" t="s">
        <v>1120</v>
      </c>
      <c r="F1137">
        <v>1977</v>
      </c>
      <c r="G1137">
        <v>0</v>
      </c>
      <c r="I1137">
        <v>0</v>
      </c>
      <c r="J1137" t="s">
        <v>1121</v>
      </c>
      <c r="K1137" t="s">
        <v>1122</v>
      </c>
      <c r="L1137" t="s">
        <v>1122</v>
      </c>
      <c r="M1137">
        <v>1</v>
      </c>
      <c r="N1137" t="s">
        <v>615</v>
      </c>
      <c r="O1137">
        <v>1</v>
      </c>
      <c r="P1137" t="s">
        <v>616</v>
      </c>
      <c r="Q1137" t="s">
        <v>626</v>
      </c>
      <c r="R1137">
        <v>2</v>
      </c>
      <c r="S1137">
        <v>1</v>
      </c>
      <c r="T1137" s="60">
        <v>41820</v>
      </c>
      <c r="U1137" s="60">
        <v>41821</v>
      </c>
      <c r="V1137" s="60">
        <v>41820</v>
      </c>
      <c r="W1137" t="s">
        <v>201</v>
      </c>
      <c r="X1137" t="s">
        <v>1126</v>
      </c>
      <c r="Y1137" t="s">
        <v>619</v>
      </c>
      <c r="Z1137">
        <v>3.5000000000000003E-2</v>
      </c>
      <c r="AA1137">
        <v>7.9999998000000003E-2</v>
      </c>
      <c r="AB1137">
        <v>1</v>
      </c>
      <c r="AC1137">
        <v>0</v>
      </c>
      <c r="AD1137">
        <v>5</v>
      </c>
      <c r="AE1137">
        <v>1</v>
      </c>
      <c r="AF1137">
        <v>1</v>
      </c>
      <c r="AG1137">
        <v>20</v>
      </c>
      <c r="AI1137" t="s">
        <v>1127</v>
      </c>
      <c r="AO1137">
        <v>2281635</v>
      </c>
      <c r="AP1137">
        <v>1895837.8</v>
      </c>
      <c r="AQ1137">
        <v>-7335.3540000000003</v>
      </c>
      <c r="AR1137">
        <v>0</v>
      </c>
      <c r="AS1137">
        <v>0</v>
      </c>
      <c r="AT1137">
        <v>0</v>
      </c>
      <c r="AU1137">
        <v>1</v>
      </c>
      <c r="AV1137">
        <v>2</v>
      </c>
      <c r="AX1137">
        <v>0</v>
      </c>
      <c r="AY1137">
        <v>0.80000000999999998</v>
      </c>
      <c r="AZ1137">
        <v>5</v>
      </c>
      <c r="BA1137">
        <v>1</v>
      </c>
      <c r="BB1137">
        <v>1</v>
      </c>
      <c r="BC1137">
        <v>1</v>
      </c>
      <c r="BE1137">
        <v>0</v>
      </c>
      <c r="BP1137" s="60">
        <v>41820</v>
      </c>
      <c r="BQ1137">
        <v>189583.7</v>
      </c>
      <c r="BR1137">
        <v>2938752.3</v>
      </c>
      <c r="BS1137">
        <v>0.64499998000000003</v>
      </c>
      <c r="BT1137">
        <v>1028608.4</v>
      </c>
      <c r="BV1137">
        <v>973536.38</v>
      </c>
      <c r="BW1137">
        <v>182989</v>
      </c>
      <c r="BX1137">
        <v>1</v>
      </c>
      <c r="BY1137">
        <v>0</v>
      </c>
      <c r="BZ1137">
        <v>0</v>
      </c>
      <c r="CA1137">
        <v>0</v>
      </c>
      <c r="CC1137">
        <v>0.16379999000000001</v>
      </c>
      <c r="CE1137">
        <v>9.6599995999999994E-2</v>
      </c>
      <c r="CG1137">
        <v>0.127</v>
      </c>
      <c r="CJ1137">
        <v>5.8190553999999999E-2</v>
      </c>
      <c r="CS1137">
        <v>0</v>
      </c>
      <c r="CT1137">
        <v>0</v>
      </c>
      <c r="CU1137">
        <v>1</v>
      </c>
      <c r="CV1137">
        <v>0.53300004999999995</v>
      </c>
      <c r="CW1137">
        <v>0.22499999000000001</v>
      </c>
      <c r="CX1137">
        <v>0.308</v>
      </c>
      <c r="CY1137">
        <v>0.23599999999999999</v>
      </c>
      <c r="CZ1137">
        <v>0.186</v>
      </c>
      <c r="DA1137">
        <v>5.0000001000000002E-2</v>
      </c>
      <c r="DB1137">
        <v>9.3999997000000002E-2</v>
      </c>
      <c r="DC1137">
        <v>1.0999999999999999E-2</v>
      </c>
      <c r="DD1137">
        <v>0.126</v>
      </c>
      <c r="DE1137">
        <v>0</v>
      </c>
      <c r="DF1137">
        <v>2015</v>
      </c>
      <c r="DG1137">
        <v>0.1106</v>
      </c>
      <c r="DH1137">
        <v>5.5899999999999998E-2</v>
      </c>
      <c r="DI1137">
        <v>5.4699998E-2</v>
      </c>
      <c r="DJ1137">
        <v>0.1106</v>
      </c>
      <c r="DK1137">
        <v>0.16650000000000001</v>
      </c>
      <c r="DR1137">
        <v>0</v>
      </c>
      <c r="DS1137">
        <v>0</v>
      </c>
      <c r="DT1137">
        <v>0</v>
      </c>
      <c r="DU1137">
        <v>0</v>
      </c>
      <c r="DV1137">
        <v>22262</v>
      </c>
      <c r="DW1137">
        <v>973536.38</v>
      </c>
      <c r="DX1137">
        <v>46.599997999999999</v>
      </c>
      <c r="DY1137">
        <v>101.1</v>
      </c>
      <c r="DZ1137">
        <v>43.730998999999997</v>
      </c>
      <c r="EA1137">
        <v>4363</v>
      </c>
      <c r="EB1137">
        <v>4039</v>
      </c>
      <c r="EC1137">
        <v>9355</v>
      </c>
      <c r="EF1137">
        <v>12.111245</v>
      </c>
      <c r="EG1137">
        <v>8535</v>
      </c>
      <c r="EP1137">
        <v>820</v>
      </c>
      <c r="EV1137">
        <v>40019</v>
      </c>
      <c r="EW1137">
        <v>0</v>
      </c>
      <c r="EX1137">
        <v>1</v>
      </c>
      <c r="FP1137">
        <v>59394.199000000001</v>
      </c>
      <c r="FQ1137">
        <v>61661.050999999999</v>
      </c>
      <c r="FW1137">
        <v>121055.25</v>
      </c>
      <c r="FX1137">
        <v>285047.94</v>
      </c>
      <c r="GB1137">
        <v>39771.601999999999</v>
      </c>
      <c r="GL1137">
        <v>-8191.0897999999997</v>
      </c>
      <c r="GP1137">
        <v>8326.2412000000004</v>
      </c>
      <c r="GQ1137">
        <v>446009.94</v>
      </c>
      <c r="GR1137">
        <v>-113300.7</v>
      </c>
      <c r="GS1137">
        <v>-113300.7</v>
      </c>
      <c r="HA1137">
        <v>-6237.8418000000001</v>
      </c>
      <c r="HB1137">
        <v>-2210.7919999999999</v>
      </c>
      <c r="HD1137">
        <v>-347.78298999999998</v>
      </c>
      <c r="HE1137">
        <v>-122097.12</v>
      </c>
      <c r="HG1137">
        <v>2281582.7999999998</v>
      </c>
    </row>
    <row r="1138" spans="1:215" x14ac:dyDescent="0.25">
      <c r="A1138">
        <v>82</v>
      </c>
      <c r="B1138" t="s">
        <v>1128</v>
      </c>
      <c r="C1138">
        <v>2001</v>
      </c>
      <c r="E1138" t="s">
        <v>1129</v>
      </c>
      <c r="F1138">
        <v>1913</v>
      </c>
      <c r="G1138">
        <v>0</v>
      </c>
      <c r="I1138">
        <v>0</v>
      </c>
      <c r="J1138" t="s">
        <v>1121</v>
      </c>
      <c r="K1138" t="s">
        <v>1122</v>
      </c>
      <c r="L1138" t="s">
        <v>1122</v>
      </c>
      <c r="M1138">
        <v>2</v>
      </c>
      <c r="N1138" t="s">
        <v>625</v>
      </c>
      <c r="O1138">
        <v>1</v>
      </c>
      <c r="P1138" t="s">
        <v>616</v>
      </c>
      <c r="Q1138" t="s">
        <v>626</v>
      </c>
      <c r="R1138">
        <v>2</v>
      </c>
      <c r="S1138">
        <v>1</v>
      </c>
      <c r="T1138" s="60">
        <v>37072</v>
      </c>
      <c r="U1138" s="60">
        <v>37073</v>
      </c>
      <c r="V1138" s="60">
        <v>37073</v>
      </c>
      <c r="W1138" t="s">
        <v>201</v>
      </c>
      <c r="X1138" t="s">
        <v>938</v>
      </c>
      <c r="Y1138" t="s">
        <v>635</v>
      </c>
      <c r="Z1138">
        <v>2.9999998999999999E-2</v>
      </c>
      <c r="AA1138">
        <v>7.9999998000000003E-2</v>
      </c>
      <c r="AB1138">
        <v>1</v>
      </c>
      <c r="AC1138">
        <v>0</v>
      </c>
      <c r="AD1138">
        <v>5</v>
      </c>
      <c r="AE1138">
        <v>0</v>
      </c>
      <c r="AF1138">
        <v>1</v>
      </c>
      <c r="AG1138">
        <v>20</v>
      </c>
      <c r="BP1138" s="60">
        <v>37073</v>
      </c>
      <c r="BQ1138">
        <v>1414700</v>
      </c>
      <c r="BR1138">
        <v>1467700</v>
      </c>
      <c r="BS1138">
        <v>0.96399999000000003</v>
      </c>
      <c r="BT1138">
        <v>53000</v>
      </c>
      <c r="BV1138">
        <v>342200</v>
      </c>
      <c r="BW1138">
        <v>26289.205000000002</v>
      </c>
      <c r="BX1138">
        <v>1</v>
      </c>
      <c r="BY1138">
        <v>0</v>
      </c>
      <c r="BZ1138">
        <v>0</v>
      </c>
      <c r="CA1138">
        <v>0</v>
      </c>
      <c r="CC1138">
        <v>-7.2999998999999996E-2</v>
      </c>
      <c r="CE1138">
        <v>4.7499999000000001E-2</v>
      </c>
      <c r="CG1138">
        <v>9.3599997000000004E-2</v>
      </c>
      <c r="CR1138">
        <v>1</v>
      </c>
      <c r="CS1138">
        <v>0</v>
      </c>
      <c r="CT1138">
        <v>0</v>
      </c>
      <c r="CU1138">
        <v>0</v>
      </c>
      <c r="CV1138">
        <v>0.63999998999999996</v>
      </c>
      <c r="CW1138">
        <v>0.41</v>
      </c>
      <c r="CX1138">
        <v>0.23</v>
      </c>
      <c r="CY1138">
        <v>0.19</v>
      </c>
      <c r="CZ1138">
        <v>0.14000000000000001</v>
      </c>
      <c r="DA1138">
        <v>5.0000001000000002E-2</v>
      </c>
      <c r="DB1138">
        <v>0.11</v>
      </c>
      <c r="DC1138">
        <v>0.02</v>
      </c>
      <c r="DD1138">
        <v>3.9999999000000001E-2</v>
      </c>
      <c r="DE1138">
        <v>0</v>
      </c>
      <c r="DF1138">
        <v>2002</v>
      </c>
      <c r="DG1138">
        <v>7.1100003999999994E-2</v>
      </c>
      <c r="DH1138">
        <v>7.7500000999999999E-2</v>
      </c>
      <c r="DI1138">
        <v>2.5399999999999999E-2</v>
      </c>
      <c r="DJ1138">
        <v>0.10290000000000001</v>
      </c>
      <c r="DK1138">
        <v>0.18040001</v>
      </c>
      <c r="DR1138">
        <v>0</v>
      </c>
      <c r="DS1138">
        <v>0</v>
      </c>
      <c r="DT1138">
        <v>0</v>
      </c>
      <c r="DU1138">
        <v>0</v>
      </c>
      <c r="DV1138">
        <v>10239</v>
      </c>
      <c r="DW1138">
        <v>342200.97</v>
      </c>
      <c r="DX1138">
        <v>44.400002000000001</v>
      </c>
      <c r="DY1138">
        <v>14.4</v>
      </c>
      <c r="DZ1138">
        <v>33.421000999999997</v>
      </c>
      <c r="EA1138">
        <v>1183</v>
      </c>
      <c r="EB1138">
        <v>213</v>
      </c>
      <c r="EC1138">
        <v>4777</v>
      </c>
      <c r="ED1138">
        <v>3953.835</v>
      </c>
      <c r="EF1138">
        <v>8.9280004999999996</v>
      </c>
      <c r="EG1138">
        <v>4264</v>
      </c>
      <c r="EH1138">
        <v>52384.925999999999</v>
      </c>
      <c r="EJ1138">
        <v>12.285</v>
      </c>
      <c r="EN1138">
        <v>70</v>
      </c>
      <c r="EO1138">
        <v>675.22497999999996</v>
      </c>
      <c r="EP1138">
        <v>443</v>
      </c>
      <c r="ES1138">
        <v>0</v>
      </c>
      <c r="EV1138">
        <v>16412</v>
      </c>
      <c r="EW1138">
        <v>0</v>
      </c>
      <c r="EX1138">
        <v>0</v>
      </c>
      <c r="FB1138">
        <v>551566.93999999994</v>
      </c>
      <c r="FP1138">
        <v>26289.671999999999</v>
      </c>
      <c r="FQ1138">
        <v>26289.205000000002</v>
      </c>
      <c r="FS1138">
        <v>1942.4670000000001</v>
      </c>
      <c r="FV1138">
        <v>1.1619999000000001</v>
      </c>
      <c r="FW1138">
        <v>54522.508000000002</v>
      </c>
      <c r="FX1138">
        <v>-142367.32999999999</v>
      </c>
      <c r="GB1138">
        <v>39860.796999999999</v>
      </c>
      <c r="GL1138">
        <v>-4901.7597999999998</v>
      </c>
      <c r="GM1138">
        <v>4390.6450000000004</v>
      </c>
      <c r="GN1138">
        <v>-4121.0780999999997</v>
      </c>
      <c r="GQ1138">
        <v>-52616.214999999997</v>
      </c>
      <c r="GR1138">
        <v>-57740.913999999997</v>
      </c>
      <c r="GS1138">
        <v>-57740.913999999997</v>
      </c>
      <c r="HA1138">
        <v>-3127.8411000000001</v>
      </c>
      <c r="HB1138">
        <v>-1099.3311000000001</v>
      </c>
      <c r="HE1138">
        <v>-61968.086000000003</v>
      </c>
      <c r="HG1138">
        <v>1290662.1000000001</v>
      </c>
    </row>
    <row r="1139" spans="1:215" x14ac:dyDescent="0.25">
      <c r="A1139">
        <v>82</v>
      </c>
      <c r="B1139" t="s">
        <v>1128</v>
      </c>
      <c r="C1139">
        <v>2002</v>
      </c>
      <c r="E1139" t="s">
        <v>1129</v>
      </c>
      <c r="F1139">
        <v>1913</v>
      </c>
      <c r="G1139">
        <v>0</v>
      </c>
      <c r="I1139">
        <v>0</v>
      </c>
      <c r="J1139" t="s">
        <v>1121</v>
      </c>
      <c r="K1139" t="s">
        <v>1122</v>
      </c>
      <c r="L1139" t="s">
        <v>1122</v>
      </c>
      <c r="M1139">
        <v>2</v>
      </c>
      <c r="N1139" t="s">
        <v>625</v>
      </c>
      <c r="O1139">
        <v>1</v>
      </c>
      <c r="P1139" t="s">
        <v>616</v>
      </c>
      <c r="Q1139" t="s">
        <v>626</v>
      </c>
      <c r="R1139">
        <v>2</v>
      </c>
      <c r="S1139">
        <v>1</v>
      </c>
      <c r="T1139" s="60">
        <v>37437</v>
      </c>
      <c r="U1139" s="60">
        <v>37438</v>
      </c>
      <c r="V1139" s="60">
        <v>37438</v>
      </c>
      <c r="W1139" t="s">
        <v>201</v>
      </c>
      <c r="X1139" t="s">
        <v>938</v>
      </c>
      <c r="Y1139" t="s">
        <v>635</v>
      </c>
      <c r="Z1139">
        <v>2.9999998999999999E-2</v>
      </c>
      <c r="AA1139">
        <v>7.9999998000000003E-2</v>
      </c>
      <c r="AB1139">
        <v>1</v>
      </c>
      <c r="AC1139">
        <v>0</v>
      </c>
      <c r="AD1139">
        <v>5</v>
      </c>
      <c r="AE1139">
        <v>0</v>
      </c>
      <c r="AF1139">
        <v>1</v>
      </c>
      <c r="AG1139">
        <v>20</v>
      </c>
      <c r="BP1139" s="60">
        <v>37438</v>
      </c>
      <c r="BQ1139">
        <v>1443500</v>
      </c>
      <c r="BR1139">
        <v>1575800</v>
      </c>
      <c r="BS1139">
        <v>0.91600000999999998</v>
      </c>
      <c r="BT1139">
        <v>132300</v>
      </c>
      <c r="BV1139">
        <v>348100</v>
      </c>
      <c r="BW1139">
        <v>27243.543000000001</v>
      </c>
      <c r="BX1139">
        <v>1</v>
      </c>
      <c r="BY1139">
        <v>0</v>
      </c>
      <c r="BZ1139">
        <v>0</v>
      </c>
      <c r="CA1139">
        <v>0</v>
      </c>
      <c r="CC1139">
        <v>-8.8799998000000005E-2</v>
      </c>
      <c r="CE1139">
        <v>-1.8300001E-2</v>
      </c>
      <c r="CG1139">
        <v>3.6800000999999999E-2</v>
      </c>
      <c r="CR1139">
        <v>1</v>
      </c>
      <c r="CS1139">
        <v>0</v>
      </c>
      <c r="CT1139">
        <v>0</v>
      </c>
      <c r="CU1139">
        <v>0</v>
      </c>
      <c r="CV1139">
        <v>0.66000002999999996</v>
      </c>
      <c r="CW1139">
        <v>0.40000001000000002</v>
      </c>
      <c r="CX1139">
        <v>0.25999999000000001</v>
      </c>
      <c r="CY1139">
        <v>0.2</v>
      </c>
      <c r="CZ1139">
        <v>0.14000000000000001</v>
      </c>
      <c r="DA1139">
        <v>5.9999998999999998E-2</v>
      </c>
      <c r="DB1139">
        <v>9.0000003999999995E-2</v>
      </c>
      <c r="DC1139">
        <v>0.02</v>
      </c>
      <c r="DD1139">
        <v>2.9999998999999999E-2</v>
      </c>
      <c r="DE1139">
        <v>0</v>
      </c>
      <c r="DF1139">
        <v>2003</v>
      </c>
      <c r="DG1139">
        <v>7.1100003999999994E-2</v>
      </c>
      <c r="DH1139">
        <v>7.7500000999999999E-2</v>
      </c>
      <c r="DI1139">
        <v>2.5399999999999999E-2</v>
      </c>
      <c r="DJ1139">
        <v>0.10290000000000001</v>
      </c>
      <c r="DK1139">
        <v>0.18040001</v>
      </c>
      <c r="DR1139">
        <v>0</v>
      </c>
      <c r="DS1139">
        <v>0</v>
      </c>
      <c r="DT1139">
        <v>0</v>
      </c>
      <c r="DU1139">
        <v>0</v>
      </c>
      <c r="DV1139">
        <v>9931</v>
      </c>
      <c r="DW1139">
        <v>348104.03</v>
      </c>
      <c r="DX1139">
        <v>44.5</v>
      </c>
      <c r="DY1139">
        <v>14.4</v>
      </c>
      <c r="DZ1139">
        <v>35.051997999999998</v>
      </c>
      <c r="EA1139">
        <v>1223</v>
      </c>
      <c r="EB1139">
        <v>225</v>
      </c>
      <c r="EC1139">
        <v>5054</v>
      </c>
      <c r="ED1139">
        <v>69890.641000000003</v>
      </c>
      <c r="EF1139">
        <v>13.824</v>
      </c>
      <c r="EG1139">
        <v>4527</v>
      </c>
      <c r="EH1139">
        <v>64472.285000000003</v>
      </c>
      <c r="EJ1139">
        <v>14.242000000000001</v>
      </c>
      <c r="EN1139">
        <v>76</v>
      </c>
      <c r="EO1139">
        <v>803.49597000000006</v>
      </c>
      <c r="EP1139">
        <v>451</v>
      </c>
      <c r="ES1139">
        <v>0</v>
      </c>
      <c r="EV1139">
        <v>16433</v>
      </c>
      <c r="EW1139">
        <v>0</v>
      </c>
      <c r="EX1139">
        <v>0</v>
      </c>
      <c r="FB1139">
        <v>643903.63</v>
      </c>
      <c r="FP1139">
        <v>27244.008000000002</v>
      </c>
      <c r="FQ1139">
        <v>27243.543000000001</v>
      </c>
      <c r="FS1139">
        <v>1927.7639999999999</v>
      </c>
      <c r="FV1139">
        <v>-0.14899999999999999</v>
      </c>
      <c r="FW1139">
        <v>56415.163999999997</v>
      </c>
      <c r="FX1139">
        <v>-139219.23000000001</v>
      </c>
      <c r="GB1139">
        <v>32895.171999999999</v>
      </c>
      <c r="GL1139">
        <v>-4307.2719999999999</v>
      </c>
      <c r="GM1139">
        <v>1399.0150000000001</v>
      </c>
      <c r="GN1139">
        <v>-1183.2209</v>
      </c>
      <c r="GQ1139">
        <v>-54000.375</v>
      </c>
      <c r="GR1139">
        <v>-67482.483999999997</v>
      </c>
      <c r="GS1139">
        <v>-67482.483999999997</v>
      </c>
      <c r="HA1139">
        <v>-2743.4079999999999</v>
      </c>
      <c r="HB1139">
        <v>-1066.309</v>
      </c>
      <c r="HE1139">
        <v>-71292.195000000007</v>
      </c>
      <c r="HG1139">
        <v>1165369.6000000001</v>
      </c>
    </row>
    <row r="1140" spans="1:215" x14ac:dyDescent="0.25">
      <c r="A1140">
        <v>82</v>
      </c>
      <c r="B1140" t="s">
        <v>1128</v>
      </c>
      <c r="C1140">
        <v>2003</v>
      </c>
      <c r="E1140" t="s">
        <v>1129</v>
      </c>
      <c r="F1140">
        <v>1913</v>
      </c>
      <c r="G1140">
        <v>0</v>
      </c>
      <c r="I1140">
        <v>0</v>
      </c>
      <c r="J1140" t="s">
        <v>1121</v>
      </c>
      <c r="K1140" t="s">
        <v>1122</v>
      </c>
      <c r="L1140" t="s">
        <v>1122</v>
      </c>
      <c r="M1140">
        <v>2</v>
      </c>
      <c r="N1140" t="s">
        <v>625</v>
      </c>
      <c r="O1140">
        <v>1</v>
      </c>
      <c r="P1140" t="s">
        <v>616</v>
      </c>
      <c r="Q1140" t="s">
        <v>626</v>
      </c>
      <c r="R1140">
        <v>2</v>
      </c>
      <c r="S1140">
        <v>1</v>
      </c>
      <c r="T1140" s="60">
        <v>37802</v>
      </c>
      <c r="U1140" s="60">
        <v>37803</v>
      </c>
      <c r="V1140" s="60">
        <v>37803</v>
      </c>
      <c r="W1140" t="s">
        <v>201</v>
      </c>
      <c r="X1140" t="s">
        <v>938</v>
      </c>
      <c r="Y1140" t="s">
        <v>635</v>
      </c>
      <c r="Z1140">
        <v>2.9999998999999999E-2</v>
      </c>
      <c r="AA1140">
        <v>7.9999998000000003E-2</v>
      </c>
      <c r="AB1140">
        <v>1</v>
      </c>
      <c r="AC1140">
        <v>0</v>
      </c>
      <c r="AD1140">
        <v>5</v>
      </c>
      <c r="AE1140">
        <v>0</v>
      </c>
      <c r="AF1140">
        <v>1</v>
      </c>
      <c r="AG1140">
        <v>43.599997999999999</v>
      </c>
      <c r="BP1140" s="60">
        <v>37803</v>
      </c>
      <c r="BQ1140">
        <v>1438400</v>
      </c>
      <c r="BR1140">
        <v>1690300</v>
      </c>
      <c r="BS1140">
        <v>0.85100001000000003</v>
      </c>
      <c r="BT1140">
        <v>251900</v>
      </c>
      <c r="BV1140">
        <v>367900</v>
      </c>
      <c r="BW1140">
        <v>28850.724999999999</v>
      </c>
      <c r="BX1140">
        <v>1</v>
      </c>
      <c r="BY1140">
        <v>0</v>
      </c>
      <c r="BZ1140">
        <v>0</v>
      </c>
      <c r="CA1140">
        <v>0</v>
      </c>
      <c r="CC1140">
        <v>2.2800000000000001E-2</v>
      </c>
      <c r="CE1140">
        <v>-4.6599999000000003E-2</v>
      </c>
      <c r="CG1140">
        <v>1.145E-2</v>
      </c>
      <c r="CR1140">
        <v>1</v>
      </c>
      <c r="CS1140">
        <v>0</v>
      </c>
      <c r="CT1140">
        <v>0</v>
      </c>
      <c r="CU1140">
        <v>0</v>
      </c>
      <c r="CV1140">
        <v>0.67000002000000003</v>
      </c>
      <c r="CW1140">
        <v>0.41999998999999999</v>
      </c>
      <c r="CX1140">
        <v>0.25</v>
      </c>
      <c r="CY1140">
        <v>0.18000000999999999</v>
      </c>
      <c r="CZ1140">
        <v>0.13</v>
      </c>
      <c r="DA1140">
        <v>5.0000001000000002E-2</v>
      </c>
      <c r="DB1140">
        <v>9.0000003999999995E-2</v>
      </c>
      <c r="DC1140">
        <v>0.02</v>
      </c>
      <c r="DD1140">
        <v>3.9999999000000001E-2</v>
      </c>
      <c r="DE1140">
        <v>0</v>
      </c>
      <c r="DF1140">
        <v>2004</v>
      </c>
      <c r="DG1140">
        <v>7.1100003999999994E-2</v>
      </c>
      <c r="DH1140">
        <v>7.7500000999999999E-2</v>
      </c>
      <c r="DI1140">
        <v>2.5399999999999999E-2</v>
      </c>
      <c r="DJ1140">
        <v>0.10290000000000001</v>
      </c>
      <c r="DK1140">
        <v>0.18040001</v>
      </c>
      <c r="DR1140">
        <v>0</v>
      </c>
      <c r="DS1140">
        <v>0</v>
      </c>
      <c r="DT1140">
        <v>0</v>
      </c>
      <c r="DU1140">
        <v>0</v>
      </c>
      <c r="DV1140">
        <v>9916</v>
      </c>
      <c r="DW1140">
        <v>367934.44</v>
      </c>
      <c r="DX1140">
        <v>44.799999</v>
      </c>
      <c r="DY1140">
        <v>14.6</v>
      </c>
      <c r="DZ1140">
        <v>37.104999999999997</v>
      </c>
      <c r="EA1140">
        <v>1276</v>
      </c>
      <c r="EB1140">
        <v>233</v>
      </c>
      <c r="EC1140">
        <v>5177</v>
      </c>
      <c r="ED1140">
        <v>74749.577999999994</v>
      </c>
      <c r="EF1140">
        <v>14.436</v>
      </c>
      <c r="EG1140">
        <v>4633</v>
      </c>
      <c r="EH1140">
        <v>69082.695000000007</v>
      </c>
      <c r="EJ1140">
        <v>14.911</v>
      </c>
      <c r="EN1140">
        <v>80</v>
      </c>
      <c r="EO1140">
        <v>870.51098999999999</v>
      </c>
      <c r="EP1140">
        <v>464</v>
      </c>
      <c r="ES1140">
        <v>0</v>
      </c>
      <c r="EV1140">
        <v>16602</v>
      </c>
      <c r="EW1140">
        <v>0</v>
      </c>
      <c r="EX1140">
        <v>0</v>
      </c>
      <c r="FB1140">
        <v>689387.38</v>
      </c>
      <c r="FP1140">
        <v>28851.109</v>
      </c>
      <c r="FQ1140">
        <v>28850.724999999999</v>
      </c>
      <c r="FS1140">
        <v>2507.1680000000001</v>
      </c>
      <c r="FV1140">
        <v>1.0650001</v>
      </c>
      <c r="FW1140">
        <v>60210.065999999999</v>
      </c>
      <c r="FX1140">
        <v>-9926.0537000000004</v>
      </c>
      <c r="GB1140">
        <v>38287.836000000003</v>
      </c>
      <c r="GL1140">
        <v>-4078.1060000000002</v>
      </c>
      <c r="GM1140">
        <v>920.83099000000004</v>
      </c>
      <c r="GN1140">
        <v>-704.30902000000003</v>
      </c>
      <c r="GQ1140">
        <v>84710.266000000003</v>
      </c>
      <c r="GR1140">
        <v>-72044.976999999999</v>
      </c>
      <c r="GS1140">
        <v>-72044.976999999999</v>
      </c>
      <c r="HA1140">
        <v>-1729.7639999999999</v>
      </c>
      <c r="HB1140">
        <v>-1056.6110000000001</v>
      </c>
      <c r="HE1140">
        <v>-74831.351999999999</v>
      </c>
      <c r="HG1140">
        <v>1175248.5</v>
      </c>
    </row>
    <row r="1141" spans="1:215" x14ac:dyDescent="0.25">
      <c r="A1141">
        <v>82</v>
      </c>
      <c r="B1141" t="s">
        <v>1128</v>
      </c>
      <c r="C1141">
        <v>2004</v>
      </c>
      <c r="E1141" t="s">
        <v>1129</v>
      </c>
      <c r="F1141">
        <v>1913</v>
      </c>
      <c r="G1141">
        <v>0</v>
      </c>
      <c r="I1141">
        <v>0</v>
      </c>
      <c r="J1141" t="s">
        <v>1121</v>
      </c>
      <c r="K1141" t="s">
        <v>1122</v>
      </c>
      <c r="L1141" t="s">
        <v>1122</v>
      </c>
      <c r="M1141">
        <v>2</v>
      </c>
      <c r="N1141" t="s">
        <v>625</v>
      </c>
      <c r="O1141">
        <v>1</v>
      </c>
      <c r="P1141" t="s">
        <v>616</v>
      </c>
      <c r="Q1141" t="s">
        <v>626</v>
      </c>
      <c r="R1141">
        <v>2</v>
      </c>
      <c r="S1141">
        <v>1</v>
      </c>
      <c r="T1141" s="60">
        <v>38168</v>
      </c>
      <c r="U1141" s="60">
        <v>38169</v>
      </c>
      <c r="V1141" s="60">
        <v>38169</v>
      </c>
      <c r="W1141" t="s">
        <v>201</v>
      </c>
      <c r="X1141" t="s">
        <v>938</v>
      </c>
      <c r="Y1141" t="s">
        <v>635</v>
      </c>
      <c r="Z1141">
        <v>2.9999998999999999E-2</v>
      </c>
      <c r="AA1141">
        <v>7.9999998000000003E-2</v>
      </c>
      <c r="AB1141">
        <v>1</v>
      </c>
      <c r="AC1141">
        <v>0</v>
      </c>
      <c r="AD1141">
        <v>5</v>
      </c>
      <c r="AE1141">
        <v>0</v>
      </c>
      <c r="AF1141">
        <v>1</v>
      </c>
      <c r="AG1141">
        <v>20</v>
      </c>
      <c r="BP1141" s="60">
        <v>38169</v>
      </c>
      <c r="BQ1141">
        <v>1445600</v>
      </c>
      <c r="BR1141">
        <v>1800400</v>
      </c>
      <c r="BS1141">
        <v>0.80300002999999998</v>
      </c>
      <c r="BT1141">
        <v>354800</v>
      </c>
      <c r="BV1141">
        <v>376500</v>
      </c>
      <c r="BW1141">
        <v>34186.078000000001</v>
      </c>
      <c r="BX1141">
        <v>0.86699998</v>
      </c>
      <c r="BY1141">
        <v>0</v>
      </c>
      <c r="BZ1141">
        <v>0</v>
      </c>
      <c r="CA1141">
        <v>0</v>
      </c>
      <c r="CC1141">
        <v>0.19299999000000001</v>
      </c>
      <c r="CE1141">
        <v>3.5999997999999998E-2</v>
      </c>
      <c r="CG1141">
        <v>2.9100001E-2</v>
      </c>
      <c r="CR1141">
        <v>1</v>
      </c>
      <c r="CS1141">
        <v>0</v>
      </c>
      <c r="CT1141">
        <v>0</v>
      </c>
      <c r="CU1141">
        <v>0</v>
      </c>
      <c r="CV1141">
        <v>0.66000002999999996</v>
      </c>
      <c r="CW1141">
        <v>0.40000001000000002</v>
      </c>
      <c r="CX1141">
        <v>0.25999999000000001</v>
      </c>
      <c r="CY1141">
        <v>0.19</v>
      </c>
      <c r="CZ1141">
        <v>0.14000000000000001</v>
      </c>
      <c r="DA1141">
        <v>5.0000001000000002E-2</v>
      </c>
      <c r="DB1141">
        <v>7.9999998000000003E-2</v>
      </c>
      <c r="DC1141">
        <v>2.9999998999999999E-2</v>
      </c>
      <c r="DD1141">
        <v>3.9999999000000001E-2</v>
      </c>
      <c r="DE1141">
        <v>0</v>
      </c>
      <c r="DF1141">
        <v>2005</v>
      </c>
      <c r="DG1141">
        <v>7.1100003999999994E-2</v>
      </c>
      <c r="DH1141">
        <v>7.7500000999999999E-2</v>
      </c>
      <c r="DI1141">
        <v>2.5399999999999999E-2</v>
      </c>
      <c r="DJ1141">
        <v>0.10290000000000001</v>
      </c>
      <c r="DK1141">
        <v>0.18040001</v>
      </c>
      <c r="DR1141">
        <v>0</v>
      </c>
      <c r="DS1141">
        <v>0</v>
      </c>
      <c r="DT1141">
        <v>0</v>
      </c>
      <c r="DU1141">
        <v>0</v>
      </c>
      <c r="DV1141">
        <v>9826</v>
      </c>
      <c r="DW1141">
        <v>376542.34</v>
      </c>
      <c r="DX1141">
        <v>44.900002000000001</v>
      </c>
      <c r="DY1141">
        <v>14.7</v>
      </c>
      <c r="DZ1141">
        <v>38.320999</v>
      </c>
      <c r="EA1141">
        <v>1346</v>
      </c>
      <c r="EB1141">
        <v>175</v>
      </c>
      <c r="EC1141">
        <v>5373</v>
      </c>
      <c r="ED1141">
        <v>80902.391000000003</v>
      </c>
      <c r="EF1141">
        <v>15.06</v>
      </c>
      <c r="EG1141">
        <v>4816</v>
      </c>
      <c r="EH1141">
        <v>74929.031000000003</v>
      </c>
      <c r="EJ1141">
        <v>15.558</v>
      </c>
      <c r="EN1141">
        <v>79</v>
      </c>
      <c r="EO1141">
        <v>855.42200000000003</v>
      </c>
      <c r="EP1141">
        <v>478</v>
      </c>
      <c r="ES1141">
        <v>0</v>
      </c>
      <c r="EV1141">
        <v>16720</v>
      </c>
      <c r="EW1141">
        <v>0</v>
      </c>
      <c r="EX1141">
        <v>0</v>
      </c>
      <c r="FB1141">
        <v>755180.94</v>
      </c>
      <c r="FP1141">
        <v>29635.971000000001</v>
      </c>
      <c r="FQ1141">
        <v>29635.583999999999</v>
      </c>
      <c r="FS1141">
        <v>4383.4561000000003</v>
      </c>
      <c r="FV1141">
        <v>0.35199999999999998</v>
      </c>
      <c r="FW1141">
        <v>63655.362999999998</v>
      </c>
      <c r="FX1141">
        <v>188732.95</v>
      </c>
      <c r="GB1141">
        <v>36083.027000000002</v>
      </c>
      <c r="GL1141">
        <v>-4827.7880999999998</v>
      </c>
      <c r="GM1141">
        <v>754.55902000000003</v>
      </c>
      <c r="GN1141">
        <v>-499.97197999999997</v>
      </c>
      <c r="GQ1141">
        <v>283898.15999999997</v>
      </c>
      <c r="GR1141">
        <v>-77153.054999999993</v>
      </c>
      <c r="GS1141">
        <v>-77112.922000000006</v>
      </c>
      <c r="GY1141">
        <v>-40.136001999999998</v>
      </c>
      <c r="HA1141">
        <v>-5800.1000999999997</v>
      </c>
      <c r="HB1141">
        <v>-1513.788</v>
      </c>
      <c r="HE1141">
        <v>-84466.945000000007</v>
      </c>
      <c r="HG1141">
        <v>1374679.6</v>
      </c>
    </row>
    <row r="1142" spans="1:215" x14ac:dyDescent="0.25">
      <c r="A1142">
        <v>82</v>
      </c>
      <c r="B1142" t="s">
        <v>1128</v>
      </c>
      <c r="C1142">
        <v>2005</v>
      </c>
      <c r="E1142" t="s">
        <v>1129</v>
      </c>
      <c r="F1142">
        <v>1913</v>
      </c>
      <c r="G1142">
        <v>0</v>
      </c>
      <c r="I1142">
        <v>0</v>
      </c>
      <c r="J1142" t="s">
        <v>1121</v>
      </c>
      <c r="K1142" t="s">
        <v>1122</v>
      </c>
      <c r="L1142" t="s">
        <v>1122</v>
      </c>
      <c r="M1142">
        <v>2</v>
      </c>
      <c r="N1142" t="s">
        <v>625</v>
      </c>
      <c r="O1142">
        <v>1</v>
      </c>
      <c r="P1142" t="s">
        <v>616</v>
      </c>
      <c r="Q1142" t="s">
        <v>626</v>
      </c>
      <c r="R1142">
        <v>2</v>
      </c>
      <c r="S1142">
        <v>1</v>
      </c>
      <c r="T1142" s="60">
        <v>38533</v>
      </c>
      <c r="U1142" s="60">
        <v>38534</v>
      </c>
      <c r="V1142" s="60">
        <v>38534</v>
      </c>
      <c r="W1142" t="s">
        <v>201</v>
      </c>
      <c r="X1142" t="s">
        <v>938</v>
      </c>
      <c r="Y1142" t="s">
        <v>619</v>
      </c>
      <c r="Z1142">
        <v>2.9999998999999999E-2</v>
      </c>
      <c r="AA1142">
        <v>7.9999998000000003E-2</v>
      </c>
      <c r="AB1142">
        <v>1</v>
      </c>
      <c r="AC1142">
        <v>0</v>
      </c>
      <c r="AD1142">
        <v>5</v>
      </c>
      <c r="AE1142">
        <v>1</v>
      </c>
      <c r="AF1142">
        <v>1</v>
      </c>
      <c r="AG1142">
        <v>30</v>
      </c>
      <c r="BP1142" s="60">
        <v>38534</v>
      </c>
      <c r="BQ1142">
        <v>1469700</v>
      </c>
      <c r="BR1142">
        <v>1965200</v>
      </c>
      <c r="BS1142">
        <v>0.74800003000000004</v>
      </c>
      <c r="BT1142">
        <v>495500</v>
      </c>
      <c r="BV1142">
        <v>386600</v>
      </c>
      <c r="BW1142">
        <v>44471.737999999998</v>
      </c>
      <c r="BX1142">
        <v>0.68300002999999998</v>
      </c>
      <c r="BY1142">
        <v>0</v>
      </c>
      <c r="BZ1142">
        <v>0</v>
      </c>
      <c r="CA1142">
        <v>0</v>
      </c>
      <c r="CC1142">
        <v>0.1336</v>
      </c>
      <c r="CE1142">
        <v>0.1142</v>
      </c>
      <c r="CG1142">
        <v>3.2299999000000003E-2</v>
      </c>
      <c r="CR1142">
        <v>1</v>
      </c>
      <c r="CS1142">
        <v>0</v>
      </c>
      <c r="CT1142">
        <v>0</v>
      </c>
      <c r="CU1142">
        <v>0</v>
      </c>
      <c r="CV1142">
        <v>0.66000002999999996</v>
      </c>
      <c r="CW1142">
        <v>0.38999999000000002</v>
      </c>
      <c r="CX1142">
        <v>0.27000001000000001</v>
      </c>
      <c r="CY1142">
        <v>0.19</v>
      </c>
      <c r="CZ1142">
        <v>0.14000000000000001</v>
      </c>
      <c r="DA1142">
        <v>5.0000001000000002E-2</v>
      </c>
      <c r="DB1142">
        <v>9.0000003999999995E-2</v>
      </c>
      <c r="DC1142">
        <v>0.02</v>
      </c>
      <c r="DD1142">
        <v>3.9999999000000001E-2</v>
      </c>
      <c r="DE1142">
        <v>0</v>
      </c>
      <c r="DF1142">
        <v>2006</v>
      </c>
      <c r="DG1142">
        <v>8.7200000999999999E-2</v>
      </c>
      <c r="DH1142">
        <v>7.7500000999999999E-2</v>
      </c>
      <c r="DI1142">
        <v>3.5599999E-2</v>
      </c>
      <c r="DJ1142">
        <v>0.11310001</v>
      </c>
      <c r="DK1142">
        <v>0.19059999</v>
      </c>
      <c r="DR1142">
        <v>0</v>
      </c>
      <c r="DS1142">
        <v>0</v>
      </c>
      <c r="DT1142">
        <v>0</v>
      </c>
      <c r="DU1142">
        <v>0</v>
      </c>
      <c r="DV1142">
        <v>9801</v>
      </c>
      <c r="DW1142">
        <v>386617.41</v>
      </c>
      <c r="DX1142">
        <v>44.900002000000001</v>
      </c>
      <c r="DY1142">
        <v>14.7</v>
      </c>
      <c r="DZ1142">
        <v>39.446998999999998</v>
      </c>
      <c r="EA1142">
        <v>1377</v>
      </c>
      <c r="EB1142">
        <v>168</v>
      </c>
      <c r="EC1142">
        <v>5586</v>
      </c>
      <c r="ED1142">
        <v>87754.039000000004</v>
      </c>
      <c r="EF1142">
        <v>15.708</v>
      </c>
      <c r="EG1142">
        <v>5020</v>
      </c>
      <c r="EH1142">
        <v>81545.343999999997</v>
      </c>
      <c r="EJ1142">
        <v>16.243998999999999</v>
      </c>
      <c r="EN1142">
        <v>79</v>
      </c>
      <c r="EO1142">
        <v>867.12902999999994</v>
      </c>
      <c r="EP1142">
        <v>487</v>
      </c>
      <c r="ES1142">
        <v>0</v>
      </c>
      <c r="EV1142">
        <v>16932</v>
      </c>
      <c r="EW1142">
        <v>0</v>
      </c>
      <c r="EX1142">
        <v>0</v>
      </c>
      <c r="FB1142">
        <v>820800.63</v>
      </c>
      <c r="FP1142">
        <v>30388.65</v>
      </c>
      <c r="FQ1142">
        <v>30388.266</v>
      </c>
      <c r="FS1142">
        <v>3292.4409000000001</v>
      </c>
      <c r="FV1142">
        <v>3.5250001000000002</v>
      </c>
      <c r="FW1142">
        <v>64072.883000000002</v>
      </c>
      <c r="FX1142">
        <v>147669.72</v>
      </c>
      <c r="GB1142">
        <v>38900.555</v>
      </c>
      <c r="GL1142">
        <v>-6137.7070000000003</v>
      </c>
      <c r="GM1142">
        <v>1863.4041</v>
      </c>
      <c r="GN1142">
        <v>-1535.72</v>
      </c>
      <c r="GQ1142">
        <v>244833.14</v>
      </c>
      <c r="GR1142">
        <v>-84498.133000000002</v>
      </c>
      <c r="GS1142">
        <v>-84125.366999999998</v>
      </c>
      <c r="GY1142">
        <v>-372.76098999999999</v>
      </c>
      <c r="HA1142">
        <v>-2733.4070000000002</v>
      </c>
      <c r="HB1142">
        <v>-2086.8490999999999</v>
      </c>
      <c r="HE1142">
        <v>-89318.383000000002</v>
      </c>
      <c r="HG1142">
        <v>1530194.4</v>
      </c>
    </row>
    <row r="1143" spans="1:215" x14ac:dyDescent="0.25">
      <c r="A1143">
        <v>82</v>
      </c>
      <c r="B1143" t="s">
        <v>1128</v>
      </c>
      <c r="C1143">
        <v>2006</v>
      </c>
      <c r="E1143" t="s">
        <v>1129</v>
      </c>
      <c r="F1143">
        <v>1913</v>
      </c>
      <c r="G1143">
        <v>0</v>
      </c>
      <c r="I1143">
        <v>0</v>
      </c>
      <c r="J1143" t="s">
        <v>1121</v>
      </c>
      <c r="K1143" t="s">
        <v>1122</v>
      </c>
      <c r="L1143" t="s">
        <v>1122</v>
      </c>
      <c r="M1143">
        <v>2</v>
      </c>
      <c r="N1143" t="s">
        <v>625</v>
      </c>
      <c r="O1143">
        <v>1</v>
      </c>
      <c r="P1143" t="s">
        <v>616</v>
      </c>
      <c r="Q1143" t="s">
        <v>626</v>
      </c>
      <c r="R1143">
        <v>2</v>
      </c>
      <c r="S1143">
        <v>1</v>
      </c>
      <c r="T1143" s="60">
        <v>38898</v>
      </c>
      <c r="U1143" s="60">
        <v>38899</v>
      </c>
      <c r="V1143" s="60">
        <v>38899</v>
      </c>
      <c r="W1143" t="s">
        <v>201</v>
      </c>
      <c r="X1143" t="s">
        <v>938</v>
      </c>
      <c r="Y1143" t="s">
        <v>619</v>
      </c>
      <c r="Z1143">
        <v>2.9999998999999999E-2</v>
      </c>
      <c r="AA1143">
        <v>7.9999998000000003E-2</v>
      </c>
      <c r="AB1143">
        <v>1</v>
      </c>
      <c r="AC1143">
        <v>0</v>
      </c>
      <c r="AD1143">
        <v>5</v>
      </c>
      <c r="AE1143">
        <v>1</v>
      </c>
      <c r="AF1143">
        <v>1</v>
      </c>
      <c r="AG1143">
        <v>30</v>
      </c>
      <c r="BP1143" s="60">
        <v>38899</v>
      </c>
      <c r="BQ1143">
        <v>1564000</v>
      </c>
      <c r="BR1143">
        <v>2073900</v>
      </c>
      <c r="BS1143">
        <v>0.75400001000000005</v>
      </c>
      <c r="BT1143">
        <v>509900</v>
      </c>
      <c r="BV1143">
        <v>390100</v>
      </c>
      <c r="BW1143">
        <v>48747.188000000002</v>
      </c>
      <c r="BX1143">
        <v>0.63900000000000001</v>
      </c>
      <c r="BY1143">
        <v>0</v>
      </c>
      <c r="BZ1143">
        <v>0</v>
      </c>
      <c r="CA1143">
        <v>0</v>
      </c>
      <c r="CC1143">
        <v>0.1479</v>
      </c>
      <c r="CE1143">
        <v>0.15790001000000001</v>
      </c>
      <c r="CG1143">
        <v>7.6700002000000003E-2</v>
      </c>
      <c r="CR1143">
        <v>1</v>
      </c>
      <c r="CS1143">
        <v>0</v>
      </c>
      <c r="CT1143">
        <v>0</v>
      </c>
      <c r="CU1143">
        <v>0</v>
      </c>
      <c r="CV1143">
        <v>0.60000001999999997</v>
      </c>
      <c r="CW1143">
        <v>0.38</v>
      </c>
      <c r="CX1143">
        <v>0.22</v>
      </c>
      <c r="CY1143">
        <v>0.23999999</v>
      </c>
      <c r="CZ1143">
        <v>0.19</v>
      </c>
      <c r="DA1143">
        <v>5.0000001000000002E-2</v>
      </c>
      <c r="DB1143">
        <v>0.11</v>
      </c>
      <c r="DC1143">
        <v>0.01</v>
      </c>
      <c r="DD1143">
        <v>3.9999999000000001E-2</v>
      </c>
      <c r="DE1143">
        <v>0</v>
      </c>
      <c r="DF1143">
        <v>2007</v>
      </c>
      <c r="DG1143">
        <v>0.11310001</v>
      </c>
      <c r="DH1143">
        <v>7.7500000999999999E-2</v>
      </c>
      <c r="DI1143">
        <v>3.5599999E-2</v>
      </c>
      <c r="DJ1143">
        <v>0.1229</v>
      </c>
      <c r="DK1143">
        <v>0.20040000999999999</v>
      </c>
      <c r="DR1143">
        <v>0</v>
      </c>
      <c r="DS1143">
        <v>0</v>
      </c>
      <c r="DT1143">
        <v>0</v>
      </c>
      <c r="DU1143">
        <v>0</v>
      </c>
      <c r="DV1143">
        <v>9585</v>
      </c>
      <c r="DW1143">
        <v>390135.13</v>
      </c>
      <c r="DX1143">
        <v>44.799999</v>
      </c>
      <c r="DY1143">
        <v>14.6</v>
      </c>
      <c r="DZ1143">
        <v>40.702998999999998</v>
      </c>
      <c r="EA1143">
        <v>1409</v>
      </c>
      <c r="EB1143">
        <v>143</v>
      </c>
      <c r="EC1143">
        <v>5893</v>
      </c>
      <c r="ED1143">
        <v>97796.343999999997</v>
      </c>
      <c r="EF1143">
        <v>16.596001000000001</v>
      </c>
      <c r="EG1143">
        <v>5313</v>
      </c>
      <c r="EH1143">
        <v>91204.851999999999</v>
      </c>
      <c r="EI1143">
        <v>71.099997999999999</v>
      </c>
      <c r="EJ1143">
        <v>17.166</v>
      </c>
      <c r="EN1143">
        <v>85</v>
      </c>
      <c r="EO1143">
        <v>971.44897000000003</v>
      </c>
      <c r="EP1143">
        <v>495</v>
      </c>
      <c r="ES1143">
        <v>0</v>
      </c>
      <c r="EV1143">
        <v>17030</v>
      </c>
      <c r="EW1143">
        <v>0</v>
      </c>
      <c r="EX1143">
        <v>0</v>
      </c>
      <c r="FB1143">
        <v>929118</v>
      </c>
      <c r="FP1143">
        <v>31171.155999999999</v>
      </c>
      <c r="FQ1143">
        <v>31170.851999999999</v>
      </c>
      <c r="FS1143">
        <v>3225.5891000000001</v>
      </c>
      <c r="FV1143">
        <v>10.231999999999999</v>
      </c>
      <c r="FW1143">
        <v>65577.827999999994</v>
      </c>
      <c r="FX1143">
        <v>189138.61</v>
      </c>
      <c r="GB1143">
        <v>41950.305</v>
      </c>
      <c r="GL1143">
        <v>-10853.773999999999</v>
      </c>
      <c r="GM1143">
        <v>4864.9380000000001</v>
      </c>
      <c r="GN1143">
        <v>-4547.3931000000002</v>
      </c>
      <c r="GQ1143">
        <v>286130.5</v>
      </c>
      <c r="GR1143">
        <v>-91818.093999999997</v>
      </c>
      <c r="GS1143">
        <v>-91397.866999999998</v>
      </c>
      <c r="GY1143">
        <v>-420.22399999999999</v>
      </c>
      <c r="HA1143">
        <v>-2697.3081000000002</v>
      </c>
      <c r="HB1143">
        <v>-1484.5908999999999</v>
      </c>
      <c r="HE1143">
        <v>-95999.991999999998</v>
      </c>
      <c r="HG1143">
        <v>1720325</v>
      </c>
    </row>
    <row r="1144" spans="1:215" x14ac:dyDescent="0.25">
      <c r="A1144">
        <v>82</v>
      </c>
      <c r="B1144" t="s">
        <v>1128</v>
      </c>
      <c r="C1144">
        <v>2007</v>
      </c>
      <c r="E1144" t="s">
        <v>1129</v>
      </c>
      <c r="F1144">
        <v>1913</v>
      </c>
      <c r="G1144">
        <v>0</v>
      </c>
      <c r="I1144">
        <v>0</v>
      </c>
      <c r="J1144" t="s">
        <v>1121</v>
      </c>
      <c r="K1144" t="s">
        <v>1122</v>
      </c>
      <c r="L1144" t="s">
        <v>1122</v>
      </c>
      <c r="M1144">
        <v>2</v>
      </c>
      <c r="N1144" t="s">
        <v>625</v>
      </c>
      <c r="O1144">
        <v>1</v>
      </c>
      <c r="P1144" t="s">
        <v>616</v>
      </c>
      <c r="Q1144" t="s">
        <v>626</v>
      </c>
      <c r="R1144">
        <v>2</v>
      </c>
      <c r="S1144">
        <v>1</v>
      </c>
      <c r="T1144" s="60">
        <v>39263</v>
      </c>
      <c r="U1144" s="60">
        <v>39264</v>
      </c>
      <c r="V1144" s="60">
        <v>39264</v>
      </c>
      <c r="W1144" t="s">
        <v>201</v>
      </c>
      <c r="X1144" t="s">
        <v>938</v>
      </c>
      <c r="Y1144" t="s">
        <v>619</v>
      </c>
      <c r="Z1144">
        <v>2.9999998999999999E-2</v>
      </c>
      <c r="AA1144">
        <v>7.9999998000000003E-2</v>
      </c>
      <c r="AB1144">
        <v>1</v>
      </c>
      <c r="AC1144">
        <v>0</v>
      </c>
      <c r="AD1144">
        <v>5</v>
      </c>
      <c r="AE1144">
        <v>1</v>
      </c>
      <c r="AF1144">
        <v>1</v>
      </c>
      <c r="AG1144">
        <v>30</v>
      </c>
      <c r="BP1144" s="60">
        <v>39264</v>
      </c>
      <c r="BQ1144">
        <v>1750100</v>
      </c>
      <c r="BR1144">
        <v>2209300</v>
      </c>
      <c r="BS1144">
        <v>0.79200000000000004</v>
      </c>
      <c r="BT1144">
        <v>459200</v>
      </c>
      <c r="BV1144">
        <v>401300</v>
      </c>
      <c r="BW1144">
        <v>50532.461000000003</v>
      </c>
      <c r="BX1144">
        <v>0.63099998000000002</v>
      </c>
      <c r="BY1144">
        <v>0</v>
      </c>
      <c r="BZ1144">
        <v>0</v>
      </c>
      <c r="CA1144">
        <v>0</v>
      </c>
      <c r="CC1144">
        <v>0.20040000999999999</v>
      </c>
      <c r="CE1144">
        <v>0.1603</v>
      </c>
      <c r="CG1144">
        <v>0.13770001000000001</v>
      </c>
      <c r="CR1144">
        <v>1</v>
      </c>
      <c r="CS1144">
        <v>0</v>
      </c>
      <c r="CT1144">
        <v>0</v>
      </c>
      <c r="CU1144">
        <v>0</v>
      </c>
      <c r="CV1144">
        <v>0.63</v>
      </c>
      <c r="CW1144">
        <v>0.38</v>
      </c>
      <c r="CX1144">
        <v>0.25</v>
      </c>
      <c r="CY1144">
        <v>0.20999999</v>
      </c>
      <c r="CZ1144">
        <v>0.17</v>
      </c>
      <c r="DA1144">
        <v>3.9999999000000001E-2</v>
      </c>
      <c r="DB1144">
        <v>0.11</v>
      </c>
      <c r="DC1144">
        <v>0.01</v>
      </c>
      <c r="DD1144">
        <v>3.9999999000000001E-2</v>
      </c>
      <c r="DE1144">
        <v>0</v>
      </c>
      <c r="DF1144">
        <v>2008</v>
      </c>
      <c r="DG1144">
        <v>0.1026</v>
      </c>
      <c r="DH1144">
        <v>7.7500000999999999E-2</v>
      </c>
      <c r="DI1144">
        <v>2.5100000000000001E-2</v>
      </c>
      <c r="DJ1144">
        <v>0.10150000000000001</v>
      </c>
      <c r="DK1144">
        <v>0.17899999</v>
      </c>
      <c r="DR1144">
        <v>0</v>
      </c>
      <c r="DS1144">
        <v>0</v>
      </c>
      <c r="DT1144">
        <v>0</v>
      </c>
      <c r="DU1144">
        <v>0</v>
      </c>
      <c r="DV1144">
        <v>9599</v>
      </c>
      <c r="DW1144">
        <v>401329.91</v>
      </c>
      <c r="DX1144">
        <v>44.700001</v>
      </c>
      <c r="DY1144">
        <v>14.5</v>
      </c>
      <c r="DZ1144">
        <v>41.810001</v>
      </c>
      <c r="EA1144">
        <v>1439</v>
      </c>
      <c r="EB1144">
        <v>142</v>
      </c>
      <c r="EC1144">
        <v>6077</v>
      </c>
      <c r="ED1144">
        <v>10456.901</v>
      </c>
      <c r="EF1144">
        <v>17.207999999999998</v>
      </c>
      <c r="EG1144">
        <v>5484</v>
      </c>
      <c r="EH1144">
        <v>97716.43</v>
      </c>
      <c r="EI1144">
        <v>70.900002000000001</v>
      </c>
      <c r="EJ1144">
        <v>17.818000999999999</v>
      </c>
      <c r="EN1144">
        <v>93</v>
      </c>
      <c r="EO1144">
        <v>1104.798</v>
      </c>
      <c r="EP1144">
        <v>500</v>
      </c>
      <c r="ES1144">
        <v>0</v>
      </c>
      <c r="EV1144">
        <v>17257</v>
      </c>
      <c r="EW1144">
        <v>0</v>
      </c>
      <c r="EX1144">
        <v>0</v>
      </c>
      <c r="FB1144">
        <v>1000127.8</v>
      </c>
      <c r="FI1144">
        <v>2029800</v>
      </c>
      <c r="FP1144">
        <v>31865.771000000001</v>
      </c>
      <c r="FQ1144">
        <v>31865.467000000001</v>
      </c>
      <c r="FS1144">
        <v>2629.0061000000001</v>
      </c>
      <c r="FV1144">
        <v>1.855</v>
      </c>
      <c r="FW1144">
        <v>66362.101999999999</v>
      </c>
      <c r="FX1144">
        <v>308580.40999999997</v>
      </c>
      <c r="GB1144">
        <v>48309.52</v>
      </c>
      <c r="GL1144">
        <v>-10547.808999999999</v>
      </c>
      <c r="GM1144">
        <v>7254.7758999999996</v>
      </c>
      <c r="GN1144">
        <v>-6830.9209000000001</v>
      </c>
      <c r="GQ1144">
        <v>413128.09</v>
      </c>
      <c r="GR1144">
        <v>-99737.906000000003</v>
      </c>
      <c r="GS1144">
        <v>-98784.164000000004</v>
      </c>
      <c r="GY1144">
        <v>-953.74401999999998</v>
      </c>
      <c r="HA1144">
        <v>-3328.9308999999998</v>
      </c>
      <c r="HB1144">
        <v>-1592.0600999999999</v>
      </c>
      <c r="HE1144">
        <v>-104658.9</v>
      </c>
      <c r="HF1144">
        <v>983.27502000000004</v>
      </c>
      <c r="HG1144">
        <v>2029777.4</v>
      </c>
    </row>
    <row r="1145" spans="1:215" x14ac:dyDescent="0.25">
      <c r="A1145">
        <v>82</v>
      </c>
      <c r="B1145" t="s">
        <v>1128</v>
      </c>
      <c r="C1145">
        <v>2008</v>
      </c>
      <c r="E1145" t="s">
        <v>1129</v>
      </c>
      <c r="F1145">
        <v>1913</v>
      </c>
      <c r="G1145">
        <v>0</v>
      </c>
      <c r="I1145">
        <v>0</v>
      </c>
      <c r="J1145" t="s">
        <v>1121</v>
      </c>
      <c r="K1145" t="s">
        <v>1122</v>
      </c>
      <c r="L1145" t="s">
        <v>1122</v>
      </c>
      <c r="M1145">
        <v>2</v>
      </c>
      <c r="N1145" t="s">
        <v>625</v>
      </c>
      <c r="O1145">
        <v>1</v>
      </c>
      <c r="P1145" t="s">
        <v>616</v>
      </c>
      <c r="Q1145" t="s">
        <v>626</v>
      </c>
      <c r="R1145">
        <v>2</v>
      </c>
      <c r="S1145">
        <v>1</v>
      </c>
      <c r="T1145" s="60">
        <v>39629</v>
      </c>
      <c r="U1145" s="60">
        <v>39630</v>
      </c>
      <c r="V1145" s="60">
        <v>39630</v>
      </c>
      <c r="W1145" t="s">
        <v>201</v>
      </c>
      <c r="X1145" t="s">
        <v>938</v>
      </c>
      <c r="Y1145" t="s">
        <v>619</v>
      </c>
      <c r="Z1145">
        <v>2.9999998999999999E-2</v>
      </c>
      <c r="AA1145">
        <v>7.9999998000000003E-2</v>
      </c>
      <c r="AB1145">
        <v>1</v>
      </c>
      <c r="AC1145">
        <v>0</v>
      </c>
      <c r="AD1145">
        <v>5</v>
      </c>
      <c r="AE1145">
        <v>1</v>
      </c>
      <c r="AF1145">
        <v>1</v>
      </c>
      <c r="AG1145">
        <v>30</v>
      </c>
      <c r="BP1145" s="60">
        <v>39630</v>
      </c>
      <c r="BQ1145">
        <v>1909500</v>
      </c>
      <c r="BR1145">
        <v>2330600</v>
      </c>
      <c r="BS1145">
        <v>0.81900001</v>
      </c>
      <c r="BT1145">
        <v>421200</v>
      </c>
      <c r="BV1145">
        <v>417700</v>
      </c>
      <c r="BW1145">
        <v>44114.586000000003</v>
      </c>
      <c r="BX1145">
        <v>0.76400000000000001</v>
      </c>
      <c r="BY1145">
        <v>0</v>
      </c>
      <c r="BZ1145">
        <v>0</v>
      </c>
      <c r="CA1145">
        <v>0</v>
      </c>
      <c r="CC1145">
        <v>-7.5100004999999997E-2</v>
      </c>
      <c r="CE1145">
        <v>8.4200001999999996E-2</v>
      </c>
      <c r="CG1145">
        <v>0.115</v>
      </c>
      <c r="CR1145">
        <v>1</v>
      </c>
      <c r="CS1145">
        <v>0</v>
      </c>
      <c r="CT1145">
        <v>0</v>
      </c>
      <c r="CU1145">
        <v>0</v>
      </c>
      <c r="CV1145">
        <v>0.56000000000000005</v>
      </c>
      <c r="CW1145">
        <v>0.34999998999999998</v>
      </c>
      <c r="CX1145">
        <v>0.20999999</v>
      </c>
      <c r="CY1145">
        <v>0.25999999000000001</v>
      </c>
      <c r="CZ1145">
        <v>0.20999999</v>
      </c>
      <c r="DA1145">
        <v>5.0000001000000002E-2</v>
      </c>
      <c r="DB1145">
        <v>0.12</v>
      </c>
      <c r="DC1145">
        <v>0</v>
      </c>
      <c r="DD1145">
        <v>5.9999998999999998E-2</v>
      </c>
      <c r="DE1145">
        <v>0</v>
      </c>
      <c r="DF1145">
        <v>2009</v>
      </c>
      <c r="DG1145">
        <v>0.1026</v>
      </c>
      <c r="DH1145">
        <v>7.7500000999999999E-2</v>
      </c>
      <c r="DI1145">
        <v>2.5100000000000001E-2</v>
      </c>
      <c r="DJ1145">
        <v>9.2399998999999997E-2</v>
      </c>
      <c r="DK1145">
        <v>0.1699</v>
      </c>
      <c r="DR1145">
        <v>0</v>
      </c>
      <c r="DS1145">
        <v>0</v>
      </c>
      <c r="DT1145">
        <v>0</v>
      </c>
      <c r="DU1145">
        <v>0</v>
      </c>
      <c r="DV1145">
        <v>9561</v>
      </c>
      <c r="DW1145">
        <v>417661.81</v>
      </c>
      <c r="DX1145">
        <v>44.599997999999999</v>
      </c>
      <c r="DY1145">
        <v>14.4</v>
      </c>
      <c r="DZ1145">
        <v>43.683998000000003</v>
      </c>
      <c r="EA1145">
        <v>1459</v>
      </c>
      <c r="EB1145">
        <v>229</v>
      </c>
      <c r="EC1145">
        <v>6317</v>
      </c>
      <c r="ED1145">
        <v>111987.62</v>
      </c>
      <c r="EF1145">
        <v>17.724001000000001</v>
      </c>
      <c r="EG1145">
        <v>5695</v>
      </c>
      <c r="EH1145">
        <v>104567.07</v>
      </c>
      <c r="EI1145">
        <v>70.800003000000004</v>
      </c>
      <c r="EJ1145">
        <v>18.361000000000001</v>
      </c>
      <c r="EN1145">
        <v>102</v>
      </c>
      <c r="EO1145">
        <v>1275.27</v>
      </c>
      <c r="EP1145">
        <v>520</v>
      </c>
      <c r="ES1145">
        <v>0</v>
      </c>
      <c r="EV1145">
        <v>17566</v>
      </c>
      <c r="EW1145">
        <v>0</v>
      </c>
      <c r="EX1145">
        <v>0</v>
      </c>
      <c r="FB1145">
        <v>1074756.8</v>
      </c>
      <c r="FI1145">
        <v>1846100</v>
      </c>
      <c r="FP1145">
        <v>33237.675999999999</v>
      </c>
      <c r="FQ1145">
        <v>33683.550999999999</v>
      </c>
      <c r="FS1145">
        <v>3636.5281</v>
      </c>
      <c r="FV1145">
        <v>15.634</v>
      </c>
      <c r="FW1145">
        <v>70573.391000000003</v>
      </c>
      <c r="FX1145">
        <v>-178531.38</v>
      </c>
      <c r="GB1145">
        <v>48889.586000000003</v>
      </c>
      <c r="GL1145">
        <v>-11359.486999999999</v>
      </c>
      <c r="GM1145">
        <v>2918.9490000000001</v>
      </c>
      <c r="GN1145">
        <v>-2558.7370999999998</v>
      </c>
      <c r="GQ1145">
        <v>-70067.672000000006</v>
      </c>
      <c r="GR1145">
        <v>-106456.34</v>
      </c>
      <c r="GS1145">
        <v>-105764.2</v>
      </c>
      <c r="GY1145">
        <v>-692.13897999999995</v>
      </c>
      <c r="HA1145">
        <v>-5500.4760999999999</v>
      </c>
      <c r="HB1145">
        <v>-1639.521</v>
      </c>
      <c r="HE1145">
        <v>-113596.33</v>
      </c>
      <c r="HG1145">
        <v>1846113.4</v>
      </c>
    </row>
    <row r="1146" spans="1:215" x14ac:dyDescent="0.25">
      <c r="A1146">
        <v>82</v>
      </c>
      <c r="B1146" t="s">
        <v>1128</v>
      </c>
      <c r="C1146">
        <v>2009</v>
      </c>
      <c r="E1146" t="s">
        <v>1129</v>
      </c>
      <c r="F1146">
        <v>1913</v>
      </c>
      <c r="G1146">
        <v>0</v>
      </c>
      <c r="I1146">
        <v>0</v>
      </c>
      <c r="J1146" t="s">
        <v>1121</v>
      </c>
      <c r="K1146" t="s">
        <v>1122</v>
      </c>
      <c r="L1146" t="s">
        <v>1122</v>
      </c>
      <c r="M1146">
        <v>2</v>
      </c>
      <c r="N1146" t="s">
        <v>625</v>
      </c>
      <c r="O1146">
        <v>1</v>
      </c>
      <c r="P1146" t="s">
        <v>616</v>
      </c>
      <c r="Q1146" t="s">
        <v>626</v>
      </c>
      <c r="R1146">
        <v>2</v>
      </c>
      <c r="S1146">
        <v>1</v>
      </c>
      <c r="T1146" s="60">
        <v>39994</v>
      </c>
      <c r="U1146" s="60">
        <v>39995</v>
      </c>
      <c r="V1146" s="60">
        <v>39995</v>
      </c>
      <c r="W1146" t="s">
        <v>201</v>
      </c>
      <c r="X1146" t="s">
        <v>938</v>
      </c>
      <c r="Y1146" t="s">
        <v>619</v>
      </c>
      <c r="Z1146">
        <v>2.9999998999999999E-2</v>
      </c>
      <c r="AA1146">
        <v>7.9999998000000003E-2</v>
      </c>
      <c r="AB1146">
        <v>1</v>
      </c>
      <c r="AC1146">
        <v>0</v>
      </c>
      <c r="AD1146">
        <v>5</v>
      </c>
      <c r="AE1146">
        <v>1</v>
      </c>
      <c r="AF1146">
        <v>1</v>
      </c>
      <c r="AG1146">
        <v>30</v>
      </c>
      <c r="BP1146" s="60">
        <v>39995</v>
      </c>
      <c r="BQ1146">
        <v>1900327.9</v>
      </c>
      <c r="BR1146">
        <v>2445896.7999999998</v>
      </c>
      <c r="BS1146">
        <v>0.77699994999999999</v>
      </c>
      <c r="BT1146">
        <v>545568.88</v>
      </c>
      <c r="BV1146">
        <v>439986.72</v>
      </c>
      <c r="BW1146">
        <v>41986.175999999999</v>
      </c>
      <c r="BX1146">
        <v>0.89300000999999996</v>
      </c>
      <c r="BY1146">
        <v>0</v>
      </c>
      <c r="BZ1146">
        <v>0</v>
      </c>
      <c r="CA1146">
        <v>0</v>
      </c>
      <c r="CC1146">
        <v>-0.27329998999999999</v>
      </c>
      <c r="CE1146">
        <v>-6.9099999999999995E-2</v>
      </c>
      <c r="CG1146">
        <v>9.7999999999999997E-3</v>
      </c>
      <c r="CR1146">
        <v>1</v>
      </c>
      <c r="CS1146">
        <v>0</v>
      </c>
      <c r="CT1146">
        <v>0</v>
      </c>
      <c r="CU1146">
        <v>0</v>
      </c>
      <c r="CV1146">
        <v>0.50999998999999996</v>
      </c>
      <c r="CW1146">
        <v>0.31</v>
      </c>
      <c r="CX1146">
        <v>0.2</v>
      </c>
      <c r="CY1146">
        <v>0.31</v>
      </c>
      <c r="CZ1146">
        <v>0.23999999</v>
      </c>
      <c r="DA1146">
        <v>7.0000000000000007E-2</v>
      </c>
      <c r="DB1146">
        <v>0.12</v>
      </c>
      <c r="DC1146">
        <v>0</v>
      </c>
      <c r="DD1146">
        <v>5.9999998999999998E-2</v>
      </c>
      <c r="DE1146">
        <v>0</v>
      </c>
      <c r="DF1146">
        <v>2010</v>
      </c>
      <c r="DG1146">
        <v>0.1026</v>
      </c>
      <c r="DH1146">
        <v>7.7500000999999999E-2</v>
      </c>
      <c r="DI1146">
        <v>2.5100000000000001E-2</v>
      </c>
      <c r="DJ1146">
        <v>0.10780000000000001</v>
      </c>
      <c r="DK1146">
        <v>0.18530000999999999</v>
      </c>
      <c r="DR1146">
        <v>0</v>
      </c>
      <c r="DS1146">
        <v>0</v>
      </c>
      <c r="DT1146">
        <v>0</v>
      </c>
      <c r="DU1146">
        <v>0</v>
      </c>
      <c r="DV1146">
        <v>9707</v>
      </c>
      <c r="DW1146">
        <v>439986.72</v>
      </c>
      <c r="DX1146">
        <v>44.5</v>
      </c>
      <c r="DY1146">
        <v>14.3</v>
      </c>
      <c r="DZ1146">
        <v>45.326999999999998</v>
      </c>
      <c r="EA1146">
        <v>1490</v>
      </c>
      <c r="EB1146">
        <v>292</v>
      </c>
      <c r="EC1146">
        <v>6466</v>
      </c>
      <c r="ED1146">
        <v>117438.46</v>
      </c>
      <c r="EF1146">
        <v>18.167998999999998</v>
      </c>
      <c r="EG1146">
        <v>5833</v>
      </c>
      <c r="EH1146">
        <v>109694.48</v>
      </c>
      <c r="EI1146">
        <v>70.800003000000004</v>
      </c>
      <c r="EJ1146">
        <v>18.806000000000001</v>
      </c>
      <c r="EN1146">
        <v>108</v>
      </c>
      <c r="EO1146">
        <v>1357.6959999999999</v>
      </c>
      <c r="EP1146">
        <v>525</v>
      </c>
      <c r="ES1146">
        <v>0</v>
      </c>
      <c r="EV1146">
        <v>17955</v>
      </c>
      <c r="EW1146">
        <v>0</v>
      </c>
      <c r="EX1146">
        <v>0</v>
      </c>
      <c r="FB1146">
        <v>1134238.3999999999</v>
      </c>
      <c r="FI1146">
        <v>1309716.8</v>
      </c>
      <c r="FP1146">
        <v>34712.847999999998</v>
      </c>
      <c r="FQ1146">
        <v>37487.656000000003</v>
      </c>
      <c r="FS1146">
        <v>2176.7339000000002</v>
      </c>
      <c r="FV1146">
        <v>3.7449998999999998</v>
      </c>
      <c r="FW1146">
        <v>74380.976999999999</v>
      </c>
      <c r="FX1146">
        <v>-522732.75</v>
      </c>
      <c r="GB1146">
        <v>36518.910000000003</v>
      </c>
      <c r="GL1146">
        <v>-6677.7632000000003</v>
      </c>
      <c r="GM1146">
        <v>201.78200000000001</v>
      </c>
      <c r="GN1146">
        <v>-52.019001000000003</v>
      </c>
      <c r="GQ1146">
        <v>-418360.84</v>
      </c>
      <c r="GR1146">
        <v>-113966.08</v>
      </c>
      <c r="GS1146">
        <v>-113070.34</v>
      </c>
      <c r="GY1146">
        <v>-895.74199999999996</v>
      </c>
      <c r="HA1146">
        <v>-2362.2510000000002</v>
      </c>
      <c r="HB1146">
        <v>-1707.5060000000001</v>
      </c>
      <c r="HE1146">
        <v>-118035.84</v>
      </c>
      <c r="HG1146">
        <v>1309716.8</v>
      </c>
    </row>
    <row r="1147" spans="1:215" x14ac:dyDescent="0.25">
      <c r="A1147">
        <v>82</v>
      </c>
      <c r="B1147" t="s">
        <v>1128</v>
      </c>
      <c r="C1147">
        <v>2010</v>
      </c>
      <c r="E1147" t="s">
        <v>1129</v>
      </c>
      <c r="F1147">
        <v>1913</v>
      </c>
      <c r="G1147">
        <v>0</v>
      </c>
      <c r="I1147">
        <v>0</v>
      </c>
      <c r="J1147" t="s">
        <v>1121</v>
      </c>
      <c r="K1147" t="s">
        <v>1122</v>
      </c>
      <c r="L1147" t="s">
        <v>1122</v>
      </c>
      <c r="M1147">
        <v>2</v>
      </c>
      <c r="N1147" t="s">
        <v>625</v>
      </c>
      <c r="O1147">
        <v>1</v>
      </c>
      <c r="P1147" t="s">
        <v>616</v>
      </c>
      <c r="Q1147" t="s">
        <v>626</v>
      </c>
      <c r="R1147">
        <v>2</v>
      </c>
      <c r="S1147">
        <v>1</v>
      </c>
      <c r="T1147" s="60">
        <v>40359</v>
      </c>
      <c r="U1147" s="60">
        <v>40360</v>
      </c>
      <c r="V1147" s="60">
        <v>40360</v>
      </c>
      <c r="W1147" t="s">
        <v>201</v>
      </c>
      <c r="X1147" t="s">
        <v>938</v>
      </c>
      <c r="Y1147" t="s">
        <v>619</v>
      </c>
      <c r="Z1147">
        <v>2.9999998999999999E-2</v>
      </c>
      <c r="AA1147">
        <v>7.9999998000000003E-2</v>
      </c>
      <c r="AB1147">
        <v>1</v>
      </c>
      <c r="AC1147">
        <v>0</v>
      </c>
      <c r="AD1147">
        <v>5</v>
      </c>
      <c r="AE1147">
        <v>1</v>
      </c>
      <c r="AF1147">
        <v>1</v>
      </c>
      <c r="AG1147">
        <v>30</v>
      </c>
      <c r="BP1147" s="60">
        <v>40360</v>
      </c>
      <c r="BQ1147">
        <v>1841960.3</v>
      </c>
      <c r="BR1147">
        <v>2637165</v>
      </c>
      <c r="BS1147">
        <v>0.69800001</v>
      </c>
      <c r="BT1147">
        <v>795204.81</v>
      </c>
      <c r="BV1147">
        <v>465007.13</v>
      </c>
      <c r="BW1147">
        <v>52053.218999999997</v>
      </c>
      <c r="BX1147">
        <v>0.76499998999999996</v>
      </c>
      <c r="BY1147">
        <v>0</v>
      </c>
      <c r="BZ1147">
        <v>0</v>
      </c>
      <c r="CA1147">
        <v>0</v>
      </c>
      <c r="CC1147">
        <v>0.13869999</v>
      </c>
      <c r="CE1147">
        <v>-8.5699997999999999E-2</v>
      </c>
      <c r="CG1147">
        <v>1.04E-2</v>
      </c>
      <c r="CJ1147">
        <v>2.1300000999999999E-2</v>
      </c>
      <c r="CL1147">
        <v>6.0199997999999998E-2</v>
      </c>
      <c r="CM1147">
        <v>7.0300004999999999E-2</v>
      </c>
      <c r="CN1147">
        <v>7.8600004000000001E-2</v>
      </c>
      <c r="CR1147">
        <v>1</v>
      </c>
      <c r="CS1147">
        <v>0</v>
      </c>
      <c r="CT1147">
        <v>0</v>
      </c>
      <c r="CU1147">
        <v>0</v>
      </c>
      <c r="CV1147">
        <v>0.56000000000000005</v>
      </c>
      <c r="CW1147">
        <v>0.36000000999999998</v>
      </c>
      <c r="CX1147">
        <v>0.2</v>
      </c>
      <c r="CY1147">
        <v>0.27000001000000001</v>
      </c>
      <c r="CZ1147">
        <v>0.20999999</v>
      </c>
      <c r="DA1147">
        <v>5.9999998999999998E-2</v>
      </c>
      <c r="DB1147">
        <v>0.1</v>
      </c>
      <c r="DC1147">
        <v>0.02</v>
      </c>
      <c r="DD1147">
        <v>5.0000001000000002E-2</v>
      </c>
      <c r="DE1147">
        <v>0</v>
      </c>
      <c r="DF1147">
        <v>2011</v>
      </c>
      <c r="DG1147">
        <v>0.10569998999999999</v>
      </c>
      <c r="DH1147">
        <v>7.7500000999999999E-2</v>
      </c>
      <c r="DI1147">
        <v>2.8199999E-2</v>
      </c>
      <c r="DJ1147">
        <v>0.12790000000000001</v>
      </c>
      <c r="DK1147">
        <v>0.2054</v>
      </c>
      <c r="DR1147">
        <v>0</v>
      </c>
      <c r="DS1147">
        <v>0</v>
      </c>
      <c r="DT1147">
        <v>0</v>
      </c>
      <c r="DU1147">
        <v>0</v>
      </c>
      <c r="DV1147">
        <v>9907</v>
      </c>
      <c r="DW1147">
        <v>465007.13</v>
      </c>
      <c r="DX1147">
        <v>44.200001</v>
      </c>
      <c r="DY1147">
        <v>14</v>
      </c>
      <c r="DZ1147">
        <v>46.936999999999998</v>
      </c>
      <c r="EA1147">
        <v>1472</v>
      </c>
      <c r="EB1147">
        <v>331</v>
      </c>
      <c r="EC1147">
        <v>6672</v>
      </c>
      <c r="ED1147">
        <v>125225.08</v>
      </c>
      <c r="EF1147">
        <v>18.768000000000001</v>
      </c>
      <c r="EG1147">
        <v>6029</v>
      </c>
      <c r="EH1147">
        <v>117235.35</v>
      </c>
      <c r="EI1147">
        <v>70.699996999999996</v>
      </c>
      <c r="EJ1147">
        <v>19.445</v>
      </c>
      <c r="EN1147">
        <v>111</v>
      </c>
      <c r="EO1147">
        <v>1419.3630000000001</v>
      </c>
      <c r="EP1147">
        <v>532</v>
      </c>
      <c r="ES1147">
        <v>0</v>
      </c>
      <c r="EV1147">
        <v>18382</v>
      </c>
      <c r="EW1147">
        <v>0</v>
      </c>
      <c r="EX1147">
        <v>0</v>
      </c>
      <c r="FB1147">
        <v>1246075.3999999999</v>
      </c>
      <c r="FI1147">
        <v>1437949.9</v>
      </c>
      <c r="FP1147">
        <v>36848.480000000003</v>
      </c>
      <c r="FQ1147">
        <v>39836.644999999997</v>
      </c>
      <c r="FS1147">
        <v>1413.481</v>
      </c>
      <c r="FV1147">
        <v>7.2220000999999998</v>
      </c>
      <c r="FW1147">
        <v>78105.827999999994</v>
      </c>
      <c r="FX1147">
        <v>152525.48000000001</v>
      </c>
      <c r="GB1147">
        <v>32645.258000000002</v>
      </c>
      <c r="GL1147">
        <v>-6234.2671</v>
      </c>
      <c r="GM1147">
        <v>35</v>
      </c>
      <c r="GN1147">
        <v>87.999001000000007</v>
      </c>
      <c r="GQ1147">
        <v>257165.3</v>
      </c>
      <c r="GR1147">
        <v>-124472.16</v>
      </c>
      <c r="GS1147">
        <v>-123650.68</v>
      </c>
      <c r="GY1147">
        <v>-821.47802999999999</v>
      </c>
      <c r="HA1147">
        <v>-2557.2399999999998</v>
      </c>
      <c r="HB1147">
        <v>-1902.796</v>
      </c>
      <c r="HE1147">
        <v>-128932.19</v>
      </c>
      <c r="HG1147">
        <v>1437949.9</v>
      </c>
    </row>
    <row r="1148" spans="1:215" x14ac:dyDescent="0.25">
      <c r="A1148">
        <v>82</v>
      </c>
      <c r="B1148" t="s">
        <v>1128</v>
      </c>
      <c r="C1148">
        <v>2011</v>
      </c>
      <c r="E1148" t="s">
        <v>1129</v>
      </c>
      <c r="F1148">
        <v>1913</v>
      </c>
      <c r="G1148">
        <v>0</v>
      </c>
      <c r="I1148">
        <v>0</v>
      </c>
      <c r="J1148" t="s">
        <v>1121</v>
      </c>
      <c r="K1148" t="s">
        <v>1122</v>
      </c>
      <c r="L1148" t="s">
        <v>1122</v>
      </c>
      <c r="M1148">
        <v>2</v>
      </c>
      <c r="N1148" t="s">
        <v>625</v>
      </c>
      <c r="O1148">
        <v>1</v>
      </c>
      <c r="P1148" t="s">
        <v>616</v>
      </c>
      <c r="Q1148" t="s">
        <v>626</v>
      </c>
      <c r="R1148">
        <v>2</v>
      </c>
      <c r="S1148">
        <v>1</v>
      </c>
      <c r="T1148" s="60">
        <v>40724</v>
      </c>
      <c r="U1148" s="60">
        <v>40725</v>
      </c>
      <c r="V1148" s="60">
        <v>40725</v>
      </c>
      <c r="W1148" t="s">
        <v>201</v>
      </c>
      <c r="X1148" t="s">
        <v>938</v>
      </c>
      <c r="Y1148" t="s">
        <v>619</v>
      </c>
      <c r="Z1148">
        <v>2.9999998999999999E-2</v>
      </c>
      <c r="AA1148">
        <v>7.9999998000000003E-2</v>
      </c>
      <c r="AB1148">
        <v>1</v>
      </c>
      <c r="AC1148">
        <v>0</v>
      </c>
      <c r="AD1148">
        <v>5</v>
      </c>
      <c r="AE1148">
        <v>1</v>
      </c>
      <c r="AF1148">
        <v>1</v>
      </c>
      <c r="AG1148">
        <v>30</v>
      </c>
      <c r="BP1148" s="60">
        <v>40725</v>
      </c>
      <c r="BQ1148">
        <v>1822598.9</v>
      </c>
      <c r="BR1148">
        <v>2749751.8</v>
      </c>
      <c r="BS1148">
        <v>0.66300004999999995</v>
      </c>
      <c r="BT1148">
        <v>927152.88</v>
      </c>
      <c r="BV1148">
        <v>488764.28</v>
      </c>
      <c r="BW1148">
        <v>65112.695</v>
      </c>
      <c r="BX1148">
        <v>0.68400002000000004</v>
      </c>
      <c r="BY1148">
        <v>0</v>
      </c>
      <c r="BZ1148">
        <v>0</v>
      </c>
      <c r="CA1148">
        <v>0</v>
      </c>
      <c r="CC1148">
        <v>0.24209998999999999</v>
      </c>
      <c r="CE1148">
        <v>8.6999999999999994E-3</v>
      </c>
      <c r="CG1148">
        <v>2.6500002000000002E-2</v>
      </c>
      <c r="CJ1148">
        <v>5.1299999999999998E-2</v>
      </c>
      <c r="CL1148">
        <v>6.5399997000000001E-2</v>
      </c>
      <c r="CM1148">
        <v>7.7800006000000005E-2</v>
      </c>
      <c r="CN1148">
        <v>8.0200002000000006E-2</v>
      </c>
      <c r="CR1148">
        <v>1</v>
      </c>
      <c r="CS1148">
        <v>0</v>
      </c>
      <c r="CT1148">
        <v>0</v>
      </c>
      <c r="CU1148">
        <v>0</v>
      </c>
      <c r="CV1148">
        <v>0.44999999000000002</v>
      </c>
      <c r="CW1148">
        <v>0.31999999000000001</v>
      </c>
      <c r="CX1148">
        <v>0.13</v>
      </c>
      <c r="CY1148">
        <v>0.44</v>
      </c>
      <c r="CZ1148">
        <v>0.34999998999999998</v>
      </c>
      <c r="DA1148">
        <v>9.0000003999999995E-2</v>
      </c>
      <c r="DB1148">
        <v>0.1</v>
      </c>
      <c r="DC1148">
        <v>0</v>
      </c>
      <c r="DD1148">
        <v>0.01</v>
      </c>
      <c r="DE1148">
        <v>0</v>
      </c>
      <c r="DF1148">
        <v>2012</v>
      </c>
      <c r="DG1148">
        <v>9.8000005000000001E-2</v>
      </c>
      <c r="DH1148">
        <v>7.7500000999999999E-2</v>
      </c>
      <c r="DI1148">
        <v>2.0499999000000001E-2</v>
      </c>
      <c r="DJ1148">
        <v>0.13159999</v>
      </c>
      <c r="DK1148">
        <v>0.20909999000000001</v>
      </c>
      <c r="DR1148">
        <v>0</v>
      </c>
      <c r="DS1148">
        <v>0</v>
      </c>
      <c r="DT1148">
        <v>0</v>
      </c>
      <c r="DU1148">
        <v>0</v>
      </c>
      <c r="DV1148">
        <v>10004</v>
      </c>
      <c r="DW1148">
        <v>488764.28</v>
      </c>
      <c r="DX1148">
        <v>46.900002000000001</v>
      </c>
      <c r="DY1148">
        <v>13.8</v>
      </c>
      <c r="DZ1148">
        <v>48.856997999999997</v>
      </c>
      <c r="EA1148">
        <v>1463</v>
      </c>
      <c r="EB1148">
        <v>407</v>
      </c>
      <c r="EC1148">
        <v>6933</v>
      </c>
      <c r="ED1148">
        <v>133610.85999999999</v>
      </c>
      <c r="EF1148">
        <v>19.271999000000001</v>
      </c>
      <c r="EG1148">
        <v>6252</v>
      </c>
      <c r="EH1148">
        <v>124977.34</v>
      </c>
      <c r="EI1148">
        <v>70.699996999999996</v>
      </c>
      <c r="EJ1148">
        <v>19.989999999999998</v>
      </c>
      <c r="EN1148">
        <v>120</v>
      </c>
      <c r="EO1148">
        <v>1586.5438999999999</v>
      </c>
      <c r="EP1148">
        <v>561</v>
      </c>
      <c r="ES1148">
        <v>0</v>
      </c>
      <c r="EV1148">
        <v>18807</v>
      </c>
      <c r="EW1148">
        <v>0</v>
      </c>
      <c r="EX1148">
        <v>0</v>
      </c>
      <c r="FB1148">
        <v>1332125.8999999999</v>
      </c>
      <c r="FI1148">
        <v>1726179.4</v>
      </c>
      <c r="FP1148">
        <v>38869.262000000002</v>
      </c>
      <c r="FQ1148">
        <v>44545.434000000001</v>
      </c>
      <c r="FS1148">
        <v>1499.748</v>
      </c>
      <c r="FV1148">
        <v>8.8089999999999993</v>
      </c>
      <c r="FW1148">
        <v>84923.25</v>
      </c>
      <c r="FX1148">
        <v>305331.19</v>
      </c>
      <c r="GB1148">
        <v>35864.288999999997</v>
      </c>
      <c r="GL1148">
        <v>-6430.3271000000004</v>
      </c>
      <c r="GM1148">
        <v>134.52000000000001</v>
      </c>
      <c r="GN1148">
        <v>56.543998999999999</v>
      </c>
      <c r="GQ1148">
        <v>419879.47</v>
      </c>
      <c r="GR1148">
        <v>-127435.56</v>
      </c>
      <c r="GS1148">
        <v>-126484.34</v>
      </c>
      <c r="GY1148">
        <v>-951.22900000000004</v>
      </c>
      <c r="HA1148">
        <v>-2210.7379999999998</v>
      </c>
      <c r="HB1148">
        <v>-2003.7049999999999</v>
      </c>
      <c r="HE1148">
        <v>-131650</v>
      </c>
      <c r="HG1148">
        <v>1726179.4</v>
      </c>
    </row>
    <row r="1149" spans="1:215" x14ac:dyDescent="0.25">
      <c r="A1149">
        <v>82</v>
      </c>
      <c r="B1149" t="s">
        <v>1128</v>
      </c>
      <c r="C1149">
        <v>2012</v>
      </c>
      <c r="E1149" t="s">
        <v>1129</v>
      </c>
      <c r="F1149">
        <v>1913</v>
      </c>
      <c r="G1149">
        <v>0</v>
      </c>
      <c r="I1149">
        <v>0</v>
      </c>
      <c r="J1149" t="s">
        <v>1121</v>
      </c>
      <c r="K1149" t="s">
        <v>1122</v>
      </c>
      <c r="L1149" t="s">
        <v>1122</v>
      </c>
      <c r="M1149">
        <v>2</v>
      </c>
      <c r="N1149" t="s">
        <v>625</v>
      </c>
      <c r="O1149">
        <v>1</v>
      </c>
      <c r="P1149" t="s">
        <v>616</v>
      </c>
      <c r="Q1149" t="s">
        <v>626</v>
      </c>
      <c r="R1149">
        <v>2</v>
      </c>
      <c r="S1149">
        <v>1</v>
      </c>
      <c r="T1149" s="60">
        <v>41090</v>
      </c>
      <c r="U1149" s="60">
        <v>41091</v>
      </c>
      <c r="V1149" s="60">
        <v>41091</v>
      </c>
      <c r="W1149" t="s">
        <v>201</v>
      </c>
      <c r="X1149" t="s">
        <v>938</v>
      </c>
      <c r="Y1149" t="s">
        <v>619</v>
      </c>
      <c r="Z1149">
        <v>2.9999998999999999E-2</v>
      </c>
      <c r="AA1149">
        <v>7.9999998000000003E-2</v>
      </c>
      <c r="AB1149">
        <v>1</v>
      </c>
      <c r="AC1149">
        <v>0</v>
      </c>
      <c r="AD1149">
        <v>5</v>
      </c>
      <c r="AE1149">
        <v>1</v>
      </c>
      <c r="AF1149">
        <v>1</v>
      </c>
      <c r="AG1149">
        <v>30</v>
      </c>
      <c r="BP1149" s="60">
        <v>41091</v>
      </c>
      <c r="BQ1149">
        <v>1748080.8</v>
      </c>
      <c r="BR1149">
        <v>2871870.3</v>
      </c>
      <c r="BS1149">
        <v>0.60900003000000003</v>
      </c>
      <c r="BT1149">
        <v>1123789.5</v>
      </c>
      <c r="BV1149">
        <v>505285.06</v>
      </c>
      <c r="BW1149">
        <v>69373.797000000006</v>
      </c>
      <c r="BX1149">
        <v>0.66500002000000003</v>
      </c>
      <c r="BY1149">
        <v>0</v>
      </c>
      <c r="BZ1149">
        <v>0</v>
      </c>
      <c r="CA1149">
        <v>0</v>
      </c>
      <c r="CC1149">
        <v>-9.7000000000000003E-3</v>
      </c>
      <c r="CE1149">
        <v>0.1188</v>
      </c>
      <c r="CG1149">
        <v>-1.2300001E-2</v>
      </c>
      <c r="CJ1149">
        <v>6.0100003999999999E-2</v>
      </c>
      <c r="CM1149">
        <v>7.0600002999999995E-2</v>
      </c>
      <c r="CO1149">
        <v>8.7899997999999993E-2</v>
      </c>
      <c r="CR1149">
        <v>1</v>
      </c>
      <c r="CS1149">
        <v>0</v>
      </c>
      <c r="CT1149">
        <v>0</v>
      </c>
      <c r="CU1149">
        <v>0</v>
      </c>
      <c r="CV1149">
        <v>0.5</v>
      </c>
      <c r="CW1149">
        <v>0.27000001000000001</v>
      </c>
      <c r="CX1149">
        <v>0.23</v>
      </c>
      <c r="CY1149">
        <v>0.23</v>
      </c>
      <c r="CZ1149">
        <v>0.18000000999999999</v>
      </c>
      <c r="DA1149">
        <v>5.0000001000000002E-2</v>
      </c>
      <c r="DB1149">
        <v>0.11</v>
      </c>
      <c r="DC1149">
        <v>0.01</v>
      </c>
      <c r="DD1149">
        <v>0.15000000999999999</v>
      </c>
      <c r="DE1149">
        <v>0</v>
      </c>
      <c r="DF1149">
        <v>2013</v>
      </c>
      <c r="DG1149">
        <v>9.8300002999999997E-2</v>
      </c>
      <c r="DH1149">
        <v>9.7499996000000005E-2</v>
      </c>
      <c r="DI1149">
        <v>8.0000000000000004E-4</v>
      </c>
      <c r="DJ1149">
        <v>0.13020000000000001</v>
      </c>
      <c r="DK1149">
        <v>0.22770001000000001</v>
      </c>
      <c r="DR1149">
        <v>0</v>
      </c>
      <c r="DS1149">
        <v>0</v>
      </c>
      <c r="DT1149">
        <v>0</v>
      </c>
      <c r="DU1149">
        <v>0</v>
      </c>
      <c r="DV1149">
        <v>10014</v>
      </c>
      <c r="DW1149">
        <v>505285.06</v>
      </c>
      <c r="DX1149">
        <v>43.700001</v>
      </c>
      <c r="DY1149">
        <v>13.7</v>
      </c>
      <c r="DZ1149">
        <v>50.457999999999998</v>
      </c>
      <c r="EA1149">
        <v>1483</v>
      </c>
      <c r="EB1149">
        <v>468</v>
      </c>
      <c r="EC1149">
        <v>7151</v>
      </c>
      <c r="ED1149">
        <v>142831.13</v>
      </c>
      <c r="EF1149">
        <v>19.968</v>
      </c>
      <c r="EG1149">
        <v>6448</v>
      </c>
      <c r="EH1149">
        <v>133723.92000000001</v>
      </c>
      <c r="EI1149">
        <v>70.800003000000004</v>
      </c>
      <c r="EJ1149">
        <v>20.736000000000001</v>
      </c>
      <c r="EN1149">
        <v>120</v>
      </c>
      <c r="EO1149">
        <v>1634.376</v>
      </c>
      <c r="EP1149">
        <v>583</v>
      </c>
      <c r="ES1149">
        <v>0</v>
      </c>
      <c r="EV1149">
        <v>19116</v>
      </c>
      <c r="EW1149">
        <v>0</v>
      </c>
      <c r="EX1149">
        <v>0</v>
      </c>
      <c r="EZ1149">
        <v>1902689.6</v>
      </c>
      <c r="FA1149">
        <v>69574.406000000003</v>
      </c>
      <c r="FB1149">
        <v>1429018.4</v>
      </c>
      <c r="FI1149">
        <v>1654149.6</v>
      </c>
      <c r="FP1149">
        <v>40254.563000000002</v>
      </c>
      <c r="FQ1149">
        <v>46126.190999999999</v>
      </c>
      <c r="FS1149">
        <v>2417.9951000000001</v>
      </c>
      <c r="FV1149">
        <v>9.8540001000000004</v>
      </c>
      <c r="FW1149">
        <v>88808.601999999999</v>
      </c>
      <c r="FX1149">
        <v>-55818.262000000002</v>
      </c>
      <c r="GB1149">
        <v>39954.589999999997</v>
      </c>
      <c r="GL1149">
        <v>-5661.9731000000002</v>
      </c>
      <c r="GM1149">
        <v>8.7370005000000006</v>
      </c>
      <c r="GN1149">
        <v>-5.3839997999999998</v>
      </c>
      <c r="GQ1149">
        <v>67297.077999999994</v>
      </c>
      <c r="GR1149">
        <v>-135250.56</v>
      </c>
      <c r="GS1149">
        <v>-134718.47</v>
      </c>
      <c r="GY1149">
        <v>-532.10400000000004</v>
      </c>
      <c r="HA1149">
        <v>-2479.1941000000002</v>
      </c>
      <c r="HB1149">
        <v>-1596.9760000000001</v>
      </c>
      <c r="HE1149">
        <v>-139326.73000000001</v>
      </c>
      <c r="HG1149">
        <v>1654149.6</v>
      </c>
    </row>
    <row r="1150" spans="1:215" x14ac:dyDescent="0.25">
      <c r="A1150">
        <v>82</v>
      </c>
      <c r="B1150" t="s">
        <v>1128</v>
      </c>
      <c r="C1150">
        <v>2013</v>
      </c>
      <c r="E1150" t="s">
        <v>1129</v>
      </c>
      <c r="F1150">
        <v>1913</v>
      </c>
      <c r="G1150">
        <v>0</v>
      </c>
      <c r="I1150">
        <v>0</v>
      </c>
      <c r="J1150" t="s">
        <v>1121</v>
      </c>
      <c r="K1150" t="s">
        <v>1122</v>
      </c>
      <c r="L1150" t="s">
        <v>1122</v>
      </c>
      <c r="M1150">
        <v>2</v>
      </c>
      <c r="N1150" t="s">
        <v>625</v>
      </c>
      <c r="O1150">
        <v>1</v>
      </c>
      <c r="P1150" t="s">
        <v>616</v>
      </c>
      <c r="Q1150" t="s">
        <v>626</v>
      </c>
      <c r="R1150">
        <v>2</v>
      </c>
      <c r="S1150">
        <v>1</v>
      </c>
      <c r="T1150" s="60">
        <v>41455</v>
      </c>
      <c r="U1150" s="60">
        <v>41456</v>
      </c>
      <c r="V1150" s="60">
        <v>41456</v>
      </c>
      <c r="W1150" t="s">
        <v>201</v>
      </c>
      <c r="X1150" t="s">
        <v>938</v>
      </c>
      <c r="Y1150" t="s">
        <v>627</v>
      </c>
      <c r="Z1150">
        <v>2.9999998999999999E-2</v>
      </c>
      <c r="AA1150">
        <v>7.9999998000000003E-2</v>
      </c>
      <c r="AB1150">
        <v>1</v>
      </c>
      <c r="AC1150">
        <v>0</v>
      </c>
      <c r="AD1150">
        <v>5</v>
      </c>
      <c r="AE1150">
        <v>1</v>
      </c>
      <c r="AF1150">
        <v>3</v>
      </c>
      <c r="AG1150">
        <v>30</v>
      </c>
      <c r="AI1150" t="s">
        <v>1130</v>
      </c>
      <c r="AO1150">
        <v>1839584</v>
      </c>
      <c r="AP1150">
        <v>1762321.6</v>
      </c>
      <c r="AQ1150">
        <v>-34771.008000000002</v>
      </c>
      <c r="AR1150">
        <v>0</v>
      </c>
      <c r="AS1150">
        <v>0</v>
      </c>
      <c r="AT1150">
        <v>0</v>
      </c>
      <c r="AU1150">
        <v>1</v>
      </c>
      <c r="AV1150">
        <v>2</v>
      </c>
      <c r="AX1150">
        <v>0</v>
      </c>
      <c r="AY1150">
        <v>0.80000000999999998</v>
      </c>
      <c r="AZ1150">
        <v>5</v>
      </c>
      <c r="BA1150">
        <v>1</v>
      </c>
      <c r="BB1150">
        <v>1</v>
      </c>
      <c r="BC1150">
        <v>1</v>
      </c>
      <c r="BE1150">
        <v>0</v>
      </c>
      <c r="BP1150" s="60">
        <v>41456</v>
      </c>
      <c r="BQ1150">
        <v>1762321.6</v>
      </c>
      <c r="BR1150">
        <v>2997139</v>
      </c>
      <c r="BS1150">
        <v>0.58799999999999997</v>
      </c>
      <c r="BT1150">
        <v>1234817.5</v>
      </c>
      <c r="BV1150">
        <v>526698.31000000006</v>
      </c>
      <c r="BW1150">
        <v>52396.152000000002</v>
      </c>
      <c r="BX1150">
        <v>1.133</v>
      </c>
      <c r="BY1150">
        <v>0</v>
      </c>
      <c r="BZ1150">
        <v>0</v>
      </c>
      <c r="CA1150">
        <v>0</v>
      </c>
      <c r="CC1150">
        <v>0.1363</v>
      </c>
      <c r="CE1150">
        <v>0.1181</v>
      </c>
      <c r="CG1150">
        <v>2.9200001E-2</v>
      </c>
      <c r="CJ1150">
        <v>7.1199998E-2</v>
      </c>
      <c r="CM1150">
        <v>6.9899999000000004E-2</v>
      </c>
      <c r="CO1150">
        <v>8.9300007000000001E-2</v>
      </c>
      <c r="CR1150">
        <v>1</v>
      </c>
      <c r="CS1150">
        <v>0</v>
      </c>
      <c r="CT1150">
        <v>0</v>
      </c>
      <c r="CU1150">
        <v>0</v>
      </c>
      <c r="CV1150">
        <v>0.51999998000000003</v>
      </c>
      <c r="CW1150">
        <v>0.22</v>
      </c>
      <c r="CX1150">
        <v>0.30000000999999998</v>
      </c>
      <c r="CY1150">
        <v>0.23</v>
      </c>
      <c r="CZ1150">
        <v>0.18000000999999999</v>
      </c>
      <c r="DA1150">
        <v>5.0000001000000002E-2</v>
      </c>
      <c r="DB1150">
        <v>0.1</v>
      </c>
      <c r="DC1150">
        <v>0.01</v>
      </c>
      <c r="DD1150">
        <v>0.14000000000000001</v>
      </c>
      <c r="DE1150">
        <v>0</v>
      </c>
      <c r="DF1150">
        <v>2014</v>
      </c>
      <c r="DG1150">
        <v>0.10150000000000001</v>
      </c>
      <c r="DH1150">
        <v>9.7499996000000005E-2</v>
      </c>
      <c r="DI1150">
        <v>4.0000000000000001E-3</v>
      </c>
      <c r="DJ1150">
        <v>0.1026</v>
      </c>
      <c r="DK1150">
        <v>0.2001</v>
      </c>
      <c r="DR1150">
        <v>0</v>
      </c>
      <c r="DS1150">
        <v>0</v>
      </c>
      <c r="DT1150">
        <v>0</v>
      </c>
      <c r="DU1150">
        <v>0</v>
      </c>
      <c r="DV1150">
        <v>10138</v>
      </c>
      <c r="DW1150">
        <v>526698.31000000006</v>
      </c>
      <c r="DZ1150">
        <v>51.952998999999998</v>
      </c>
      <c r="EA1150">
        <v>1500</v>
      </c>
      <c r="EB1150">
        <v>563</v>
      </c>
      <c r="EC1150">
        <v>7489</v>
      </c>
      <c r="ED1150">
        <v>154768.45000000001</v>
      </c>
      <c r="EF1150">
        <v>20.666103</v>
      </c>
      <c r="EG1150">
        <v>6754</v>
      </c>
      <c r="EN1150">
        <v>124</v>
      </c>
      <c r="EP1150">
        <v>611</v>
      </c>
      <c r="ES1150">
        <v>0</v>
      </c>
      <c r="EV1150">
        <v>19690</v>
      </c>
      <c r="EW1150">
        <v>0</v>
      </c>
      <c r="EX1150">
        <v>1</v>
      </c>
      <c r="FB1150">
        <v>1551654.6</v>
      </c>
      <c r="FI1150">
        <v>1839584</v>
      </c>
      <c r="FP1150">
        <v>53824.559000000001</v>
      </c>
      <c r="FQ1150">
        <v>59352.858999999997</v>
      </c>
      <c r="FS1150">
        <v>2641.0189999999998</v>
      </c>
      <c r="FV1150">
        <v>30.912001</v>
      </c>
      <c r="FW1150">
        <v>115849.35</v>
      </c>
      <c r="FX1150">
        <v>185196.38</v>
      </c>
      <c r="GB1150">
        <v>41018.934000000001</v>
      </c>
      <c r="GL1150">
        <v>-6010</v>
      </c>
      <c r="GQ1150">
        <v>336054.66</v>
      </c>
      <c r="GR1150">
        <v>-145943.32999999999</v>
      </c>
      <c r="GS1150">
        <v>-145079.32999999999</v>
      </c>
      <c r="GY1150">
        <v>-863.98999000000003</v>
      </c>
      <c r="HA1150">
        <v>-3053.395</v>
      </c>
      <c r="HB1150">
        <v>-1623.6378999999999</v>
      </c>
      <c r="HE1150">
        <v>-150620.35999999999</v>
      </c>
      <c r="HG1150">
        <v>1839584</v>
      </c>
    </row>
    <row r="1151" spans="1:215" x14ac:dyDescent="0.25">
      <c r="A1151">
        <v>82</v>
      </c>
      <c r="B1151" t="s">
        <v>1128</v>
      </c>
      <c r="C1151">
        <v>2014</v>
      </c>
      <c r="E1151" t="s">
        <v>1129</v>
      </c>
      <c r="F1151">
        <v>1913</v>
      </c>
      <c r="G1151">
        <v>0</v>
      </c>
      <c r="I1151">
        <v>0</v>
      </c>
      <c r="J1151" t="s">
        <v>1121</v>
      </c>
      <c r="K1151" t="s">
        <v>1122</v>
      </c>
      <c r="L1151" t="s">
        <v>1122</v>
      </c>
      <c r="M1151">
        <v>2</v>
      </c>
      <c r="N1151" t="s">
        <v>625</v>
      </c>
      <c r="O1151">
        <v>1</v>
      </c>
      <c r="P1151" t="s">
        <v>616</v>
      </c>
      <c r="Q1151" t="s">
        <v>626</v>
      </c>
      <c r="R1151">
        <v>2</v>
      </c>
      <c r="S1151">
        <v>1</v>
      </c>
      <c r="T1151" s="60">
        <v>41820</v>
      </c>
      <c r="U1151" s="60">
        <v>41821</v>
      </c>
      <c r="V1151" s="60">
        <v>41821</v>
      </c>
      <c r="W1151" t="s">
        <v>201</v>
      </c>
      <c r="X1151" t="s">
        <v>938</v>
      </c>
      <c r="Y1151" t="s">
        <v>627</v>
      </c>
      <c r="Z1151">
        <v>2.9999998999999999E-2</v>
      </c>
      <c r="AA1151">
        <v>7.9999998000000003E-2</v>
      </c>
      <c r="AB1151">
        <v>1</v>
      </c>
      <c r="AC1151">
        <v>0</v>
      </c>
      <c r="AD1151">
        <v>5</v>
      </c>
      <c r="AE1151">
        <v>1</v>
      </c>
      <c r="AF1151">
        <v>3</v>
      </c>
      <c r="AG1151">
        <v>30</v>
      </c>
      <c r="AI1151" t="s">
        <v>1131</v>
      </c>
      <c r="AO1151">
        <v>2090977</v>
      </c>
      <c r="AP1151">
        <v>1940473.5</v>
      </c>
      <c r="AQ1151">
        <v>-42853.351999999999</v>
      </c>
      <c r="AR1151">
        <v>0</v>
      </c>
      <c r="AS1151">
        <v>0</v>
      </c>
      <c r="AT1151">
        <v>0</v>
      </c>
      <c r="AU1151">
        <v>1</v>
      </c>
      <c r="AV1151">
        <v>2</v>
      </c>
      <c r="AX1151">
        <v>0</v>
      </c>
      <c r="AY1151">
        <v>0.80000000999999998</v>
      </c>
      <c r="AZ1151">
        <v>5</v>
      </c>
      <c r="BA1151">
        <v>1</v>
      </c>
      <c r="BB1151">
        <v>1</v>
      </c>
      <c r="BC1151">
        <v>1</v>
      </c>
      <c r="BE1151">
        <v>0</v>
      </c>
      <c r="BP1151" s="60">
        <v>41821</v>
      </c>
      <c r="BQ1151">
        <v>1940473.5</v>
      </c>
      <c r="BR1151">
        <v>3138799.8</v>
      </c>
      <c r="BS1151">
        <v>0.61799996999999995</v>
      </c>
      <c r="BT1151">
        <v>1198326.3</v>
      </c>
      <c r="BV1151">
        <v>557222.93999999994</v>
      </c>
      <c r="BY1151">
        <v>0</v>
      </c>
      <c r="BZ1151">
        <v>0</v>
      </c>
      <c r="CA1151">
        <v>0</v>
      </c>
      <c r="CC1151">
        <v>0.16530001</v>
      </c>
      <c r="CE1151">
        <v>9.3800000999999994E-2</v>
      </c>
      <c r="CG1151">
        <v>0.13069998999999999</v>
      </c>
      <c r="CJ1151">
        <v>6.8400003000000001E-2</v>
      </c>
      <c r="CM1151">
        <v>7.7299996999999995E-2</v>
      </c>
      <c r="CO1151">
        <v>9.11E-2</v>
      </c>
      <c r="CR1151">
        <v>1</v>
      </c>
      <c r="CS1151">
        <v>0</v>
      </c>
      <c r="CT1151">
        <v>0</v>
      </c>
      <c r="CU1151">
        <v>0</v>
      </c>
      <c r="CV1151">
        <v>0.54000002000000003</v>
      </c>
      <c r="CW1151">
        <v>0.22</v>
      </c>
      <c r="CX1151">
        <v>0.31999999000000001</v>
      </c>
      <c r="CY1151">
        <v>0.23</v>
      </c>
      <c r="CZ1151">
        <v>0.18000000999999999</v>
      </c>
      <c r="DA1151">
        <v>5.0000001000000002E-2</v>
      </c>
      <c r="DB1151">
        <v>9.0000003999999995E-2</v>
      </c>
      <c r="DC1151">
        <v>0.01</v>
      </c>
      <c r="DD1151">
        <v>0.13</v>
      </c>
      <c r="DE1151">
        <v>0</v>
      </c>
      <c r="DF1151">
        <v>2015</v>
      </c>
      <c r="DG1151">
        <v>0.10630000000000001</v>
      </c>
      <c r="DH1151">
        <v>0.11749999999999999</v>
      </c>
      <c r="DI1151">
        <v>1.12E-2</v>
      </c>
      <c r="DJ1151">
        <v>0.1157</v>
      </c>
      <c r="DK1151">
        <v>0.23319999999999999</v>
      </c>
      <c r="DR1151">
        <v>0</v>
      </c>
      <c r="DS1151">
        <v>0</v>
      </c>
      <c r="DT1151">
        <v>0</v>
      </c>
      <c r="DU1151">
        <v>0</v>
      </c>
      <c r="DV1151">
        <v>10305</v>
      </c>
      <c r="DW1151">
        <v>557222.93999999994</v>
      </c>
      <c r="DZ1151">
        <v>54.073067000000002</v>
      </c>
      <c r="EA1151">
        <v>1509</v>
      </c>
      <c r="EB1151">
        <v>661</v>
      </c>
      <c r="EC1151">
        <v>7747</v>
      </c>
      <c r="ED1151">
        <v>165771.72</v>
      </c>
      <c r="EF1151">
        <v>21.398181999999998</v>
      </c>
      <c r="EG1151">
        <v>6991</v>
      </c>
      <c r="EH1151">
        <v>155409.41</v>
      </c>
      <c r="EI1151">
        <v>70.900002000000001</v>
      </c>
      <c r="EJ1151">
        <v>22.23</v>
      </c>
      <c r="EN1151">
        <v>129</v>
      </c>
      <c r="EP1151">
        <v>627</v>
      </c>
      <c r="EV1151">
        <v>20222</v>
      </c>
      <c r="EW1151">
        <v>1</v>
      </c>
      <c r="EX1151">
        <v>1</v>
      </c>
      <c r="FB1151">
        <v>1661646.3</v>
      </c>
      <c r="FP1151">
        <v>56554.766000000003</v>
      </c>
      <c r="FQ1151">
        <v>62355.144999999997</v>
      </c>
      <c r="FS1151">
        <v>2034.2889</v>
      </c>
      <c r="FV1151">
        <v>47.765999000000001</v>
      </c>
      <c r="FW1151">
        <v>120991.97</v>
      </c>
      <c r="FX1151">
        <v>264759.56</v>
      </c>
      <c r="GB1151">
        <v>36744.023000000001</v>
      </c>
      <c r="GL1151">
        <v>-7257.1400999999996</v>
      </c>
      <c r="GQ1151">
        <v>415238.41</v>
      </c>
      <c r="GR1151">
        <v>-158350.35999999999</v>
      </c>
      <c r="GS1151">
        <v>-157529.89000000001</v>
      </c>
      <c r="GY1151">
        <v>-820.46301000000005</v>
      </c>
      <c r="HA1151">
        <v>-3908.9209000000001</v>
      </c>
      <c r="HB1151">
        <v>-1586.0450000000001</v>
      </c>
      <c r="HE1151">
        <v>-163845.32999999999</v>
      </c>
      <c r="HG1151">
        <v>2090977</v>
      </c>
    </row>
    <row r="1152" spans="1:215" x14ac:dyDescent="0.25">
      <c r="A1152">
        <v>83</v>
      </c>
      <c r="B1152" t="s">
        <v>1132</v>
      </c>
      <c r="C1152">
        <v>2001</v>
      </c>
      <c r="E1152" t="s">
        <v>1133</v>
      </c>
      <c r="F1152">
        <v>1921</v>
      </c>
      <c r="G1152">
        <v>0</v>
      </c>
      <c r="I1152">
        <v>0</v>
      </c>
      <c r="J1152" t="s">
        <v>1092</v>
      </c>
      <c r="K1152" t="s">
        <v>1093</v>
      </c>
      <c r="L1152" t="s">
        <v>1093</v>
      </c>
      <c r="M1152">
        <v>1</v>
      </c>
      <c r="N1152" t="s">
        <v>615</v>
      </c>
      <c r="O1152">
        <v>1</v>
      </c>
      <c r="P1152" t="s">
        <v>616</v>
      </c>
      <c r="Q1152" t="s">
        <v>626</v>
      </c>
      <c r="R1152">
        <v>2</v>
      </c>
      <c r="S1152">
        <v>1</v>
      </c>
      <c r="T1152" s="60">
        <v>36981</v>
      </c>
      <c r="U1152" s="60">
        <v>36982</v>
      </c>
      <c r="V1152" s="60">
        <v>36982</v>
      </c>
      <c r="W1152" t="s">
        <v>759</v>
      </c>
      <c r="X1152" t="s">
        <v>1134</v>
      </c>
      <c r="Y1152" t="s">
        <v>619</v>
      </c>
      <c r="Z1152">
        <v>3.5000000000000003E-2</v>
      </c>
      <c r="AA1152">
        <v>7.9999998000000003E-2</v>
      </c>
      <c r="AB1152">
        <v>4</v>
      </c>
      <c r="AC1152">
        <v>0</v>
      </c>
      <c r="AD1152">
        <v>5</v>
      </c>
      <c r="AE1152">
        <v>1</v>
      </c>
      <c r="AF1152">
        <v>1</v>
      </c>
      <c r="BP1152" s="60">
        <v>36982</v>
      </c>
      <c r="BQ1152">
        <v>101020160</v>
      </c>
      <c r="BR1152">
        <v>84113376</v>
      </c>
      <c r="BS1152">
        <v>1.2010000000000001</v>
      </c>
      <c r="BT1152">
        <v>-16906792</v>
      </c>
      <c r="BV1152">
        <v>17981000</v>
      </c>
      <c r="BW1152">
        <v>125774</v>
      </c>
      <c r="BX1152">
        <v>1</v>
      </c>
      <c r="BY1152">
        <v>0</v>
      </c>
      <c r="BZ1152">
        <v>0</v>
      </c>
      <c r="CA1152">
        <v>0</v>
      </c>
      <c r="CC1152">
        <v>-8.6499995999999996E-2</v>
      </c>
      <c r="CE1152">
        <v>5.4000000999999999E-2</v>
      </c>
      <c r="CG1152">
        <v>0.1109</v>
      </c>
      <c r="CS1152">
        <v>0</v>
      </c>
      <c r="CT1152">
        <v>0</v>
      </c>
      <c r="CU1152">
        <v>0</v>
      </c>
      <c r="CV1152">
        <v>0.56400001</v>
      </c>
      <c r="CW1152">
        <v>0.44599998000000002</v>
      </c>
      <c r="CX1152">
        <v>0.11799999999999999</v>
      </c>
      <c r="CY1152">
        <v>0.34599998999999998</v>
      </c>
      <c r="CZ1152">
        <v>0</v>
      </c>
      <c r="DA1152">
        <v>0</v>
      </c>
      <c r="DB1152">
        <v>3.0999999E-2</v>
      </c>
      <c r="DC1152">
        <v>0</v>
      </c>
      <c r="DD1152">
        <v>5.8999999999999997E-2</v>
      </c>
      <c r="DE1152">
        <v>0</v>
      </c>
      <c r="DF1152">
        <v>2002</v>
      </c>
      <c r="DG1152">
        <v>6.1000000000000004E-3</v>
      </c>
      <c r="DH1152">
        <v>4.3E-3</v>
      </c>
      <c r="DI1152">
        <v>1.8E-3</v>
      </c>
      <c r="DJ1152">
        <v>6.9948279999999998E-3</v>
      </c>
      <c r="DK1152">
        <v>1.1294828E-2</v>
      </c>
      <c r="DR1152">
        <v>0</v>
      </c>
      <c r="DS1152">
        <v>0</v>
      </c>
      <c r="DT1152">
        <v>0</v>
      </c>
      <c r="DU1152">
        <v>1</v>
      </c>
      <c r="DV1152">
        <v>507037</v>
      </c>
      <c r="DW1152">
        <v>17980844</v>
      </c>
      <c r="DZ1152">
        <v>35.462589000000001</v>
      </c>
      <c r="EA1152">
        <v>41673</v>
      </c>
      <c r="EB1152">
        <v>42249</v>
      </c>
      <c r="EC1152">
        <v>270333</v>
      </c>
      <c r="ED1152">
        <v>2948011.5</v>
      </c>
      <c r="EF1152">
        <v>10.905111</v>
      </c>
      <c r="EG1152">
        <v>270333</v>
      </c>
      <c r="ES1152">
        <v>0</v>
      </c>
      <c r="EV1152">
        <v>861292</v>
      </c>
      <c r="EW1152">
        <v>1</v>
      </c>
      <c r="EX1152">
        <v>1</v>
      </c>
      <c r="FB1152">
        <v>32055396</v>
      </c>
      <c r="FP1152">
        <v>317351</v>
      </c>
      <c r="FQ1152">
        <v>165791</v>
      </c>
      <c r="FV1152">
        <v>106643</v>
      </c>
      <c r="FW1152">
        <v>589785</v>
      </c>
      <c r="FX1152">
        <v>-11727869</v>
      </c>
      <c r="FZ1152">
        <v>1593252</v>
      </c>
      <c r="GA1152">
        <v>593630</v>
      </c>
      <c r="GB1152">
        <v>2186882</v>
      </c>
      <c r="GG1152">
        <v>217089</v>
      </c>
      <c r="GL1152">
        <v>-130521</v>
      </c>
      <c r="GM1152">
        <v>639700</v>
      </c>
      <c r="GN1152">
        <v>-609696</v>
      </c>
      <c r="GQ1152">
        <v>-8834630</v>
      </c>
      <c r="GR1152">
        <v>-3566443</v>
      </c>
      <c r="GS1152">
        <v>-3342257</v>
      </c>
      <c r="GU1152">
        <v>-140381</v>
      </c>
      <c r="GZ1152">
        <v>-83805</v>
      </c>
      <c r="HB1152">
        <v>-49080</v>
      </c>
      <c r="HE1152">
        <v>-3615523</v>
      </c>
      <c r="HG1152">
        <v>96463208</v>
      </c>
    </row>
    <row r="1153" spans="1:215" x14ac:dyDescent="0.25">
      <c r="A1153">
        <v>83</v>
      </c>
      <c r="B1153" t="s">
        <v>1132</v>
      </c>
      <c r="C1153">
        <v>2002</v>
      </c>
      <c r="E1153" t="s">
        <v>1133</v>
      </c>
      <c r="F1153">
        <v>1921</v>
      </c>
      <c r="G1153">
        <v>0</v>
      </c>
      <c r="I1153">
        <v>0</v>
      </c>
      <c r="J1153" t="s">
        <v>1092</v>
      </c>
      <c r="K1153" t="s">
        <v>1093</v>
      </c>
      <c r="L1153" t="s">
        <v>1093</v>
      </c>
      <c r="M1153">
        <v>1</v>
      </c>
      <c r="N1153" t="s">
        <v>615</v>
      </c>
      <c r="O1153">
        <v>1</v>
      </c>
      <c r="P1153" t="s">
        <v>616</v>
      </c>
      <c r="Q1153" t="s">
        <v>626</v>
      </c>
      <c r="R1153">
        <v>2</v>
      </c>
      <c r="S1153">
        <v>1</v>
      </c>
      <c r="T1153" s="60">
        <v>37346</v>
      </c>
      <c r="U1153" s="60">
        <v>37347</v>
      </c>
      <c r="V1153" s="60">
        <v>37347</v>
      </c>
      <c r="W1153" t="s">
        <v>759</v>
      </c>
      <c r="X1153" t="s">
        <v>1134</v>
      </c>
      <c r="Y1153" t="s">
        <v>619</v>
      </c>
      <c r="Z1153">
        <v>3.5000000000000003E-2</v>
      </c>
      <c r="AA1153">
        <v>7.9999998000000003E-2</v>
      </c>
      <c r="AB1153">
        <v>4</v>
      </c>
      <c r="AC1153">
        <v>0</v>
      </c>
      <c r="AD1153">
        <v>5</v>
      </c>
      <c r="AE1153">
        <v>1</v>
      </c>
      <c r="AF1153">
        <v>1</v>
      </c>
      <c r="BP1153" s="60">
        <v>37347</v>
      </c>
      <c r="BQ1153">
        <v>105883584</v>
      </c>
      <c r="BR1153">
        <v>89052640</v>
      </c>
      <c r="BS1153">
        <v>1.1890000000000001</v>
      </c>
      <c r="BT1153">
        <v>-16830948</v>
      </c>
      <c r="BV1153">
        <v>18760000</v>
      </c>
      <c r="BW1153">
        <v>254413</v>
      </c>
      <c r="BX1153">
        <v>1</v>
      </c>
      <c r="BY1153">
        <v>0</v>
      </c>
      <c r="BZ1153">
        <v>0</v>
      </c>
      <c r="CA1153">
        <v>0</v>
      </c>
      <c r="CC1153">
        <v>2.76E-2</v>
      </c>
      <c r="CE1153">
        <v>3.4099999999999998E-2</v>
      </c>
      <c r="CG1153">
        <v>9.4200000000000006E-2</v>
      </c>
      <c r="CS1153">
        <v>0</v>
      </c>
      <c r="CT1153">
        <v>0</v>
      </c>
      <c r="CU1153">
        <v>0</v>
      </c>
      <c r="CV1153">
        <v>0.59600001999999996</v>
      </c>
      <c r="CW1153">
        <v>0.47899999999999998</v>
      </c>
      <c r="CX1153">
        <v>0.11700000000000001</v>
      </c>
      <c r="CY1153">
        <v>0.31299999000000001</v>
      </c>
      <c r="CZ1153">
        <v>0</v>
      </c>
      <c r="DA1153">
        <v>0</v>
      </c>
      <c r="DB1153">
        <v>3.3000000000000002E-2</v>
      </c>
      <c r="DC1153">
        <v>0</v>
      </c>
      <c r="DD1153">
        <v>5.8000002000000002E-2</v>
      </c>
      <c r="DE1153">
        <v>0</v>
      </c>
      <c r="DF1153">
        <v>2003</v>
      </c>
      <c r="DR1153">
        <v>0</v>
      </c>
      <c r="DS1153">
        <v>0</v>
      </c>
      <c r="DT1153">
        <v>0</v>
      </c>
      <c r="DU1153">
        <v>0</v>
      </c>
      <c r="DV1153">
        <v>512209</v>
      </c>
      <c r="DW1153">
        <v>18760184</v>
      </c>
      <c r="DZ1153">
        <v>36.626033999999997</v>
      </c>
      <c r="EA1153">
        <v>45790</v>
      </c>
      <c r="EB1153">
        <v>44379</v>
      </c>
      <c r="EC1153">
        <v>280997</v>
      </c>
      <c r="ED1153">
        <v>3232072.5</v>
      </c>
      <c r="EF1153">
        <v>11.50216</v>
      </c>
      <c r="EG1153">
        <v>280997</v>
      </c>
      <c r="ES1153">
        <v>0</v>
      </c>
      <c r="EV1153">
        <v>883375</v>
      </c>
      <c r="EW1153">
        <v>1</v>
      </c>
      <c r="EX1153">
        <v>1</v>
      </c>
      <c r="FP1153">
        <v>206018</v>
      </c>
      <c r="FQ1153">
        <v>214592</v>
      </c>
      <c r="FV1153">
        <v>105013</v>
      </c>
      <c r="FW1153">
        <v>525623</v>
      </c>
      <c r="FX1153">
        <v>-10411</v>
      </c>
      <c r="FZ1153">
        <v>1527046</v>
      </c>
      <c r="GA1153">
        <v>591734</v>
      </c>
      <c r="GB1153">
        <v>2118780</v>
      </c>
      <c r="GG1153">
        <v>310733</v>
      </c>
      <c r="GL1153">
        <v>-134471</v>
      </c>
      <c r="GM1153">
        <v>323286</v>
      </c>
      <c r="GN1153">
        <v>-300144</v>
      </c>
      <c r="GQ1153">
        <v>2833396</v>
      </c>
      <c r="GR1153">
        <v>-3819948</v>
      </c>
      <c r="GS1153">
        <v>-3597437</v>
      </c>
      <c r="GU1153">
        <v>-139058</v>
      </c>
      <c r="GZ1153">
        <v>-83453</v>
      </c>
      <c r="HB1153">
        <v>-56527</v>
      </c>
      <c r="HE1153">
        <v>-3876475</v>
      </c>
      <c r="HG1153">
        <v>95420128</v>
      </c>
    </row>
    <row r="1154" spans="1:215" x14ac:dyDescent="0.25">
      <c r="A1154">
        <v>83</v>
      </c>
      <c r="B1154" t="s">
        <v>1132</v>
      </c>
      <c r="C1154">
        <v>2003</v>
      </c>
      <c r="E1154" t="s">
        <v>1133</v>
      </c>
      <c r="F1154">
        <v>1921</v>
      </c>
      <c r="G1154">
        <v>0</v>
      </c>
      <c r="I1154">
        <v>0</v>
      </c>
      <c r="J1154" t="s">
        <v>1092</v>
      </c>
      <c r="K1154" t="s">
        <v>1093</v>
      </c>
      <c r="L1154" t="s">
        <v>1093</v>
      </c>
      <c r="M1154">
        <v>1</v>
      </c>
      <c r="N1154" t="s">
        <v>615</v>
      </c>
      <c r="O1154">
        <v>1</v>
      </c>
      <c r="P1154" t="s">
        <v>616</v>
      </c>
      <c r="Q1154" t="s">
        <v>626</v>
      </c>
      <c r="R1154">
        <v>2</v>
      </c>
      <c r="S1154">
        <v>1</v>
      </c>
      <c r="T1154" s="60">
        <v>37711</v>
      </c>
      <c r="U1154" s="60">
        <v>37712</v>
      </c>
      <c r="V1154" s="60">
        <v>37712</v>
      </c>
      <c r="W1154" t="s">
        <v>759</v>
      </c>
      <c r="X1154" t="s">
        <v>1134</v>
      </c>
      <c r="Y1154" t="s">
        <v>619</v>
      </c>
      <c r="Z1154">
        <v>2.9999998999999999E-2</v>
      </c>
      <c r="AA1154">
        <v>7.9999998000000003E-2</v>
      </c>
      <c r="AB1154">
        <v>4</v>
      </c>
      <c r="AC1154">
        <v>0</v>
      </c>
      <c r="AD1154">
        <v>5</v>
      </c>
      <c r="AE1154">
        <v>1</v>
      </c>
      <c r="AF1154">
        <v>1</v>
      </c>
      <c r="BP1154" s="60">
        <v>37712</v>
      </c>
      <c r="BQ1154">
        <v>90386464</v>
      </c>
      <c r="BR1154">
        <v>91576968</v>
      </c>
      <c r="BS1154">
        <v>0.98699999000000005</v>
      </c>
      <c r="BT1154">
        <v>1190504.1000000001</v>
      </c>
      <c r="BV1154">
        <v>18969000</v>
      </c>
      <c r="BW1154">
        <v>583217</v>
      </c>
      <c r="BX1154">
        <v>1</v>
      </c>
      <c r="BY1154">
        <v>0</v>
      </c>
      <c r="BZ1154">
        <v>0</v>
      </c>
      <c r="CA1154">
        <v>0</v>
      </c>
      <c r="CC1154">
        <v>-0.10199999999999999</v>
      </c>
      <c r="CE1154">
        <v>-5.5300001000000001E-2</v>
      </c>
      <c r="CG1154">
        <v>1.5599999999999999E-2</v>
      </c>
      <c r="CS1154">
        <v>0</v>
      </c>
      <c r="CT1154">
        <v>0</v>
      </c>
      <c r="CU1154">
        <v>0</v>
      </c>
      <c r="CV1154">
        <v>0.53799998999999998</v>
      </c>
      <c r="CW1154">
        <v>0.43000000999999999</v>
      </c>
      <c r="CX1154">
        <v>0.108</v>
      </c>
      <c r="CY1154">
        <v>0.36200001999999998</v>
      </c>
      <c r="CZ1154">
        <v>0</v>
      </c>
      <c r="DA1154">
        <v>0</v>
      </c>
      <c r="DB1154">
        <v>3.3000000000000002E-2</v>
      </c>
      <c r="DC1154">
        <v>0</v>
      </c>
      <c r="DD1154">
        <v>6.7000002000000003E-2</v>
      </c>
      <c r="DE1154">
        <v>0</v>
      </c>
      <c r="DF1154">
        <v>2005</v>
      </c>
      <c r="DG1154">
        <v>0.11520001000000001</v>
      </c>
      <c r="DH1154">
        <v>4.7000000000000002E-3</v>
      </c>
      <c r="DI1154">
        <v>0.1105</v>
      </c>
      <c r="DJ1154">
        <v>3.0745794999999999E-2</v>
      </c>
      <c r="DK1154">
        <v>3.5445794000000003E-2</v>
      </c>
      <c r="DR1154">
        <v>0</v>
      </c>
      <c r="DS1154">
        <v>0</v>
      </c>
      <c r="DT1154">
        <v>0</v>
      </c>
      <c r="DU1154">
        <v>1</v>
      </c>
      <c r="DV1154">
        <v>502872</v>
      </c>
      <c r="DW1154">
        <v>18969048</v>
      </c>
      <c r="DZ1154">
        <v>37.721423999999999</v>
      </c>
      <c r="EA1154">
        <v>48046</v>
      </c>
      <c r="EB1154">
        <v>49636</v>
      </c>
      <c r="EC1154">
        <v>287341</v>
      </c>
      <c r="ED1154">
        <v>3516133.8</v>
      </c>
      <c r="EF1154">
        <v>12.236798</v>
      </c>
      <c r="EG1154">
        <v>287341</v>
      </c>
      <c r="ES1154">
        <v>0</v>
      </c>
      <c r="EV1154">
        <v>887895</v>
      </c>
      <c r="EW1154">
        <v>1</v>
      </c>
      <c r="EX1154">
        <v>1</v>
      </c>
      <c r="FB1154">
        <v>37795004</v>
      </c>
      <c r="FP1154">
        <v>214131</v>
      </c>
      <c r="FQ1154">
        <v>583217</v>
      </c>
      <c r="FV1154">
        <v>103999</v>
      </c>
      <c r="FW1154">
        <v>901347</v>
      </c>
      <c r="FX1154">
        <v>-11583594</v>
      </c>
      <c r="FZ1154">
        <v>1413451</v>
      </c>
      <c r="GA1154">
        <v>677605</v>
      </c>
      <c r="GB1154">
        <v>2091056</v>
      </c>
      <c r="GG1154">
        <v>77533</v>
      </c>
      <c r="GL1154">
        <v>-108335</v>
      </c>
      <c r="GM1154">
        <v>144582</v>
      </c>
      <c r="GN1154">
        <v>-126017</v>
      </c>
      <c r="GQ1154">
        <v>-8603428</v>
      </c>
      <c r="GR1154">
        <v>-4202224</v>
      </c>
      <c r="GS1154">
        <v>-4028327</v>
      </c>
      <c r="GU1154">
        <v>-132503</v>
      </c>
      <c r="GZ1154">
        <v>-41394</v>
      </c>
      <c r="HB1154">
        <v>-59149</v>
      </c>
      <c r="HE1154">
        <v>-4261373</v>
      </c>
      <c r="HG1154">
        <v>82555328</v>
      </c>
    </row>
    <row r="1155" spans="1:215" x14ac:dyDescent="0.25">
      <c r="A1155">
        <v>83</v>
      </c>
      <c r="B1155" t="s">
        <v>1132</v>
      </c>
      <c r="C1155">
        <v>2004</v>
      </c>
      <c r="E1155" t="s">
        <v>1133</v>
      </c>
      <c r="F1155">
        <v>1921</v>
      </c>
      <c r="G1155">
        <v>0</v>
      </c>
      <c r="I1155">
        <v>0</v>
      </c>
      <c r="J1155" t="s">
        <v>1092</v>
      </c>
      <c r="K1155" t="s">
        <v>1093</v>
      </c>
      <c r="L1155" t="s">
        <v>1093</v>
      </c>
      <c r="M1155">
        <v>1</v>
      </c>
      <c r="N1155" t="s">
        <v>615</v>
      </c>
      <c r="O1155">
        <v>1</v>
      </c>
      <c r="P1155" t="s">
        <v>616</v>
      </c>
      <c r="Q1155" t="s">
        <v>626</v>
      </c>
      <c r="R1155">
        <v>2</v>
      </c>
      <c r="S1155">
        <v>1</v>
      </c>
      <c r="T1155" s="60">
        <v>38077</v>
      </c>
      <c r="U1155" s="60">
        <v>38078</v>
      </c>
      <c r="V1155" s="60">
        <v>38078</v>
      </c>
      <c r="W1155" t="s">
        <v>759</v>
      </c>
      <c r="X1155" t="s">
        <v>1134</v>
      </c>
      <c r="Y1155" t="s">
        <v>619</v>
      </c>
      <c r="Z1155">
        <v>2.9999998999999999E-2</v>
      </c>
      <c r="AA1155">
        <v>7.9999998000000003E-2</v>
      </c>
      <c r="AB1155">
        <v>4</v>
      </c>
      <c r="AC1155">
        <v>0</v>
      </c>
      <c r="AD1155">
        <v>5</v>
      </c>
      <c r="AE1155">
        <v>1</v>
      </c>
      <c r="AF1155">
        <v>1</v>
      </c>
      <c r="BP1155" s="60">
        <v>38078</v>
      </c>
      <c r="BQ1155">
        <v>99631344</v>
      </c>
      <c r="BR1155">
        <v>99135664</v>
      </c>
      <c r="BS1155">
        <v>1.0049999999999999</v>
      </c>
      <c r="BT1155">
        <v>-495679.63</v>
      </c>
      <c r="BV1155">
        <v>19575000</v>
      </c>
      <c r="BW1155">
        <v>1125520</v>
      </c>
      <c r="BX1155">
        <v>1</v>
      </c>
      <c r="BY1155">
        <v>0</v>
      </c>
      <c r="BZ1155">
        <v>0</v>
      </c>
      <c r="CA1155">
        <v>0</v>
      </c>
      <c r="CC1155">
        <v>0.28830001</v>
      </c>
      <c r="CE1155">
        <v>5.9400000000000001E-2</v>
      </c>
      <c r="CG1155">
        <v>5.0500002000000002E-2</v>
      </c>
      <c r="CS1155">
        <v>0</v>
      </c>
      <c r="CT1155">
        <v>0</v>
      </c>
      <c r="CU1155">
        <v>0</v>
      </c>
      <c r="CV1155">
        <v>0.63</v>
      </c>
      <c r="CW1155">
        <v>0.49299999999999999</v>
      </c>
      <c r="CX1155">
        <v>0.13699998999999999</v>
      </c>
      <c r="CY1155">
        <v>0.27700001000000002</v>
      </c>
      <c r="CZ1155">
        <v>0</v>
      </c>
      <c r="DA1155">
        <v>0</v>
      </c>
      <c r="DB1155">
        <v>3.5999997999999998E-2</v>
      </c>
      <c r="DC1155">
        <v>0</v>
      </c>
      <c r="DD1155">
        <v>5.6999995999999997E-2</v>
      </c>
      <c r="DE1155">
        <v>0</v>
      </c>
      <c r="DF1155">
        <v>2006</v>
      </c>
      <c r="DG1155">
        <v>0.1101</v>
      </c>
      <c r="DH1155">
        <v>4.7999999999999996E-3</v>
      </c>
      <c r="DI1155">
        <v>0.10529999</v>
      </c>
      <c r="DJ1155">
        <v>5.7497829E-2</v>
      </c>
      <c r="DK1155">
        <v>6.2297828E-2</v>
      </c>
      <c r="DR1155">
        <v>0</v>
      </c>
      <c r="DS1155">
        <v>0</v>
      </c>
      <c r="DT1155">
        <v>0</v>
      </c>
      <c r="DU1155">
        <v>1</v>
      </c>
      <c r="DV1155">
        <v>507241</v>
      </c>
      <c r="DW1155">
        <v>19575084</v>
      </c>
      <c r="DZ1155">
        <v>38.591290000000001</v>
      </c>
      <c r="EA1155">
        <v>47857</v>
      </c>
      <c r="EB1155">
        <v>47285</v>
      </c>
      <c r="EC1155">
        <v>301528</v>
      </c>
      <c r="ED1155">
        <v>4005914.8</v>
      </c>
      <c r="EF1155">
        <v>13.285382</v>
      </c>
      <c r="EG1155">
        <v>301528</v>
      </c>
      <c r="ES1155">
        <v>0</v>
      </c>
      <c r="EV1155">
        <v>903911</v>
      </c>
      <c r="EW1155">
        <v>1</v>
      </c>
      <c r="EX1155">
        <v>1</v>
      </c>
      <c r="FB1155">
        <v>43880304</v>
      </c>
      <c r="FP1155">
        <v>217335</v>
      </c>
      <c r="FQ1155">
        <v>1125520</v>
      </c>
      <c r="FV1155">
        <v>71830</v>
      </c>
      <c r="FW1155">
        <v>1414685</v>
      </c>
      <c r="FX1155">
        <v>20566540</v>
      </c>
      <c r="FZ1155">
        <v>1249385</v>
      </c>
      <c r="GA1155">
        <v>863002</v>
      </c>
      <c r="GB1155">
        <v>2112387</v>
      </c>
      <c r="GG1155">
        <v>582178</v>
      </c>
      <c r="GL1155">
        <v>-122707</v>
      </c>
      <c r="GM1155">
        <v>103405</v>
      </c>
      <c r="GN1155">
        <v>-87524</v>
      </c>
      <c r="GQ1155">
        <v>24568964</v>
      </c>
      <c r="GR1155">
        <v>-4536279</v>
      </c>
      <c r="GS1155">
        <v>-4313639</v>
      </c>
      <c r="GU1155">
        <v>-149473</v>
      </c>
      <c r="GZ1155">
        <v>-73167</v>
      </c>
      <c r="HB1155">
        <v>-61129</v>
      </c>
      <c r="HE1155">
        <v>-4597408</v>
      </c>
      <c r="HG1155">
        <v>102526880</v>
      </c>
    </row>
    <row r="1156" spans="1:215" x14ac:dyDescent="0.25">
      <c r="A1156">
        <v>83</v>
      </c>
      <c r="B1156" t="s">
        <v>1132</v>
      </c>
      <c r="C1156">
        <v>2005</v>
      </c>
      <c r="E1156" t="s">
        <v>1133</v>
      </c>
      <c r="F1156">
        <v>1921</v>
      </c>
      <c r="G1156">
        <v>0</v>
      </c>
      <c r="I1156">
        <v>0</v>
      </c>
      <c r="J1156" t="s">
        <v>1092</v>
      </c>
      <c r="K1156" t="s">
        <v>1093</v>
      </c>
      <c r="L1156" t="s">
        <v>1093</v>
      </c>
      <c r="M1156">
        <v>1</v>
      </c>
      <c r="N1156" t="s">
        <v>615</v>
      </c>
      <c r="O1156">
        <v>1</v>
      </c>
      <c r="P1156" t="s">
        <v>616</v>
      </c>
      <c r="Q1156" t="s">
        <v>626</v>
      </c>
      <c r="R1156">
        <v>2</v>
      </c>
      <c r="S1156">
        <v>1</v>
      </c>
      <c r="T1156" s="60">
        <v>38442</v>
      </c>
      <c r="U1156" s="60">
        <v>38443</v>
      </c>
      <c r="V1156" s="60">
        <v>38443</v>
      </c>
      <c r="W1156" t="s">
        <v>759</v>
      </c>
      <c r="X1156" t="s">
        <v>1134</v>
      </c>
      <c r="Y1156" t="s">
        <v>619</v>
      </c>
      <c r="Z1156">
        <v>2.9999998999999999E-2</v>
      </c>
      <c r="AA1156">
        <v>7.9999998000000003E-2</v>
      </c>
      <c r="AB1156">
        <v>4</v>
      </c>
      <c r="AC1156">
        <v>0</v>
      </c>
      <c r="AD1156">
        <v>5</v>
      </c>
      <c r="AE1156">
        <v>1</v>
      </c>
      <c r="AF1156">
        <v>1</v>
      </c>
      <c r="BP1156" s="60">
        <v>38443</v>
      </c>
      <c r="BQ1156">
        <v>105088096</v>
      </c>
      <c r="BR1156">
        <v>102224000</v>
      </c>
      <c r="BS1156">
        <v>1.0280179</v>
      </c>
      <c r="BT1156">
        <v>-2864099.5</v>
      </c>
      <c r="BV1156">
        <v>20218000</v>
      </c>
      <c r="BW1156">
        <v>2509503</v>
      </c>
      <c r="BX1156">
        <v>1</v>
      </c>
      <c r="BY1156">
        <v>0</v>
      </c>
      <c r="BZ1156">
        <v>0</v>
      </c>
      <c r="CA1156">
        <v>0</v>
      </c>
      <c r="CC1156">
        <v>8.5100002999999994E-2</v>
      </c>
      <c r="CE1156">
        <v>7.8799999999999995E-2</v>
      </c>
      <c r="CG1156">
        <v>3.3399999E-2</v>
      </c>
      <c r="CS1156">
        <v>0</v>
      </c>
      <c r="CT1156">
        <v>0</v>
      </c>
      <c r="CU1156">
        <v>0</v>
      </c>
      <c r="CV1156">
        <v>0.63700002</v>
      </c>
      <c r="CW1156">
        <v>0.498</v>
      </c>
      <c r="CX1156">
        <v>0.13900000000000001</v>
      </c>
      <c r="CY1156">
        <v>0.26299998000000002</v>
      </c>
      <c r="CZ1156">
        <v>0</v>
      </c>
      <c r="DA1156">
        <v>0</v>
      </c>
      <c r="DB1156">
        <v>3.6999999999999998E-2</v>
      </c>
      <c r="DC1156">
        <v>0</v>
      </c>
      <c r="DD1156">
        <v>6.3000001E-2</v>
      </c>
      <c r="DE1156">
        <v>0</v>
      </c>
      <c r="DF1156">
        <v>2007</v>
      </c>
      <c r="DG1156">
        <v>0.1038</v>
      </c>
      <c r="DH1156">
        <v>5.0000000000000001E-3</v>
      </c>
      <c r="DI1156">
        <v>9.8800003999999997E-2</v>
      </c>
      <c r="DJ1156">
        <v>0.12412222000000001</v>
      </c>
      <c r="DK1156">
        <v>0.12912220999999999</v>
      </c>
      <c r="DR1156">
        <v>0</v>
      </c>
      <c r="DS1156">
        <v>0</v>
      </c>
      <c r="DT1156">
        <v>0</v>
      </c>
      <c r="DU1156">
        <v>1</v>
      </c>
      <c r="DV1156">
        <v>508856</v>
      </c>
      <c r="DW1156">
        <v>20218298</v>
      </c>
      <c r="DZ1156">
        <v>39.732849000000002</v>
      </c>
      <c r="EA1156">
        <v>45380</v>
      </c>
      <c r="EB1156">
        <v>53095</v>
      </c>
      <c r="EC1156">
        <v>306531</v>
      </c>
      <c r="ED1156">
        <v>4213445</v>
      </c>
      <c r="EF1156">
        <v>13.745576</v>
      </c>
      <c r="EG1156">
        <v>306531</v>
      </c>
      <c r="ES1156">
        <v>0</v>
      </c>
      <c r="EV1156">
        <v>913862</v>
      </c>
      <c r="EW1156">
        <v>1</v>
      </c>
      <c r="EX1156">
        <v>1</v>
      </c>
      <c r="FB1156">
        <v>45679072</v>
      </c>
      <c r="FP1156">
        <v>224459</v>
      </c>
      <c r="FQ1156">
        <v>2509503</v>
      </c>
      <c r="FV1156">
        <v>82462</v>
      </c>
      <c r="FW1156">
        <v>2816424</v>
      </c>
      <c r="FX1156">
        <v>5601938</v>
      </c>
      <c r="FZ1156">
        <v>1177659</v>
      </c>
      <c r="GA1156">
        <v>1049011</v>
      </c>
      <c r="GB1156">
        <v>2226670</v>
      </c>
      <c r="GG1156">
        <v>518619</v>
      </c>
      <c r="GL1156">
        <v>-157002</v>
      </c>
      <c r="GM1156">
        <v>270280</v>
      </c>
      <c r="GN1156">
        <v>-248958</v>
      </c>
      <c r="GQ1156">
        <v>11027971</v>
      </c>
      <c r="GR1156">
        <v>-4764652</v>
      </c>
      <c r="GS1156">
        <v>-4601033</v>
      </c>
      <c r="GU1156">
        <v>-151265</v>
      </c>
      <c r="GZ1156">
        <v>-12354</v>
      </c>
      <c r="HB1156">
        <v>-56748</v>
      </c>
      <c r="HE1156">
        <v>-4821400</v>
      </c>
      <c r="HG1156">
        <v>108733456</v>
      </c>
    </row>
    <row r="1157" spans="1:215" x14ac:dyDescent="0.25">
      <c r="A1157">
        <v>83</v>
      </c>
      <c r="B1157" t="s">
        <v>1132</v>
      </c>
      <c r="C1157">
        <v>2006</v>
      </c>
      <c r="E1157" t="s">
        <v>1133</v>
      </c>
      <c r="F1157">
        <v>1921</v>
      </c>
      <c r="G1157">
        <v>0</v>
      </c>
      <c r="I1157">
        <v>0</v>
      </c>
      <c r="J1157" t="s">
        <v>1092</v>
      </c>
      <c r="K1157" t="s">
        <v>1093</v>
      </c>
      <c r="L1157" t="s">
        <v>1093</v>
      </c>
      <c r="M1157">
        <v>1</v>
      </c>
      <c r="N1157" t="s">
        <v>615</v>
      </c>
      <c r="O1157">
        <v>1</v>
      </c>
      <c r="P1157" t="s">
        <v>616</v>
      </c>
      <c r="Q1157" t="s">
        <v>626</v>
      </c>
      <c r="R1157">
        <v>2</v>
      </c>
      <c r="S1157">
        <v>1</v>
      </c>
      <c r="T1157" s="60">
        <v>38807</v>
      </c>
      <c r="U1157" s="60">
        <v>38808</v>
      </c>
      <c r="V1157" s="60">
        <v>38808</v>
      </c>
      <c r="W1157" t="s">
        <v>759</v>
      </c>
      <c r="X1157" t="s">
        <v>1134</v>
      </c>
      <c r="Y1157" t="s">
        <v>619</v>
      </c>
      <c r="Z1157">
        <v>2.9999998999999999E-2</v>
      </c>
      <c r="AA1157">
        <v>7.9999998000000003E-2</v>
      </c>
      <c r="AB1157">
        <v>4</v>
      </c>
      <c r="AC1157">
        <v>0</v>
      </c>
      <c r="AD1157">
        <v>5</v>
      </c>
      <c r="AE1157">
        <v>1</v>
      </c>
      <c r="AF1157">
        <v>1</v>
      </c>
      <c r="BP1157" s="60">
        <v>38808</v>
      </c>
      <c r="BQ1157">
        <v>112209232</v>
      </c>
      <c r="BR1157">
        <v>107785000</v>
      </c>
      <c r="BS1157">
        <v>1.0410469</v>
      </c>
      <c r="BT1157">
        <v>-4424233.5</v>
      </c>
      <c r="BV1157">
        <v>20919000</v>
      </c>
      <c r="BW1157">
        <v>2348721</v>
      </c>
      <c r="BX1157">
        <v>1</v>
      </c>
      <c r="BY1157">
        <v>0</v>
      </c>
      <c r="BZ1157">
        <v>0</v>
      </c>
      <c r="CA1157">
        <v>0</v>
      </c>
      <c r="CC1157">
        <v>0.1459</v>
      </c>
      <c r="CE1157">
        <v>0.1701</v>
      </c>
      <c r="CG1157">
        <v>8.1299997999999998E-2</v>
      </c>
      <c r="CJ1157">
        <v>9.6000001000000001E-2</v>
      </c>
      <c r="CS1157">
        <v>0</v>
      </c>
      <c r="CT1157">
        <v>0</v>
      </c>
      <c r="CU1157">
        <v>0</v>
      </c>
      <c r="CV1157">
        <v>0.63</v>
      </c>
      <c r="CW1157">
        <v>0.48700001999999998</v>
      </c>
      <c r="CX1157">
        <v>0.14300001000000001</v>
      </c>
      <c r="CY1157">
        <v>0.214</v>
      </c>
      <c r="CZ1157">
        <v>0</v>
      </c>
      <c r="DA1157">
        <v>0</v>
      </c>
      <c r="DB1157">
        <v>3.9000000999999999E-2</v>
      </c>
      <c r="DC1157">
        <v>4.6999998000000001E-2</v>
      </c>
      <c r="DD1157">
        <v>7.0000000000000007E-2</v>
      </c>
      <c r="DE1157">
        <v>0</v>
      </c>
      <c r="DF1157">
        <v>2008</v>
      </c>
      <c r="DG1157">
        <v>9.5399998E-2</v>
      </c>
      <c r="DH1157">
        <v>5.0000000000000001E-3</v>
      </c>
      <c r="DI1157">
        <v>9.0400003000000007E-2</v>
      </c>
      <c r="DJ1157">
        <v>0.11227693</v>
      </c>
      <c r="DK1157">
        <v>0.11727693</v>
      </c>
      <c r="DR1157">
        <v>0</v>
      </c>
      <c r="DS1157">
        <v>0</v>
      </c>
      <c r="DT1157">
        <v>0</v>
      </c>
      <c r="DU1157">
        <v>1</v>
      </c>
      <c r="DV1157">
        <v>513016</v>
      </c>
      <c r="DW1157">
        <v>20918992</v>
      </c>
      <c r="DZ1157">
        <v>40.776488999999998</v>
      </c>
      <c r="EA1157">
        <v>44760</v>
      </c>
      <c r="EB1157">
        <v>54654</v>
      </c>
      <c r="EC1157">
        <v>313837</v>
      </c>
      <c r="ED1157">
        <v>4483757</v>
      </c>
      <c r="EF1157">
        <v>14.286898000000001</v>
      </c>
      <c r="EG1157">
        <v>313837</v>
      </c>
      <c r="ES1157">
        <v>0</v>
      </c>
      <c r="EV1157">
        <v>926267</v>
      </c>
      <c r="EW1157">
        <v>1</v>
      </c>
      <c r="EX1157">
        <v>1</v>
      </c>
      <c r="FB1157">
        <v>48601324</v>
      </c>
      <c r="FP1157">
        <v>237686</v>
      </c>
      <c r="FQ1157">
        <v>2348721</v>
      </c>
      <c r="FV1157">
        <v>79731</v>
      </c>
      <c r="FW1157">
        <v>2666138</v>
      </c>
      <c r="FX1157">
        <v>12270935</v>
      </c>
      <c r="FZ1157">
        <v>1252488</v>
      </c>
      <c r="GA1157">
        <v>1111088</v>
      </c>
      <c r="GB1157">
        <v>2363576</v>
      </c>
      <c r="GG1157">
        <v>448350</v>
      </c>
      <c r="GL1157">
        <v>-156977</v>
      </c>
      <c r="GM1157">
        <v>689545</v>
      </c>
      <c r="GN1157">
        <v>-655763</v>
      </c>
      <c r="GQ1157">
        <v>17625804</v>
      </c>
      <c r="GR1157">
        <v>-5081536</v>
      </c>
      <c r="GS1157">
        <v>-4888834</v>
      </c>
      <c r="GU1157">
        <v>-149847</v>
      </c>
      <c r="GZ1157">
        <v>-42855</v>
      </c>
      <c r="HB1157">
        <v>-68836</v>
      </c>
      <c r="HE1157">
        <v>-5150372</v>
      </c>
      <c r="HG1157">
        <v>121208880</v>
      </c>
    </row>
    <row r="1158" spans="1:215" x14ac:dyDescent="0.25">
      <c r="A1158">
        <v>83</v>
      </c>
      <c r="B1158" t="s">
        <v>1132</v>
      </c>
      <c r="C1158">
        <v>2007</v>
      </c>
      <c r="E1158" t="s">
        <v>1133</v>
      </c>
      <c r="F1158">
        <v>1921</v>
      </c>
      <c r="G1158">
        <v>0</v>
      </c>
      <c r="I1158">
        <v>0</v>
      </c>
      <c r="J1158" t="s">
        <v>1092</v>
      </c>
      <c r="K1158" t="s">
        <v>1093</v>
      </c>
      <c r="L1158" t="s">
        <v>1093</v>
      </c>
      <c r="M1158">
        <v>1</v>
      </c>
      <c r="N1158" t="s">
        <v>615</v>
      </c>
      <c r="O1158">
        <v>1</v>
      </c>
      <c r="P1158" t="s">
        <v>616</v>
      </c>
      <c r="Q1158" t="s">
        <v>626</v>
      </c>
      <c r="R1158">
        <v>2</v>
      </c>
      <c r="S1158">
        <v>1</v>
      </c>
      <c r="T1158" s="60">
        <v>39172</v>
      </c>
      <c r="U1158" s="60">
        <v>39173</v>
      </c>
      <c r="V1158" s="60">
        <v>39173</v>
      </c>
      <c r="W1158" t="s">
        <v>759</v>
      </c>
      <c r="X1158" t="s">
        <v>1134</v>
      </c>
      <c r="Y1158" t="s">
        <v>619</v>
      </c>
      <c r="Z1158">
        <v>2.9999998999999999E-2</v>
      </c>
      <c r="AA1158">
        <v>7.9999998000000003E-2</v>
      </c>
      <c r="AB1158">
        <v>4</v>
      </c>
      <c r="AC1158">
        <v>0</v>
      </c>
      <c r="AD1158">
        <v>5</v>
      </c>
      <c r="AE1158">
        <v>1</v>
      </c>
      <c r="AF1158">
        <v>1</v>
      </c>
      <c r="BP1158" s="60">
        <v>39173</v>
      </c>
      <c r="BQ1158">
        <v>121116224</v>
      </c>
      <c r="BR1158">
        <v>114525000</v>
      </c>
      <c r="BS1158">
        <v>1.0575527</v>
      </c>
      <c r="BT1158">
        <v>-6591223.5</v>
      </c>
      <c r="BV1158">
        <v>22018000</v>
      </c>
      <c r="BW1158">
        <v>2216087</v>
      </c>
      <c r="BX1158">
        <v>1</v>
      </c>
      <c r="BY1158">
        <v>0</v>
      </c>
      <c r="BZ1158">
        <v>0</v>
      </c>
      <c r="CA1158">
        <v>0</v>
      </c>
      <c r="CC1158">
        <v>0.1258</v>
      </c>
      <c r="CE1158">
        <v>0.1186</v>
      </c>
      <c r="CG1158">
        <v>0.1012</v>
      </c>
      <c r="CJ1158">
        <v>9.7700007000000005E-2</v>
      </c>
      <c r="CS1158">
        <v>0</v>
      </c>
      <c r="CT1158">
        <v>0</v>
      </c>
      <c r="CU1158">
        <v>0</v>
      </c>
      <c r="CV1158">
        <v>0.58299999999999996</v>
      </c>
      <c r="CW1158">
        <v>0.42200001999999998</v>
      </c>
      <c r="CX1158">
        <v>0.161</v>
      </c>
      <c r="CY1158">
        <v>0.223</v>
      </c>
      <c r="CZ1158">
        <v>0</v>
      </c>
      <c r="DA1158">
        <v>0</v>
      </c>
      <c r="DB1158">
        <v>4.3999999999999997E-2</v>
      </c>
      <c r="DC1158">
        <v>5.5E-2</v>
      </c>
      <c r="DD1158">
        <v>9.4999999000000002E-2</v>
      </c>
      <c r="DE1158">
        <v>0</v>
      </c>
      <c r="DF1158">
        <v>2009</v>
      </c>
      <c r="DG1158">
        <v>8.5600003999999993E-2</v>
      </c>
      <c r="DH1158">
        <v>5.1000000000000004E-3</v>
      </c>
      <c r="DI1158">
        <v>8.0499999000000003E-2</v>
      </c>
      <c r="DJ1158">
        <v>0.10064888</v>
      </c>
      <c r="DK1158">
        <v>0.10574888</v>
      </c>
      <c r="DR1158">
        <v>0</v>
      </c>
      <c r="DS1158">
        <v>0</v>
      </c>
      <c r="DT1158">
        <v>0</v>
      </c>
      <c r="DU1158">
        <v>1</v>
      </c>
      <c r="DV1158">
        <v>519203</v>
      </c>
      <c r="DW1158">
        <v>22018244</v>
      </c>
      <c r="DZ1158">
        <v>42.407775999999998</v>
      </c>
      <c r="EA1158">
        <v>44933</v>
      </c>
      <c r="EB1158">
        <v>55899</v>
      </c>
      <c r="EC1158">
        <v>321113</v>
      </c>
      <c r="ED1158">
        <v>4756111</v>
      </c>
      <c r="EF1158">
        <v>14.811330999999999</v>
      </c>
      <c r="EG1158">
        <v>273420</v>
      </c>
      <c r="EH1158">
        <v>4301910</v>
      </c>
      <c r="EN1158">
        <v>20296</v>
      </c>
      <c r="EO1158">
        <v>240500.13</v>
      </c>
      <c r="EP1158">
        <v>27397</v>
      </c>
      <c r="ES1158">
        <v>0</v>
      </c>
      <c r="EV1158">
        <v>941148</v>
      </c>
      <c r="EW1158">
        <v>1</v>
      </c>
      <c r="EX1158">
        <v>1</v>
      </c>
      <c r="FB1158">
        <v>54944964</v>
      </c>
      <c r="FI1158">
        <v>133044448</v>
      </c>
      <c r="FP1158">
        <v>247237</v>
      </c>
      <c r="FQ1158">
        <v>2216087</v>
      </c>
      <c r="FV1158">
        <v>110929</v>
      </c>
      <c r="FW1158">
        <v>2574253</v>
      </c>
      <c r="FX1158">
        <v>11507400</v>
      </c>
      <c r="FZ1158">
        <v>1543954</v>
      </c>
      <c r="GA1158">
        <v>1329084</v>
      </c>
      <c r="GB1158">
        <v>2873038</v>
      </c>
      <c r="GG1158">
        <v>537584</v>
      </c>
      <c r="GL1158">
        <v>-148225</v>
      </c>
      <c r="GM1158">
        <v>1061535</v>
      </c>
      <c r="GN1158">
        <v>-1027834</v>
      </c>
      <c r="GQ1158">
        <v>17377752</v>
      </c>
      <c r="GR1158">
        <v>-5381908</v>
      </c>
      <c r="GS1158">
        <v>-5182851</v>
      </c>
      <c r="GU1158">
        <v>-153660</v>
      </c>
      <c r="GZ1158">
        <v>-45397</v>
      </c>
      <c r="HB1158">
        <v>-69893</v>
      </c>
      <c r="HE1158">
        <v>-5451801</v>
      </c>
      <c r="HG1158">
        <v>133134832</v>
      </c>
    </row>
    <row r="1159" spans="1:215" x14ac:dyDescent="0.25">
      <c r="A1159">
        <v>83</v>
      </c>
      <c r="B1159" t="s">
        <v>1132</v>
      </c>
      <c r="C1159">
        <v>2008</v>
      </c>
      <c r="E1159" t="s">
        <v>1133</v>
      </c>
      <c r="F1159">
        <v>1921</v>
      </c>
      <c r="G1159">
        <v>0</v>
      </c>
      <c r="I1159">
        <v>0</v>
      </c>
      <c r="J1159" t="s">
        <v>1092</v>
      </c>
      <c r="K1159" t="s">
        <v>1093</v>
      </c>
      <c r="L1159" t="s">
        <v>1093</v>
      </c>
      <c r="M1159">
        <v>1</v>
      </c>
      <c r="N1159" t="s">
        <v>615</v>
      </c>
      <c r="O1159">
        <v>1</v>
      </c>
      <c r="P1159" t="s">
        <v>616</v>
      </c>
      <c r="Q1159" t="s">
        <v>626</v>
      </c>
      <c r="R1159">
        <v>2</v>
      </c>
      <c r="S1159">
        <v>1</v>
      </c>
      <c r="T1159" s="60">
        <v>39538</v>
      </c>
      <c r="U1159" s="60">
        <v>39539</v>
      </c>
      <c r="V1159" s="60">
        <v>39539</v>
      </c>
      <c r="W1159" t="s">
        <v>759</v>
      </c>
      <c r="X1159" t="s">
        <v>1134</v>
      </c>
      <c r="Y1159" t="s">
        <v>619</v>
      </c>
      <c r="Z1159">
        <v>2.9999998999999999E-2</v>
      </c>
      <c r="AA1159">
        <v>7.9999998000000003E-2</v>
      </c>
      <c r="AB1159">
        <v>4</v>
      </c>
      <c r="AC1159">
        <v>0</v>
      </c>
      <c r="AD1159">
        <v>5</v>
      </c>
      <c r="AE1159">
        <v>1</v>
      </c>
      <c r="AF1159">
        <v>1</v>
      </c>
      <c r="BP1159" s="60">
        <v>39539</v>
      </c>
      <c r="BQ1159">
        <v>128916128</v>
      </c>
      <c r="BR1159">
        <v>120183000</v>
      </c>
      <c r="BS1159">
        <v>1.0726652000000001</v>
      </c>
      <c r="BT1159">
        <v>-8733124</v>
      </c>
      <c r="BV1159">
        <v>22779000</v>
      </c>
      <c r="BW1159">
        <v>2134954</v>
      </c>
      <c r="BX1159">
        <v>1</v>
      </c>
      <c r="BY1159">
        <v>0</v>
      </c>
      <c r="BZ1159">
        <v>0</v>
      </c>
      <c r="CA1159">
        <v>0</v>
      </c>
      <c r="CC1159">
        <v>2.5599998999999998E-2</v>
      </c>
      <c r="CE1159">
        <v>9.7799994000000001E-2</v>
      </c>
      <c r="CG1159">
        <v>0.13089999999999999</v>
      </c>
      <c r="CJ1159">
        <v>7.1699999E-2</v>
      </c>
      <c r="CS1159">
        <v>0</v>
      </c>
      <c r="CT1159">
        <v>0</v>
      </c>
      <c r="CU1159">
        <v>0</v>
      </c>
      <c r="CV1159">
        <v>0.54000002000000003</v>
      </c>
      <c r="CW1159">
        <v>0.38</v>
      </c>
      <c r="CX1159">
        <v>0.16</v>
      </c>
      <c r="CY1159">
        <v>0.24299999</v>
      </c>
      <c r="CZ1159">
        <v>0</v>
      </c>
      <c r="DA1159">
        <v>0</v>
      </c>
      <c r="DB1159">
        <v>5.8000002000000002E-2</v>
      </c>
      <c r="DC1159">
        <v>4.1999999000000003E-2</v>
      </c>
      <c r="DD1159">
        <v>0.11700000000000001</v>
      </c>
      <c r="DE1159">
        <v>0</v>
      </c>
      <c r="DF1159">
        <v>2010</v>
      </c>
      <c r="DG1159">
        <v>7.4900000999999994E-2</v>
      </c>
      <c r="DH1159">
        <v>5.1999999999999998E-3</v>
      </c>
      <c r="DI1159">
        <v>6.9699995000000001E-2</v>
      </c>
      <c r="DJ1159">
        <v>9.3724661000000001E-2</v>
      </c>
      <c r="DK1159">
        <v>9.8924658999999998E-2</v>
      </c>
      <c r="DR1159">
        <v>0</v>
      </c>
      <c r="DS1159">
        <v>0</v>
      </c>
      <c r="DT1159">
        <v>0</v>
      </c>
      <c r="DU1159">
        <v>1</v>
      </c>
      <c r="DV1159">
        <v>528435</v>
      </c>
      <c r="DW1159">
        <v>22778912</v>
      </c>
      <c r="DZ1159">
        <v>43.106364999999997</v>
      </c>
      <c r="EA1159">
        <v>45904</v>
      </c>
      <c r="EB1159">
        <v>59087</v>
      </c>
      <c r="EC1159">
        <v>328726</v>
      </c>
      <c r="ED1159">
        <v>5100721</v>
      </c>
      <c r="EF1159">
        <v>15.516634</v>
      </c>
      <c r="EG1159">
        <v>280107</v>
      </c>
      <c r="EH1159">
        <v>4620334.5</v>
      </c>
      <c r="EN1159">
        <v>20491</v>
      </c>
      <c r="EO1159">
        <v>249105.7</v>
      </c>
      <c r="EP1159">
        <v>28128</v>
      </c>
      <c r="ES1159">
        <v>0</v>
      </c>
      <c r="EV1159">
        <v>962152</v>
      </c>
      <c r="EW1159">
        <v>1</v>
      </c>
      <c r="EX1159">
        <v>1</v>
      </c>
      <c r="FB1159">
        <v>54944964</v>
      </c>
      <c r="FI1159">
        <v>132393848</v>
      </c>
      <c r="FN1159">
        <v>-26068</v>
      </c>
      <c r="FP1159">
        <v>263098</v>
      </c>
      <c r="FQ1159">
        <v>2134954</v>
      </c>
      <c r="FV1159">
        <v>98703</v>
      </c>
      <c r="FW1159">
        <v>2496755</v>
      </c>
      <c r="FX1159">
        <v>-1093893</v>
      </c>
      <c r="FZ1159">
        <v>1680485</v>
      </c>
      <c r="GA1159">
        <v>1751646</v>
      </c>
      <c r="GB1159">
        <v>3432131</v>
      </c>
      <c r="GG1159">
        <v>498043</v>
      </c>
      <c r="GL1159">
        <v>-245920</v>
      </c>
      <c r="GM1159">
        <v>1135537</v>
      </c>
      <c r="GN1159">
        <v>-1035365</v>
      </c>
      <c r="GO1159">
        <v>-1009297</v>
      </c>
      <c r="GQ1159">
        <v>5187288</v>
      </c>
      <c r="GR1159">
        <v>-5769596</v>
      </c>
      <c r="GS1159">
        <v>-5554093</v>
      </c>
      <c r="GU1159">
        <v>-169688</v>
      </c>
      <c r="GZ1159">
        <v>-45815</v>
      </c>
      <c r="HB1159">
        <v>-78849</v>
      </c>
      <c r="HE1159">
        <v>-5848445</v>
      </c>
      <c r="HG1159">
        <v>132473680</v>
      </c>
    </row>
    <row r="1160" spans="1:215" x14ac:dyDescent="0.25">
      <c r="A1160">
        <v>83</v>
      </c>
      <c r="B1160" t="s">
        <v>1132</v>
      </c>
      <c r="C1160">
        <v>2009</v>
      </c>
      <c r="E1160" t="s">
        <v>1133</v>
      </c>
      <c r="F1160">
        <v>1921</v>
      </c>
      <c r="G1160">
        <v>0</v>
      </c>
      <c r="I1160">
        <v>0</v>
      </c>
      <c r="J1160" t="s">
        <v>1092</v>
      </c>
      <c r="K1160" t="s">
        <v>1093</v>
      </c>
      <c r="L1160" t="s">
        <v>1093</v>
      </c>
      <c r="M1160">
        <v>1</v>
      </c>
      <c r="N1160" t="s">
        <v>615</v>
      </c>
      <c r="O1160">
        <v>1</v>
      </c>
      <c r="P1160" t="s">
        <v>616</v>
      </c>
      <c r="Q1160" t="s">
        <v>626</v>
      </c>
      <c r="R1160">
        <v>2</v>
      </c>
      <c r="S1160">
        <v>1</v>
      </c>
      <c r="T1160" s="60">
        <v>39903</v>
      </c>
      <c r="U1160" s="60">
        <v>39904</v>
      </c>
      <c r="V1160" s="60">
        <v>39904</v>
      </c>
      <c r="W1160" t="s">
        <v>759</v>
      </c>
      <c r="X1160" t="s">
        <v>1134</v>
      </c>
      <c r="Y1160" t="s">
        <v>619</v>
      </c>
      <c r="Z1160">
        <v>2.9999998999999999E-2</v>
      </c>
      <c r="AA1160">
        <v>7.9999998000000003E-2</v>
      </c>
      <c r="AB1160">
        <v>4</v>
      </c>
      <c r="AC1160">
        <v>0</v>
      </c>
      <c r="AD1160">
        <v>5</v>
      </c>
      <c r="AE1160">
        <v>1</v>
      </c>
      <c r="AF1160">
        <v>1</v>
      </c>
      <c r="BP1160" s="60">
        <v>39904</v>
      </c>
      <c r="BQ1160">
        <v>126437816</v>
      </c>
      <c r="BR1160">
        <v>125136000</v>
      </c>
      <c r="BS1160">
        <v>1.0104032000000001</v>
      </c>
      <c r="BT1160">
        <v>-1301817.6000000001</v>
      </c>
      <c r="BV1160">
        <v>24099000</v>
      </c>
      <c r="BW1160">
        <v>1963413</v>
      </c>
      <c r="BX1160">
        <v>1</v>
      </c>
      <c r="BY1160">
        <v>0</v>
      </c>
      <c r="BZ1160">
        <v>0</v>
      </c>
      <c r="CA1160">
        <v>0</v>
      </c>
      <c r="CC1160">
        <v>-0.26379999999999998</v>
      </c>
      <c r="CE1160">
        <v>-5.2699997999999998E-2</v>
      </c>
      <c r="CG1160">
        <v>1.11E-2</v>
      </c>
      <c r="CJ1160">
        <v>3.0599999999999999E-2</v>
      </c>
      <c r="CS1160">
        <v>0</v>
      </c>
      <c r="CT1160">
        <v>0</v>
      </c>
      <c r="CU1160">
        <v>0</v>
      </c>
      <c r="CV1160">
        <v>0.43900001</v>
      </c>
      <c r="CW1160">
        <v>0.315</v>
      </c>
      <c r="CX1160">
        <v>0.124</v>
      </c>
      <c r="CY1160">
        <v>0.34200001000000002</v>
      </c>
      <c r="CZ1160">
        <v>0</v>
      </c>
      <c r="DA1160">
        <v>0</v>
      </c>
      <c r="DB1160">
        <v>6.4999998000000003E-2</v>
      </c>
      <c r="DC1160">
        <v>3.5000000000000003E-2</v>
      </c>
      <c r="DD1160">
        <v>0.11899999999999999</v>
      </c>
      <c r="DE1160">
        <v>0</v>
      </c>
      <c r="DF1160">
        <v>2011</v>
      </c>
      <c r="DG1160">
        <v>0.11310001</v>
      </c>
      <c r="DH1160">
        <v>5.1999999999999998E-3</v>
      </c>
      <c r="DI1160">
        <v>0.1079</v>
      </c>
      <c r="DJ1160">
        <v>8.1472798999999999E-2</v>
      </c>
      <c r="DK1160">
        <v>8.6672797999999995E-2</v>
      </c>
      <c r="DR1160">
        <v>0</v>
      </c>
      <c r="DS1160">
        <v>0</v>
      </c>
      <c r="DT1160">
        <v>0</v>
      </c>
      <c r="DU1160">
        <v>1</v>
      </c>
      <c r="DV1160">
        <v>530023</v>
      </c>
      <c r="DW1160">
        <v>24099330</v>
      </c>
      <c r="DZ1160">
        <v>45.46846</v>
      </c>
      <c r="EA1160">
        <v>46425</v>
      </c>
      <c r="EB1160">
        <v>60695</v>
      </c>
      <c r="EC1160">
        <v>336273</v>
      </c>
      <c r="ED1160">
        <v>5424540.5</v>
      </c>
      <c r="EF1160">
        <v>16.131359</v>
      </c>
      <c r="EG1160">
        <v>286603</v>
      </c>
      <c r="EH1160">
        <v>4929277</v>
      </c>
      <c r="EN1160">
        <v>20774</v>
      </c>
      <c r="EO1160">
        <v>245183.09</v>
      </c>
      <c r="EP1160">
        <v>28896</v>
      </c>
      <c r="ES1160">
        <v>0</v>
      </c>
      <c r="EV1160">
        <v>973416</v>
      </c>
      <c r="EW1160">
        <v>1</v>
      </c>
      <c r="EX1160">
        <v>1</v>
      </c>
      <c r="FB1160">
        <v>57419304</v>
      </c>
      <c r="FI1160">
        <v>94175968</v>
      </c>
      <c r="FN1160">
        <v>-39177</v>
      </c>
      <c r="FP1160">
        <v>268991</v>
      </c>
      <c r="FQ1160">
        <v>1963413</v>
      </c>
      <c r="FV1160">
        <v>89042</v>
      </c>
      <c r="FW1160">
        <v>2321446</v>
      </c>
      <c r="FX1160">
        <v>-37166112</v>
      </c>
      <c r="FZ1160">
        <v>1463971</v>
      </c>
      <c r="GA1160">
        <v>1301410</v>
      </c>
      <c r="GB1160">
        <v>2765381</v>
      </c>
      <c r="GG1160">
        <v>189187</v>
      </c>
      <c r="GL1160">
        <v>-308331</v>
      </c>
      <c r="GM1160">
        <v>464037</v>
      </c>
      <c r="GN1160">
        <v>-312442</v>
      </c>
      <c r="GO1160">
        <v>-273265</v>
      </c>
      <c r="GQ1160">
        <v>-32046834</v>
      </c>
      <c r="GR1160">
        <v>-6097772</v>
      </c>
      <c r="GS1160">
        <v>-5870840</v>
      </c>
      <c r="GU1160">
        <v>-173580</v>
      </c>
      <c r="GZ1160">
        <v>-53352</v>
      </c>
      <c r="HB1160">
        <v>-86727</v>
      </c>
      <c r="HE1160">
        <v>-6184499</v>
      </c>
      <c r="HG1160">
        <v>94242344</v>
      </c>
    </row>
    <row r="1161" spans="1:215" x14ac:dyDescent="0.25">
      <c r="A1161">
        <v>83</v>
      </c>
      <c r="B1161" t="s">
        <v>1132</v>
      </c>
      <c r="C1161">
        <v>2010</v>
      </c>
      <c r="E1161" t="s">
        <v>1133</v>
      </c>
      <c r="F1161">
        <v>1921</v>
      </c>
      <c r="G1161">
        <v>0</v>
      </c>
      <c r="I1161">
        <v>0</v>
      </c>
      <c r="J1161" t="s">
        <v>1092</v>
      </c>
      <c r="K1161" t="s">
        <v>1093</v>
      </c>
      <c r="L1161" t="s">
        <v>1093</v>
      </c>
      <c r="M1161">
        <v>1</v>
      </c>
      <c r="N1161" t="s">
        <v>615</v>
      </c>
      <c r="O1161">
        <v>1</v>
      </c>
      <c r="P1161" t="s">
        <v>616</v>
      </c>
      <c r="Q1161" t="s">
        <v>626</v>
      </c>
      <c r="R1161">
        <v>2</v>
      </c>
      <c r="S1161">
        <v>1</v>
      </c>
      <c r="T1161" s="60">
        <v>40268</v>
      </c>
      <c r="U1161" s="60">
        <v>40269</v>
      </c>
      <c r="V1161" s="60">
        <v>40269</v>
      </c>
      <c r="W1161" t="s">
        <v>759</v>
      </c>
      <c r="X1161" t="s">
        <v>1134</v>
      </c>
      <c r="Y1161" t="s">
        <v>619</v>
      </c>
      <c r="Z1161">
        <v>2.9999998999999999E-2</v>
      </c>
      <c r="AA1161">
        <v>7.9999998000000003E-2</v>
      </c>
      <c r="AB1161">
        <v>4</v>
      </c>
      <c r="AC1161">
        <v>0</v>
      </c>
      <c r="AD1161">
        <v>5</v>
      </c>
      <c r="AE1161">
        <v>1</v>
      </c>
      <c r="AF1161">
        <v>1</v>
      </c>
      <c r="BP1161" s="60">
        <v>40269</v>
      </c>
      <c r="BQ1161">
        <v>125482264</v>
      </c>
      <c r="BR1161">
        <v>133574000</v>
      </c>
      <c r="BS1161">
        <v>0.93942130000000001</v>
      </c>
      <c r="BT1161">
        <v>8091733</v>
      </c>
      <c r="BV1161">
        <v>24972000</v>
      </c>
      <c r="BW1161">
        <v>1879209</v>
      </c>
      <c r="BX1161">
        <v>1</v>
      </c>
      <c r="BY1161">
        <v>0</v>
      </c>
      <c r="BZ1161">
        <v>0</v>
      </c>
      <c r="CA1161">
        <v>0</v>
      </c>
      <c r="CC1161">
        <v>0.25870000999999998</v>
      </c>
      <c r="CE1161">
        <v>-1.6799998999999999E-2</v>
      </c>
      <c r="CG1161">
        <v>4.1599999999999998E-2</v>
      </c>
      <c r="CJ1161">
        <v>3.7500000999999998E-2</v>
      </c>
      <c r="CS1161">
        <v>0</v>
      </c>
      <c r="CT1161">
        <v>0</v>
      </c>
      <c r="CU1161">
        <v>0</v>
      </c>
      <c r="CV1161">
        <v>0.54900002000000003</v>
      </c>
      <c r="CW1161">
        <v>0.38900003</v>
      </c>
      <c r="CX1161">
        <v>0.16</v>
      </c>
      <c r="CY1161">
        <v>0.25999999000000001</v>
      </c>
      <c r="CZ1161">
        <v>0</v>
      </c>
      <c r="DA1161">
        <v>0</v>
      </c>
      <c r="DB1161">
        <v>4.1999999000000003E-2</v>
      </c>
      <c r="DC1161">
        <v>2.3E-2</v>
      </c>
      <c r="DD1161">
        <v>0.126</v>
      </c>
      <c r="DE1161">
        <v>0</v>
      </c>
      <c r="DF1161">
        <v>2012</v>
      </c>
      <c r="DG1161">
        <v>0.15790001000000001</v>
      </c>
      <c r="DH1161">
        <v>5.3E-3</v>
      </c>
      <c r="DI1161">
        <v>0.15260001000000001</v>
      </c>
      <c r="DJ1161">
        <v>7.5252645000000007E-2</v>
      </c>
      <c r="DK1161">
        <v>8.0552645000000006E-2</v>
      </c>
      <c r="DR1161">
        <v>0</v>
      </c>
      <c r="DS1161">
        <v>0</v>
      </c>
      <c r="DT1161">
        <v>0</v>
      </c>
      <c r="DU1161">
        <v>1</v>
      </c>
      <c r="DV1161">
        <v>529466</v>
      </c>
      <c r="DW1161">
        <v>24971738</v>
      </c>
      <c r="DZ1161">
        <v>47.164005000000003</v>
      </c>
      <c r="EA1161">
        <v>46631</v>
      </c>
      <c r="EB1161">
        <v>61599</v>
      </c>
      <c r="EC1161">
        <v>345106</v>
      </c>
      <c r="ED1161">
        <v>5816184.5</v>
      </c>
      <c r="EF1161">
        <v>16.853327</v>
      </c>
      <c r="EG1161">
        <v>294173</v>
      </c>
      <c r="EH1161">
        <v>5284464</v>
      </c>
      <c r="EN1161">
        <v>21256</v>
      </c>
      <c r="EO1161">
        <v>261056.42</v>
      </c>
      <c r="EP1161">
        <v>29677</v>
      </c>
      <c r="ES1161">
        <v>0</v>
      </c>
      <c r="EV1161">
        <v>982802</v>
      </c>
      <c r="EW1161">
        <v>1</v>
      </c>
      <c r="EX1161">
        <v>1</v>
      </c>
      <c r="FB1161">
        <v>62692348</v>
      </c>
      <c r="FI1161">
        <v>113977984</v>
      </c>
      <c r="FN1161">
        <v>-5676</v>
      </c>
      <c r="FP1161">
        <v>282791</v>
      </c>
      <c r="FQ1161">
        <v>1879209</v>
      </c>
      <c r="FV1161">
        <v>76466</v>
      </c>
      <c r="FW1161">
        <v>2238466</v>
      </c>
      <c r="FX1161">
        <v>21774208</v>
      </c>
      <c r="FZ1161">
        <v>1308355</v>
      </c>
      <c r="GA1161">
        <v>1021491</v>
      </c>
      <c r="GB1161">
        <v>2329846</v>
      </c>
      <c r="GG1161">
        <v>299879</v>
      </c>
      <c r="GL1161">
        <v>-309635</v>
      </c>
      <c r="GM1161">
        <v>52861</v>
      </c>
      <c r="GN1161">
        <v>-1767</v>
      </c>
      <c r="GO1161">
        <v>3909</v>
      </c>
      <c r="GQ1161">
        <v>26383860</v>
      </c>
      <c r="GR1161">
        <v>-6481793</v>
      </c>
      <c r="GS1161">
        <v>-6258347</v>
      </c>
      <c r="GU1161">
        <v>-170188</v>
      </c>
      <c r="GZ1161">
        <v>-53258</v>
      </c>
      <c r="HB1161">
        <v>-86769</v>
      </c>
      <c r="HE1161">
        <v>-6568562</v>
      </c>
      <c r="HG1161">
        <v>114057640</v>
      </c>
    </row>
    <row r="1162" spans="1:215" x14ac:dyDescent="0.25">
      <c r="A1162">
        <v>83</v>
      </c>
      <c r="B1162" t="s">
        <v>1132</v>
      </c>
      <c r="C1162">
        <v>2011</v>
      </c>
      <c r="E1162" t="s">
        <v>1133</v>
      </c>
      <c r="F1162">
        <v>1921</v>
      </c>
      <c r="G1162">
        <v>0</v>
      </c>
      <c r="I1162">
        <v>0</v>
      </c>
      <c r="J1162" t="s">
        <v>1092</v>
      </c>
      <c r="K1162" t="s">
        <v>1093</v>
      </c>
      <c r="L1162" t="s">
        <v>1093</v>
      </c>
      <c r="M1162">
        <v>1</v>
      </c>
      <c r="N1162" t="s">
        <v>615</v>
      </c>
      <c r="O1162">
        <v>1</v>
      </c>
      <c r="P1162" t="s">
        <v>616</v>
      </c>
      <c r="Q1162" t="s">
        <v>626</v>
      </c>
      <c r="R1162">
        <v>2</v>
      </c>
      <c r="S1162">
        <v>1</v>
      </c>
      <c r="T1162" s="60">
        <v>40633</v>
      </c>
      <c r="U1162" s="60">
        <v>40634</v>
      </c>
      <c r="V1162" s="60">
        <v>40634</v>
      </c>
      <c r="W1162" t="s">
        <v>759</v>
      </c>
      <c r="X1162" t="s">
        <v>1134</v>
      </c>
      <c r="Y1162" t="s">
        <v>619</v>
      </c>
      <c r="Z1162">
        <v>2.7000000999999999E-2</v>
      </c>
      <c r="AA1162">
        <v>7.5000002999999996E-2</v>
      </c>
      <c r="AB1162">
        <v>4</v>
      </c>
      <c r="AC1162">
        <v>0</v>
      </c>
      <c r="AD1162">
        <v>5</v>
      </c>
      <c r="AE1162">
        <v>1</v>
      </c>
      <c r="AF1162">
        <v>1</v>
      </c>
      <c r="BP1162" s="60">
        <v>40634</v>
      </c>
      <c r="BQ1162">
        <v>126394512</v>
      </c>
      <c r="BR1162">
        <v>140087008</v>
      </c>
      <c r="BS1162">
        <v>0.90225719999999998</v>
      </c>
      <c r="BT1162">
        <v>13692487</v>
      </c>
      <c r="BV1162">
        <v>24389000</v>
      </c>
      <c r="BW1162">
        <v>3622638</v>
      </c>
      <c r="BX1162">
        <v>1</v>
      </c>
      <c r="BY1162">
        <v>0</v>
      </c>
      <c r="BZ1162">
        <v>0</v>
      </c>
      <c r="CA1162">
        <v>0</v>
      </c>
      <c r="CC1162">
        <v>0.14569999</v>
      </c>
      <c r="CE1162">
        <v>2.0199999E-2</v>
      </c>
      <c r="CG1162">
        <v>4.1599999999999998E-2</v>
      </c>
      <c r="CJ1162">
        <v>6.1199999999999997E-2</v>
      </c>
      <c r="CS1162">
        <v>0</v>
      </c>
      <c r="CT1162">
        <v>0</v>
      </c>
      <c r="CU1162">
        <v>0</v>
      </c>
      <c r="CV1162">
        <v>0.54299998000000005</v>
      </c>
      <c r="CW1162">
        <v>0.37799999000000001</v>
      </c>
      <c r="CX1162">
        <v>0.16500001</v>
      </c>
      <c r="CY1162">
        <v>0.21700000999999999</v>
      </c>
      <c r="CZ1162">
        <v>0</v>
      </c>
      <c r="DA1162">
        <v>0</v>
      </c>
      <c r="DB1162">
        <v>5.1999996999999999E-2</v>
      </c>
      <c r="DC1162">
        <v>5.6999995999999997E-2</v>
      </c>
      <c r="DD1162">
        <v>0.12799999000000001</v>
      </c>
      <c r="DE1162">
        <v>3.0000000000000001E-3</v>
      </c>
      <c r="DF1162">
        <v>2013</v>
      </c>
      <c r="DG1162">
        <v>0.18629999</v>
      </c>
      <c r="DH1162">
        <v>6.0000000000000001E-3</v>
      </c>
      <c r="DI1162">
        <v>0.18040001</v>
      </c>
      <c r="DJ1162">
        <v>0.14853573</v>
      </c>
      <c r="DK1162">
        <v>0.15453573000000001</v>
      </c>
      <c r="DR1162">
        <v>0</v>
      </c>
      <c r="DS1162">
        <v>0</v>
      </c>
      <c r="DT1162">
        <v>0</v>
      </c>
      <c r="DU1162">
        <v>1</v>
      </c>
      <c r="DV1162">
        <v>513092</v>
      </c>
      <c r="DW1162">
        <v>24389418</v>
      </c>
      <c r="DZ1162">
        <v>47.534199000000001</v>
      </c>
      <c r="EA1162">
        <v>46325</v>
      </c>
      <c r="EB1162">
        <v>62591</v>
      </c>
      <c r="EC1162">
        <v>353940</v>
      </c>
      <c r="ED1162">
        <v>6271343.5</v>
      </c>
      <c r="EF1162">
        <v>17.718661999999998</v>
      </c>
      <c r="EG1162">
        <v>302161</v>
      </c>
      <c r="EH1162">
        <v>5709144.5</v>
      </c>
      <c r="EN1162">
        <v>21285</v>
      </c>
      <c r="EO1162">
        <v>269360.94</v>
      </c>
      <c r="EP1162">
        <v>30494</v>
      </c>
      <c r="ES1162">
        <v>0</v>
      </c>
      <c r="EV1162">
        <v>975948</v>
      </c>
      <c r="EW1162">
        <v>1</v>
      </c>
      <c r="EX1162">
        <v>1</v>
      </c>
      <c r="FB1162">
        <v>67411896</v>
      </c>
      <c r="FI1162">
        <v>127100640</v>
      </c>
      <c r="FN1162">
        <v>-2696</v>
      </c>
      <c r="FP1162">
        <v>284486</v>
      </c>
      <c r="FQ1162">
        <v>3622638</v>
      </c>
      <c r="FV1162">
        <v>101730</v>
      </c>
      <c r="FW1162">
        <v>4008854</v>
      </c>
      <c r="FX1162">
        <v>14219167</v>
      </c>
      <c r="FZ1162">
        <v>1212030</v>
      </c>
      <c r="GA1162">
        <v>1077884</v>
      </c>
      <c r="GB1162">
        <v>2289914</v>
      </c>
      <c r="GG1162">
        <v>273224</v>
      </c>
      <c r="GL1162">
        <v>-379561</v>
      </c>
      <c r="GM1162">
        <v>26610</v>
      </c>
      <c r="GN1162">
        <v>-2331</v>
      </c>
      <c r="GO1162">
        <v>365</v>
      </c>
      <c r="GQ1162">
        <v>20435876</v>
      </c>
      <c r="GR1162">
        <v>-7213864</v>
      </c>
      <c r="GS1162">
        <v>-6978582</v>
      </c>
      <c r="GU1162">
        <v>-179301</v>
      </c>
      <c r="GZ1162">
        <v>-55981</v>
      </c>
      <c r="HB1162">
        <v>-87760</v>
      </c>
      <c r="HE1162">
        <v>-7301624</v>
      </c>
      <c r="HG1162">
        <v>127191896</v>
      </c>
    </row>
    <row r="1163" spans="1:215" x14ac:dyDescent="0.25">
      <c r="A1163">
        <v>83</v>
      </c>
      <c r="B1163" t="s">
        <v>1132</v>
      </c>
      <c r="C1163">
        <v>2012</v>
      </c>
      <c r="E1163" t="s">
        <v>1133</v>
      </c>
      <c r="F1163">
        <v>1921</v>
      </c>
      <c r="G1163">
        <v>0</v>
      </c>
      <c r="I1163">
        <v>0</v>
      </c>
      <c r="J1163" t="s">
        <v>1092</v>
      </c>
      <c r="K1163" t="s">
        <v>1093</v>
      </c>
      <c r="L1163" t="s">
        <v>1093</v>
      </c>
      <c r="M1163">
        <v>1</v>
      </c>
      <c r="N1163" t="s">
        <v>615</v>
      </c>
      <c r="O1163">
        <v>1</v>
      </c>
      <c r="P1163" t="s">
        <v>616</v>
      </c>
      <c r="Q1163" t="s">
        <v>626</v>
      </c>
      <c r="R1163">
        <v>2</v>
      </c>
      <c r="S1163">
        <v>1</v>
      </c>
      <c r="T1163" s="60">
        <v>40999</v>
      </c>
      <c r="U1163" s="60">
        <v>41000</v>
      </c>
      <c r="V1163" s="60">
        <v>41000</v>
      </c>
      <c r="W1163" t="s">
        <v>759</v>
      </c>
      <c r="X1163" t="s">
        <v>1134</v>
      </c>
      <c r="Y1163" t="s">
        <v>619</v>
      </c>
      <c r="Z1163">
        <v>2.7000000999999999E-2</v>
      </c>
      <c r="AA1163">
        <v>7.5000002999999996E-2</v>
      </c>
      <c r="AB1163">
        <v>4</v>
      </c>
      <c r="AC1163">
        <v>0</v>
      </c>
      <c r="AD1163">
        <v>5</v>
      </c>
      <c r="AE1163">
        <v>1</v>
      </c>
      <c r="AF1163">
        <v>1</v>
      </c>
      <c r="BP1163" s="60">
        <v>41000</v>
      </c>
      <c r="BQ1163">
        <v>125751000</v>
      </c>
      <c r="BR1163">
        <v>144170000</v>
      </c>
      <c r="BS1163">
        <v>0.87199998000000001</v>
      </c>
      <c r="BT1163">
        <v>18419000</v>
      </c>
      <c r="BV1163">
        <v>24291000</v>
      </c>
      <c r="BW1163">
        <v>3878717</v>
      </c>
      <c r="BX1163">
        <v>1</v>
      </c>
      <c r="BY1163">
        <v>0</v>
      </c>
      <c r="BZ1163">
        <v>0</v>
      </c>
      <c r="CA1163">
        <v>0</v>
      </c>
      <c r="CC1163">
        <v>5.9599999000000001E-2</v>
      </c>
      <c r="CE1163">
        <v>0.15189999000000001</v>
      </c>
      <c r="CG1163">
        <v>2.9100001E-2</v>
      </c>
      <c r="CJ1163">
        <v>6.4499997000000003E-2</v>
      </c>
      <c r="CS1163">
        <v>0</v>
      </c>
      <c r="CT1163">
        <v>0</v>
      </c>
      <c r="CU1163">
        <v>0</v>
      </c>
      <c r="CV1163">
        <v>0.52499998000000003</v>
      </c>
      <c r="CW1163">
        <v>0.37099999</v>
      </c>
      <c r="CX1163">
        <v>0.154</v>
      </c>
      <c r="CY1163">
        <v>0.22700001</v>
      </c>
      <c r="CZ1163">
        <v>0</v>
      </c>
      <c r="DA1163">
        <v>0</v>
      </c>
      <c r="DB1163">
        <v>6.1999999E-2</v>
      </c>
      <c r="DC1163">
        <v>5.0000001000000002E-2</v>
      </c>
      <c r="DD1163">
        <v>0.13299999000000001</v>
      </c>
      <c r="DE1163">
        <v>3.0000000000000001E-3</v>
      </c>
      <c r="DF1163">
        <v>2014</v>
      </c>
      <c r="DR1163">
        <v>0</v>
      </c>
      <c r="DS1163">
        <v>0</v>
      </c>
      <c r="DT1163">
        <v>0</v>
      </c>
      <c r="DU1163">
        <v>0</v>
      </c>
      <c r="DV1163">
        <v>505575</v>
      </c>
      <c r="DW1163">
        <v>24290722</v>
      </c>
      <c r="DZ1163">
        <v>48.046000999999997</v>
      </c>
      <c r="EA1163">
        <v>46458</v>
      </c>
      <c r="EB1163">
        <v>70074</v>
      </c>
      <c r="EC1163">
        <v>371468</v>
      </c>
      <c r="ED1163">
        <v>6997162.5</v>
      </c>
      <c r="EF1163">
        <v>18.836514999999999</v>
      </c>
      <c r="EG1163">
        <v>318739</v>
      </c>
      <c r="EH1163">
        <v>6402347</v>
      </c>
      <c r="EN1163">
        <v>21492</v>
      </c>
      <c r="EO1163">
        <v>280769.13</v>
      </c>
      <c r="EP1163">
        <v>31237</v>
      </c>
      <c r="ES1163">
        <v>0</v>
      </c>
      <c r="EV1163">
        <v>993575</v>
      </c>
      <c r="EW1163">
        <v>0</v>
      </c>
      <c r="EX1163">
        <v>1</v>
      </c>
      <c r="EZ1163">
        <v>92754496</v>
      </c>
      <c r="FB1163">
        <v>75210320</v>
      </c>
      <c r="FI1163">
        <v>130506040</v>
      </c>
      <c r="FN1163">
        <v>-2829</v>
      </c>
      <c r="FP1163">
        <v>268545</v>
      </c>
      <c r="FQ1163">
        <v>3878717</v>
      </c>
      <c r="FV1163">
        <v>134821</v>
      </c>
      <c r="FW1163">
        <v>4282083</v>
      </c>
      <c r="FX1163">
        <v>4211014</v>
      </c>
      <c r="FZ1163">
        <v>1171377</v>
      </c>
      <c r="GA1163">
        <v>1193835</v>
      </c>
      <c r="GB1163">
        <v>2365212</v>
      </c>
      <c r="GG1163">
        <v>439560</v>
      </c>
      <c r="GL1163">
        <v>-359651</v>
      </c>
      <c r="GM1163">
        <v>15794</v>
      </c>
      <c r="GN1163">
        <v>9674</v>
      </c>
      <c r="GO1163">
        <v>12503</v>
      </c>
      <c r="GQ1163">
        <v>10963686</v>
      </c>
      <c r="GR1163">
        <v>-7562308</v>
      </c>
      <c r="GS1163">
        <v>-7316153</v>
      </c>
      <c r="GU1163">
        <v>-172340</v>
      </c>
      <c r="GZ1163">
        <v>-73815</v>
      </c>
      <c r="HB1163">
        <v>-87323</v>
      </c>
      <c r="HE1163">
        <v>-7649540</v>
      </c>
      <c r="HG1163">
        <v>130506040</v>
      </c>
    </row>
    <row r="1164" spans="1:215" x14ac:dyDescent="0.25">
      <c r="A1164">
        <v>83</v>
      </c>
      <c r="B1164" t="s">
        <v>1132</v>
      </c>
      <c r="C1164">
        <v>2013</v>
      </c>
      <c r="E1164" t="s">
        <v>1133</v>
      </c>
      <c r="F1164">
        <v>1921</v>
      </c>
      <c r="G1164">
        <v>0</v>
      </c>
      <c r="I1164">
        <v>0</v>
      </c>
      <c r="J1164" t="s">
        <v>1092</v>
      </c>
      <c r="K1164" t="s">
        <v>1093</v>
      </c>
      <c r="L1164" t="s">
        <v>1093</v>
      </c>
      <c r="M1164">
        <v>1</v>
      </c>
      <c r="N1164" t="s">
        <v>615</v>
      </c>
      <c r="O1164">
        <v>1</v>
      </c>
      <c r="P1164" t="s">
        <v>616</v>
      </c>
      <c r="Q1164" t="s">
        <v>626</v>
      </c>
      <c r="R1164">
        <v>2</v>
      </c>
      <c r="S1164">
        <v>1</v>
      </c>
      <c r="T1164" s="60">
        <v>41364</v>
      </c>
      <c r="U1164" s="60">
        <v>41365</v>
      </c>
      <c r="V1164" s="60">
        <v>41365</v>
      </c>
      <c r="W1164" t="s">
        <v>759</v>
      </c>
      <c r="X1164" t="s">
        <v>1134</v>
      </c>
      <c r="Y1164" t="s">
        <v>619</v>
      </c>
      <c r="Z1164">
        <v>2.7000000999999999E-2</v>
      </c>
      <c r="AA1164">
        <v>7.5000002999999996E-2</v>
      </c>
      <c r="AB1164">
        <v>4</v>
      </c>
      <c r="AC1164">
        <v>0</v>
      </c>
      <c r="AD1164">
        <v>5</v>
      </c>
      <c r="AE1164">
        <v>1</v>
      </c>
      <c r="AF1164">
        <v>1</v>
      </c>
      <c r="AI1164" t="s">
        <v>1135</v>
      </c>
      <c r="AO1164">
        <v>139746992</v>
      </c>
      <c r="AP1164">
        <v>132233680</v>
      </c>
      <c r="AQ1164">
        <v>-3255425</v>
      </c>
      <c r="AR1164">
        <v>0</v>
      </c>
      <c r="AS1164">
        <v>0</v>
      </c>
      <c r="AT1164">
        <v>0</v>
      </c>
      <c r="AU1164">
        <v>1</v>
      </c>
      <c r="AV1164">
        <v>2</v>
      </c>
      <c r="AW1164">
        <v>2976646</v>
      </c>
      <c r="AX1164">
        <v>0</v>
      </c>
      <c r="AY1164">
        <v>0.80000000999999998</v>
      </c>
      <c r="AZ1164">
        <v>5</v>
      </c>
      <c r="BA1164">
        <v>1</v>
      </c>
      <c r="BB1164">
        <v>1</v>
      </c>
      <c r="BC1164">
        <v>1</v>
      </c>
      <c r="BE1164">
        <v>0</v>
      </c>
      <c r="BP1164" s="60">
        <v>41365</v>
      </c>
      <c r="BQ1164">
        <v>132138000</v>
      </c>
      <c r="BR1164">
        <v>149280992</v>
      </c>
      <c r="BS1164">
        <v>0.995</v>
      </c>
      <c r="BT1164">
        <v>17142000</v>
      </c>
      <c r="BV1164">
        <v>24405000</v>
      </c>
      <c r="BW1164">
        <v>4524395</v>
      </c>
      <c r="BX1164">
        <v>1</v>
      </c>
      <c r="BY1164">
        <v>0</v>
      </c>
      <c r="BZ1164">
        <v>0</v>
      </c>
      <c r="CA1164">
        <v>0</v>
      </c>
      <c r="CC1164">
        <v>0.1038</v>
      </c>
      <c r="CE1164">
        <v>0.10249999999999999</v>
      </c>
      <c r="CG1164">
        <v>4.4299997000000001E-2</v>
      </c>
      <c r="CJ1164">
        <v>8.6699999999999999E-2</v>
      </c>
      <c r="CS1164">
        <v>0</v>
      </c>
      <c r="CT1164">
        <v>0</v>
      </c>
      <c r="CU1164">
        <v>0</v>
      </c>
      <c r="CV1164">
        <v>0.52999996999999999</v>
      </c>
      <c r="CW1164">
        <v>0.36000000999999998</v>
      </c>
      <c r="CX1164">
        <v>0.17</v>
      </c>
      <c r="CY1164">
        <v>0.20599999999999999</v>
      </c>
      <c r="CZ1164">
        <v>0</v>
      </c>
      <c r="DA1164">
        <v>0</v>
      </c>
      <c r="DB1164">
        <v>6.8000004000000003E-2</v>
      </c>
      <c r="DC1164">
        <v>0</v>
      </c>
      <c r="DD1164">
        <v>0.11799999999999999</v>
      </c>
      <c r="DE1164">
        <v>7.7999994000000003E-2</v>
      </c>
      <c r="DF1164">
        <v>2015</v>
      </c>
      <c r="DR1164">
        <v>0</v>
      </c>
      <c r="DS1164">
        <v>0</v>
      </c>
      <c r="DT1164">
        <v>0</v>
      </c>
      <c r="DU1164">
        <v>0</v>
      </c>
      <c r="DV1164">
        <v>498266</v>
      </c>
      <c r="DW1164">
        <v>24404504</v>
      </c>
      <c r="DZ1164">
        <v>48.978867000000001</v>
      </c>
      <c r="EA1164">
        <v>47291</v>
      </c>
      <c r="EB1164">
        <v>68373</v>
      </c>
      <c r="EC1164">
        <v>380899</v>
      </c>
      <c r="ED1164">
        <v>7370593</v>
      </c>
      <c r="EF1164">
        <v>19.350517</v>
      </c>
      <c r="EG1164">
        <v>326981</v>
      </c>
      <c r="EN1164">
        <v>21722</v>
      </c>
      <c r="EP1164">
        <v>32196</v>
      </c>
      <c r="ES1164">
        <v>0</v>
      </c>
      <c r="EV1164">
        <v>994829</v>
      </c>
      <c r="EW1164">
        <v>1</v>
      </c>
      <c r="EX1164">
        <v>1</v>
      </c>
      <c r="FB1164">
        <v>78742688</v>
      </c>
      <c r="FI1164">
        <v>139746992</v>
      </c>
      <c r="FN1164">
        <v>-2769</v>
      </c>
      <c r="FP1164">
        <v>264788</v>
      </c>
      <c r="FQ1164">
        <v>4524395</v>
      </c>
      <c r="FV1164">
        <v>122931</v>
      </c>
      <c r="FW1164">
        <v>4912114</v>
      </c>
      <c r="FX1164">
        <v>9842787</v>
      </c>
      <c r="FZ1164">
        <v>1183991</v>
      </c>
      <c r="GA1164">
        <v>1284578</v>
      </c>
      <c r="GB1164">
        <v>2468569</v>
      </c>
      <c r="GG1164">
        <v>558953</v>
      </c>
      <c r="GL1164">
        <v>-398856</v>
      </c>
      <c r="GM1164">
        <v>13884</v>
      </c>
      <c r="GN1164">
        <v>11041</v>
      </c>
      <c r="GO1164">
        <v>13810</v>
      </c>
      <c r="GQ1164">
        <v>17408492</v>
      </c>
      <c r="GR1164">
        <v>-8075404</v>
      </c>
      <c r="GS1164">
        <v>-7826778</v>
      </c>
      <c r="GU1164">
        <v>-177113</v>
      </c>
      <c r="GZ1164">
        <v>-71513</v>
      </c>
      <c r="HB1164">
        <v>-92134</v>
      </c>
      <c r="HE1164">
        <v>-8167540</v>
      </c>
      <c r="HG1164">
        <v>139746992</v>
      </c>
    </row>
    <row r="1165" spans="1:215" x14ac:dyDescent="0.25">
      <c r="A1165">
        <v>83</v>
      </c>
      <c r="B1165" t="s">
        <v>1132</v>
      </c>
      <c r="C1165">
        <v>2014</v>
      </c>
      <c r="E1165" t="s">
        <v>1133</v>
      </c>
      <c r="F1165">
        <v>1921</v>
      </c>
      <c r="G1165">
        <v>0</v>
      </c>
      <c r="I1165">
        <v>0</v>
      </c>
      <c r="J1165" t="s">
        <v>1092</v>
      </c>
      <c r="K1165" t="s">
        <v>1093</v>
      </c>
      <c r="L1165" t="s">
        <v>1093</v>
      </c>
      <c r="M1165">
        <v>1</v>
      </c>
      <c r="N1165" t="s">
        <v>615</v>
      </c>
      <c r="O1165">
        <v>1</v>
      </c>
      <c r="P1165" t="s">
        <v>616</v>
      </c>
      <c r="Q1165" t="s">
        <v>626</v>
      </c>
      <c r="R1165">
        <v>2</v>
      </c>
      <c r="S1165">
        <v>1</v>
      </c>
      <c r="T1165" s="60">
        <v>41729</v>
      </c>
      <c r="U1165" s="60">
        <v>41730</v>
      </c>
      <c r="BW1165">
        <v>5137935</v>
      </c>
      <c r="BX1165">
        <v>1</v>
      </c>
      <c r="BY1165">
        <v>0</v>
      </c>
      <c r="BZ1165">
        <v>0</v>
      </c>
      <c r="CA1165">
        <v>0</v>
      </c>
      <c r="CC1165">
        <v>0.13020000000000001</v>
      </c>
      <c r="CE1165">
        <v>9.7499996000000005E-2</v>
      </c>
      <c r="CG1165">
        <v>0.13779999000000001</v>
      </c>
      <c r="CJ1165">
        <v>7.2599999999999998E-2</v>
      </c>
      <c r="CS1165">
        <v>0</v>
      </c>
      <c r="CT1165">
        <v>0</v>
      </c>
      <c r="CU1165">
        <v>0</v>
      </c>
      <c r="CV1165">
        <v>0.54500002000000003</v>
      </c>
      <c r="CW1165">
        <v>0.377</v>
      </c>
      <c r="CX1165">
        <v>0.16800000000000001</v>
      </c>
      <c r="CY1165">
        <v>0.214</v>
      </c>
      <c r="CZ1165">
        <v>0</v>
      </c>
      <c r="DA1165">
        <v>0</v>
      </c>
      <c r="DB1165">
        <v>6.8999998000000007E-2</v>
      </c>
      <c r="DC1165">
        <v>0</v>
      </c>
      <c r="DD1165">
        <v>0.111</v>
      </c>
      <c r="DE1165">
        <v>6.1000003999999997E-2</v>
      </c>
      <c r="DR1165">
        <v>0</v>
      </c>
      <c r="DS1165">
        <v>0</v>
      </c>
      <c r="DT1165">
        <v>0</v>
      </c>
      <c r="DU1165">
        <v>0</v>
      </c>
      <c r="DV1165">
        <v>493209</v>
      </c>
      <c r="DW1165">
        <v>24360820</v>
      </c>
      <c r="DZ1165">
        <v>49.392490000000002</v>
      </c>
      <c r="EA1165">
        <v>116356</v>
      </c>
      <c r="EC1165">
        <v>389288</v>
      </c>
      <c r="EF1165">
        <v>21.744983999999999</v>
      </c>
      <c r="EV1165">
        <v>998853</v>
      </c>
      <c r="EW1165">
        <v>1</v>
      </c>
      <c r="EX1165">
        <v>1</v>
      </c>
      <c r="FN1165">
        <v>-2411</v>
      </c>
      <c r="FP1165">
        <v>273545</v>
      </c>
      <c r="FQ1165">
        <v>5137935</v>
      </c>
      <c r="FV1165">
        <v>175677</v>
      </c>
      <c r="FW1165">
        <v>5587157</v>
      </c>
      <c r="FX1165">
        <v>14806910</v>
      </c>
      <c r="FZ1165">
        <v>1160438</v>
      </c>
      <c r="GA1165">
        <v>1272939</v>
      </c>
      <c r="GB1165">
        <v>2433377</v>
      </c>
      <c r="GG1165">
        <v>722894</v>
      </c>
      <c r="GL1165">
        <v>-488336</v>
      </c>
      <c r="GM1165">
        <v>11132</v>
      </c>
      <c r="GN1165">
        <v>10564</v>
      </c>
      <c r="GO1165">
        <v>12975</v>
      </c>
      <c r="GQ1165">
        <v>23083698</v>
      </c>
      <c r="GR1165">
        <v>-8465061</v>
      </c>
      <c r="GS1165">
        <v>-8200112</v>
      </c>
      <c r="GU1165">
        <v>-185169</v>
      </c>
      <c r="GZ1165">
        <v>-79780</v>
      </c>
      <c r="HB1165">
        <v>-92266</v>
      </c>
      <c r="HE1165">
        <v>-8557327</v>
      </c>
      <c r="HG1165">
        <v>154273360</v>
      </c>
    </row>
    <row r="1166" spans="1:215" x14ac:dyDescent="0.25">
      <c r="A1166">
        <v>84</v>
      </c>
      <c r="B1166" t="s">
        <v>1136</v>
      </c>
      <c r="C1166">
        <v>2001</v>
      </c>
      <c r="E1166" t="s">
        <v>1137</v>
      </c>
      <c r="F1166">
        <v>1966</v>
      </c>
      <c r="G1166">
        <v>0</v>
      </c>
      <c r="I1166">
        <v>0</v>
      </c>
      <c r="J1166" t="s">
        <v>1092</v>
      </c>
      <c r="K1166" t="s">
        <v>1093</v>
      </c>
      <c r="L1166" t="s">
        <v>1093</v>
      </c>
      <c r="M1166">
        <v>3</v>
      </c>
      <c r="N1166" t="s">
        <v>651</v>
      </c>
      <c r="O1166">
        <v>1</v>
      </c>
      <c r="P1166" t="s">
        <v>616</v>
      </c>
      <c r="Q1166" t="s">
        <v>626</v>
      </c>
      <c r="R1166">
        <v>2</v>
      </c>
      <c r="S1166">
        <v>1</v>
      </c>
      <c r="T1166" s="60">
        <v>36981</v>
      </c>
      <c r="U1166" s="60">
        <v>36982</v>
      </c>
      <c r="V1166" s="60">
        <v>36982</v>
      </c>
      <c r="W1166" t="s">
        <v>1138</v>
      </c>
      <c r="X1166" t="s">
        <v>1134</v>
      </c>
      <c r="Y1166" t="s">
        <v>619</v>
      </c>
      <c r="Z1166">
        <v>3.5000000000000003E-2</v>
      </c>
      <c r="AA1166">
        <v>7.9999998000000003E-2</v>
      </c>
      <c r="AB1166">
        <v>4</v>
      </c>
      <c r="AC1166">
        <v>0</v>
      </c>
      <c r="AD1166">
        <v>5</v>
      </c>
      <c r="AE1166">
        <v>1</v>
      </c>
      <c r="AF1166">
        <v>1</v>
      </c>
      <c r="BP1166" s="60">
        <v>36982</v>
      </c>
      <c r="BQ1166">
        <v>18408510</v>
      </c>
      <c r="BR1166">
        <v>13882738</v>
      </c>
      <c r="BS1166">
        <v>1.3260000999999999</v>
      </c>
      <c r="BT1166">
        <v>-4525772</v>
      </c>
      <c r="BV1166">
        <v>2081000</v>
      </c>
      <c r="BW1166">
        <v>38340</v>
      </c>
      <c r="BX1166">
        <v>1</v>
      </c>
      <c r="BY1166">
        <v>0</v>
      </c>
      <c r="BZ1166">
        <v>0</v>
      </c>
      <c r="CA1166">
        <v>0</v>
      </c>
      <c r="CC1166">
        <v>-8.6499995999999996E-2</v>
      </c>
      <c r="CE1166">
        <v>5.4000000999999999E-2</v>
      </c>
      <c r="CG1166">
        <v>0.1109</v>
      </c>
      <c r="CS1166">
        <v>0</v>
      </c>
      <c r="CT1166">
        <v>0</v>
      </c>
      <c r="CU1166">
        <v>0</v>
      </c>
      <c r="CV1166">
        <v>0.56400001</v>
      </c>
      <c r="CW1166">
        <v>0.44599998000000002</v>
      </c>
      <c r="CX1166">
        <v>0.11799999999999999</v>
      </c>
      <c r="CY1166">
        <v>0.34599998999999998</v>
      </c>
      <c r="CZ1166">
        <v>0</v>
      </c>
      <c r="DA1166">
        <v>0</v>
      </c>
      <c r="DB1166">
        <v>3.0999999E-2</v>
      </c>
      <c r="DC1166">
        <v>0</v>
      </c>
      <c r="DD1166">
        <v>5.8999999999999997E-2</v>
      </c>
      <c r="DE1166">
        <v>0</v>
      </c>
      <c r="DF1166">
        <v>2002</v>
      </c>
      <c r="DG1166">
        <v>-1.35E-2</v>
      </c>
      <c r="DH1166">
        <v>0</v>
      </c>
      <c r="DI1166">
        <v>0</v>
      </c>
      <c r="DJ1166">
        <v>1.8423835E-2</v>
      </c>
      <c r="DK1166">
        <v>1.8423835E-2</v>
      </c>
      <c r="DR1166">
        <v>0</v>
      </c>
      <c r="DS1166">
        <v>0</v>
      </c>
      <c r="DT1166">
        <v>0</v>
      </c>
      <c r="DU1166">
        <v>1</v>
      </c>
      <c r="DV1166">
        <v>32220</v>
      </c>
      <c r="DW1166">
        <v>2116662.2999999998</v>
      </c>
      <c r="DZ1166">
        <v>65.694046</v>
      </c>
      <c r="EA1166">
        <v>1282</v>
      </c>
      <c r="EB1166">
        <v>1421</v>
      </c>
      <c r="EC1166">
        <v>24931</v>
      </c>
      <c r="ED1166">
        <v>605357.38</v>
      </c>
      <c r="EF1166">
        <v>24.281310999999999</v>
      </c>
      <c r="EG1166">
        <v>232494</v>
      </c>
      <c r="EH1166">
        <v>2650834.7999999998</v>
      </c>
      <c r="EN1166">
        <v>17422</v>
      </c>
      <c r="EO1166">
        <v>169670.66</v>
      </c>
      <c r="EP1166">
        <v>23231</v>
      </c>
      <c r="ES1166">
        <v>0</v>
      </c>
      <c r="EV1166">
        <v>59854</v>
      </c>
      <c r="EW1166">
        <v>1</v>
      </c>
      <c r="EX1166">
        <v>1</v>
      </c>
      <c r="FB1166">
        <v>7195283.5</v>
      </c>
      <c r="FP1166">
        <v>1712</v>
      </c>
      <c r="FQ1166">
        <v>48975</v>
      </c>
      <c r="FV1166">
        <v>9718</v>
      </c>
      <c r="FW1166">
        <v>60405</v>
      </c>
      <c r="FX1166">
        <v>-2169073</v>
      </c>
      <c r="FZ1166">
        <v>292351</v>
      </c>
      <c r="GA1166">
        <v>108927</v>
      </c>
      <c r="GB1166">
        <v>401278</v>
      </c>
      <c r="GG1166">
        <v>39833</v>
      </c>
      <c r="GL1166">
        <v>-23950</v>
      </c>
      <c r="GM1166">
        <v>117380</v>
      </c>
      <c r="GN1166">
        <v>-111875</v>
      </c>
      <c r="GQ1166">
        <v>-1686002</v>
      </c>
      <c r="GR1166">
        <v>-700965</v>
      </c>
      <c r="GS1166">
        <v>-685761</v>
      </c>
      <c r="GU1166">
        <v>-12560</v>
      </c>
      <c r="GZ1166">
        <v>-2644</v>
      </c>
      <c r="HB1166">
        <v>-8726</v>
      </c>
      <c r="HE1166">
        <v>-709691</v>
      </c>
      <c r="HG1166">
        <v>17580306</v>
      </c>
    </row>
    <row r="1167" spans="1:215" x14ac:dyDescent="0.25">
      <c r="A1167">
        <v>84</v>
      </c>
      <c r="B1167" t="s">
        <v>1136</v>
      </c>
      <c r="C1167">
        <v>2002</v>
      </c>
      <c r="E1167" t="s">
        <v>1137</v>
      </c>
      <c r="F1167">
        <v>1966</v>
      </c>
      <c r="G1167">
        <v>0</v>
      </c>
      <c r="I1167">
        <v>0</v>
      </c>
      <c r="J1167" t="s">
        <v>1092</v>
      </c>
      <c r="K1167" t="s">
        <v>1093</v>
      </c>
      <c r="L1167" t="s">
        <v>1093</v>
      </c>
      <c r="M1167">
        <v>3</v>
      </c>
      <c r="N1167" t="s">
        <v>651</v>
      </c>
      <c r="O1167">
        <v>1</v>
      </c>
      <c r="P1167" t="s">
        <v>616</v>
      </c>
      <c r="Q1167" t="s">
        <v>626</v>
      </c>
      <c r="R1167">
        <v>2</v>
      </c>
      <c r="S1167">
        <v>1</v>
      </c>
      <c r="T1167" s="60">
        <v>37346</v>
      </c>
      <c r="U1167" s="60">
        <v>37347</v>
      </c>
      <c r="V1167" s="60">
        <v>37347</v>
      </c>
      <c r="W1167" t="s">
        <v>1138</v>
      </c>
      <c r="X1167" t="s">
        <v>1134</v>
      </c>
      <c r="Y1167" t="s">
        <v>619</v>
      </c>
      <c r="Z1167">
        <v>3.5000000000000003E-2</v>
      </c>
      <c r="AA1167">
        <v>7.9999998000000003E-2</v>
      </c>
      <c r="AB1167">
        <v>4</v>
      </c>
      <c r="AC1167">
        <v>0</v>
      </c>
      <c r="AD1167">
        <v>5</v>
      </c>
      <c r="AE1167">
        <v>1</v>
      </c>
      <c r="AF1167">
        <v>1</v>
      </c>
      <c r="BP1167" s="60">
        <v>37347</v>
      </c>
      <c r="BQ1167">
        <v>19220166</v>
      </c>
      <c r="BR1167">
        <v>14887813</v>
      </c>
      <c r="BS1167">
        <v>1.2909999999999999</v>
      </c>
      <c r="BT1167">
        <v>-4332353.5</v>
      </c>
      <c r="BV1167">
        <v>2338000</v>
      </c>
      <c r="BW1167">
        <v>35768</v>
      </c>
      <c r="BX1167">
        <v>1</v>
      </c>
      <c r="BY1167">
        <v>0</v>
      </c>
      <c r="BZ1167">
        <v>0</v>
      </c>
      <c r="CA1167">
        <v>0</v>
      </c>
      <c r="CC1167">
        <v>2.76E-2</v>
      </c>
      <c r="CE1167">
        <v>3.4099999999999998E-2</v>
      </c>
      <c r="CG1167">
        <v>9.4200000000000006E-2</v>
      </c>
      <c r="CS1167">
        <v>0</v>
      </c>
      <c r="CT1167">
        <v>0</v>
      </c>
      <c r="CU1167">
        <v>0</v>
      </c>
      <c r="CV1167">
        <v>0.59600001999999996</v>
      </c>
      <c r="CW1167">
        <v>0.47899999999999998</v>
      </c>
      <c r="CX1167">
        <v>0.11700000000000001</v>
      </c>
      <c r="CY1167">
        <v>0.31299999000000001</v>
      </c>
      <c r="CZ1167">
        <v>0</v>
      </c>
      <c r="DA1167">
        <v>0</v>
      </c>
      <c r="DB1167">
        <v>3.3000000000000002E-2</v>
      </c>
      <c r="DC1167">
        <v>0</v>
      </c>
      <c r="DD1167">
        <v>5.8000002000000002E-2</v>
      </c>
      <c r="DE1167">
        <v>0</v>
      </c>
      <c r="DF1167">
        <v>2003</v>
      </c>
      <c r="DG1167">
        <v>7.7000000000000002E-3</v>
      </c>
      <c r="DH1167">
        <v>0</v>
      </c>
      <c r="DI1167">
        <v>7.7000000000000002E-3</v>
      </c>
      <c r="DJ1167">
        <v>1.5298545E-2</v>
      </c>
      <c r="DK1167">
        <v>1.5298545E-2</v>
      </c>
      <c r="DR1167">
        <v>0</v>
      </c>
      <c r="DS1167">
        <v>0</v>
      </c>
      <c r="DT1167">
        <v>0</v>
      </c>
      <c r="DU1167">
        <v>1</v>
      </c>
      <c r="DV1167">
        <v>32321</v>
      </c>
      <c r="DW1167">
        <v>2289504</v>
      </c>
      <c r="DZ1167">
        <v>70.836426000000003</v>
      </c>
      <c r="EA1167">
        <v>1321</v>
      </c>
      <c r="EB1167">
        <v>1328</v>
      </c>
      <c r="EC1167">
        <v>25607</v>
      </c>
      <c r="ED1167">
        <v>657593.93999999994</v>
      </c>
      <c r="EF1167">
        <v>25.680240999999999</v>
      </c>
      <c r="EG1167">
        <v>19674</v>
      </c>
      <c r="EH1167">
        <v>519818</v>
      </c>
      <c r="EN1167">
        <v>4606</v>
      </c>
      <c r="EO1167">
        <v>124523.08</v>
      </c>
      <c r="EP1167">
        <v>1327</v>
      </c>
      <c r="ES1167">
        <v>0</v>
      </c>
      <c r="EV1167">
        <v>60577</v>
      </c>
      <c r="EW1167">
        <v>1</v>
      </c>
      <c r="EX1167">
        <v>1</v>
      </c>
      <c r="FB1167">
        <v>7732572</v>
      </c>
      <c r="FP1167">
        <v>4184</v>
      </c>
      <c r="FQ1167">
        <v>49254</v>
      </c>
      <c r="FV1167">
        <v>14353</v>
      </c>
      <c r="FW1167">
        <v>67791</v>
      </c>
      <c r="FX1167">
        <v>-2062</v>
      </c>
      <c r="FZ1167">
        <v>280117</v>
      </c>
      <c r="GA1167">
        <v>108546</v>
      </c>
      <c r="GB1167">
        <v>388663</v>
      </c>
      <c r="GG1167">
        <v>57000</v>
      </c>
      <c r="GL1167">
        <v>-24667</v>
      </c>
      <c r="GM1167">
        <v>59303</v>
      </c>
      <c r="GN1167">
        <v>-55058</v>
      </c>
      <c r="GQ1167">
        <v>490970</v>
      </c>
      <c r="GR1167">
        <v>-756424</v>
      </c>
      <c r="GS1167">
        <v>-739018</v>
      </c>
      <c r="GU1167">
        <v>-12738</v>
      </c>
      <c r="GZ1167">
        <v>-4668</v>
      </c>
      <c r="HB1167">
        <v>-10085</v>
      </c>
      <c r="HE1167">
        <v>-766509</v>
      </c>
      <c r="HG1167">
        <v>17304768</v>
      </c>
    </row>
    <row r="1168" spans="1:215" x14ac:dyDescent="0.25">
      <c r="A1168">
        <v>84</v>
      </c>
      <c r="B1168" t="s">
        <v>1136</v>
      </c>
      <c r="C1168">
        <v>2003</v>
      </c>
      <c r="E1168" t="s">
        <v>1137</v>
      </c>
      <c r="F1168">
        <v>1966</v>
      </c>
      <c r="G1168">
        <v>0</v>
      </c>
      <c r="I1168">
        <v>0</v>
      </c>
      <c r="J1168" t="s">
        <v>1092</v>
      </c>
      <c r="K1168" t="s">
        <v>1093</v>
      </c>
      <c r="L1168" t="s">
        <v>1093</v>
      </c>
      <c r="M1168">
        <v>3</v>
      </c>
      <c r="N1168" t="s">
        <v>651</v>
      </c>
      <c r="O1168">
        <v>1</v>
      </c>
      <c r="P1168" t="s">
        <v>616</v>
      </c>
      <c r="Q1168" t="s">
        <v>626</v>
      </c>
      <c r="R1168">
        <v>2</v>
      </c>
      <c r="S1168">
        <v>1</v>
      </c>
      <c r="T1168" s="60">
        <v>37711</v>
      </c>
      <c r="U1168" s="60">
        <v>37712</v>
      </c>
      <c r="V1168" s="60">
        <v>37712</v>
      </c>
      <c r="W1168" t="s">
        <v>1138</v>
      </c>
      <c r="X1168" t="s">
        <v>1134</v>
      </c>
      <c r="Y1168" t="s">
        <v>619</v>
      </c>
      <c r="Z1168">
        <v>2.9999998999999999E-2</v>
      </c>
      <c r="AA1168">
        <v>7.9999998000000003E-2</v>
      </c>
      <c r="AB1168">
        <v>4</v>
      </c>
      <c r="AC1168">
        <v>0</v>
      </c>
      <c r="AD1168">
        <v>5</v>
      </c>
      <c r="AE1168">
        <v>1</v>
      </c>
      <c r="AF1168">
        <v>1</v>
      </c>
      <c r="BP1168" s="60">
        <v>37712</v>
      </c>
      <c r="BQ1168">
        <v>16225707</v>
      </c>
      <c r="BR1168">
        <v>15707364</v>
      </c>
      <c r="BS1168">
        <v>1.0329999999999999</v>
      </c>
      <c r="BT1168">
        <v>-518342.66</v>
      </c>
      <c r="BV1168">
        <v>2322000</v>
      </c>
      <c r="BW1168">
        <v>68714</v>
      </c>
      <c r="BX1168">
        <v>1</v>
      </c>
      <c r="BY1168">
        <v>0</v>
      </c>
      <c r="BZ1168">
        <v>0</v>
      </c>
      <c r="CA1168">
        <v>0</v>
      </c>
      <c r="CC1168">
        <v>-0.10199999999999999</v>
      </c>
      <c r="CE1168">
        <v>-5.5300001000000001E-2</v>
      </c>
      <c r="CG1168">
        <v>1.5599999999999999E-2</v>
      </c>
      <c r="CS1168">
        <v>0</v>
      </c>
      <c r="CT1168">
        <v>0</v>
      </c>
      <c r="CU1168">
        <v>0</v>
      </c>
      <c r="CV1168">
        <v>0.53799998999999998</v>
      </c>
      <c r="CW1168">
        <v>0.43000000999999999</v>
      </c>
      <c r="CX1168">
        <v>0.108</v>
      </c>
      <c r="CY1168">
        <v>0.36200001999999998</v>
      </c>
      <c r="CZ1168">
        <v>0</v>
      </c>
      <c r="DA1168">
        <v>0</v>
      </c>
      <c r="DB1168">
        <v>3.3000000000000002E-2</v>
      </c>
      <c r="DC1168">
        <v>0</v>
      </c>
      <c r="DD1168">
        <v>6.7000002000000003E-2</v>
      </c>
      <c r="DE1168">
        <v>0</v>
      </c>
      <c r="DF1168">
        <v>2005</v>
      </c>
      <c r="DG1168">
        <v>0.16170000000000001</v>
      </c>
      <c r="DH1168">
        <v>0</v>
      </c>
      <c r="DI1168">
        <v>0.16170000000000001</v>
      </c>
      <c r="DJ1168">
        <v>2.9592592000000001E-2</v>
      </c>
      <c r="DK1168">
        <v>2.9592592000000001E-2</v>
      </c>
      <c r="DR1168">
        <v>0</v>
      </c>
      <c r="DS1168">
        <v>0</v>
      </c>
      <c r="DT1168">
        <v>0</v>
      </c>
      <c r="DU1168">
        <v>1</v>
      </c>
      <c r="DV1168">
        <v>32419</v>
      </c>
      <c r="DW1168">
        <v>2358809.2999999998</v>
      </c>
      <c r="DZ1168">
        <v>72.760086000000001</v>
      </c>
      <c r="EA1168">
        <v>1373</v>
      </c>
      <c r="EB1168">
        <v>1538</v>
      </c>
      <c r="EC1168">
        <v>26256</v>
      </c>
      <c r="ED1168">
        <v>713978.13</v>
      </c>
      <c r="EF1168">
        <v>27.192951000000001</v>
      </c>
      <c r="EG1168">
        <v>244521</v>
      </c>
      <c r="EH1168">
        <v>3172877.5</v>
      </c>
      <c r="EN1168">
        <v>18213</v>
      </c>
      <c r="EO1168">
        <v>188456.97</v>
      </c>
      <c r="EP1168">
        <v>24696</v>
      </c>
      <c r="ES1168">
        <v>0</v>
      </c>
      <c r="EV1168">
        <v>61586</v>
      </c>
      <c r="EW1168">
        <v>1</v>
      </c>
      <c r="EX1168">
        <v>1</v>
      </c>
      <c r="FB1168">
        <v>8304224.5</v>
      </c>
      <c r="FP1168">
        <v>5061</v>
      </c>
      <c r="FQ1168">
        <v>68714</v>
      </c>
      <c r="FV1168">
        <v>5731</v>
      </c>
      <c r="FW1168">
        <v>79506</v>
      </c>
      <c r="FX1168">
        <v>-2109460</v>
      </c>
      <c r="FZ1168">
        <v>257298</v>
      </c>
      <c r="GA1168">
        <v>123348</v>
      </c>
      <c r="GB1168">
        <v>380646</v>
      </c>
      <c r="GG1168">
        <v>14114</v>
      </c>
      <c r="GL1168">
        <v>-19721</v>
      </c>
      <c r="GM1168">
        <v>26321</v>
      </c>
      <c r="GN1168">
        <v>-22940</v>
      </c>
      <c r="GQ1168">
        <v>-1651534</v>
      </c>
      <c r="GR1168">
        <v>-827542</v>
      </c>
      <c r="GS1168">
        <v>-807879</v>
      </c>
      <c r="GU1168">
        <v>-15869</v>
      </c>
      <c r="GZ1168">
        <v>-3794</v>
      </c>
      <c r="HB1168">
        <v>-8347</v>
      </c>
      <c r="HE1168">
        <v>-835889</v>
      </c>
      <c r="HG1168">
        <v>14817344</v>
      </c>
    </row>
    <row r="1169" spans="1:215" x14ac:dyDescent="0.25">
      <c r="A1169">
        <v>84</v>
      </c>
      <c r="B1169" t="s">
        <v>1136</v>
      </c>
      <c r="C1169">
        <v>2004</v>
      </c>
      <c r="E1169" t="s">
        <v>1137</v>
      </c>
      <c r="F1169">
        <v>1966</v>
      </c>
      <c r="G1169">
        <v>0</v>
      </c>
      <c r="I1169">
        <v>0</v>
      </c>
      <c r="J1169" t="s">
        <v>1092</v>
      </c>
      <c r="K1169" t="s">
        <v>1093</v>
      </c>
      <c r="L1169" t="s">
        <v>1093</v>
      </c>
      <c r="M1169">
        <v>3</v>
      </c>
      <c r="N1169" t="s">
        <v>651</v>
      </c>
      <c r="O1169">
        <v>1</v>
      </c>
      <c r="P1169" t="s">
        <v>616</v>
      </c>
      <c r="Q1169" t="s">
        <v>626</v>
      </c>
      <c r="R1169">
        <v>2</v>
      </c>
      <c r="S1169">
        <v>1</v>
      </c>
      <c r="T1169" s="60">
        <v>38077</v>
      </c>
      <c r="U1169" s="60">
        <v>38078</v>
      </c>
      <c r="V1169" s="60">
        <v>38078</v>
      </c>
      <c r="W1169" t="s">
        <v>1138</v>
      </c>
      <c r="X1169" t="s">
        <v>1134</v>
      </c>
      <c r="Y1169" t="s">
        <v>619</v>
      </c>
      <c r="Z1169">
        <v>2.9999998999999999E-2</v>
      </c>
      <c r="AA1169">
        <v>7.9999998000000003E-2</v>
      </c>
      <c r="AB1169">
        <v>4</v>
      </c>
      <c r="AC1169">
        <v>0</v>
      </c>
      <c r="AD1169">
        <v>5</v>
      </c>
      <c r="AE1169">
        <v>1</v>
      </c>
      <c r="AF1169">
        <v>1</v>
      </c>
      <c r="BP1169" s="60">
        <v>38078</v>
      </c>
      <c r="BQ1169">
        <v>17755342</v>
      </c>
      <c r="BR1169">
        <v>17056044</v>
      </c>
      <c r="BS1169">
        <v>1.0409999999999999</v>
      </c>
      <c r="BT1169">
        <v>-699298.63</v>
      </c>
      <c r="BV1169">
        <v>2459000</v>
      </c>
      <c r="BW1169">
        <v>160935</v>
      </c>
      <c r="BX1169">
        <v>1</v>
      </c>
      <c r="BY1169">
        <v>0</v>
      </c>
      <c r="BZ1169">
        <v>0</v>
      </c>
      <c r="CA1169">
        <v>0</v>
      </c>
      <c r="CC1169">
        <v>0.28830001</v>
      </c>
      <c r="CE1169">
        <v>5.9400000000000001E-2</v>
      </c>
      <c r="CG1169">
        <v>5.0500002000000002E-2</v>
      </c>
      <c r="CS1169">
        <v>0</v>
      </c>
      <c r="CT1169">
        <v>0</v>
      </c>
      <c r="CU1169">
        <v>0</v>
      </c>
      <c r="CV1169">
        <v>0.63</v>
      </c>
      <c r="CW1169">
        <v>0.49299999999999999</v>
      </c>
      <c r="CX1169">
        <v>0.13699998999999999</v>
      </c>
      <c r="CY1169">
        <v>0.27700001000000002</v>
      </c>
      <c r="CZ1169">
        <v>0</v>
      </c>
      <c r="DA1169">
        <v>0</v>
      </c>
      <c r="DB1169">
        <v>3.5999997999999998E-2</v>
      </c>
      <c r="DC1169">
        <v>0</v>
      </c>
      <c r="DD1169">
        <v>5.6999995999999997E-2</v>
      </c>
      <c r="DE1169">
        <v>0</v>
      </c>
      <c r="DF1169">
        <v>2006</v>
      </c>
      <c r="DG1169">
        <v>0.16149999000000001</v>
      </c>
      <c r="DH1169">
        <v>0</v>
      </c>
      <c r="DI1169">
        <v>0.16149999000000001</v>
      </c>
      <c r="DJ1169">
        <v>6.5447337999999994E-2</v>
      </c>
      <c r="DK1169">
        <v>6.5447337999999994E-2</v>
      </c>
      <c r="DR1169">
        <v>0</v>
      </c>
      <c r="DS1169">
        <v>0</v>
      </c>
      <c r="DT1169">
        <v>0</v>
      </c>
      <c r="DU1169">
        <v>1</v>
      </c>
      <c r="DV1169">
        <v>32359</v>
      </c>
      <c r="DW1169">
        <v>2458872.5</v>
      </c>
      <c r="DZ1169">
        <v>75.987281999999993</v>
      </c>
      <c r="EA1169">
        <v>1324</v>
      </c>
      <c r="EB1169">
        <v>1097</v>
      </c>
      <c r="EC1169">
        <v>26829</v>
      </c>
      <c r="ED1169">
        <v>766210.94</v>
      </c>
      <c r="EF1169">
        <v>28.559056999999999</v>
      </c>
      <c r="ES1169">
        <v>0</v>
      </c>
      <c r="EV1169">
        <v>61609</v>
      </c>
      <c r="EW1169">
        <v>1</v>
      </c>
      <c r="EX1169">
        <v>1</v>
      </c>
      <c r="FB1169">
        <v>8967970</v>
      </c>
      <c r="FP1169">
        <v>4536</v>
      </c>
      <c r="FQ1169">
        <v>160935</v>
      </c>
      <c r="FV1169">
        <v>5318</v>
      </c>
      <c r="FW1169">
        <v>170789</v>
      </c>
      <c r="FX1169">
        <v>3713277</v>
      </c>
      <c r="FZ1169">
        <v>225567</v>
      </c>
      <c r="GA1169">
        <v>155808</v>
      </c>
      <c r="GB1169">
        <v>381375</v>
      </c>
      <c r="GG1169">
        <v>105108</v>
      </c>
      <c r="GL1169">
        <v>-22154</v>
      </c>
      <c r="GM1169">
        <v>18669</v>
      </c>
      <c r="GN1169">
        <v>-15802</v>
      </c>
      <c r="GQ1169">
        <v>4351262</v>
      </c>
      <c r="GR1169">
        <v>-887998</v>
      </c>
      <c r="GS1169">
        <v>-876508</v>
      </c>
      <c r="GU1169">
        <v>-7841</v>
      </c>
      <c r="GZ1169">
        <v>-3649</v>
      </c>
      <c r="HB1169">
        <v>-8483</v>
      </c>
      <c r="HE1169">
        <v>-896481</v>
      </c>
      <c r="HG1169">
        <v>18272124</v>
      </c>
    </row>
    <row r="1170" spans="1:215" x14ac:dyDescent="0.25">
      <c r="A1170">
        <v>84</v>
      </c>
      <c r="B1170" t="s">
        <v>1136</v>
      </c>
      <c r="C1170">
        <v>2005</v>
      </c>
      <c r="E1170" t="s">
        <v>1137</v>
      </c>
      <c r="F1170">
        <v>1966</v>
      </c>
      <c r="G1170">
        <v>0</v>
      </c>
      <c r="I1170">
        <v>0</v>
      </c>
      <c r="J1170" t="s">
        <v>1092</v>
      </c>
      <c r="K1170" t="s">
        <v>1093</v>
      </c>
      <c r="L1170" t="s">
        <v>1093</v>
      </c>
      <c r="M1170">
        <v>3</v>
      </c>
      <c r="N1170" t="s">
        <v>651</v>
      </c>
      <c r="O1170">
        <v>1</v>
      </c>
      <c r="P1170" t="s">
        <v>616</v>
      </c>
      <c r="Q1170" t="s">
        <v>626</v>
      </c>
      <c r="R1170">
        <v>2</v>
      </c>
      <c r="S1170">
        <v>1</v>
      </c>
      <c r="T1170" s="60">
        <v>38442</v>
      </c>
      <c r="U1170" s="60">
        <v>38443</v>
      </c>
      <c r="V1170" s="60">
        <v>38443</v>
      </c>
      <c r="W1170" t="s">
        <v>1138</v>
      </c>
      <c r="X1170" t="s">
        <v>1134</v>
      </c>
      <c r="Y1170" t="s">
        <v>619</v>
      </c>
      <c r="Z1170">
        <v>2.9999998999999999E-2</v>
      </c>
      <c r="AA1170">
        <v>7.9999998000000003E-2</v>
      </c>
      <c r="AB1170">
        <v>4</v>
      </c>
      <c r="AC1170">
        <v>0</v>
      </c>
      <c r="AD1170">
        <v>5</v>
      </c>
      <c r="AE1170">
        <v>1</v>
      </c>
      <c r="AF1170">
        <v>1</v>
      </c>
      <c r="BP1170" s="60">
        <v>38443</v>
      </c>
      <c r="BQ1170">
        <v>18657142</v>
      </c>
      <c r="BR1170">
        <v>17802000</v>
      </c>
      <c r="BS1170">
        <v>1.0480362000000001</v>
      </c>
      <c r="BT1170">
        <v>-855142.06</v>
      </c>
      <c r="BV1170">
        <v>2531000</v>
      </c>
      <c r="BW1170">
        <v>455339</v>
      </c>
      <c r="BX1170">
        <v>1</v>
      </c>
      <c r="BY1170">
        <v>0</v>
      </c>
      <c r="BZ1170">
        <v>0</v>
      </c>
      <c r="CA1170">
        <v>0</v>
      </c>
      <c r="CC1170">
        <v>8.5100002999999994E-2</v>
      </c>
      <c r="CE1170">
        <v>7.8799999999999995E-2</v>
      </c>
      <c r="CG1170">
        <v>3.3399999E-2</v>
      </c>
      <c r="CS1170">
        <v>0</v>
      </c>
      <c r="CT1170">
        <v>0</v>
      </c>
      <c r="CU1170">
        <v>0</v>
      </c>
      <c r="CV1170">
        <v>0.63700002</v>
      </c>
      <c r="CW1170">
        <v>0.498</v>
      </c>
      <c r="CX1170">
        <v>0.13900000000000001</v>
      </c>
      <c r="CY1170">
        <v>0.26299998000000002</v>
      </c>
      <c r="CZ1170">
        <v>0</v>
      </c>
      <c r="DA1170">
        <v>0</v>
      </c>
      <c r="DB1170">
        <v>3.6999999999999998E-2</v>
      </c>
      <c r="DC1170">
        <v>0</v>
      </c>
      <c r="DD1170">
        <v>6.3000001E-2</v>
      </c>
      <c r="DE1170">
        <v>0</v>
      </c>
      <c r="DF1170">
        <v>2007</v>
      </c>
      <c r="DG1170">
        <v>0.16450001</v>
      </c>
      <c r="DH1170">
        <v>0</v>
      </c>
      <c r="DI1170">
        <v>0.16450001</v>
      </c>
      <c r="DJ1170">
        <v>0.17990476999999999</v>
      </c>
      <c r="DK1170">
        <v>0.17990476999999999</v>
      </c>
      <c r="DR1170">
        <v>0</v>
      </c>
      <c r="DS1170">
        <v>0</v>
      </c>
      <c r="DT1170">
        <v>0</v>
      </c>
      <c r="DU1170">
        <v>1</v>
      </c>
      <c r="DV1170">
        <v>32388</v>
      </c>
      <c r="DW1170">
        <v>2531078.2999999998</v>
      </c>
      <c r="DZ1170">
        <v>78.148643000000007</v>
      </c>
      <c r="EA1170">
        <v>1084</v>
      </c>
      <c r="EB1170">
        <v>1397</v>
      </c>
      <c r="EC1170">
        <v>27720</v>
      </c>
      <c r="ED1170">
        <v>827499.63</v>
      </c>
      <c r="EF1170">
        <v>29.852079</v>
      </c>
      <c r="ES1170">
        <v>0</v>
      </c>
      <c r="EV1170">
        <v>62589</v>
      </c>
      <c r="EW1170">
        <v>1</v>
      </c>
      <c r="EX1170">
        <v>1</v>
      </c>
      <c r="FB1170">
        <v>9533366</v>
      </c>
      <c r="FP1170">
        <v>2849</v>
      </c>
      <c r="FQ1170">
        <v>455339</v>
      </c>
      <c r="FV1170">
        <v>40307</v>
      </c>
      <c r="FW1170">
        <v>498495</v>
      </c>
      <c r="FX1170">
        <v>1001775</v>
      </c>
      <c r="FZ1170">
        <v>210591</v>
      </c>
      <c r="GA1170">
        <v>187587</v>
      </c>
      <c r="GB1170">
        <v>398178</v>
      </c>
      <c r="GG1170">
        <v>92741</v>
      </c>
      <c r="GL1170">
        <v>-28076</v>
      </c>
      <c r="GM1170">
        <v>48332</v>
      </c>
      <c r="GN1170">
        <v>-44519</v>
      </c>
      <c r="GQ1170">
        <v>1966926</v>
      </c>
      <c r="GR1170">
        <v>-926213</v>
      </c>
      <c r="GS1170">
        <v>-911816</v>
      </c>
      <c r="GU1170">
        <v>-10592</v>
      </c>
      <c r="GZ1170">
        <v>-3805</v>
      </c>
      <c r="HB1170">
        <v>-8576</v>
      </c>
      <c r="HE1170">
        <v>-934789</v>
      </c>
      <c r="HG1170">
        <v>19304262</v>
      </c>
    </row>
    <row r="1171" spans="1:215" x14ac:dyDescent="0.25">
      <c r="A1171">
        <v>84</v>
      </c>
      <c r="B1171" t="s">
        <v>1136</v>
      </c>
      <c r="C1171">
        <v>2006</v>
      </c>
      <c r="E1171" t="s">
        <v>1137</v>
      </c>
      <c r="F1171">
        <v>1966</v>
      </c>
      <c r="G1171">
        <v>0</v>
      </c>
      <c r="I1171">
        <v>0</v>
      </c>
      <c r="J1171" t="s">
        <v>1092</v>
      </c>
      <c r="K1171" t="s">
        <v>1093</v>
      </c>
      <c r="L1171" t="s">
        <v>1093</v>
      </c>
      <c r="M1171">
        <v>3</v>
      </c>
      <c r="N1171" t="s">
        <v>651</v>
      </c>
      <c r="O1171">
        <v>1</v>
      </c>
      <c r="P1171" t="s">
        <v>616</v>
      </c>
      <c r="Q1171" t="s">
        <v>626</v>
      </c>
      <c r="R1171">
        <v>2</v>
      </c>
      <c r="S1171">
        <v>1</v>
      </c>
      <c r="T1171" s="60">
        <v>38807</v>
      </c>
      <c r="U1171" s="60">
        <v>38808</v>
      </c>
      <c r="V1171" s="60">
        <v>38808</v>
      </c>
      <c r="W1171" t="s">
        <v>1138</v>
      </c>
      <c r="X1171" t="s">
        <v>1134</v>
      </c>
      <c r="Y1171" t="s">
        <v>619</v>
      </c>
      <c r="Z1171">
        <v>2.9999998999999999E-2</v>
      </c>
      <c r="AA1171">
        <v>7.9999998000000003E-2</v>
      </c>
      <c r="AB1171">
        <v>4</v>
      </c>
      <c r="AC1171">
        <v>0</v>
      </c>
      <c r="AD1171">
        <v>5</v>
      </c>
      <c r="AE1171">
        <v>1</v>
      </c>
      <c r="AF1171">
        <v>1</v>
      </c>
      <c r="BP1171" s="60">
        <v>38808</v>
      </c>
      <c r="BQ1171">
        <v>19826514</v>
      </c>
      <c r="BR1171">
        <v>18853000</v>
      </c>
      <c r="BS1171">
        <v>1.0516372</v>
      </c>
      <c r="BT1171">
        <v>-973514.69</v>
      </c>
      <c r="BV1171">
        <v>2712000</v>
      </c>
      <c r="BW1171">
        <v>433426</v>
      </c>
      <c r="BX1171">
        <v>1</v>
      </c>
      <c r="BY1171">
        <v>0</v>
      </c>
      <c r="BZ1171">
        <v>0</v>
      </c>
      <c r="CA1171">
        <v>0</v>
      </c>
      <c r="CC1171">
        <v>0.1459</v>
      </c>
      <c r="CE1171">
        <v>0.1701</v>
      </c>
      <c r="CG1171">
        <v>8.1299997999999998E-2</v>
      </c>
      <c r="CJ1171">
        <v>9.6000001000000001E-2</v>
      </c>
      <c r="CS1171">
        <v>0</v>
      </c>
      <c r="CT1171">
        <v>0</v>
      </c>
      <c r="CU1171">
        <v>0</v>
      </c>
      <c r="CV1171">
        <v>0.63</v>
      </c>
      <c r="CW1171">
        <v>0.48700001999999998</v>
      </c>
      <c r="CX1171">
        <v>0.14300001000000001</v>
      </c>
      <c r="CY1171">
        <v>0.214</v>
      </c>
      <c r="CZ1171">
        <v>0</v>
      </c>
      <c r="DA1171">
        <v>0</v>
      </c>
      <c r="DB1171">
        <v>3.9000000999999999E-2</v>
      </c>
      <c r="DC1171">
        <v>4.6999998000000001E-2</v>
      </c>
      <c r="DD1171">
        <v>7.0000000000000007E-2</v>
      </c>
      <c r="DE1171">
        <v>0</v>
      </c>
      <c r="DF1171">
        <v>2008</v>
      </c>
      <c r="DG1171">
        <v>0.16189999999999999</v>
      </c>
      <c r="DH1171">
        <v>0</v>
      </c>
      <c r="DI1171">
        <v>0.16189999999999999</v>
      </c>
      <c r="DJ1171">
        <v>0.15981783999999999</v>
      </c>
      <c r="DK1171">
        <v>0.15981783999999999</v>
      </c>
      <c r="DR1171">
        <v>0</v>
      </c>
      <c r="DS1171">
        <v>0</v>
      </c>
      <c r="DT1171">
        <v>0</v>
      </c>
      <c r="DU1171">
        <v>1</v>
      </c>
      <c r="DV1171">
        <v>32469</v>
      </c>
      <c r="DW1171">
        <v>2711755.5</v>
      </c>
      <c r="DZ1171">
        <v>83.518294999999995</v>
      </c>
      <c r="EA1171">
        <v>1113</v>
      </c>
      <c r="EB1171">
        <v>1341</v>
      </c>
      <c r="EC1171">
        <v>28408</v>
      </c>
      <c r="ED1171">
        <v>894257.81</v>
      </c>
      <c r="EF1171">
        <v>31.479084</v>
      </c>
      <c r="ES1171">
        <v>0</v>
      </c>
      <c r="EV1171">
        <v>63331</v>
      </c>
      <c r="EW1171">
        <v>1</v>
      </c>
      <c r="EX1171">
        <v>1</v>
      </c>
      <c r="FB1171">
        <v>10169393</v>
      </c>
      <c r="FP1171">
        <v>3487</v>
      </c>
      <c r="FQ1171">
        <v>433426</v>
      </c>
      <c r="FV1171">
        <v>14825</v>
      </c>
      <c r="FW1171">
        <v>451738</v>
      </c>
      <c r="FX1171">
        <v>2178835</v>
      </c>
      <c r="FZ1171">
        <v>222375</v>
      </c>
      <c r="GA1171">
        <v>197270</v>
      </c>
      <c r="GB1171">
        <v>419645</v>
      </c>
      <c r="GG1171">
        <v>79603</v>
      </c>
      <c r="GL1171">
        <v>-27871</v>
      </c>
      <c r="GM1171">
        <v>122427</v>
      </c>
      <c r="GN1171">
        <v>-116429</v>
      </c>
      <c r="GQ1171">
        <v>3107948</v>
      </c>
      <c r="GR1171">
        <v>-991332</v>
      </c>
      <c r="GS1171">
        <v>-978884</v>
      </c>
      <c r="GU1171">
        <v>-11402</v>
      </c>
      <c r="GZ1171">
        <v>-1046</v>
      </c>
      <c r="HB1171">
        <v>-9670</v>
      </c>
      <c r="HE1171">
        <v>-1001002</v>
      </c>
      <c r="HG1171">
        <v>21411208</v>
      </c>
    </row>
    <row r="1172" spans="1:215" x14ac:dyDescent="0.25">
      <c r="A1172">
        <v>84</v>
      </c>
      <c r="B1172" t="s">
        <v>1136</v>
      </c>
      <c r="C1172">
        <v>2007</v>
      </c>
      <c r="E1172" t="s">
        <v>1137</v>
      </c>
      <c r="F1172">
        <v>1966</v>
      </c>
      <c r="G1172">
        <v>0</v>
      </c>
      <c r="I1172">
        <v>0</v>
      </c>
      <c r="J1172" t="s">
        <v>1092</v>
      </c>
      <c r="K1172" t="s">
        <v>1093</v>
      </c>
      <c r="L1172" t="s">
        <v>1093</v>
      </c>
      <c r="M1172">
        <v>3</v>
      </c>
      <c r="N1172" t="s">
        <v>651</v>
      </c>
      <c r="O1172">
        <v>1</v>
      </c>
      <c r="P1172" t="s">
        <v>616</v>
      </c>
      <c r="Q1172" t="s">
        <v>626</v>
      </c>
      <c r="R1172">
        <v>2</v>
      </c>
      <c r="S1172">
        <v>1</v>
      </c>
      <c r="T1172" s="60">
        <v>39172</v>
      </c>
      <c r="U1172" s="60">
        <v>39173</v>
      </c>
      <c r="V1172" s="60">
        <v>39173</v>
      </c>
      <c r="W1172" t="s">
        <v>1138</v>
      </c>
      <c r="X1172" t="s">
        <v>1134</v>
      </c>
      <c r="Y1172" t="s">
        <v>619</v>
      </c>
      <c r="Z1172">
        <v>2.9999998999999999E-2</v>
      </c>
      <c r="AA1172">
        <v>7.9999998000000003E-2</v>
      </c>
      <c r="AB1172">
        <v>4</v>
      </c>
      <c r="AC1172">
        <v>0</v>
      </c>
      <c r="AD1172">
        <v>5</v>
      </c>
      <c r="AE1172">
        <v>1</v>
      </c>
      <c r="AF1172">
        <v>1</v>
      </c>
      <c r="BP1172" s="60">
        <v>39173</v>
      </c>
      <c r="BQ1172">
        <v>21378884</v>
      </c>
      <c r="BR1172">
        <v>20074000</v>
      </c>
      <c r="BS1172">
        <v>1.0650036000000001</v>
      </c>
      <c r="BT1172">
        <v>-1304884.3</v>
      </c>
      <c r="BV1172">
        <v>2825000</v>
      </c>
      <c r="BW1172">
        <v>502464</v>
      </c>
      <c r="BX1172">
        <v>1</v>
      </c>
      <c r="BY1172">
        <v>0</v>
      </c>
      <c r="BZ1172">
        <v>0</v>
      </c>
      <c r="CA1172">
        <v>0</v>
      </c>
      <c r="CC1172">
        <v>0.1258</v>
      </c>
      <c r="CE1172">
        <v>0.1186</v>
      </c>
      <c r="CG1172">
        <v>0.1012</v>
      </c>
      <c r="CJ1172">
        <v>9.7700007000000005E-2</v>
      </c>
      <c r="CS1172">
        <v>0</v>
      </c>
      <c r="CT1172">
        <v>0</v>
      </c>
      <c r="CU1172">
        <v>0</v>
      </c>
      <c r="CV1172">
        <v>0.58299999999999996</v>
      </c>
      <c r="CW1172">
        <v>0.42200001999999998</v>
      </c>
      <c r="CX1172">
        <v>0.161</v>
      </c>
      <c r="CY1172">
        <v>0.223</v>
      </c>
      <c r="CZ1172">
        <v>0</v>
      </c>
      <c r="DA1172">
        <v>0</v>
      </c>
      <c r="DB1172">
        <v>4.3999999999999997E-2</v>
      </c>
      <c r="DC1172">
        <v>5.5E-2</v>
      </c>
      <c r="DD1172">
        <v>9.4999999000000002E-2</v>
      </c>
      <c r="DE1172">
        <v>0</v>
      </c>
      <c r="DF1172">
        <v>2009</v>
      </c>
      <c r="DG1172">
        <v>0.156</v>
      </c>
      <c r="DH1172">
        <v>0</v>
      </c>
      <c r="DI1172">
        <v>0.156</v>
      </c>
      <c r="DJ1172">
        <v>0.17786336</v>
      </c>
      <c r="DK1172">
        <v>0.17786336</v>
      </c>
      <c r="DR1172">
        <v>0</v>
      </c>
      <c r="DS1172">
        <v>0</v>
      </c>
      <c r="DT1172">
        <v>0</v>
      </c>
      <c r="DU1172">
        <v>1</v>
      </c>
      <c r="DV1172">
        <v>32811</v>
      </c>
      <c r="DW1172">
        <v>2824994.5</v>
      </c>
      <c r="DZ1172">
        <v>86.099007</v>
      </c>
      <c r="EA1172">
        <v>1137</v>
      </c>
      <c r="EB1172">
        <v>1320</v>
      </c>
      <c r="EC1172">
        <v>28953</v>
      </c>
      <c r="ED1172">
        <v>943156.75</v>
      </c>
      <c r="EF1172">
        <v>32.575439000000003</v>
      </c>
      <c r="EG1172">
        <v>22224</v>
      </c>
      <c r="EH1172">
        <v>755599</v>
      </c>
      <c r="EN1172">
        <v>5183</v>
      </c>
      <c r="EO1172">
        <v>165125.07999999999</v>
      </c>
      <c r="EP1172">
        <v>1546</v>
      </c>
      <c r="ES1172">
        <v>0</v>
      </c>
      <c r="EV1172">
        <v>64221</v>
      </c>
      <c r="EW1172">
        <v>1</v>
      </c>
      <c r="EX1172">
        <v>1</v>
      </c>
      <c r="FB1172">
        <v>10637558</v>
      </c>
      <c r="FI1172">
        <v>23488546</v>
      </c>
      <c r="FP1172">
        <v>2921</v>
      </c>
      <c r="FQ1172">
        <v>502464</v>
      </c>
      <c r="FV1172">
        <v>20934</v>
      </c>
      <c r="FW1172">
        <v>526319</v>
      </c>
      <c r="FX1172">
        <v>2030922</v>
      </c>
      <c r="FZ1172">
        <v>272462</v>
      </c>
      <c r="GA1172">
        <v>234543</v>
      </c>
      <c r="GB1172">
        <v>507005</v>
      </c>
      <c r="GG1172">
        <v>94867</v>
      </c>
      <c r="GL1172">
        <v>-26157</v>
      </c>
      <c r="GM1172">
        <v>187329</v>
      </c>
      <c r="GN1172">
        <v>-181382</v>
      </c>
      <c r="GQ1172">
        <v>3138903</v>
      </c>
      <c r="GR1172">
        <v>-1049823</v>
      </c>
      <c r="GS1172">
        <v>-1035932</v>
      </c>
      <c r="GU1172">
        <v>-10972</v>
      </c>
      <c r="GZ1172">
        <v>-2919</v>
      </c>
      <c r="HB1172">
        <v>-9879</v>
      </c>
      <c r="HE1172">
        <v>-1059702</v>
      </c>
      <c r="HG1172">
        <v>23490408</v>
      </c>
    </row>
    <row r="1173" spans="1:215" x14ac:dyDescent="0.25">
      <c r="A1173">
        <v>84</v>
      </c>
      <c r="B1173" t="s">
        <v>1136</v>
      </c>
      <c r="C1173">
        <v>2008</v>
      </c>
      <c r="E1173" t="s">
        <v>1137</v>
      </c>
      <c r="F1173">
        <v>1966</v>
      </c>
      <c r="G1173">
        <v>0</v>
      </c>
      <c r="I1173">
        <v>0</v>
      </c>
      <c r="J1173" t="s">
        <v>1092</v>
      </c>
      <c r="K1173" t="s">
        <v>1093</v>
      </c>
      <c r="L1173" t="s">
        <v>1093</v>
      </c>
      <c r="M1173">
        <v>3</v>
      </c>
      <c r="N1173" t="s">
        <v>651</v>
      </c>
      <c r="O1173">
        <v>1</v>
      </c>
      <c r="P1173" t="s">
        <v>616</v>
      </c>
      <c r="Q1173" t="s">
        <v>626</v>
      </c>
      <c r="R1173">
        <v>2</v>
      </c>
      <c r="S1173">
        <v>1</v>
      </c>
      <c r="T1173" s="60">
        <v>39538</v>
      </c>
      <c r="U1173" s="60">
        <v>39539</v>
      </c>
      <c r="V1173" s="60">
        <v>39539</v>
      </c>
      <c r="W1173" t="s">
        <v>1138</v>
      </c>
      <c r="X1173" t="s">
        <v>1134</v>
      </c>
      <c r="Y1173" t="s">
        <v>619</v>
      </c>
      <c r="Z1173">
        <v>2.9999998999999999E-2</v>
      </c>
      <c r="AA1173">
        <v>7.9999998000000003E-2</v>
      </c>
      <c r="AB1173">
        <v>4</v>
      </c>
      <c r="AC1173">
        <v>0</v>
      </c>
      <c r="AD1173">
        <v>5</v>
      </c>
      <c r="AE1173">
        <v>1</v>
      </c>
      <c r="AF1173">
        <v>1</v>
      </c>
      <c r="BP1173" s="60">
        <v>39539</v>
      </c>
      <c r="BQ1173">
        <v>22766536</v>
      </c>
      <c r="BR1173">
        <v>21072000</v>
      </c>
      <c r="BS1173">
        <v>1.0804164000000001</v>
      </c>
      <c r="BT1173">
        <v>-1694536.3</v>
      </c>
      <c r="BV1173">
        <v>2926000</v>
      </c>
      <c r="BW1173">
        <v>513494</v>
      </c>
      <c r="BX1173">
        <v>1</v>
      </c>
      <c r="BY1173">
        <v>0</v>
      </c>
      <c r="BZ1173">
        <v>0</v>
      </c>
      <c r="CA1173">
        <v>0</v>
      </c>
      <c r="CC1173">
        <v>2.5599998999999998E-2</v>
      </c>
      <c r="CE1173">
        <v>9.7799994000000001E-2</v>
      </c>
      <c r="CG1173">
        <v>0.13089999999999999</v>
      </c>
      <c r="CJ1173">
        <v>7.1699999E-2</v>
      </c>
      <c r="CS1173">
        <v>0</v>
      </c>
      <c r="CT1173">
        <v>0</v>
      </c>
      <c r="CU1173">
        <v>0</v>
      </c>
      <c r="CV1173">
        <v>0.54000002000000003</v>
      </c>
      <c r="CW1173">
        <v>0.38</v>
      </c>
      <c r="CX1173">
        <v>0.16</v>
      </c>
      <c r="CY1173">
        <v>0.24299999</v>
      </c>
      <c r="CZ1173">
        <v>0</v>
      </c>
      <c r="DA1173">
        <v>0</v>
      </c>
      <c r="DB1173">
        <v>5.8000002000000002E-2</v>
      </c>
      <c r="DC1173">
        <v>4.1999999000000003E-2</v>
      </c>
      <c r="DD1173">
        <v>0.11700000000000001</v>
      </c>
      <c r="DE1173">
        <v>0</v>
      </c>
      <c r="DF1173">
        <v>2010</v>
      </c>
      <c r="DG1173">
        <v>0.14499999999999999</v>
      </c>
      <c r="DH1173">
        <v>0</v>
      </c>
      <c r="DI1173">
        <v>0.14499999999999999</v>
      </c>
      <c r="DJ1173">
        <v>0.17549350999999999</v>
      </c>
      <c r="DK1173">
        <v>0.17549350999999999</v>
      </c>
      <c r="DR1173">
        <v>0</v>
      </c>
      <c r="DS1173">
        <v>0</v>
      </c>
      <c r="DT1173">
        <v>0</v>
      </c>
      <c r="DU1173">
        <v>1</v>
      </c>
      <c r="DV1173">
        <v>33089</v>
      </c>
      <c r="DW1173">
        <v>2926401.8</v>
      </c>
      <c r="DZ1173">
        <v>88.440323000000006</v>
      </c>
      <c r="EA1173">
        <v>1181</v>
      </c>
      <c r="EB1173">
        <v>1306</v>
      </c>
      <c r="EC1173">
        <v>29383</v>
      </c>
      <c r="ED1173">
        <v>990934.81</v>
      </c>
      <c r="EF1173">
        <v>33.724766000000002</v>
      </c>
      <c r="EG1173">
        <v>22510</v>
      </c>
      <c r="EH1173">
        <v>791446.56</v>
      </c>
      <c r="EN1173">
        <v>5295</v>
      </c>
      <c r="EO1173">
        <v>175008.8</v>
      </c>
      <c r="EP1173">
        <v>1578</v>
      </c>
      <c r="ES1173">
        <v>0</v>
      </c>
      <c r="EV1173">
        <v>64959</v>
      </c>
      <c r="EW1173">
        <v>1</v>
      </c>
      <c r="EX1173">
        <v>1</v>
      </c>
      <c r="FB1173">
        <v>11155829</v>
      </c>
      <c r="FI1173">
        <v>23368402</v>
      </c>
      <c r="FN1173">
        <v>-4590</v>
      </c>
      <c r="FP1173">
        <v>2578</v>
      </c>
      <c r="FQ1173">
        <v>513494</v>
      </c>
      <c r="FV1173">
        <v>17409</v>
      </c>
      <c r="FW1173">
        <v>533481</v>
      </c>
      <c r="FX1173">
        <v>-193139</v>
      </c>
      <c r="FZ1173">
        <v>295887</v>
      </c>
      <c r="GA1173">
        <v>308417</v>
      </c>
      <c r="GB1173">
        <v>604304</v>
      </c>
      <c r="GG1173">
        <v>87692</v>
      </c>
      <c r="GL1173">
        <v>-43300</v>
      </c>
      <c r="GM1173">
        <v>199937</v>
      </c>
      <c r="GN1173">
        <v>-182299</v>
      </c>
      <c r="GO1173">
        <v>-177709</v>
      </c>
      <c r="GQ1173">
        <v>1006676</v>
      </c>
      <c r="GR1173">
        <v>-1113438</v>
      </c>
      <c r="GS1173">
        <v>-1099727</v>
      </c>
      <c r="GU1173">
        <v>-12005</v>
      </c>
      <c r="GZ1173">
        <v>-1706</v>
      </c>
      <c r="HB1173">
        <v>-11455</v>
      </c>
      <c r="HE1173">
        <v>-1124893</v>
      </c>
      <c r="HG1173">
        <v>23372192</v>
      </c>
    </row>
    <row r="1174" spans="1:215" x14ac:dyDescent="0.25">
      <c r="A1174">
        <v>84</v>
      </c>
      <c r="B1174" t="s">
        <v>1136</v>
      </c>
      <c r="C1174">
        <v>2009</v>
      </c>
      <c r="E1174" t="s">
        <v>1137</v>
      </c>
      <c r="F1174">
        <v>1966</v>
      </c>
      <c r="G1174">
        <v>0</v>
      </c>
      <c r="I1174">
        <v>0</v>
      </c>
      <c r="J1174" t="s">
        <v>1092</v>
      </c>
      <c r="K1174" t="s">
        <v>1093</v>
      </c>
      <c r="L1174" t="s">
        <v>1093</v>
      </c>
      <c r="M1174">
        <v>3</v>
      </c>
      <c r="N1174" t="s">
        <v>651</v>
      </c>
      <c r="O1174">
        <v>1</v>
      </c>
      <c r="P1174" t="s">
        <v>616</v>
      </c>
      <c r="Q1174" t="s">
        <v>626</v>
      </c>
      <c r="R1174">
        <v>2</v>
      </c>
      <c r="S1174">
        <v>1</v>
      </c>
      <c r="T1174" s="60">
        <v>39903</v>
      </c>
      <c r="U1174" s="60">
        <v>39904</v>
      </c>
      <c r="V1174" s="60">
        <v>39904</v>
      </c>
      <c r="W1174" t="s">
        <v>1138</v>
      </c>
      <c r="X1174" t="s">
        <v>1134</v>
      </c>
      <c r="Y1174" t="s">
        <v>619</v>
      </c>
      <c r="Z1174">
        <v>2.9999998999999999E-2</v>
      </c>
      <c r="AA1174">
        <v>7.9999998000000003E-2</v>
      </c>
      <c r="AB1174">
        <v>4</v>
      </c>
      <c r="AC1174">
        <v>0</v>
      </c>
      <c r="AD1174">
        <v>5</v>
      </c>
      <c r="AE1174">
        <v>1</v>
      </c>
      <c r="AF1174">
        <v>1</v>
      </c>
      <c r="BP1174" s="60">
        <v>39904</v>
      </c>
      <c r="BQ1174">
        <v>22423200</v>
      </c>
      <c r="BR1174">
        <v>21597000</v>
      </c>
      <c r="BS1174">
        <v>1.0382553000000001</v>
      </c>
      <c r="BT1174">
        <v>-826200.81</v>
      </c>
      <c r="BV1174">
        <v>2970000</v>
      </c>
      <c r="BW1174">
        <v>492810</v>
      </c>
      <c r="BX1174">
        <v>1</v>
      </c>
      <c r="BY1174">
        <v>0</v>
      </c>
      <c r="BZ1174">
        <v>0</v>
      </c>
      <c r="CA1174">
        <v>0</v>
      </c>
      <c r="CC1174">
        <v>-0.26379999999999998</v>
      </c>
      <c r="CE1174">
        <v>-5.2699997999999998E-2</v>
      </c>
      <c r="CG1174">
        <v>1.11E-2</v>
      </c>
      <c r="CJ1174">
        <v>3.0599999999999999E-2</v>
      </c>
      <c r="CS1174">
        <v>0</v>
      </c>
      <c r="CT1174">
        <v>0</v>
      </c>
      <c r="CU1174">
        <v>0</v>
      </c>
      <c r="CV1174">
        <v>0.43900001</v>
      </c>
      <c r="CW1174">
        <v>0.315</v>
      </c>
      <c r="CX1174">
        <v>0.124</v>
      </c>
      <c r="CY1174">
        <v>0.34200001000000002</v>
      </c>
      <c r="CZ1174">
        <v>0</v>
      </c>
      <c r="DA1174">
        <v>0</v>
      </c>
      <c r="DB1174">
        <v>6.4999998000000003E-2</v>
      </c>
      <c r="DC1174">
        <v>3.5000000000000003E-2</v>
      </c>
      <c r="DD1174">
        <v>0.11899999999999999</v>
      </c>
      <c r="DE1174">
        <v>0</v>
      </c>
      <c r="DF1174">
        <v>2011</v>
      </c>
      <c r="DG1174">
        <v>0.17230000000000001</v>
      </c>
      <c r="DH1174">
        <v>0</v>
      </c>
      <c r="DI1174">
        <v>0.17230000000000001</v>
      </c>
      <c r="DJ1174">
        <v>0.16592929000000001</v>
      </c>
      <c r="DK1174">
        <v>0.16592929000000001</v>
      </c>
      <c r="DR1174">
        <v>0</v>
      </c>
      <c r="DS1174">
        <v>0</v>
      </c>
      <c r="DT1174">
        <v>0</v>
      </c>
      <c r="DU1174">
        <v>1</v>
      </c>
      <c r="DV1174">
        <v>33052</v>
      </c>
      <c r="DW1174">
        <v>2969860</v>
      </c>
      <c r="DZ1174">
        <v>89.854172000000005</v>
      </c>
      <c r="EA1174">
        <v>1184</v>
      </c>
      <c r="EB1174">
        <v>1340</v>
      </c>
      <c r="EC1174">
        <v>29905</v>
      </c>
      <c r="ED1174">
        <v>1038755.4</v>
      </c>
      <c r="EF1174">
        <v>34.735171999999999</v>
      </c>
      <c r="EG1174">
        <v>22889</v>
      </c>
      <c r="EH1174">
        <v>835880.75</v>
      </c>
      <c r="EN1174">
        <v>5382</v>
      </c>
      <c r="EO1174">
        <v>175534.88</v>
      </c>
      <c r="EP1174">
        <v>1634</v>
      </c>
      <c r="ES1174">
        <v>0</v>
      </c>
      <c r="EV1174">
        <v>65481</v>
      </c>
      <c r="EW1174">
        <v>1</v>
      </c>
      <c r="EX1174">
        <v>1</v>
      </c>
      <c r="FB1174">
        <v>11588004</v>
      </c>
      <c r="FI1174">
        <v>16692626</v>
      </c>
      <c r="FN1174">
        <v>-6914</v>
      </c>
      <c r="FP1174">
        <v>4325</v>
      </c>
      <c r="FQ1174">
        <v>492810</v>
      </c>
      <c r="FV1174">
        <v>66876</v>
      </c>
      <c r="FW1174">
        <v>564011</v>
      </c>
      <c r="FX1174">
        <v>-6554320</v>
      </c>
      <c r="FZ1174">
        <v>258372</v>
      </c>
      <c r="GA1174">
        <v>229681</v>
      </c>
      <c r="GB1174">
        <v>488053</v>
      </c>
      <c r="GG1174">
        <v>33389</v>
      </c>
      <c r="GL1174">
        <v>-54417</v>
      </c>
      <c r="GM1174">
        <v>81897</v>
      </c>
      <c r="GN1174">
        <v>-55142</v>
      </c>
      <c r="GO1174">
        <v>-48228</v>
      </c>
      <c r="GQ1174">
        <v>-5496529</v>
      </c>
      <c r="GR1174">
        <v>-1167727</v>
      </c>
      <c r="GS1174">
        <v>-1160781</v>
      </c>
      <c r="GU1174">
        <v>-6911</v>
      </c>
      <c r="GZ1174">
        <v>-35</v>
      </c>
      <c r="HB1174">
        <v>-12502</v>
      </c>
      <c r="HE1174">
        <v>-1180229</v>
      </c>
      <c r="HG1174">
        <v>16695434</v>
      </c>
    </row>
    <row r="1175" spans="1:215" x14ac:dyDescent="0.25">
      <c r="A1175">
        <v>84</v>
      </c>
      <c r="B1175" t="s">
        <v>1136</v>
      </c>
      <c r="C1175">
        <v>2010</v>
      </c>
      <c r="E1175" t="s">
        <v>1137</v>
      </c>
      <c r="F1175">
        <v>1966</v>
      </c>
      <c r="G1175">
        <v>0</v>
      </c>
      <c r="I1175">
        <v>0</v>
      </c>
      <c r="J1175" t="s">
        <v>1092</v>
      </c>
      <c r="K1175" t="s">
        <v>1093</v>
      </c>
      <c r="L1175" t="s">
        <v>1093</v>
      </c>
      <c r="M1175">
        <v>3</v>
      </c>
      <c r="N1175" t="s">
        <v>651</v>
      </c>
      <c r="O1175">
        <v>1</v>
      </c>
      <c r="P1175" t="s">
        <v>616</v>
      </c>
      <c r="Q1175" t="s">
        <v>626</v>
      </c>
      <c r="R1175">
        <v>2</v>
      </c>
      <c r="S1175">
        <v>1</v>
      </c>
      <c r="T1175" s="60">
        <v>40268</v>
      </c>
      <c r="U1175" s="60">
        <v>40269</v>
      </c>
      <c r="V1175" s="60">
        <v>40269</v>
      </c>
      <c r="W1175" t="s">
        <v>1138</v>
      </c>
      <c r="X1175" t="s">
        <v>1134</v>
      </c>
      <c r="Y1175" t="s">
        <v>619</v>
      </c>
      <c r="Z1175">
        <v>2.9999998999999999E-2</v>
      </c>
      <c r="AA1175">
        <v>7.9999998000000003E-2</v>
      </c>
      <c r="AB1175">
        <v>4</v>
      </c>
      <c r="AC1175">
        <v>0</v>
      </c>
      <c r="AD1175">
        <v>5</v>
      </c>
      <c r="AE1175">
        <v>1</v>
      </c>
      <c r="AF1175">
        <v>1</v>
      </c>
      <c r="BP1175" s="60">
        <v>40269</v>
      </c>
      <c r="BQ1175">
        <v>22230086</v>
      </c>
      <c r="BR1175">
        <v>22998000</v>
      </c>
      <c r="BS1175">
        <v>0.96660959999999996</v>
      </c>
      <c r="BT1175">
        <v>767913.25</v>
      </c>
      <c r="BV1175">
        <v>3113000</v>
      </c>
      <c r="BW1175">
        <v>465013</v>
      </c>
      <c r="BX1175">
        <v>1</v>
      </c>
      <c r="BY1175">
        <v>0</v>
      </c>
      <c r="BZ1175">
        <v>0</v>
      </c>
      <c r="CA1175">
        <v>0</v>
      </c>
      <c r="CC1175">
        <v>0.25870000999999998</v>
      </c>
      <c r="CE1175">
        <v>-1.6799998999999999E-2</v>
      </c>
      <c r="CG1175">
        <v>4.1599999999999998E-2</v>
      </c>
      <c r="CJ1175">
        <v>3.7500000999999998E-2</v>
      </c>
      <c r="CS1175">
        <v>0</v>
      </c>
      <c r="CT1175">
        <v>0</v>
      </c>
      <c r="CU1175">
        <v>0</v>
      </c>
      <c r="CV1175">
        <v>0.54900002000000003</v>
      </c>
      <c r="CW1175">
        <v>0.38900003</v>
      </c>
      <c r="CX1175">
        <v>0.16</v>
      </c>
      <c r="CY1175">
        <v>0.25999999000000001</v>
      </c>
      <c r="CZ1175">
        <v>0</v>
      </c>
      <c r="DA1175">
        <v>0</v>
      </c>
      <c r="DB1175">
        <v>4.1999999000000003E-2</v>
      </c>
      <c r="DC1175">
        <v>2.3E-2</v>
      </c>
      <c r="DD1175">
        <v>0.126</v>
      </c>
      <c r="DE1175">
        <v>0</v>
      </c>
      <c r="DF1175">
        <v>2012</v>
      </c>
      <c r="DG1175">
        <v>0.21160001000000001</v>
      </c>
      <c r="DH1175">
        <v>2.9999999999999997E-4</v>
      </c>
      <c r="DI1175">
        <v>0.21129998999999999</v>
      </c>
      <c r="DJ1175">
        <v>0.14937776</v>
      </c>
      <c r="DK1175">
        <v>0.14967776999999999</v>
      </c>
      <c r="DR1175">
        <v>0</v>
      </c>
      <c r="DS1175">
        <v>0</v>
      </c>
      <c r="DT1175">
        <v>0</v>
      </c>
      <c r="DU1175">
        <v>1</v>
      </c>
      <c r="DV1175">
        <v>32449</v>
      </c>
      <c r="DW1175">
        <v>3112953.8</v>
      </c>
      <c r="DZ1175">
        <v>95.933730999999995</v>
      </c>
      <c r="EA1175">
        <v>1215</v>
      </c>
      <c r="EB1175">
        <v>1327</v>
      </c>
      <c r="EC1175">
        <v>30697</v>
      </c>
      <c r="ED1175">
        <v>1113024</v>
      </c>
      <c r="EF1175">
        <v>36.258395999999998</v>
      </c>
      <c r="EG1175">
        <v>23423</v>
      </c>
      <c r="EH1175">
        <v>891429.88</v>
      </c>
      <c r="EN1175">
        <v>5595</v>
      </c>
      <c r="EO1175">
        <v>191877.28</v>
      </c>
      <c r="EP1175">
        <v>1679</v>
      </c>
      <c r="ES1175">
        <v>0</v>
      </c>
      <c r="EV1175">
        <v>65688</v>
      </c>
      <c r="EW1175">
        <v>1</v>
      </c>
      <c r="EX1175">
        <v>1</v>
      </c>
      <c r="FB1175">
        <v>12890683</v>
      </c>
      <c r="FI1175">
        <v>20192588</v>
      </c>
      <c r="FN1175">
        <v>-1005</v>
      </c>
      <c r="FP1175">
        <v>1500</v>
      </c>
      <c r="FQ1175">
        <v>465013</v>
      </c>
      <c r="FV1175">
        <v>5515</v>
      </c>
      <c r="FW1175">
        <v>472028</v>
      </c>
      <c r="FX1175">
        <v>3856976</v>
      </c>
      <c r="FZ1175">
        <v>231740</v>
      </c>
      <c r="GA1175">
        <v>180930</v>
      </c>
      <c r="GB1175">
        <v>412670</v>
      </c>
      <c r="GG1175">
        <v>53115</v>
      </c>
      <c r="GL1175">
        <v>-54843</v>
      </c>
      <c r="GM1175">
        <v>9363</v>
      </c>
      <c r="GN1175">
        <v>-313</v>
      </c>
      <c r="GO1175">
        <v>692</v>
      </c>
      <c r="GQ1175">
        <v>4748996</v>
      </c>
      <c r="GR1175">
        <v>-1237079</v>
      </c>
      <c r="GS1175">
        <v>-1221754</v>
      </c>
      <c r="GU1175">
        <v>-12835</v>
      </c>
      <c r="GZ1175">
        <v>-2490</v>
      </c>
      <c r="HB1175">
        <v>-13260</v>
      </c>
      <c r="HE1175">
        <v>-1250339</v>
      </c>
      <c r="HG1175">
        <v>20194092</v>
      </c>
    </row>
    <row r="1176" spans="1:215" x14ac:dyDescent="0.25">
      <c r="A1176">
        <v>84</v>
      </c>
      <c r="B1176" t="s">
        <v>1136</v>
      </c>
      <c r="C1176">
        <v>2011</v>
      </c>
      <c r="E1176" t="s">
        <v>1137</v>
      </c>
      <c r="F1176">
        <v>1966</v>
      </c>
      <c r="G1176">
        <v>0</v>
      </c>
      <c r="I1176">
        <v>0</v>
      </c>
      <c r="J1176" t="s">
        <v>1092</v>
      </c>
      <c r="K1176" t="s">
        <v>1093</v>
      </c>
      <c r="L1176" t="s">
        <v>1093</v>
      </c>
      <c r="M1176">
        <v>3</v>
      </c>
      <c r="N1176" t="s">
        <v>651</v>
      </c>
      <c r="O1176">
        <v>1</v>
      </c>
      <c r="P1176" t="s">
        <v>616</v>
      </c>
      <c r="Q1176" t="s">
        <v>626</v>
      </c>
      <c r="R1176">
        <v>2</v>
      </c>
      <c r="S1176">
        <v>1</v>
      </c>
      <c r="T1176" s="60">
        <v>40633</v>
      </c>
      <c r="U1176" s="60">
        <v>40634</v>
      </c>
      <c r="V1176" s="60">
        <v>40634</v>
      </c>
      <c r="W1176" t="s">
        <v>1138</v>
      </c>
      <c r="X1176" t="s">
        <v>1134</v>
      </c>
      <c r="Y1176" t="s">
        <v>619</v>
      </c>
      <c r="Z1176">
        <v>2.7000000999999999E-2</v>
      </c>
      <c r="AA1176">
        <v>7.5000002999999996E-2</v>
      </c>
      <c r="AB1176">
        <v>4</v>
      </c>
      <c r="AC1176">
        <v>0</v>
      </c>
      <c r="AD1176">
        <v>5</v>
      </c>
      <c r="AE1176">
        <v>1</v>
      </c>
      <c r="AF1176">
        <v>1</v>
      </c>
      <c r="BP1176" s="60">
        <v>40634</v>
      </c>
      <c r="BQ1176">
        <v>22204600</v>
      </c>
      <c r="BR1176">
        <v>24169000</v>
      </c>
      <c r="BS1176">
        <v>0.91872239</v>
      </c>
      <c r="BT1176">
        <v>1964399.6</v>
      </c>
      <c r="BV1176">
        <v>3146000</v>
      </c>
      <c r="BW1176">
        <v>541933</v>
      </c>
      <c r="BX1176">
        <v>1</v>
      </c>
      <c r="BY1176">
        <v>0</v>
      </c>
      <c r="BZ1176">
        <v>0</v>
      </c>
      <c r="CA1176">
        <v>0</v>
      </c>
      <c r="CC1176">
        <v>0.14569999</v>
      </c>
      <c r="CE1176">
        <v>2.0199999E-2</v>
      </c>
      <c r="CG1176">
        <v>4.1599999999999998E-2</v>
      </c>
      <c r="CJ1176">
        <v>6.1199999999999997E-2</v>
      </c>
      <c r="CS1176">
        <v>0</v>
      </c>
      <c r="CT1176">
        <v>0</v>
      </c>
      <c r="CU1176">
        <v>0</v>
      </c>
      <c r="CV1176">
        <v>0.54299998000000005</v>
      </c>
      <c r="CW1176">
        <v>0.37799999000000001</v>
      </c>
      <c r="CX1176">
        <v>0.16500001</v>
      </c>
      <c r="CY1176">
        <v>0.21700000999999999</v>
      </c>
      <c r="CZ1176">
        <v>0</v>
      </c>
      <c r="DA1176">
        <v>0</v>
      </c>
      <c r="DB1176">
        <v>5.1999996999999999E-2</v>
      </c>
      <c r="DC1176">
        <v>5.6999995999999997E-2</v>
      </c>
      <c r="DD1176">
        <v>0.12799999000000001</v>
      </c>
      <c r="DE1176">
        <v>3.0000000000000001E-3</v>
      </c>
      <c r="DF1176">
        <v>2013</v>
      </c>
      <c r="DG1176">
        <v>0.25129997999999998</v>
      </c>
      <c r="DH1176">
        <v>5.9999999999999995E-4</v>
      </c>
      <c r="DI1176">
        <v>0.25069999999999998</v>
      </c>
      <c r="DJ1176">
        <v>0.17226097000000001</v>
      </c>
      <c r="DK1176">
        <v>0.17286097</v>
      </c>
      <c r="DR1176">
        <v>0</v>
      </c>
      <c r="DS1176">
        <v>0</v>
      </c>
      <c r="DT1176">
        <v>0</v>
      </c>
      <c r="DU1176">
        <v>1</v>
      </c>
      <c r="DV1176">
        <v>31659</v>
      </c>
      <c r="DW1176">
        <v>3145538</v>
      </c>
      <c r="DZ1176">
        <v>99.356834000000006</v>
      </c>
      <c r="EA1176">
        <v>1215</v>
      </c>
      <c r="EB1176">
        <v>1282</v>
      </c>
      <c r="EC1176">
        <v>31091</v>
      </c>
      <c r="ED1176">
        <v>1162882.6000000001</v>
      </c>
      <c r="EF1176">
        <v>37.402549999999998</v>
      </c>
      <c r="EG1176">
        <v>23684</v>
      </c>
      <c r="EH1176">
        <v>931737152</v>
      </c>
      <c r="EN1176">
        <v>5641</v>
      </c>
      <c r="EO1176">
        <v>198605.88</v>
      </c>
      <c r="EP1176">
        <v>1766</v>
      </c>
      <c r="ES1176">
        <v>0</v>
      </c>
      <c r="EV1176">
        <v>65247</v>
      </c>
      <c r="EW1176">
        <v>1</v>
      </c>
      <c r="EX1176">
        <v>1</v>
      </c>
      <c r="FB1176">
        <v>13382872</v>
      </c>
      <c r="FI1176">
        <v>22353424</v>
      </c>
      <c r="FN1176">
        <v>-478</v>
      </c>
      <c r="FP1176">
        <v>1713</v>
      </c>
      <c r="FQ1176">
        <v>541933</v>
      </c>
      <c r="FV1176">
        <v>25979</v>
      </c>
      <c r="FW1176">
        <v>569625</v>
      </c>
      <c r="FX1176">
        <v>2521388</v>
      </c>
      <c r="FZ1176">
        <v>214911</v>
      </c>
      <c r="GA1176">
        <v>191125</v>
      </c>
      <c r="GB1176">
        <v>406036</v>
      </c>
      <c r="GG1176">
        <v>48446</v>
      </c>
      <c r="GL1176">
        <v>-67302</v>
      </c>
      <c r="GM1176">
        <v>4718</v>
      </c>
      <c r="GN1176">
        <v>-413</v>
      </c>
      <c r="GO1176">
        <v>65</v>
      </c>
      <c r="GQ1176">
        <v>3482498</v>
      </c>
      <c r="GR1176">
        <v>-1306359</v>
      </c>
      <c r="GS1176">
        <v>-1293680</v>
      </c>
      <c r="GU1176">
        <v>-12964</v>
      </c>
      <c r="GZ1176">
        <v>285</v>
      </c>
      <c r="HB1176">
        <v>-13573</v>
      </c>
      <c r="HE1176">
        <v>-1319932</v>
      </c>
      <c r="HG1176">
        <v>22356656</v>
      </c>
    </row>
    <row r="1177" spans="1:215" x14ac:dyDescent="0.25">
      <c r="A1177">
        <v>84</v>
      </c>
      <c r="B1177" t="s">
        <v>1136</v>
      </c>
      <c r="C1177">
        <v>2012</v>
      </c>
      <c r="E1177" t="s">
        <v>1137</v>
      </c>
      <c r="F1177">
        <v>1966</v>
      </c>
      <c r="G1177">
        <v>0</v>
      </c>
      <c r="I1177">
        <v>0</v>
      </c>
      <c r="J1177" t="s">
        <v>1092</v>
      </c>
      <c r="K1177" t="s">
        <v>1093</v>
      </c>
      <c r="L1177" t="s">
        <v>1093</v>
      </c>
      <c r="M1177">
        <v>3</v>
      </c>
      <c r="N1177" t="s">
        <v>651</v>
      </c>
      <c r="O1177">
        <v>1</v>
      </c>
      <c r="P1177" t="s">
        <v>616</v>
      </c>
      <c r="Q1177" t="s">
        <v>626</v>
      </c>
      <c r="R1177">
        <v>2</v>
      </c>
      <c r="S1177">
        <v>1</v>
      </c>
      <c r="T1177" s="60">
        <v>40999</v>
      </c>
      <c r="U1177" s="60">
        <v>41000</v>
      </c>
      <c r="V1177" s="60">
        <v>41000</v>
      </c>
      <c r="W1177" t="s">
        <v>759</v>
      </c>
      <c r="X1177" t="s">
        <v>1134</v>
      </c>
      <c r="Y1177" t="s">
        <v>619</v>
      </c>
      <c r="Z1177">
        <v>2.7000000999999999E-2</v>
      </c>
      <c r="AA1177">
        <v>7.5000002999999996E-2</v>
      </c>
      <c r="AB1177">
        <v>4</v>
      </c>
      <c r="AC1177">
        <v>0</v>
      </c>
      <c r="AD1177">
        <v>5</v>
      </c>
      <c r="AE1177">
        <v>1</v>
      </c>
      <c r="AF1177">
        <v>1</v>
      </c>
      <c r="BP1177" s="60">
        <v>41000</v>
      </c>
      <c r="BQ1177">
        <v>22058000</v>
      </c>
      <c r="BR1177">
        <v>25096000</v>
      </c>
      <c r="BS1177">
        <v>0.87900001000000005</v>
      </c>
      <c r="BT1177">
        <v>3038000</v>
      </c>
      <c r="BV1177">
        <v>3191000</v>
      </c>
      <c r="BW1177">
        <v>706460</v>
      </c>
      <c r="BX1177">
        <v>1</v>
      </c>
      <c r="BY1177">
        <v>0</v>
      </c>
      <c r="BZ1177">
        <v>0</v>
      </c>
      <c r="CA1177">
        <v>0</v>
      </c>
      <c r="CC1177">
        <v>5.9599999000000001E-2</v>
      </c>
      <c r="CE1177">
        <v>0.15189999000000001</v>
      </c>
      <c r="CG1177">
        <v>2.9100001E-2</v>
      </c>
      <c r="CJ1177">
        <v>6.4499997000000003E-2</v>
      </c>
      <c r="CS1177">
        <v>0</v>
      </c>
      <c r="CT1177">
        <v>0</v>
      </c>
      <c r="CU1177">
        <v>0</v>
      </c>
      <c r="CV1177">
        <v>0.52499998000000003</v>
      </c>
      <c r="CW1177">
        <v>0.37099999</v>
      </c>
      <c r="CX1177">
        <v>0.154</v>
      </c>
      <c r="CY1177">
        <v>0.22700001</v>
      </c>
      <c r="CZ1177">
        <v>0</v>
      </c>
      <c r="DA1177">
        <v>0</v>
      </c>
      <c r="DB1177">
        <v>6.1999999E-2</v>
      </c>
      <c r="DC1177">
        <v>5.0000001000000002E-2</v>
      </c>
      <c r="DD1177">
        <v>0.13299999000000001</v>
      </c>
      <c r="DE1177">
        <v>3.0000000000000001E-3</v>
      </c>
      <c r="DF1177">
        <v>2014</v>
      </c>
      <c r="DR1177">
        <v>0</v>
      </c>
      <c r="DS1177">
        <v>0</v>
      </c>
      <c r="DT1177">
        <v>0</v>
      </c>
      <c r="DU1177">
        <v>0</v>
      </c>
      <c r="DV1177">
        <v>31024</v>
      </c>
      <c r="DW1177">
        <v>3190823.8</v>
      </c>
      <c r="DZ1177">
        <v>102.85017000000001</v>
      </c>
      <c r="EA1177">
        <v>1227</v>
      </c>
      <c r="EB1177">
        <v>1866</v>
      </c>
      <c r="EC1177">
        <v>31706</v>
      </c>
      <c r="ED1177">
        <v>1228634.8</v>
      </c>
      <c r="EF1177">
        <v>38.750858000000001</v>
      </c>
      <c r="EG1177">
        <v>24099</v>
      </c>
      <c r="EH1177">
        <v>981392.25</v>
      </c>
      <c r="EN1177">
        <v>5801</v>
      </c>
      <c r="EO1177">
        <v>212213.13</v>
      </c>
      <c r="EP1177">
        <v>1806</v>
      </c>
      <c r="ES1177">
        <v>0</v>
      </c>
      <c r="EV1177">
        <v>65823</v>
      </c>
      <c r="EW1177">
        <v>1</v>
      </c>
      <c r="EX1177">
        <v>1</v>
      </c>
      <c r="EZ1177">
        <v>16578626</v>
      </c>
      <c r="FB1177">
        <v>14059911</v>
      </c>
      <c r="FI1177">
        <v>22888394</v>
      </c>
      <c r="FN1177">
        <v>-503</v>
      </c>
      <c r="FP1177">
        <v>4702</v>
      </c>
      <c r="FQ1177">
        <v>706461</v>
      </c>
      <c r="FV1177">
        <v>22804</v>
      </c>
      <c r="FW1177">
        <v>733967</v>
      </c>
      <c r="FX1177">
        <v>747913</v>
      </c>
      <c r="FZ1177">
        <v>208046</v>
      </c>
      <c r="GA1177">
        <v>212035</v>
      </c>
      <c r="GB1177">
        <v>420081</v>
      </c>
      <c r="GG1177">
        <v>78070</v>
      </c>
      <c r="GL1177">
        <v>-63877</v>
      </c>
      <c r="GM1177">
        <v>2805</v>
      </c>
      <c r="GN1177">
        <v>1718</v>
      </c>
      <c r="GO1177">
        <v>2221</v>
      </c>
      <c r="GQ1177">
        <v>1920677</v>
      </c>
      <c r="GR1177">
        <v>-1375523</v>
      </c>
      <c r="GS1177">
        <v>-1361669</v>
      </c>
      <c r="GU1177">
        <v>-12620</v>
      </c>
      <c r="GZ1177">
        <v>-1234</v>
      </c>
      <c r="HB1177">
        <v>-13417</v>
      </c>
      <c r="HE1177">
        <v>-1388940</v>
      </c>
      <c r="HG1177">
        <v>22888394</v>
      </c>
    </row>
    <row r="1178" spans="1:215" x14ac:dyDescent="0.25">
      <c r="A1178">
        <v>84</v>
      </c>
      <c r="B1178" t="s">
        <v>1136</v>
      </c>
      <c r="C1178">
        <v>2013</v>
      </c>
      <c r="E1178" t="s">
        <v>1137</v>
      </c>
      <c r="F1178">
        <v>1966</v>
      </c>
      <c r="G1178">
        <v>0</v>
      </c>
      <c r="I1178">
        <v>0</v>
      </c>
      <c r="J1178" t="s">
        <v>1092</v>
      </c>
      <c r="K1178" t="s">
        <v>1093</v>
      </c>
      <c r="L1178" t="s">
        <v>1093</v>
      </c>
      <c r="M1178">
        <v>3</v>
      </c>
      <c r="N1178" t="s">
        <v>651</v>
      </c>
      <c r="O1178">
        <v>1</v>
      </c>
      <c r="P1178" t="s">
        <v>616</v>
      </c>
      <c r="Q1178" t="s">
        <v>626</v>
      </c>
      <c r="R1178">
        <v>2</v>
      </c>
      <c r="S1178">
        <v>1</v>
      </c>
      <c r="T1178" s="60">
        <v>41364</v>
      </c>
      <c r="U1178" s="60">
        <v>41365</v>
      </c>
      <c r="V1178" s="60">
        <v>41365</v>
      </c>
      <c r="W1178" t="s">
        <v>759</v>
      </c>
      <c r="X1178" t="s">
        <v>1134</v>
      </c>
      <c r="Y1178" t="s">
        <v>619</v>
      </c>
      <c r="Z1178">
        <v>2.7000000999999999E-2</v>
      </c>
      <c r="AA1178">
        <v>7.5000002999999996E-2</v>
      </c>
      <c r="AB1178">
        <v>4</v>
      </c>
      <c r="AC1178">
        <v>0</v>
      </c>
      <c r="AD1178">
        <v>5</v>
      </c>
      <c r="AE1178">
        <v>1</v>
      </c>
      <c r="AF1178">
        <v>1</v>
      </c>
      <c r="AI1178" t="s">
        <v>1139</v>
      </c>
      <c r="AO1178">
        <v>24474840</v>
      </c>
      <c r="AP1178">
        <v>23150686</v>
      </c>
      <c r="AQ1178">
        <v>-634798.31000000006</v>
      </c>
      <c r="AR1178">
        <v>0</v>
      </c>
      <c r="AS1178">
        <v>0</v>
      </c>
      <c r="AT1178">
        <v>0</v>
      </c>
      <c r="AU1178">
        <v>1</v>
      </c>
      <c r="AV1178">
        <v>2</v>
      </c>
      <c r="AW1178">
        <v>521319.28</v>
      </c>
      <c r="AX1178">
        <v>0</v>
      </c>
      <c r="AY1178">
        <v>0.80000000999999998</v>
      </c>
      <c r="AZ1178">
        <v>5</v>
      </c>
      <c r="BA1178">
        <v>1</v>
      </c>
      <c r="BB1178">
        <v>1</v>
      </c>
      <c r="BC1178">
        <v>1</v>
      </c>
      <c r="BE1178">
        <v>0</v>
      </c>
      <c r="BP1178" s="60">
        <v>41365</v>
      </c>
      <c r="BQ1178">
        <v>23147000</v>
      </c>
      <c r="BR1178">
        <v>25850000</v>
      </c>
      <c r="BS1178">
        <v>0.89499998000000003</v>
      </c>
      <c r="BT1178">
        <v>2703000</v>
      </c>
      <c r="BV1178">
        <v>3163000</v>
      </c>
      <c r="BW1178">
        <v>811650</v>
      </c>
      <c r="BX1178">
        <v>1</v>
      </c>
      <c r="BY1178">
        <v>0</v>
      </c>
      <c r="BZ1178">
        <v>0</v>
      </c>
      <c r="CA1178">
        <v>0</v>
      </c>
      <c r="CC1178">
        <v>0.1038</v>
      </c>
      <c r="CE1178">
        <v>0.10249999999999999</v>
      </c>
      <c r="CG1178">
        <v>4.4299997000000001E-2</v>
      </c>
      <c r="CJ1178">
        <v>8.6699999999999999E-2</v>
      </c>
      <c r="CS1178">
        <v>0</v>
      </c>
      <c r="CT1178">
        <v>0</v>
      </c>
      <c r="CU1178">
        <v>0</v>
      </c>
      <c r="CV1178">
        <v>0.52999996999999999</v>
      </c>
      <c r="CW1178">
        <v>0.36000000999999998</v>
      </c>
      <c r="CX1178">
        <v>0.17</v>
      </c>
      <c r="CY1178">
        <v>0.20599999999999999</v>
      </c>
      <c r="CZ1178">
        <v>0</v>
      </c>
      <c r="DA1178">
        <v>0</v>
      </c>
      <c r="DB1178">
        <v>6.8000004000000003E-2</v>
      </c>
      <c r="DC1178">
        <v>0</v>
      </c>
      <c r="DD1178">
        <v>0.11799999999999999</v>
      </c>
      <c r="DE1178">
        <v>7.7999994000000003E-2</v>
      </c>
      <c r="DF1178">
        <v>2015</v>
      </c>
      <c r="DR1178">
        <v>0</v>
      </c>
      <c r="DS1178">
        <v>0</v>
      </c>
      <c r="DT1178">
        <v>0</v>
      </c>
      <c r="DU1178">
        <v>0</v>
      </c>
      <c r="DV1178">
        <v>30780</v>
      </c>
      <c r="DW1178">
        <v>3162770.3</v>
      </c>
      <c r="DZ1178">
        <v>102.75407</v>
      </c>
      <c r="EA1178">
        <v>2864</v>
      </c>
      <c r="EC1178">
        <v>32537</v>
      </c>
      <c r="ED1178">
        <v>1313429.3999999999</v>
      </c>
      <c r="EF1178">
        <v>40.367255999999998</v>
      </c>
      <c r="EG1178">
        <v>32537</v>
      </c>
      <c r="ES1178">
        <v>0</v>
      </c>
      <c r="EV1178">
        <v>66181</v>
      </c>
      <c r="EW1178">
        <v>1</v>
      </c>
      <c r="EX1178">
        <v>1</v>
      </c>
      <c r="FB1178">
        <v>14947973</v>
      </c>
      <c r="FI1178">
        <v>24474840</v>
      </c>
      <c r="FN1178">
        <v>-492</v>
      </c>
      <c r="FP1178">
        <v>4346</v>
      </c>
      <c r="FQ1178">
        <v>811650</v>
      </c>
      <c r="FV1178">
        <v>8922</v>
      </c>
      <c r="FW1178">
        <v>824918</v>
      </c>
      <c r="FX1178">
        <v>1749576</v>
      </c>
      <c r="FZ1178">
        <v>210451</v>
      </c>
      <c r="GA1178">
        <v>228330</v>
      </c>
      <c r="GB1178">
        <v>438781</v>
      </c>
      <c r="GG1178">
        <v>99352</v>
      </c>
      <c r="GL1178">
        <v>-70896</v>
      </c>
      <c r="GM1178">
        <v>2468</v>
      </c>
      <c r="GN1178">
        <v>1963</v>
      </c>
      <c r="GO1178">
        <v>2455</v>
      </c>
      <c r="GQ1178">
        <v>3046162</v>
      </c>
      <c r="GR1178">
        <v>-1446130</v>
      </c>
      <c r="GS1178">
        <v>-1429274</v>
      </c>
      <c r="GU1178">
        <v>-17057</v>
      </c>
      <c r="GZ1178">
        <v>201</v>
      </c>
      <c r="HB1178">
        <v>-13586</v>
      </c>
      <c r="HE1178">
        <v>-1459716</v>
      </c>
      <c r="HG1178">
        <v>24474840</v>
      </c>
    </row>
    <row r="1179" spans="1:215" x14ac:dyDescent="0.25">
      <c r="A1179">
        <v>84</v>
      </c>
      <c r="B1179" t="s">
        <v>1136</v>
      </c>
      <c r="C1179">
        <v>2014</v>
      </c>
      <c r="E1179" t="s">
        <v>1137</v>
      </c>
      <c r="F1179">
        <v>1966</v>
      </c>
      <c r="G1179">
        <v>0</v>
      </c>
      <c r="I1179">
        <v>0</v>
      </c>
      <c r="J1179" t="s">
        <v>1092</v>
      </c>
      <c r="K1179" t="s">
        <v>1093</v>
      </c>
      <c r="L1179" t="s">
        <v>1093</v>
      </c>
      <c r="M1179">
        <v>3</v>
      </c>
      <c r="N1179" t="s">
        <v>651</v>
      </c>
      <c r="O1179">
        <v>1</v>
      </c>
      <c r="P1179" t="s">
        <v>616</v>
      </c>
      <c r="Q1179" t="s">
        <v>626</v>
      </c>
      <c r="R1179">
        <v>2</v>
      </c>
      <c r="S1179">
        <v>1</v>
      </c>
      <c r="T1179" s="60">
        <v>41729</v>
      </c>
      <c r="U1179" s="60">
        <v>41730</v>
      </c>
      <c r="BW1179">
        <v>926198</v>
      </c>
      <c r="BX1179">
        <v>1</v>
      </c>
      <c r="BY1179">
        <v>0</v>
      </c>
      <c r="BZ1179">
        <v>0</v>
      </c>
      <c r="CA1179">
        <v>0</v>
      </c>
      <c r="CC1179">
        <v>0.13020000000000001</v>
      </c>
      <c r="CE1179">
        <v>9.7499996000000005E-2</v>
      </c>
      <c r="CG1179">
        <v>0.13779999000000001</v>
      </c>
      <c r="CJ1179">
        <v>7.2599999999999998E-2</v>
      </c>
      <c r="CS1179">
        <v>0</v>
      </c>
      <c r="CT1179">
        <v>0</v>
      </c>
      <c r="CU1179">
        <v>0</v>
      </c>
      <c r="CV1179">
        <v>0.54500002000000003</v>
      </c>
      <c r="CW1179">
        <v>0.377</v>
      </c>
      <c r="CX1179">
        <v>0.16800000000000001</v>
      </c>
      <c r="CY1179">
        <v>0.214</v>
      </c>
      <c r="CZ1179">
        <v>0</v>
      </c>
      <c r="DA1179">
        <v>0</v>
      </c>
      <c r="DB1179">
        <v>6.8999998000000007E-2</v>
      </c>
      <c r="DC1179">
        <v>0</v>
      </c>
      <c r="DD1179">
        <v>0.111</v>
      </c>
      <c r="DE1179">
        <v>6.1000003999999997E-2</v>
      </c>
      <c r="DR1179">
        <v>0</v>
      </c>
      <c r="DS1179">
        <v>0</v>
      </c>
      <c r="DT1179">
        <v>0</v>
      </c>
      <c r="DU1179">
        <v>0</v>
      </c>
      <c r="DV1179">
        <v>31218</v>
      </c>
      <c r="DW1179">
        <v>3232589.3</v>
      </c>
      <c r="DZ1179">
        <v>103.54889</v>
      </c>
      <c r="EA1179">
        <v>2876</v>
      </c>
      <c r="EC1179">
        <v>33117</v>
      </c>
      <c r="EF1179">
        <v>45.670349000000002</v>
      </c>
      <c r="EV1179">
        <v>67211</v>
      </c>
      <c r="EW1179">
        <v>1</v>
      </c>
      <c r="EX1179">
        <v>1</v>
      </c>
      <c r="FN1179">
        <v>-427</v>
      </c>
      <c r="FP1179">
        <v>7853</v>
      </c>
      <c r="FQ1179">
        <v>926198</v>
      </c>
      <c r="FV1179">
        <v>16904</v>
      </c>
      <c r="FW1179">
        <v>950955</v>
      </c>
      <c r="FX1179">
        <v>2625200</v>
      </c>
      <c r="FZ1179">
        <v>205737</v>
      </c>
      <c r="GA1179">
        <v>225683</v>
      </c>
      <c r="GB1179">
        <v>431420</v>
      </c>
      <c r="GG1179">
        <v>128164</v>
      </c>
      <c r="GL1179">
        <v>-86579</v>
      </c>
      <c r="GM1179">
        <v>1974</v>
      </c>
      <c r="GN1179">
        <v>1873</v>
      </c>
      <c r="GO1179">
        <v>2300</v>
      </c>
      <c r="GQ1179">
        <v>4053007</v>
      </c>
      <c r="GR1179">
        <v>-1512465</v>
      </c>
      <c r="GS1179">
        <v>-1494897</v>
      </c>
      <c r="GU1179">
        <v>-18651</v>
      </c>
      <c r="GZ1179">
        <v>1083</v>
      </c>
      <c r="HB1179">
        <v>-13396</v>
      </c>
      <c r="HE1179">
        <v>-1525861</v>
      </c>
      <c r="HG1179">
        <v>27001986</v>
      </c>
    </row>
    <row r="1180" spans="1:215" x14ac:dyDescent="0.25">
      <c r="A1180">
        <v>85</v>
      </c>
      <c r="B1180" t="s">
        <v>1140</v>
      </c>
      <c r="C1180">
        <v>2001</v>
      </c>
      <c r="E1180" t="s">
        <v>1141</v>
      </c>
      <c r="F1180">
        <v>1935</v>
      </c>
      <c r="G1180">
        <v>0</v>
      </c>
      <c r="I1180">
        <v>0</v>
      </c>
      <c r="J1180" t="s">
        <v>1142</v>
      </c>
      <c r="K1180" t="s">
        <v>1143</v>
      </c>
      <c r="L1180" t="s">
        <v>1143</v>
      </c>
      <c r="M1180">
        <v>1</v>
      </c>
      <c r="N1180" t="s">
        <v>615</v>
      </c>
      <c r="O1180">
        <v>0</v>
      </c>
      <c r="P1180" t="s">
        <v>633</v>
      </c>
      <c r="Q1180" t="s">
        <v>626</v>
      </c>
      <c r="R1180">
        <v>2</v>
      </c>
      <c r="S1180">
        <v>1</v>
      </c>
      <c r="T1180" s="60">
        <v>37256</v>
      </c>
      <c r="U1180" s="60">
        <v>37256</v>
      </c>
      <c r="V1180" s="60">
        <v>37256</v>
      </c>
      <c r="W1180" t="s">
        <v>201</v>
      </c>
      <c r="X1180" t="s">
        <v>1144</v>
      </c>
      <c r="Y1180" t="s">
        <v>619</v>
      </c>
      <c r="Z1180">
        <v>3.9999999000000001E-2</v>
      </c>
      <c r="AA1180">
        <v>7.9999998000000003E-2</v>
      </c>
      <c r="AB1180">
        <v>1</v>
      </c>
      <c r="AC1180">
        <v>0</v>
      </c>
      <c r="AD1180">
        <v>4</v>
      </c>
      <c r="AE1180">
        <v>1</v>
      </c>
      <c r="AF1180">
        <v>1</v>
      </c>
      <c r="AG1180">
        <v>30</v>
      </c>
      <c r="BP1180" s="60">
        <v>37256</v>
      </c>
      <c r="BQ1180">
        <v>48748000</v>
      </c>
      <c r="BR1180">
        <v>47492000</v>
      </c>
      <c r="BS1180">
        <v>1.03</v>
      </c>
      <c r="BT1180">
        <v>-1256000</v>
      </c>
      <c r="BV1180">
        <v>10782000</v>
      </c>
      <c r="BW1180">
        <v>977289.25</v>
      </c>
      <c r="BX1180">
        <v>1</v>
      </c>
      <c r="BY1180">
        <v>0</v>
      </c>
      <c r="BZ1180">
        <v>0</v>
      </c>
      <c r="CA1180">
        <v>0</v>
      </c>
      <c r="CS1180">
        <v>0</v>
      </c>
      <c r="CT1180">
        <v>0</v>
      </c>
      <c r="CU1180">
        <v>0</v>
      </c>
      <c r="CV1180">
        <v>0.68120002999999996</v>
      </c>
      <c r="CW1180">
        <v>0.47919998000000003</v>
      </c>
      <c r="CX1180">
        <v>0.20200001000000001</v>
      </c>
      <c r="CY1180">
        <v>0.20459999000000001</v>
      </c>
      <c r="CZ1180">
        <v>9.1700003000000002E-2</v>
      </c>
      <c r="DA1180">
        <v>0</v>
      </c>
      <c r="DB1180">
        <v>9.7499996000000005E-2</v>
      </c>
      <c r="DC1180">
        <v>1.54E-2</v>
      </c>
      <c r="DD1180">
        <v>1.2999999999999999E-3</v>
      </c>
      <c r="DE1180">
        <v>0</v>
      </c>
      <c r="DF1180">
        <v>2004</v>
      </c>
      <c r="DG1180">
        <v>0.14784411</v>
      </c>
      <c r="DH1180">
        <v>8.5481583999999999E-2</v>
      </c>
      <c r="DI1180">
        <v>6.2362514000000001E-2</v>
      </c>
      <c r="DJ1180">
        <v>8.5589230000000002E-2</v>
      </c>
      <c r="DK1180">
        <v>0.17107083000000001</v>
      </c>
      <c r="DR1180">
        <v>0</v>
      </c>
      <c r="DS1180">
        <v>0</v>
      </c>
      <c r="DT1180">
        <v>0</v>
      </c>
      <c r="DU1180">
        <v>0</v>
      </c>
      <c r="DV1180">
        <v>411076</v>
      </c>
      <c r="DZ1180">
        <v>102.85</v>
      </c>
      <c r="EA1180">
        <v>224677</v>
      </c>
      <c r="EC1180">
        <v>134769</v>
      </c>
      <c r="EG1180">
        <v>105876</v>
      </c>
      <c r="EN1180">
        <v>16727</v>
      </c>
      <c r="EP1180">
        <v>12166</v>
      </c>
      <c r="ES1180">
        <v>0</v>
      </c>
      <c r="EV1180">
        <v>770522</v>
      </c>
      <c r="EW1180">
        <v>0</v>
      </c>
      <c r="EX1180">
        <v>0</v>
      </c>
      <c r="GB1180">
        <v>0</v>
      </c>
      <c r="HG1180">
        <v>44036348</v>
      </c>
    </row>
    <row r="1181" spans="1:215" x14ac:dyDescent="0.25">
      <c r="A1181">
        <v>85</v>
      </c>
      <c r="B1181" t="s">
        <v>1140</v>
      </c>
      <c r="C1181">
        <v>2002</v>
      </c>
      <c r="E1181" t="s">
        <v>1141</v>
      </c>
      <c r="F1181">
        <v>1935</v>
      </c>
      <c r="G1181">
        <v>0</v>
      </c>
      <c r="I1181">
        <v>0</v>
      </c>
      <c r="J1181" t="s">
        <v>1142</v>
      </c>
      <c r="K1181" t="s">
        <v>1143</v>
      </c>
      <c r="L1181" t="s">
        <v>1143</v>
      </c>
      <c r="M1181">
        <v>1</v>
      </c>
      <c r="N1181" t="s">
        <v>615</v>
      </c>
      <c r="O1181">
        <v>0</v>
      </c>
      <c r="P1181" t="s">
        <v>633</v>
      </c>
      <c r="Q1181" t="s">
        <v>626</v>
      </c>
      <c r="R1181">
        <v>2</v>
      </c>
      <c r="S1181">
        <v>1</v>
      </c>
      <c r="T1181" s="60">
        <v>37621</v>
      </c>
      <c r="U1181" s="60">
        <v>37621</v>
      </c>
      <c r="V1181" s="60">
        <v>37621</v>
      </c>
      <c r="W1181" t="s">
        <v>201</v>
      </c>
      <c r="X1181" t="s">
        <v>1144</v>
      </c>
      <c r="Y1181" t="s">
        <v>619</v>
      </c>
      <c r="Z1181">
        <v>3.9999999000000001E-2</v>
      </c>
      <c r="AA1181">
        <v>7.9999998000000003E-2</v>
      </c>
      <c r="AB1181">
        <v>1</v>
      </c>
      <c r="AC1181">
        <v>0</v>
      </c>
      <c r="AD1181">
        <v>4</v>
      </c>
      <c r="AE1181">
        <v>1</v>
      </c>
      <c r="AF1181">
        <v>1</v>
      </c>
      <c r="AG1181">
        <v>29</v>
      </c>
      <c r="BP1181" s="60">
        <v>37621</v>
      </c>
      <c r="BQ1181">
        <v>43706000</v>
      </c>
      <c r="BR1181">
        <v>50872000</v>
      </c>
      <c r="BS1181">
        <v>0.86000001000000004</v>
      </c>
      <c r="BT1181">
        <v>7166000</v>
      </c>
      <c r="BV1181">
        <v>11207000</v>
      </c>
      <c r="BW1181">
        <v>1109983.3</v>
      </c>
      <c r="BX1181">
        <v>1</v>
      </c>
      <c r="BY1181">
        <v>0</v>
      </c>
      <c r="BZ1181">
        <v>0</v>
      </c>
      <c r="CA1181">
        <v>0</v>
      </c>
      <c r="CC1181">
        <v>-0.1074</v>
      </c>
      <c r="CE1181">
        <v>-5.4400001000000003E-2</v>
      </c>
      <c r="CG1181">
        <v>1.6400000000000001E-2</v>
      </c>
      <c r="CS1181">
        <v>0</v>
      </c>
      <c r="CT1181">
        <v>0</v>
      </c>
      <c r="CU1181">
        <v>0</v>
      </c>
      <c r="CV1181">
        <v>0.66559999999999997</v>
      </c>
      <c r="CW1181">
        <v>0.46540000999999998</v>
      </c>
      <c r="CX1181">
        <v>0.20020001000000001</v>
      </c>
      <c r="CY1181">
        <v>0.21209997999999999</v>
      </c>
      <c r="CZ1181">
        <v>8.4300003999999998E-2</v>
      </c>
      <c r="DA1181">
        <v>0</v>
      </c>
      <c r="DB1181">
        <v>9.7700007000000005E-2</v>
      </c>
      <c r="DC1181">
        <v>1.9199998999999999E-2</v>
      </c>
      <c r="DD1181">
        <v>5.4000000000000003E-3</v>
      </c>
      <c r="DE1181">
        <v>0</v>
      </c>
      <c r="DF1181">
        <v>2005</v>
      </c>
      <c r="DG1181">
        <v>0.14572172</v>
      </c>
      <c r="DH1181">
        <v>8.5503309999999999E-2</v>
      </c>
      <c r="DI1181">
        <v>6.0218400999999998E-2</v>
      </c>
      <c r="DJ1181">
        <v>9.5619202E-2</v>
      </c>
      <c r="DK1181">
        <v>0.18112250999999999</v>
      </c>
      <c r="DR1181">
        <v>0</v>
      </c>
      <c r="DS1181">
        <v>0</v>
      </c>
      <c r="DT1181">
        <v>0</v>
      </c>
      <c r="DU1181">
        <v>0</v>
      </c>
      <c r="DV1181">
        <v>402041</v>
      </c>
      <c r="DZ1181">
        <v>27.875267000000001</v>
      </c>
      <c r="EA1181">
        <v>255528</v>
      </c>
      <c r="EC1181">
        <v>139665</v>
      </c>
      <c r="EF1181">
        <v>14.750512000000001</v>
      </c>
      <c r="EG1181">
        <v>109565</v>
      </c>
      <c r="EN1181">
        <v>17809</v>
      </c>
      <c r="EP1181">
        <v>12291</v>
      </c>
      <c r="ES1181">
        <v>0</v>
      </c>
      <c r="EV1181">
        <v>797234</v>
      </c>
      <c r="EW1181">
        <v>1</v>
      </c>
      <c r="EX1181">
        <v>1</v>
      </c>
      <c r="FP1181">
        <v>1094343.5</v>
      </c>
      <c r="FQ1181">
        <v>1109983.3</v>
      </c>
      <c r="FW1181">
        <v>2204326.7999999998</v>
      </c>
      <c r="FX1181">
        <v>-5045933</v>
      </c>
      <c r="FZ1181">
        <v>493628.59</v>
      </c>
      <c r="GA1181">
        <v>239080.97</v>
      </c>
      <c r="GB1181">
        <v>732709.56</v>
      </c>
      <c r="GC1181">
        <v>166588.44</v>
      </c>
      <c r="GF1181">
        <v>-690803.31</v>
      </c>
      <c r="GG1181">
        <v>6585.4867999999997</v>
      </c>
      <c r="GL1181">
        <v>-15072.513999999999</v>
      </c>
      <c r="GM1181">
        <v>4025.8258999999998</v>
      </c>
      <c r="GP1181">
        <v>623.42102</v>
      </c>
      <c r="GQ1181">
        <v>-2636949.5</v>
      </c>
      <c r="GR1181">
        <v>-2060130.3</v>
      </c>
      <c r="GS1181">
        <v>-2060130.3</v>
      </c>
      <c r="HA1181">
        <v>-187051.81</v>
      </c>
      <c r="HB1181">
        <v>-52199.73</v>
      </c>
      <c r="HE1181">
        <v>-2299381.7999999998</v>
      </c>
      <c r="HG1181">
        <v>39100016</v>
      </c>
    </row>
    <row r="1182" spans="1:215" x14ac:dyDescent="0.25">
      <c r="A1182">
        <v>85</v>
      </c>
      <c r="B1182" t="s">
        <v>1140</v>
      </c>
      <c r="C1182">
        <v>2003</v>
      </c>
      <c r="E1182" t="s">
        <v>1141</v>
      </c>
      <c r="F1182">
        <v>1935</v>
      </c>
      <c r="G1182">
        <v>0</v>
      </c>
      <c r="I1182">
        <v>0</v>
      </c>
      <c r="J1182" t="s">
        <v>1142</v>
      </c>
      <c r="K1182" t="s">
        <v>1143</v>
      </c>
      <c r="L1182" t="s">
        <v>1143</v>
      </c>
      <c r="M1182">
        <v>1</v>
      </c>
      <c r="N1182" t="s">
        <v>615</v>
      </c>
      <c r="O1182">
        <v>0</v>
      </c>
      <c r="P1182" t="s">
        <v>633</v>
      </c>
      <c r="Q1182" t="s">
        <v>626</v>
      </c>
      <c r="R1182">
        <v>2</v>
      </c>
      <c r="S1182">
        <v>1</v>
      </c>
      <c r="T1182" s="60">
        <v>37986</v>
      </c>
      <c r="U1182" s="60">
        <v>37986</v>
      </c>
      <c r="V1182" s="60">
        <v>37986</v>
      </c>
      <c r="W1182" t="s">
        <v>201</v>
      </c>
      <c r="X1182" t="s">
        <v>1144</v>
      </c>
      <c r="Y1182" t="s">
        <v>619</v>
      </c>
      <c r="Z1182">
        <v>3.9999999000000001E-2</v>
      </c>
      <c r="AA1182">
        <v>7.9999998000000003E-2</v>
      </c>
      <c r="AB1182">
        <v>1</v>
      </c>
      <c r="AC1182">
        <v>0</v>
      </c>
      <c r="AD1182">
        <v>4</v>
      </c>
      <c r="AE1182">
        <v>1</v>
      </c>
      <c r="AF1182">
        <v>1</v>
      </c>
      <c r="AG1182">
        <v>29</v>
      </c>
      <c r="BP1182" s="60">
        <v>37986</v>
      </c>
      <c r="BQ1182">
        <v>46746000</v>
      </c>
      <c r="BR1182">
        <v>54774000</v>
      </c>
      <c r="BS1182">
        <v>0.85000001999999997</v>
      </c>
      <c r="BT1182">
        <v>8028000</v>
      </c>
      <c r="BV1182">
        <v>11165000</v>
      </c>
      <c r="BW1182">
        <v>1035047.4</v>
      </c>
      <c r="BX1182">
        <v>1</v>
      </c>
      <c r="BY1182">
        <v>0</v>
      </c>
      <c r="BZ1182">
        <v>0</v>
      </c>
      <c r="CA1182">
        <v>0</v>
      </c>
      <c r="CC1182">
        <v>0.25330001000000002</v>
      </c>
      <c r="CE1182">
        <v>2.1999999999999999E-2</v>
      </c>
      <c r="CG1182">
        <v>3.5099998E-2</v>
      </c>
      <c r="CS1182">
        <v>0</v>
      </c>
      <c r="CT1182">
        <v>0</v>
      </c>
      <c r="CU1182">
        <v>0</v>
      </c>
      <c r="CV1182">
        <v>0.68679999999999997</v>
      </c>
      <c r="CW1182">
        <v>0.47339999999999999</v>
      </c>
      <c r="CX1182">
        <v>0.21340001</v>
      </c>
      <c r="CY1182">
        <v>0.20999999</v>
      </c>
      <c r="CZ1182">
        <v>7.5999997999999999E-2</v>
      </c>
      <c r="DA1182">
        <v>0</v>
      </c>
      <c r="DB1182">
        <v>5.9699996999999998E-2</v>
      </c>
      <c r="DC1182">
        <v>3.8199997999999999E-2</v>
      </c>
      <c r="DD1182">
        <v>5.3E-3</v>
      </c>
      <c r="DE1182">
        <v>0</v>
      </c>
      <c r="DF1182">
        <v>2006</v>
      </c>
      <c r="DG1182">
        <v>0.14330000000000001</v>
      </c>
      <c r="DH1182">
        <v>8.5500002000000005E-2</v>
      </c>
      <c r="DI1182">
        <v>5.7800002000000003E-2</v>
      </c>
      <c r="DJ1182">
        <v>9.5699995999999996E-2</v>
      </c>
      <c r="DK1182">
        <v>0.18120000999999999</v>
      </c>
      <c r="DR1182">
        <v>0</v>
      </c>
      <c r="DS1182">
        <v>0</v>
      </c>
      <c r="DT1182">
        <v>0</v>
      </c>
      <c r="DU1182">
        <v>0</v>
      </c>
      <c r="DV1182">
        <v>361704</v>
      </c>
      <c r="DZ1182">
        <v>30.867781000000001</v>
      </c>
      <c r="EA1182">
        <v>302221</v>
      </c>
      <c r="EC1182">
        <v>143643</v>
      </c>
      <c r="EF1182">
        <v>15.569694999999999</v>
      </c>
      <c r="EG1182">
        <v>112247</v>
      </c>
      <c r="EN1182">
        <v>18859</v>
      </c>
      <c r="EP1182">
        <v>12537</v>
      </c>
      <c r="ES1182">
        <v>0</v>
      </c>
      <c r="EV1182">
        <v>807568</v>
      </c>
      <c r="EW1182">
        <v>1</v>
      </c>
      <c r="EX1182">
        <v>1</v>
      </c>
      <c r="FP1182">
        <v>1006863.8</v>
      </c>
      <c r="FQ1182">
        <v>1026594.8</v>
      </c>
      <c r="FW1182">
        <v>2033458.6</v>
      </c>
      <c r="FX1182">
        <v>8005595</v>
      </c>
      <c r="FZ1182">
        <v>458551.81</v>
      </c>
      <c r="GA1182">
        <v>379059.22</v>
      </c>
      <c r="GB1182">
        <v>837611</v>
      </c>
      <c r="GC1182">
        <v>270511.06</v>
      </c>
      <c r="GF1182">
        <v>466546.91</v>
      </c>
      <c r="GG1182">
        <v>32598.613000000001</v>
      </c>
      <c r="GL1182">
        <v>-16377.516</v>
      </c>
      <c r="GM1182">
        <v>7290.8568999999998</v>
      </c>
      <c r="GP1182">
        <v>411.09298999999999</v>
      </c>
      <c r="GQ1182">
        <v>11637645</v>
      </c>
      <c r="GR1182">
        <v>-2236477.7999999998</v>
      </c>
      <c r="GS1182">
        <v>-2236477.7999999998</v>
      </c>
      <c r="HA1182">
        <v>-192768.33</v>
      </c>
      <c r="HB1182">
        <v>-57195.938000000002</v>
      </c>
      <c r="HE1182">
        <v>-2486442</v>
      </c>
      <c r="HF1182">
        <v>-11883.197</v>
      </c>
      <c r="HG1182">
        <v>48239336</v>
      </c>
    </row>
    <row r="1183" spans="1:215" x14ac:dyDescent="0.25">
      <c r="A1183">
        <v>85</v>
      </c>
      <c r="B1183" t="s">
        <v>1140</v>
      </c>
      <c r="C1183">
        <v>2004</v>
      </c>
      <c r="E1183" t="s">
        <v>1141</v>
      </c>
      <c r="F1183">
        <v>1935</v>
      </c>
      <c r="G1183">
        <v>0</v>
      </c>
      <c r="I1183">
        <v>0</v>
      </c>
      <c r="J1183" t="s">
        <v>1142</v>
      </c>
      <c r="K1183" t="s">
        <v>1143</v>
      </c>
      <c r="L1183" t="s">
        <v>1143</v>
      </c>
      <c r="M1183">
        <v>1</v>
      </c>
      <c r="N1183" t="s">
        <v>615</v>
      </c>
      <c r="O1183">
        <v>0</v>
      </c>
      <c r="P1183" t="s">
        <v>633</v>
      </c>
      <c r="Q1183" t="s">
        <v>626</v>
      </c>
      <c r="R1183">
        <v>2</v>
      </c>
      <c r="S1183">
        <v>1</v>
      </c>
      <c r="T1183" s="60">
        <v>38352</v>
      </c>
      <c r="U1183" s="60">
        <v>38352</v>
      </c>
      <c r="V1183" s="60">
        <v>38352</v>
      </c>
      <c r="W1183" t="s">
        <v>201</v>
      </c>
      <c r="X1183" t="s">
        <v>1144</v>
      </c>
      <c r="Y1183" t="s">
        <v>619</v>
      </c>
      <c r="Z1183">
        <v>3.9999999000000001E-2</v>
      </c>
      <c r="AA1183">
        <v>7.9999998000000003E-2</v>
      </c>
      <c r="AB1183">
        <v>1</v>
      </c>
      <c r="AC1183">
        <v>0</v>
      </c>
      <c r="AD1183">
        <v>4</v>
      </c>
      <c r="AE1183">
        <v>1</v>
      </c>
      <c r="AF1183">
        <v>1</v>
      </c>
      <c r="AG1183">
        <v>27</v>
      </c>
      <c r="BP1183" s="60">
        <v>38352</v>
      </c>
      <c r="BQ1183">
        <v>50452000</v>
      </c>
      <c r="BR1183">
        <v>57604000</v>
      </c>
      <c r="BS1183">
        <v>0.88</v>
      </c>
      <c r="BT1183">
        <v>7152000</v>
      </c>
      <c r="BV1183">
        <v>11454000</v>
      </c>
      <c r="BW1183">
        <v>1126116.3999999999</v>
      </c>
      <c r="BX1183">
        <v>1</v>
      </c>
      <c r="BY1183">
        <v>0</v>
      </c>
      <c r="BZ1183">
        <v>0</v>
      </c>
      <c r="CA1183">
        <v>0</v>
      </c>
      <c r="CC1183">
        <v>0.125</v>
      </c>
      <c r="CE1183">
        <v>7.9800001999999995E-2</v>
      </c>
      <c r="CG1183">
        <v>3.5900000000000001E-2</v>
      </c>
      <c r="CR1183">
        <v>1</v>
      </c>
      <c r="CS1183">
        <v>0</v>
      </c>
      <c r="CT1183">
        <v>0</v>
      </c>
      <c r="CU1183">
        <v>0</v>
      </c>
      <c r="CV1183">
        <v>0.70319997999999995</v>
      </c>
      <c r="CW1183">
        <v>0.47599997999999999</v>
      </c>
      <c r="CX1183">
        <v>0.22719998999999999</v>
      </c>
      <c r="CY1183">
        <v>0.22149999000000001</v>
      </c>
      <c r="CZ1183">
        <v>9.2100002E-2</v>
      </c>
      <c r="DA1183">
        <v>0</v>
      </c>
      <c r="DB1183">
        <v>5.3499999999999999E-2</v>
      </c>
      <c r="DC1183">
        <v>1.66E-2</v>
      </c>
      <c r="DD1183">
        <v>5.8999999999999999E-3</v>
      </c>
      <c r="DE1183">
        <v>0</v>
      </c>
      <c r="DF1183">
        <v>2007</v>
      </c>
      <c r="DG1183">
        <v>0.14749999</v>
      </c>
      <c r="DH1183">
        <v>9.0400003000000007E-2</v>
      </c>
      <c r="DI1183">
        <v>5.7100001999999997E-2</v>
      </c>
      <c r="DJ1183">
        <v>9.2500000999999998E-2</v>
      </c>
      <c r="DK1183">
        <v>0.18290001</v>
      </c>
      <c r="DR1183">
        <v>0</v>
      </c>
      <c r="DS1183">
        <v>0</v>
      </c>
      <c r="DT1183">
        <v>0</v>
      </c>
      <c r="DU1183">
        <v>0</v>
      </c>
      <c r="DV1183">
        <v>366470</v>
      </c>
      <c r="DZ1183">
        <v>32.240001999999997</v>
      </c>
      <c r="EA1183">
        <v>312480</v>
      </c>
      <c r="EC1183">
        <v>146966</v>
      </c>
      <c r="EF1183">
        <v>16.698637000000002</v>
      </c>
      <c r="EG1183">
        <v>114698</v>
      </c>
      <c r="EN1183">
        <v>19758</v>
      </c>
      <c r="EP1183">
        <v>12510</v>
      </c>
      <c r="ES1183">
        <v>0</v>
      </c>
      <c r="EV1183">
        <v>825916</v>
      </c>
      <c r="EW1183">
        <v>22730</v>
      </c>
      <c r="EX1183">
        <v>1</v>
      </c>
      <c r="FP1183">
        <v>1019785.5</v>
      </c>
      <c r="FQ1183">
        <v>1113946</v>
      </c>
      <c r="FW1183">
        <v>2133731.5</v>
      </c>
      <c r="FX1183">
        <v>3875976</v>
      </c>
      <c r="FZ1183">
        <v>554015.31000000006</v>
      </c>
      <c r="GA1183">
        <v>485704.69</v>
      </c>
      <c r="GB1183">
        <v>1039720</v>
      </c>
      <c r="GC1183">
        <v>237244.39</v>
      </c>
      <c r="GF1183">
        <v>749694.19</v>
      </c>
      <c r="GG1183">
        <v>47185.082000000002</v>
      </c>
      <c r="GL1183">
        <v>-80493.266000000003</v>
      </c>
      <c r="GM1183">
        <v>17362.103999999999</v>
      </c>
      <c r="GP1183">
        <v>-107.798</v>
      </c>
      <c r="GQ1183">
        <v>8020312</v>
      </c>
      <c r="GR1183">
        <v>-2454131.7999999998</v>
      </c>
      <c r="GS1183">
        <v>-2454131.7999999998</v>
      </c>
      <c r="HA1183">
        <v>-207121.14</v>
      </c>
      <c r="HB1183">
        <v>-47589.813000000002</v>
      </c>
      <c r="HE1183">
        <v>-2708842.8</v>
      </c>
      <c r="HF1183">
        <v>3510.4751000000001</v>
      </c>
      <c r="HG1183">
        <v>53554316</v>
      </c>
    </row>
    <row r="1184" spans="1:215" x14ac:dyDescent="0.25">
      <c r="A1184">
        <v>85</v>
      </c>
      <c r="B1184" t="s">
        <v>1140</v>
      </c>
      <c r="C1184">
        <v>2005</v>
      </c>
      <c r="E1184" t="s">
        <v>1141</v>
      </c>
      <c r="F1184">
        <v>1935</v>
      </c>
      <c r="G1184">
        <v>0</v>
      </c>
      <c r="I1184">
        <v>0</v>
      </c>
      <c r="J1184" t="s">
        <v>1142</v>
      </c>
      <c r="K1184" t="s">
        <v>1143</v>
      </c>
      <c r="L1184" t="s">
        <v>1143</v>
      </c>
      <c r="M1184">
        <v>1</v>
      </c>
      <c r="N1184" t="s">
        <v>615</v>
      </c>
      <c r="O1184">
        <v>0</v>
      </c>
      <c r="P1184" t="s">
        <v>633</v>
      </c>
      <c r="Q1184" t="s">
        <v>626</v>
      </c>
      <c r="R1184">
        <v>2</v>
      </c>
      <c r="S1184">
        <v>1</v>
      </c>
      <c r="T1184" s="60">
        <v>38717</v>
      </c>
      <c r="U1184" s="60">
        <v>38717</v>
      </c>
      <c r="V1184" s="60">
        <v>38717</v>
      </c>
      <c r="W1184" t="s">
        <v>201</v>
      </c>
      <c r="X1184" t="s">
        <v>1144</v>
      </c>
      <c r="Y1184" t="s">
        <v>619</v>
      </c>
      <c r="Z1184">
        <v>3.9999999000000001E-2</v>
      </c>
      <c r="AA1184">
        <v>7.9999998000000003E-2</v>
      </c>
      <c r="AB1184">
        <v>1</v>
      </c>
      <c r="AC1184">
        <v>0</v>
      </c>
      <c r="AD1184">
        <v>4</v>
      </c>
      <c r="AE1184">
        <v>1</v>
      </c>
      <c r="AF1184">
        <v>1</v>
      </c>
      <c r="AG1184">
        <v>21</v>
      </c>
      <c r="BP1184" s="60">
        <v>38717</v>
      </c>
      <c r="BQ1184">
        <v>54473000</v>
      </c>
      <c r="BR1184">
        <v>61146000</v>
      </c>
      <c r="BS1184">
        <v>0.88999998999999996</v>
      </c>
      <c r="BT1184">
        <v>6673000</v>
      </c>
      <c r="BV1184">
        <v>11807000</v>
      </c>
      <c r="BW1184">
        <v>1173045.1000000001</v>
      </c>
      <c r="BX1184">
        <v>1</v>
      </c>
      <c r="BY1184">
        <v>0</v>
      </c>
      <c r="BZ1184">
        <v>0</v>
      </c>
      <c r="CA1184">
        <v>0</v>
      </c>
      <c r="CC1184">
        <v>9.3000001999999998E-2</v>
      </c>
      <c r="CE1184">
        <v>0.155</v>
      </c>
      <c r="CG1184">
        <v>5.5999998000000002E-2</v>
      </c>
      <c r="CR1184">
        <v>1</v>
      </c>
      <c r="CS1184">
        <v>0</v>
      </c>
      <c r="CT1184">
        <v>0</v>
      </c>
      <c r="CU1184">
        <v>0</v>
      </c>
      <c r="CV1184">
        <v>0.64300000999999996</v>
      </c>
      <c r="CW1184">
        <v>0.44060000999999999</v>
      </c>
      <c r="CX1184">
        <v>0.2024</v>
      </c>
      <c r="CY1184">
        <v>0.26549998000000002</v>
      </c>
      <c r="CZ1184">
        <v>8.3800002999999998E-2</v>
      </c>
      <c r="DA1184">
        <v>1.0699999999999999E-2</v>
      </c>
      <c r="DB1184">
        <v>6.7000002000000003E-2</v>
      </c>
      <c r="DC1184">
        <v>1.4E-2</v>
      </c>
      <c r="DD1184">
        <v>1.0699999999999999E-2</v>
      </c>
      <c r="DE1184">
        <v>0</v>
      </c>
      <c r="DF1184">
        <v>2008</v>
      </c>
      <c r="DG1184">
        <v>0.14729998999999999</v>
      </c>
      <c r="DH1184">
        <v>9.5200002000000006E-2</v>
      </c>
      <c r="DI1184">
        <v>5.2099999000000001E-2</v>
      </c>
      <c r="DJ1184">
        <v>8.9399992999999997E-2</v>
      </c>
      <c r="DK1184">
        <v>0.18459999999999999</v>
      </c>
      <c r="DR1184">
        <v>0</v>
      </c>
      <c r="DS1184">
        <v>0</v>
      </c>
      <c r="DT1184">
        <v>0</v>
      </c>
      <c r="DU1184">
        <v>0</v>
      </c>
      <c r="DV1184">
        <v>371148</v>
      </c>
      <c r="DZ1184">
        <v>32.905997999999997</v>
      </c>
      <c r="EA1184">
        <v>326528</v>
      </c>
      <c r="EC1184">
        <v>151758</v>
      </c>
      <c r="EF1184">
        <v>17.653663999999999</v>
      </c>
      <c r="EG1184">
        <v>118099</v>
      </c>
      <c r="EN1184">
        <v>20732</v>
      </c>
      <c r="EP1184">
        <v>12927</v>
      </c>
      <c r="ES1184">
        <v>0</v>
      </c>
      <c r="EV1184">
        <v>849434</v>
      </c>
      <c r="EW1184">
        <v>29156</v>
      </c>
      <c r="EX1184">
        <v>1</v>
      </c>
      <c r="FP1184">
        <v>1027553.6</v>
      </c>
      <c r="FQ1184">
        <v>1157407.5</v>
      </c>
      <c r="FW1184">
        <v>2184961</v>
      </c>
      <c r="FX1184">
        <v>1511086.8</v>
      </c>
      <c r="FZ1184">
        <v>740647</v>
      </c>
      <c r="GA1184">
        <v>474658.84</v>
      </c>
      <c r="GB1184">
        <v>1215305.8999999999</v>
      </c>
      <c r="GC1184">
        <v>648411.38</v>
      </c>
      <c r="GF1184">
        <v>1342128.3</v>
      </c>
      <c r="GG1184">
        <v>220291.38</v>
      </c>
      <c r="GL1184">
        <v>-98444.422000000006</v>
      </c>
      <c r="GM1184">
        <v>21857.062999999998</v>
      </c>
      <c r="GP1184">
        <v>432.17498999999998</v>
      </c>
      <c r="GQ1184">
        <v>7046029.5</v>
      </c>
      <c r="GR1184">
        <v>-2679084.7999999998</v>
      </c>
      <c r="GS1184">
        <v>-2679084.7999999998</v>
      </c>
      <c r="HA1184">
        <v>-215398.61</v>
      </c>
      <c r="HB1184">
        <v>-44375.741999999998</v>
      </c>
      <c r="HE1184">
        <v>-2938859</v>
      </c>
      <c r="HG1184">
        <v>57662216</v>
      </c>
    </row>
    <row r="1185" spans="1:215" x14ac:dyDescent="0.25">
      <c r="A1185">
        <v>85</v>
      </c>
      <c r="B1185" t="s">
        <v>1140</v>
      </c>
      <c r="C1185">
        <v>2006</v>
      </c>
      <c r="E1185" t="s">
        <v>1141</v>
      </c>
      <c r="F1185">
        <v>1935</v>
      </c>
      <c r="G1185">
        <v>0</v>
      </c>
      <c r="I1185">
        <v>0</v>
      </c>
      <c r="J1185" t="s">
        <v>1142</v>
      </c>
      <c r="K1185" t="s">
        <v>1143</v>
      </c>
      <c r="L1185" t="s">
        <v>1143</v>
      </c>
      <c r="M1185">
        <v>1</v>
      </c>
      <c r="N1185" t="s">
        <v>615</v>
      </c>
      <c r="O1185">
        <v>0</v>
      </c>
      <c r="P1185" t="s">
        <v>633</v>
      </c>
      <c r="Q1185" t="s">
        <v>626</v>
      </c>
      <c r="R1185">
        <v>2</v>
      </c>
      <c r="S1185">
        <v>1</v>
      </c>
      <c r="T1185" s="60">
        <v>39082</v>
      </c>
      <c r="U1185" s="60">
        <v>39082</v>
      </c>
      <c r="V1185" s="60">
        <v>39082</v>
      </c>
      <c r="W1185" t="s">
        <v>201</v>
      </c>
      <c r="X1185" t="s">
        <v>744</v>
      </c>
      <c r="Y1185" t="s">
        <v>619</v>
      </c>
      <c r="Z1185">
        <v>3.9999999000000001E-2</v>
      </c>
      <c r="AA1185">
        <v>7.9999998000000003E-2</v>
      </c>
      <c r="AB1185">
        <v>1</v>
      </c>
      <c r="AC1185">
        <v>0</v>
      </c>
      <c r="AD1185">
        <v>4</v>
      </c>
      <c r="AE1185">
        <v>1</v>
      </c>
      <c r="AF1185">
        <v>1</v>
      </c>
      <c r="AG1185">
        <v>26</v>
      </c>
      <c r="BP1185" s="60">
        <v>39082</v>
      </c>
      <c r="BQ1185">
        <v>61296000</v>
      </c>
      <c r="BR1185">
        <v>66161000</v>
      </c>
      <c r="BS1185">
        <v>0.93000000999999999</v>
      </c>
      <c r="BT1185">
        <v>4865000</v>
      </c>
      <c r="BV1185">
        <v>12175000</v>
      </c>
      <c r="BW1185">
        <v>1167967.6000000001</v>
      </c>
      <c r="BX1185">
        <v>1</v>
      </c>
      <c r="BY1185">
        <v>0</v>
      </c>
      <c r="BZ1185">
        <v>0</v>
      </c>
      <c r="CA1185">
        <v>0</v>
      </c>
      <c r="CC1185">
        <v>0.15100000999999999</v>
      </c>
      <c r="CE1185">
        <v>0.122</v>
      </c>
      <c r="CG1185">
        <v>9.6000001000000001E-2</v>
      </c>
      <c r="CR1185">
        <v>1</v>
      </c>
      <c r="CS1185">
        <v>0</v>
      </c>
      <c r="CT1185">
        <v>0</v>
      </c>
      <c r="CU1185">
        <v>0</v>
      </c>
      <c r="CV1185">
        <v>0.64080000000000004</v>
      </c>
      <c r="CW1185">
        <v>0.43790001000000001</v>
      </c>
      <c r="CX1185">
        <v>0.20290000999999999</v>
      </c>
      <c r="CY1185">
        <v>0.27700001000000002</v>
      </c>
      <c r="CZ1185">
        <v>7.6600000000000001E-2</v>
      </c>
      <c r="DA1185">
        <v>1.9699999999999999E-2</v>
      </c>
      <c r="DB1185">
        <v>4.7199998E-2</v>
      </c>
      <c r="DC1185">
        <v>1.7899999E-2</v>
      </c>
      <c r="DD1185">
        <v>1.7100001E-2</v>
      </c>
      <c r="DE1185">
        <v>0</v>
      </c>
      <c r="DF1185">
        <v>2009</v>
      </c>
      <c r="DG1185">
        <v>0.14799999999999999</v>
      </c>
      <c r="DH1185">
        <v>0.1</v>
      </c>
      <c r="DI1185">
        <v>4.8000000000000001E-2</v>
      </c>
      <c r="DJ1185">
        <v>7.1300000000000002E-2</v>
      </c>
      <c r="DK1185">
        <v>0.17129999000000001</v>
      </c>
      <c r="DR1185">
        <v>0</v>
      </c>
      <c r="DS1185">
        <v>0</v>
      </c>
      <c r="DT1185">
        <v>0</v>
      </c>
      <c r="DU1185">
        <v>0</v>
      </c>
      <c r="DV1185">
        <v>369728</v>
      </c>
      <c r="DZ1185">
        <v>33.620998</v>
      </c>
      <c r="EA1185">
        <v>345070</v>
      </c>
      <c r="EC1185">
        <v>156745</v>
      </c>
      <c r="EF1185">
        <v>18.545137</v>
      </c>
      <c r="EG1185">
        <v>122021</v>
      </c>
      <c r="EN1185">
        <v>21563</v>
      </c>
      <c r="EP1185">
        <v>13161</v>
      </c>
      <c r="ES1185">
        <v>0</v>
      </c>
      <c r="EV1185">
        <v>871543</v>
      </c>
      <c r="EW1185">
        <v>51886</v>
      </c>
      <c r="EX1185">
        <v>1</v>
      </c>
      <c r="FP1185">
        <v>1065862.8</v>
      </c>
      <c r="FQ1185">
        <v>1098969.8999999999</v>
      </c>
      <c r="FW1185">
        <v>2164832.5</v>
      </c>
      <c r="FX1185">
        <v>5715525</v>
      </c>
      <c r="FZ1185">
        <v>955280.94</v>
      </c>
      <c r="GA1185">
        <v>564064.81000000006</v>
      </c>
      <c r="GB1185">
        <v>1519345.8</v>
      </c>
      <c r="GC1185">
        <v>468776.38</v>
      </c>
      <c r="GF1185">
        <v>763344.06</v>
      </c>
      <c r="GG1185">
        <v>169343.53</v>
      </c>
      <c r="GL1185">
        <v>-131137.91</v>
      </c>
      <c r="GM1185">
        <v>501542.75</v>
      </c>
      <c r="GN1185">
        <v>-476803.63</v>
      </c>
      <c r="GP1185">
        <v>120846.7</v>
      </c>
      <c r="GQ1185">
        <v>10815615</v>
      </c>
      <c r="GR1185">
        <v>-2906857.5</v>
      </c>
      <c r="GS1185">
        <v>-2906857.5</v>
      </c>
      <c r="HA1185">
        <v>-228061.8</v>
      </c>
      <c r="HB1185">
        <v>-44854.241999999998</v>
      </c>
      <c r="HD1185">
        <v>-703.61199999999997</v>
      </c>
      <c r="HE1185">
        <v>-3180477</v>
      </c>
      <c r="HG1185">
        <v>65297352</v>
      </c>
    </row>
    <row r="1186" spans="1:215" x14ac:dyDescent="0.25">
      <c r="A1186">
        <v>85</v>
      </c>
      <c r="B1186" t="s">
        <v>1140</v>
      </c>
      <c r="C1186">
        <v>2007</v>
      </c>
      <c r="E1186" t="s">
        <v>1141</v>
      </c>
      <c r="F1186">
        <v>1935</v>
      </c>
      <c r="G1186">
        <v>0</v>
      </c>
      <c r="I1186">
        <v>0</v>
      </c>
      <c r="J1186" t="s">
        <v>1142</v>
      </c>
      <c r="K1186" t="s">
        <v>1143</v>
      </c>
      <c r="L1186" t="s">
        <v>1143</v>
      </c>
      <c r="M1186">
        <v>1</v>
      </c>
      <c r="N1186" t="s">
        <v>615</v>
      </c>
      <c r="O1186">
        <v>0</v>
      </c>
      <c r="P1186" t="s">
        <v>633</v>
      </c>
      <c r="Q1186" t="s">
        <v>626</v>
      </c>
      <c r="R1186">
        <v>2</v>
      </c>
      <c r="S1186">
        <v>1</v>
      </c>
      <c r="T1186" s="60">
        <v>39447</v>
      </c>
      <c r="U1186" s="60">
        <v>39447</v>
      </c>
      <c r="V1186" s="60">
        <v>39447</v>
      </c>
      <c r="W1186" t="s">
        <v>201</v>
      </c>
      <c r="X1186" t="s">
        <v>744</v>
      </c>
      <c r="Y1186" t="s">
        <v>619</v>
      </c>
      <c r="Z1186">
        <v>3.9999999000000001E-2</v>
      </c>
      <c r="AA1186">
        <v>7.9999998000000003E-2</v>
      </c>
      <c r="AB1186">
        <v>1</v>
      </c>
      <c r="AC1186">
        <v>0</v>
      </c>
      <c r="AD1186">
        <v>4</v>
      </c>
      <c r="AE1186">
        <v>1</v>
      </c>
      <c r="AF1186">
        <v>1</v>
      </c>
      <c r="AG1186">
        <v>30</v>
      </c>
      <c r="BP1186" s="60">
        <v>39447</v>
      </c>
      <c r="BQ1186">
        <v>67151000</v>
      </c>
      <c r="BR1186">
        <v>69734000</v>
      </c>
      <c r="BS1186">
        <v>0.95999997999999997</v>
      </c>
      <c r="BT1186">
        <v>2583000</v>
      </c>
      <c r="BV1186">
        <v>12583000</v>
      </c>
      <c r="BW1186">
        <v>1071049.8999999999</v>
      </c>
      <c r="BX1186">
        <v>1</v>
      </c>
      <c r="BY1186">
        <v>0</v>
      </c>
      <c r="BZ1186">
        <v>0</v>
      </c>
      <c r="CA1186">
        <v>0</v>
      </c>
      <c r="CC1186">
        <v>8.8900000000000007E-2</v>
      </c>
      <c r="CE1186">
        <v>0.1103</v>
      </c>
      <c r="CG1186">
        <v>0.13859999000000001</v>
      </c>
      <c r="CR1186">
        <v>1</v>
      </c>
      <c r="CS1186">
        <v>0</v>
      </c>
      <c r="CT1186">
        <v>0</v>
      </c>
      <c r="CU1186">
        <v>0</v>
      </c>
      <c r="CV1186">
        <v>0.62110001000000004</v>
      </c>
      <c r="CW1186">
        <v>0.40700001000000002</v>
      </c>
      <c r="CX1186">
        <v>0.21410000000000001</v>
      </c>
      <c r="CY1186">
        <v>0.28169999000000001</v>
      </c>
      <c r="CZ1186">
        <v>8.9799992999999995E-2</v>
      </c>
      <c r="DA1186">
        <v>2.1500001000000001E-2</v>
      </c>
      <c r="DB1186">
        <v>5.6599996999999999E-2</v>
      </c>
      <c r="DC1186">
        <v>1.2300001E-2</v>
      </c>
      <c r="DD1186">
        <v>2.8299998E-2</v>
      </c>
      <c r="DE1186">
        <v>0</v>
      </c>
      <c r="DF1186">
        <v>2010</v>
      </c>
      <c r="DG1186">
        <v>0.15350000999999999</v>
      </c>
      <c r="DH1186">
        <v>0.1</v>
      </c>
      <c r="DI1186">
        <v>5.3499999999999999E-2</v>
      </c>
      <c r="DJ1186">
        <v>7.1400002000000004E-2</v>
      </c>
      <c r="DK1186">
        <v>0.1714</v>
      </c>
      <c r="DR1186">
        <v>0</v>
      </c>
      <c r="DS1186">
        <v>0</v>
      </c>
      <c r="DT1186">
        <v>0</v>
      </c>
      <c r="DU1186">
        <v>0</v>
      </c>
      <c r="DV1186">
        <v>368780</v>
      </c>
      <c r="DZ1186">
        <v>34.561999999999998</v>
      </c>
      <c r="EA1186">
        <v>362742</v>
      </c>
      <c r="EC1186">
        <v>161342</v>
      </c>
      <c r="EF1186">
        <v>19.443041000000001</v>
      </c>
      <c r="EG1186">
        <v>126002</v>
      </c>
      <c r="EN1186">
        <v>22108</v>
      </c>
      <c r="EP1186">
        <v>13232</v>
      </c>
      <c r="ES1186">
        <v>0</v>
      </c>
      <c r="EV1186">
        <v>892864</v>
      </c>
      <c r="EW1186">
        <v>0</v>
      </c>
      <c r="EX1186">
        <v>1</v>
      </c>
      <c r="FB1186">
        <v>32923000</v>
      </c>
      <c r="FI1186">
        <v>70043632</v>
      </c>
      <c r="FP1186">
        <v>1183959</v>
      </c>
      <c r="FQ1186">
        <v>1051808.3</v>
      </c>
      <c r="FW1186">
        <v>2235767.2999999998</v>
      </c>
      <c r="FX1186">
        <v>2978595.8</v>
      </c>
      <c r="FZ1186">
        <v>1129992.8</v>
      </c>
      <c r="GA1186">
        <v>858434.75</v>
      </c>
      <c r="GB1186">
        <v>1988427.4</v>
      </c>
      <c r="GC1186">
        <v>323118.15999999997</v>
      </c>
      <c r="GF1186">
        <v>53.310001</v>
      </c>
      <c r="GG1186">
        <v>514290.69</v>
      </c>
      <c r="GL1186">
        <v>-128262.55</v>
      </c>
      <c r="GM1186">
        <v>641598.81000000006</v>
      </c>
      <c r="GN1186">
        <v>-600710.43999999994</v>
      </c>
      <c r="GP1186">
        <v>110167.66</v>
      </c>
      <c r="GQ1186">
        <v>8063046</v>
      </c>
      <c r="GR1186">
        <v>-3136979</v>
      </c>
      <c r="GS1186">
        <v>-3136979</v>
      </c>
      <c r="HA1186">
        <v>-213007.45</v>
      </c>
      <c r="HB1186">
        <v>-50053.262000000002</v>
      </c>
      <c r="HD1186">
        <v>-718.21996999999999</v>
      </c>
      <c r="HE1186">
        <v>-3400757.8</v>
      </c>
      <c r="HG1186">
        <v>69959640</v>
      </c>
    </row>
    <row r="1187" spans="1:215" x14ac:dyDescent="0.25">
      <c r="A1187">
        <v>85</v>
      </c>
      <c r="B1187" t="s">
        <v>1140</v>
      </c>
      <c r="C1187">
        <v>2008</v>
      </c>
      <c r="E1187" t="s">
        <v>1141</v>
      </c>
      <c r="F1187">
        <v>1935</v>
      </c>
      <c r="G1187">
        <v>0</v>
      </c>
      <c r="I1187">
        <v>0</v>
      </c>
      <c r="J1187" t="s">
        <v>1142</v>
      </c>
      <c r="K1187" t="s">
        <v>1143</v>
      </c>
      <c r="L1187" t="s">
        <v>1143</v>
      </c>
      <c r="M1187">
        <v>1</v>
      </c>
      <c r="N1187" t="s">
        <v>615</v>
      </c>
      <c r="O1187">
        <v>0</v>
      </c>
      <c r="P1187" t="s">
        <v>633</v>
      </c>
      <c r="Q1187" t="s">
        <v>626</v>
      </c>
      <c r="R1187">
        <v>2</v>
      </c>
      <c r="S1187">
        <v>1</v>
      </c>
      <c r="T1187" s="60">
        <v>39813</v>
      </c>
      <c r="U1187" s="60">
        <v>39813</v>
      </c>
      <c r="V1187" s="60">
        <v>39813</v>
      </c>
      <c r="W1187" t="s">
        <v>201</v>
      </c>
      <c r="X1187" t="s">
        <v>744</v>
      </c>
      <c r="Y1187" t="s">
        <v>619</v>
      </c>
      <c r="Z1187">
        <v>3.9999999000000001E-2</v>
      </c>
      <c r="AA1187">
        <v>7.9999998000000003E-2</v>
      </c>
      <c r="AB1187">
        <v>1</v>
      </c>
      <c r="AC1187">
        <v>0</v>
      </c>
      <c r="AD1187">
        <v>4</v>
      </c>
      <c r="AE1187">
        <v>1</v>
      </c>
      <c r="AF1187">
        <v>1</v>
      </c>
      <c r="AG1187">
        <v>30</v>
      </c>
      <c r="BP1187" s="60">
        <v>39813</v>
      </c>
      <c r="BQ1187">
        <v>55315000</v>
      </c>
      <c r="BR1187">
        <v>73466000</v>
      </c>
      <c r="BS1187">
        <v>0.75</v>
      </c>
      <c r="BT1187">
        <v>18150000</v>
      </c>
      <c r="BV1187">
        <v>12801000</v>
      </c>
      <c r="BW1187">
        <v>913046.75</v>
      </c>
      <c r="BX1187">
        <v>1</v>
      </c>
      <c r="BY1187">
        <v>0</v>
      </c>
      <c r="BZ1187">
        <v>0</v>
      </c>
      <c r="CA1187">
        <v>0</v>
      </c>
      <c r="CC1187">
        <v>-0.27149999000000002</v>
      </c>
      <c r="CE1187">
        <v>-2.9999998999999999E-2</v>
      </c>
      <c r="CG1187">
        <v>2.3199999999999998E-2</v>
      </c>
      <c r="CJ1187">
        <v>1.7500000000000002E-2</v>
      </c>
      <c r="CO1187">
        <v>8.2200006000000006E-2</v>
      </c>
      <c r="CR1187">
        <v>1</v>
      </c>
      <c r="CS1187">
        <v>0</v>
      </c>
      <c r="CT1187">
        <v>0</v>
      </c>
      <c r="CU1187">
        <v>0</v>
      </c>
      <c r="CV1187">
        <v>0.54960001000000003</v>
      </c>
      <c r="CW1187">
        <v>0.36130002</v>
      </c>
      <c r="CX1187">
        <v>0.1883</v>
      </c>
      <c r="CY1187">
        <v>0.31400001</v>
      </c>
      <c r="CZ1187">
        <v>9.0800002000000005E-2</v>
      </c>
      <c r="DA1187">
        <v>2.6500002000000002E-2</v>
      </c>
      <c r="DB1187">
        <v>7.3399997999999994E-2</v>
      </c>
      <c r="DC1187">
        <v>2.4300002000000001E-2</v>
      </c>
      <c r="DD1187">
        <v>3.8699998999999999E-2</v>
      </c>
      <c r="DE1187">
        <v>0</v>
      </c>
      <c r="DF1187">
        <v>2011</v>
      </c>
      <c r="DG1187">
        <v>0.15329999999999999</v>
      </c>
      <c r="DH1187">
        <v>0.10059999999999999</v>
      </c>
      <c r="DI1187">
        <v>5.2699997999999998E-2</v>
      </c>
      <c r="DJ1187">
        <v>0.10150000000000001</v>
      </c>
      <c r="DK1187">
        <v>0.20209999000000001</v>
      </c>
      <c r="DR1187">
        <v>0</v>
      </c>
      <c r="DS1187">
        <v>0</v>
      </c>
      <c r="DT1187">
        <v>0</v>
      </c>
      <c r="DU1187">
        <v>0</v>
      </c>
      <c r="DV1187">
        <v>360107</v>
      </c>
      <c r="DZ1187">
        <v>35.918998999999999</v>
      </c>
      <c r="EA1187">
        <v>392687</v>
      </c>
      <c r="EC1187">
        <v>166499</v>
      </c>
      <c r="EF1187">
        <v>19.753048</v>
      </c>
      <c r="EG1187">
        <v>130734</v>
      </c>
      <c r="EN1187">
        <v>22515</v>
      </c>
      <c r="EP1187">
        <v>13250</v>
      </c>
      <c r="ES1187">
        <v>0</v>
      </c>
      <c r="EV1187">
        <v>919293</v>
      </c>
      <c r="EW1187">
        <v>0</v>
      </c>
      <c r="EX1187">
        <v>1</v>
      </c>
      <c r="FB1187">
        <v>35486000</v>
      </c>
      <c r="FI1187">
        <v>49388552</v>
      </c>
      <c r="FP1187">
        <v>1253053.8999999999</v>
      </c>
      <c r="FQ1187">
        <v>892693.75</v>
      </c>
      <c r="FW1187">
        <v>2145747.5</v>
      </c>
      <c r="FX1187">
        <v>-19897254</v>
      </c>
      <c r="FZ1187">
        <v>974197.44</v>
      </c>
      <c r="GA1187">
        <v>740717.06</v>
      </c>
      <c r="GB1187">
        <v>1714914.5</v>
      </c>
      <c r="GC1187">
        <v>-634567.25</v>
      </c>
      <c r="GF1187">
        <v>2944.2581</v>
      </c>
      <c r="GG1187">
        <v>-373698.25</v>
      </c>
      <c r="GL1187">
        <v>-124590.05</v>
      </c>
      <c r="GM1187">
        <v>240158.58</v>
      </c>
      <c r="GN1187">
        <v>-186448.19</v>
      </c>
      <c r="GP1187">
        <v>121661.91</v>
      </c>
      <c r="GQ1187">
        <v>-16991130</v>
      </c>
      <c r="GR1187">
        <v>-3288862.8</v>
      </c>
      <c r="GS1187">
        <v>-3288862.8</v>
      </c>
      <c r="HA1187">
        <v>-212802.66</v>
      </c>
      <c r="HB1187">
        <v>-53853.086000000003</v>
      </c>
      <c r="HD1187">
        <v>-180.42599000000001</v>
      </c>
      <c r="HE1187">
        <v>-3555699</v>
      </c>
      <c r="HF1187">
        <v>-100000</v>
      </c>
      <c r="HG1187">
        <v>49312812</v>
      </c>
    </row>
    <row r="1188" spans="1:215" x14ac:dyDescent="0.25">
      <c r="A1188">
        <v>85</v>
      </c>
      <c r="B1188" t="s">
        <v>1140</v>
      </c>
      <c r="C1188">
        <v>2009</v>
      </c>
      <c r="E1188" t="s">
        <v>1141</v>
      </c>
      <c r="F1188">
        <v>1935</v>
      </c>
      <c r="G1188">
        <v>0</v>
      </c>
      <c r="I1188">
        <v>0</v>
      </c>
      <c r="J1188" t="s">
        <v>1142</v>
      </c>
      <c r="K1188" t="s">
        <v>1143</v>
      </c>
      <c r="L1188" t="s">
        <v>1143</v>
      </c>
      <c r="M1188">
        <v>1</v>
      </c>
      <c r="N1188" t="s">
        <v>615</v>
      </c>
      <c r="O1188">
        <v>0</v>
      </c>
      <c r="P1188" t="s">
        <v>633</v>
      </c>
      <c r="Q1188" t="s">
        <v>626</v>
      </c>
      <c r="R1188">
        <v>2</v>
      </c>
      <c r="S1188">
        <v>1</v>
      </c>
      <c r="T1188" s="60">
        <v>40178</v>
      </c>
      <c r="U1188" s="60">
        <v>40178</v>
      </c>
      <c r="V1188" s="60">
        <v>40178</v>
      </c>
      <c r="W1188" t="s">
        <v>201</v>
      </c>
      <c r="X1188" t="s">
        <v>744</v>
      </c>
      <c r="Y1188" t="s">
        <v>619</v>
      </c>
      <c r="Z1188">
        <v>3.9999999000000001E-2</v>
      </c>
      <c r="AA1188">
        <v>7.9999998000000003E-2</v>
      </c>
      <c r="AB1188">
        <v>1</v>
      </c>
      <c r="AC1188">
        <v>0</v>
      </c>
      <c r="AD1188">
        <v>4</v>
      </c>
      <c r="AE1188">
        <v>1</v>
      </c>
      <c r="AF1188">
        <v>1</v>
      </c>
      <c r="AG1188">
        <v>30</v>
      </c>
      <c r="BP1188" s="60">
        <v>40178</v>
      </c>
      <c r="BQ1188">
        <v>57629000</v>
      </c>
      <c r="BR1188">
        <v>76555000</v>
      </c>
      <c r="BS1188">
        <v>0.75</v>
      </c>
      <c r="BT1188">
        <v>18926000</v>
      </c>
      <c r="BV1188">
        <v>12548000</v>
      </c>
      <c r="BW1188">
        <v>1042979.7</v>
      </c>
      <c r="BX1188">
        <v>1</v>
      </c>
      <c r="BY1188">
        <v>0</v>
      </c>
      <c r="BZ1188">
        <v>0</v>
      </c>
      <c r="CA1188">
        <v>0</v>
      </c>
      <c r="CC1188">
        <v>0.19089999999999999</v>
      </c>
      <c r="CE1188">
        <v>-1.8800000000000001E-2</v>
      </c>
      <c r="CG1188">
        <v>3.5000000000000003E-2</v>
      </c>
      <c r="CJ1188">
        <v>3.5399999000000001E-2</v>
      </c>
      <c r="CO1188">
        <v>8.8399999000000007E-2</v>
      </c>
      <c r="CR1188">
        <v>1</v>
      </c>
      <c r="CS1188">
        <v>0</v>
      </c>
      <c r="CT1188">
        <v>0</v>
      </c>
      <c r="CU1188">
        <v>0</v>
      </c>
      <c r="CV1188">
        <v>0.62730001999999996</v>
      </c>
      <c r="CW1188">
        <v>0.40040000999999997</v>
      </c>
      <c r="CX1188">
        <v>0.22690001000000001</v>
      </c>
      <c r="CY1188">
        <v>0.25670000999999998</v>
      </c>
      <c r="CZ1188">
        <v>8.4600001999999994E-2</v>
      </c>
      <c r="DA1188">
        <v>2.9999998999999999E-2</v>
      </c>
      <c r="DB1188">
        <v>5.3900000000000003E-2</v>
      </c>
      <c r="DC1188">
        <v>2.5399999999999999E-2</v>
      </c>
      <c r="DD1188">
        <v>3.6699998999999997E-2</v>
      </c>
      <c r="DE1188">
        <v>0</v>
      </c>
      <c r="DF1188">
        <v>2012</v>
      </c>
      <c r="DG1188">
        <v>0.15350000999999999</v>
      </c>
      <c r="DH1188">
        <v>0.1008</v>
      </c>
      <c r="DI1188">
        <v>5.2699997999999998E-2</v>
      </c>
      <c r="DJ1188">
        <v>0.10150000000000001</v>
      </c>
      <c r="DK1188">
        <v>0.20230000000000001</v>
      </c>
      <c r="DR1188">
        <v>0</v>
      </c>
      <c r="DS1188">
        <v>0</v>
      </c>
      <c r="DT1188">
        <v>0</v>
      </c>
      <c r="DU1188">
        <v>0</v>
      </c>
      <c r="DV1188">
        <v>351166</v>
      </c>
      <c r="DZ1188">
        <v>36.047001000000002</v>
      </c>
      <c r="EA1188">
        <v>413461</v>
      </c>
      <c r="EC1188">
        <v>171927</v>
      </c>
      <c r="EF1188">
        <v>21.294367000000001</v>
      </c>
      <c r="EG1188">
        <v>135918</v>
      </c>
      <c r="EN1188">
        <v>22651</v>
      </c>
      <c r="EP1188">
        <v>13358</v>
      </c>
      <c r="ES1188">
        <v>0</v>
      </c>
      <c r="EV1188">
        <v>936554</v>
      </c>
      <c r="EW1188">
        <v>0</v>
      </c>
      <c r="EX1188">
        <v>1</v>
      </c>
      <c r="FB1188">
        <v>38578000</v>
      </c>
      <c r="FI1188">
        <v>57733760</v>
      </c>
      <c r="FO1188">
        <v>-77234.66</v>
      </c>
      <c r="FP1188">
        <v>1236966.3</v>
      </c>
      <c r="FQ1188">
        <v>1019834.6</v>
      </c>
      <c r="FW1188">
        <v>2256800.7999999998</v>
      </c>
      <c r="FX1188">
        <v>8958295</v>
      </c>
      <c r="FZ1188">
        <v>667145.5</v>
      </c>
      <c r="GA1188">
        <v>588890.38</v>
      </c>
      <c r="GB1188">
        <v>1256035.8999999999</v>
      </c>
      <c r="GC1188">
        <v>-357389.88</v>
      </c>
      <c r="GF1188">
        <v>231.83099000000001</v>
      </c>
      <c r="GG1188">
        <v>110806.78</v>
      </c>
      <c r="GL1188">
        <v>-124943.23</v>
      </c>
      <c r="GM1188">
        <v>75320.297000000006</v>
      </c>
      <c r="GN1188">
        <v>-18142.778999999999</v>
      </c>
      <c r="GP1188">
        <v>167960.17</v>
      </c>
      <c r="GQ1188">
        <v>12247740</v>
      </c>
      <c r="GR1188">
        <v>-3661076.8</v>
      </c>
      <c r="GS1188">
        <v>-3661076.8</v>
      </c>
      <c r="HA1188">
        <v>-212209.23</v>
      </c>
      <c r="HB1188">
        <v>-56805.046999999999</v>
      </c>
      <c r="HD1188">
        <v>-36.007998999999998</v>
      </c>
      <c r="HE1188">
        <v>-3930127</v>
      </c>
      <c r="HG1188">
        <v>57630424</v>
      </c>
    </row>
    <row r="1189" spans="1:215" x14ac:dyDescent="0.25">
      <c r="A1189">
        <v>85</v>
      </c>
      <c r="B1189" t="s">
        <v>1140</v>
      </c>
      <c r="C1189">
        <v>2010</v>
      </c>
      <c r="E1189" t="s">
        <v>1141</v>
      </c>
      <c r="F1189">
        <v>1935</v>
      </c>
      <c r="G1189">
        <v>0</v>
      </c>
      <c r="I1189">
        <v>0</v>
      </c>
      <c r="J1189" t="s">
        <v>1142</v>
      </c>
      <c r="K1189" t="s">
        <v>1143</v>
      </c>
      <c r="L1189" t="s">
        <v>1143</v>
      </c>
      <c r="M1189">
        <v>1</v>
      </c>
      <c r="N1189" t="s">
        <v>615</v>
      </c>
      <c r="O1189">
        <v>0</v>
      </c>
      <c r="P1189" t="s">
        <v>633</v>
      </c>
      <c r="Q1189" t="s">
        <v>626</v>
      </c>
      <c r="R1189">
        <v>2</v>
      </c>
      <c r="S1189">
        <v>1</v>
      </c>
      <c r="T1189" s="60">
        <v>40543</v>
      </c>
      <c r="U1189" s="60">
        <v>40543</v>
      </c>
      <c r="V1189" s="60">
        <v>40543</v>
      </c>
      <c r="W1189" t="s">
        <v>201</v>
      </c>
      <c r="X1189" t="s">
        <v>744</v>
      </c>
      <c r="Y1189" t="s">
        <v>619</v>
      </c>
      <c r="Z1189">
        <v>3.9999999000000001E-2</v>
      </c>
      <c r="AA1189">
        <v>7.9999998000000003E-2</v>
      </c>
      <c r="AB1189">
        <v>1</v>
      </c>
      <c r="AC1189">
        <v>0</v>
      </c>
      <c r="AD1189">
        <v>4</v>
      </c>
      <c r="AE1189">
        <v>1</v>
      </c>
      <c r="AF1189">
        <v>1</v>
      </c>
      <c r="AG1189">
        <v>30</v>
      </c>
      <c r="BP1189" s="60">
        <v>40543</v>
      </c>
      <c r="BQ1189">
        <v>63649000</v>
      </c>
      <c r="BR1189">
        <v>80485000</v>
      </c>
      <c r="BS1189">
        <v>0.79000002000000003</v>
      </c>
      <c r="BT1189">
        <v>16836000</v>
      </c>
      <c r="BV1189">
        <v>12450000</v>
      </c>
      <c r="BW1189">
        <v>1124144.3</v>
      </c>
      <c r="BX1189">
        <v>1</v>
      </c>
      <c r="BY1189">
        <v>0</v>
      </c>
      <c r="BZ1189">
        <v>0</v>
      </c>
      <c r="CA1189">
        <v>0</v>
      </c>
      <c r="CC1189">
        <v>0.13980000000000001</v>
      </c>
      <c r="CE1189">
        <v>-3.7000000000000002E-3</v>
      </c>
      <c r="CG1189">
        <v>4.3799999999999999E-2</v>
      </c>
      <c r="CJ1189">
        <v>4.9800001000000003E-2</v>
      </c>
      <c r="CO1189">
        <v>8.9799992999999995E-2</v>
      </c>
      <c r="CR1189">
        <v>1</v>
      </c>
      <c r="CS1189">
        <v>0</v>
      </c>
      <c r="CT1189">
        <v>0</v>
      </c>
      <c r="CU1189">
        <v>0</v>
      </c>
      <c r="CV1189">
        <v>0.56950003000000005</v>
      </c>
      <c r="CW1189">
        <v>0.30489999000000001</v>
      </c>
      <c r="CX1189">
        <v>0.26459998000000001</v>
      </c>
      <c r="CY1189">
        <v>0.27029999999999998</v>
      </c>
      <c r="CZ1189">
        <v>0.10100000000000001</v>
      </c>
      <c r="DA1189">
        <v>3.3599998999999998E-2</v>
      </c>
      <c r="DB1189">
        <v>6.6799997999999999E-2</v>
      </c>
      <c r="DC1189">
        <v>4.7899998999999999E-2</v>
      </c>
      <c r="DD1189">
        <v>4.5500002999999997E-2</v>
      </c>
      <c r="DE1189">
        <v>0</v>
      </c>
      <c r="DF1189">
        <v>2013</v>
      </c>
      <c r="DG1189">
        <v>0.1547</v>
      </c>
      <c r="DH1189">
        <v>0.1009</v>
      </c>
      <c r="DI1189">
        <v>5.3800002E-2</v>
      </c>
      <c r="DJ1189">
        <v>0.13149999000000001</v>
      </c>
      <c r="DK1189">
        <v>0.2324</v>
      </c>
      <c r="DR1189">
        <v>0</v>
      </c>
      <c r="DS1189">
        <v>0</v>
      </c>
      <c r="DT1189">
        <v>0</v>
      </c>
      <c r="DU1189">
        <v>0</v>
      </c>
      <c r="DV1189">
        <v>341779</v>
      </c>
      <c r="DZ1189">
        <v>36.491000999999997</v>
      </c>
      <c r="EA1189">
        <v>434804</v>
      </c>
      <c r="EC1189">
        <v>179513</v>
      </c>
      <c r="EF1189">
        <v>22.066465000000001</v>
      </c>
      <c r="EG1189">
        <v>143035</v>
      </c>
      <c r="EN1189">
        <v>23041</v>
      </c>
      <c r="EP1189">
        <v>13437</v>
      </c>
      <c r="ES1189">
        <v>0</v>
      </c>
      <c r="EV1189">
        <v>956096</v>
      </c>
      <c r="EW1189">
        <v>0</v>
      </c>
      <c r="EX1189">
        <v>1</v>
      </c>
      <c r="FB1189">
        <v>41716596</v>
      </c>
      <c r="FI1189">
        <v>63649060</v>
      </c>
      <c r="FP1189">
        <v>1217388.8</v>
      </c>
      <c r="FQ1189">
        <v>1097711.5</v>
      </c>
      <c r="FW1189">
        <v>2315100.2999999998</v>
      </c>
      <c r="FX1189">
        <v>5647283.5</v>
      </c>
      <c r="FZ1189">
        <v>626323.68999999994</v>
      </c>
      <c r="GA1189">
        <v>612165.18999999994</v>
      </c>
      <c r="GB1189">
        <v>1238488.8999999999</v>
      </c>
      <c r="GC1189">
        <v>300704.69</v>
      </c>
      <c r="GF1189">
        <v>221.03200000000001</v>
      </c>
      <c r="GG1189">
        <v>579191.13</v>
      </c>
      <c r="GL1189">
        <v>-138030.07999999999</v>
      </c>
      <c r="GM1189">
        <v>72317.398000000001</v>
      </c>
      <c r="GN1189">
        <v>-21639.684000000001</v>
      </c>
      <c r="GP1189">
        <v>124346.03</v>
      </c>
      <c r="GQ1189">
        <v>10117983</v>
      </c>
      <c r="GR1189">
        <v>-3961217.5</v>
      </c>
      <c r="GS1189">
        <v>-3961217.5</v>
      </c>
      <c r="HA1189">
        <v>-219808.14</v>
      </c>
      <c r="HB1189">
        <v>-52375.762000000002</v>
      </c>
      <c r="HE1189">
        <v>-4233401.5</v>
      </c>
      <c r="HG1189">
        <v>63515004</v>
      </c>
    </row>
    <row r="1190" spans="1:215" x14ac:dyDescent="0.25">
      <c r="A1190">
        <v>85</v>
      </c>
      <c r="B1190" t="s">
        <v>1140</v>
      </c>
      <c r="C1190">
        <v>2011</v>
      </c>
      <c r="E1190" t="s">
        <v>1141</v>
      </c>
      <c r="F1190">
        <v>1935</v>
      </c>
      <c r="G1190">
        <v>0</v>
      </c>
      <c r="I1190">
        <v>0</v>
      </c>
      <c r="J1190" t="s">
        <v>1142</v>
      </c>
      <c r="K1190" t="s">
        <v>1143</v>
      </c>
      <c r="L1190" t="s">
        <v>1143</v>
      </c>
      <c r="M1190">
        <v>1</v>
      </c>
      <c r="N1190" t="s">
        <v>615</v>
      </c>
      <c r="O1190">
        <v>0</v>
      </c>
      <c r="P1190" t="s">
        <v>633</v>
      </c>
      <c r="Q1190" t="s">
        <v>626</v>
      </c>
      <c r="R1190">
        <v>2</v>
      </c>
      <c r="S1190">
        <v>1</v>
      </c>
      <c r="T1190" s="60">
        <v>40908</v>
      </c>
      <c r="U1190" s="60">
        <v>40908</v>
      </c>
      <c r="V1190" s="60">
        <v>40908</v>
      </c>
      <c r="W1190" t="s">
        <v>201</v>
      </c>
      <c r="X1190" t="s">
        <v>744</v>
      </c>
      <c r="Y1190" t="s">
        <v>619</v>
      </c>
      <c r="Z1190">
        <v>3.7500000999999998E-2</v>
      </c>
      <c r="AA1190">
        <v>7.9999998000000003E-2</v>
      </c>
      <c r="AB1190">
        <v>1</v>
      </c>
      <c r="AC1190">
        <v>0</v>
      </c>
      <c r="AD1190">
        <v>4</v>
      </c>
      <c r="AE1190">
        <v>1</v>
      </c>
      <c r="AF1190">
        <v>1</v>
      </c>
      <c r="AG1190">
        <v>29</v>
      </c>
      <c r="BP1190" s="60">
        <v>40908</v>
      </c>
      <c r="BQ1190">
        <v>65436000</v>
      </c>
      <c r="BR1190">
        <v>84530000</v>
      </c>
      <c r="BS1190">
        <v>0.76999998000000003</v>
      </c>
      <c r="BT1190">
        <v>19094000</v>
      </c>
      <c r="BV1190">
        <v>12399000</v>
      </c>
      <c r="BW1190">
        <v>1256283.3999999999</v>
      </c>
      <c r="BX1190">
        <v>1</v>
      </c>
      <c r="BY1190">
        <v>0</v>
      </c>
      <c r="BZ1190">
        <v>0</v>
      </c>
      <c r="CA1190">
        <v>0</v>
      </c>
      <c r="CC1190">
        <v>3.5999999999999999E-3</v>
      </c>
      <c r="CE1190">
        <v>0.1086</v>
      </c>
      <c r="CG1190">
        <v>1.5599999999999999E-2</v>
      </c>
      <c r="CJ1190">
        <v>5.5100001000000003E-2</v>
      </c>
      <c r="CO1190">
        <v>8.9700005999999999E-2</v>
      </c>
      <c r="CR1190">
        <v>1</v>
      </c>
      <c r="CS1190">
        <v>0</v>
      </c>
      <c r="CT1190">
        <v>0</v>
      </c>
      <c r="CU1190">
        <v>0</v>
      </c>
      <c r="CV1190">
        <v>0.51520001999999998</v>
      </c>
      <c r="CW1190">
        <v>0.26129999999999998</v>
      </c>
      <c r="CX1190">
        <v>0.25389999000000002</v>
      </c>
      <c r="CY1190">
        <v>0.28119999000000001</v>
      </c>
      <c r="CZ1190">
        <v>9.7700007000000005E-2</v>
      </c>
      <c r="DA1190">
        <v>3.3399999E-2</v>
      </c>
      <c r="DB1190">
        <v>8.1199995999999997E-2</v>
      </c>
      <c r="DC1190">
        <v>3.8399997999999998E-2</v>
      </c>
      <c r="DD1190">
        <v>8.3899997000000004E-2</v>
      </c>
      <c r="DE1190" s="61">
        <v>1E-4</v>
      </c>
      <c r="DF1190">
        <v>2014</v>
      </c>
      <c r="DG1190">
        <v>0.15340000000000001</v>
      </c>
      <c r="DH1190">
        <v>0.1011</v>
      </c>
      <c r="DI1190">
        <v>5.2299999E-2</v>
      </c>
      <c r="DJ1190">
        <v>0.14149999999999999</v>
      </c>
      <c r="DK1190">
        <v>0.24260001</v>
      </c>
      <c r="DR1190">
        <v>0</v>
      </c>
      <c r="DS1190">
        <v>0</v>
      </c>
      <c r="DT1190">
        <v>0</v>
      </c>
      <c r="DU1190">
        <v>0</v>
      </c>
      <c r="DV1190">
        <v>333340</v>
      </c>
      <c r="DZ1190">
        <v>36.973998999999999</v>
      </c>
      <c r="EA1190">
        <v>448417</v>
      </c>
      <c r="EC1190">
        <v>184876</v>
      </c>
      <c r="EF1190">
        <v>23.418142</v>
      </c>
      <c r="EG1190">
        <v>149598</v>
      </c>
      <c r="EN1190">
        <v>22476</v>
      </c>
      <c r="EP1190">
        <v>12802</v>
      </c>
      <c r="ES1190">
        <v>0</v>
      </c>
      <c r="EV1190">
        <v>966633</v>
      </c>
      <c r="EW1190">
        <v>0</v>
      </c>
      <c r="EX1190">
        <v>1</v>
      </c>
      <c r="FB1190">
        <v>46591172</v>
      </c>
      <c r="FI1190">
        <v>61846732</v>
      </c>
      <c r="FO1190">
        <v>-8874.4639999999999</v>
      </c>
      <c r="FP1190">
        <v>1221597.1000000001</v>
      </c>
      <c r="FQ1190">
        <v>1233002.8999999999</v>
      </c>
      <c r="FW1190">
        <v>2454600</v>
      </c>
      <c r="FX1190">
        <v>-2165958.7999999998</v>
      </c>
      <c r="FZ1190">
        <v>713378.56</v>
      </c>
      <c r="GA1190">
        <v>595394.38</v>
      </c>
      <c r="GB1190">
        <v>1308772.8999999999</v>
      </c>
      <c r="GC1190">
        <v>688646.06</v>
      </c>
      <c r="GF1190">
        <v>-423.40600999999998</v>
      </c>
      <c r="GG1190">
        <v>610400.68999999994</v>
      </c>
      <c r="GL1190">
        <v>-199526.2</v>
      </c>
      <c r="GM1190">
        <v>54521.008000000002</v>
      </c>
      <c r="GN1190">
        <v>-13027.556</v>
      </c>
      <c r="GP1190">
        <v>131979</v>
      </c>
      <c r="GQ1190">
        <v>2861109.3</v>
      </c>
      <c r="GR1190">
        <v>-4329452.5</v>
      </c>
      <c r="GS1190">
        <v>-4329452.5</v>
      </c>
      <c r="HA1190">
        <v>-302812.28000000003</v>
      </c>
      <c r="HB1190">
        <v>-51196.144999999997</v>
      </c>
      <c r="HE1190">
        <v>-4683461</v>
      </c>
      <c r="HG1190">
        <v>61692652</v>
      </c>
    </row>
    <row r="1191" spans="1:215" x14ac:dyDescent="0.25">
      <c r="A1191">
        <v>85</v>
      </c>
      <c r="B1191" t="s">
        <v>1140</v>
      </c>
      <c r="C1191">
        <v>2012</v>
      </c>
      <c r="E1191" t="s">
        <v>1141</v>
      </c>
      <c r="F1191">
        <v>1935</v>
      </c>
      <c r="G1191">
        <v>0</v>
      </c>
      <c r="I1191">
        <v>0</v>
      </c>
      <c r="J1191" t="s">
        <v>1142</v>
      </c>
      <c r="K1191" t="s">
        <v>1143</v>
      </c>
      <c r="L1191" t="s">
        <v>1143</v>
      </c>
      <c r="M1191">
        <v>1</v>
      </c>
      <c r="N1191" t="s">
        <v>615</v>
      </c>
      <c r="O1191">
        <v>0</v>
      </c>
      <c r="P1191" t="s">
        <v>633</v>
      </c>
      <c r="Q1191" t="s">
        <v>626</v>
      </c>
      <c r="R1191">
        <v>2</v>
      </c>
      <c r="S1191">
        <v>1</v>
      </c>
      <c r="T1191" s="60">
        <v>41274</v>
      </c>
      <c r="U1191" s="60">
        <v>41274</v>
      </c>
      <c r="V1191" s="60">
        <v>41274</v>
      </c>
      <c r="W1191" t="s">
        <v>201</v>
      </c>
      <c r="X1191" t="s">
        <v>744</v>
      </c>
      <c r="Y1191" t="s">
        <v>627</v>
      </c>
      <c r="Z1191">
        <v>3.7500000999999998E-2</v>
      </c>
      <c r="AA1191">
        <v>7.9999998000000003E-2</v>
      </c>
      <c r="AB1191">
        <v>1</v>
      </c>
      <c r="AC1191">
        <v>0</v>
      </c>
      <c r="AD1191">
        <v>4</v>
      </c>
      <c r="AE1191">
        <v>1</v>
      </c>
      <c r="AF1191">
        <v>3</v>
      </c>
      <c r="AG1191">
        <v>21</v>
      </c>
      <c r="AI1191" t="s">
        <v>1145</v>
      </c>
      <c r="AO1191">
        <v>67854864</v>
      </c>
      <c r="AP1191">
        <v>67854784</v>
      </c>
      <c r="AQ1191">
        <v>-2324458</v>
      </c>
      <c r="AR1191">
        <v>0</v>
      </c>
      <c r="AS1191">
        <v>0</v>
      </c>
      <c r="AT1191">
        <v>0</v>
      </c>
      <c r="AU1191">
        <v>1</v>
      </c>
      <c r="AV1191">
        <v>4</v>
      </c>
      <c r="AX1191">
        <v>0</v>
      </c>
      <c r="AY1191">
        <v>0.25</v>
      </c>
      <c r="AZ1191">
        <v>4</v>
      </c>
      <c r="BA1191">
        <v>0</v>
      </c>
      <c r="BB1191">
        <v>0</v>
      </c>
      <c r="BC1191">
        <v>4</v>
      </c>
      <c r="BD1191">
        <v>2</v>
      </c>
      <c r="BE1191">
        <v>1</v>
      </c>
      <c r="BF1191">
        <v>1.1200000000000001</v>
      </c>
      <c r="BG1191">
        <v>0.88</v>
      </c>
      <c r="BK1191">
        <v>3.7500000999999998E-2</v>
      </c>
      <c r="BM1191">
        <v>26</v>
      </c>
      <c r="BO1191">
        <v>3.7500000999999998E-2</v>
      </c>
      <c r="BP1191" s="60">
        <v>41274</v>
      </c>
      <c r="BQ1191">
        <v>67855000</v>
      </c>
      <c r="BR1191">
        <v>83878000</v>
      </c>
      <c r="BS1191">
        <v>0.81</v>
      </c>
      <c r="BT1191">
        <v>16023000</v>
      </c>
      <c r="BV1191">
        <v>12193000</v>
      </c>
      <c r="BW1191">
        <v>1232149.3</v>
      </c>
      <c r="BX1191">
        <v>1</v>
      </c>
      <c r="BY1191">
        <v>0</v>
      </c>
      <c r="BZ1191">
        <v>0</v>
      </c>
      <c r="CA1191">
        <v>0</v>
      </c>
      <c r="CC1191">
        <v>0.1454</v>
      </c>
      <c r="CE1191">
        <v>9.4300001999999994E-2</v>
      </c>
      <c r="CG1191">
        <v>2.5999998999999999E-2</v>
      </c>
      <c r="CJ1191">
        <v>8.1800005999999995E-2</v>
      </c>
      <c r="CO1191">
        <v>8.5600003999999993E-2</v>
      </c>
      <c r="CR1191">
        <v>1</v>
      </c>
      <c r="CS1191">
        <v>0</v>
      </c>
      <c r="CT1191">
        <v>0</v>
      </c>
      <c r="CU1191">
        <v>0</v>
      </c>
      <c r="CV1191">
        <v>0.45689999999999997</v>
      </c>
      <c r="CW1191">
        <v>0.21139999000000001</v>
      </c>
      <c r="CX1191">
        <v>0.2455</v>
      </c>
      <c r="CY1191">
        <v>0.2868</v>
      </c>
      <c r="CZ1191">
        <v>0.1076</v>
      </c>
      <c r="DA1191">
        <v>6.3200004000000004E-2</v>
      </c>
      <c r="DB1191">
        <v>8.6800002000000001E-2</v>
      </c>
      <c r="DC1191">
        <v>3.4499999000000003E-2</v>
      </c>
      <c r="DD1191">
        <v>0.13489999999999999</v>
      </c>
      <c r="DE1191" s="61">
        <v>1E-4</v>
      </c>
      <c r="DF1191">
        <v>2015</v>
      </c>
      <c r="DG1191">
        <v>0.15359998999999999</v>
      </c>
      <c r="DH1191">
        <v>0.1011</v>
      </c>
      <c r="DI1191">
        <v>5.2499997999999999E-2</v>
      </c>
      <c r="DJ1191">
        <v>0.1416</v>
      </c>
      <c r="DK1191">
        <v>0.24270000999999999</v>
      </c>
      <c r="DR1191">
        <v>0</v>
      </c>
      <c r="DS1191">
        <v>0</v>
      </c>
      <c r="DT1191">
        <v>0</v>
      </c>
      <c r="DU1191">
        <v>0</v>
      </c>
      <c r="DV1191">
        <v>333175</v>
      </c>
      <c r="DW1191">
        <v>12194000</v>
      </c>
      <c r="DZ1191">
        <v>36.597999999999999</v>
      </c>
      <c r="EA1191">
        <v>463418</v>
      </c>
      <c r="EC1191">
        <v>205375</v>
      </c>
      <c r="EF1191">
        <v>22.349229999999999</v>
      </c>
      <c r="EG1191">
        <v>195779</v>
      </c>
      <c r="ES1191">
        <v>9596</v>
      </c>
      <c r="EU1191">
        <v>9596</v>
      </c>
      <c r="EV1191">
        <v>1001968</v>
      </c>
      <c r="EW1191">
        <v>0</v>
      </c>
      <c r="EX1191">
        <v>1</v>
      </c>
      <c r="EZ1191">
        <v>41428696</v>
      </c>
      <c r="FA1191">
        <v>5892057.5</v>
      </c>
      <c r="FB1191">
        <v>49673268</v>
      </c>
      <c r="FI1191">
        <v>67854864</v>
      </c>
      <c r="FO1191">
        <v>10454.705</v>
      </c>
      <c r="FP1191">
        <v>1199073.3999999999</v>
      </c>
      <c r="FQ1191">
        <v>1208150.8</v>
      </c>
      <c r="FW1191">
        <v>2407224</v>
      </c>
      <c r="FX1191">
        <v>5400034</v>
      </c>
      <c r="FZ1191">
        <v>786852.19</v>
      </c>
      <c r="GA1191">
        <v>836008.5</v>
      </c>
      <c r="GB1191">
        <v>1622860.6</v>
      </c>
      <c r="GC1191">
        <v>797139.5</v>
      </c>
      <c r="GF1191">
        <v>49.813000000000002</v>
      </c>
      <c r="GG1191">
        <v>1104625.6000000001</v>
      </c>
      <c r="GL1191">
        <v>-266625.09000000003</v>
      </c>
      <c r="GM1191">
        <v>61202.324000000001</v>
      </c>
      <c r="GN1191">
        <v>-15924.130999999999</v>
      </c>
      <c r="GP1191">
        <v>139529.16</v>
      </c>
      <c r="GQ1191">
        <v>11260571</v>
      </c>
      <c r="GR1191">
        <v>-4589973</v>
      </c>
      <c r="GS1191">
        <v>-4589973</v>
      </c>
      <c r="HA1191">
        <v>-284217.21999999997</v>
      </c>
      <c r="HB1191">
        <v>-49179.82</v>
      </c>
      <c r="HE1191">
        <v>-4923370.5</v>
      </c>
      <c r="HF1191">
        <v>-361762.34</v>
      </c>
      <c r="HG1191">
        <v>67668088</v>
      </c>
    </row>
    <row r="1192" spans="1:215" x14ac:dyDescent="0.25">
      <c r="A1192">
        <v>85</v>
      </c>
      <c r="B1192" t="s">
        <v>1140</v>
      </c>
      <c r="C1192">
        <v>2013</v>
      </c>
      <c r="E1192" t="s">
        <v>1141</v>
      </c>
      <c r="F1192">
        <v>1935</v>
      </c>
      <c r="G1192">
        <v>0</v>
      </c>
      <c r="I1192">
        <v>0</v>
      </c>
      <c r="J1192" t="s">
        <v>1142</v>
      </c>
      <c r="K1192" t="s">
        <v>1143</v>
      </c>
      <c r="L1192" t="s">
        <v>1143</v>
      </c>
      <c r="M1192">
        <v>1</v>
      </c>
      <c r="N1192" t="s">
        <v>615</v>
      </c>
      <c r="O1192">
        <v>0</v>
      </c>
      <c r="P1192" t="s">
        <v>633</v>
      </c>
      <c r="Q1192" t="s">
        <v>626</v>
      </c>
      <c r="R1192">
        <v>2</v>
      </c>
      <c r="S1192">
        <v>1</v>
      </c>
      <c r="T1192" s="60">
        <v>41639</v>
      </c>
      <c r="U1192" s="60">
        <v>41639</v>
      </c>
      <c r="V1192" s="60">
        <v>41639</v>
      </c>
      <c r="AI1192" t="s">
        <v>1146</v>
      </c>
      <c r="AO1192">
        <v>74866592</v>
      </c>
      <c r="AP1192">
        <v>71411240</v>
      </c>
      <c r="AQ1192">
        <v>-2396113.5</v>
      </c>
      <c r="AR1192">
        <v>0</v>
      </c>
      <c r="AS1192">
        <v>0</v>
      </c>
      <c r="AT1192">
        <v>0</v>
      </c>
      <c r="AU1192">
        <v>1</v>
      </c>
      <c r="AV1192">
        <v>4</v>
      </c>
      <c r="AX1192">
        <v>0</v>
      </c>
      <c r="AY1192">
        <v>0.25</v>
      </c>
      <c r="AZ1192">
        <v>4</v>
      </c>
      <c r="BA1192">
        <v>0</v>
      </c>
      <c r="BB1192">
        <v>0</v>
      </c>
      <c r="BC1192">
        <v>4</v>
      </c>
      <c r="BD1192">
        <v>2</v>
      </c>
      <c r="BE1192">
        <v>1</v>
      </c>
      <c r="BF1192">
        <v>1.1200000000000001</v>
      </c>
      <c r="BG1192">
        <v>0.88</v>
      </c>
      <c r="BP1192" s="60">
        <v>41639</v>
      </c>
      <c r="BQ1192">
        <v>71404000</v>
      </c>
      <c r="BR1192">
        <v>86637000</v>
      </c>
      <c r="BS1192">
        <v>0.82417439999999997</v>
      </c>
      <c r="BT1192">
        <v>15233000</v>
      </c>
      <c r="BV1192">
        <v>12331000</v>
      </c>
      <c r="BW1192">
        <v>1617185.6</v>
      </c>
      <c r="BX1192">
        <v>1</v>
      </c>
      <c r="BY1192">
        <v>0</v>
      </c>
      <c r="BZ1192">
        <v>0</v>
      </c>
      <c r="CA1192">
        <v>0</v>
      </c>
      <c r="CC1192">
        <v>0.14380001000000001</v>
      </c>
      <c r="CE1192">
        <v>9.5500000000000002E-2</v>
      </c>
      <c r="CG1192">
        <v>0.12280000000000001</v>
      </c>
      <c r="CJ1192">
        <v>7.1900003000000004E-2</v>
      </c>
      <c r="CO1192">
        <v>8.7099998999999997E-2</v>
      </c>
      <c r="CR1192">
        <v>1</v>
      </c>
      <c r="CS1192">
        <v>0</v>
      </c>
      <c r="CT1192">
        <v>0</v>
      </c>
      <c r="CU1192">
        <v>0</v>
      </c>
      <c r="CV1192">
        <v>0.44389999000000002</v>
      </c>
      <c r="CW1192">
        <v>0.21059998999999999</v>
      </c>
      <c r="CX1192">
        <v>0.23330000000000001</v>
      </c>
      <c r="CY1192">
        <v>0.24620001</v>
      </c>
      <c r="CZ1192">
        <v>9.2700005000000002E-2</v>
      </c>
      <c r="DA1192">
        <v>5.4699998E-2</v>
      </c>
      <c r="DB1192">
        <v>8.6599997999999997E-2</v>
      </c>
      <c r="DC1192">
        <v>3.7700000999999997E-2</v>
      </c>
      <c r="DD1192">
        <v>0.18540001</v>
      </c>
      <c r="DE1192">
        <v>2.0000000000000001E-4</v>
      </c>
      <c r="DF1192">
        <v>2016</v>
      </c>
      <c r="DG1192">
        <v>0.13330001</v>
      </c>
      <c r="DH1192">
        <v>0.1011</v>
      </c>
      <c r="DI1192">
        <v>3.2200000999999999E-2</v>
      </c>
      <c r="DJ1192">
        <v>0.1016</v>
      </c>
      <c r="DK1192">
        <v>0.20269999999999999</v>
      </c>
      <c r="DR1192">
        <v>0</v>
      </c>
      <c r="DS1192">
        <v>0</v>
      </c>
      <c r="DT1192">
        <v>0</v>
      </c>
      <c r="DU1192">
        <v>0</v>
      </c>
      <c r="DV1192">
        <v>332420</v>
      </c>
      <c r="DW1192">
        <v>12331000</v>
      </c>
      <c r="DZ1192">
        <v>37.095001000000003</v>
      </c>
      <c r="EA1192">
        <v>472821</v>
      </c>
      <c r="EC1192">
        <v>212189</v>
      </c>
      <c r="EF1192">
        <v>23.229164000000001</v>
      </c>
      <c r="EG1192">
        <v>202136</v>
      </c>
      <c r="ES1192">
        <v>10053</v>
      </c>
      <c r="EU1192">
        <v>10053</v>
      </c>
      <c r="EV1192">
        <v>1017430</v>
      </c>
      <c r="EW1192">
        <v>0</v>
      </c>
      <c r="EX1192">
        <v>1</v>
      </c>
      <c r="FO1192">
        <v>5220.4120000000003</v>
      </c>
      <c r="FP1192">
        <v>1206808.8</v>
      </c>
      <c r="FQ1192">
        <v>1571758.1</v>
      </c>
      <c r="FV1192">
        <v>135267.14000000001</v>
      </c>
      <c r="FW1192">
        <v>2913834</v>
      </c>
      <c r="FX1192">
        <v>5584626.5</v>
      </c>
      <c r="FZ1192">
        <v>858074.94</v>
      </c>
      <c r="GA1192">
        <v>1081840.8999999999</v>
      </c>
      <c r="GB1192">
        <v>1939915.8</v>
      </c>
      <c r="GC1192">
        <v>1064157.6000000001</v>
      </c>
      <c r="GF1192">
        <v>-22.790001</v>
      </c>
      <c r="GG1192">
        <v>1159796.3</v>
      </c>
      <c r="GL1192">
        <v>-367254.06</v>
      </c>
      <c r="GM1192">
        <v>43641.02</v>
      </c>
      <c r="GN1192">
        <v>-6232.6958000000004</v>
      </c>
      <c r="GQ1192">
        <v>12337682</v>
      </c>
      <c r="GR1192">
        <v>-4928973</v>
      </c>
      <c r="GS1192">
        <v>-4928973</v>
      </c>
      <c r="HA1192">
        <v>-411321.69</v>
      </c>
      <c r="HB1192">
        <v>-46946.972999999998</v>
      </c>
      <c r="HE1192">
        <v>-5387241.5</v>
      </c>
      <c r="HG1192">
        <v>74618536</v>
      </c>
    </row>
    <row r="1193" spans="1:215" x14ac:dyDescent="0.25">
      <c r="A1193">
        <v>85</v>
      </c>
      <c r="B1193" t="s">
        <v>1140</v>
      </c>
      <c r="C1193">
        <v>2014</v>
      </c>
      <c r="E1193" t="s">
        <v>1141</v>
      </c>
      <c r="F1193">
        <v>1935</v>
      </c>
      <c r="G1193">
        <v>0</v>
      </c>
      <c r="I1193">
        <v>0</v>
      </c>
      <c r="J1193" t="s">
        <v>1142</v>
      </c>
      <c r="K1193" t="s">
        <v>1143</v>
      </c>
      <c r="L1193" t="s">
        <v>1143</v>
      </c>
      <c r="M1193">
        <v>1</v>
      </c>
      <c r="N1193" t="s">
        <v>615</v>
      </c>
      <c r="O1193">
        <v>0</v>
      </c>
      <c r="P1193" t="s">
        <v>633</v>
      </c>
      <c r="Q1193" t="s">
        <v>626</v>
      </c>
      <c r="R1193">
        <v>2</v>
      </c>
      <c r="S1193">
        <v>1</v>
      </c>
      <c r="T1193" s="60">
        <v>42004</v>
      </c>
      <c r="U1193" s="60">
        <v>42004</v>
      </c>
      <c r="BY1193">
        <v>0</v>
      </c>
      <c r="BZ1193">
        <v>0</v>
      </c>
      <c r="CA1193">
        <v>0</v>
      </c>
      <c r="CS1193">
        <v>0</v>
      </c>
      <c r="CT1193">
        <v>0</v>
      </c>
      <c r="CU1193">
        <v>0</v>
      </c>
      <c r="CV1193">
        <v>0</v>
      </c>
      <c r="CW1193">
        <v>0</v>
      </c>
      <c r="CX1193">
        <v>0</v>
      </c>
      <c r="CY1193">
        <v>0</v>
      </c>
      <c r="CZ1193">
        <v>0</v>
      </c>
      <c r="DA1193">
        <v>0</v>
      </c>
      <c r="DB1193">
        <v>0</v>
      </c>
      <c r="DC1193">
        <v>0</v>
      </c>
      <c r="DD1193">
        <v>0</v>
      </c>
      <c r="DE1193">
        <v>0</v>
      </c>
      <c r="DR1193">
        <v>0</v>
      </c>
      <c r="DS1193">
        <v>0</v>
      </c>
      <c r="DT1193">
        <v>0</v>
      </c>
      <c r="DU1193">
        <v>0</v>
      </c>
      <c r="EW1193">
        <v>0</v>
      </c>
      <c r="EX1193">
        <v>0</v>
      </c>
    </row>
    <row r="1194" spans="1:215" x14ac:dyDescent="0.25">
      <c r="A1194">
        <v>86</v>
      </c>
      <c r="B1194" t="s">
        <v>1147</v>
      </c>
      <c r="C1194">
        <v>2001</v>
      </c>
      <c r="E1194" t="s">
        <v>1148</v>
      </c>
      <c r="F1194">
        <v>1967</v>
      </c>
      <c r="G1194">
        <v>0</v>
      </c>
      <c r="I1194">
        <v>0</v>
      </c>
      <c r="J1194" t="s">
        <v>1142</v>
      </c>
      <c r="K1194" t="s">
        <v>1143</v>
      </c>
      <c r="L1194" t="s">
        <v>1143</v>
      </c>
      <c r="M1194">
        <v>3</v>
      </c>
      <c r="N1194" t="s">
        <v>651</v>
      </c>
      <c r="O1194">
        <v>0</v>
      </c>
      <c r="P1194" t="s">
        <v>633</v>
      </c>
      <c r="Q1194" t="s">
        <v>626</v>
      </c>
      <c r="R1194">
        <v>2</v>
      </c>
      <c r="S1194">
        <v>1</v>
      </c>
      <c r="T1194" s="60">
        <v>37256</v>
      </c>
      <c r="U1194" s="60">
        <v>37257</v>
      </c>
      <c r="V1194" s="60">
        <v>37257</v>
      </c>
      <c r="W1194" t="s">
        <v>201</v>
      </c>
      <c r="X1194" t="s">
        <v>1149</v>
      </c>
      <c r="Y1194" t="s">
        <v>619</v>
      </c>
      <c r="Z1194">
        <v>3.9999999000000001E-2</v>
      </c>
      <c r="AA1194">
        <v>8.2500003000000002E-2</v>
      </c>
      <c r="AB1194">
        <v>1</v>
      </c>
      <c r="AC1194">
        <v>0</v>
      </c>
      <c r="AD1194">
        <v>5</v>
      </c>
      <c r="AE1194">
        <v>1</v>
      </c>
      <c r="AF1194">
        <v>1</v>
      </c>
      <c r="BP1194" s="60">
        <v>37257</v>
      </c>
      <c r="BQ1194">
        <v>9076000</v>
      </c>
      <c r="BR1194">
        <v>9786000</v>
      </c>
      <c r="BS1194">
        <v>0.92750001000000004</v>
      </c>
      <c r="BT1194">
        <v>710000</v>
      </c>
      <c r="BV1194">
        <v>1534336</v>
      </c>
      <c r="BW1194">
        <v>205979.83</v>
      </c>
      <c r="BX1194">
        <v>1</v>
      </c>
      <c r="BY1194">
        <v>0</v>
      </c>
      <c r="BZ1194">
        <v>0</v>
      </c>
      <c r="CA1194">
        <v>0</v>
      </c>
      <c r="CC1194">
        <v>-3.8800001000000001E-2</v>
      </c>
      <c r="CE1194">
        <v>2.6600001000000002E-2</v>
      </c>
      <c r="CG1194">
        <v>7.5999997999999999E-2</v>
      </c>
      <c r="CS1194">
        <v>0</v>
      </c>
      <c r="CT1194">
        <v>0</v>
      </c>
      <c r="CU1194">
        <v>0</v>
      </c>
      <c r="CV1194">
        <v>0.63470000000000004</v>
      </c>
      <c r="CW1194">
        <v>0.46500000000000002</v>
      </c>
      <c r="CX1194">
        <v>0.16969999999999999</v>
      </c>
      <c r="CY1194">
        <v>0.25540000000000002</v>
      </c>
      <c r="CZ1194">
        <v>9.1999999999999998E-2</v>
      </c>
      <c r="DA1194">
        <v>1.1000000000000001E-3</v>
      </c>
      <c r="DB1194">
        <v>6.7299998999999999E-2</v>
      </c>
      <c r="DC1194">
        <v>3.1600002000000002E-2</v>
      </c>
      <c r="DD1194">
        <v>1.0999999999999999E-2</v>
      </c>
      <c r="DE1194">
        <v>0</v>
      </c>
      <c r="DF1194">
        <v>2002</v>
      </c>
      <c r="DG1194">
        <v>0.1983</v>
      </c>
      <c r="DH1194">
        <v>0.1</v>
      </c>
      <c r="DI1194">
        <v>9.8300002999999997E-2</v>
      </c>
      <c r="DJ1194">
        <v>0.12824267</v>
      </c>
      <c r="DK1194">
        <v>0.22824267000000001</v>
      </c>
      <c r="DR1194">
        <v>0</v>
      </c>
      <c r="DS1194">
        <v>0</v>
      </c>
      <c r="DT1194">
        <v>0</v>
      </c>
      <c r="DU1194">
        <v>0</v>
      </c>
      <c r="DV1194">
        <v>27833</v>
      </c>
      <c r="DZ1194">
        <v>55.126503</v>
      </c>
      <c r="EA1194">
        <v>246</v>
      </c>
      <c r="EC1194">
        <v>22870</v>
      </c>
      <c r="EF1194">
        <v>21.530331</v>
      </c>
      <c r="EG1194">
        <v>11290</v>
      </c>
      <c r="EN1194">
        <v>4933</v>
      </c>
      <c r="EP1194">
        <v>6647</v>
      </c>
      <c r="ES1194">
        <v>0</v>
      </c>
      <c r="EV1194">
        <v>50949</v>
      </c>
      <c r="EW1194">
        <v>1</v>
      </c>
      <c r="EX1194">
        <v>1</v>
      </c>
      <c r="FB1194">
        <v>5379760</v>
      </c>
      <c r="FN1194">
        <v>-856.96299999999997</v>
      </c>
      <c r="FP1194">
        <v>150531.97</v>
      </c>
      <c r="FQ1194">
        <v>203048.58</v>
      </c>
      <c r="FR1194">
        <v>2931.25</v>
      </c>
      <c r="FW1194">
        <v>356511.81</v>
      </c>
      <c r="FX1194">
        <v>-652898.43999999994</v>
      </c>
      <c r="FZ1194">
        <v>140382.64000000001</v>
      </c>
      <c r="GA1194">
        <v>31037.796999999999</v>
      </c>
      <c r="GB1194">
        <v>171420.44</v>
      </c>
      <c r="GF1194">
        <v>10300.463</v>
      </c>
      <c r="GG1194">
        <v>53144.781000000003</v>
      </c>
      <c r="GL1194">
        <v>-17509.91</v>
      </c>
      <c r="GM1194">
        <v>43397.535000000003</v>
      </c>
      <c r="GN1194">
        <v>-40899.733999999997</v>
      </c>
      <c r="GO1194">
        <v>-40042.773000000001</v>
      </c>
      <c r="GP1194">
        <v>6325.3638000000001</v>
      </c>
      <c r="GQ1194">
        <v>-70207.679999999993</v>
      </c>
      <c r="GR1194">
        <v>-492398.66</v>
      </c>
      <c r="GS1194">
        <v>-319641.71999999997</v>
      </c>
      <c r="GT1194">
        <v>-125003.76</v>
      </c>
      <c r="GW1194">
        <v>-47753.171999999999</v>
      </c>
      <c r="HA1194">
        <v>-10438.361999999999</v>
      </c>
      <c r="HB1194">
        <v>-10007.575999999999</v>
      </c>
      <c r="HD1194">
        <v>-4771.5879000000004</v>
      </c>
      <c r="HE1194">
        <v>-517616.16</v>
      </c>
      <c r="HG1194">
        <v>8251335.5</v>
      </c>
    </row>
    <row r="1195" spans="1:215" x14ac:dyDescent="0.25">
      <c r="A1195">
        <v>86</v>
      </c>
      <c r="B1195" t="s">
        <v>1147</v>
      </c>
      <c r="C1195">
        <v>2002</v>
      </c>
      <c r="E1195" t="s">
        <v>1148</v>
      </c>
      <c r="F1195">
        <v>1967</v>
      </c>
      <c r="G1195">
        <v>0</v>
      </c>
      <c r="I1195">
        <v>0</v>
      </c>
      <c r="J1195" t="s">
        <v>1142</v>
      </c>
      <c r="K1195" t="s">
        <v>1143</v>
      </c>
      <c r="L1195" t="s">
        <v>1143</v>
      </c>
      <c r="M1195">
        <v>3</v>
      </c>
      <c r="N1195" t="s">
        <v>651</v>
      </c>
      <c r="O1195">
        <v>0</v>
      </c>
      <c r="P1195" t="s">
        <v>633</v>
      </c>
      <c r="Q1195" t="s">
        <v>626</v>
      </c>
      <c r="R1195">
        <v>2</v>
      </c>
      <c r="S1195">
        <v>1</v>
      </c>
      <c r="T1195" s="60">
        <v>37621</v>
      </c>
      <c r="U1195" s="60">
        <v>37622</v>
      </c>
      <c r="V1195" s="60">
        <v>37622</v>
      </c>
      <c r="W1195" t="s">
        <v>201</v>
      </c>
      <c r="X1195" t="s">
        <v>1150</v>
      </c>
      <c r="Y1195" t="s">
        <v>619</v>
      </c>
      <c r="Z1195">
        <v>2.9999998999999999E-2</v>
      </c>
      <c r="AA1195">
        <v>8.2500003000000002E-2</v>
      </c>
      <c r="AB1195">
        <v>1</v>
      </c>
      <c r="AC1195">
        <v>0</v>
      </c>
      <c r="AD1195">
        <v>5</v>
      </c>
      <c r="AE1195">
        <v>1</v>
      </c>
      <c r="AF1195">
        <v>1</v>
      </c>
      <c r="BP1195" s="60">
        <v>37622</v>
      </c>
      <c r="BQ1195">
        <v>8683000</v>
      </c>
      <c r="BR1195">
        <v>10508000</v>
      </c>
      <c r="BS1195">
        <v>0.82629996999999999</v>
      </c>
      <c r="BT1195">
        <v>1825000</v>
      </c>
      <c r="BV1195">
        <v>1606274</v>
      </c>
      <c r="BW1195">
        <v>205992.86</v>
      </c>
      <c r="BX1195">
        <v>1</v>
      </c>
      <c r="BY1195">
        <v>0</v>
      </c>
      <c r="BZ1195">
        <v>0</v>
      </c>
      <c r="CA1195">
        <v>0</v>
      </c>
      <c r="CC1195">
        <v>-9.8999999000000005E-2</v>
      </c>
      <c r="CE1195">
        <v>-5.0300002000000003E-2</v>
      </c>
      <c r="CG1195">
        <v>2.0899999999999998E-2</v>
      </c>
      <c r="CS1195">
        <v>0</v>
      </c>
      <c r="CT1195">
        <v>0</v>
      </c>
      <c r="CU1195">
        <v>0</v>
      </c>
      <c r="CV1195">
        <v>0.63470000000000004</v>
      </c>
      <c r="CW1195">
        <v>0.46500000000000002</v>
      </c>
      <c r="CX1195">
        <v>0.16969999999999999</v>
      </c>
      <c r="CY1195">
        <v>0.25540000000000002</v>
      </c>
      <c r="CZ1195">
        <v>9.1999999999999998E-2</v>
      </c>
      <c r="DA1195">
        <v>1.1000000000000001E-3</v>
      </c>
      <c r="DB1195">
        <v>6.7299998999999999E-2</v>
      </c>
      <c r="DC1195">
        <v>3.1600002000000002E-2</v>
      </c>
      <c r="DD1195">
        <v>1.0999999999999999E-2</v>
      </c>
      <c r="DE1195">
        <v>0</v>
      </c>
      <c r="DF1195">
        <v>2003</v>
      </c>
      <c r="DG1195">
        <v>0.20889999000000001</v>
      </c>
      <c r="DH1195">
        <v>0.1</v>
      </c>
      <c r="DI1195">
        <v>0.1089</v>
      </c>
      <c r="DJ1195">
        <v>0.16889139</v>
      </c>
      <c r="DK1195">
        <v>0.26889139000000001</v>
      </c>
      <c r="DR1195">
        <v>0</v>
      </c>
      <c r="DS1195">
        <v>0</v>
      </c>
      <c r="DT1195">
        <v>0</v>
      </c>
      <c r="DU1195">
        <v>0</v>
      </c>
      <c r="DV1195">
        <v>28223</v>
      </c>
      <c r="DW1195">
        <v>1534336.1</v>
      </c>
      <c r="DX1195">
        <v>38.900002000000001</v>
      </c>
      <c r="DY1195">
        <v>11.85</v>
      </c>
      <c r="DZ1195">
        <v>54.364742</v>
      </c>
      <c r="EA1195">
        <v>250</v>
      </c>
      <c r="EC1195">
        <v>23413</v>
      </c>
      <c r="EF1195">
        <v>22.377912999999999</v>
      </c>
      <c r="EG1195">
        <v>11476</v>
      </c>
      <c r="EN1195">
        <v>5143</v>
      </c>
      <c r="EP1195">
        <v>6794</v>
      </c>
      <c r="ES1195">
        <v>0</v>
      </c>
      <c r="EV1195">
        <v>51886</v>
      </c>
      <c r="EW1195">
        <v>1</v>
      </c>
      <c r="EX1195">
        <v>1</v>
      </c>
      <c r="FB1195">
        <v>5705959</v>
      </c>
      <c r="FN1195">
        <v>-1075.615</v>
      </c>
      <c r="FP1195">
        <v>167137.22</v>
      </c>
      <c r="FQ1195">
        <v>203212.48</v>
      </c>
      <c r="FR1195">
        <v>2780.3779</v>
      </c>
      <c r="FW1195">
        <v>373130.06</v>
      </c>
      <c r="FX1195">
        <v>-1567167.4</v>
      </c>
      <c r="FZ1195">
        <v>141784.56</v>
      </c>
      <c r="GA1195">
        <v>28801.905999999999</v>
      </c>
      <c r="GB1195">
        <v>170586.47</v>
      </c>
      <c r="GF1195">
        <v>515413.63</v>
      </c>
      <c r="GG1195">
        <v>50193.921999999999</v>
      </c>
      <c r="GL1195">
        <v>-18939.351999999999</v>
      </c>
      <c r="GM1195">
        <v>22315.726999999999</v>
      </c>
      <c r="GN1195">
        <v>-19804.703000000001</v>
      </c>
      <c r="GO1195">
        <v>-18729.088</v>
      </c>
      <c r="GP1195">
        <v>12949.877</v>
      </c>
      <c r="GQ1195">
        <v>-461321.75</v>
      </c>
      <c r="GR1195">
        <v>-523934.06</v>
      </c>
      <c r="GS1195">
        <v>-335997.53</v>
      </c>
      <c r="GT1195">
        <v>-137566.78</v>
      </c>
      <c r="GW1195">
        <v>-50369.762000000002</v>
      </c>
      <c r="HA1195">
        <v>-16838.055</v>
      </c>
      <c r="HB1195">
        <v>-12640.584999999999</v>
      </c>
      <c r="HD1195">
        <v>-1014.783</v>
      </c>
      <c r="HE1195">
        <v>-554427.5</v>
      </c>
      <c r="HG1195">
        <v>7235586.5</v>
      </c>
    </row>
    <row r="1196" spans="1:215" x14ac:dyDescent="0.25">
      <c r="A1196">
        <v>86</v>
      </c>
      <c r="B1196" t="s">
        <v>1147</v>
      </c>
      <c r="C1196">
        <v>2003</v>
      </c>
      <c r="E1196" t="s">
        <v>1148</v>
      </c>
      <c r="F1196">
        <v>1967</v>
      </c>
      <c r="G1196">
        <v>0</v>
      </c>
      <c r="I1196">
        <v>0</v>
      </c>
      <c r="J1196" t="s">
        <v>1142</v>
      </c>
      <c r="K1196" t="s">
        <v>1143</v>
      </c>
      <c r="L1196" t="s">
        <v>1143</v>
      </c>
      <c r="M1196">
        <v>3</v>
      </c>
      <c r="N1196" t="s">
        <v>651</v>
      </c>
      <c r="O1196">
        <v>0</v>
      </c>
      <c r="P1196" t="s">
        <v>633</v>
      </c>
      <c r="Q1196" t="s">
        <v>626</v>
      </c>
      <c r="R1196">
        <v>2</v>
      </c>
      <c r="S1196">
        <v>1</v>
      </c>
      <c r="T1196" s="60">
        <v>37986</v>
      </c>
      <c r="U1196" s="60">
        <v>37987</v>
      </c>
      <c r="V1196" s="60">
        <v>37987</v>
      </c>
      <c r="W1196" t="s">
        <v>201</v>
      </c>
      <c r="X1196" t="s">
        <v>1151</v>
      </c>
      <c r="Y1196" t="s">
        <v>619</v>
      </c>
      <c r="Z1196">
        <v>2.9999998999999999E-2</v>
      </c>
      <c r="AA1196">
        <v>8.2500003000000002E-2</v>
      </c>
      <c r="AB1196">
        <v>1</v>
      </c>
      <c r="AC1196">
        <v>0</v>
      </c>
      <c r="AD1196">
        <v>5</v>
      </c>
      <c r="AE1196">
        <v>1</v>
      </c>
      <c r="AF1196">
        <v>1</v>
      </c>
      <c r="BP1196" s="60">
        <v>37987</v>
      </c>
      <c r="BQ1196">
        <v>9337000</v>
      </c>
      <c r="BR1196">
        <v>10798000</v>
      </c>
      <c r="BS1196">
        <v>0.86470002000000001</v>
      </c>
      <c r="BT1196">
        <v>1461000</v>
      </c>
      <c r="BV1196">
        <v>1644000</v>
      </c>
      <c r="BW1196">
        <v>277724.84000000003</v>
      </c>
      <c r="BX1196">
        <v>0.79000002000000003</v>
      </c>
      <c r="BY1196">
        <v>0</v>
      </c>
      <c r="BZ1196">
        <v>0</v>
      </c>
      <c r="CA1196">
        <v>0</v>
      </c>
      <c r="CC1196">
        <v>0.24959998999999999</v>
      </c>
      <c r="CE1196">
        <v>2.6700001000000001E-2</v>
      </c>
      <c r="CG1196">
        <v>4.0300000000000002E-2</v>
      </c>
      <c r="CS1196">
        <v>0</v>
      </c>
      <c r="CT1196">
        <v>0</v>
      </c>
      <c r="CU1196">
        <v>0</v>
      </c>
      <c r="CV1196">
        <v>0.67770003999999995</v>
      </c>
      <c r="CW1196">
        <v>0.46720001</v>
      </c>
      <c r="CX1196">
        <v>0.21049999</v>
      </c>
      <c r="CY1196">
        <v>0.2</v>
      </c>
      <c r="CZ1196">
        <v>8.9799992999999995E-2</v>
      </c>
      <c r="DA1196">
        <v>0</v>
      </c>
      <c r="DB1196">
        <v>5.6099999999999997E-2</v>
      </c>
      <c r="DC1196">
        <v>5.2699997999999998E-2</v>
      </c>
      <c r="DD1196">
        <v>1.35E-2</v>
      </c>
      <c r="DE1196">
        <v>0</v>
      </c>
      <c r="DF1196">
        <v>2004</v>
      </c>
      <c r="DG1196">
        <v>0.2147</v>
      </c>
      <c r="DH1196">
        <v>0.1</v>
      </c>
      <c r="DI1196">
        <v>0.1147</v>
      </c>
      <c r="DJ1196">
        <v>0.15315886000000001</v>
      </c>
      <c r="DK1196">
        <v>0.25315886999999998</v>
      </c>
      <c r="DR1196">
        <v>0</v>
      </c>
      <c r="DS1196">
        <v>0</v>
      </c>
      <c r="DT1196">
        <v>0</v>
      </c>
      <c r="DU1196">
        <v>0</v>
      </c>
      <c r="DV1196">
        <v>28343</v>
      </c>
      <c r="DW1196">
        <v>1606274</v>
      </c>
      <c r="DZ1196">
        <v>56.672688000000001</v>
      </c>
      <c r="EA1196">
        <v>158</v>
      </c>
      <c r="EC1196">
        <v>23923</v>
      </c>
      <c r="ED1196">
        <v>542997</v>
      </c>
      <c r="EF1196">
        <v>22.698</v>
      </c>
      <c r="EG1196">
        <v>11606</v>
      </c>
      <c r="EN1196">
        <v>5395</v>
      </c>
      <c r="EP1196">
        <v>6922</v>
      </c>
      <c r="ES1196">
        <v>0</v>
      </c>
      <c r="EV1196">
        <v>52424</v>
      </c>
      <c r="EW1196">
        <v>1</v>
      </c>
      <c r="EX1196">
        <v>0</v>
      </c>
      <c r="FB1196">
        <v>5845886</v>
      </c>
      <c r="FN1196">
        <v>-935.399</v>
      </c>
      <c r="FP1196">
        <v>164475.23000000001</v>
      </c>
      <c r="FQ1196">
        <v>216639.64</v>
      </c>
      <c r="FR1196">
        <v>2635.9099000000001</v>
      </c>
      <c r="FW1196">
        <v>383750.78</v>
      </c>
      <c r="FX1196">
        <v>1500542</v>
      </c>
      <c r="FZ1196">
        <v>120973.98</v>
      </c>
      <c r="GA1196">
        <v>30922.92</v>
      </c>
      <c r="GB1196">
        <v>151896.89000000001</v>
      </c>
      <c r="GF1196">
        <v>19571.763999999999</v>
      </c>
      <c r="GG1196">
        <v>35878.339999999997</v>
      </c>
      <c r="GL1196">
        <v>-19866.203000000001</v>
      </c>
      <c r="GM1196">
        <v>19085.276999999998</v>
      </c>
      <c r="GN1196">
        <v>-16439.607</v>
      </c>
      <c r="GO1196">
        <v>-15504.208000000001</v>
      </c>
      <c r="GP1196">
        <v>15111.332</v>
      </c>
      <c r="GQ1196">
        <v>2089530.6</v>
      </c>
      <c r="GR1196">
        <v>-605878.56000000006</v>
      </c>
      <c r="GS1196">
        <v>-350498.19</v>
      </c>
      <c r="GT1196">
        <v>-149624.79999999999</v>
      </c>
      <c r="GV1196">
        <v>-53736.995999999999</v>
      </c>
      <c r="GW1196">
        <v>-52018.586000000003</v>
      </c>
      <c r="HA1196">
        <v>-16802.456999999999</v>
      </c>
      <c r="HB1196">
        <v>-14502.107</v>
      </c>
      <c r="HD1196">
        <v>-1182.0811000000001</v>
      </c>
      <c r="HE1196">
        <v>-638365.18999999994</v>
      </c>
      <c r="HG1196">
        <v>8686752</v>
      </c>
    </row>
    <row r="1197" spans="1:215" x14ac:dyDescent="0.25">
      <c r="A1197">
        <v>86</v>
      </c>
      <c r="B1197" t="s">
        <v>1147</v>
      </c>
      <c r="C1197">
        <v>2004</v>
      </c>
      <c r="E1197" t="s">
        <v>1148</v>
      </c>
      <c r="F1197">
        <v>1967</v>
      </c>
      <c r="G1197">
        <v>0</v>
      </c>
      <c r="I1197">
        <v>0</v>
      </c>
      <c r="J1197" t="s">
        <v>1142</v>
      </c>
      <c r="K1197" t="s">
        <v>1143</v>
      </c>
      <c r="L1197" t="s">
        <v>1143</v>
      </c>
      <c r="M1197">
        <v>3</v>
      </c>
      <c r="N1197" t="s">
        <v>651</v>
      </c>
      <c r="O1197">
        <v>0</v>
      </c>
      <c r="P1197" t="s">
        <v>633</v>
      </c>
      <c r="Q1197" t="s">
        <v>626</v>
      </c>
      <c r="R1197">
        <v>2</v>
      </c>
      <c r="S1197">
        <v>1</v>
      </c>
      <c r="T1197" s="60">
        <v>38352</v>
      </c>
      <c r="U1197" s="60">
        <v>38353</v>
      </c>
      <c r="V1197" s="60">
        <v>38353</v>
      </c>
      <c r="W1197" t="s">
        <v>201</v>
      </c>
      <c r="X1197" t="s">
        <v>1151</v>
      </c>
      <c r="Y1197" t="s">
        <v>619</v>
      </c>
      <c r="Z1197">
        <v>2.9999998999999999E-2</v>
      </c>
      <c r="AA1197">
        <v>8.2500003000000002E-2</v>
      </c>
      <c r="AB1197">
        <v>1</v>
      </c>
      <c r="AC1197">
        <v>0</v>
      </c>
      <c r="AD1197">
        <v>5</v>
      </c>
      <c r="AE1197">
        <v>1</v>
      </c>
      <c r="AF1197">
        <v>1</v>
      </c>
      <c r="BP1197" s="60">
        <v>38353</v>
      </c>
      <c r="BQ1197">
        <v>9337000</v>
      </c>
      <c r="BR1197">
        <v>11545000</v>
      </c>
      <c r="BS1197">
        <v>0.80879997999999997</v>
      </c>
      <c r="BT1197">
        <v>2208000</v>
      </c>
      <c r="BV1197">
        <v>1684000</v>
      </c>
      <c r="BW1197">
        <v>257851.2</v>
      </c>
      <c r="BX1197">
        <v>0.88</v>
      </c>
      <c r="BY1197">
        <v>0</v>
      </c>
      <c r="BZ1197">
        <v>0</v>
      </c>
      <c r="CA1197">
        <v>0</v>
      </c>
      <c r="CC1197">
        <v>0.13289999999999999</v>
      </c>
      <c r="CE1197">
        <v>8.4500000000000006E-2</v>
      </c>
      <c r="CG1197">
        <v>3.9300002000000001E-2</v>
      </c>
      <c r="CS1197">
        <v>0</v>
      </c>
      <c r="CT1197">
        <v>0</v>
      </c>
      <c r="CU1197">
        <v>0</v>
      </c>
      <c r="CV1197">
        <v>0.69749998999999996</v>
      </c>
      <c r="CW1197">
        <v>0.48269999000000002</v>
      </c>
      <c r="CX1197">
        <v>0.21479999999999999</v>
      </c>
      <c r="CY1197">
        <v>0.17979998999999999</v>
      </c>
      <c r="CZ1197">
        <v>8.0299995999999998E-2</v>
      </c>
      <c r="DA1197">
        <v>0</v>
      </c>
      <c r="DB1197">
        <v>5.6299999000000003E-2</v>
      </c>
      <c r="DC1197">
        <v>4.7199998E-2</v>
      </c>
      <c r="DD1197">
        <v>1.9199998999999999E-2</v>
      </c>
      <c r="DE1197">
        <v>0</v>
      </c>
      <c r="DF1197">
        <v>2005</v>
      </c>
      <c r="DG1197">
        <v>0.21430001000000001</v>
      </c>
      <c r="DH1197">
        <v>0.1</v>
      </c>
      <c r="DI1197">
        <v>0.11430000999999999</v>
      </c>
      <c r="DJ1197">
        <v>0.16652420000000001</v>
      </c>
      <c r="DK1197">
        <v>0.26652419999999999</v>
      </c>
      <c r="DR1197">
        <v>0</v>
      </c>
      <c r="DS1197">
        <v>0</v>
      </c>
      <c r="DT1197">
        <v>0</v>
      </c>
      <c r="DU1197">
        <v>0</v>
      </c>
      <c r="DV1197">
        <v>28268</v>
      </c>
      <c r="DW1197">
        <v>1601560.3</v>
      </c>
      <c r="DX1197">
        <v>39.599997999999999</v>
      </c>
      <c r="DY1197">
        <v>12.5</v>
      </c>
      <c r="DZ1197">
        <v>56.656300000000002</v>
      </c>
      <c r="EA1197">
        <v>211</v>
      </c>
      <c r="EC1197">
        <v>24136</v>
      </c>
      <c r="ED1197">
        <v>558305.38</v>
      </c>
      <c r="EE1197">
        <v>65.900002000000001</v>
      </c>
      <c r="EF1197">
        <v>23.132000000000001</v>
      </c>
      <c r="EG1197">
        <v>11632</v>
      </c>
      <c r="EH1197">
        <v>353189.22</v>
      </c>
      <c r="EI1197">
        <v>66.800003000000004</v>
      </c>
      <c r="EJ1197">
        <v>30.364000000000001</v>
      </c>
      <c r="EN1197">
        <v>5591</v>
      </c>
      <c r="EO1197">
        <v>152795.23000000001</v>
      </c>
      <c r="EP1197">
        <v>6913</v>
      </c>
      <c r="ES1197">
        <v>0</v>
      </c>
      <c r="EV1197">
        <v>52615</v>
      </c>
      <c r="EW1197">
        <v>1</v>
      </c>
      <c r="EX1197">
        <v>0</v>
      </c>
      <c r="FB1197">
        <v>6014216</v>
      </c>
      <c r="FN1197">
        <v>-1008.298</v>
      </c>
      <c r="FP1197">
        <v>165948.95000000001</v>
      </c>
      <c r="FQ1197">
        <v>224246.89</v>
      </c>
      <c r="FR1197">
        <v>2501.4708999999998</v>
      </c>
      <c r="FW1197">
        <v>392697.31</v>
      </c>
      <c r="FX1197">
        <v>964189.25</v>
      </c>
      <c r="FZ1197">
        <v>88291.039000000004</v>
      </c>
      <c r="GA1197">
        <v>63898.508000000002</v>
      </c>
      <c r="GB1197">
        <v>152189.54999999999</v>
      </c>
      <c r="GF1197">
        <v>183.459</v>
      </c>
      <c r="GG1197">
        <v>24459.148000000001</v>
      </c>
      <c r="GL1197">
        <v>-26229.645</v>
      </c>
      <c r="GM1197">
        <v>29265.732</v>
      </c>
      <c r="GN1197">
        <v>-26060.567999999999</v>
      </c>
      <c r="GO1197">
        <v>-25052.27</v>
      </c>
      <c r="GP1197">
        <v>8944.4267999999993</v>
      </c>
      <c r="GQ1197">
        <v>1519638.6</v>
      </c>
      <c r="GR1197">
        <v>-662999.93999999994</v>
      </c>
      <c r="GS1197">
        <v>-360015.09</v>
      </c>
      <c r="GT1197">
        <v>-162151.72</v>
      </c>
      <c r="GV1197">
        <v>-86462.085999999996</v>
      </c>
      <c r="GW1197">
        <v>-54371.038999999997</v>
      </c>
      <c r="HA1197">
        <v>-15306.504999999999</v>
      </c>
      <c r="HB1197">
        <v>-13637.634</v>
      </c>
      <c r="HD1197">
        <v>-210.40899999999999</v>
      </c>
      <c r="HE1197">
        <v>-692154.5</v>
      </c>
      <c r="HG1197">
        <v>9514236</v>
      </c>
    </row>
    <row r="1198" spans="1:215" x14ac:dyDescent="0.25">
      <c r="A1198">
        <v>86</v>
      </c>
      <c r="B1198" t="s">
        <v>1147</v>
      </c>
      <c r="C1198">
        <v>2005</v>
      </c>
      <c r="E1198" t="s">
        <v>1148</v>
      </c>
      <c r="F1198">
        <v>1967</v>
      </c>
      <c r="G1198">
        <v>0</v>
      </c>
      <c r="I1198">
        <v>0</v>
      </c>
      <c r="J1198" t="s">
        <v>1142</v>
      </c>
      <c r="K1198" t="s">
        <v>1143</v>
      </c>
      <c r="L1198" t="s">
        <v>1143</v>
      </c>
      <c r="M1198">
        <v>3</v>
      </c>
      <c r="N1198" t="s">
        <v>651</v>
      </c>
      <c r="O1198">
        <v>0</v>
      </c>
      <c r="P1198" t="s">
        <v>633</v>
      </c>
      <c r="Q1198" t="s">
        <v>626</v>
      </c>
      <c r="R1198">
        <v>2</v>
      </c>
      <c r="S1198">
        <v>1</v>
      </c>
      <c r="T1198" s="60">
        <v>38717</v>
      </c>
      <c r="U1198" s="60">
        <v>38718</v>
      </c>
      <c r="V1198" s="60">
        <v>38718</v>
      </c>
      <c r="W1198" t="s">
        <v>201</v>
      </c>
      <c r="X1198" t="s">
        <v>1151</v>
      </c>
      <c r="Y1198" t="s">
        <v>619</v>
      </c>
      <c r="Z1198">
        <v>2.9999998999999999E-2</v>
      </c>
      <c r="AA1198">
        <v>8.2500003000000002E-2</v>
      </c>
      <c r="AB1198">
        <v>1</v>
      </c>
      <c r="AC1198">
        <v>0</v>
      </c>
      <c r="AD1198">
        <v>5</v>
      </c>
      <c r="AE1198">
        <v>1</v>
      </c>
      <c r="AF1198">
        <v>1</v>
      </c>
      <c r="BP1198" s="60">
        <v>38718</v>
      </c>
      <c r="BQ1198">
        <v>9551000</v>
      </c>
      <c r="BR1198">
        <v>12190000</v>
      </c>
      <c r="BS1198">
        <v>0.78349996</v>
      </c>
      <c r="BT1198">
        <v>2639000</v>
      </c>
      <c r="BV1198">
        <v>1756000</v>
      </c>
      <c r="BW1198">
        <v>292454.78000000003</v>
      </c>
      <c r="BX1198">
        <v>0.79000002000000003</v>
      </c>
      <c r="BY1198">
        <v>0</v>
      </c>
      <c r="BZ1198">
        <v>0</v>
      </c>
      <c r="CA1198">
        <v>0</v>
      </c>
      <c r="CC1198">
        <v>8.8199995000000003E-2</v>
      </c>
      <c r="CE1198">
        <v>0.15439998999999999</v>
      </c>
      <c r="CG1198">
        <v>5.9099998000000001E-2</v>
      </c>
      <c r="CS1198">
        <v>0</v>
      </c>
      <c r="CT1198">
        <v>0</v>
      </c>
      <c r="CU1198">
        <v>0</v>
      </c>
      <c r="CV1198">
        <v>0.68309998999999999</v>
      </c>
      <c r="CW1198">
        <v>0.46380000999999998</v>
      </c>
      <c r="CX1198">
        <v>0.21929999999999999</v>
      </c>
      <c r="CY1198">
        <v>0.19789999999999999</v>
      </c>
      <c r="CZ1198">
        <v>6.7199997999999997E-2</v>
      </c>
      <c r="DA1198">
        <v>0</v>
      </c>
      <c r="DB1198">
        <v>5.7100001999999997E-2</v>
      </c>
      <c r="DC1198">
        <v>3.9999999000000001E-2</v>
      </c>
      <c r="DD1198">
        <v>2.1700000000000001E-2</v>
      </c>
      <c r="DE1198">
        <v>0</v>
      </c>
      <c r="DF1198">
        <v>2006</v>
      </c>
      <c r="DG1198">
        <v>0.2094</v>
      </c>
      <c r="DH1198">
        <v>0.1</v>
      </c>
      <c r="DI1198">
        <v>0.1094</v>
      </c>
      <c r="DJ1198">
        <v>0.18044832</v>
      </c>
      <c r="DK1198">
        <v>0.28044831999999997</v>
      </c>
      <c r="DR1198">
        <v>0</v>
      </c>
      <c r="DS1198">
        <v>0</v>
      </c>
      <c r="DT1198">
        <v>0</v>
      </c>
      <c r="DU1198">
        <v>0</v>
      </c>
      <c r="DV1198">
        <v>27735</v>
      </c>
      <c r="DW1198">
        <v>1640240</v>
      </c>
      <c r="DX1198">
        <v>40.200001</v>
      </c>
      <c r="DY1198">
        <v>13.2</v>
      </c>
      <c r="DZ1198">
        <v>59.139713</v>
      </c>
      <c r="EA1198">
        <v>224</v>
      </c>
      <c r="EC1198">
        <v>24340</v>
      </c>
      <c r="ED1198">
        <v>580645.06000000006</v>
      </c>
      <c r="EE1198">
        <v>66.400002000000001</v>
      </c>
      <c r="EF1198">
        <v>23.856000999999999</v>
      </c>
      <c r="EG1198">
        <v>11553</v>
      </c>
      <c r="EH1198">
        <v>361204.19</v>
      </c>
      <c r="EI1198">
        <v>67.400002000000001</v>
      </c>
      <c r="EJ1198">
        <v>31.264999</v>
      </c>
      <c r="EN1198">
        <v>5793</v>
      </c>
      <c r="EO1198">
        <v>164793.75</v>
      </c>
      <c r="EP1198">
        <v>6994</v>
      </c>
      <c r="ES1198">
        <v>0</v>
      </c>
      <c r="EV1198">
        <v>52299</v>
      </c>
      <c r="EW1198">
        <v>1</v>
      </c>
      <c r="EX1198">
        <v>0</v>
      </c>
      <c r="FB1198">
        <v>6233560</v>
      </c>
      <c r="FN1198">
        <v>-939.33199999999999</v>
      </c>
      <c r="FP1198">
        <v>167822.16</v>
      </c>
      <c r="FQ1198">
        <v>228841.95</v>
      </c>
      <c r="FR1198">
        <v>1185.989</v>
      </c>
      <c r="FW1198">
        <v>397850.09</v>
      </c>
      <c r="FX1198">
        <v>610948.56000000006</v>
      </c>
      <c r="FZ1198">
        <v>88987.437999999995</v>
      </c>
      <c r="GA1198">
        <v>68115.414000000004</v>
      </c>
      <c r="GB1198">
        <v>157102.85999999999</v>
      </c>
      <c r="GF1198">
        <v>1115.356</v>
      </c>
      <c r="GG1198">
        <v>71162.883000000002</v>
      </c>
      <c r="GL1198">
        <v>-23948.17</v>
      </c>
      <c r="GM1198">
        <v>59574.976999999999</v>
      </c>
      <c r="GN1198">
        <v>-56581.788999999997</v>
      </c>
      <c r="GO1198">
        <v>-55642.457000000002</v>
      </c>
      <c r="GP1198">
        <v>6351.8627999999999</v>
      </c>
      <c r="GQ1198">
        <v>1223576.6000000001</v>
      </c>
      <c r="GR1198">
        <v>-713385.75</v>
      </c>
      <c r="GS1198">
        <v>-367372.84</v>
      </c>
      <c r="GT1198">
        <v>-172541.73</v>
      </c>
      <c r="GV1198">
        <v>-117676.05</v>
      </c>
      <c r="GW1198">
        <v>-55795.129000000001</v>
      </c>
      <c r="HA1198">
        <v>-16470.724999999999</v>
      </c>
      <c r="HB1198">
        <v>-13394.474</v>
      </c>
      <c r="HD1198">
        <v>-157.53998999999999</v>
      </c>
      <c r="HE1198">
        <v>-743408.5</v>
      </c>
      <c r="HG1198">
        <v>9994404</v>
      </c>
    </row>
    <row r="1199" spans="1:215" x14ac:dyDescent="0.25">
      <c r="A1199">
        <v>86</v>
      </c>
      <c r="B1199" t="s">
        <v>1147</v>
      </c>
      <c r="C1199">
        <v>2006</v>
      </c>
      <c r="E1199" t="s">
        <v>1148</v>
      </c>
      <c r="F1199">
        <v>1967</v>
      </c>
      <c r="G1199">
        <v>0</v>
      </c>
      <c r="I1199">
        <v>0</v>
      </c>
      <c r="J1199" t="s">
        <v>1142</v>
      </c>
      <c r="K1199" t="s">
        <v>1143</v>
      </c>
      <c r="L1199" t="s">
        <v>1143</v>
      </c>
      <c r="M1199">
        <v>3</v>
      </c>
      <c r="N1199" t="s">
        <v>651</v>
      </c>
      <c r="O1199">
        <v>0</v>
      </c>
      <c r="P1199" t="s">
        <v>633</v>
      </c>
      <c r="Q1199" t="s">
        <v>626</v>
      </c>
      <c r="R1199">
        <v>2</v>
      </c>
      <c r="S1199">
        <v>1</v>
      </c>
      <c r="T1199" s="60">
        <v>39082</v>
      </c>
      <c r="U1199" s="60">
        <v>39083</v>
      </c>
      <c r="V1199" s="60">
        <v>39083</v>
      </c>
      <c r="W1199" t="s">
        <v>201</v>
      </c>
      <c r="X1199" t="s">
        <v>1152</v>
      </c>
      <c r="Y1199" t="s">
        <v>619</v>
      </c>
      <c r="Z1199">
        <v>3.2499999000000002E-2</v>
      </c>
      <c r="AA1199">
        <v>8.2500003000000002E-2</v>
      </c>
      <c r="AB1199">
        <v>1</v>
      </c>
      <c r="AC1199">
        <v>0</v>
      </c>
      <c r="AD1199">
        <v>5</v>
      </c>
      <c r="AE1199">
        <v>1</v>
      </c>
      <c r="AF1199">
        <v>1</v>
      </c>
      <c r="BP1199" s="60">
        <v>39083</v>
      </c>
      <c r="BQ1199">
        <v>10158000</v>
      </c>
      <c r="BR1199">
        <v>12988000</v>
      </c>
      <c r="BS1199">
        <v>0.78199995</v>
      </c>
      <c r="BT1199">
        <v>2830000</v>
      </c>
      <c r="BV1199">
        <v>1783000</v>
      </c>
      <c r="BW1199">
        <v>321712.46999999997</v>
      </c>
      <c r="BX1199">
        <v>0.73000001999999997</v>
      </c>
      <c r="BY1199">
        <v>0</v>
      </c>
      <c r="BZ1199">
        <v>0</v>
      </c>
      <c r="CA1199">
        <v>0</v>
      </c>
      <c r="CC1199">
        <v>0.16149999000000001</v>
      </c>
      <c r="CE1199">
        <v>0.12740000000000001</v>
      </c>
      <c r="CG1199">
        <v>0.1004</v>
      </c>
      <c r="CS1199">
        <v>0</v>
      </c>
      <c r="CT1199">
        <v>0</v>
      </c>
      <c r="CU1199">
        <v>0</v>
      </c>
      <c r="CV1199">
        <v>0.67900002000000004</v>
      </c>
      <c r="CW1199">
        <v>0.45560001999999999</v>
      </c>
      <c r="CX1199">
        <v>0.22339999999999999</v>
      </c>
      <c r="CY1199">
        <v>0.19040000000000001</v>
      </c>
      <c r="CZ1199">
        <v>6.6199995999999997E-2</v>
      </c>
      <c r="DA1199">
        <v>0</v>
      </c>
      <c r="DB1199">
        <v>5.57E-2</v>
      </c>
      <c r="DC1199">
        <v>5.0200000000000002E-2</v>
      </c>
      <c r="DD1199">
        <v>2.4700000999999999E-2</v>
      </c>
      <c r="DE1199">
        <v>0</v>
      </c>
      <c r="DF1199">
        <v>2007</v>
      </c>
      <c r="DG1199">
        <v>0.20899999</v>
      </c>
      <c r="DH1199">
        <v>0.1</v>
      </c>
      <c r="DI1199">
        <v>0.109</v>
      </c>
      <c r="DJ1199">
        <v>0.19824107999999999</v>
      </c>
      <c r="DK1199">
        <v>0.29824107999999999</v>
      </c>
      <c r="DR1199">
        <v>0</v>
      </c>
      <c r="DS1199">
        <v>0</v>
      </c>
      <c r="DT1199">
        <v>0</v>
      </c>
      <c r="DU1199">
        <v>0</v>
      </c>
      <c r="DV1199">
        <v>27884</v>
      </c>
      <c r="DW1199">
        <v>1711236.6</v>
      </c>
      <c r="DX1199">
        <v>40.700001</v>
      </c>
      <c r="DY1199">
        <v>13.7</v>
      </c>
      <c r="DZ1199">
        <v>61.369838999999999</v>
      </c>
      <c r="EA1199">
        <v>307</v>
      </c>
      <c r="EC1199">
        <v>24459</v>
      </c>
      <c r="ED1199">
        <v>601774.81000000006</v>
      </c>
      <c r="EE1199">
        <v>65.400002000000001</v>
      </c>
      <c r="EF1199">
        <v>24.603000999999999</v>
      </c>
      <c r="EG1199">
        <v>11464</v>
      </c>
      <c r="EH1199">
        <v>369976.38</v>
      </c>
      <c r="EI1199">
        <v>66.400002000000001</v>
      </c>
      <c r="EJ1199">
        <v>32.272998999999999</v>
      </c>
      <c r="EN1199">
        <v>5924</v>
      </c>
      <c r="EO1199">
        <v>175085.78</v>
      </c>
      <c r="EP1199">
        <v>7071</v>
      </c>
      <c r="ES1199">
        <v>0</v>
      </c>
      <c r="EV1199">
        <v>52650</v>
      </c>
      <c r="EW1199">
        <v>1</v>
      </c>
      <c r="EX1199">
        <v>0</v>
      </c>
      <c r="FB1199">
        <v>6612306</v>
      </c>
      <c r="FN1199">
        <v>-1139.1300000000001</v>
      </c>
      <c r="FP1199">
        <v>167417.97</v>
      </c>
      <c r="FQ1199">
        <v>234990.2</v>
      </c>
      <c r="FR1199">
        <v>1077.865</v>
      </c>
      <c r="FW1199">
        <v>403486.03</v>
      </c>
      <c r="FX1199">
        <v>1328483.6000000001</v>
      </c>
      <c r="FZ1199">
        <v>103012.54</v>
      </c>
      <c r="GA1199">
        <v>78183.187999999995</v>
      </c>
      <c r="GB1199">
        <v>181195.72</v>
      </c>
      <c r="GF1199">
        <v>1862.9549999999999</v>
      </c>
      <c r="GG1199">
        <v>77539.093999999997</v>
      </c>
      <c r="GL1199">
        <v>-25997.782999999999</v>
      </c>
      <c r="GM1199">
        <v>96659.952999999994</v>
      </c>
      <c r="GN1199">
        <v>-92721.625</v>
      </c>
      <c r="GO1199">
        <v>-91582.5</v>
      </c>
      <c r="GP1199">
        <v>9343.7479999999996</v>
      </c>
      <c r="GQ1199">
        <v>1979851.8</v>
      </c>
      <c r="GR1199">
        <v>-766533.25</v>
      </c>
      <c r="GS1199">
        <v>-377003.19</v>
      </c>
      <c r="GT1199">
        <v>-183496.47</v>
      </c>
      <c r="GV1199">
        <v>-147653.19</v>
      </c>
      <c r="GW1199">
        <v>-58380.398000000001</v>
      </c>
      <c r="HA1199">
        <v>-17983.217000000001</v>
      </c>
      <c r="HB1199">
        <v>-14368.796</v>
      </c>
      <c r="HD1199">
        <v>419.47</v>
      </c>
      <c r="HE1199">
        <v>-798465.75</v>
      </c>
      <c r="HG1199">
        <v>11175790</v>
      </c>
    </row>
    <row r="1200" spans="1:215" x14ac:dyDescent="0.25">
      <c r="A1200">
        <v>86</v>
      </c>
      <c r="B1200" t="s">
        <v>1147</v>
      </c>
      <c r="C1200">
        <v>2007</v>
      </c>
      <c r="E1200" t="s">
        <v>1148</v>
      </c>
      <c r="F1200">
        <v>1967</v>
      </c>
      <c r="G1200">
        <v>0</v>
      </c>
      <c r="I1200">
        <v>0</v>
      </c>
      <c r="J1200" t="s">
        <v>1142</v>
      </c>
      <c r="K1200" t="s">
        <v>1143</v>
      </c>
      <c r="L1200" t="s">
        <v>1143</v>
      </c>
      <c r="M1200">
        <v>3</v>
      </c>
      <c r="N1200" t="s">
        <v>651</v>
      </c>
      <c r="O1200">
        <v>0</v>
      </c>
      <c r="P1200" t="s">
        <v>633</v>
      </c>
      <c r="Q1200" t="s">
        <v>626</v>
      </c>
      <c r="R1200">
        <v>2</v>
      </c>
      <c r="S1200">
        <v>1</v>
      </c>
      <c r="T1200" s="60">
        <v>39447</v>
      </c>
      <c r="U1200" s="60">
        <v>39448</v>
      </c>
      <c r="V1200" s="60">
        <v>39448</v>
      </c>
      <c r="W1200" t="s">
        <v>201</v>
      </c>
      <c r="X1200" t="s">
        <v>1152</v>
      </c>
      <c r="Y1200" t="s">
        <v>619</v>
      </c>
      <c r="Z1200">
        <v>3.2499999000000002E-2</v>
      </c>
      <c r="AA1200">
        <v>8.2500003000000002E-2</v>
      </c>
      <c r="AB1200">
        <v>1</v>
      </c>
      <c r="AC1200">
        <v>0</v>
      </c>
      <c r="AD1200">
        <v>5</v>
      </c>
      <c r="AE1200">
        <v>1</v>
      </c>
      <c r="AF1200">
        <v>1</v>
      </c>
      <c r="BP1200" s="60">
        <v>39448</v>
      </c>
      <c r="BQ1200">
        <v>11213000</v>
      </c>
      <c r="BR1200">
        <v>13728000</v>
      </c>
      <c r="BS1200">
        <v>0.81699997000000002</v>
      </c>
      <c r="BT1200">
        <v>2515000</v>
      </c>
      <c r="BV1200">
        <v>1831000</v>
      </c>
      <c r="BW1200">
        <v>363660.97</v>
      </c>
      <c r="BX1200">
        <v>0.76999998000000003</v>
      </c>
      <c r="BY1200">
        <v>0</v>
      </c>
      <c r="BZ1200">
        <v>0</v>
      </c>
      <c r="CA1200">
        <v>0</v>
      </c>
      <c r="CC1200">
        <v>0.1047</v>
      </c>
      <c r="CE1200">
        <v>0.11849999999999999</v>
      </c>
      <c r="CG1200">
        <v>0.1462</v>
      </c>
      <c r="CS1200">
        <v>0</v>
      </c>
      <c r="CT1200">
        <v>0</v>
      </c>
      <c r="CU1200">
        <v>0</v>
      </c>
      <c r="CV1200">
        <v>0.65230005999999996</v>
      </c>
      <c r="CW1200">
        <v>0.40630000999999999</v>
      </c>
      <c r="CX1200">
        <v>0.24600000999999999</v>
      </c>
      <c r="CY1200">
        <v>0.20569999999999999</v>
      </c>
      <c r="CZ1200">
        <v>7.0100001999999995E-2</v>
      </c>
      <c r="DA1200">
        <v>0</v>
      </c>
      <c r="DB1200">
        <v>7.8500002999999999E-2</v>
      </c>
      <c r="DC1200">
        <v>3.6199997999999997E-2</v>
      </c>
      <c r="DD1200">
        <v>2.7300000000000001E-2</v>
      </c>
      <c r="DE1200">
        <v>0</v>
      </c>
      <c r="DF1200">
        <v>2008</v>
      </c>
      <c r="DG1200">
        <v>0.22059999</v>
      </c>
      <c r="DH1200">
        <v>0.1</v>
      </c>
      <c r="DI1200">
        <v>0.12060000999999999</v>
      </c>
      <c r="DJ1200">
        <v>0.1996</v>
      </c>
      <c r="DK1200">
        <v>0.29960001000000003</v>
      </c>
      <c r="DR1200">
        <v>0</v>
      </c>
      <c r="DS1200">
        <v>0</v>
      </c>
      <c r="DT1200">
        <v>0</v>
      </c>
      <c r="DU1200">
        <v>0</v>
      </c>
      <c r="DV1200">
        <v>28454</v>
      </c>
      <c r="DW1200">
        <v>1736680.9</v>
      </c>
      <c r="DX1200">
        <v>41</v>
      </c>
      <c r="DY1200">
        <v>14.2</v>
      </c>
      <c r="DZ1200">
        <v>61.034683000000001</v>
      </c>
      <c r="EA1200">
        <v>148</v>
      </c>
      <c r="EC1200">
        <v>24683</v>
      </c>
      <c r="ED1200">
        <v>630079.93999999994</v>
      </c>
      <c r="EE1200">
        <v>65.900002000000001</v>
      </c>
      <c r="EF1200">
        <v>25.527000000000001</v>
      </c>
      <c r="EG1200">
        <v>11471</v>
      </c>
      <c r="EH1200">
        <v>384322.81</v>
      </c>
      <c r="EI1200">
        <v>67.199996999999996</v>
      </c>
      <c r="EJ1200">
        <v>33.504002</v>
      </c>
      <c r="EN1200">
        <v>6030</v>
      </c>
      <c r="EO1200">
        <v>186985.47</v>
      </c>
      <c r="EP1200">
        <v>7182</v>
      </c>
      <c r="ES1200">
        <v>0</v>
      </c>
      <c r="EV1200">
        <v>53285</v>
      </c>
      <c r="EW1200">
        <v>1</v>
      </c>
      <c r="EX1200">
        <v>0</v>
      </c>
      <c r="FB1200">
        <v>6827798</v>
      </c>
      <c r="FI1200">
        <v>11175790</v>
      </c>
      <c r="FN1200">
        <v>-1393.059</v>
      </c>
      <c r="FP1200">
        <v>165056.92000000001</v>
      </c>
      <c r="FQ1200">
        <v>278282.78000000003</v>
      </c>
      <c r="FR1200">
        <v>968.37298999999996</v>
      </c>
      <c r="FW1200">
        <v>444308.09</v>
      </c>
      <c r="FX1200">
        <v>850390.19</v>
      </c>
      <c r="FZ1200">
        <v>122907.8</v>
      </c>
      <c r="GA1200">
        <v>96610.5</v>
      </c>
      <c r="GB1200">
        <v>219518.3</v>
      </c>
      <c r="GF1200">
        <v>1612.521</v>
      </c>
      <c r="GG1200">
        <v>67335.414000000004</v>
      </c>
      <c r="GL1200">
        <v>-30280.285</v>
      </c>
      <c r="GM1200">
        <v>95684.695000000007</v>
      </c>
      <c r="GN1200">
        <v>-91136.437999999995</v>
      </c>
      <c r="GO1200">
        <v>-89743.375</v>
      </c>
      <c r="GP1200">
        <v>7763.9561000000003</v>
      </c>
      <c r="GQ1200">
        <v>1565196.4</v>
      </c>
      <c r="GR1200">
        <v>-815842.38</v>
      </c>
      <c r="GS1200">
        <v>-391513.16</v>
      </c>
      <c r="GT1200">
        <v>-191718.72</v>
      </c>
      <c r="GV1200">
        <v>-172023.45</v>
      </c>
      <c r="GW1200">
        <v>-60587.008000000002</v>
      </c>
      <c r="HA1200">
        <v>-15086.343000000001</v>
      </c>
      <c r="HB1200">
        <v>-14578.912</v>
      </c>
      <c r="HD1200">
        <v>-6.4429997999999999</v>
      </c>
      <c r="HE1200">
        <v>-845514.06</v>
      </c>
      <c r="HG1200">
        <v>11895472</v>
      </c>
    </row>
    <row r="1201" spans="1:215" x14ac:dyDescent="0.25">
      <c r="A1201">
        <v>86</v>
      </c>
      <c r="B1201" t="s">
        <v>1147</v>
      </c>
      <c r="C1201">
        <v>2008</v>
      </c>
      <c r="E1201" t="s">
        <v>1148</v>
      </c>
      <c r="F1201">
        <v>1967</v>
      </c>
      <c r="G1201">
        <v>0</v>
      </c>
      <c r="I1201">
        <v>0</v>
      </c>
      <c r="J1201" t="s">
        <v>1142</v>
      </c>
      <c r="K1201" t="s">
        <v>1143</v>
      </c>
      <c r="L1201" t="s">
        <v>1143</v>
      </c>
      <c r="M1201">
        <v>3</v>
      </c>
      <c r="N1201" t="s">
        <v>651</v>
      </c>
      <c r="O1201">
        <v>0</v>
      </c>
      <c r="P1201" t="s">
        <v>633</v>
      </c>
      <c r="Q1201" t="s">
        <v>626</v>
      </c>
      <c r="R1201">
        <v>2</v>
      </c>
      <c r="S1201">
        <v>1</v>
      </c>
      <c r="T1201" s="60">
        <v>39813</v>
      </c>
      <c r="U1201" s="60">
        <v>39814</v>
      </c>
      <c r="V1201" s="60">
        <v>39814</v>
      </c>
      <c r="W1201" t="s">
        <v>201</v>
      </c>
      <c r="X1201" t="s">
        <v>1152</v>
      </c>
      <c r="Y1201" t="s">
        <v>619</v>
      </c>
      <c r="Z1201">
        <v>3.2499999000000002E-2</v>
      </c>
      <c r="AA1201">
        <v>8.2500003000000002E-2</v>
      </c>
      <c r="AB1201">
        <v>1</v>
      </c>
      <c r="AC1201">
        <v>0</v>
      </c>
      <c r="AD1201">
        <v>5</v>
      </c>
      <c r="AE1201">
        <v>1</v>
      </c>
      <c r="AF1201">
        <v>1</v>
      </c>
      <c r="BP1201" s="60">
        <v>39814</v>
      </c>
      <c r="BQ1201">
        <v>9309000</v>
      </c>
      <c r="BR1201">
        <v>14307000</v>
      </c>
      <c r="BS1201">
        <v>0.65099996000000004</v>
      </c>
      <c r="BT1201">
        <v>4998000</v>
      </c>
      <c r="BV1201">
        <v>1901000</v>
      </c>
      <c r="BW1201">
        <v>370765.13</v>
      </c>
      <c r="BX1201">
        <v>0.75</v>
      </c>
      <c r="BY1201">
        <v>0</v>
      </c>
      <c r="BZ1201">
        <v>0</v>
      </c>
      <c r="CA1201">
        <v>0</v>
      </c>
      <c r="CC1201">
        <v>-0.28059998000000003</v>
      </c>
      <c r="CE1201">
        <v>-2.6300001999999999E-2</v>
      </c>
      <c r="CG1201">
        <v>2.6400001999999999E-2</v>
      </c>
      <c r="CS1201">
        <v>0</v>
      </c>
      <c r="CT1201">
        <v>0</v>
      </c>
      <c r="CU1201">
        <v>0</v>
      </c>
      <c r="CV1201">
        <v>0.60680002</v>
      </c>
      <c r="CW1201">
        <v>0.37569999999999998</v>
      </c>
      <c r="CX1201">
        <v>0.23110000999999999</v>
      </c>
      <c r="CY1201">
        <v>0.21229999999999999</v>
      </c>
      <c r="CZ1201">
        <v>8.7399996999999993E-2</v>
      </c>
      <c r="DA1201">
        <v>0</v>
      </c>
      <c r="DB1201">
        <v>9.7399995000000003E-2</v>
      </c>
      <c r="DC1201">
        <v>4.9000002000000001E-2</v>
      </c>
      <c r="DD1201">
        <v>3.5500001000000003E-2</v>
      </c>
      <c r="DE1201">
        <v>0</v>
      </c>
      <c r="DF1201">
        <v>2009</v>
      </c>
      <c r="DG1201">
        <v>0.22159999999999999</v>
      </c>
      <c r="DH1201">
        <v>0.1</v>
      </c>
      <c r="DI1201">
        <v>0.1216</v>
      </c>
      <c r="DJ1201">
        <v>0.27270000999999999</v>
      </c>
      <c r="DK1201">
        <v>0.37270001000000003</v>
      </c>
      <c r="DR1201">
        <v>0</v>
      </c>
      <c r="DS1201">
        <v>0</v>
      </c>
      <c r="DT1201">
        <v>0</v>
      </c>
      <c r="DU1201">
        <v>0</v>
      </c>
      <c r="DV1201">
        <v>28733</v>
      </c>
      <c r="DW1201">
        <v>1787133.4</v>
      </c>
      <c r="DX1201">
        <v>41.299999</v>
      </c>
      <c r="DY1201">
        <v>14.2</v>
      </c>
      <c r="DZ1201">
        <v>62.197937000000003</v>
      </c>
      <c r="EA1201">
        <v>135</v>
      </c>
      <c r="EC1201">
        <v>24878</v>
      </c>
      <c r="ED1201">
        <v>652473.88</v>
      </c>
      <c r="EE1201">
        <v>66.099997999999999</v>
      </c>
      <c r="EF1201">
        <v>26.226998999999999</v>
      </c>
      <c r="EG1201">
        <v>11559</v>
      </c>
      <c r="EH1201">
        <v>397830.72</v>
      </c>
      <c r="EI1201">
        <v>67.5</v>
      </c>
      <c r="EJ1201">
        <v>34.417000000000002</v>
      </c>
      <c r="EN1201">
        <v>6152</v>
      </c>
      <c r="EO1201">
        <v>194400.58</v>
      </c>
      <c r="EP1201">
        <v>7167</v>
      </c>
      <c r="ES1201">
        <v>0</v>
      </c>
      <c r="EV1201">
        <v>53746</v>
      </c>
      <c r="EW1201">
        <v>1</v>
      </c>
      <c r="EX1201">
        <v>0</v>
      </c>
      <c r="FB1201">
        <v>6980499</v>
      </c>
      <c r="FI1201">
        <v>11895472</v>
      </c>
      <c r="FN1201">
        <v>-1843.549</v>
      </c>
      <c r="FP1201">
        <v>172522.23</v>
      </c>
      <c r="FQ1201">
        <v>276358.46999999997</v>
      </c>
      <c r="FR1201">
        <v>856.41301999999996</v>
      </c>
      <c r="FW1201">
        <v>449737.13</v>
      </c>
      <c r="FX1201">
        <v>-3944136.5</v>
      </c>
      <c r="FZ1201">
        <v>128812.7</v>
      </c>
      <c r="GA1201">
        <v>101901.14</v>
      </c>
      <c r="GB1201">
        <v>230713.84</v>
      </c>
      <c r="GF1201">
        <v>1042.6510000000001</v>
      </c>
      <c r="GG1201">
        <v>37838.464999999997</v>
      </c>
      <c r="GL1201">
        <v>-28629.016</v>
      </c>
      <c r="GM1201">
        <v>38262.633000000002</v>
      </c>
      <c r="GN1201">
        <v>-32219.776999999998</v>
      </c>
      <c r="GO1201">
        <v>-30376.228999999999</v>
      </c>
      <c r="GP1201">
        <v>9892.4580000000005</v>
      </c>
      <c r="GQ1201">
        <v>-3237498.3</v>
      </c>
      <c r="GR1201">
        <v>-867620.56</v>
      </c>
      <c r="GS1201">
        <v>-407441.91</v>
      </c>
      <c r="GT1201">
        <v>-202147.89</v>
      </c>
      <c r="GV1201">
        <v>-194898.36</v>
      </c>
      <c r="GW1201">
        <v>-63132.383000000002</v>
      </c>
      <c r="HA1201">
        <v>-17656.879000000001</v>
      </c>
      <c r="HB1201">
        <v>-15066.477000000001</v>
      </c>
      <c r="HD1201">
        <v>-0.30000000999999998</v>
      </c>
      <c r="HE1201">
        <v>-900343.94</v>
      </c>
      <c r="HG1201">
        <v>7757630.5</v>
      </c>
    </row>
    <row r="1202" spans="1:215" x14ac:dyDescent="0.25">
      <c r="A1202">
        <v>86</v>
      </c>
      <c r="B1202" t="s">
        <v>1147</v>
      </c>
      <c r="C1202">
        <v>2009</v>
      </c>
      <c r="E1202" t="s">
        <v>1148</v>
      </c>
      <c r="F1202">
        <v>1967</v>
      </c>
      <c r="G1202">
        <v>0</v>
      </c>
      <c r="I1202">
        <v>0</v>
      </c>
      <c r="J1202" t="s">
        <v>1142</v>
      </c>
      <c r="K1202" t="s">
        <v>1143</v>
      </c>
      <c r="L1202" t="s">
        <v>1143</v>
      </c>
      <c r="M1202">
        <v>3</v>
      </c>
      <c r="N1202" t="s">
        <v>651</v>
      </c>
      <c r="O1202">
        <v>0</v>
      </c>
      <c r="P1202" t="s">
        <v>633</v>
      </c>
      <c r="Q1202" t="s">
        <v>626</v>
      </c>
      <c r="R1202">
        <v>2</v>
      </c>
      <c r="S1202">
        <v>1</v>
      </c>
      <c r="T1202" s="60">
        <v>40178</v>
      </c>
      <c r="U1202" s="60">
        <v>40179</v>
      </c>
      <c r="V1202" s="60">
        <v>40179</v>
      </c>
      <c r="W1202" t="s">
        <v>201</v>
      </c>
      <c r="X1202" t="s">
        <v>1152</v>
      </c>
      <c r="Y1202" t="s">
        <v>619</v>
      </c>
      <c r="Z1202">
        <v>3.2499999000000002E-2</v>
      </c>
      <c r="AA1202">
        <v>8.2500003000000002E-2</v>
      </c>
      <c r="AB1202">
        <v>1</v>
      </c>
      <c r="AC1202">
        <v>0</v>
      </c>
      <c r="AD1202">
        <v>5</v>
      </c>
      <c r="AE1202">
        <v>1</v>
      </c>
      <c r="AF1202">
        <v>1</v>
      </c>
      <c r="BP1202" s="60">
        <v>40179</v>
      </c>
      <c r="BQ1202">
        <v>10794093</v>
      </c>
      <c r="BR1202">
        <v>14830742</v>
      </c>
      <c r="BS1202">
        <v>0.72800003999999996</v>
      </c>
      <c r="BT1202">
        <v>4036649</v>
      </c>
      <c r="BV1202">
        <v>1895200</v>
      </c>
      <c r="BW1202">
        <v>506496.38</v>
      </c>
      <c r="BX1202">
        <v>0.55000000999999998</v>
      </c>
      <c r="BY1202">
        <v>0</v>
      </c>
      <c r="BZ1202">
        <v>0</v>
      </c>
      <c r="CA1202">
        <v>0</v>
      </c>
      <c r="CC1202">
        <v>0.20729998999999999</v>
      </c>
      <c r="CE1202">
        <v>-1.37E-2</v>
      </c>
      <c r="CG1202">
        <v>3.9799999000000003E-2</v>
      </c>
      <c r="CS1202">
        <v>0</v>
      </c>
      <c r="CT1202">
        <v>0</v>
      </c>
      <c r="CU1202">
        <v>0</v>
      </c>
      <c r="CV1202">
        <v>0.67340003999999998</v>
      </c>
      <c r="CW1202">
        <v>0.39900002000000001</v>
      </c>
      <c r="CX1202">
        <v>0.27439999999999998</v>
      </c>
      <c r="CY1202">
        <v>0.19419998999999999</v>
      </c>
      <c r="CZ1202">
        <v>9.9600002000000007E-2</v>
      </c>
      <c r="DA1202">
        <v>0</v>
      </c>
      <c r="DB1202">
        <v>6.0399998000000003E-2</v>
      </c>
      <c r="DC1202">
        <v>3.8199997999999999E-2</v>
      </c>
      <c r="DD1202">
        <v>3.3800002000000003E-2</v>
      </c>
      <c r="DE1202">
        <v>0</v>
      </c>
      <c r="DF1202">
        <v>2010</v>
      </c>
      <c r="DG1202">
        <v>0.22409999</v>
      </c>
      <c r="DH1202">
        <v>0.1</v>
      </c>
      <c r="DI1202">
        <v>0.1241</v>
      </c>
      <c r="DJ1202">
        <v>0.24620001</v>
      </c>
      <c r="DK1202">
        <v>0.34619999000000001</v>
      </c>
      <c r="DR1202">
        <v>0</v>
      </c>
      <c r="DS1202">
        <v>0</v>
      </c>
      <c r="DT1202">
        <v>0</v>
      </c>
      <c r="DU1202">
        <v>0</v>
      </c>
      <c r="DV1202">
        <v>28927</v>
      </c>
      <c r="DW1202">
        <v>1857540.8</v>
      </c>
      <c r="DX1202">
        <v>41.599997999999999</v>
      </c>
      <c r="DY1202">
        <v>14.5</v>
      </c>
      <c r="DZ1202">
        <v>64.214775000000003</v>
      </c>
      <c r="EA1202">
        <v>122</v>
      </c>
      <c r="EC1202">
        <v>25317</v>
      </c>
      <c r="ED1202">
        <v>679768.75</v>
      </c>
      <c r="EE1202">
        <v>66.400002000000001</v>
      </c>
      <c r="EF1202">
        <v>26.85</v>
      </c>
      <c r="EG1202">
        <v>11606</v>
      </c>
      <c r="EH1202">
        <v>412875.5</v>
      </c>
      <c r="EI1202">
        <v>67.800003000000004</v>
      </c>
      <c r="EJ1202">
        <v>35.574001000000003</v>
      </c>
      <c r="EN1202">
        <v>6217</v>
      </c>
      <c r="EO1202">
        <v>202316.08</v>
      </c>
      <c r="EP1202">
        <v>7494</v>
      </c>
      <c r="ES1202">
        <v>0</v>
      </c>
      <c r="EV1202">
        <v>54366</v>
      </c>
      <c r="EW1202">
        <v>1</v>
      </c>
      <c r="EX1202">
        <v>0</v>
      </c>
      <c r="FB1202">
        <v>7380005.5</v>
      </c>
      <c r="FI1202">
        <v>9056794</v>
      </c>
      <c r="FP1202">
        <v>168404.39</v>
      </c>
      <c r="FQ1202">
        <v>277684.44</v>
      </c>
      <c r="FR1202">
        <v>782.06</v>
      </c>
      <c r="FW1202">
        <v>446870.91</v>
      </c>
      <c r="FX1202">
        <v>1611034.6</v>
      </c>
      <c r="FZ1202">
        <v>106940</v>
      </c>
      <c r="GA1202">
        <v>82966.452999999994</v>
      </c>
      <c r="GB1202">
        <v>189906.45</v>
      </c>
      <c r="GF1202">
        <v>315.42800999999997</v>
      </c>
      <c r="GG1202">
        <v>12780.089</v>
      </c>
      <c r="GL1202">
        <v>-25487.333999999999</v>
      </c>
      <c r="GM1202">
        <v>7234.4579999999996</v>
      </c>
      <c r="GN1202">
        <v>-4498.1548000000003</v>
      </c>
      <c r="GP1202">
        <v>8725.7178000000004</v>
      </c>
      <c r="GQ1202">
        <v>2246882.2999999998</v>
      </c>
      <c r="GR1202">
        <v>-916235.69</v>
      </c>
      <c r="GS1202">
        <v>-423682.22</v>
      </c>
      <c r="GT1202">
        <v>-211061.11</v>
      </c>
      <c r="GV1202">
        <v>-215411.73</v>
      </c>
      <c r="GW1202">
        <v>-66080.625</v>
      </c>
      <c r="HA1202">
        <v>-15720.01</v>
      </c>
      <c r="HB1202">
        <v>-15620.575000000001</v>
      </c>
      <c r="HD1202">
        <v>-142.584</v>
      </c>
      <c r="HE1202">
        <v>-947718.88</v>
      </c>
      <c r="HG1202">
        <v>9056794</v>
      </c>
    </row>
    <row r="1203" spans="1:215" x14ac:dyDescent="0.25">
      <c r="A1203">
        <v>86</v>
      </c>
      <c r="B1203" t="s">
        <v>1147</v>
      </c>
      <c r="C1203">
        <v>2010</v>
      </c>
      <c r="E1203" t="s">
        <v>1148</v>
      </c>
      <c r="F1203">
        <v>1967</v>
      </c>
      <c r="G1203">
        <v>0</v>
      </c>
      <c r="I1203">
        <v>0</v>
      </c>
      <c r="J1203" t="s">
        <v>1142</v>
      </c>
      <c r="K1203" t="s">
        <v>1143</v>
      </c>
      <c r="L1203" t="s">
        <v>1143</v>
      </c>
      <c r="M1203">
        <v>3</v>
      </c>
      <c r="N1203" t="s">
        <v>651</v>
      </c>
      <c r="O1203">
        <v>0</v>
      </c>
      <c r="P1203" t="s">
        <v>633</v>
      </c>
      <c r="Q1203" t="s">
        <v>626</v>
      </c>
      <c r="R1203">
        <v>2</v>
      </c>
      <c r="S1203">
        <v>1</v>
      </c>
      <c r="T1203" s="60">
        <v>40543</v>
      </c>
      <c r="U1203" s="60">
        <v>40544</v>
      </c>
      <c r="V1203" s="60">
        <v>40544</v>
      </c>
      <c r="W1203" t="s">
        <v>201</v>
      </c>
      <c r="X1203" t="s">
        <v>1152</v>
      </c>
      <c r="Y1203" t="s">
        <v>619</v>
      </c>
      <c r="Z1203">
        <v>3.2499999000000002E-2</v>
      </c>
      <c r="AA1203">
        <v>8.2500003000000002E-2</v>
      </c>
      <c r="AB1203">
        <v>1</v>
      </c>
      <c r="AC1203">
        <v>0</v>
      </c>
      <c r="AD1203">
        <v>5</v>
      </c>
      <c r="AE1203">
        <v>1</v>
      </c>
      <c r="AF1203">
        <v>1</v>
      </c>
      <c r="BP1203" s="60">
        <v>40544</v>
      </c>
      <c r="BQ1203">
        <v>10681012</v>
      </c>
      <c r="BR1203">
        <v>15384437</v>
      </c>
      <c r="BS1203">
        <v>0.69400001</v>
      </c>
      <c r="BT1203">
        <v>4703425</v>
      </c>
      <c r="BV1203">
        <v>1868500</v>
      </c>
      <c r="BW1203">
        <v>459798.13</v>
      </c>
      <c r="BX1203">
        <v>0.62</v>
      </c>
      <c r="BY1203">
        <v>0</v>
      </c>
      <c r="BZ1203">
        <v>0</v>
      </c>
      <c r="CA1203">
        <v>0</v>
      </c>
      <c r="CC1203">
        <v>0.1583</v>
      </c>
      <c r="CE1203">
        <v>2E-3</v>
      </c>
      <c r="CG1203">
        <v>5.2399996999999997E-2</v>
      </c>
      <c r="CJ1203">
        <v>5.5864061999999999E-2</v>
      </c>
      <c r="CS1203">
        <v>0</v>
      </c>
      <c r="CT1203">
        <v>0</v>
      </c>
      <c r="CU1203">
        <v>1</v>
      </c>
      <c r="CV1203">
        <v>0.63880002000000002</v>
      </c>
      <c r="CW1203">
        <v>0.36080002999999999</v>
      </c>
      <c r="CX1203">
        <v>0.27800000000000002</v>
      </c>
      <c r="CY1203">
        <v>0.2177</v>
      </c>
      <c r="CZ1203">
        <v>0.1094</v>
      </c>
      <c r="DA1203">
        <v>0</v>
      </c>
      <c r="DB1203">
        <v>6.2700003000000004E-2</v>
      </c>
      <c r="DC1203">
        <v>4.8499998000000002E-2</v>
      </c>
      <c r="DD1203">
        <v>3.2299999000000003E-2</v>
      </c>
      <c r="DE1203">
        <v>0</v>
      </c>
      <c r="DF1203">
        <v>2011</v>
      </c>
      <c r="DG1203">
        <v>0.22299999000000001</v>
      </c>
      <c r="DH1203">
        <v>0.1</v>
      </c>
      <c r="DI1203">
        <v>0.123</v>
      </c>
      <c r="DJ1203">
        <v>0.26450002</v>
      </c>
      <c r="DK1203">
        <v>0.36450001999999998</v>
      </c>
      <c r="DR1203">
        <v>0</v>
      </c>
      <c r="DS1203">
        <v>0</v>
      </c>
      <c r="DT1203">
        <v>0</v>
      </c>
      <c r="DU1203">
        <v>0</v>
      </c>
      <c r="DV1203">
        <v>28479</v>
      </c>
      <c r="DW1203">
        <v>857339.13</v>
      </c>
      <c r="DX1203">
        <v>42.200001</v>
      </c>
      <c r="DY1203">
        <v>15.1</v>
      </c>
      <c r="DZ1203">
        <v>65.218001999999998</v>
      </c>
      <c r="EA1203">
        <v>141</v>
      </c>
      <c r="EC1203">
        <v>25712</v>
      </c>
      <c r="ED1203">
        <v>710462.81</v>
      </c>
      <c r="EE1203">
        <v>66.699996999999996</v>
      </c>
      <c r="EF1203">
        <v>27.632000000000001</v>
      </c>
      <c r="EG1203">
        <v>11727</v>
      </c>
      <c r="EH1203">
        <v>431705.69</v>
      </c>
      <c r="EI1203">
        <v>68.099997999999999</v>
      </c>
      <c r="EJ1203">
        <v>36.813000000000002</v>
      </c>
      <c r="EN1203">
        <v>6301</v>
      </c>
      <c r="EO1203">
        <v>210987.92</v>
      </c>
      <c r="EP1203">
        <v>7684</v>
      </c>
      <c r="ES1203">
        <v>0</v>
      </c>
      <c r="EV1203">
        <v>54332</v>
      </c>
      <c r="EW1203">
        <v>0</v>
      </c>
      <c r="EX1203">
        <v>0</v>
      </c>
      <c r="FB1203">
        <v>7757549</v>
      </c>
      <c r="FI1203">
        <v>10075500</v>
      </c>
      <c r="FP1203">
        <v>175477.34</v>
      </c>
      <c r="FQ1203">
        <v>285251.94</v>
      </c>
      <c r="FR1203">
        <v>692.63396999999998</v>
      </c>
      <c r="FW1203">
        <v>461421.91</v>
      </c>
      <c r="FX1203">
        <v>1356328.8</v>
      </c>
      <c r="FZ1203">
        <v>118770.46</v>
      </c>
      <c r="GA1203">
        <v>83783.593999999997</v>
      </c>
      <c r="GB1203">
        <v>202554.05</v>
      </c>
      <c r="GF1203">
        <v>-59.855998999999997</v>
      </c>
      <c r="GG1203">
        <v>20734.259999999998</v>
      </c>
      <c r="GL1203">
        <v>-31337.256000000001</v>
      </c>
      <c r="GM1203">
        <v>5994.7808000000005</v>
      </c>
      <c r="GN1203">
        <v>-2967.0248999999999</v>
      </c>
      <c r="GP1203">
        <v>8446.7666000000008</v>
      </c>
      <c r="GQ1203">
        <v>2021116.5</v>
      </c>
      <c r="GR1203">
        <v>-972236.88</v>
      </c>
      <c r="GS1203">
        <v>-444386.03</v>
      </c>
      <c r="GT1203">
        <v>-217843.41</v>
      </c>
      <c r="GV1203">
        <v>-240954.81</v>
      </c>
      <c r="GW1203">
        <v>-69052.593999999997</v>
      </c>
      <c r="HA1203">
        <v>-15789.397000000001</v>
      </c>
      <c r="HB1203">
        <v>-14361.38</v>
      </c>
      <c r="HD1203">
        <v>-22.386998999999999</v>
      </c>
      <c r="HE1203">
        <v>-1002410.1</v>
      </c>
      <c r="HG1203">
        <v>10075500</v>
      </c>
    </row>
    <row r="1204" spans="1:215" x14ac:dyDescent="0.25">
      <c r="A1204">
        <v>86</v>
      </c>
      <c r="B1204" t="s">
        <v>1147</v>
      </c>
      <c r="C1204">
        <v>2011</v>
      </c>
      <c r="E1204" t="s">
        <v>1148</v>
      </c>
      <c r="F1204">
        <v>1967</v>
      </c>
      <c r="G1204">
        <v>0</v>
      </c>
      <c r="I1204">
        <v>0</v>
      </c>
      <c r="J1204" t="s">
        <v>1142</v>
      </c>
      <c r="K1204" t="s">
        <v>1143</v>
      </c>
      <c r="L1204" t="s">
        <v>1143</v>
      </c>
      <c r="M1204">
        <v>3</v>
      </c>
      <c r="N1204" t="s">
        <v>651</v>
      </c>
      <c r="O1204">
        <v>0</v>
      </c>
      <c r="P1204" t="s">
        <v>633</v>
      </c>
      <c r="Q1204" t="s">
        <v>626</v>
      </c>
      <c r="R1204">
        <v>2</v>
      </c>
      <c r="S1204">
        <v>1</v>
      </c>
      <c r="T1204" s="60">
        <v>40908</v>
      </c>
      <c r="U1204" s="60">
        <v>40909</v>
      </c>
      <c r="V1204" s="60">
        <v>40909</v>
      </c>
      <c r="W1204" t="s">
        <v>201</v>
      </c>
      <c r="X1204" t="s">
        <v>1152</v>
      </c>
      <c r="Y1204" t="s">
        <v>619</v>
      </c>
      <c r="Z1204">
        <v>3.2499999000000002E-2</v>
      </c>
      <c r="AA1204">
        <v>8.2500003000000002E-2</v>
      </c>
      <c r="AB1204">
        <v>1</v>
      </c>
      <c r="AC1204">
        <v>0</v>
      </c>
      <c r="AD1204">
        <v>5</v>
      </c>
      <c r="AE1204">
        <v>1</v>
      </c>
      <c r="AF1204">
        <v>1</v>
      </c>
      <c r="BP1204" s="60">
        <v>40909</v>
      </c>
      <c r="BQ1204">
        <v>10308959</v>
      </c>
      <c r="BR1204">
        <v>16346699</v>
      </c>
      <c r="BS1204">
        <v>0.63099998000000002</v>
      </c>
      <c r="BT1204">
        <v>6037740</v>
      </c>
      <c r="BV1204">
        <v>1897400</v>
      </c>
      <c r="BW1204">
        <v>492649.66</v>
      </c>
      <c r="BX1204">
        <v>0.56999999000000001</v>
      </c>
      <c r="BY1204">
        <v>0</v>
      </c>
      <c r="BZ1204">
        <v>0</v>
      </c>
      <c r="CA1204">
        <v>0</v>
      </c>
      <c r="CC1204">
        <v>2.5599998999999998E-2</v>
      </c>
      <c r="CE1204">
        <v>0.1278</v>
      </c>
      <c r="CG1204">
        <v>2.6500002000000002E-2</v>
      </c>
      <c r="CJ1204">
        <v>6.2733634999999996E-2</v>
      </c>
      <c r="CS1204">
        <v>0</v>
      </c>
      <c r="CT1204">
        <v>0</v>
      </c>
      <c r="CU1204">
        <v>1</v>
      </c>
      <c r="CV1204">
        <v>0.59033424000000001</v>
      </c>
      <c r="CW1204">
        <v>0.32357722999999999</v>
      </c>
      <c r="CX1204">
        <v>0.26675697999999998</v>
      </c>
      <c r="CY1204">
        <v>0.23134598000000001</v>
      </c>
      <c r="CZ1204">
        <v>0.10921409999999999</v>
      </c>
      <c r="DA1204">
        <v>0</v>
      </c>
      <c r="DB1204">
        <v>8.5998192000000001E-2</v>
      </c>
      <c r="DC1204">
        <v>5.6458898E-2</v>
      </c>
      <c r="DD1204">
        <v>3.5862692000000002E-2</v>
      </c>
      <c r="DE1204">
        <v>0</v>
      </c>
      <c r="DF1204">
        <v>2012</v>
      </c>
      <c r="DG1204">
        <v>0.19950001000000001</v>
      </c>
      <c r="DH1204">
        <v>0.1</v>
      </c>
      <c r="DI1204">
        <v>9.9500000000000005E-2</v>
      </c>
      <c r="DJ1204">
        <v>0.28709999000000003</v>
      </c>
      <c r="DK1204">
        <v>0.38709998000000001</v>
      </c>
      <c r="DR1204">
        <v>0</v>
      </c>
      <c r="DS1204">
        <v>0</v>
      </c>
      <c r="DT1204">
        <v>0</v>
      </c>
      <c r="DU1204">
        <v>0</v>
      </c>
      <c r="DV1204">
        <v>28073</v>
      </c>
      <c r="DW1204">
        <v>1867579.6</v>
      </c>
      <c r="DX1204">
        <v>42.599997999999999</v>
      </c>
      <c r="DY1204">
        <v>15.5</v>
      </c>
      <c r="DZ1204">
        <v>66.707001000000005</v>
      </c>
      <c r="EA1204">
        <v>151</v>
      </c>
      <c r="EC1204">
        <v>26074</v>
      </c>
      <c r="ED1204">
        <v>744144</v>
      </c>
      <c r="EE1204">
        <v>66.900002000000001</v>
      </c>
      <c r="EF1204">
        <v>28.540001</v>
      </c>
      <c r="EG1204">
        <v>11947</v>
      </c>
      <c r="EH1204">
        <v>455806.06</v>
      </c>
      <c r="EI1204">
        <v>68.300003000000004</v>
      </c>
      <c r="EJ1204">
        <v>38.152000000000001</v>
      </c>
      <c r="EN1204">
        <v>6338</v>
      </c>
      <c r="EO1204">
        <v>218227.67</v>
      </c>
      <c r="EP1204">
        <v>7789</v>
      </c>
      <c r="ES1204">
        <v>0</v>
      </c>
      <c r="EV1204">
        <v>54298</v>
      </c>
      <c r="EW1204">
        <v>0</v>
      </c>
      <c r="EX1204">
        <v>0</v>
      </c>
      <c r="FB1204">
        <v>9102153</v>
      </c>
      <c r="FI1204">
        <v>9688358</v>
      </c>
      <c r="FP1204">
        <v>176812.97</v>
      </c>
      <c r="FQ1204">
        <v>278175.09000000003</v>
      </c>
      <c r="FR1204">
        <v>639.09900000000005</v>
      </c>
      <c r="FW1204">
        <v>455627.16</v>
      </c>
      <c r="FX1204">
        <v>-2897.616</v>
      </c>
      <c r="FZ1204">
        <v>134105.73000000001</v>
      </c>
      <c r="GA1204">
        <v>84876.641000000003</v>
      </c>
      <c r="GB1204">
        <v>218982.38</v>
      </c>
      <c r="GF1204">
        <v>-3188.4609</v>
      </c>
      <c r="GG1204">
        <v>28037.936000000002</v>
      </c>
      <c r="GL1204">
        <v>-33703.601999999999</v>
      </c>
      <c r="GM1204">
        <v>5173.3472000000002</v>
      </c>
      <c r="GN1204">
        <v>-1822.345</v>
      </c>
      <c r="GP1204">
        <v>11259.133</v>
      </c>
      <c r="GQ1204">
        <v>677467.94</v>
      </c>
      <c r="GR1204">
        <v>-1027882.8</v>
      </c>
      <c r="GS1204">
        <v>-490182.59</v>
      </c>
      <c r="GT1204">
        <v>-225044.3</v>
      </c>
      <c r="GV1204">
        <v>-241048.73</v>
      </c>
      <c r="GW1204">
        <v>-71607.187999999995</v>
      </c>
      <c r="HA1204">
        <v>-21990.673999999999</v>
      </c>
      <c r="HB1204">
        <v>-14711.481</v>
      </c>
      <c r="HD1204">
        <v>-24.846001000000001</v>
      </c>
      <c r="HE1204">
        <v>-1064609.8</v>
      </c>
      <c r="HG1204">
        <v>9688358</v>
      </c>
    </row>
    <row r="1205" spans="1:215" x14ac:dyDescent="0.25">
      <c r="A1205">
        <v>86</v>
      </c>
      <c r="B1205" t="s">
        <v>1147</v>
      </c>
      <c r="C1205">
        <v>2012</v>
      </c>
      <c r="E1205" t="s">
        <v>1148</v>
      </c>
      <c r="F1205">
        <v>1967</v>
      </c>
      <c r="G1205">
        <v>0</v>
      </c>
      <c r="I1205">
        <v>0</v>
      </c>
      <c r="J1205" t="s">
        <v>1142</v>
      </c>
      <c r="K1205" t="s">
        <v>1143</v>
      </c>
      <c r="L1205" t="s">
        <v>1143</v>
      </c>
      <c r="M1205">
        <v>3</v>
      </c>
      <c r="N1205" t="s">
        <v>651</v>
      </c>
      <c r="O1205">
        <v>0</v>
      </c>
      <c r="P1205" t="s">
        <v>633</v>
      </c>
      <c r="Q1205" t="s">
        <v>626</v>
      </c>
      <c r="R1205">
        <v>2</v>
      </c>
      <c r="S1205">
        <v>1</v>
      </c>
      <c r="T1205" s="60">
        <v>41274</v>
      </c>
      <c r="U1205" s="60">
        <v>41275</v>
      </c>
      <c r="V1205" s="60">
        <v>41275</v>
      </c>
      <c r="W1205" t="s">
        <v>201</v>
      </c>
      <c r="X1205" t="s">
        <v>1152</v>
      </c>
      <c r="Y1205" t="s">
        <v>619</v>
      </c>
      <c r="Z1205">
        <v>3.2499999000000002E-2</v>
      </c>
      <c r="AA1205">
        <v>8.2500003000000002E-2</v>
      </c>
      <c r="AB1205">
        <v>1</v>
      </c>
      <c r="AC1205">
        <v>0</v>
      </c>
      <c r="AD1205">
        <v>5</v>
      </c>
      <c r="AE1205">
        <v>1</v>
      </c>
      <c r="AF1205">
        <v>1</v>
      </c>
      <c r="AI1205" t="s">
        <v>1153</v>
      </c>
      <c r="AO1205">
        <v>10602834</v>
      </c>
      <c r="AP1205">
        <v>10278031</v>
      </c>
      <c r="AQ1205">
        <v>-625442.81000000006</v>
      </c>
      <c r="AR1205">
        <v>0</v>
      </c>
      <c r="AS1205">
        <v>0</v>
      </c>
      <c r="AT1205">
        <v>0</v>
      </c>
      <c r="AU1205">
        <v>1</v>
      </c>
      <c r="AV1205">
        <v>2</v>
      </c>
      <c r="AX1205">
        <v>0</v>
      </c>
      <c r="AY1205">
        <v>0.75</v>
      </c>
      <c r="AZ1205">
        <v>4</v>
      </c>
      <c r="BA1205">
        <v>0</v>
      </c>
      <c r="BB1205">
        <v>0</v>
      </c>
      <c r="BC1205">
        <v>1</v>
      </c>
      <c r="BE1205">
        <v>0</v>
      </c>
      <c r="BF1205">
        <v>1.2</v>
      </c>
      <c r="BG1205">
        <v>0.80000000999999998</v>
      </c>
      <c r="BK1205">
        <v>3.7500000999999998E-2</v>
      </c>
      <c r="BM1205">
        <v>9999</v>
      </c>
      <c r="BP1205" s="60">
        <v>41275</v>
      </c>
      <c r="BQ1205">
        <v>10278031</v>
      </c>
      <c r="BR1205">
        <v>16007888</v>
      </c>
      <c r="BS1205">
        <v>0.64199996000000004</v>
      </c>
      <c r="BT1205">
        <v>5729857</v>
      </c>
      <c r="BV1205">
        <v>1913400</v>
      </c>
      <c r="BW1205">
        <v>538382.93999999994</v>
      </c>
      <c r="BX1205">
        <v>0.52999996999999999</v>
      </c>
      <c r="BY1205">
        <v>0</v>
      </c>
      <c r="BZ1205">
        <v>0</v>
      </c>
      <c r="CA1205">
        <v>0</v>
      </c>
      <c r="CC1205">
        <v>0.1489</v>
      </c>
      <c r="CE1205">
        <v>0.10929999999999999</v>
      </c>
      <c r="CG1205">
        <v>3.4600000999999998E-2</v>
      </c>
      <c r="CJ1205">
        <v>8.8880390000000004E-2</v>
      </c>
      <c r="CS1205">
        <v>0</v>
      </c>
      <c r="CT1205">
        <v>0</v>
      </c>
      <c r="CU1205">
        <v>1</v>
      </c>
      <c r="CV1205">
        <v>0.52759241999999995</v>
      </c>
      <c r="CW1205">
        <v>0.23706041</v>
      </c>
      <c r="CX1205">
        <v>0.29053202</v>
      </c>
      <c r="CY1205">
        <v>0.23318306</v>
      </c>
      <c r="CZ1205">
        <v>0.10838594</v>
      </c>
      <c r="DA1205">
        <v>0</v>
      </c>
      <c r="DB1205">
        <v>9.3327321000000005E-2</v>
      </c>
      <c r="DC1205">
        <v>8.9630297999999997E-2</v>
      </c>
      <c r="DD1205">
        <v>5.6266907999999997E-2</v>
      </c>
      <c r="DE1205">
        <v>0</v>
      </c>
      <c r="DF1205">
        <v>2013</v>
      </c>
      <c r="DG1205">
        <v>0.1762</v>
      </c>
      <c r="DH1205">
        <v>0.1038</v>
      </c>
      <c r="DI1205">
        <v>7.2399995999999994E-2</v>
      </c>
      <c r="DJ1205">
        <v>0.24929999999999999</v>
      </c>
      <c r="DK1205">
        <v>0.35310000000000002</v>
      </c>
      <c r="DR1205">
        <v>0</v>
      </c>
      <c r="DS1205">
        <v>0</v>
      </c>
      <c r="DT1205">
        <v>0</v>
      </c>
      <c r="DU1205">
        <v>0</v>
      </c>
      <c r="DV1205">
        <v>27463</v>
      </c>
      <c r="DW1205">
        <v>1862569.6</v>
      </c>
      <c r="DX1205">
        <v>42.599997999999999</v>
      </c>
      <c r="DY1205">
        <v>15.2</v>
      </c>
      <c r="DZ1205">
        <v>67.820999</v>
      </c>
      <c r="EA1205">
        <v>2791</v>
      </c>
      <c r="EC1205">
        <v>27078</v>
      </c>
      <c r="ED1205">
        <v>807549.94</v>
      </c>
      <c r="EE1205">
        <v>67</v>
      </c>
      <c r="EF1205">
        <v>29.823</v>
      </c>
      <c r="EG1205">
        <v>12744</v>
      </c>
      <c r="EH1205">
        <v>509744.41</v>
      </c>
      <c r="EI1205">
        <v>68.099997999999999</v>
      </c>
      <c r="EJ1205">
        <v>39.999001</v>
      </c>
      <c r="EN1205">
        <v>6402</v>
      </c>
      <c r="EO1205">
        <v>226029.83</v>
      </c>
      <c r="EP1205">
        <v>7932</v>
      </c>
      <c r="ES1205">
        <v>0</v>
      </c>
      <c r="EV1205">
        <v>57332</v>
      </c>
      <c r="EW1205">
        <v>0</v>
      </c>
      <c r="EX1205">
        <v>0</v>
      </c>
      <c r="EZ1205">
        <v>11866062</v>
      </c>
      <c r="FA1205">
        <v>18485.395</v>
      </c>
      <c r="FB1205">
        <v>9446805</v>
      </c>
      <c r="FI1205">
        <v>10602834</v>
      </c>
      <c r="FP1205">
        <v>177533.75</v>
      </c>
      <c r="FQ1205">
        <v>286752.75</v>
      </c>
      <c r="FR1205">
        <v>580.65697999999998</v>
      </c>
      <c r="FW1205">
        <v>464867.16</v>
      </c>
      <c r="FX1205">
        <v>1304809.8</v>
      </c>
      <c r="FZ1205">
        <v>136152.25</v>
      </c>
      <c r="GA1205">
        <v>93053.383000000002</v>
      </c>
      <c r="GB1205">
        <v>229205.64</v>
      </c>
      <c r="GF1205">
        <v>-1838.3119999999999</v>
      </c>
      <c r="GG1205">
        <v>32091.877</v>
      </c>
      <c r="GL1205">
        <v>-36158.277000000002</v>
      </c>
      <c r="GM1205">
        <v>4969.1899000000003</v>
      </c>
      <c r="GN1205">
        <v>-2037.6389999999999</v>
      </c>
      <c r="GP1205">
        <v>8876.2109</v>
      </c>
      <c r="GQ1205">
        <v>2004785.9</v>
      </c>
      <c r="GR1205">
        <v>-1048963.5</v>
      </c>
      <c r="GS1205">
        <v>-529864.43999999994</v>
      </c>
      <c r="GT1205">
        <v>-232833</v>
      </c>
      <c r="GV1205">
        <v>-212092.45</v>
      </c>
      <c r="GW1205">
        <v>-74173.585999999996</v>
      </c>
      <c r="HA1205">
        <v>-26447.805</v>
      </c>
      <c r="HB1205">
        <v>-14887.116</v>
      </c>
      <c r="HD1205">
        <v>-11.611000000000001</v>
      </c>
      <c r="HE1205">
        <v>-1090310</v>
      </c>
      <c r="HG1205">
        <v>10602834</v>
      </c>
    </row>
    <row r="1206" spans="1:215" x14ac:dyDescent="0.25">
      <c r="A1206">
        <v>86</v>
      </c>
      <c r="B1206" t="s">
        <v>1147</v>
      </c>
      <c r="C1206">
        <v>2013</v>
      </c>
      <c r="E1206" t="s">
        <v>1148</v>
      </c>
      <c r="F1206">
        <v>1967</v>
      </c>
      <c r="G1206">
        <v>0</v>
      </c>
      <c r="I1206">
        <v>0</v>
      </c>
      <c r="J1206" t="s">
        <v>1142</v>
      </c>
      <c r="K1206" t="s">
        <v>1143</v>
      </c>
      <c r="L1206" t="s">
        <v>1143</v>
      </c>
      <c r="M1206">
        <v>3</v>
      </c>
      <c r="N1206" t="s">
        <v>651</v>
      </c>
      <c r="O1206">
        <v>0</v>
      </c>
      <c r="P1206" t="s">
        <v>633</v>
      </c>
      <c r="Q1206" t="s">
        <v>626</v>
      </c>
      <c r="R1206">
        <v>2</v>
      </c>
      <c r="S1206">
        <v>1</v>
      </c>
      <c r="T1206" s="60">
        <v>41639</v>
      </c>
      <c r="U1206" s="60">
        <v>41640</v>
      </c>
      <c r="V1206" s="60">
        <v>41640</v>
      </c>
      <c r="W1206" t="s">
        <v>201</v>
      </c>
      <c r="X1206" t="s">
        <v>1154</v>
      </c>
      <c r="Y1206" t="s">
        <v>619</v>
      </c>
      <c r="Z1206">
        <v>3.2499999000000002E-2</v>
      </c>
      <c r="AA1206">
        <v>8.2500003000000002E-2</v>
      </c>
      <c r="AB1206">
        <v>1</v>
      </c>
      <c r="AC1206">
        <v>0</v>
      </c>
      <c r="AD1206">
        <v>4</v>
      </c>
      <c r="AE1206">
        <v>1</v>
      </c>
      <c r="AF1206">
        <v>1</v>
      </c>
      <c r="AI1206" t="s">
        <v>1155</v>
      </c>
      <c r="AO1206">
        <v>11920513</v>
      </c>
      <c r="AP1206">
        <v>11063198</v>
      </c>
      <c r="AQ1206">
        <v>-588581.56000000006</v>
      </c>
      <c r="AR1206">
        <v>0</v>
      </c>
      <c r="AS1206">
        <v>0</v>
      </c>
      <c r="AT1206">
        <v>0</v>
      </c>
      <c r="AU1206">
        <v>1</v>
      </c>
      <c r="AV1206">
        <v>2</v>
      </c>
      <c r="AX1206">
        <v>0</v>
      </c>
      <c r="AY1206">
        <v>0.75</v>
      </c>
      <c r="AZ1206">
        <v>4</v>
      </c>
      <c r="BA1206">
        <v>0</v>
      </c>
      <c r="BB1206">
        <v>0</v>
      </c>
      <c r="BC1206">
        <v>1</v>
      </c>
      <c r="BE1206">
        <v>0</v>
      </c>
      <c r="BF1206">
        <v>1.2</v>
      </c>
      <c r="BG1206">
        <v>0.80000000999999998</v>
      </c>
      <c r="BP1206" s="60">
        <v>41640</v>
      </c>
      <c r="BQ1206">
        <v>11063198</v>
      </c>
      <c r="BR1206">
        <v>16577755</v>
      </c>
      <c r="BS1206">
        <v>0.66700000000000004</v>
      </c>
      <c r="BT1206">
        <v>5514557</v>
      </c>
      <c r="BV1206">
        <v>1942300</v>
      </c>
      <c r="BW1206">
        <v>474734</v>
      </c>
      <c r="BX1206">
        <v>0.74000001000000004</v>
      </c>
      <c r="BY1206">
        <v>0</v>
      </c>
      <c r="BZ1206">
        <v>0</v>
      </c>
      <c r="CA1206">
        <v>0</v>
      </c>
      <c r="CC1206">
        <v>0.16940000999999999</v>
      </c>
      <c r="CE1206">
        <v>0.1145</v>
      </c>
      <c r="CG1206">
        <v>3.9999999000000001E-2</v>
      </c>
      <c r="CJ1206">
        <v>7.1999996999999996E-2</v>
      </c>
      <c r="CS1206">
        <v>0</v>
      </c>
      <c r="CT1206">
        <v>0</v>
      </c>
      <c r="CU1206">
        <v>0</v>
      </c>
      <c r="CV1206">
        <v>0.37</v>
      </c>
      <c r="CW1206">
        <v>0.185</v>
      </c>
      <c r="CX1206">
        <v>0.185</v>
      </c>
      <c r="CY1206">
        <v>0.33000001000000001</v>
      </c>
      <c r="CZ1206">
        <v>0.115</v>
      </c>
      <c r="DA1206">
        <v>6.4999998000000003E-2</v>
      </c>
      <c r="DB1206">
        <v>0.12</v>
      </c>
      <c r="DC1206">
        <v>0</v>
      </c>
      <c r="DD1206">
        <v>0.18000000999999999</v>
      </c>
      <c r="DE1206">
        <v>0</v>
      </c>
      <c r="DF1206">
        <v>2014</v>
      </c>
      <c r="DG1206">
        <v>0.17680000000000001</v>
      </c>
      <c r="DH1206">
        <v>0.1113</v>
      </c>
      <c r="DI1206">
        <v>6.5499999000000003E-2</v>
      </c>
      <c r="DJ1206">
        <v>0.23319999999999999</v>
      </c>
      <c r="DK1206">
        <v>0.34450001000000002</v>
      </c>
      <c r="DR1206">
        <v>1</v>
      </c>
      <c r="DS1206">
        <v>0</v>
      </c>
      <c r="DT1206">
        <v>0</v>
      </c>
      <c r="DU1206">
        <v>0</v>
      </c>
      <c r="DV1206">
        <v>27289</v>
      </c>
      <c r="DW1206">
        <v>1875245</v>
      </c>
      <c r="DZ1206">
        <v>68.718001999999998</v>
      </c>
      <c r="EA1206">
        <v>2880</v>
      </c>
      <c r="EC1206">
        <v>27243</v>
      </c>
      <c r="ED1206">
        <v>852602</v>
      </c>
      <c r="EF1206">
        <v>31.295999999999999</v>
      </c>
      <c r="EG1206">
        <v>13142</v>
      </c>
      <c r="EN1206">
        <v>6428</v>
      </c>
      <c r="EP1206">
        <v>7673</v>
      </c>
      <c r="ES1206">
        <v>0</v>
      </c>
      <c r="EV1206">
        <v>57412</v>
      </c>
      <c r="EW1206">
        <v>0</v>
      </c>
      <c r="EX1206">
        <v>0</v>
      </c>
      <c r="FP1206">
        <v>187643.58</v>
      </c>
      <c r="FQ1206">
        <v>349461.75</v>
      </c>
      <c r="FR1206">
        <v>530.57299999999998</v>
      </c>
      <c r="FW1206">
        <v>537635.93999999994</v>
      </c>
      <c r="FX1206">
        <v>1651374.4</v>
      </c>
      <c r="FZ1206">
        <v>134606.01999999999</v>
      </c>
      <c r="GA1206">
        <v>86770.023000000001</v>
      </c>
      <c r="GB1206">
        <v>221376.05</v>
      </c>
      <c r="GF1206">
        <v>33031.273000000001</v>
      </c>
      <c r="GG1206">
        <v>27541.09</v>
      </c>
      <c r="GL1206">
        <v>-41640.445</v>
      </c>
      <c r="GM1206">
        <v>2921.6621</v>
      </c>
      <c r="GN1206">
        <v>-749.33300999999994</v>
      </c>
      <c r="GP1206">
        <v>12405.909</v>
      </c>
      <c r="GQ1206">
        <v>2443896.5</v>
      </c>
      <c r="GR1206">
        <v>-1095049.1000000001</v>
      </c>
      <c r="GS1206">
        <v>-563237.68999999994</v>
      </c>
      <c r="GT1206">
        <v>-238912.61</v>
      </c>
      <c r="GV1206">
        <v>-216083.56</v>
      </c>
      <c r="GW1206">
        <v>-76815.281000000003</v>
      </c>
      <c r="HA1206">
        <v>-15938.017</v>
      </c>
      <c r="HB1206">
        <v>-15157.637000000001</v>
      </c>
      <c r="HD1206">
        <v>-72.742996000000005</v>
      </c>
      <c r="HE1206">
        <v>-1126217.5</v>
      </c>
      <c r="HG1206">
        <v>11920513</v>
      </c>
    </row>
    <row r="1207" spans="1:215" x14ac:dyDescent="0.25">
      <c r="A1207">
        <v>86</v>
      </c>
      <c r="B1207" t="s">
        <v>1147</v>
      </c>
      <c r="C1207">
        <v>2014</v>
      </c>
      <c r="E1207" t="s">
        <v>1148</v>
      </c>
      <c r="F1207">
        <v>1967</v>
      </c>
      <c r="G1207">
        <v>0</v>
      </c>
      <c r="I1207">
        <v>0</v>
      </c>
      <c r="J1207" t="s">
        <v>1142</v>
      </c>
      <c r="K1207" t="s">
        <v>1143</v>
      </c>
      <c r="L1207" t="s">
        <v>1143</v>
      </c>
      <c r="M1207">
        <v>3</v>
      </c>
      <c r="N1207" t="s">
        <v>651</v>
      </c>
      <c r="O1207">
        <v>0</v>
      </c>
      <c r="P1207" t="s">
        <v>633</v>
      </c>
      <c r="Q1207" t="s">
        <v>626</v>
      </c>
      <c r="R1207">
        <v>2</v>
      </c>
      <c r="S1207">
        <v>1</v>
      </c>
      <c r="T1207" s="60">
        <v>42004</v>
      </c>
      <c r="U1207" s="60">
        <v>42005</v>
      </c>
      <c r="BY1207">
        <v>0</v>
      </c>
      <c r="BZ1207">
        <v>0</v>
      </c>
      <c r="CA1207">
        <v>0</v>
      </c>
      <c r="CS1207">
        <v>0</v>
      </c>
      <c r="CT1207">
        <v>0</v>
      </c>
      <c r="CU1207">
        <v>0</v>
      </c>
      <c r="CV1207">
        <v>0</v>
      </c>
      <c r="CW1207">
        <v>0</v>
      </c>
      <c r="CX1207">
        <v>0</v>
      </c>
      <c r="CY1207">
        <v>0</v>
      </c>
      <c r="CZ1207">
        <v>0</v>
      </c>
      <c r="DA1207">
        <v>0</v>
      </c>
      <c r="DB1207">
        <v>0</v>
      </c>
      <c r="DC1207">
        <v>0</v>
      </c>
      <c r="DD1207">
        <v>0</v>
      </c>
      <c r="DE1207">
        <v>0</v>
      </c>
      <c r="DR1207">
        <v>0</v>
      </c>
      <c r="DS1207">
        <v>0</v>
      </c>
      <c r="DT1207">
        <v>0</v>
      </c>
      <c r="DU1207">
        <v>0</v>
      </c>
      <c r="DV1207">
        <v>27451</v>
      </c>
      <c r="DW1207">
        <v>1903886</v>
      </c>
      <c r="DZ1207">
        <v>69.356003000000001</v>
      </c>
      <c r="EA1207">
        <v>2947</v>
      </c>
      <c r="EC1207">
        <v>27715</v>
      </c>
      <c r="ED1207">
        <v>890288.06</v>
      </c>
      <c r="EE1207">
        <v>67.699996999999996</v>
      </c>
      <c r="EF1207">
        <v>32.301997999999998</v>
      </c>
      <c r="EG1207">
        <v>13407</v>
      </c>
      <c r="EH1207">
        <v>575472.81000000006</v>
      </c>
      <c r="EI1207">
        <v>68.099997999999999</v>
      </c>
      <c r="EJ1207">
        <v>42.923000000000002</v>
      </c>
      <c r="EN1207">
        <v>6408</v>
      </c>
      <c r="EO1207">
        <v>237667.88</v>
      </c>
      <c r="EP1207">
        <v>7746</v>
      </c>
      <c r="ES1207">
        <v>154</v>
      </c>
      <c r="EU1207">
        <v>154</v>
      </c>
      <c r="EV1207">
        <v>58113</v>
      </c>
      <c r="EW1207">
        <v>0</v>
      </c>
      <c r="EX1207">
        <v>0</v>
      </c>
    </row>
    <row r="1208" spans="1:215" x14ac:dyDescent="0.25">
      <c r="A1208">
        <v>87</v>
      </c>
      <c r="B1208" t="s">
        <v>1156</v>
      </c>
      <c r="C1208">
        <v>2001</v>
      </c>
      <c r="E1208" t="s">
        <v>1157</v>
      </c>
      <c r="F1208">
        <v>1937</v>
      </c>
      <c r="G1208">
        <v>0</v>
      </c>
      <c r="I1208">
        <v>0</v>
      </c>
      <c r="J1208" t="s">
        <v>1142</v>
      </c>
      <c r="K1208" t="s">
        <v>1143</v>
      </c>
      <c r="L1208" t="s">
        <v>1143</v>
      </c>
      <c r="M1208">
        <v>1</v>
      </c>
      <c r="N1208" t="s">
        <v>615</v>
      </c>
      <c r="O1208">
        <v>0</v>
      </c>
      <c r="P1208" t="s">
        <v>633</v>
      </c>
      <c r="Q1208" t="s">
        <v>626</v>
      </c>
      <c r="R1208">
        <v>2</v>
      </c>
      <c r="S1208">
        <v>1</v>
      </c>
      <c r="T1208" s="60">
        <v>37072</v>
      </c>
      <c r="U1208" s="60">
        <v>37072</v>
      </c>
      <c r="V1208" s="60">
        <v>37072</v>
      </c>
      <c r="W1208" t="s">
        <v>201</v>
      </c>
      <c r="X1208" t="s">
        <v>1158</v>
      </c>
      <c r="Y1208" t="s">
        <v>619</v>
      </c>
      <c r="Z1208">
        <v>4.2500000000000003E-2</v>
      </c>
      <c r="AA1208">
        <v>7.7500000999999999E-2</v>
      </c>
      <c r="AB1208">
        <v>1</v>
      </c>
      <c r="AC1208">
        <v>0</v>
      </c>
      <c r="AD1208">
        <v>4</v>
      </c>
      <c r="AE1208">
        <v>1</v>
      </c>
      <c r="AF1208">
        <v>1</v>
      </c>
      <c r="AG1208">
        <v>30</v>
      </c>
      <c r="BP1208" s="60">
        <v>37072</v>
      </c>
      <c r="BQ1208">
        <v>8650000</v>
      </c>
      <c r="BR1208">
        <v>9109000</v>
      </c>
      <c r="BS1208">
        <v>0.94999999000000002</v>
      </c>
      <c r="BT1208">
        <v>459000</v>
      </c>
      <c r="BV1208">
        <v>1974097</v>
      </c>
      <c r="BW1208">
        <v>78459.358999999997</v>
      </c>
      <c r="BX1208">
        <v>1</v>
      </c>
      <c r="BY1208">
        <v>0</v>
      </c>
      <c r="BZ1208">
        <v>0</v>
      </c>
      <c r="CA1208">
        <v>0</v>
      </c>
      <c r="CC1208">
        <v>-6.8000004000000003E-2</v>
      </c>
      <c r="CE1208">
        <v>5.5E-2</v>
      </c>
      <c r="CG1208">
        <v>0.107</v>
      </c>
      <c r="CJ1208">
        <v>0.107</v>
      </c>
      <c r="CR1208">
        <v>0</v>
      </c>
      <c r="CS1208">
        <v>0</v>
      </c>
      <c r="CT1208">
        <v>0</v>
      </c>
      <c r="CU1208">
        <v>0</v>
      </c>
      <c r="CV1208">
        <v>0.59799999000000004</v>
      </c>
      <c r="CW1208">
        <v>0.46300000000000002</v>
      </c>
      <c r="CX1208">
        <v>0.13500001</v>
      </c>
      <c r="CY1208">
        <v>0.22900000000000001</v>
      </c>
      <c r="CZ1208">
        <v>0</v>
      </c>
      <c r="DA1208">
        <v>0</v>
      </c>
      <c r="DB1208">
        <v>0.11300001</v>
      </c>
      <c r="DC1208">
        <v>4.8000000000000001E-2</v>
      </c>
      <c r="DD1208">
        <v>1.2E-2</v>
      </c>
      <c r="DE1208">
        <v>0</v>
      </c>
      <c r="DF1208">
        <v>2002</v>
      </c>
      <c r="DG1208">
        <v>0.14460000000000001</v>
      </c>
      <c r="DH1208">
        <v>9.0000003999999995E-2</v>
      </c>
      <c r="DI1208">
        <v>5.4600000000000003E-2</v>
      </c>
      <c r="DJ1208">
        <v>0.14460000000000001</v>
      </c>
      <c r="DK1208">
        <v>0.23459999000000001</v>
      </c>
      <c r="DR1208">
        <v>0</v>
      </c>
      <c r="DS1208">
        <v>0</v>
      </c>
      <c r="DT1208">
        <v>0</v>
      </c>
      <c r="DU1208">
        <v>0</v>
      </c>
      <c r="DV1208">
        <v>115684</v>
      </c>
      <c r="DW1208">
        <v>7974097</v>
      </c>
      <c r="DX1208">
        <v>45.599997999999999</v>
      </c>
      <c r="DY1208">
        <v>8.6999998000000005</v>
      </c>
      <c r="DZ1208">
        <v>17.063998999999999</v>
      </c>
      <c r="EA1208">
        <v>7957</v>
      </c>
      <c r="EC1208">
        <v>58795</v>
      </c>
      <c r="ED1208">
        <v>404506.88</v>
      </c>
      <c r="EF1208">
        <v>6.8799539000000003</v>
      </c>
      <c r="EG1208">
        <v>49776</v>
      </c>
      <c r="EH1208">
        <v>337803</v>
      </c>
      <c r="EJ1208">
        <v>6.7859997999999999</v>
      </c>
      <c r="EN1208">
        <v>5052</v>
      </c>
      <c r="EO1208">
        <v>48164</v>
      </c>
      <c r="EP1208">
        <v>3967</v>
      </c>
      <c r="ES1208">
        <v>0</v>
      </c>
      <c r="EV1208">
        <v>182436</v>
      </c>
      <c r="EW1208">
        <v>0</v>
      </c>
      <c r="EX1208">
        <v>1</v>
      </c>
      <c r="FB1208">
        <v>4294177</v>
      </c>
      <c r="FN1208">
        <v>-498.75200000000001</v>
      </c>
      <c r="FP1208">
        <v>192563.03</v>
      </c>
      <c r="FQ1208">
        <v>90091.398000000001</v>
      </c>
      <c r="FV1208">
        <v>2660.22</v>
      </c>
      <c r="FW1208">
        <v>285314.65999999997</v>
      </c>
      <c r="FX1208">
        <v>-846776.88</v>
      </c>
      <c r="GB1208">
        <v>194853.22</v>
      </c>
      <c r="GC1208">
        <v>72038.664000000004</v>
      </c>
      <c r="GL1208">
        <v>-28116.949000000001</v>
      </c>
      <c r="GM1208">
        <v>35173.902000000002</v>
      </c>
      <c r="GN1208">
        <v>-32587.780999999999</v>
      </c>
      <c r="GO1208">
        <v>-32089.028999999999</v>
      </c>
      <c r="GQ1208">
        <v>-320101.19</v>
      </c>
      <c r="GR1208">
        <v>-397234.5</v>
      </c>
      <c r="GS1208">
        <v>-330712.40999999997</v>
      </c>
      <c r="GT1208">
        <v>-48349.43</v>
      </c>
      <c r="GW1208">
        <v>-18172.668000000001</v>
      </c>
      <c r="HA1208">
        <v>-21817.451000000001</v>
      </c>
      <c r="HB1208">
        <v>-14975.992</v>
      </c>
      <c r="HD1208">
        <v>-4198.3018000000002</v>
      </c>
      <c r="HE1208">
        <v>-438226.25</v>
      </c>
      <c r="HG1208">
        <v>7861021.5</v>
      </c>
    </row>
    <row r="1209" spans="1:215" x14ac:dyDescent="0.25">
      <c r="A1209">
        <v>87</v>
      </c>
      <c r="B1209" t="s">
        <v>1156</v>
      </c>
      <c r="C1209">
        <v>2002</v>
      </c>
      <c r="E1209" t="s">
        <v>1157</v>
      </c>
      <c r="F1209">
        <v>1937</v>
      </c>
      <c r="G1209">
        <v>0</v>
      </c>
      <c r="I1209">
        <v>0</v>
      </c>
      <c r="J1209" t="s">
        <v>1142</v>
      </c>
      <c r="K1209" t="s">
        <v>1143</v>
      </c>
      <c r="L1209" t="s">
        <v>1143</v>
      </c>
      <c r="M1209">
        <v>1</v>
      </c>
      <c r="N1209" t="s">
        <v>615</v>
      </c>
      <c r="O1209">
        <v>0</v>
      </c>
      <c r="P1209" t="s">
        <v>633</v>
      </c>
      <c r="Q1209" t="s">
        <v>626</v>
      </c>
      <c r="R1209">
        <v>2</v>
      </c>
      <c r="S1209">
        <v>1</v>
      </c>
      <c r="T1209" s="60">
        <v>37437</v>
      </c>
      <c r="U1209" s="60">
        <v>37437</v>
      </c>
      <c r="V1209" s="60">
        <v>37437</v>
      </c>
      <c r="W1209" t="s">
        <v>201</v>
      </c>
      <c r="X1209" t="s">
        <v>1158</v>
      </c>
      <c r="Y1209" t="s">
        <v>627</v>
      </c>
      <c r="Z1209">
        <v>4.2500000000000003E-2</v>
      </c>
      <c r="AA1209">
        <v>8.2500003000000002E-2</v>
      </c>
      <c r="AB1209">
        <v>1</v>
      </c>
      <c r="AC1209">
        <v>0</v>
      </c>
      <c r="AD1209">
        <v>4</v>
      </c>
      <c r="AE1209">
        <v>1</v>
      </c>
      <c r="AF1209">
        <v>3</v>
      </c>
      <c r="AG1209">
        <v>30</v>
      </c>
      <c r="BP1209" s="60">
        <v>37437</v>
      </c>
      <c r="BQ1209">
        <v>8742000</v>
      </c>
      <c r="BR1209">
        <v>9692000</v>
      </c>
      <c r="BS1209">
        <v>0.90199994999999999</v>
      </c>
      <c r="BT1209">
        <v>950000</v>
      </c>
      <c r="BV1209">
        <v>2175735</v>
      </c>
      <c r="BW1209">
        <v>96388.195000000007</v>
      </c>
      <c r="BX1209">
        <v>1</v>
      </c>
      <c r="BY1209">
        <v>0</v>
      </c>
      <c r="BZ1209">
        <v>0</v>
      </c>
      <c r="CA1209">
        <v>0</v>
      </c>
      <c r="CC1209">
        <v>-7.8000001999999999E-2</v>
      </c>
      <c r="CE1209">
        <v>-1.0999999999999999E-2</v>
      </c>
      <c r="CG1209">
        <v>5.1999996999999999E-2</v>
      </c>
      <c r="CJ1209">
        <v>8.6999996999999996E-2</v>
      </c>
      <c r="CR1209">
        <v>0</v>
      </c>
      <c r="CS1209">
        <v>0</v>
      </c>
      <c r="CT1209">
        <v>0</v>
      </c>
      <c r="CU1209">
        <v>0</v>
      </c>
      <c r="CV1209">
        <v>0.60100001000000003</v>
      </c>
      <c r="CW1209">
        <v>0.43400001999999999</v>
      </c>
      <c r="CX1209">
        <v>0.16700001</v>
      </c>
      <c r="CY1209">
        <v>0.28000000000000003</v>
      </c>
      <c r="CZ1209">
        <v>0</v>
      </c>
      <c r="DA1209">
        <v>0</v>
      </c>
      <c r="DB1209">
        <v>0.10399999</v>
      </c>
      <c r="DC1209">
        <v>3.0000000000000001E-3</v>
      </c>
      <c r="DD1209">
        <v>1.2E-2</v>
      </c>
      <c r="DE1209">
        <v>0</v>
      </c>
      <c r="DF1209">
        <v>2003</v>
      </c>
      <c r="DG1209">
        <v>0.1177</v>
      </c>
      <c r="DH1209">
        <v>9.0000003999999995E-2</v>
      </c>
      <c r="DI1209">
        <v>2.7699999999999999E-2</v>
      </c>
      <c r="DJ1209">
        <v>8.1699996999999996E-2</v>
      </c>
      <c r="DK1209">
        <v>0.17169999999999999</v>
      </c>
      <c r="DR1209">
        <v>0</v>
      </c>
      <c r="DS1209">
        <v>0</v>
      </c>
      <c r="DT1209">
        <v>0</v>
      </c>
      <c r="DU1209">
        <v>0</v>
      </c>
      <c r="DV1209">
        <v>120254</v>
      </c>
      <c r="DW1209">
        <v>2175735</v>
      </c>
      <c r="DX1209">
        <v>45.700001</v>
      </c>
      <c r="DY1209">
        <v>8.5</v>
      </c>
      <c r="DZ1209">
        <v>18.093</v>
      </c>
      <c r="EA1209">
        <v>8423</v>
      </c>
      <c r="EC1209">
        <v>59349</v>
      </c>
      <c r="ED1209">
        <v>432217.06</v>
      </c>
      <c r="EE1209">
        <v>73.300003000000004</v>
      </c>
      <c r="EF1209">
        <v>7.2830000000000004</v>
      </c>
      <c r="EG1209">
        <v>50253</v>
      </c>
      <c r="EH1209">
        <v>361577.41</v>
      </c>
      <c r="EI1209">
        <v>74.599997999999999</v>
      </c>
      <c r="EJ1209">
        <v>7.1950002</v>
      </c>
      <c r="EN1209">
        <v>5091</v>
      </c>
      <c r="EO1209">
        <v>50917.042999999998</v>
      </c>
      <c r="EP1209">
        <v>4005</v>
      </c>
      <c r="ES1209">
        <v>0</v>
      </c>
      <c r="EV1209">
        <v>188026</v>
      </c>
      <c r="EW1209">
        <v>0</v>
      </c>
      <c r="EX1209">
        <v>0</v>
      </c>
      <c r="FB1209">
        <v>4599342</v>
      </c>
      <c r="FN1209">
        <v>-355.34800000000001</v>
      </c>
      <c r="FP1209">
        <v>210098.08</v>
      </c>
      <c r="FQ1209">
        <v>102321.48</v>
      </c>
      <c r="FV1209">
        <v>4780.1421</v>
      </c>
      <c r="FW1209">
        <v>317199.69</v>
      </c>
      <c r="FX1209">
        <v>-742860.25</v>
      </c>
      <c r="GB1209">
        <v>147323.19</v>
      </c>
      <c r="GL1209">
        <v>-26227.365000000002</v>
      </c>
      <c r="GM1209">
        <v>4723.3301000000001</v>
      </c>
      <c r="GN1209">
        <v>-2829.6039999999998</v>
      </c>
      <c r="GO1209">
        <v>-2474.2561000000001</v>
      </c>
      <c r="GQ1209">
        <v>-302671</v>
      </c>
      <c r="GR1209">
        <v>-425754.22</v>
      </c>
      <c r="GS1209">
        <v>-355422.16</v>
      </c>
      <c r="GT1209">
        <v>-51081.315999999999</v>
      </c>
      <c r="GW1209">
        <v>-19250.740000000002</v>
      </c>
      <c r="HA1209">
        <v>-19212.728999999999</v>
      </c>
      <c r="HB1209">
        <v>-17029.967000000001</v>
      </c>
      <c r="HD1209">
        <v>-4414.5551999999998</v>
      </c>
      <c r="HE1209">
        <v>-466411.47</v>
      </c>
      <c r="HG1209">
        <v>7091939</v>
      </c>
    </row>
    <row r="1210" spans="1:215" x14ac:dyDescent="0.25">
      <c r="A1210">
        <v>87</v>
      </c>
      <c r="B1210" t="s">
        <v>1156</v>
      </c>
      <c r="C1210">
        <v>2003</v>
      </c>
      <c r="E1210" t="s">
        <v>1157</v>
      </c>
      <c r="F1210">
        <v>1937</v>
      </c>
      <c r="G1210">
        <v>0</v>
      </c>
      <c r="I1210">
        <v>0</v>
      </c>
      <c r="J1210" t="s">
        <v>1142</v>
      </c>
      <c r="K1210" t="s">
        <v>1143</v>
      </c>
      <c r="L1210" t="s">
        <v>1143</v>
      </c>
      <c r="M1210">
        <v>1</v>
      </c>
      <c r="N1210" t="s">
        <v>615</v>
      </c>
      <c r="O1210">
        <v>0</v>
      </c>
      <c r="P1210" t="s">
        <v>633</v>
      </c>
      <c r="Q1210" t="s">
        <v>626</v>
      </c>
      <c r="R1210">
        <v>2</v>
      </c>
      <c r="S1210">
        <v>1</v>
      </c>
      <c r="T1210" s="60">
        <v>37802</v>
      </c>
      <c r="U1210" s="60">
        <v>37802</v>
      </c>
      <c r="V1210" s="60">
        <v>37802</v>
      </c>
      <c r="W1210" t="s">
        <v>201</v>
      </c>
      <c r="X1210" t="s">
        <v>1158</v>
      </c>
      <c r="Y1210" t="s">
        <v>619</v>
      </c>
      <c r="Z1210">
        <v>3.7500000999999998E-2</v>
      </c>
      <c r="AA1210">
        <v>8.2500003000000002E-2</v>
      </c>
      <c r="AB1210">
        <v>1</v>
      </c>
      <c r="AC1210">
        <v>0</v>
      </c>
      <c r="AD1210">
        <v>4</v>
      </c>
      <c r="AE1210">
        <v>1</v>
      </c>
      <c r="AF1210">
        <v>1</v>
      </c>
      <c r="AG1210">
        <v>30</v>
      </c>
      <c r="BP1210" s="60">
        <v>37802</v>
      </c>
      <c r="BQ1210">
        <v>8646000</v>
      </c>
      <c r="BR1210">
        <v>10336000</v>
      </c>
      <c r="BS1210">
        <v>0.83599997000000004</v>
      </c>
      <c r="BT1210">
        <v>1690000</v>
      </c>
      <c r="BV1210">
        <v>2302289</v>
      </c>
      <c r="BW1210">
        <v>165929.75</v>
      </c>
      <c r="BX1210">
        <v>1</v>
      </c>
      <c r="BY1210">
        <v>0</v>
      </c>
      <c r="BZ1210">
        <v>0</v>
      </c>
      <c r="CA1210">
        <v>0</v>
      </c>
      <c r="CC1210">
        <v>1.7999998999999999E-2</v>
      </c>
      <c r="CE1210">
        <v>-4.3000001000000003E-2</v>
      </c>
      <c r="CG1210">
        <v>0.02</v>
      </c>
      <c r="CJ1210">
        <v>7.9000003999999999E-2</v>
      </c>
      <c r="CR1210">
        <v>0</v>
      </c>
      <c r="CS1210">
        <v>0</v>
      </c>
      <c r="CT1210">
        <v>0</v>
      </c>
      <c r="CU1210">
        <v>0</v>
      </c>
      <c r="CV1210">
        <v>0.65699995</v>
      </c>
      <c r="CW1210">
        <v>0.48400003000000003</v>
      </c>
      <c r="CX1210">
        <v>0.17299998999999999</v>
      </c>
      <c r="CY1210">
        <v>0.22700001</v>
      </c>
      <c r="CZ1210">
        <v>0</v>
      </c>
      <c r="DA1210">
        <v>0</v>
      </c>
      <c r="DB1210">
        <v>9.6000001000000001E-2</v>
      </c>
      <c r="DC1210">
        <v>7.0000000000000001E-3</v>
      </c>
      <c r="DD1210">
        <v>1.2999999E-2</v>
      </c>
      <c r="DE1210">
        <v>0</v>
      </c>
      <c r="DF1210">
        <v>2004</v>
      </c>
      <c r="DG1210">
        <v>0.14410000000000001</v>
      </c>
      <c r="DH1210">
        <v>0.1</v>
      </c>
      <c r="DI1210">
        <v>4.4099998000000001E-2</v>
      </c>
      <c r="DJ1210">
        <v>9.0900004000000006E-2</v>
      </c>
      <c r="DK1210">
        <v>0.19089999999999999</v>
      </c>
      <c r="DR1210">
        <v>0</v>
      </c>
      <c r="DS1210">
        <v>0</v>
      </c>
      <c r="DT1210">
        <v>0</v>
      </c>
      <c r="DU1210">
        <v>0</v>
      </c>
      <c r="DV1210">
        <v>122315</v>
      </c>
      <c r="DW1210">
        <v>2302288.7999999998</v>
      </c>
      <c r="DX1210">
        <v>46</v>
      </c>
      <c r="DY1210">
        <v>8.6000004000000008</v>
      </c>
      <c r="DZ1210">
        <v>18.823</v>
      </c>
      <c r="EA1210">
        <v>8796</v>
      </c>
      <c r="EC1210">
        <v>59999</v>
      </c>
      <c r="ED1210">
        <v>461212</v>
      </c>
      <c r="EE1210">
        <v>73.300003000000004</v>
      </c>
      <c r="EF1210">
        <v>7.6869997999999997</v>
      </c>
      <c r="EG1210">
        <v>50840</v>
      </c>
      <c r="EH1210">
        <v>386604.97</v>
      </c>
      <c r="EI1210">
        <v>74.699996999999996</v>
      </c>
      <c r="EJ1210">
        <v>7.6040001000000004</v>
      </c>
      <c r="EN1210">
        <v>5126</v>
      </c>
      <c r="EO1210">
        <v>53886.629000000001</v>
      </c>
      <c r="EP1210">
        <v>4033</v>
      </c>
      <c r="ES1210">
        <v>0</v>
      </c>
      <c r="EV1210">
        <v>191110</v>
      </c>
      <c r="EW1210">
        <v>0</v>
      </c>
      <c r="EX1210">
        <v>0</v>
      </c>
      <c r="FB1210">
        <v>4880716</v>
      </c>
      <c r="FN1210">
        <v>-239.85400000000001</v>
      </c>
      <c r="FP1210">
        <v>225014.55</v>
      </c>
      <c r="FQ1210">
        <v>182919.58</v>
      </c>
      <c r="FV1210">
        <v>3968.0470999999998</v>
      </c>
      <c r="FW1210">
        <v>411902.16</v>
      </c>
      <c r="FX1210">
        <v>-29730.486000000001</v>
      </c>
      <c r="GB1210">
        <v>147436</v>
      </c>
      <c r="GL1210">
        <v>-27611.794999999998</v>
      </c>
      <c r="GM1210">
        <v>2933.9050000000002</v>
      </c>
      <c r="GN1210">
        <v>-1429.3978999999999</v>
      </c>
      <c r="GO1210">
        <v>-1189.5438999999999</v>
      </c>
      <c r="GQ1210">
        <v>503500.41</v>
      </c>
      <c r="GR1210">
        <v>-456834.19</v>
      </c>
      <c r="GS1210">
        <v>-382324.19</v>
      </c>
      <c r="GT1210">
        <v>-53859.559000000001</v>
      </c>
      <c r="GW1210">
        <v>-20650.428</v>
      </c>
      <c r="HA1210">
        <v>-19575.615000000002</v>
      </c>
      <c r="HB1210">
        <v>-17664.721000000001</v>
      </c>
      <c r="HD1210">
        <v>-4885.7768999999998</v>
      </c>
      <c r="HE1210">
        <v>-498960.28</v>
      </c>
      <c r="HG1210">
        <v>7096479.5</v>
      </c>
    </row>
    <row r="1211" spans="1:215" x14ac:dyDescent="0.25">
      <c r="A1211">
        <v>87</v>
      </c>
      <c r="B1211" t="s">
        <v>1156</v>
      </c>
      <c r="C1211">
        <v>2004</v>
      </c>
      <c r="E1211" t="s">
        <v>1157</v>
      </c>
      <c r="F1211">
        <v>1937</v>
      </c>
      <c r="G1211">
        <v>0</v>
      </c>
      <c r="I1211">
        <v>0</v>
      </c>
      <c r="J1211" t="s">
        <v>1142</v>
      </c>
      <c r="K1211" t="s">
        <v>1143</v>
      </c>
      <c r="L1211" t="s">
        <v>1143</v>
      </c>
      <c r="M1211">
        <v>1</v>
      </c>
      <c r="N1211" t="s">
        <v>615</v>
      </c>
      <c r="O1211">
        <v>0</v>
      </c>
      <c r="P1211" t="s">
        <v>633</v>
      </c>
      <c r="Q1211" t="s">
        <v>626</v>
      </c>
      <c r="R1211">
        <v>2</v>
      </c>
      <c r="S1211">
        <v>1</v>
      </c>
      <c r="T1211" s="60">
        <v>38168</v>
      </c>
      <c r="U1211" s="60">
        <v>38168</v>
      </c>
      <c r="V1211" s="60">
        <v>38168</v>
      </c>
      <c r="W1211" t="s">
        <v>201</v>
      </c>
      <c r="X1211" t="s">
        <v>1158</v>
      </c>
      <c r="Y1211" t="s">
        <v>619</v>
      </c>
      <c r="Z1211">
        <v>3.7500000999999998E-2</v>
      </c>
      <c r="AA1211">
        <v>8.2500003000000002E-2</v>
      </c>
      <c r="AB1211">
        <v>1</v>
      </c>
      <c r="AC1211">
        <v>0</v>
      </c>
      <c r="AD1211">
        <v>4</v>
      </c>
      <c r="AE1211">
        <v>1</v>
      </c>
      <c r="AF1211">
        <v>1</v>
      </c>
      <c r="AG1211">
        <v>30</v>
      </c>
      <c r="BP1211" s="60">
        <v>38168</v>
      </c>
      <c r="BQ1211">
        <v>8550000</v>
      </c>
      <c r="BR1211">
        <v>10953000</v>
      </c>
      <c r="BS1211">
        <v>0.78099996000000005</v>
      </c>
      <c r="BT1211">
        <v>2403000</v>
      </c>
      <c r="BV1211">
        <v>2394000</v>
      </c>
      <c r="BW1211">
        <v>195852.94</v>
      </c>
      <c r="BX1211">
        <v>1</v>
      </c>
      <c r="BY1211">
        <v>0</v>
      </c>
      <c r="BZ1211">
        <v>0</v>
      </c>
      <c r="CA1211">
        <v>0</v>
      </c>
      <c r="CC1211">
        <v>0.16500001</v>
      </c>
      <c r="CE1211">
        <v>3.0999999E-2</v>
      </c>
      <c r="CG1211">
        <v>2.7999999000000001E-2</v>
      </c>
      <c r="CJ1211">
        <v>9.4999999000000002E-2</v>
      </c>
      <c r="CR1211">
        <v>0</v>
      </c>
      <c r="CS1211">
        <v>0</v>
      </c>
      <c r="CT1211">
        <v>0</v>
      </c>
      <c r="CU1211">
        <v>0</v>
      </c>
      <c r="CV1211">
        <v>0.66300004999999995</v>
      </c>
      <c r="CW1211">
        <v>0.48299998</v>
      </c>
      <c r="CX1211">
        <v>0.18000000999999999</v>
      </c>
      <c r="CY1211">
        <v>0.22399999000000001</v>
      </c>
      <c r="CZ1211">
        <v>0</v>
      </c>
      <c r="DA1211">
        <v>0</v>
      </c>
      <c r="DB1211">
        <v>8.7999999999999995E-2</v>
      </c>
      <c r="DC1211">
        <v>0.01</v>
      </c>
      <c r="DD1211">
        <v>1.4999999999999999E-2</v>
      </c>
      <c r="DE1211">
        <v>0</v>
      </c>
      <c r="DF1211">
        <v>2005</v>
      </c>
      <c r="DG1211">
        <v>0.15880000999999999</v>
      </c>
      <c r="DH1211">
        <v>0.1</v>
      </c>
      <c r="DI1211">
        <v>5.8800000999999998E-2</v>
      </c>
      <c r="DJ1211">
        <v>0.10569998999999999</v>
      </c>
      <c r="DK1211">
        <v>0.20569999999999999</v>
      </c>
      <c r="DR1211">
        <v>0</v>
      </c>
      <c r="DS1211">
        <v>0</v>
      </c>
      <c r="DT1211">
        <v>0</v>
      </c>
      <c r="DU1211">
        <v>0</v>
      </c>
      <c r="DV1211">
        <v>123139</v>
      </c>
      <c r="DW1211">
        <v>2394125.2999999998</v>
      </c>
      <c r="DX1211">
        <v>46.299999</v>
      </c>
      <c r="DY1211">
        <v>8.8000001999999995</v>
      </c>
      <c r="DZ1211">
        <v>19.441998999999999</v>
      </c>
      <c r="EA1211">
        <v>9121</v>
      </c>
      <c r="EC1211">
        <v>60569</v>
      </c>
      <c r="ED1211">
        <v>491618.84</v>
      </c>
      <c r="EE1211">
        <v>73.5</v>
      </c>
      <c r="EF1211">
        <v>8.1169995999999998</v>
      </c>
      <c r="EG1211">
        <v>51323</v>
      </c>
      <c r="EH1211">
        <v>412910.38</v>
      </c>
      <c r="EI1211">
        <v>74.800003000000004</v>
      </c>
      <c r="EJ1211">
        <v>8.0450000999999993</v>
      </c>
      <c r="EN1211">
        <v>5180</v>
      </c>
      <c r="EO1211">
        <v>56708.711000000003</v>
      </c>
      <c r="EP1211">
        <v>4066</v>
      </c>
      <c r="ES1211">
        <v>0</v>
      </c>
      <c r="EV1211">
        <v>192829</v>
      </c>
      <c r="EW1211">
        <v>0</v>
      </c>
      <c r="EX1211">
        <v>0</v>
      </c>
      <c r="FB1211">
        <v>5173265.5</v>
      </c>
      <c r="FN1211">
        <v>-237.79900000000001</v>
      </c>
      <c r="FP1211">
        <v>258131.25</v>
      </c>
      <c r="FQ1211">
        <v>213736.64</v>
      </c>
      <c r="FV1211">
        <v>4007.4789999999998</v>
      </c>
      <c r="FW1211">
        <v>475875.38</v>
      </c>
      <c r="FX1211">
        <v>973754.38</v>
      </c>
      <c r="GB1211">
        <v>154066.41</v>
      </c>
      <c r="GL1211">
        <v>-30538.592000000001</v>
      </c>
      <c r="GM1211">
        <v>2590.8400999999999</v>
      </c>
      <c r="GN1211">
        <v>-1022.158</v>
      </c>
      <c r="GO1211">
        <v>-784.35901000000001</v>
      </c>
      <c r="GQ1211">
        <v>1574726.3</v>
      </c>
      <c r="GR1211">
        <v>-492405.5</v>
      </c>
      <c r="GS1211">
        <v>-413743.81</v>
      </c>
      <c r="GT1211">
        <v>-56956.254000000001</v>
      </c>
      <c r="GW1211">
        <v>-21705.434000000001</v>
      </c>
      <c r="HA1211">
        <v>-22090.603999999999</v>
      </c>
      <c r="HB1211">
        <v>-17402.953000000001</v>
      </c>
      <c r="HD1211">
        <v>-6251.9741000000004</v>
      </c>
      <c r="HE1211">
        <v>-538151</v>
      </c>
      <c r="HG1211">
        <v>8133054.5</v>
      </c>
    </row>
    <row r="1212" spans="1:215" x14ac:dyDescent="0.25">
      <c r="A1212">
        <v>87</v>
      </c>
      <c r="B1212" t="s">
        <v>1156</v>
      </c>
      <c r="C1212">
        <v>2005</v>
      </c>
      <c r="E1212" t="s">
        <v>1157</v>
      </c>
      <c r="F1212">
        <v>1937</v>
      </c>
      <c r="G1212">
        <v>0</v>
      </c>
      <c r="I1212">
        <v>0</v>
      </c>
      <c r="J1212" t="s">
        <v>1142</v>
      </c>
      <c r="K1212" t="s">
        <v>1143</v>
      </c>
      <c r="L1212" t="s">
        <v>1143</v>
      </c>
      <c r="M1212">
        <v>1</v>
      </c>
      <c r="N1212" t="s">
        <v>615</v>
      </c>
      <c r="O1212">
        <v>0</v>
      </c>
      <c r="P1212" t="s">
        <v>633</v>
      </c>
      <c r="Q1212" t="s">
        <v>626</v>
      </c>
      <c r="R1212">
        <v>2</v>
      </c>
      <c r="S1212">
        <v>1</v>
      </c>
      <c r="T1212" s="60">
        <v>38533</v>
      </c>
      <c r="U1212" s="60">
        <v>38533</v>
      </c>
      <c r="V1212" s="60">
        <v>38533</v>
      </c>
      <c r="W1212" t="s">
        <v>201</v>
      </c>
      <c r="X1212" t="s">
        <v>1158</v>
      </c>
      <c r="Y1212" t="s">
        <v>619</v>
      </c>
      <c r="Z1212">
        <v>3.7500000999999998E-2</v>
      </c>
      <c r="AA1212">
        <v>8.2500003000000002E-2</v>
      </c>
      <c r="AB1212">
        <v>1</v>
      </c>
      <c r="AC1212">
        <v>0</v>
      </c>
      <c r="AD1212">
        <v>4</v>
      </c>
      <c r="AE1212">
        <v>1</v>
      </c>
      <c r="AF1212">
        <v>1</v>
      </c>
      <c r="AG1212">
        <v>30</v>
      </c>
      <c r="BP1212" s="60">
        <v>38533</v>
      </c>
      <c r="BQ1212">
        <v>8780000</v>
      </c>
      <c r="BR1212">
        <v>11659000</v>
      </c>
      <c r="BS1212">
        <v>0.75300001999999999</v>
      </c>
      <c r="BT1212">
        <v>2948000</v>
      </c>
      <c r="BV1212">
        <v>2453000</v>
      </c>
      <c r="BW1212">
        <v>239089.39</v>
      </c>
      <c r="BX1212">
        <v>1</v>
      </c>
      <c r="BY1212">
        <v>0</v>
      </c>
      <c r="BZ1212">
        <v>0</v>
      </c>
      <c r="CA1212">
        <v>0</v>
      </c>
      <c r="CC1212">
        <v>0.105</v>
      </c>
      <c r="CE1212">
        <v>9.4999999000000002E-2</v>
      </c>
      <c r="CG1212">
        <v>2.4E-2</v>
      </c>
      <c r="CJ1212">
        <v>8.8999993999999999E-2</v>
      </c>
      <c r="CR1212">
        <v>0</v>
      </c>
      <c r="CS1212">
        <v>0</v>
      </c>
      <c r="CT1212">
        <v>0</v>
      </c>
      <c r="CU1212">
        <v>0</v>
      </c>
      <c r="CV1212">
        <v>0.64300000999999996</v>
      </c>
      <c r="CW1212">
        <v>0.46000001000000001</v>
      </c>
      <c r="CX1212">
        <v>0.183</v>
      </c>
      <c r="CY1212">
        <v>0.22399999000000001</v>
      </c>
      <c r="CZ1212">
        <v>0</v>
      </c>
      <c r="DA1212">
        <v>0</v>
      </c>
      <c r="DB1212">
        <v>0.10199999999999999</v>
      </c>
      <c r="DC1212">
        <v>1.2E-2</v>
      </c>
      <c r="DD1212">
        <v>1.8999999E-2</v>
      </c>
      <c r="DE1212">
        <v>0</v>
      </c>
      <c r="DF1212">
        <v>2006</v>
      </c>
      <c r="DG1212">
        <v>0.16969999999999999</v>
      </c>
      <c r="DH1212">
        <v>0.1</v>
      </c>
      <c r="DI1212">
        <v>6.9699995000000001E-2</v>
      </c>
      <c r="DJ1212">
        <v>0.11700000000000001</v>
      </c>
      <c r="DK1212">
        <v>0.21700000999999999</v>
      </c>
      <c r="DR1212">
        <v>0</v>
      </c>
      <c r="DS1212">
        <v>0</v>
      </c>
      <c r="DT1212">
        <v>0</v>
      </c>
      <c r="DU1212">
        <v>0</v>
      </c>
      <c r="DV1212">
        <v>122855</v>
      </c>
      <c r="DW1212">
        <v>2452534.5</v>
      </c>
      <c r="DX1212">
        <v>46.700001</v>
      </c>
      <c r="DY1212">
        <v>9</v>
      </c>
      <c r="DZ1212">
        <v>19.962999</v>
      </c>
      <c r="EA1212">
        <v>9519</v>
      </c>
      <c r="EC1212">
        <v>61433</v>
      </c>
      <c r="ED1212">
        <v>527931.93999999994</v>
      </c>
      <c r="EE1212">
        <v>73.199996999999996</v>
      </c>
      <c r="EF1212">
        <v>8.5930003999999993</v>
      </c>
      <c r="EG1212">
        <v>52090</v>
      </c>
      <c r="EH1212">
        <v>445247.94</v>
      </c>
      <c r="EI1212">
        <v>74.400002000000001</v>
      </c>
      <c r="EJ1212">
        <v>8.5480003</v>
      </c>
      <c r="EN1212">
        <v>5192</v>
      </c>
      <c r="EO1212">
        <v>59199.375</v>
      </c>
      <c r="EP1212">
        <v>4151</v>
      </c>
      <c r="ES1212">
        <v>0</v>
      </c>
      <c r="EV1212">
        <v>193807</v>
      </c>
      <c r="EW1212">
        <v>0</v>
      </c>
      <c r="EX1212">
        <v>0</v>
      </c>
      <c r="FB1212">
        <v>5550872</v>
      </c>
      <c r="FN1212">
        <v>-426.983</v>
      </c>
      <c r="FP1212">
        <v>262265.56</v>
      </c>
      <c r="FQ1212">
        <v>255633.45</v>
      </c>
      <c r="FV1212">
        <v>5835.875</v>
      </c>
      <c r="FW1212">
        <v>523734.88</v>
      </c>
      <c r="FX1212">
        <v>617386.18999999994</v>
      </c>
      <c r="GB1212">
        <v>213124.97</v>
      </c>
      <c r="GL1212">
        <v>-38574.629000000001</v>
      </c>
      <c r="GM1212">
        <v>7136.2808000000005</v>
      </c>
      <c r="GN1212">
        <v>-5533.085</v>
      </c>
      <c r="GO1212">
        <v>-5106.1021000000001</v>
      </c>
      <c r="GQ1212">
        <v>1317274.6000000001</v>
      </c>
      <c r="GR1212">
        <v>-533714.93999999994</v>
      </c>
      <c r="GS1212">
        <v>-450815.41</v>
      </c>
      <c r="GT1212">
        <v>-59656.366999999998</v>
      </c>
      <c r="GW1212">
        <v>-23243.16</v>
      </c>
      <c r="HA1212">
        <v>-27112.817999999999</v>
      </c>
      <c r="HB1212">
        <v>-17379.937999999998</v>
      </c>
      <c r="HD1212">
        <v>-5991.5097999999998</v>
      </c>
      <c r="HE1212">
        <v>-584199.18999999994</v>
      </c>
      <c r="HG1212">
        <v>8866130</v>
      </c>
    </row>
    <row r="1213" spans="1:215" x14ac:dyDescent="0.25">
      <c r="A1213">
        <v>87</v>
      </c>
      <c r="B1213" t="s">
        <v>1156</v>
      </c>
      <c r="C1213">
        <v>2006</v>
      </c>
      <c r="E1213" t="s">
        <v>1157</v>
      </c>
      <c r="F1213">
        <v>1937</v>
      </c>
      <c r="G1213">
        <v>0</v>
      </c>
      <c r="I1213">
        <v>0</v>
      </c>
      <c r="J1213" t="s">
        <v>1142</v>
      </c>
      <c r="K1213" t="s">
        <v>1143</v>
      </c>
      <c r="L1213" t="s">
        <v>1143</v>
      </c>
      <c r="M1213">
        <v>1</v>
      </c>
      <c r="N1213" t="s">
        <v>615</v>
      </c>
      <c r="O1213">
        <v>0</v>
      </c>
      <c r="P1213" t="s">
        <v>633</v>
      </c>
      <c r="Q1213" t="s">
        <v>626</v>
      </c>
      <c r="R1213">
        <v>2</v>
      </c>
      <c r="S1213">
        <v>1</v>
      </c>
      <c r="T1213" s="60">
        <v>38898</v>
      </c>
      <c r="U1213" s="60">
        <v>38898</v>
      </c>
      <c r="V1213" s="60">
        <v>38898</v>
      </c>
      <c r="W1213" t="s">
        <v>201</v>
      </c>
      <c r="X1213" t="s">
        <v>1159</v>
      </c>
      <c r="Y1213" t="s">
        <v>619</v>
      </c>
      <c r="Z1213">
        <v>3.5000000000000003E-2</v>
      </c>
      <c r="AA1213">
        <v>7.9999998000000003E-2</v>
      </c>
      <c r="AB1213">
        <v>1</v>
      </c>
      <c r="AC1213">
        <v>0</v>
      </c>
      <c r="AD1213">
        <v>4</v>
      </c>
      <c r="AE1213">
        <v>1</v>
      </c>
      <c r="AF1213">
        <v>1</v>
      </c>
      <c r="AG1213">
        <v>30</v>
      </c>
      <c r="BP1213" s="60">
        <v>38898</v>
      </c>
      <c r="BQ1213">
        <v>9423000</v>
      </c>
      <c r="BR1213">
        <v>12327000</v>
      </c>
      <c r="BS1213">
        <v>0.76400000000000001</v>
      </c>
      <c r="BT1213">
        <v>2974000</v>
      </c>
      <c r="BV1213">
        <v>2553000</v>
      </c>
      <c r="BW1213">
        <v>272358.40999999997</v>
      </c>
      <c r="BX1213">
        <v>0.87</v>
      </c>
      <c r="BY1213">
        <v>0</v>
      </c>
      <c r="BZ1213">
        <v>0</v>
      </c>
      <c r="CA1213">
        <v>0</v>
      </c>
      <c r="CC1213">
        <v>0.13200000000000001</v>
      </c>
      <c r="CE1213">
        <v>0.13400000000000001</v>
      </c>
      <c r="CG1213">
        <v>6.4999998000000003E-2</v>
      </c>
      <c r="CJ1213">
        <v>8.6000003000000005E-2</v>
      </c>
      <c r="CR1213">
        <v>0</v>
      </c>
      <c r="CS1213">
        <v>0</v>
      </c>
      <c r="CT1213">
        <v>0</v>
      </c>
      <c r="CU1213">
        <v>0</v>
      </c>
      <c r="CV1213">
        <v>0.64699996000000004</v>
      </c>
      <c r="CW1213">
        <v>0.45200002</v>
      </c>
      <c r="CX1213">
        <v>0.19499999000000001</v>
      </c>
      <c r="CY1213">
        <v>0.20999999</v>
      </c>
      <c r="CZ1213">
        <v>0</v>
      </c>
      <c r="DA1213">
        <v>0</v>
      </c>
      <c r="DB1213">
        <v>0.112</v>
      </c>
      <c r="DC1213">
        <v>5.0000000000000001E-3</v>
      </c>
      <c r="DD1213">
        <v>2.5999998999999999E-2</v>
      </c>
      <c r="DE1213">
        <v>0</v>
      </c>
      <c r="DF1213">
        <v>2007</v>
      </c>
      <c r="DG1213">
        <v>0.1673</v>
      </c>
      <c r="DH1213">
        <v>0.1</v>
      </c>
      <c r="DI1213">
        <v>6.7299998999999999E-2</v>
      </c>
      <c r="DJ1213">
        <v>0.10680000000000001</v>
      </c>
      <c r="DK1213">
        <v>0.20680000000000001</v>
      </c>
      <c r="DR1213">
        <v>0</v>
      </c>
      <c r="DS1213">
        <v>0</v>
      </c>
      <c r="DT1213">
        <v>0</v>
      </c>
      <c r="DU1213">
        <v>0</v>
      </c>
      <c r="DV1213">
        <v>123266</v>
      </c>
      <c r="DW1213">
        <v>2553272.5</v>
      </c>
      <c r="DX1213">
        <v>47.099997999999999</v>
      </c>
      <c r="DY1213">
        <v>9.3000001999999995</v>
      </c>
      <c r="DZ1213">
        <v>20.714001</v>
      </c>
      <c r="EA1213">
        <v>10183</v>
      </c>
      <c r="EC1213">
        <v>62521</v>
      </c>
      <c r="ED1213">
        <v>566770.88</v>
      </c>
      <c r="EE1213">
        <v>73.300003000000004</v>
      </c>
      <c r="EF1213">
        <v>9.0649996000000002</v>
      </c>
      <c r="EG1213">
        <v>53041</v>
      </c>
      <c r="EH1213">
        <v>478917.25</v>
      </c>
      <c r="EI1213">
        <v>74.5</v>
      </c>
      <c r="EJ1213">
        <v>9.0290002999999999</v>
      </c>
      <c r="EN1213">
        <v>5260</v>
      </c>
      <c r="EO1213">
        <v>62845.66</v>
      </c>
      <c r="EP1213">
        <v>4220</v>
      </c>
      <c r="ES1213">
        <v>0</v>
      </c>
      <c r="EV1213">
        <v>195970</v>
      </c>
      <c r="EW1213">
        <v>0</v>
      </c>
      <c r="EX1213">
        <v>0</v>
      </c>
      <c r="FB1213">
        <v>6006232</v>
      </c>
      <c r="FN1213">
        <v>-597.05100000000004</v>
      </c>
      <c r="FP1213">
        <v>272615.88</v>
      </c>
      <c r="FQ1213">
        <v>234875.17</v>
      </c>
      <c r="FV1213">
        <v>4737.7231000000002</v>
      </c>
      <c r="FW1213">
        <v>512228.75</v>
      </c>
      <c r="FX1213">
        <v>849156.81</v>
      </c>
      <c r="GB1213">
        <v>276159.56</v>
      </c>
      <c r="GL1213">
        <v>-47141.379000000001</v>
      </c>
      <c r="GM1213">
        <v>27723.217000000001</v>
      </c>
      <c r="GN1213">
        <v>-25111.24</v>
      </c>
      <c r="GO1213">
        <v>-24514.188999999998</v>
      </c>
      <c r="GQ1213">
        <v>1593015.8</v>
      </c>
      <c r="GR1213">
        <v>-569027.75</v>
      </c>
      <c r="GS1213">
        <v>-481929.59</v>
      </c>
      <c r="GT1213">
        <v>-62669.472999999998</v>
      </c>
      <c r="GW1213">
        <v>-24428.703000000001</v>
      </c>
      <c r="HA1213">
        <v>-31037.062999999998</v>
      </c>
      <c r="HB1213">
        <v>-17416.738000000001</v>
      </c>
      <c r="HD1213">
        <v>-7715.3770000000004</v>
      </c>
      <c r="HE1213">
        <v>-625196.93999999994</v>
      </c>
      <c r="HG1213">
        <v>9833949</v>
      </c>
    </row>
    <row r="1214" spans="1:215" x14ac:dyDescent="0.25">
      <c r="A1214">
        <v>87</v>
      </c>
      <c r="B1214" t="s">
        <v>1156</v>
      </c>
      <c r="C1214">
        <v>2007</v>
      </c>
      <c r="E1214" t="s">
        <v>1157</v>
      </c>
      <c r="F1214">
        <v>1937</v>
      </c>
      <c r="G1214">
        <v>0</v>
      </c>
      <c r="I1214">
        <v>0</v>
      </c>
      <c r="J1214" t="s">
        <v>1142</v>
      </c>
      <c r="K1214" t="s">
        <v>1143</v>
      </c>
      <c r="L1214" t="s">
        <v>1143</v>
      </c>
      <c r="M1214">
        <v>1</v>
      </c>
      <c r="N1214" t="s">
        <v>615</v>
      </c>
      <c r="O1214">
        <v>0</v>
      </c>
      <c r="P1214" t="s">
        <v>633</v>
      </c>
      <c r="Q1214" t="s">
        <v>626</v>
      </c>
      <c r="R1214">
        <v>2</v>
      </c>
      <c r="S1214">
        <v>1</v>
      </c>
      <c r="T1214" s="60">
        <v>39263</v>
      </c>
      <c r="U1214" s="60">
        <v>39263</v>
      </c>
      <c r="V1214" s="60">
        <v>39263</v>
      </c>
      <c r="W1214" t="s">
        <v>201</v>
      </c>
      <c r="X1214" t="s">
        <v>744</v>
      </c>
      <c r="Y1214" t="s">
        <v>619</v>
      </c>
      <c r="Z1214">
        <v>3.5000000000000003E-2</v>
      </c>
      <c r="AA1214">
        <v>7.9999998000000003E-2</v>
      </c>
      <c r="AB1214">
        <v>1</v>
      </c>
      <c r="AC1214">
        <v>0</v>
      </c>
      <c r="AD1214">
        <v>4</v>
      </c>
      <c r="AE1214">
        <v>1</v>
      </c>
      <c r="AF1214">
        <v>1</v>
      </c>
      <c r="AG1214">
        <v>29</v>
      </c>
      <c r="BP1214" s="60">
        <v>39263</v>
      </c>
      <c r="BQ1214">
        <v>10513000</v>
      </c>
      <c r="BR1214">
        <v>13004000</v>
      </c>
      <c r="BS1214">
        <v>0.80800002999999998</v>
      </c>
      <c r="BT1214">
        <v>2562000</v>
      </c>
      <c r="BV1214">
        <v>2603000</v>
      </c>
      <c r="BW1214">
        <v>260779.63</v>
      </c>
      <c r="BX1214">
        <v>0.89999998000000003</v>
      </c>
      <c r="BY1214">
        <v>0</v>
      </c>
      <c r="BZ1214">
        <v>0</v>
      </c>
      <c r="CA1214">
        <v>0</v>
      </c>
      <c r="CC1214">
        <v>0.19299999000000001</v>
      </c>
      <c r="CE1214">
        <v>0.14300001000000001</v>
      </c>
      <c r="CG1214">
        <v>0.12100001000000001</v>
      </c>
      <c r="CJ1214">
        <v>8.6000003000000005E-2</v>
      </c>
      <c r="CR1214">
        <v>0</v>
      </c>
      <c r="CS1214">
        <v>0</v>
      </c>
      <c r="CT1214">
        <v>0</v>
      </c>
      <c r="CU1214">
        <v>0</v>
      </c>
      <c r="CV1214">
        <v>0.62199998000000001</v>
      </c>
      <c r="CW1214">
        <v>0.30399999</v>
      </c>
      <c r="CX1214">
        <v>0.31799999000000001</v>
      </c>
      <c r="CY1214">
        <v>0.23400000000000001</v>
      </c>
      <c r="CZ1214">
        <v>0</v>
      </c>
      <c r="DA1214">
        <v>0</v>
      </c>
      <c r="DB1214">
        <v>9.8000005000000001E-2</v>
      </c>
      <c r="DC1214">
        <v>0.01</v>
      </c>
      <c r="DD1214">
        <v>3.5999997999999998E-2</v>
      </c>
      <c r="DE1214">
        <v>0</v>
      </c>
      <c r="DF1214">
        <v>2008</v>
      </c>
      <c r="DG1214">
        <v>0.15840000000000001</v>
      </c>
      <c r="DH1214">
        <v>0.1</v>
      </c>
      <c r="DI1214">
        <v>5.8400001E-2</v>
      </c>
      <c r="DJ1214">
        <v>9.8199992999999999E-2</v>
      </c>
      <c r="DK1214">
        <v>0.19819999999999999</v>
      </c>
      <c r="DR1214">
        <v>0</v>
      </c>
      <c r="DS1214">
        <v>0</v>
      </c>
      <c r="DT1214">
        <v>0</v>
      </c>
      <c r="DU1214">
        <v>0</v>
      </c>
      <c r="DV1214">
        <v>123013</v>
      </c>
      <c r="DW1214">
        <v>2603300.2999999998</v>
      </c>
      <c r="DX1214">
        <v>47.5</v>
      </c>
      <c r="DY1214">
        <v>9.3999995999999992</v>
      </c>
      <c r="DZ1214">
        <v>21.163</v>
      </c>
      <c r="EA1214">
        <v>10681</v>
      </c>
      <c r="EC1214">
        <v>63529</v>
      </c>
      <c r="ED1214">
        <v>607386.13</v>
      </c>
      <c r="EE1214">
        <v>73.800003000000004</v>
      </c>
      <c r="EF1214">
        <v>9.5609999000000006</v>
      </c>
      <c r="EG1214">
        <v>54000</v>
      </c>
      <c r="EH1214">
        <v>515226.34</v>
      </c>
      <c r="EI1214">
        <v>75</v>
      </c>
      <c r="EJ1214">
        <v>9.5410003999999997</v>
      </c>
      <c r="EN1214">
        <v>5294</v>
      </c>
      <c r="EO1214">
        <v>66210.656000000003</v>
      </c>
      <c r="EP1214">
        <v>4235</v>
      </c>
      <c r="ES1214">
        <v>0</v>
      </c>
      <c r="EV1214">
        <v>197223</v>
      </c>
      <c r="EW1214">
        <v>0</v>
      </c>
      <c r="EX1214">
        <v>0</v>
      </c>
      <c r="FB1214">
        <v>6413163.5</v>
      </c>
      <c r="FI1214">
        <v>12097591</v>
      </c>
      <c r="FN1214">
        <v>-618.47299999999996</v>
      </c>
      <c r="FP1214">
        <v>276759.38</v>
      </c>
      <c r="FQ1214">
        <v>232846.34</v>
      </c>
      <c r="FW1214">
        <v>509605.72</v>
      </c>
      <c r="FX1214">
        <v>1619178.6</v>
      </c>
      <c r="GB1214">
        <v>296284.59000000003</v>
      </c>
      <c r="GL1214">
        <v>-55167.112999999998</v>
      </c>
      <c r="GM1214">
        <v>40590.902000000002</v>
      </c>
      <c r="GN1214">
        <v>-37660.211000000003</v>
      </c>
      <c r="GO1214">
        <v>-37041.733999999997</v>
      </c>
      <c r="GQ1214">
        <v>2372832.5</v>
      </c>
      <c r="GR1214">
        <v>-606753.38</v>
      </c>
      <c r="GS1214">
        <v>-514824.47</v>
      </c>
      <c r="GT1214">
        <v>-66278.491999999998</v>
      </c>
      <c r="GW1214">
        <v>-25650.403999999999</v>
      </c>
      <c r="HA1214">
        <v>-33638.741999999998</v>
      </c>
      <c r="HB1214">
        <v>-17453.275000000001</v>
      </c>
      <c r="HD1214">
        <v>-2873.7548999999999</v>
      </c>
      <c r="HE1214">
        <v>-660719.13</v>
      </c>
      <c r="HG1214">
        <v>11546062</v>
      </c>
    </row>
    <row r="1215" spans="1:215" x14ac:dyDescent="0.25">
      <c r="A1215">
        <v>87</v>
      </c>
      <c r="B1215" t="s">
        <v>1156</v>
      </c>
      <c r="C1215">
        <v>2008</v>
      </c>
      <c r="E1215" t="s">
        <v>1157</v>
      </c>
      <c r="F1215">
        <v>1937</v>
      </c>
      <c r="G1215">
        <v>0</v>
      </c>
      <c r="I1215">
        <v>0</v>
      </c>
      <c r="J1215" t="s">
        <v>1142</v>
      </c>
      <c r="K1215" t="s">
        <v>1143</v>
      </c>
      <c r="L1215" t="s">
        <v>1143</v>
      </c>
      <c r="M1215">
        <v>1</v>
      </c>
      <c r="N1215" t="s">
        <v>615</v>
      </c>
      <c r="O1215">
        <v>0</v>
      </c>
      <c r="P1215" t="s">
        <v>633</v>
      </c>
      <c r="Q1215" t="s">
        <v>626</v>
      </c>
      <c r="R1215">
        <v>2</v>
      </c>
      <c r="S1215">
        <v>1</v>
      </c>
      <c r="T1215" s="60">
        <v>39629</v>
      </c>
      <c r="U1215" s="60">
        <v>39629</v>
      </c>
      <c r="V1215" s="60">
        <v>39629</v>
      </c>
      <c r="W1215" t="s">
        <v>201</v>
      </c>
      <c r="X1215" t="s">
        <v>744</v>
      </c>
      <c r="Y1215" t="s">
        <v>627</v>
      </c>
      <c r="Z1215">
        <v>3.5000000000000003E-2</v>
      </c>
      <c r="AA1215">
        <v>7.9999998000000003E-2</v>
      </c>
      <c r="AB1215">
        <v>1</v>
      </c>
      <c r="AC1215">
        <v>0</v>
      </c>
      <c r="AD1215">
        <v>4</v>
      </c>
      <c r="AE1215">
        <v>1</v>
      </c>
      <c r="AF1215">
        <v>3</v>
      </c>
      <c r="AG1215">
        <v>28</v>
      </c>
      <c r="BP1215" s="60">
        <v>39629</v>
      </c>
      <c r="BQ1215">
        <v>11218000</v>
      </c>
      <c r="BR1215">
        <v>13674000</v>
      </c>
      <c r="BS1215">
        <v>0.81999999000000001</v>
      </c>
      <c r="BT1215">
        <v>2456000</v>
      </c>
      <c r="BV1215">
        <v>2873000</v>
      </c>
      <c r="BW1215">
        <v>242314.84</v>
      </c>
      <c r="BX1215">
        <v>1</v>
      </c>
      <c r="BY1215">
        <v>0</v>
      </c>
      <c r="BZ1215">
        <v>0</v>
      </c>
      <c r="CA1215">
        <v>0</v>
      </c>
      <c r="CC1215">
        <v>-5.3000002999999997E-2</v>
      </c>
      <c r="CE1215">
        <v>8.6000003000000005E-2</v>
      </c>
      <c r="CG1215">
        <v>0.105</v>
      </c>
      <c r="CJ1215">
        <v>6.1999999E-2</v>
      </c>
      <c r="CR1215">
        <v>0</v>
      </c>
      <c r="CS1215">
        <v>0</v>
      </c>
      <c r="CT1215">
        <v>0</v>
      </c>
      <c r="CU1215">
        <v>0</v>
      </c>
      <c r="CV1215">
        <v>0.56700002999999999</v>
      </c>
      <c r="CW1215">
        <v>0.26499999000000002</v>
      </c>
      <c r="CX1215">
        <v>0.30200001999999998</v>
      </c>
      <c r="CY1215">
        <v>0.245</v>
      </c>
      <c r="CZ1215">
        <v>0</v>
      </c>
      <c r="DA1215">
        <v>0</v>
      </c>
      <c r="DB1215">
        <v>0.11799999999999999</v>
      </c>
      <c r="DC1215">
        <v>1.0999999999999999E-2</v>
      </c>
      <c r="DD1215">
        <v>5.8999999999999997E-2</v>
      </c>
      <c r="DE1215">
        <v>0</v>
      </c>
      <c r="DF1215">
        <v>2009</v>
      </c>
      <c r="DG1215">
        <v>0.14080000000000001</v>
      </c>
      <c r="DH1215">
        <v>0.1</v>
      </c>
      <c r="DI1215">
        <v>4.0799997999999997E-2</v>
      </c>
      <c r="DJ1215">
        <v>9.8400003999999999E-2</v>
      </c>
      <c r="DK1215">
        <v>0.19840000999999999</v>
      </c>
      <c r="DR1215">
        <v>0</v>
      </c>
      <c r="DS1215">
        <v>0</v>
      </c>
      <c r="DT1215">
        <v>0</v>
      </c>
      <c r="DU1215">
        <v>0</v>
      </c>
      <c r="DV1215">
        <v>124370</v>
      </c>
      <c r="DW1215">
        <v>2651801</v>
      </c>
      <c r="DX1215">
        <v>47.599997999999999</v>
      </c>
      <c r="DY1215">
        <v>9.3999995999999992</v>
      </c>
      <c r="DZ1215">
        <v>21.322001</v>
      </c>
      <c r="EA1215">
        <v>11257</v>
      </c>
      <c r="EC1215">
        <v>64818</v>
      </c>
      <c r="ED1215">
        <v>652373.56000000006</v>
      </c>
      <c r="EE1215">
        <v>73.400002000000001</v>
      </c>
      <c r="EF1215">
        <v>10.065</v>
      </c>
      <c r="EG1215">
        <v>55244</v>
      </c>
      <c r="EH1215">
        <v>555630.81000000006</v>
      </c>
      <c r="EI1215">
        <v>74.5</v>
      </c>
      <c r="EJ1215">
        <v>10.058</v>
      </c>
      <c r="EN1215">
        <v>5315</v>
      </c>
      <c r="EO1215">
        <v>69475.116999999998</v>
      </c>
      <c r="EP1215">
        <v>4259</v>
      </c>
      <c r="ES1215">
        <v>0</v>
      </c>
      <c r="EV1215">
        <v>200445</v>
      </c>
      <c r="EW1215">
        <v>0</v>
      </c>
      <c r="EX1215">
        <v>0</v>
      </c>
      <c r="FB1215">
        <v>6872966.5</v>
      </c>
      <c r="FI1215">
        <v>11186151</v>
      </c>
      <c r="FN1215">
        <v>-901.62099999999998</v>
      </c>
      <c r="FP1215">
        <v>284910.5</v>
      </c>
      <c r="FQ1215">
        <v>259394.72</v>
      </c>
      <c r="FW1215">
        <v>544305.18999999994</v>
      </c>
      <c r="FX1215">
        <v>-1004879.9</v>
      </c>
      <c r="GB1215">
        <v>342030.66</v>
      </c>
      <c r="GL1215">
        <v>-73403.429999999993</v>
      </c>
      <c r="GM1215">
        <v>36312.101999999999</v>
      </c>
      <c r="GN1215">
        <v>-31586.859</v>
      </c>
      <c r="GO1215">
        <v>-30685.238000000001</v>
      </c>
      <c r="GQ1215">
        <v>-187222.27</v>
      </c>
      <c r="GR1215">
        <v>-650991.5</v>
      </c>
      <c r="GS1215">
        <v>-554521.06000000006</v>
      </c>
      <c r="GT1215">
        <v>-69632.983999999997</v>
      </c>
      <c r="GW1215">
        <v>-26837.463</v>
      </c>
      <c r="HA1215">
        <v>-38907.917999999998</v>
      </c>
      <c r="HB1215">
        <v>-17652.664000000001</v>
      </c>
      <c r="HD1215">
        <v>-4723.3032000000003</v>
      </c>
      <c r="HE1215">
        <v>-712275.38</v>
      </c>
      <c r="HG1215">
        <v>10646564</v>
      </c>
    </row>
    <row r="1216" spans="1:215" x14ac:dyDescent="0.25">
      <c r="A1216">
        <v>87</v>
      </c>
      <c r="B1216" t="s">
        <v>1156</v>
      </c>
      <c r="C1216">
        <v>2009</v>
      </c>
      <c r="E1216" t="s">
        <v>1157</v>
      </c>
      <c r="F1216">
        <v>1937</v>
      </c>
      <c r="G1216">
        <v>0</v>
      </c>
      <c r="I1216">
        <v>0</v>
      </c>
      <c r="J1216" t="s">
        <v>1142</v>
      </c>
      <c r="K1216" t="s">
        <v>1143</v>
      </c>
      <c r="L1216" t="s">
        <v>1143</v>
      </c>
      <c r="M1216">
        <v>1</v>
      </c>
      <c r="N1216" t="s">
        <v>615</v>
      </c>
      <c r="O1216">
        <v>0</v>
      </c>
      <c r="P1216" t="s">
        <v>633</v>
      </c>
      <c r="Q1216" t="s">
        <v>626</v>
      </c>
      <c r="R1216">
        <v>2</v>
      </c>
      <c r="S1216">
        <v>1</v>
      </c>
      <c r="T1216" s="60">
        <v>39994</v>
      </c>
      <c r="U1216" s="60">
        <v>39994</v>
      </c>
      <c r="V1216" s="60">
        <v>39994</v>
      </c>
      <c r="W1216" t="s">
        <v>201</v>
      </c>
      <c r="X1216" t="s">
        <v>744</v>
      </c>
      <c r="Y1216" t="s">
        <v>627</v>
      </c>
      <c r="Z1216">
        <v>3.5000000000000003E-2</v>
      </c>
      <c r="AA1216">
        <v>7.9999998000000003E-2</v>
      </c>
      <c r="AB1216">
        <v>1</v>
      </c>
      <c r="AC1216">
        <v>0</v>
      </c>
      <c r="AD1216">
        <v>4</v>
      </c>
      <c r="AE1216">
        <v>1</v>
      </c>
      <c r="AF1216">
        <v>3</v>
      </c>
      <c r="AG1216">
        <v>30</v>
      </c>
      <c r="BP1216" s="60">
        <v>39994</v>
      </c>
      <c r="BQ1216">
        <v>9704000</v>
      </c>
      <c r="BR1216">
        <v>14190000</v>
      </c>
      <c r="BS1216">
        <v>0.68400002000000004</v>
      </c>
      <c r="BT1216">
        <v>4486000</v>
      </c>
      <c r="BV1216">
        <v>2787000</v>
      </c>
      <c r="BW1216">
        <v>268645.84000000003</v>
      </c>
      <c r="BX1216">
        <v>1</v>
      </c>
      <c r="BY1216">
        <v>0</v>
      </c>
      <c r="BZ1216">
        <v>0</v>
      </c>
      <c r="CA1216">
        <v>0</v>
      </c>
      <c r="CC1216">
        <v>-0.21799999</v>
      </c>
      <c r="CE1216">
        <v>-4.0999997000000003E-2</v>
      </c>
      <c r="CG1216">
        <v>0.02</v>
      </c>
      <c r="CJ1216">
        <v>2.4E-2</v>
      </c>
      <c r="CR1216">
        <v>0</v>
      </c>
      <c r="CS1216">
        <v>0</v>
      </c>
      <c r="CT1216">
        <v>0</v>
      </c>
      <c r="CU1216">
        <v>0</v>
      </c>
      <c r="CV1216">
        <v>0.54300004000000002</v>
      </c>
      <c r="CW1216">
        <v>0.27599998999999997</v>
      </c>
      <c r="CX1216">
        <v>0.26700002</v>
      </c>
      <c r="CY1216">
        <v>0.24700000999999999</v>
      </c>
      <c r="CZ1216">
        <v>0</v>
      </c>
      <c r="DA1216">
        <v>0</v>
      </c>
      <c r="DB1216">
        <v>0.105</v>
      </c>
      <c r="DC1216">
        <v>2.7000000999999999E-2</v>
      </c>
      <c r="DD1216">
        <v>7.8000001999999999E-2</v>
      </c>
      <c r="DE1216">
        <v>0</v>
      </c>
      <c r="DF1216">
        <v>2010</v>
      </c>
      <c r="DG1216">
        <v>0.13859999000000001</v>
      </c>
      <c r="DH1216">
        <v>0.1</v>
      </c>
      <c r="DI1216">
        <v>3.8599998000000003E-2</v>
      </c>
      <c r="DJ1216">
        <v>0.13539999999999999</v>
      </c>
      <c r="DK1216">
        <v>0.23540000999999999</v>
      </c>
      <c r="DR1216">
        <v>0</v>
      </c>
      <c r="DS1216">
        <v>0</v>
      </c>
      <c r="DT1216">
        <v>0</v>
      </c>
      <c r="DU1216">
        <v>0</v>
      </c>
      <c r="DV1216">
        <v>125465</v>
      </c>
      <c r="DW1216">
        <v>2787391</v>
      </c>
      <c r="DX1216">
        <v>47.900002000000001</v>
      </c>
      <c r="DY1216">
        <v>9.5</v>
      </c>
      <c r="DZ1216">
        <v>22.216000000000001</v>
      </c>
      <c r="EA1216">
        <v>11911</v>
      </c>
      <c r="EC1216">
        <v>65757</v>
      </c>
      <c r="ED1216">
        <v>693839</v>
      </c>
      <c r="EE1216">
        <v>73.900002000000001</v>
      </c>
      <c r="EF1216">
        <v>10.552</v>
      </c>
      <c r="EG1216">
        <v>56160</v>
      </c>
      <c r="EH1216">
        <v>592967.5</v>
      </c>
      <c r="EI1216">
        <v>75</v>
      </c>
      <c r="EJ1216">
        <v>10.558999999999999</v>
      </c>
      <c r="EN1216">
        <v>5310</v>
      </c>
      <c r="EO1216">
        <v>72251.577999999994</v>
      </c>
      <c r="EP1216">
        <v>4287</v>
      </c>
      <c r="ES1216">
        <v>0</v>
      </c>
      <c r="EV1216">
        <v>203133</v>
      </c>
      <c r="EW1216">
        <v>0</v>
      </c>
      <c r="EX1216">
        <v>0</v>
      </c>
      <c r="FB1216">
        <v>7273340.5</v>
      </c>
      <c r="FI1216">
        <v>8510567</v>
      </c>
      <c r="FN1216">
        <v>-860.25800000000004</v>
      </c>
      <c r="FP1216">
        <v>295788.56</v>
      </c>
      <c r="FQ1216">
        <v>268645.84000000003</v>
      </c>
      <c r="FW1216">
        <v>564434.38</v>
      </c>
      <c r="FX1216">
        <v>-2597109.2999999998</v>
      </c>
      <c r="GB1216">
        <v>257786.94</v>
      </c>
      <c r="GL1216">
        <v>-63289.059000000001</v>
      </c>
      <c r="GM1216">
        <v>-25595.918000000001</v>
      </c>
      <c r="GN1216">
        <v>-6618.4418999999998</v>
      </c>
      <c r="GO1216">
        <v>-5758.1841000000004</v>
      </c>
      <c r="GQ1216">
        <v>-1870391.4</v>
      </c>
      <c r="GR1216">
        <v>-696152.63</v>
      </c>
      <c r="GS1216">
        <v>-595262.06000000006</v>
      </c>
      <c r="GT1216">
        <v>-72571.593999999997</v>
      </c>
      <c r="GW1216">
        <v>-28318.932000000001</v>
      </c>
      <c r="HA1216">
        <v>-34213.065999999999</v>
      </c>
      <c r="HB1216">
        <v>-17694.009999999998</v>
      </c>
      <c r="HD1216">
        <v>-3224.0940000000001</v>
      </c>
      <c r="HE1216">
        <v>-751283.75</v>
      </c>
      <c r="HG1216">
        <v>8024889</v>
      </c>
    </row>
    <row r="1217" spans="1:215" x14ac:dyDescent="0.25">
      <c r="A1217">
        <v>87</v>
      </c>
      <c r="B1217" t="s">
        <v>1156</v>
      </c>
      <c r="C1217">
        <v>2010</v>
      </c>
      <c r="E1217" t="s">
        <v>1157</v>
      </c>
      <c r="F1217">
        <v>1937</v>
      </c>
      <c r="G1217">
        <v>0</v>
      </c>
      <c r="I1217">
        <v>0</v>
      </c>
      <c r="J1217" t="s">
        <v>1142</v>
      </c>
      <c r="K1217" t="s">
        <v>1143</v>
      </c>
      <c r="L1217" t="s">
        <v>1143</v>
      </c>
      <c r="M1217">
        <v>1</v>
      </c>
      <c r="N1217" t="s">
        <v>615</v>
      </c>
      <c r="O1217">
        <v>0</v>
      </c>
      <c r="P1217" t="s">
        <v>633</v>
      </c>
      <c r="Q1217" t="s">
        <v>626</v>
      </c>
      <c r="R1217">
        <v>2</v>
      </c>
      <c r="S1217">
        <v>1</v>
      </c>
      <c r="T1217" s="60">
        <v>40359</v>
      </c>
      <c r="U1217" s="60">
        <v>40359</v>
      </c>
      <c r="V1217" s="60">
        <v>40359</v>
      </c>
      <c r="W1217" t="s">
        <v>201</v>
      </c>
      <c r="X1217" t="s">
        <v>744</v>
      </c>
      <c r="Y1217" t="s">
        <v>627</v>
      </c>
      <c r="Z1217">
        <v>3.5000000000000003E-2</v>
      </c>
      <c r="AA1217">
        <v>7.9999998000000003E-2</v>
      </c>
      <c r="AB1217">
        <v>1</v>
      </c>
      <c r="AC1217">
        <v>0</v>
      </c>
      <c r="AD1217">
        <v>4</v>
      </c>
      <c r="AE1217">
        <v>1</v>
      </c>
      <c r="AF1217">
        <v>3</v>
      </c>
      <c r="AG1217">
        <v>29</v>
      </c>
      <c r="BP1217" s="60">
        <v>40359</v>
      </c>
      <c r="BQ1217">
        <v>10766000</v>
      </c>
      <c r="BR1217">
        <v>14823000</v>
      </c>
      <c r="BS1217">
        <v>0.72600001000000003</v>
      </c>
      <c r="BT1217">
        <v>4057000</v>
      </c>
      <c r="BV1217">
        <v>2843000</v>
      </c>
      <c r="BW1217">
        <v>378201.69</v>
      </c>
      <c r="BX1217">
        <v>1</v>
      </c>
      <c r="BY1217">
        <v>0</v>
      </c>
      <c r="BZ1217">
        <v>0</v>
      </c>
      <c r="CA1217">
        <v>0</v>
      </c>
      <c r="CC1217">
        <v>0.123</v>
      </c>
      <c r="CE1217">
        <v>-5.9999998999999998E-2</v>
      </c>
      <c r="CG1217">
        <v>2.4E-2</v>
      </c>
      <c r="CJ1217">
        <v>2.4E-2</v>
      </c>
      <c r="CR1217">
        <v>0</v>
      </c>
      <c r="CS1217">
        <v>0</v>
      </c>
      <c r="CT1217">
        <v>0</v>
      </c>
      <c r="CU1217">
        <v>0</v>
      </c>
      <c r="CV1217">
        <v>0.55000000999999998</v>
      </c>
      <c r="CW1217">
        <v>0.28999998999999999</v>
      </c>
      <c r="CX1217">
        <v>0.25999999000000001</v>
      </c>
      <c r="CY1217">
        <v>0.25799999000000001</v>
      </c>
      <c r="CZ1217">
        <v>0</v>
      </c>
      <c r="DA1217">
        <v>0</v>
      </c>
      <c r="DB1217">
        <v>9.1999999999999998E-2</v>
      </c>
      <c r="DC1217">
        <v>8.0000000000000002E-3</v>
      </c>
      <c r="DD1217">
        <v>9.1999999999999998E-2</v>
      </c>
      <c r="DE1217">
        <v>0</v>
      </c>
      <c r="DF1217">
        <v>2011</v>
      </c>
      <c r="DG1217">
        <v>0.13789999</v>
      </c>
      <c r="DH1217">
        <v>0.1</v>
      </c>
      <c r="DI1217">
        <v>3.7900001000000003E-2</v>
      </c>
      <c r="DJ1217">
        <v>0.12570000000000001</v>
      </c>
      <c r="DK1217">
        <v>0.22569998999999999</v>
      </c>
      <c r="DR1217">
        <v>0</v>
      </c>
      <c r="DS1217">
        <v>0</v>
      </c>
      <c r="DT1217">
        <v>0</v>
      </c>
      <c r="DU1217">
        <v>0</v>
      </c>
      <c r="DV1217">
        <v>126015</v>
      </c>
      <c r="DW1217">
        <v>2842660.3</v>
      </c>
      <c r="DX1217">
        <v>48.200001</v>
      </c>
      <c r="DY1217">
        <v>9.8000001999999995</v>
      </c>
      <c r="DZ1217">
        <v>22.558001000000001</v>
      </c>
      <c r="EA1217">
        <v>12270</v>
      </c>
      <c r="EC1217">
        <v>66127</v>
      </c>
      <c r="ED1217">
        <v>29859.717000000001</v>
      </c>
      <c r="EE1217">
        <v>74</v>
      </c>
      <c r="EF1217">
        <v>11.037000000000001</v>
      </c>
      <c r="EG1217">
        <v>56538</v>
      </c>
      <c r="EH1217">
        <v>625485</v>
      </c>
      <c r="EI1217">
        <v>75.099997999999999</v>
      </c>
      <c r="EJ1217">
        <v>11.063000000000001</v>
      </c>
      <c r="EN1217">
        <v>5264</v>
      </c>
      <c r="EO1217">
        <v>74043.429999999993</v>
      </c>
      <c r="EP1217">
        <v>4325</v>
      </c>
      <c r="ES1217">
        <v>0</v>
      </c>
      <c r="EV1217">
        <v>204412</v>
      </c>
      <c r="EW1217">
        <v>0</v>
      </c>
      <c r="EX1217">
        <v>0</v>
      </c>
      <c r="FB1217">
        <v>7603024</v>
      </c>
      <c r="FI1217">
        <v>9396935</v>
      </c>
      <c r="FN1217">
        <v>-374.863</v>
      </c>
      <c r="FP1217">
        <v>301649.65999999997</v>
      </c>
      <c r="FQ1217">
        <v>378201.69</v>
      </c>
      <c r="FW1217">
        <v>679851.31</v>
      </c>
      <c r="FX1217">
        <v>859242.56</v>
      </c>
      <c r="GB1217">
        <v>217116.89</v>
      </c>
      <c r="GL1217">
        <v>-72110.422000000006</v>
      </c>
      <c r="GM1217">
        <v>38582.023000000001</v>
      </c>
      <c r="GN1217">
        <v>-288.09399000000002</v>
      </c>
      <c r="GO1217">
        <v>86.768996999999999</v>
      </c>
      <c r="GQ1217">
        <v>1722394.3</v>
      </c>
      <c r="GR1217">
        <v>-734080.25</v>
      </c>
      <c r="GS1217">
        <v>-629474.13</v>
      </c>
      <c r="GT1217">
        <v>-74632.570000000007</v>
      </c>
      <c r="GW1217">
        <v>-29973.528999999999</v>
      </c>
      <c r="HA1217">
        <v>-37159.684000000001</v>
      </c>
      <c r="HB1217">
        <v>-17594.184000000001</v>
      </c>
      <c r="HD1217">
        <v>-5085.9228999999996</v>
      </c>
      <c r="HE1217">
        <v>-793920</v>
      </c>
      <c r="HG1217">
        <v>8953363</v>
      </c>
    </row>
    <row r="1218" spans="1:215" x14ac:dyDescent="0.25">
      <c r="A1218">
        <v>87</v>
      </c>
      <c r="B1218" t="s">
        <v>1156</v>
      </c>
      <c r="C1218">
        <v>2011</v>
      </c>
      <c r="E1218" t="s">
        <v>1157</v>
      </c>
      <c r="F1218">
        <v>1937</v>
      </c>
      <c r="G1218">
        <v>0</v>
      </c>
      <c r="I1218">
        <v>0</v>
      </c>
      <c r="J1218" t="s">
        <v>1142</v>
      </c>
      <c r="K1218" t="s">
        <v>1143</v>
      </c>
      <c r="L1218" t="s">
        <v>1143</v>
      </c>
      <c r="M1218">
        <v>1</v>
      </c>
      <c r="N1218" t="s">
        <v>615</v>
      </c>
      <c r="O1218">
        <v>0</v>
      </c>
      <c r="P1218" t="s">
        <v>633</v>
      </c>
      <c r="Q1218" t="s">
        <v>626</v>
      </c>
      <c r="R1218">
        <v>2</v>
      </c>
      <c r="S1218">
        <v>1</v>
      </c>
      <c r="T1218" s="60">
        <v>40724</v>
      </c>
      <c r="U1218" s="60">
        <v>40724</v>
      </c>
      <c r="V1218" s="60">
        <v>40724</v>
      </c>
      <c r="W1218" t="s">
        <v>201</v>
      </c>
      <c r="X1218" t="s">
        <v>744</v>
      </c>
      <c r="Y1218" t="s">
        <v>627</v>
      </c>
      <c r="Z1218">
        <v>3.2499999000000002E-2</v>
      </c>
      <c r="AA1218">
        <v>7.7500000999999999E-2</v>
      </c>
      <c r="AB1218">
        <v>1</v>
      </c>
      <c r="AC1218">
        <v>0</v>
      </c>
      <c r="AD1218">
        <v>4</v>
      </c>
      <c r="AE1218">
        <v>1</v>
      </c>
      <c r="AF1218">
        <v>3</v>
      </c>
      <c r="AG1218">
        <v>28</v>
      </c>
      <c r="BP1218" s="60">
        <v>40724</v>
      </c>
      <c r="BQ1218">
        <v>10378000</v>
      </c>
      <c r="BR1218">
        <v>15910000</v>
      </c>
      <c r="BS1218">
        <v>0.65199994999999999</v>
      </c>
      <c r="BT1218">
        <v>5532000</v>
      </c>
      <c r="BV1218">
        <v>2852000</v>
      </c>
      <c r="BW1218">
        <v>355959.31</v>
      </c>
      <c r="BX1218">
        <v>1</v>
      </c>
      <c r="BY1218">
        <v>0</v>
      </c>
      <c r="BZ1218">
        <v>0</v>
      </c>
      <c r="CA1218">
        <v>0</v>
      </c>
      <c r="CC1218">
        <v>0.20899999</v>
      </c>
      <c r="CE1218">
        <v>0.02</v>
      </c>
      <c r="CG1218">
        <v>3.6999999999999998E-2</v>
      </c>
      <c r="CJ1218">
        <v>5.0999998999999997E-2</v>
      </c>
      <c r="CR1218">
        <v>0</v>
      </c>
      <c r="CS1218">
        <v>0</v>
      </c>
      <c r="CT1218">
        <v>0</v>
      </c>
      <c r="CU1218">
        <v>0</v>
      </c>
      <c r="CV1218">
        <v>0.50900000000000001</v>
      </c>
      <c r="CW1218">
        <v>0.25400001</v>
      </c>
      <c r="CX1218">
        <v>0.255</v>
      </c>
      <c r="CY1218">
        <v>0.17399998999999999</v>
      </c>
      <c r="CZ1218">
        <v>0</v>
      </c>
      <c r="DA1218">
        <v>0</v>
      </c>
      <c r="DB1218">
        <v>9.3999997000000002E-2</v>
      </c>
      <c r="DC1218">
        <v>1.6000001E-2</v>
      </c>
      <c r="DD1218">
        <v>0.20699999999999999</v>
      </c>
      <c r="DE1218">
        <v>0</v>
      </c>
      <c r="DF1218">
        <v>2012</v>
      </c>
      <c r="DG1218">
        <v>0.1172</v>
      </c>
      <c r="DH1218">
        <v>0.1</v>
      </c>
      <c r="DI1218">
        <v>1.7200000999999999E-2</v>
      </c>
      <c r="DJ1218">
        <v>0.13450000000000001</v>
      </c>
      <c r="DK1218">
        <v>0.23450001000000001</v>
      </c>
      <c r="DR1218">
        <v>0</v>
      </c>
      <c r="DS1218">
        <v>0</v>
      </c>
      <c r="DT1218">
        <v>0</v>
      </c>
      <c r="DU1218">
        <v>0</v>
      </c>
      <c r="DV1218">
        <v>125337</v>
      </c>
      <c r="DW1218">
        <v>2852378.5</v>
      </c>
      <c r="DX1218">
        <v>48.400002000000001</v>
      </c>
      <c r="DY1218">
        <v>9.8999995999999992</v>
      </c>
      <c r="DZ1218">
        <v>22.757999000000002</v>
      </c>
      <c r="EA1218">
        <v>12410</v>
      </c>
      <c r="EC1218">
        <v>67221</v>
      </c>
      <c r="ED1218">
        <v>777910.94</v>
      </c>
      <c r="EE1218">
        <v>74</v>
      </c>
      <c r="EF1218">
        <v>11.571999999999999</v>
      </c>
      <c r="EG1218">
        <v>57566</v>
      </c>
      <c r="EH1218">
        <v>669058.68999999994</v>
      </c>
      <c r="EI1218">
        <v>75.099997999999999</v>
      </c>
      <c r="EJ1218">
        <v>11.622</v>
      </c>
      <c r="EN1218">
        <v>5278</v>
      </c>
      <c r="EO1218">
        <v>77028.733999999997</v>
      </c>
      <c r="EP1218">
        <v>4377</v>
      </c>
      <c r="ES1218">
        <v>0</v>
      </c>
      <c r="EV1218">
        <v>204968</v>
      </c>
      <c r="EW1218">
        <v>0</v>
      </c>
      <c r="EX1218">
        <v>0</v>
      </c>
      <c r="FB1218">
        <v>8239749.5</v>
      </c>
      <c r="FI1218">
        <v>10974881</v>
      </c>
      <c r="FN1218">
        <v>-374.98500000000001</v>
      </c>
      <c r="FP1218">
        <v>303114.25</v>
      </c>
      <c r="FQ1218">
        <v>355959.31</v>
      </c>
      <c r="FW1218">
        <v>659073.56000000006</v>
      </c>
      <c r="FX1218">
        <v>1571277</v>
      </c>
      <c r="GB1218">
        <v>231036.63</v>
      </c>
      <c r="GL1218">
        <v>-81281.664000000004</v>
      </c>
      <c r="GM1218">
        <v>1315.1378999999999</v>
      </c>
      <c r="GN1218">
        <v>407.22800000000001</v>
      </c>
      <c r="GO1218">
        <v>782.21301000000005</v>
      </c>
      <c r="GQ1218">
        <v>2381828</v>
      </c>
      <c r="GR1218">
        <v>-784875.31</v>
      </c>
      <c r="GS1218">
        <v>-675549.31</v>
      </c>
      <c r="GT1218">
        <v>-77524.937999999995</v>
      </c>
      <c r="GW1218">
        <v>-31801.044999999998</v>
      </c>
      <c r="HA1218">
        <v>-42223.737999999998</v>
      </c>
      <c r="HB1218">
        <v>-18622.303</v>
      </c>
      <c r="HD1218">
        <v>-6394.0752000000002</v>
      </c>
      <c r="HE1218">
        <v>-852115.38</v>
      </c>
      <c r="HG1218">
        <v>10483076</v>
      </c>
    </row>
    <row r="1219" spans="1:215" x14ac:dyDescent="0.25">
      <c r="A1219">
        <v>87</v>
      </c>
      <c r="B1219" t="s">
        <v>1156</v>
      </c>
      <c r="C1219">
        <v>2012</v>
      </c>
      <c r="E1219" t="s">
        <v>1157</v>
      </c>
      <c r="F1219">
        <v>1937</v>
      </c>
      <c r="G1219">
        <v>0</v>
      </c>
      <c r="I1219">
        <v>0</v>
      </c>
      <c r="J1219" t="s">
        <v>1142</v>
      </c>
      <c r="K1219" t="s">
        <v>1143</v>
      </c>
      <c r="L1219" t="s">
        <v>1143</v>
      </c>
      <c r="M1219">
        <v>1</v>
      </c>
      <c r="N1219" t="s">
        <v>615</v>
      </c>
      <c r="O1219">
        <v>0</v>
      </c>
      <c r="P1219" t="s">
        <v>633</v>
      </c>
      <c r="Q1219" t="s">
        <v>626</v>
      </c>
      <c r="R1219">
        <v>2</v>
      </c>
      <c r="S1219">
        <v>1</v>
      </c>
      <c r="T1219" s="60">
        <v>41090</v>
      </c>
      <c r="U1219" s="60">
        <v>41090</v>
      </c>
      <c r="V1219" s="60">
        <v>41090</v>
      </c>
      <c r="W1219" t="s">
        <v>201</v>
      </c>
      <c r="X1219" t="s">
        <v>744</v>
      </c>
      <c r="Y1219" t="s">
        <v>627</v>
      </c>
      <c r="Z1219">
        <v>3.2499999000000002E-2</v>
      </c>
      <c r="AA1219">
        <v>7.7500000999999999E-2</v>
      </c>
      <c r="AB1219">
        <v>1</v>
      </c>
      <c r="AC1219">
        <v>0</v>
      </c>
      <c r="AD1219">
        <v>4</v>
      </c>
      <c r="AE1219">
        <v>1</v>
      </c>
      <c r="AF1219">
        <v>3</v>
      </c>
      <c r="AG1219">
        <v>30</v>
      </c>
      <c r="BK1219">
        <v>3.9999999000000001E-2</v>
      </c>
      <c r="BM1219">
        <v>30</v>
      </c>
      <c r="BO1219">
        <v>3.9999999000000001E-2</v>
      </c>
      <c r="BP1219" s="60">
        <v>41090</v>
      </c>
      <c r="BQ1219">
        <v>10266000</v>
      </c>
      <c r="BR1219">
        <v>16338000</v>
      </c>
      <c r="BS1219">
        <v>0.62800001999999999</v>
      </c>
      <c r="BT1219">
        <v>6072000</v>
      </c>
      <c r="BV1219">
        <v>2788000</v>
      </c>
      <c r="BW1219">
        <v>376816.94</v>
      </c>
      <c r="BX1219">
        <v>1</v>
      </c>
      <c r="BY1219">
        <v>0</v>
      </c>
      <c r="BZ1219">
        <v>0</v>
      </c>
      <c r="CA1219">
        <v>0</v>
      </c>
      <c r="CC1219">
        <v>8.9999999999999993E-3</v>
      </c>
      <c r="CE1219">
        <v>0.111</v>
      </c>
      <c r="CG1219">
        <v>3.0000000000000001E-3</v>
      </c>
      <c r="CJ1219">
        <v>5.9999998999999998E-2</v>
      </c>
      <c r="CR1219">
        <v>0</v>
      </c>
      <c r="CS1219">
        <v>0</v>
      </c>
      <c r="CT1219">
        <v>0</v>
      </c>
      <c r="CU1219">
        <v>0</v>
      </c>
      <c r="CV1219">
        <v>0.46700001000000002</v>
      </c>
      <c r="CW1219">
        <v>0.245</v>
      </c>
      <c r="CX1219">
        <v>0.222</v>
      </c>
      <c r="CY1219">
        <v>0.184</v>
      </c>
      <c r="CZ1219">
        <v>0</v>
      </c>
      <c r="DA1219">
        <v>0</v>
      </c>
      <c r="DB1219">
        <v>0.10299999999999999</v>
      </c>
      <c r="DC1219">
        <v>0.01</v>
      </c>
      <c r="DD1219">
        <v>0.23599998999999999</v>
      </c>
      <c r="DE1219">
        <v>0</v>
      </c>
      <c r="DF1219">
        <v>2013</v>
      </c>
      <c r="DG1219">
        <v>0.11229999</v>
      </c>
      <c r="DH1219">
        <v>0.1</v>
      </c>
      <c r="DI1219">
        <v>1.2300001E-2</v>
      </c>
      <c r="DJ1219">
        <v>0.1384</v>
      </c>
      <c r="DK1219">
        <v>0.2384</v>
      </c>
      <c r="DR1219">
        <v>0</v>
      </c>
      <c r="DS1219">
        <v>0</v>
      </c>
      <c r="DT1219">
        <v>0</v>
      </c>
      <c r="DU1219">
        <v>0</v>
      </c>
      <c r="DV1219">
        <v>121811</v>
      </c>
      <c r="DW1219">
        <v>2788153.5</v>
      </c>
      <c r="DX1219">
        <v>48.700001</v>
      </c>
      <c r="DY1219">
        <v>10.1</v>
      </c>
      <c r="DZ1219">
        <v>22.888999999999999</v>
      </c>
      <c r="EA1219">
        <v>12610</v>
      </c>
      <c r="EC1219">
        <v>69038</v>
      </c>
      <c r="ED1219">
        <v>838076.56</v>
      </c>
      <c r="EE1219">
        <v>74</v>
      </c>
      <c r="EF1219">
        <v>12.138999999999999</v>
      </c>
      <c r="EG1219">
        <v>59286</v>
      </c>
      <c r="EH1219">
        <v>724407.63</v>
      </c>
      <c r="EI1219">
        <v>75</v>
      </c>
      <c r="EJ1219">
        <v>12.218999999999999</v>
      </c>
      <c r="EN1219">
        <v>5340</v>
      </c>
      <c r="EO1219">
        <v>80653.547000000006</v>
      </c>
      <c r="EP1219">
        <v>4412</v>
      </c>
      <c r="ES1219">
        <v>0</v>
      </c>
      <c r="EV1219">
        <v>203459</v>
      </c>
      <c r="EW1219">
        <v>0</v>
      </c>
      <c r="EX1219">
        <v>0</v>
      </c>
      <c r="EZ1219">
        <v>9977459</v>
      </c>
      <c r="FA1219">
        <v>592650.56000000006</v>
      </c>
      <c r="FB1219">
        <v>8874437</v>
      </c>
      <c r="FI1219">
        <v>10686769</v>
      </c>
      <c r="FN1219">
        <v>-547.92499999999995</v>
      </c>
      <c r="FP1219">
        <v>296974.15999999997</v>
      </c>
      <c r="FQ1219">
        <v>376816.94</v>
      </c>
      <c r="FW1219">
        <v>673791.06</v>
      </c>
      <c r="FX1219">
        <v>-179263.92</v>
      </c>
      <c r="GB1219">
        <v>216678.52</v>
      </c>
      <c r="GL1219">
        <v>-81018.891000000003</v>
      </c>
      <c r="GM1219">
        <v>4613.3681999999999</v>
      </c>
      <c r="GN1219">
        <v>980.51300000000003</v>
      </c>
      <c r="GO1219">
        <v>1528.4380000000001</v>
      </c>
      <c r="GQ1219">
        <v>635780.68999999994</v>
      </c>
      <c r="GR1219">
        <v>-845683.44</v>
      </c>
      <c r="GS1219">
        <v>-731236.38</v>
      </c>
      <c r="GT1219">
        <v>-81219.937999999995</v>
      </c>
      <c r="GW1219">
        <v>-33227.160000000003</v>
      </c>
      <c r="HA1219">
        <v>-47920.394999999997</v>
      </c>
      <c r="HB1219">
        <v>-19090.215</v>
      </c>
      <c r="HD1219">
        <v>-4976.8407999999999</v>
      </c>
      <c r="HE1219">
        <v>-917670.88</v>
      </c>
      <c r="HG1219">
        <v>10201186</v>
      </c>
    </row>
    <row r="1220" spans="1:215" x14ac:dyDescent="0.25">
      <c r="A1220">
        <v>87</v>
      </c>
      <c r="B1220" t="s">
        <v>1156</v>
      </c>
      <c r="C1220">
        <v>2013</v>
      </c>
      <c r="E1220" t="s">
        <v>1157</v>
      </c>
      <c r="F1220">
        <v>1937</v>
      </c>
      <c r="G1220">
        <v>0</v>
      </c>
      <c r="I1220">
        <v>0</v>
      </c>
      <c r="J1220" t="s">
        <v>1142</v>
      </c>
      <c r="K1220" t="s">
        <v>1143</v>
      </c>
      <c r="L1220" t="s">
        <v>1143</v>
      </c>
      <c r="M1220">
        <v>1</v>
      </c>
      <c r="N1220" t="s">
        <v>615</v>
      </c>
      <c r="O1220">
        <v>0</v>
      </c>
      <c r="P1220" t="s">
        <v>633</v>
      </c>
      <c r="Q1220" t="s">
        <v>626</v>
      </c>
      <c r="R1220">
        <v>2</v>
      </c>
      <c r="S1220">
        <v>1</v>
      </c>
      <c r="T1220" s="60">
        <v>41455</v>
      </c>
      <c r="U1220" s="60">
        <v>41455</v>
      </c>
      <c r="V1220" s="60">
        <v>41455</v>
      </c>
      <c r="W1220" t="s">
        <v>201</v>
      </c>
      <c r="X1220" t="s">
        <v>744</v>
      </c>
      <c r="Y1220" t="s">
        <v>627</v>
      </c>
      <c r="Z1220">
        <v>3.2499999000000002E-2</v>
      </c>
      <c r="AA1220">
        <v>7.7500000999999999E-2</v>
      </c>
      <c r="AB1220">
        <v>1</v>
      </c>
      <c r="AC1220">
        <v>0</v>
      </c>
      <c r="AD1220">
        <v>4</v>
      </c>
      <c r="AE1220">
        <v>1</v>
      </c>
      <c r="AF1220">
        <v>3</v>
      </c>
      <c r="AG1220">
        <v>29</v>
      </c>
      <c r="AI1220" t="s">
        <v>1160</v>
      </c>
      <c r="AO1220">
        <v>11679663</v>
      </c>
      <c r="AP1220">
        <v>11505141</v>
      </c>
      <c r="AQ1220">
        <v>-315131.69</v>
      </c>
      <c r="AR1220">
        <v>0</v>
      </c>
      <c r="AS1220">
        <v>0</v>
      </c>
      <c r="AT1220">
        <v>0</v>
      </c>
      <c r="AU1220">
        <v>1</v>
      </c>
      <c r="AV1220">
        <v>2</v>
      </c>
      <c r="AX1220">
        <v>0</v>
      </c>
      <c r="AY1220">
        <v>0.25</v>
      </c>
      <c r="AZ1220">
        <v>4</v>
      </c>
      <c r="BA1220">
        <v>0</v>
      </c>
      <c r="BB1220">
        <v>0</v>
      </c>
      <c r="BC1220">
        <v>4</v>
      </c>
      <c r="BD1220">
        <v>1</v>
      </c>
      <c r="BE1220">
        <v>1</v>
      </c>
      <c r="BF1220">
        <v>1.2</v>
      </c>
      <c r="BG1220">
        <v>0.80000000999999998</v>
      </c>
      <c r="BK1220">
        <v>3.9999999000000001E-2</v>
      </c>
      <c r="BM1220">
        <v>29</v>
      </c>
      <c r="BO1220">
        <v>3.9999999000000001E-2</v>
      </c>
      <c r="BP1220" s="60">
        <v>41455</v>
      </c>
      <c r="BQ1220">
        <v>10988000</v>
      </c>
      <c r="BR1220">
        <v>16826000</v>
      </c>
      <c r="BS1220">
        <v>0.65300005999999999</v>
      </c>
      <c r="BT1220">
        <v>5838000</v>
      </c>
      <c r="BV1220">
        <v>2747000</v>
      </c>
      <c r="BW1220">
        <v>380083.66</v>
      </c>
      <c r="BX1220">
        <v>1</v>
      </c>
      <c r="BY1220">
        <v>0</v>
      </c>
      <c r="BZ1220">
        <v>0</v>
      </c>
      <c r="CA1220">
        <v>0</v>
      </c>
      <c r="CC1220">
        <v>0.13699998999999999</v>
      </c>
      <c r="CE1220">
        <v>0.115</v>
      </c>
      <c r="CG1220">
        <v>3.9999999000000001E-2</v>
      </c>
      <c r="CJ1220">
        <v>7.2059646000000005E-2</v>
      </c>
      <c r="CS1220">
        <v>0</v>
      </c>
      <c r="CT1220">
        <v>0</v>
      </c>
      <c r="CU1220">
        <v>1</v>
      </c>
      <c r="CV1220">
        <v>0.48900001999999998</v>
      </c>
      <c r="CW1220">
        <v>0.24700000999999999</v>
      </c>
      <c r="CX1220">
        <v>0.24200000999999999</v>
      </c>
      <c r="CY1220">
        <v>0.16299999000000001</v>
      </c>
      <c r="CZ1220">
        <v>0</v>
      </c>
      <c r="DA1220">
        <v>0</v>
      </c>
      <c r="DB1220">
        <v>0.10299999999999999</v>
      </c>
      <c r="DC1220">
        <v>1.2999999E-2</v>
      </c>
      <c r="DD1220">
        <v>0.23100001000000001</v>
      </c>
      <c r="DE1220">
        <v>1E-3</v>
      </c>
      <c r="DF1220">
        <v>2014</v>
      </c>
      <c r="DG1220">
        <v>0.11300001</v>
      </c>
      <c r="DH1220">
        <v>0.1</v>
      </c>
      <c r="DI1220">
        <v>1.2999999E-2</v>
      </c>
      <c r="DJ1220">
        <v>0.13859999000000001</v>
      </c>
      <c r="DK1220">
        <v>0.23860000000000001</v>
      </c>
      <c r="DR1220">
        <v>0</v>
      </c>
      <c r="DS1220">
        <v>0</v>
      </c>
      <c r="DT1220">
        <v>0</v>
      </c>
      <c r="DU1220">
        <v>0</v>
      </c>
      <c r="DV1220">
        <v>121642</v>
      </c>
      <c r="DW1220">
        <v>2746827.5</v>
      </c>
      <c r="DZ1220">
        <v>22.580998999999998</v>
      </c>
      <c r="EA1220">
        <v>7246</v>
      </c>
      <c r="EC1220">
        <v>70771</v>
      </c>
      <c r="ED1220">
        <v>898267.63</v>
      </c>
      <c r="EF1220">
        <v>12.692595000000001</v>
      </c>
      <c r="EG1220">
        <v>60944</v>
      </c>
      <c r="EN1220">
        <v>5438</v>
      </c>
      <c r="EP1220">
        <v>4389</v>
      </c>
      <c r="ES1220">
        <v>0</v>
      </c>
      <c r="EV1220">
        <v>199659</v>
      </c>
      <c r="EW1220">
        <v>0</v>
      </c>
      <c r="EX1220">
        <v>1</v>
      </c>
      <c r="FB1220">
        <v>9498497</v>
      </c>
      <c r="FI1220">
        <v>11679663</v>
      </c>
      <c r="FN1220">
        <v>-553.06799999999998</v>
      </c>
      <c r="FP1220">
        <v>292958.06</v>
      </c>
      <c r="FQ1220">
        <v>380083.66</v>
      </c>
      <c r="FW1220">
        <v>673041.69</v>
      </c>
      <c r="FX1220">
        <v>1137363.8</v>
      </c>
      <c r="GB1220">
        <v>226535.56</v>
      </c>
      <c r="GL1220">
        <v>-84732.07</v>
      </c>
      <c r="GM1220">
        <v>-1771.1899000000001</v>
      </c>
      <c r="GN1220">
        <v>544.29998999999998</v>
      </c>
      <c r="GO1220">
        <v>1097.3679999999999</v>
      </c>
      <c r="GQ1220">
        <v>1950982</v>
      </c>
      <c r="GR1220">
        <v>-901072.88</v>
      </c>
      <c r="GS1220">
        <v>-781736.88</v>
      </c>
      <c r="GT1220">
        <v>-85514.085999999996</v>
      </c>
      <c r="GW1220">
        <v>-33821.894999999997</v>
      </c>
      <c r="HA1220">
        <v>-48979.203000000001</v>
      </c>
      <c r="HB1220">
        <v>-19239.611000000001</v>
      </c>
      <c r="HD1220">
        <v>-22301.557000000001</v>
      </c>
      <c r="HE1220">
        <v>-991593.25</v>
      </c>
      <c r="HG1220">
        <v>11160575</v>
      </c>
    </row>
    <row r="1221" spans="1:215" x14ac:dyDescent="0.25">
      <c r="A1221">
        <v>87</v>
      </c>
      <c r="B1221" t="s">
        <v>1156</v>
      </c>
      <c r="C1221">
        <v>2014</v>
      </c>
      <c r="E1221" t="s">
        <v>1157</v>
      </c>
      <c r="F1221">
        <v>1937</v>
      </c>
      <c r="G1221">
        <v>0</v>
      </c>
      <c r="I1221">
        <v>0</v>
      </c>
      <c r="J1221" t="s">
        <v>1142</v>
      </c>
      <c r="K1221" t="s">
        <v>1143</v>
      </c>
      <c r="L1221" t="s">
        <v>1143</v>
      </c>
      <c r="M1221">
        <v>1</v>
      </c>
      <c r="N1221" t="s">
        <v>615</v>
      </c>
      <c r="O1221">
        <v>0</v>
      </c>
      <c r="P1221" t="s">
        <v>633</v>
      </c>
      <c r="Q1221" t="s">
        <v>626</v>
      </c>
      <c r="R1221">
        <v>2</v>
      </c>
      <c r="S1221">
        <v>1</v>
      </c>
      <c r="T1221" s="60">
        <v>41820</v>
      </c>
      <c r="U1221" s="60">
        <v>41820</v>
      </c>
      <c r="V1221" s="60">
        <v>41820</v>
      </c>
      <c r="W1221" t="s">
        <v>201</v>
      </c>
      <c r="X1221" t="s">
        <v>744</v>
      </c>
      <c r="Y1221" t="s">
        <v>627</v>
      </c>
      <c r="Z1221">
        <v>3.9999999000000001E-2</v>
      </c>
      <c r="AA1221">
        <v>7.7500000999999999E-2</v>
      </c>
      <c r="AB1221">
        <v>1</v>
      </c>
      <c r="AC1221">
        <v>0</v>
      </c>
      <c r="AD1221">
        <v>4</v>
      </c>
      <c r="AE1221">
        <v>1</v>
      </c>
      <c r="AF1221">
        <v>3</v>
      </c>
      <c r="AG1221">
        <v>28</v>
      </c>
      <c r="AI1221" t="s">
        <v>1161</v>
      </c>
      <c r="AO1221">
        <v>13234742</v>
      </c>
      <c r="AP1221">
        <v>12444337</v>
      </c>
      <c r="AQ1221">
        <v>-362334.16</v>
      </c>
      <c r="AR1221">
        <v>0</v>
      </c>
      <c r="AS1221">
        <v>0</v>
      </c>
      <c r="AT1221">
        <v>0</v>
      </c>
      <c r="AU1221">
        <v>1</v>
      </c>
      <c r="AV1221">
        <v>2</v>
      </c>
      <c r="AX1221">
        <v>0</v>
      </c>
      <c r="AY1221">
        <v>0.25</v>
      </c>
      <c r="AZ1221">
        <v>4</v>
      </c>
      <c r="BA1221">
        <v>0</v>
      </c>
      <c r="BB1221">
        <v>0</v>
      </c>
      <c r="BC1221">
        <v>4</v>
      </c>
      <c r="BD1221">
        <v>1</v>
      </c>
      <c r="BE1221">
        <v>1</v>
      </c>
      <c r="BF1221">
        <v>1.2</v>
      </c>
      <c r="BG1221">
        <v>0.80000000999999998</v>
      </c>
      <c r="BP1221" s="60">
        <v>41820</v>
      </c>
      <c r="BQ1221">
        <v>11882000</v>
      </c>
      <c r="BR1221">
        <v>17457000</v>
      </c>
      <c r="BS1221">
        <v>0.68099999</v>
      </c>
      <c r="BT1221">
        <v>5575000</v>
      </c>
      <c r="BV1221">
        <v>2759000</v>
      </c>
      <c r="BW1221">
        <v>382098.97</v>
      </c>
      <c r="BX1221">
        <v>1</v>
      </c>
      <c r="BY1221">
        <v>0</v>
      </c>
      <c r="BZ1221">
        <v>0</v>
      </c>
      <c r="CA1221">
        <v>0</v>
      </c>
      <c r="CC1221">
        <v>0.18000000999999999</v>
      </c>
      <c r="CE1221">
        <v>0.10600001000000001</v>
      </c>
      <c r="CG1221">
        <v>0.13</v>
      </c>
      <c r="CJ1221">
        <v>7.2999998999999996E-2</v>
      </c>
      <c r="CS1221">
        <v>0</v>
      </c>
      <c r="CT1221">
        <v>0</v>
      </c>
      <c r="CU1221">
        <v>0</v>
      </c>
      <c r="CV1221">
        <v>0.49700000999999999</v>
      </c>
      <c r="CW1221">
        <v>0.25</v>
      </c>
      <c r="CX1221">
        <v>0.24700000999999999</v>
      </c>
      <c r="CY1221">
        <v>0.14899999</v>
      </c>
      <c r="CZ1221">
        <v>0</v>
      </c>
      <c r="DA1221">
        <v>0</v>
      </c>
      <c r="DB1221">
        <v>0.10600001000000001</v>
      </c>
      <c r="DC1221">
        <v>2.5000000000000001E-2</v>
      </c>
      <c r="DD1221">
        <v>0.22</v>
      </c>
      <c r="DE1221">
        <v>3.0000000000000001E-3</v>
      </c>
      <c r="DF1221">
        <v>2015</v>
      </c>
      <c r="DG1221">
        <v>0.1118</v>
      </c>
      <c r="DH1221">
        <v>0.1</v>
      </c>
      <c r="DI1221">
        <v>1.18E-2</v>
      </c>
      <c r="DJ1221">
        <v>0.1239</v>
      </c>
      <c r="DK1221">
        <v>0.22389998999999999</v>
      </c>
      <c r="DR1221">
        <v>0</v>
      </c>
      <c r="DS1221">
        <v>0</v>
      </c>
      <c r="DT1221">
        <v>0</v>
      </c>
      <c r="DU1221">
        <v>0</v>
      </c>
      <c r="DV1221">
        <v>121251</v>
      </c>
      <c r="DW1221">
        <v>2759281.5</v>
      </c>
      <c r="DZ1221">
        <v>22.757000000000001</v>
      </c>
      <c r="EA1221">
        <v>7049</v>
      </c>
      <c r="EC1221">
        <v>72605</v>
      </c>
      <c r="ED1221">
        <v>958837.69</v>
      </c>
      <c r="EF1221">
        <v>13.206222</v>
      </c>
      <c r="EG1221">
        <v>72605</v>
      </c>
      <c r="EV1221">
        <v>200905</v>
      </c>
      <c r="EW1221">
        <v>0</v>
      </c>
      <c r="EX1221">
        <v>1</v>
      </c>
      <c r="FN1221">
        <v>-347.16399999999999</v>
      </c>
      <c r="FP1221">
        <v>295690.56</v>
      </c>
      <c r="FQ1221">
        <v>382098.97</v>
      </c>
      <c r="FW1221">
        <v>677789.5</v>
      </c>
      <c r="FX1221">
        <v>1714088.4</v>
      </c>
      <c r="GB1221">
        <v>229538.41</v>
      </c>
      <c r="GL1221">
        <v>-83035.312999999995</v>
      </c>
      <c r="GM1221">
        <v>3681.26</v>
      </c>
      <c r="GN1221">
        <v>629.30999999999995</v>
      </c>
      <c r="GO1221">
        <v>976.47400000000005</v>
      </c>
      <c r="GQ1221">
        <v>2542691.5</v>
      </c>
      <c r="GR1221">
        <v>-957757.69</v>
      </c>
      <c r="GS1221">
        <v>-834865.5</v>
      </c>
      <c r="GT1221">
        <v>-87804.460999999996</v>
      </c>
      <c r="GW1221">
        <v>-35087.695</v>
      </c>
      <c r="HA1221">
        <v>-55668.464999999997</v>
      </c>
      <c r="HB1221">
        <v>-19528.312999999998</v>
      </c>
      <c r="HD1221">
        <v>-7535.6899000000003</v>
      </c>
      <c r="HE1221">
        <v>-1040490</v>
      </c>
      <c r="HG1221">
        <v>12662776</v>
      </c>
    </row>
    <row r="1222" spans="1:215" x14ac:dyDescent="0.25">
      <c r="A1222">
        <v>88</v>
      </c>
      <c r="B1222" t="s">
        <v>1162</v>
      </c>
      <c r="C1222">
        <v>2001</v>
      </c>
      <c r="E1222" t="s">
        <v>1157</v>
      </c>
      <c r="F1222">
        <v>1919</v>
      </c>
      <c r="G1222">
        <v>0</v>
      </c>
      <c r="I1222">
        <v>0</v>
      </c>
      <c r="J1222" t="s">
        <v>1142</v>
      </c>
      <c r="K1222" t="s">
        <v>1143</v>
      </c>
      <c r="L1222" t="s">
        <v>1143</v>
      </c>
      <c r="M1222">
        <v>2</v>
      </c>
      <c r="N1222" t="s">
        <v>625</v>
      </c>
      <c r="O1222">
        <v>0</v>
      </c>
      <c r="P1222" t="s">
        <v>633</v>
      </c>
      <c r="Q1222" t="s">
        <v>626</v>
      </c>
      <c r="R1222">
        <v>2</v>
      </c>
      <c r="S1222">
        <v>1</v>
      </c>
      <c r="T1222" s="60">
        <v>37072</v>
      </c>
      <c r="U1222" s="60">
        <v>37073</v>
      </c>
      <c r="V1222" s="60">
        <v>37073</v>
      </c>
      <c r="W1222" t="s">
        <v>201</v>
      </c>
      <c r="X1222" t="s">
        <v>744</v>
      </c>
      <c r="Y1222" t="s">
        <v>627</v>
      </c>
      <c r="Z1222">
        <v>3.5000000000000003E-2</v>
      </c>
      <c r="AA1222">
        <v>7.7500000999999999E-2</v>
      </c>
      <c r="AB1222">
        <v>1</v>
      </c>
      <c r="AC1222">
        <v>0</v>
      </c>
      <c r="AD1222">
        <v>4</v>
      </c>
      <c r="AE1222">
        <v>1</v>
      </c>
      <c r="AF1222">
        <v>3</v>
      </c>
      <c r="AG1222">
        <v>27.5</v>
      </c>
      <c r="BP1222" s="60">
        <v>37073</v>
      </c>
      <c r="BQ1222">
        <v>54194672</v>
      </c>
      <c r="BR1222">
        <v>59425300</v>
      </c>
      <c r="BS1222">
        <v>0.91199993999999995</v>
      </c>
      <c r="BT1222">
        <v>5230628</v>
      </c>
      <c r="BV1222">
        <v>8256683</v>
      </c>
      <c r="BW1222">
        <v>777416</v>
      </c>
      <c r="BX1222">
        <v>1</v>
      </c>
      <c r="BY1222">
        <v>0</v>
      </c>
      <c r="BZ1222">
        <v>0</v>
      </c>
      <c r="CA1222">
        <v>0</v>
      </c>
      <c r="CC1222">
        <v>-2.4300002000000001E-2</v>
      </c>
      <c r="CE1222">
        <v>9.4399996E-2</v>
      </c>
      <c r="CG1222">
        <v>0.10970000000000001</v>
      </c>
      <c r="CS1222">
        <v>0</v>
      </c>
      <c r="CT1222">
        <v>0</v>
      </c>
      <c r="CU1222">
        <v>0</v>
      </c>
      <c r="CV1222">
        <v>0.66000002999999996</v>
      </c>
      <c r="CW1222">
        <v>0.45800000000000002</v>
      </c>
      <c r="CX1222">
        <v>0.20200001000000001</v>
      </c>
      <c r="CY1222">
        <v>0.19099998000000001</v>
      </c>
      <c r="CZ1222">
        <v>0</v>
      </c>
      <c r="DA1222">
        <v>2E-3</v>
      </c>
      <c r="DB1222">
        <v>0.12</v>
      </c>
      <c r="DC1222">
        <v>1.2E-2</v>
      </c>
      <c r="DD1222">
        <v>1.7000001000000001E-2</v>
      </c>
      <c r="DE1222">
        <v>0</v>
      </c>
      <c r="DG1222">
        <v>3.4799999999999998E-2</v>
      </c>
      <c r="DH1222">
        <v>9.3000001999999998E-2</v>
      </c>
      <c r="DI1222">
        <v>6.0199997999999998E-2</v>
      </c>
      <c r="DJ1222">
        <v>0.14000000000000001</v>
      </c>
      <c r="DK1222">
        <v>0.23300000000000001</v>
      </c>
      <c r="DR1222">
        <v>0</v>
      </c>
      <c r="DS1222">
        <v>0</v>
      </c>
      <c r="DT1222">
        <v>0</v>
      </c>
      <c r="DU1222">
        <v>0</v>
      </c>
      <c r="DV1222">
        <v>177013</v>
      </c>
      <c r="DW1222">
        <v>7721258</v>
      </c>
      <c r="DX1222">
        <v>43.57</v>
      </c>
      <c r="DY1222">
        <v>12.79</v>
      </c>
      <c r="DZ1222">
        <v>43.619999</v>
      </c>
      <c r="EA1222">
        <v>17827</v>
      </c>
      <c r="EB1222">
        <v>105617</v>
      </c>
      <c r="EC1222">
        <v>102132</v>
      </c>
      <c r="ED1222">
        <v>2595548.7999999998</v>
      </c>
      <c r="EF1222">
        <v>25.414000000000001</v>
      </c>
      <c r="EG1222">
        <v>83918</v>
      </c>
      <c r="EH1222">
        <v>2253403.2999999998</v>
      </c>
      <c r="EN1222">
        <v>6449</v>
      </c>
      <c r="EO1222">
        <v>167758.70000000001</v>
      </c>
      <c r="EP1222">
        <v>11765</v>
      </c>
      <c r="ES1222">
        <v>0</v>
      </c>
      <c r="EV1222">
        <v>402589</v>
      </c>
      <c r="EW1222">
        <v>0</v>
      </c>
      <c r="EX1222">
        <v>0</v>
      </c>
      <c r="FB1222">
        <v>30145012</v>
      </c>
      <c r="FP1222">
        <v>785009</v>
      </c>
      <c r="FQ1222">
        <v>779274</v>
      </c>
      <c r="FU1222">
        <v>25390</v>
      </c>
      <c r="FV1222">
        <v>9610</v>
      </c>
      <c r="FW1222">
        <v>1599283</v>
      </c>
      <c r="FX1222">
        <v>-4993942</v>
      </c>
      <c r="FZ1222">
        <v>754350</v>
      </c>
      <c r="GA1222">
        <v>395654</v>
      </c>
      <c r="GB1222">
        <v>1150004</v>
      </c>
      <c r="GC1222">
        <v>379727</v>
      </c>
      <c r="GL1222">
        <v>-21662</v>
      </c>
      <c r="GM1222">
        <v>208346</v>
      </c>
      <c r="GN1222">
        <v>-194894</v>
      </c>
      <c r="GQ1222">
        <v>-1873138</v>
      </c>
      <c r="GR1222">
        <v>-2486505</v>
      </c>
      <c r="GS1222">
        <v>-2203280</v>
      </c>
      <c r="GT1222">
        <v>-160775</v>
      </c>
      <c r="GW1222">
        <v>-65591</v>
      </c>
      <c r="GZ1222">
        <v>-56859</v>
      </c>
      <c r="HA1222">
        <v>-93868</v>
      </c>
      <c r="HB1222">
        <v>-68417</v>
      </c>
      <c r="HE1222">
        <v>-2648790</v>
      </c>
      <c r="HG1222">
        <v>50078436</v>
      </c>
    </row>
    <row r="1223" spans="1:215" x14ac:dyDescent="0.25">
      <c r="A1223">
        <v>88</v>
      </c>
      <c r="B1223" t="s">
        <v>1162</v>
      </c>
      <c r="C1223">
        <v>2002</v>
      </c>
      <c r="E1223" t="s">
        <v>1157</v>
      </c>
      <c r="F1223">
        <v>1919</v>
      </c>
      <c r="G1223">
        <v>0</v>
      </c>
      <c r="I1223">
        <v>0</v>
      </c>
      <c r="J1223" t="s">
        <v>1142</v>
      </c>
      <c r="K1223" t="s">
        <v>1143</v>
      </c>
      <c r="L1223" t="s">
        <v>1143</v>
      </c>
      <c r="M1223">
        <v>2</v>
      </c>
      <c r="N1223" t="s">
        <v>625</v>
      </c>
      <c r="O1223">
        <v>0</v>
      </c>
      <c r="P1223" t="s">
        <v>633</v>
      </c>
      <c r="Q1223" t="s">
        <v>626</v>
      </c>
      <c r="R1223">
        <v>2</v>
      </c>
      <c r="S1223">
        <v>1</v>
      </c>
      <c r="T1223" s="60">
        <v>37437</v>
      </c>
      <c r="U1223" s="60">
        <v>37438</v>
      </c>
      <c r="V1223" s="60">
        <v>37438</v>
      </c>
      <c r="W1223" t="s">
        <v>201</v>
      </c>
      <c r="X1223" t="s">
        <v>744</v>
      </c>
      <c r="Y1223" t="s">
        <v>627</v>
      </c>
      <c r="Z1223">
        <v>3.5000000000000003E-2</v>
      </c>
      <c r="AA1223">
        <v>7.7500000999999999E-2</v>
      </c>
      <c r="AB1223">
        <v>1</v>
      </c>
      <c r="AC1223">
        <v>0</v>
      </c>
      <c r="AD1223">
        <v>4</v>
      </c>
      <c r="AE1223">
        <v>1</v>
      </c>
      <c r="AF1223">
        <v>3</v>
      </c>
      <c r="AG1223">
        <v>39</v>
      </c>
      <c r="BP1223" s="60">
        <v>37438</v>
      </c>
      <c r="BQ1223">
        <v>48958824</v>
      </c>
      <c r="BR1223">
        <v>63215644</v>
      </c>
      <c r="BS1223">
        <v>0.77399998999999997</v>
      </c>
      <c r="BT1223">
        <v>14256819</v>
      </c>
      <c r="BV1223">
        <v>8747102</v>
      </c>
      <c r="BW1223">
        <v>814647</v>
      </c>
      <c r="BX1223">
        <v>1</v>
      </c>
      <c r="BY1223">
        <v>0</v>
      </c>
      <c r="BZ1223">
        <v>0</v>
      </c>
      <c r="CA1223">
        <v>0</v>
      </c>
      <c r="CC1223">
        <v>-8.1299997999999998E-2</v>
      </c>
      <c r="CE1223">
        <v>-1.6799998999999999E-2</v>
      </c>
      <c r="CG1223">
        <v>4.1799999999999997E-2</v>
      </c>
      <c r="CS1223">
        <v>0</v>
      </c>
      <c r="CT1223">
        <v>0</v>
      </c>
      <c r="CU1223">
        <v>0</v>
      </c>
      <c r="CV1223">
        <v>0.66300004999999995</v>
      </c>
      <c r="CW1223">
        <v>0.44900000000000001</v>
      </c>
      <c r="CX1223">
        <v>0.214</v>
      </c>
      <c r="CY1223">
        <v>0.18700000999999999</v>
      </c>
      <c r="CZ1223">
        <v>0</v>
      </c>
      <c r="DA1223">
        <v>2E-3</v>
      </c>
      <c r="DB1223">
        <v>0.122</v>
      </c>
      <c r="DC1223">
        <v>8.9999999999999993E-3</v>
      </c>
      <c r="DD1223">
        <v>1.8999999E-2</v>
      </c>
      <c r="DE1223">
        <v>0</v>
      </c>
      <c r="DG1223">
        <v>6.9899999000000004E-2</v>
      </c>
      <c r="DH1223">
        <v>0.1</v>
      </c>
      <c r="DI1223">
        <v>6.0100003999999999E-2</v>
      </c>
      <c r="DJ1223">
        <v>0.14000000000000001</v>
      </c>
      <c r="DK1223">
        <v>0.23999999</v>
      </c>
      <c r="DR1223">
        <v>0</v>
      </c>
      <c r="DS1223">
        <v>0</v>
      </c>
      <c r="DT1223">
        <v>0</v>
      </c>
      <c r="DU1223">
        <v>0</v>
      </c>
      <c r="DV1223">
        <v>178557</v>
      </c>
      <c r="DW1223">
        <v>8063134208</v>
      </c>
      <c r="DX1223">
        <v>43.619999</v>
      </c>
      <c r="DY1223">
        <v>12.75</v>
      </c>
      <c r="DZ1223">
        <v>45.157001000000001</v>
      </c>
      <c r="EA1223">
        <v>17838</v>
      </c>
      <c r="EB1223">
        <v>106746</v>
      </c>
      <c r="EC1223">
        <v>105300</v>
      </c>
      <c r="ED1223">
        <v>2806481.8</v>
      </c>
      <c r="EF1223">
        <v>26.652000000000001</v>
      </c>
      <c r="EG1223">
        <v>86666</v>
      </c>
      <c r="EH1223">
        <v>2443350</v>
      </c>
      <c r="EN1223">
        <v>6498</v>
      </c>
      <c r="EO1223">
        <v>174766.75</v>
      </c>
      <c r="EP1223">
        <v>12136</v>
      </c>
      <c r="ES1223">
        <v>0</v>
      </c>
      <c r="EV1223">
        <v>408441</v>
      </c>
      <c r="EW1223">
        <v>0</v>
      </c>
      <c r="EX1223">
        <v>0</v>
      </c>
      <c r="FB1223">
        <v>32639290</v>
      </c>
      <c r="FP1223">
        <v>815339</v>
      </c>
      <c r="FQ1223">
        <v>817742</v>
      </c>
      <c r="FU1223">
        <v>-6032</v>
      </c>
      <c r="FV1223">
        <v>6225</v>
      </c>
      <c r="FW1223">
        <v>1633274</v>
      </c>
      <c r="FX1223">
        <v>-5417726</v>
      </c>
      <c r="FZ1223">
        <v>571370</v>
      </c>
      <c r="GA1223">
        <v>421480</v>
      </c>
      <c r="GB1223">
        <v>992850</v>
      </c>
      <c r="GC1223">
        <v>389294</v>
      </c>
      <c r="GL1223">
        <v>-24813</v>
      </c>
      <c r="GM1223">
        <v>95654</v>
      </c>
      <c r="GN1223">
        <v>-74573</v>
      </c>
      <c r="GQ1223">
        <v>-2406040</v>
      </c>
      <c r="GR1223">
        <v>-2638953</v>
      </c>
      <c r="GS1223">
        <v>-2395318</v>
      </c>
      <c r="GT1223">
        <v>-168704</v>
      </c>
      <c r="GW1223">
        <v>-69214</v>
      </c>
      <c r="GZ1223">
        <v>-5717</v>
      </c>
      <c r="HA1223">
        <v>-83859</v>
      </c>
      <c r="HB1223">
        <v>-69991</v>
      </c>
      <c r="HE1223">
        <v>-2792803</v>
      </c>
      <c r="HF1223">
        <v>2533</v>
      </c>
      <c r="HG1223">
        <v>44882124</v>
      </c>
    </row>
    <row r="1224" spans="1:215" x14ac:dyDescent="0.25">
      <c r="A1224">
        <v>88</v>
      </c>
      <c r="B1224" t="s">
        <v>1162</v>
      </c>
      <c r="C1224">
        <v>2003</v>
      </c>
      <c r="E1224" t="s">
        <v>1157</v>
      </c>
      <c r="F1224">
        <v>1919</v>
      </c>
      <c r="G1224">
        <v>0</v>
      </c>
      <c r="I1224">
        <v>0</v>
      </c>
      <c r="J1224" t="s">
        <v>1142</v>
      </c>
      <c r="K1224" t="s">
        <v>1143</v>
      </c>
      <c r="L1224" t="s">
        <v>1143</v>
      </c>
      <c r="M1224">
        <v>2</v>
      </c>
      <c r="N1224" t="s">
        <v>625</v>
      </c>
      <c r="O1224">
        <v>0</v>
      </c>
      <c r="P1224" t="s">
        <v>633</v>
      </c>
      <c r="Q1224" t="s">
        <v>626</v>
      </c>
      <c r="R1224">
        <v>2</v>
      </c>
      <c r="S1224">
        <v>1</v>
      </c>
      <c r="T1224" s="60">
        <v>37802</v>
      </c>
      <c r="U1224" s="60">
        <v>37803</v>
      </c>
      <c r="V1224" s="60">
        <v>37803</v>
      </c>
      <c r="W1224" t="s">
        <v>201</v>
      </c>
      <c r="X1224" t="s">
        <v>744</v>
      </c>
      <c r="Y1224" t="s">
        <v>619</v>
      </c>
      <c r="Z1224">
        <v>3.5000000000000003E-2</v>
      </c>
      <c r="AA1224">
        <v>7.9999998000000003E-2</v>
      </c>
      <c r="AB1224">
        <v>1</v>
      </c>
      <c r="AC1224">
        <v>0</v>
      </c>
      <c r="AD1224">
        <v>4</v>
      </c>
      <c r="AE1224">
        <v>1</v>
      </c>
      <c r="AF1224">
        <v>1</v>
      </c>
      <c r="AG1224">
        <v>40</v>
      </c>
      <c r="BP1224" s="60">
        <v>37803</v>
      </c>
      <c r="BQ1224">
        <v>48899216</v>
      </c>
      <c r="BR1224">
        <v>65936356</v>
      </c>
      <c r="BS1224">
        <v>0.74199998</v>
      </c>
      <c r="BT1224">
        <v>17037142</v>
      </c>
      <c r="BV1224">
        <v>9206086</v>
      </c>
      <c r="BW1224">
        <v>1163732</v>
      </c>
      <c r="BX1224">
        <v>1</v>
      </c>
      <c r="BY1224">
        <v>0</v>
      </c>
      <c r="BZ1224">
        <v>0</v>
      </c>
      <c r="CA1224">
        <v>0</v>
      </c>
      <c r="CC1224">
        <v>2.3199999999999998E-2</v>
      </c>
      <c r="CE1224">
        <v>-4.1500002000000001E-2</v>
      </c>
      <c r="CG1224">
        <v>1.8599999999999998E-2</v>
      </c>
      <c r="CS1224">
        <v>0</v>
      </c>
      <c r="CT1224">
        <v>0</v>
      </c>
      <c r="CU1224">
        <v>0</v>
      </c>
      <c r="CV1224">
        <v>0.66600007000000006</v>
      </c>
      <c r="CW1224">
        <v>0.45400003</v>
      </c>
      <c r="CX1224">
        <v>0.21200000999999999</v>
      </c>
      <c r="CY1224">
        <v>0.16900000000000001</v>
      </c>
      <c r="CZ1224">
        <v>0</v>
      </c>
      <c r="DA1224">
        <v>1E-3</v>
      </c>
      <c r="DB1224">
        <v>0.109</v>
      </c>
      <c r="DC1224">
        <v>3.5000000000000003E-2</v>
      </c>
      <c r="DD1224">
        <v>2.1000000000000001E-2</v>
      </c>
      <c r="DE1224">
        <v>0</v>
      </c>
      <c r="DG1224">
        <v>8.1099993999999995E-2</v>
      </c>
      <c r="DH1224">
        <v>0.1</v>
      </c>
      <c r="DI1224">
        <v>4.8899997000000001E-2</v>
      </c>
      <c r="DJ1224">
        <v>0.14000000000000001</v>
      </c>
      <c r="DK1224">
        <v>0.23999999</v>
      </c>
      <c r="DR1224">
        <v>0</v>
      </c>
      <c r="DS1224">
        <v>0</v>
      </c>
      <c r="DT1224">
        <v>0</v>
      </c>
      <c r="DU1224">
        <v>0</v>
      </c>
      <c r="DV1224">
        <v>179944</v>
      </c>
      <c r="DW1224">
        <v>8425838</v>
      </c>
      <c r="DX1224">
        <v>43.23</v>
      </c>
      <c r="DY1224">
        <v>12.6</v>
      </c>
      <c r="DZ1224">
        <v>46.825001</v>
      </c>
      <c r="EA1224">
        <v>18012</v>
      </c>
      <c r="EB1224">
        <v>113588</v>
      </c>
      <c r="EC1224">
        <v>108294</v>
      </c>
      <c r="ED1224">
        <v>3021824.5</v>
      </c>
      <c r="EF1224">
        <v>27.903998999999999</v>
      </c>
      <c r="EG1224">
        <v>89257</v>
      </c>
      <c r="EH1224">
        <v>2637214.5</v>
      </c>
      <c r="EN1224">
        <v>6552</v>
      </c>
      <c r="EO1224">
        <v>182464.23</v>
      </c>
      <c r="EP1224">
        <v>12485</v>
      </c>
      <c r="ES1224">
        <v>0</v>
      </c>
      <c r="EV1224">
        <v>419838</v>
      </c>
      <c r="EW1224">
        <v>0</v>
      </c>
      <c r="EX1224">
        <v>0</v>
      </c>
      <c r="FB1224">
        <v>34938340</v>
      </c>
      <c r="FP1224">
        <v>868157</v>
      </c>
      <c r="FQ1224">
        <v>1164734</v>
      </c>
      <c r="FU1224">
        <v>11679</v>
      </c>
      <c r="FV1224">
        <v>9737</v>
      </c>
      <c r="FW1224">
        <v>2054307</v>
      </c>
      <c r="FX1224">
        <v>-413236</v>
      </c>
      <c r="FZ1224">
        <v>512276</v>
      </c>
      <c r="GA1224">
        <v>449783</v>
      </c>
      <c r="GB1224">
        <v>962059</v>
      </c>
      <c r="GC1224">
        <v>316822</v>
      </c>
      <c r="GL1224">
        <v>-23017</v>
      </c>
      <c r="GM1224">
        <v>57814</v>
      </c>
      <c r="GN1224">
        <v>-43361</v>
      </c>
      <c r="GQ1224">
        <v>2911388</v>
      </c>
      <c r="GR1224">
        <v>-2845433</v>
      </c>
      <c r="GS1224">
        <v>-2588800</v>
      </c>
      <c r="GT1224">
        <v>-175620</v>
      </c>
      <c r="GW1224">
        <v>-73680</v>
      </c>
      <c r="GZ1224">
        <v>-7333</v>
      </c>
      <c r="HA1224">
        <v>-76453</v>
      </c>
      <c r="HB1224">
        <v>-69085</v>
      </c>
      <c r="HE1224">
        <v>-2990971</v>
      </c>
      <c r="HG1224">
        <v>44802544</v>
      </c>
    </row>
    <row r="1225" spans="1:215" x14ac:dyDescent="0.25">
      <c r="A1225">
        <v>88</v>
      </c>
      <c r="B1225" t="s">
        <v>1162</v>
      </c>
      <c r="C1225">
        <v>2004</v>
      </c>
      <c r="E1225" t="s">
        <v>1157</v>
      </c>
      <c r="F1225">
        <v>1919</v>
      </c>
      <c r="G1225">
        <v>0</v>
      </c>
      <c r="I1225">
        <v>0</v>
      </c>
      <c r="J1225" t="s">
        <v>1142</v>
      </c>
      <c r="K1225" t="s">
        <v>1143</v>
      </c>
      <c r="L1225" t="s">
        <v>1143</v>
      </c>
      <c r="M1225">
        <v>2</v>
      </c>
      <c r="N1225" t="s">
        <v>625</v>
      </c>
      <c r="O1225">
        <v>0</v>
      </c>
      <c r="P1225" t="s">
        <v>633</v>
      </c>
      <c r="Q1225" t="s">
        <v>626</v>
      </c>
      <c r="R1225">
        <v>2</v>
      </c>
      <c r="S1225">
        <v>1</v>
      </c>
      <c r="T1225" s="60">
        <v>38168</v>
      </c>
      <c r="U1225" s="60">
        <v>38169</v>
      </c>
      <c r="V1225" s="60">
        <v>38169</v>
      </c>
      <c r="W1225" t="s">
        <v>201</v>
      </c>
      <c r="X1225" t="s">
        <v>744</v>
      </c>
      <c r="Y1225" t="s">
        <v>619</v>
      </c>
      <c r="Z1225">
        <v>3.5000000000000003E-2</v>
      </c>
      <c r="AA1225">
        <v>7.9999998000000003E-2</v>
      </c>
      <c r="AB1225">
        <v>1</v>
      </c>
      <c r="AC1225">
        <v>0</v>
      </c>
      <c r="AD1225">
        <v>4</v>
      </c>
      <c r="AE1225">
        <v>1</v>
      </c>
      <c r="AF1225">
        <v>1</v>
      </c>
      <c r="AG1225">
        <v>40</v>
      </c>
      <c r="BP1225" s="60">
        <v>38169</v>
      </c>
      <c r="BQ1225">
        <v>52253800</v>
      </c>
      <c r="BR1225">
        <v>69867424</v>
      </c>
      <c r="BS1225">
        <v>0.74800003000000004</v>
      </c>
      <c r="BT1225">
        <v>17613628</v>
      </c>
      <c r="BV1225">
        <v>9565978</v>
      </c>
      <c r="BW1225">
        <v>1270338</v>
      </c>
      <c r="BX1225">
        <v>0.94999999000000002</v>
      </c>
      <c r="BY1225">
        <v>0</v>
      </c>
      <c r="BZ1225">
        <v>0</v>
      </c>
      <c r="CA1225">
        <v>0</v>
      </c>
      <c r="CC1225">
        <v>0.17699999999999999</v>
      </c>
      <c r="CE1225">
        <v>3.4299998999999998E-2</v>
      </c>
      <c r="CG1225">
        <v>2.7400000000000001E-2</v>
      </c>
      <c r="CS1225">
        <v>0</v>
      </c>
      <c r="CT1225">
        <v>0</v>
      </c>
      <c r="CU1225">
        <v>0</v>
      </c>
      <c r="CV1225">
        <v>0.67699999</v>
      </c>
      <c r="CW1225">
        <v>0.46900001000000002</v>
      </c>
      <c r="CX1225">
        <v>0.20799999</v>
      </c>
      <c r="CY1225">
        <v>0.184</v>
      </c>
      <c r="CZ1225">
        <v>0</v>
      </c>
      <c r="DA1225">
        <v>1E-3</v>
      </c>
      <c r="DB1225">
        <v>9.1999999999999998E-2</v>
      </c>
      <c r="DC1225">
        <v>2.5000000000000001E-2</v>
      </c>
      <c r="DD1225">
        <v>2.1999999999999999E-2</v>
      </c>
      <c r="DE1225">
        <v>0</v>
      </c>
      <c r="DG1225">
        <v>8.1000000000000003E-2</v>
      </c>
      <c r="DH1225">
        <v>0.1</v>
      </c>
      <c r="DI1225">
        <v>4.9000002000000001E-2</v>
      </c>
      <c r="DJ1225">
        <v>0.14000000000000001</v>
      </c>
      <c r="DK1225">
        <v>0.23999999</v>
      </c>
      <c r="DR1225">
        <v>0</v>
      </c>
      <c r="DS1225">
        <v>0</v>
      </c>
      <c r="DT1225">
        <v>0</v>
      </c>
      <c r="DU1225">
        <v>0</v>
      </c>
      <c r="DV1225">
        <v>179063</v>
      </c>
      <c r="DW1225">
        <v>8646404</v>
      </c>
      <c r="DX1225">
        <v>43.369999</v>
      </c>
      <c r="DY1225">
        <v>12.66</v>
      </c>
      <c r="DZ1225">
        <v>48.286999000000002</v>
      </c>
      <c r="EA1225">
        <v>17763</v>
      </c>
      <c r="EB1225">
        <v>116738</v>
      </c>
      <c r="EC1225">
        <v>111853</v>
      </c>
      <c r="ED1225">
        <v>3272078.3</v>
      </c>
      <c r="EF1225">
        <v>29.253</v>
      </c>
      <c r="EG1225">
        <v>92574</v>
      </c>
      <c r="EH1225">
        <v>2870172.3</v>
      </c>
      <c r="EN1225">
        <v>6531</v>
      </c>
      <c r="EO1225">
        <v>187577.8</v>
      </c>
      <c r="EP1225">
        <v>12748</v>
      </c>
      <c r="ES1225">
        <v>0</v>
      </c>
      <c r="EV1225">
        <v>425417</v>
      </c>
      <c r="EW1225">
        <v>0</v>
      </c>
      <c r="EX1225">
        <v>0</v>
      </c>
      <c r="FB1225">
        <v>37870700</v>
      </c>
      <c r="FP1225">
        <v>967234</v>
      </c>
      <c r="FQ1225">
        <v>1206439</v>
      </c>
      <c r="FU1225">
        <v>10606</v>
      </c>
      <c r="FV1225">
        <v>10171</v>
      </c>
      <c r="FW1225">
        <v>2194450</v>
      </c>
      <c r="FX1225">
        <v>6356392</v>
      </c>
      <c r="FZ1225">
        <v>522179</v>
      </c>
      <c r="GA1225">
        <v>514609</v>
      </c>
      <c r="GB1225">
        <v>1036788</v>
      </c>
      <c r="GC1225">
        <v>300754</v>
      </c>
      <c r="GL1225">
        <v>-22403</v>
      </c>
      <c r="GM1225">
        <v>35795</v>
      </c>
      <c r="GN1225">
        <v>-21758</v>
      </c>
      <c r="GQ1225">
        <v>9880018</v>
      </c>
      <c r="GR1225">
        <v>-3108753</v>
      </c>
      <c r="GS1225">
        <v>-2840334</v>
      </c>
      <c r="GT1225">
        <v>-182889</v>
      </c>
      <c r="GW1225">
        <v>-77089</v>
      </c>
      <c r="GZ1225">
        <v>-8441</v>
      </c>
      <c r="HA1225">
        <v>-99538</v>
      </c>
      <c r="HB1225">
        <v>-62768</v>
      </c>
      <c r="HE1225">
        <v>-3271059</v>
      </c>
      <c r="HG1225">
        <v>51411500</v>
      </c>
    </row>
    <row r="1226" spans="1:215" x14ac:dyDescent="0.25">
      <c r="A1226">
        <v>88</v>
      </c>
      <c r="B1226" t="s">
        <v>1162</v>
      </c>
      <c r="C1226">
        <v>2005</v>
      </c>
      <c r="E1226" t="s">
        <v>1157</v>
      </c>
      <c r="F1226">
        <v>1919</v>
      </c>
      <c r="G1226">
        <v>0</v>
      </c>
      <c r="I1226">
        <v>0</v>
      </c>
      <c r="J1226" t="s">
        <v>1142</v>
      </c>
      <c r="K1226" t="s">
        <v>1143</v>
      </c>
      <c r="L1226" t="s">
        <v>1143</v>
      </c>
      <c r="M1226">
        <v>2</v>
      </c>
      <c r="N1226" t="s">
        <v>625</v>
      </c>
      <c r="O1226">
        <v>0</v>
      </c>
      <c r="P1226" t="s">
        <v>633</v>
      </c>
      <c r="Q1226" t="s">
        <v>626</v>
      </c>
      <c r="R1226">
        <v>2</v>
      </c>
      <c r="S1226">
        <v>1</v>
      </c>
      <c r="T1226" s="60">
        <v>38533</v>
      </c>
      <c r="U1226" s="60">
        <v>38534</v>
      </c>
      <c r="V1226" s="60">
        <v>38534</v>
      </c>
      <c r="W1226" t="s">
        <v>201</v>
      </c>
      <c r="X1226" t="s">
        <v>744</v>
      </c>
      <c r="Y1226" t="s">
        <v>619</v>
      </c>
      <c r="Z1226">
        <v>3.5000000000000003E-2</v>
      </c>
      <c r="AA1226">
        <v>7.9999998000000003E-2</v>
      </c>
      <c r="AB1226">
        <v>1</v>
      </c>
      <c r="AC1226">
        <v>0</v>
      </c>
      <c r="AD1226">
        <v>4</v>
      </c>
      <c r="AE1226">
        <v>1</v>
      </c>
      <c r="AF1226">
        <v>1</v>
      </c>
      <c r="AG1226">
        <v>40</v>
      </c>
      <c r="BP1226" s="60">
        <v>38534</v>
      </c>
      <c r="BQ1226">
        <v>53765568</v>
      </c>
      <c r="BR1226">
        <v>73817112</v>
      </c>
      <c r="BS1226">
        <v>0.72800003999999996</v>
      </c>
      <c r="BT1226">
        <v>20051544</v>
      </c>
      <c r="BV1226">
        <v>9775159</v>
      </c>
      <c r="BW1226">
        <v>1281546</v>
      </c>
      <c r="BX1226">
        <v>0.95999997999999997</v>
      </c>
      <c r="BY1226">
        <v>0</v>
      </c>
      <c r="BZ1226">
        <v>0</v>
      </c>
      <c r="CA1226">
        <v>0</v>
      </c>
      <c r="CC1226">
        <v>0.1225</v>
      </c>
      <c r="CE1226">
        <v>0.10569998999999999</v>
      </c>
      <c r="CG1226">
        <v>3.0700000000000002E-2</v>
      </c>
      <c r="CS1226">
        <v>0</v>
      </c>
      <c r="CT1226">
        <v>0</v>
      </c>
      <c r="CU1226">
        <v>0</v>
      </c>
      <c r="CV1226">
        <v>0.61299998</v>
      </c>
      <c r="CW1226">
        <v>0.42799999999999999</v>
      </c>
      <c r="CX1226">
        <v>0.185</v>
      </c>
      <c r="CY1226">
        <v>0.20799999</v>
      </c>
      <c r="CZ1226">
        <v>0</v>
      </c>
      <c r="DA1226">
        <v>1E-3</v>
      </c>
      <c r="DB1226">
        <v>0.11399999</v>
      </c>
      <c r="DC1226">
        <v>3.9999999000000001E-2</v>
      </c>
      <c r="DD1226">
        <v>2.5000000000000001E-2</v>
      </c>
      <c r="DE1226">
        <v>0</v>
      </c>
      <c r="DG1226">
        <v>8.1000000000000003E-2</v>
      </c>
      <c r="DH1226">
        <v>0.1</v>
      </c>
      <c r="DI1226">
        <v>4.9000002000000001E-2</v>
      </c>
      <c r="DJ1226">
        <v>0.14000000000000001</v>
      </c>
      <c r="DK1226">
        <v>0.23999999</v>
      </c>
      <c r="DR1226">
        <v>0</v>
      </c>
      <c r="DS1226">
        <v>0</v>
      </c>
      <c r="DT1226">
        <v>0</v>
      </c>
      <c r="DU1226">
        <v>0</v>
      </c>
      <c r="DV1226">
        <v>176692</v>
      </c>
      <c r="DW1226">
        <v>8757200</v>
      </c>
      <c r="DX1226">
        <v>43.509998000000003</v>
      </c>
      <c r="DY1226">
        <v>12.76</v>
      </c>
      <c r="DZ1226">
        <v>49.561999999999998</v>
      </c>
      <c r="EA1226">
        <v>18148</v>
      </c>
      <c r="EB1226">
        <v>120176</v>
      </c>
      <c r="EC1226">
        <v>115395</v>
      </c>
      <c r="ED1226">
        <v>3540240.5</v>
      </c>
      <c r="EF1226">
        <v>30.679001</v>
      </c>
      <c r="EG1226">
        <v>95843</v>
      </c>
      <c r="EH1226">
        <v>3119369.5</v>
      </c>
      <c r="EN1226">
        <v>6514</v>
      </c>
      <c r="EO1226">
        <v>192468.63</v>
      </c>
      <c r="EP1226">
        <v>13038</v>
      </c>
      <c r="ES1226">
        <v>0</v>
      </c>
      <c r="EV1226">
        <v>430411</v>
      </c>
      <c r="EW1226">
        <v>0</v>
      </c>
      <c r="EX1226">
        <v>0</v>
      </c>
      <c r="FB1226">
        <v>40937540</v>
      </c>
      <c r="FP1226">
        <v>969226</v>
      </c>
      <c r="FQ1226">
        <v>1232317</v>
      </c>
      <c r="FU1226">
        <v>7386</v>
      </c>
      <c r="FV1226">
        <v>13102</v>
      </c>
      <c r="FW1226">
        <v>2222031</v>
      </c>
      <c r="FX1226">
        <v>4690322</v>
      </c>
      <c r="FZ1226">
        <v>558592</v>
      </c>
      <c r="GA1226">
        <v>693766</v>
      </c>
      <c r="GB1226">
        <v>1252358</v>
      </c>
      <c r="GC1226">
        <v>262471</v>
      </c>
      <c r="GL1226">
        <v>-115224</v>
      </c>
      <c r="GM1226">
        <v>67076</v>
      </c>
      <c r="GN1226">
        <v>-55341</v>
      </c>
      <c r="GQ1226">
        <v>8323693</v>
      </c>
      <c r="GR1226">
        <v>-3383605</v>
      </c>
      <c r="GS1226">
        <v>-3106371</v>
      </c>
      <c r="GT1226">
        <v>-187426</v>
      </c>
      <c r="GW1226">
        <v>-81589</v>
      </c>
      <c r="GZ1226">
        <v>-8219</v>
      </c>
      <c r="HA1226">
        <v>-110018</v>
      </c>
      <c r="HB1226">
        <v>-59093</v>
      </c>
      <c r="HE1226">
        <v>-3552716</v>
      </c>
      <c r="HG1226">
        <v>56182480</v>
      </c>
    </row>
    <row r="1227" spans="1:215" x14ac:dyDescent="0.25">
      <c r="A1227">
        <v>88</v>
      </c>
      <c r="B1227" t="s">
        <v>1162</v>
      </c>
      <c r="C1227">
        <v>2006</v>
      </c>
      <c r="E1227" t="s">
        <v>1157</v>
      </c>
      <c r="F1227">
        <v>1919</v>
      </c>
      <c r="G1227">
        <v>0</v>
      </c>
      <c r="I1227">
        <v>0</v>
      </c>
      <c r="J1227" t="s">
        <v>1142</v>
      </c>
      <c r="K1227" t="s">
        <v>1143</v>
      </c>
      <c r="L1227" t="s">
        <v>1143</v>
      </c>
      <c r="M1227">
        <v>2</v>
      </c>
      <c r="N1227" t="s">
        <v>625</v>
      </c>
      <c r="O1227">
        <v>0</v>
      </c>
      <c r="P1227" t="s">
        <v>633</v>
      </c>
      <c r="Q1227" t="s">
        <v>626</v>
      </c>
      <c r="R1227">
        <v>2</v>
      </c>
      <c r="S1227">
        <v>1</v>
      </c>
      <c r="T1227" s="60">
        <v>38898</v>
      </c>
      <c r="U1227" s="60">
        <v>38899</v>
      </c>
      <c r="V1227" s="60">
        <v>38899</v>
      </c>
      <c r="W1227" t="s">
        <v>201</v>
      </c>
      <c r="X1227" t="s">
        <v>744</v>
      </c>
      <c r="Y1227" t="s">
        <v>619</v>
      </c>
      <c r="Z1227">
        <v>3.5000000000000003E-2</v>
      </c>
      <c r="AA1227">
        <v>7.9999998000000003E-2</v>
      </c>
      <c r="AB1227">
        <v>1</v>
      </c>
      <c r="AC1227">
        <v>0</v>
      </c>
      <c r="AD1227">
        <v>4</v>
      </c>
      <c r="AE1227">
        <v>1</v>
      </c>
      <c r="AF1227">
        <v>1</v>
      </c>
      <c r="AG1227">
        <v>40</v>
      </c>
      <c r="BP1227" s="60">
        <v>38899</v>
      </c>
      <c r="BQ1227">
        <v>58008048</v>
      </c>
      <c r="BR1227">
        <v>77371024</v>
      </c>
      <c r="BS1227">
        <v>0.75</v>
      </c>
      <c r="BT1227">
        <v>19362974</v>
      </c>
      <c r="BV1227">
        <v>9974061</v>
      </c>
      <c r="BW1227">
        <v>1417598</v>
      </c>
      <c r="BX1227">
        <v>0.88</v>
      </c>
      <c r="BY1227">
        <v>0</v>
      </c>
      <c r="BZ1227">
        <v>0</v>
      </c>
      <c r="CA1227">
        <v>0</v>
      </c>
      <c r="CC1227">
        <v>0.13730000000000001</v>
      </c>
      <c r="CE1227">
        <v>0.1454</v>
      </c>
      <c r="CG1227">
        <v>7.1500003000000006E-2</v>
      </c>
      <c r="CS1227">
        <v>0</v>
      </c>
      <c r="CT1227">
        <v>0</v>
      </c>
      <c r="CU1227">
        <v>0</v>
      </c>
      <c r="CV1227">
        <v>0.62</v>
      </c>
      <c r="CW1227">
        <v>0.39300001000000001</v>
      </c>
      <c r="CX1227">
        <v>0.22700001</v>
      </c>
      <c r="CY1227">
        <v>0.22700001</v>
      </c>
      <c r="CZ1227">
        <v>0</v>
      </c>
      <c r="DA1227">
        <v>1E-3</v>
      </c>
      <c r="DB1227">
        <v>0.105</v>
      </c>
      <c r="DC1227">
        <v>1.8999999E-2</v>
      </c>
      <c r="DD1227">
        <v>2.9000001000000001E-2</v>
      </c>
      <c r="DE1227">
        <v>0</v>
      </c>
      <c r="DG1227">
        <v>8.1800005999999995E-2</v>
      </c>
      <c r="DH1227">
        <v>0.1</v>
      </c>
      <c r="DI1227">
        <v>4.82E-2</v>
      </c>
      <c r="DJ1227">
        <v>0.14000000000000001</v>
      </c>
      <c r="DK1227">
        <v>0.23999999</v>
      </c>
      <c r="DR1227">
        <v>0</v>
      </c>
      <c r="DS1227">
        <v>0</v>
      </c>
      <c r="DT1227">
        <v>0</v>
      </c>
      <c r="DU1227">
        <v>0</v>
      </c>
      <c r="DV1227">
        <v>175065</v>
      </c>
      <c r="DW1227">
        <v>8894400</v>
      </c>
      <c r="DX1227">
        <v>43.580002</v>
      </c>
      <c r="DY1227">
        <v>12.77</v>
      </c>
      <c r="DZ1227">
        <v>50.805999999999997</v>
      </c>
      <c r="EA1227">
        <v>18333</v>
      </c>
      <c r="EB1227">
        <v>123698</v>
      </c>
      <c r="EC1227">
        <v>119184</v>
      </c>
      <c r="ED1227">
        <v>3828395.5</v>
      </c>
      <c r="EF1227">
        <v>32.120998</v>
      </c>
      <c r="EG1227">
        <v>99248</v>
      </c>
      <c r="EH1227">
        <v>3384434.5</v>
      </c>
      <c r="EN1227">
        <v>6588</v>
      </c>
      <c r="EO1227">
        <v>200022.3</v>
      </c>
      <c r="EP1227">
        <v>13348</v>
      </c>
      <c r="ES1227">
        <v>0</v>
      </c>
      <c r="EV1227">
        <v>436280</v>
      </c>
      <c r="EW1227">
        <v>0</v>
      </c>
      <c r="EX1227">
        <v>0</v>
      </c>
      <c r="FB1227">
        <v>44219488</v>
      </c>
      <c r="FP1227">
        <v>987900</v>
      </c>
      <c r="FQ1227">
        <v>1255053</v>
      </c>
      <c r="FU1227">
        <v>5959</v>
      </c>
      <c r="FV1227">
        <v>13015</v>
      </c>
      <c r="FW1227">
        <v>2261927</v>
      </c>
      <c r="FX1227">
        <v>6034535</v>
      </c>
      <c r="FZ1227">
        <v>659997</v>
      </c>
      <c r="GA1227">
        <v>724397</v>
      </c>
      <c r="GB1227">
        <v>1384394</v>
      </c>
      <c r="GC1227">
        <v>260456</v>
      </c>
      <c r="GL1227">
        <v>-142654</v>
      </c>
      <c r="GM1227">
        <v>133327</v>
      </c>
      <c r="GN1227">
        <v>-119316</v>
      </c>
      <c r="GQ1227">
        <v>9812669</v>
      </c>
      <c r="GR1227">
        <v>-3684385</v>
      </c>
      <c r="GS1227">
        <v>-3393968</v>
      </c>
      <c r="GT1227">
        <v>-193329</v>
      </c>
      <c r="GW1227">
        <v>-86023</v>
      </c>
      <c r="GZ1227">
        <v>-11065</v>
      </c>
      <c r="HA1227">
        <v>-121290</v>
      </c>
      <c r="HB1227">
        <v>-63398</v>
      </c>
      <c r="HE1227">
        <v>-3869073</v>
      </c>
      <c r="HG1227">
        <v>62126072</v>
      </c>
    </row>
    <row r="1228" spans="1:215" x14ac:dyDescent="0.25">
      <c r="A1228">
        <v>88</v>
      </c>
      <c r="B1228" t="s">
        <v>1162</v>
      </c>
      <c r="C1228">
        <v>2007</v>
      </c>
      <c r="E1228" t="s">
        <v>1157</v>
      </c>
      <c r="F1228">
        <v>1919</v>
      </c>
      <c r="G1228">
        <v>0</v>
      </c>
      <c r="I1228">
        <v>0</v>
      </c>
      <c r="J1228" t="s">
        <v>1142</v>
      </c>
      <c r="K1228" t="s">
        <v>1143</v>
      </c>
      <c r="L1228" t="s">
        <v>1143</v>
      </c>
      <c r="M1228">
        <v>2</v>
      </c>
      <c r="N1228" t="s">
        <v>625</v>
      </c>
      <c r="O1228">
        <v>0</v>
      </c>
      <c r="P1228" t="s">
        <v>633</v>
      </c>
      <c r="Q1228" t="s">
        <v>626</v>
      </c>
      <c r="R1228">
        <v>2</v>
      </c>
      <c r="S1228">
        <v>1</v>
      </c>
      <c r="T1228" s="60">
        <v>39263</v>
      </c>
      <c r="U1228" s="60">
        <v>39264</v>
      </c>
      <c r="V1228" s="60">
        <v>39264</v>
      </c>
      <c r="W1228" t="s">
        <v>201</v>
      </c>
      <c r="X1228" t="s">
        <v>744</v>
      </c>
      <c r="Y1228" t="s">
        <v>619</v>
      </c>
      <c r="Z1228">
        <v>3.5000000000000003E-2</v>
      </c>
      <c r="AA1228">
        <v>7.9999998000000003E-2</v>
      </c>
      <c r="AB1228">
        <v>1</v>
      </c>
      <c r="AC1228">
        <v>0</v>
      </c>
      <c r="AD1228">
        <v>4</v>
      </c>
      <c r="AE1228">
        <v>1</v>
      </c>
      <c r="AF1228">
        <v>1</v>
      </c>
      <c r="AG1228">
        <v>26.1</v>
      </c>
      <c r="BP1228" s="60">
        <v>39264</v>
      </c>
      <c r="BQ1228">
        <v>66671512</v>
      </c>
      <c r="BR1228">
        <v>81126640</v>
      </c>
      <c r="BS1228">
        <v>0.82199997000000002</v>
      </c>
      <c r="BT1228">
        <v>14455131</v>
      </c>
      <c r="BV1228">
        <v>10199505</v>
      </c>
      <c r="BW1228">
        <v>1539805</v>
      </c>
      <c r="BX1228">
        <v>0.82999997999999997</v>
      </c>
      <c r="BY1228">
        <v>0</v>
      </c>
      <c r="BZ1228">
        <v>0</v>
      </c>
      <c r="CA1228">
        <v>0</v>
      </c>
      <c r="CC1228">
        <v>0.20729998999999999</v>
      </c>
      <c r="CE1228">
        <v>0.15509999999999999</v>
      </c>
      <c r="CG1228">
        <v>0.13169998999999999</v>
      </c>
      <c r="CS1228">
        <v>0</v>
      </c>
      <c r="CT1228">
        <v>0</v>
      </c>
      <c r="CU1228">
        <v>0</v>
      </c>
      <c r="CV1228">
        <v>0.60150002999999996</v>
      </c>
      <c r="CW1228">
        <v>0.37819998999999999</v>
      </c>
      <c r="CX1228">
        <v>0.2233</v>
      </c>
      <c r="CY1228">
        <v>0.22</v>
      </c>
      <c r="CZ1228">
        <v>0</v>
      </c>
      <c r="DA1228">
        <v>4.0000000000000002E-4</v>
      </c>
      <c r="DB1228">
        <v>0.1071</v>
      </c>
      <c r="DC1228">
        <v>3.7100002E-2</v>
      </c>
      <c r="DD1228">
        <v>3.4299998999999998E-2</v>
      </c>
      <c r="DE1228">
        <v>0</v>
      </c>
      <c r="DG1228">
        <v>8.1800005999999995E-2</v>
      </c>
      <c r="DH1228">
        <v>0.1</v>
      </c>
      <c r="DI1228">
        <v>4.8099997999999998E-2</v>
      </c>
      <c r="DJ1228">
        <v>0.14000000000000001</v>
      </c>
      <c r="DK1228">
        <v>0.23999999</v>
      </c>
      <c r="DR1228">
        <v>0</v>
      </c>
      <c r="DS1228">
        <v>0</v>
      </c>
      <c r="DT1228">
        <v>0</v>
      </c>
      <c r="DU1228">
        <v>0</v>
      </c>
      <c r="DV1228">
        <v>174110</v>
      </c>
      <c r="DW1228">
        <v>9051842</v>
      </c>
      <c r="DX1228">
        <v>43.610000999999997</v>
      </c>
      <c r="DY1228">
        <v>12.73</v>
      </c>
      <c r="DZ1228">
        <v>51.988998000000002</v>
      </c>
      <c r="EA1228">
        <v>18346</v>
      </c>
      <c r="EB1228">
        <v>127351</v>
      </c>
      <c r="EC1228">
        <v>122934</v>
      </c>
      <c r="ED1228">
        <v>4124657.5</v>
      </c>
      <c r="EF1228">
        <v>33.551997999999998</v>
      </c>
      <c r="EG1228">
        <v>102771</v>
      </c>
      <c r="EH1228">
        <v>3662033.5</v>
      </c>
      <c r="EN1228">
        <v>6480</v>
      </c>
      <c r="EO1228">
        <v>202603.97</v>
      </c>
      <c r="EP1228">
        <v>13683</v>
      </c>
      <c r="ES1228">
        <v>0</v>
      </c>
      <c r="EV1228">
        <v>442741</v>
      </c>
      <c r="EW1228">
        <v>0</v>
      </c>
      <c r="EX1228">
        <v>0</v>
      </c>
      <c r="FB1228">
        <v>47526144</v>
      </c>
      <c r="FI1228">
        <v>72935432</v>
      </c>
      <c r="FP1228">
        <v>1002876</v>
      </c>
      <c r="FQ1228">
        <v>1272559</v>
      </c>
      <c r="FU1228">
        <v>8435</v>
      </c>
      <c r="FV1228">
        <v>27878</v>
      </c>
      <c r="FW1228">
        <v>2311748</v>
      </c>
      <c r="FX1228">
        <v>10984675</v>
      </c>
      <c r="FZ1228">
        <v>765556</v>
      </c>
      <c r="GA1228">
        <v>853271</v>
      </c>
      <c r="GB1228">
        <v>1618827</v>
      </c>
      <c r="GC1228">
        <v>216339</v>
      </c>
      <c r="GL1228">
        <v>-142539</v>
      </c>
      <c r="GM1228">
        <v>207547</v>
      </c>
      <c r="GN1228">
        <v>-190944</v>
      </c>
      <c r="GQ1228">
        <v>15005653</v>
      </c>
      <c r="GR1228">
        <v>-4007705</v>
      </c>
      <c r="GS1228">
        <v>-3708919</v>
      </c>
      <c r="GT1228">
        <v>-198581</v>
      </c>
      <c r="GW1228">
        <v>-90092</v>
      </c>
      <c r="GZ1228">
        <v>-10113</v>
      </c>
      <c r="HA1228">
        <v>-128587</v>
      </c>
      <c r="HB1228">
        <v>-60002</v>
      </c>
      <c r="HE1228">
        <v>-4196294</v>
      </c>
      <c r="HG1228">
        <v>72935432</v>
      </c>
    </row>
    <row r="1229" spans="1:215" x14ac:dyDescent="0.25">
      <c r="A1229">
        <v>88</v>
      </c>
      <c r="B1229" t="s">
        <v>1162</v>
      </c>
      <c r="C1229">
        <v>2008</v>
      </c>
      <c r="E1229" t="s">
        <v>1157</v>
      </c>
      <c r="F1229">
        <v>1919</v>
      </c>
      <c r="G1229">
        <v>0</v>
      </c>
      <c r="I1229">
        <v>0</v>
      </c>
      <c r="J1229" t="s">
        <v>1142</v>
      </c>
      <c r="K1229" t="s">
        <v>1143</v>
      </c>
      <c r="L1229" t="s">
        <v>1143</v>
      </c>
      <c r="M1229">
        <v>2</v>
      </c>
      <c r="N1229" t="s">
        <v>625</v>
      </c>
      <c r="O1229">
        <v>0</v>
      </c>
      <c r="P1229" t="s">
        <v>633</v>
      </c>
      <c r="Q1229" t="s">
        <v>626</v>
      </c>
      <c r="R1229">
        <v>2</v>
      </c>
      <c r="S1229">
        <v>1</v>
      </c>
      <c r="T1229" s="60">
        <v>39629</v>
      </c>
      <c r="U1229" s="60">
        <v>39630</v>
      </c>
      <c r="V1229" s="60">
        <v>39630</v>
      </c>
      <c r="W1229" t="s">
        <v>201</v>
      </c>
      <c r="X1229" t="s">
        <v>744</v>
      </c>
      <c r="Y1229" t="s">
        <v>619</v>
      </c>
      <c r="Z1229">
        <v>2.9999998999999999E-2</v>
      </c>
      <c r="AA1229">
        <v>7.9999998000000003E-2</v>
      </c>
      <c r="AB1229">
        <v>1</v>
      </c>
      <c r="AC1229">
        <v>0</v>
      </c>
      <c r="AD1229">
        <v>4</v>
      </c>
      <c r="AE1229">
        <v>1</v>
      </c>
      <c r="AF1229">
        <v>1</v>
      </c>
      <c r="AG1229">
        <v>30</v>
      </c>
      <c r="BP1229" s="60">
        <v>39630</v>
      </c>
      <c r="BQ1229">
        <v>69198008</v>
      </c>
      <c r="BR1229">
        <v>87432352</v>
      </c>
      <c r="BS1229">
        <v>0.79100000999999998</v>
      </c>
      <c r="BT1229">
        <v>18234340</v>
      </c>
      <c r="BV1229">
        <v>10460473</v>
      </c>
      <c r="BW1229">
        <v>1329498</v>
      </c>
      <c r="BX1229">
        <v>1</v>
      </c>
      <c r="BY1229">
        <v>0</v>
      </c>
      <c r="BZ1229">
        <v>0</v>
      </c>
      <c r="CA1229">
        <v>0</v>
      </c>
      <c r="CC1229">
        <v>-5.4400001000000003E-2</v>
      </c>
      <c r="CE1229">
        <v>9.0900004000000006E-2</v>
      </c>
      <c r="CG1229">
        <v>0.11399999</v>
      </c>
      <c r="CS1229">
        <v>0</v>
      </c>
      <c r="CT1229">
        <v>0</v>
      </c>
      <c r="CU1229">
        <v>0</v>
      </c>
      <c r="CV1229">
        <v>0.54849999999999999</v>
      </c>
      <c r="CW1229">
        <v>0.33350000000000002</v>
      </c>
      <c r="CX1229">
        <v>0.215</v>
      </c>
      <c r="CY1229">
        <v>0.20899999</v>
      </c>
      <c r="CZ1229">
        <v>0</v>
      </c>
      <c r="DA1229">
        <v>0</v>
      </c>
      <c r="DB1229">
        <v>0.12570000000000001</v>
      </c>
      <c r="DC1229">
        <v>6.6900000000000001E-2</v>
      </c>
      <c r="DD1229">
        <v>4.9899999E-2</v>
      </c>
      <c r="DE1229">
        <v>0</v>
      </c>
      <c r="DG1229">
        <v>0.14229998999999999</v>
      </c>
      <c r="DH1229">
        <v>0.1</v>
      </c>
      <c r="DI1229">
        <v>4.2300000999999997E-2</v>
      </c>
      <c r="DJ1229">
        <v>0.14000000000000001</v>
      </c>
      <c r="DK1229">
        <v>0.23999999</v>
      </c>
      <c r="DR1229">
        <v>0</v>
      </c>
      <c r="DS1229">
        <v>0</v>
      </c>
      <c r="DT1229">
        <v>0</v>
      </c>
      <c r="DU1229">
        <v>0</v>
      </c>
      <c r="DV1229">
        <v>173327</v>
      </c>
      <c r="DW1229">
        <v>9187562</v>
      </c>
      <c r="DX1229">
        <v>44.16</v>
      </c>
      <c r="DY1229">
        <v>12.99</v>
      </c>
      <c r="DZ1229">
        <v>53.006999999999998</v>
      </c>
      <c r="EA1229">
        <v>18300</v>
      </c>
      <c r="EB1229">
        <v>130259</v>
      </c>
      <c r="EC1229">
        <v>126506</v>
      </c>
      <c r="ED1229">
        <v>4418800</v>
      </c>
      <c r="EF1229">
        <v>34.93</v>
      </c>
      <c r="EG1229">
        <v>106099</v>
      </c>
      <c r="EH1229">
        <v>3937853.5</v>
      </c>
      <c r="EN1229">
        <v>6417</v>
      </c>
      <c r="EO1229">
        <v>204801.16</v>
      </c>
      <c r="EP1229">
        <v>13990</v>
      </c>
      <c r="ES1229">
        <v>0</v>
      </c>
      <c r="EV1229">
        <v>448392</v>
      </c>
      <c r="EW1229">
        <v>0</v>
      </c>
      <c r="EX1229">
        <v>0</v>
      </c>
      <c r="FB1229">
        <v>51874104</v>
      </c>
      <c r="FI1229">
        <v>66837412</v>
      </c>
      <c r="FP1229">
        <v>1017720</v>
      </c>
      <c r="FQ1229">
        <v>1305027</v>
      </c>
      <c r="FU1229">
        <v>5175</v>
      </c>
      <c r="FV1229">
        <v>32770</v>
      </c>
      <c r="FW1229">
        <v>2360692</v>
      </c>
      <c r="FX1229">
        <v>-5618388</v>
      </c>
      <c r="FZ1229">
        <v>662284</v>
      </c>
      <c r="GA1229">
        <v>900160</v>
      </c>
      <c r="GB1229">
        <v>1562444</v>
      </c>
      <c r="GC1229">
        <v>263294</v>
      </c>
      <c r="GL1229">
        <v>-156161</v>
      </c>
      <c r="GM1229">
        <v>122838</v>
      </c>
      <c r="GN1229">
        <v>-100824</v>
      </c>
      <c r="GQ1229">
        <v>-1566105</v>
      </c>
      <c r="GR1229">
        <v>-4338617</v>
      </c>
      <c r="GS1229">
        <v>-4029937</v>
      </c>
      <c r="GT1229">
        <v>-201949</v>
      </c>
      <c r="GW1229">
        <v>-94167</v>
      </c>
      <c r="GZ1229">
        <v>-12564</v>
      </c>
      <c r="HA1229">
        <v>-133837</v>
      </c>
      <c r="HB1229">
        <v>-59467</v>
      </c>
      <c r="HE1229">
        <v>-4531916</v>
      </c>
      <c r="HG1229">
        <v>66837412</v>
      </c>
    </row>
    <row r="1230" spans="1:215" x14ac:dyDescent="0.25">
      <c r="A1230">
        <v>88</v>
      </c>
      <c r="B1230" t="s">
        <v>1162</v>
      </c>
      <c r="C1230">
        <v>2009</v>
      </c>
      <c r="E1230" t="s">
        <v>1157</v>
      </c>
      <c r="F1230">
        <v>1919</v>
      </c>
      <c r="G1230">
        <v>0</v>
      </c>
      <c r="I1230">
        <v>0</v>
      </c>
      <c r="J1230" t="s">
        <v>1142</v>
      </c>
      <c r="K1230" t="s">
        <v>1143</v>
      </c>
      <c r="L1230" t="s">
        <v>1143</v>
      </c>
      <c r="M1230">
        <v>2</v>
      </c>
      <c r="N1230" t="s">
        <v>625</v>
      </c>
      <c r="O1230">
        <v>0</v>
      </c>
      <c r="P1230" t="s">
        <v>633</v>
      </c>
      <c r="Q1230" t="s">
        <v>626</v>
      </c>
      <c r="R1230">
        <v>2</v>
      </c>
      <c r="S1230">
        <v>1</v>
      </c>
      <c r="T1230" s="60">
        <v>39994</v>
      </c>
      <c r="U1230" s="60">
        <v>39995</v>
      </c>
      <c r="V1230" s="60">
        <v>39995</v>
      </c>
      <c r="W1230" t="s">
        <v>201</v>
      </c>
      <c r="X1230" t="s">
        <v>744</v>
      </c>
      <c r="Y1230" t="s">
        <v>619</v>
      </c>
      <c r="Z1230">
        <v>2.9999998999999999E-2</v>
      </c>
      <c r="AA1230">
        <v>7.9999998000000003E-2</v>
      </c>
      <c r="AB1230">
        <v>1</v>
      </c>
      <c r="AC1230">
        <v>0</v>
      </c>
      <c r="AD1230">
        <v>4</v>
      </c>
      <c r="AE1230">
        <v>1</v>
      </c>
      <c r="AF1230">
        <v>1</v>
      </c>
      <c r="AG1230">
        <v>30</v>
      </c>
      <c r="BP1230" s="60">
        <v>39995</v>
      </c>
      <c r="BQ1230">
        <v>54902860</v>
      </c>
      <c r="BR1230">
        <v>91440952</v>
      </c>
      <c r="BS1230">
        <v>0.60000001999999997</v>
      </c>
      <c r="BT1230">
        <v>36538096</v>
      </c>
      <c r="BV1230">
        <v>10800817</v>
      </c>
      <c r="BW1230">
        <v>1502240</v>
      </c>
      <c r="BX1230">
        <v>0.88999998999999996</v>
      </c>
      <c r="BY1230">
        <v>0</v>
      </c>
      <c r="BZ1230">
        <v>0</v>
      </c>
      <c r="CA1230">
        <v>0</v>
      </c>
      <c r="CC1230">
        <v>-0.21659999999999999</v>
      </c>
      <c r="CE1230">
        <v>-3.6499998999999998E-2</v>
      </c>
      <c r="CG1230">
        <v>2.6900001E-2</v>
      </c>
      <c r="CS1230">
        <v>0</v>
      </c>
      <c r="CT1230">
        <v>0</v>
      </c>
      <c r="CU1230">
        <v>0</v>
      </c>
      <c r="CV1230">
        <v>0.52700000999999996</v>
      </c>
      <c r="CW1230">
        <v>0.3175</v>
      </c>
      <c r="CX1230">
        <v>0.20950000999999999</v>
      </c>
      <c r="CY1230">
        <v>0.20099998999999999</v>
      </c>
      <c r="CZ1230">
        <v>0</v>
      </c>
      <c r="DA1230">
        <v>0</v>
      </c>
      <c r="DB1230">
        <v>0.1283</v>
      </c>
      <c r="DC1230">
        <v>8.6499995999999996E-2</v>
      </c>
      <c r="DD1230">
        <v>5.7200000000000001E-2</v>
      </c>
      <c r="DE1230">
        <v>0</v>
      </c>
      <c r="DG1230">
        <v>0.14330000000000001</v>
      </c>
      <c r="DH1230">
        <v>0.1</v>
      </c>
      <c r="DI1230">
        <v>4.3299998999999999E-2</v>
      </c>
      <c r="DJ1230">
        <v>0.13</v>
      </c>
      <c r="DK1230">
        <v>0.23</v>
      </c>
      <c r="DR1230">
        <v>0</v>
      </c>
      <c r="DS1230">
        <v>0</v>
      </c>
      <c r="DT1230">
        <v>0</v>
      </c>
      <c r="DU1230">
        <v>0</v>
      </c>
      <c r="DV1230">
        <v>174807</v>
      </c>
      <c r="DW1230">
        <v>9502701</v>
      </c>
      <c r="DX1230">
        <v>44.110000999999997</v>
      </c>
      <c r="DY1230">
        <v>12.92</v>
      </c>
      <c r="DZ1230">
        <v>54.360999999999997</v>
      </c>
      <c r="EA1230">
        <v>17980</v>
      </c>
      <c r="EB1230">
        <v>133561</v>
      </c>
      <c r="EC1230">
        <v>129659</v>
      </c>
      <c r="ED1230">
        <v>4706965</v>
      </c>
      <c r="EF1230">
        <v>36.303001000000002</v>
      </c>
      <c r="EG1230">
        <v>109031</v>
      </c>
      <c r="EH1230">
        <v>4203717.5</v>
      </c>
      <c r="EN1230">
        <v>6340</v>
      </c>
      <c r="EO1230">
        <v>207103.94</v>
      </c>
      <c r="EP1230">
        <v>14288</v>
      </c>
      <c r="ES1230">
        <v>0</v>
      </c>
      <c r="EV1230">
        <v>456007</v>
      </c>
      <c r="EW1230">
        <v>0</v>
      </c>
      <c r="EX1230">
        <v>0</v>
      </c>
      <c r="FB1230">
        <v>54909044</v>
      </c>
      <c r="FI1230">
        <v>50095720</v>
      </c>
      <c r="FP1230">
        <v>1041248</v>
      </c>
      <c r="FQ1230">
        <v>1347741</v>
      </c>
      <c r="FU1230">
        <v>3288</v>
      </c>
      <c r="FV1230">
        <v>32036</v>
      </c>
      <c r="FW1230">
        <v>2424313</v>
      </c>
      <c r="FX1230">
        <v>-15737128</v>
      </c>
      <c r="FZ1230">
        <v>513288</v>
      </c>
      <c r="GA1230">
        <v>715101</v>
      </c>
      <c r="GB1230">
        <v>1228389</v>
      </c>
      <c r="GC1230">
        <v>259866</v>
      </c>
      <c r="GL1230">
        <v>-152509</v>
      </c>
      <c r="GM1230">
        <v>29669</v>
      </c>
      <c r="GQ1230">
        <v>-11947400</v>
      </c>
      <c r="GR1230">
        <v>-4613751</v>
      </c>
      <c r="GS1230">
        <v>-4299310</v>
      </c>
      <c r="GT1230">
        <v>-204939</v>
      </c>
      <c r="GW1230">
        <v>-99139</v>
      </c>
      <c r="GZ1230">
        <v>-10363</v>
      </c>
      <c r="HA1230">
        <v>-121863</v>
      </c>
      <c r="HB1230">
        <v>-58679</v>
      </c>
      <c r="HE1230">
        <v>-4794293</v>
      </c>
      <c r="HG1230">
        <v>50095720</v>
      </c>
    </row>
    <row r="1231" spans="1:215" x14ac:dyDescent="0.25">
      <c r="A1231">
        <v>88</v>
      </c>
      <c r="B1231" t="s">
        <v>1162</v>
      </c>
      <c r="C1231">
        <v>2010</v>
      </c>
      <c r="E1231" t="s">
        <v>1157</v>
      </c>
      <c r="F1231">
        <v>1919</v>
      </c>
      <c r="G1231">
        <v>0</v>
      </c>
      <c r="I1231">
        <v>0</v>
      </c>
      <c r="J1231" t="s">
        <v>1142</v>
      </c>
      <c r="K1231" t="s">
        <v>1143</v>
      </c>
      <c r="L1231" t="s">
        <v>1143</v>
      </c>
      <c r="M1231">
        <v>2</v>
      </c>
      <c r="N1231" t="s">
        <v>625</v>
      </c>
      <c r="O1231">
        <v>0</v>
      </c>
      <c r="P1231" t="s">
        <v>633</v>
      </c>
      <c r="Q1231" t="s">
        <v>626</v>
      </c>
      <c r="R1231">
        <v>2</v>
      </c>
      <c r="S1231">
        <v>1</v>
      </c>
      <c r="T1231" s="60">
        <v>40359</v>
      </c>
      <c r="U1231" s="60">
        <v>40360</v>
      </c>
      <c r="V1231" s="60">
        <v>40360</v>
      </c>
      <c r="W1231" t="s">
        <v>201</v>
      </c>
      <c r="X1231" t="s">
        <v>744</v>
      </c>
      <c r="Y1231" t="s">
        <v>619</v>
      </c>
      <c r="Z1231">
        <v>2.9999998999999999E-2</v>
      </c>
      <c r="AA1231">
        <v>7.9999998000000003E-2</v>
      </c>
      <c r="AB1231">
        <v>1</v>
      </c>
      <c r="AC1231">
        <v>0</v>
      </c>
      <c r="AD1231">
        <v>4</v>
      </c>
      <c r="AE1231">
        <v>1</v>
      </c>
      <c r="AF1231">
        <v>1</v>
      </c>
      <c r="AG1231">
        <v>30</v>
      </c>
      <c r="BP1231" s="60">
        <v>40360</v>
      </c>
      <c r="BQ1231">
        <v>55946260</v>
      </c>
      <c r="BR1231">
        <v>94720672</v>
      </c>
      <c r="BS1231">
        <v>0.59099995999999999</v>
      </c>
      <c r="BT1231">
        <v>38774408</v>
      </c>
      <c r="BV1231">
        <v>11057260</v>
      </c>
      <c r="BW1231">
        <v>2623624</v>
      </c>
      <c r="BX1231">
        <v>0.51999998000000003</v>
      </c>
      <c r="BY1231">
        <v>0</v>
      </c>
      <c r="BZ1231">
        <v>0</v>
      </c>
      <c r="CA1231">
        <v>0</v>
      </c>
      <c r="CC1231">
        <v>0.13539999999999999</v>
      </c>
      <c r="CE1231">
        <v>-5.5999998000000002E-2</v>
      </c>
      <c r="CG1231">
        <v>2.9200001E-2</v>
      </c>
      <c r="CJ1231">
        <v>3.4175749999999998E-2</v>
      </c>
      <c r="CS1231">
        <v>0</v>
      </c>
      <c r="CT1231">
        <v>0</v>
      </c>
      <c r="CU1231">
        <v>1</v>
      </c>
      <c r="CV1231">
        <v>0.52439999999999998</v>
      </c>
      <c r="CW1231">
        <v>0.33230000999999998</v>
      </c>
      <c r="CX1231">
        <v>0.19209999</v>
      </c>
      <c r="CY1231">
        <v>0.23919998000000001</v>
      </c>
      <c r="CZ1231">
        <v>0</v>
      </c>
      <c r="DA1231">
        <v>0</v>
      </c>
      <c r="DB1231">
        <v>0.1129</v>
      </c>
      <c r="DC1231">
        <v>5.3200003000000003E-2</v>
      </c>
      <c r="DD1231">
        <v>7.0300004999999999E-2</v>
      </c>
      <c r="DE1231">
        <v>0</v>
      </c>
      <c r="DG1231">
        <v>0.1429</v>
      </c>
      <c r="DH1231">
        <v>0.1</v>
      </c>
      <c r="DI1231">
        <v>4.2900000000000001E-2</v>
      </c>
      <c r="DJ1231">
        <v>0.13</v>
      </c>
      <c r="DK1231">
        <v>0.23</v>
      </c>
      <c r="DR1231">
        <v>0</v>
      </c>
      <c r="DS1231">
        <v>0</v>
      </c>
      <c r="DT1231">
        <v>0</v>
      </c>
      <c r="DU1231">
        <v>0</v>
      </c>
      <c r="DV1231">
        <v>175842</v>
      </c>
      <c r="DW1231">
        <v>9633355</v>
      </c>
      <c r="DX1231">
        <v>44.09</v>
      </c>
      <c r="DY1231">
        <v>12.74</v>
      </c>
      <c r="DZ1231">
        <v>54.783999999999999</v>
      </c>
      <c r="EA1231">
        <v>17377</v>
      </c>
      <c r="EB1231">
        <v>135721</v>
      </c>
      <c r="EC1231">
        <v>133103</v>
      </c>
      <c r="ED1231">
        <v>4957960.5</v>
      </c>
      <c r="EF1231">
        <v>37.249001</v>
      </c>
      <c r="EG1231">
        <v>112483</v>
      </c>
      <c r="EH1231">
        <v>4447643</v>
      </c>
      <c r="EN1231">
        <v>6104</v>
      </c>
      <c r="EO1231">
        <v>204477.69</v>
      </c>
      <c r="EP1231">
        <v>14516</v>
      </c>
      <c r="ES1231">
        <v>0</v>
      </c>
      <c r="EV1231">
        <v>462043</v>
      </c>
      <c r="EW1231">
        <v>0</v>
      </c>
      <c r="EX1231">
        <v>0</v>
      </c>
      <c r="FB1231">
        <v>57754656</v>
      </c>
      <c r="FI1231">
        <v>54140412</v>
      </c>
      <c r="FP1231">
        <v>1066483</v>
      </c>
      <c r="FQ1231">
        <v>1374327</v>
      </c>
      <c r="FU1231">
        <v>5017</v>
      </c>
      <c r="FV1231">
        <v>34840</v>
      </c>
      <c r="FW1231">
        <v>2480667</v>
      </c>
      <c r="FX1231">
        <v>5422879</v>
      </c>
      <c r="FZ1231">
        <v>487578</v>
      </c>
      <c r="GA1231">
        <v>643526</v>
      </c>
      <c r="GB1231">
        <v>1131104</v>
      </c>
      <c r="GC1231">
        <v>228678</v>
      </c>
      <c r="GL1231">
        <v>-152807</v>
      </c>
      <c r="GM1231">
        <v>11662</v>
      </c>
      <c r="GQ1231">
        <v>9122183</v>
      </c>
      <c r="GR1231">
        <v>-4900418</v>
      </c>
      <c r="GS1231">
        <v>-4579805</v>
      </c>
      <c r="GT1231">
        <v>-205989</v>
      </c>
      <c r="GW1231">
        <v>-103114</v>
      </c>
      <c r="GZ1231">
        <v>-11510</v>
      </c>
      <c r="HA1231">
        <v>-117751</v>
      </c>
      <c r="HB1231">
        <v>-59320</v>
      </c>
      <c r="HE1231">
        <v>-5077489</v>
      </c>
      <c r="HG1231">
        <v>54140412</v>
      </c>
    </row>
    <row r="1232" spans="1:215" x14ac:dyDescent="0.25">
      <c r="A1232">
        <v>88</v>
      </c>
      <c r="B1232" t="s">
        <v>1162</v>
      </c>
      <c r="C1232">
        <v>2011</v>
      </c>
      <c r="E1232" t="s">
        <v>1157</v>
      </c>
      <c r="F1232">
        <v>1919</v>
      </c>
      <c r="G1232">
        <v>0</v>
      </c>
      <c r="I1232">
        <v>0</v>
      </c>
      <c r="J1232" t="s">
        <v>1142</v>
      </c>
      <c r="K1232" t="s">
        <v>1143</v>
      </c>
      <c r="L1232" t="s">
        <v>1143</v>
      </c>
      <c r="M1232">
        <v>2</v>
      </c>
      <c r="N1232" t="s">
        <v>625</v>
      </c>
      <c r="O1232">
        <v>0</v>
      </c>
      <c r="P1232" t="s">
        <v>633</v>
      </c>
      <c r="Q1232" t="s">
        <v>626</v>
      </c>
      <c r="R1232">
        <v>2</v>
      </c>
      <c r="S1232">
        <v>1</v>
      </c>
      <c r="T1232" s="60">
        <v>40724</v>
      </c>
      <c r="U1232" s="60">
        <v>40725</v>
      </c>
      <c r="V1232" s="60">
        <v>40725</v>
      </c>
      <c r="W1232" t="s">
        <v>201</v>
      </c>
      <c r="X1232" t="s">
        <v>744</v>
      </c>
      <c r="Y1232" t="s">
        <v>619</v>
      </c>
      <c r="Z1232">
        <v>2.9999998999999999E-2</v>
      </c>
      <c r="AA1232">
        <v>7.9999998000000003E-2</v>
      </c>
      <c r="AB1232">
        <v>1</v>
      </c>
      <c r="AC1232">
        <v>0</v>
      </c>
      <c r="AD1232">
        <v>4</v>
      </c>
      <c r="AE1232">
        <v>1</v>
      </c>
      <c r="AF1232">
        <v>1</v>
      </c>
      <c r="AG1232">
        <v>30</v>
      </c>
      <c r="BP1232" s="60">
        <v>40725</v>
      </c>
      <c r="BQ1232">
        <v>58110496</v>
      </c>
      <c r="BR1232">
        <v>98766208</v>
      </c>
      <c r="BS1232">
        <v>0.58799999999999997</v>
      </c>
      <c r="BT1232">
        <v>40655708</v>
      </c>
      <c r="BV1232">
        <v>11097598</v>
      </c>
      <c r="BW1232">
        <v>2715523</v>
      </c>
      <c r="BX1232">
        <v>0.50999998999999996</v>
      </c>
      <c r="BY1232">
        <v>0</v>
      </c>
      <c r="BZ1232">
        <v>0</v>
      </c>
      <c r="CA1232">
        <v>0</v>
      </c>
      <c r="CC1232">
        <v>0.22589998999999999</v>
      </c>
      <c r="CE1232">
        <v>2.9300000999999999E-2</v>
      </c>
      <c r="CG1232">
        <v>4.4799998000000001E-2</v>
      </c>
      <c r="CJ1232">
        <v>5.8054961000000002E-2</v>
      </c>
      <c r="CS1232">
        <v>0</v>
      </c>
      <c r="CT1232">
        <v>0</v>
      </c>
      <c r="CU1232">
        <v>1</v>
      </c>
      <c r="CV1232">
        <v>0.54949999000000005</v>
      </c>
      <c r="CW1232">
        <v>0.35900003000000003</v>
      </c>
      <c r="CX1232">
        <v>0.19049999000000001</v>
      </c>
      <c r="CY1232">
        <v>0.19440001000000001</v>
      </c>
      <c r="CZ1232">
        <v>0</v>
      </c>
      <c r="DA1232">
        <v>0</v>
      </c>
      <c r="DB1232">
        <v>0.10479999</v>
      </c>
      <c r="DC1232">
        <v>6.4199998999999994E-2</v>
      </c>
      <c r="DD1232">
        <v>8.7099998999999997E-2</v>
      </c>
      <c r="DE1232">
        <v>0</v>
      </c>
      <c r="DG1232">
        <v>0.13969999999999999</v>
      </c>
      <c r="DH1232">
        <v>0.1</v>
      </c>
      <c r="DI1232">
        <v>3.9700000999999999E-2</v>
      </c>
      <c r="DJ1232">
        <v>0.13</v>
      </c>
      <c r="DK1232">
        <v>0.23</v>
      </c>
      <c r="DR1232">
        <v>0</v>
      </c>
      <c r="DS1232">
        <v>0</v>
      </c>
      <c r="DT1232">
        <v>0</v>
      </c>
      <c r="DU1232">
        <v>0</v>
      </c>
      <c r="DV1232">
        <v>177897</v>
      </c>
      <c r="DW1232">
        <v>9609723</v>
      </c>
      <c r="DX1232">
        <v>43.84</v>
      </c>
      <c r="DY1232">
        <v>12.24</v>
      </c>
      <c r="DZ1232">
        <v>54.018002000000003</v>
      </c>
      <c r="EA1232">
        <v>16990</v>
      </c>
      <c r="EB1232">
        <v>134301</v>
      </c>
      <c r="EC1232">
        <v>138088</v>
      </c>
      <c r="ED1232">
        <v>5393372</v>
      </c>
      <c r="EF1232">
        <v>39.056998999999998</v>
      </c>
      <c r="EG1232">
        <v>117138</v>
      </c>
      <c r="EH1232">
        <v>4861264.5</v>
      </c>
      <c r="EN1232">
        <v>6028</v>
      </c>
      <c r="EO1232">
        <v>207974.48</v>
      </c>
      <c r="EP1232">
        <v>14922</v>
      </c>
      <c r="ES1232">
        <v>0</v>
      </c>
      <c r="EV1232">
        <v>467276</v>
      </c>
      <c r="EW1232">
        <v>0</v>
      </c>
      <c r="EX1232">
        <v>0</v>
      </c>
      <c r="FB1232">
        <v>62441600</v>
      </c>
      <c r="FI1232">
        <v>63116712</v>
      </c>
      <c r="FP1232">
        <v>1081958</v>
      </c>
      <c r="FQ1232">
        <v>1379104</v>
      </c>
      <c r="FU1232">
        <v>20219</v>
      </c>
      <c r="FV1232">
        <v>25691</v>
      </c>
      <c r="FW1232">
        <v>2506972</v>
      </c>
      <c r="FX1232">
        <v>10730157</v>
      </c>
      <c r="FZ1232">
        <v>471889</v>
      </c>
      <c r="GA1232">
        <v>691411</v>
      </c>
      <c r="GB1232">
        <v>1163300</v>
      </c>
      <c r="GC1232">
        <v>191147</v>
      </c>
      <c r="GL1232">
        <v>-33899</v>
      </c>
      <c r="GM1232">
        <v>8276</v>
      </c>
      <c r="GN1232">
        <v>-133146</v>
      </c>
      <c r="GQ1232">
        <v>14432807</v>
      </c>
      <c r="GR1232">
        <v>-5244407</v>
      </c>
      <c r="GS1232">
        <v>-4908718</v>
      </c>
      <c r="GT1232">
        <v>-207245</v>
      </c>
      <c r="GW1232">
        <v>-113531</v>
      </c>
      <c r="GZ1232">
        <v>-14913</v>
      </c>
      <c r="HA1232">
        <v>-153243</v>
      </c>
      <c r="HB1232">
        <v>-58860</v>
      </c>
      <c r="HE1232">
        <v>-5456510</v>
      </c>
      <c r="HG1232">
        <v>63116712</v>
      </c>
    </row>
    <row r="1233" spans="1:215" x14ac:dyDescent="0.25">
      <c r="A1233">
        <v>88</v>
      </c>
      <c r="B1233" t="s">
        <v>1162</v>
      </c>
      <c r="C1233">
        <v>2012</v>
      </c>
      <c r="E1233" t="s">
        <v>1157</v>
      </c>
      <c r="F1233">
        <v>1919</v>
      </c>
      <c r="G1233">
        <v>0</v>
      </c>
      <c r="I1233">
        <v>0</v>
      </c>
      <c r="J1233" t="s">
        <v>1142</v>
      </c>
      <c r="K1233" t="s">
        <v>1143</v>
      </c>
      <c r="L1233" t="s">
        <v>1143</v>
      </c>
      <c r="M1233">
        <v>2</v>
      </c>
      <c r="N1233" t="s">
        <v>625</v>
      </c>
      <c r="O1233">
        <v>0</v>
      </c>
      <c r="P1233" t="s">
        <v>633</v>
      </c>
      <c r="Q1233" t="s">
        <v>626</v>
      </c>
      <c r="R1233">
        <v>2</v>
      </c>
      <c r="S1233">
        <v>1</v>
      </c>
      <c r="T1233" s="60">
        <v>41090</v>
      </c>
      <c r="U1233" s="60">
        <v>41091</v>
      </c>
      <c r="V1233" s="60">
        <v>41091</v>
      </c>
      <c r="W1233" t="s">
        <v>201</v>
      </c>
      <c r="X1233" t="s">
        <v>744</v>
      </c>
      <c r="Y1233" t="s">
        <v>619</v>
      </c>
      <c r="Z1233">
        <v>2.75E-2</v>
      </c>
      <c r="AA1233">
        <v>7.7500000999999999E-2</v>
      </c>
      <c r="AB1233">
        <v>1</v>
      </c>
      <c r="AC1233">
        <v>0</v>
      </c>
      <c r="AD1233">
        <v>4</v>
      </c>
      <c r="AE1233">
        <v>1</v>
      </c>
      <c r="AF1233">
        <v>1</v>
      </c>
      <c r="AG1233">
        <v>30</v>
      </c>
      <c r="BK1233">
        <v>3.9999999000000001E-2</v>
      </c>
      <c r="BM1233">
        <v>9999</v>
      </c>
      <c r="BP1233" s="60">
        <v>41091</v>
      </c>
      <c r="BQ1233">
        <v>59489508</v>
      </c>
      <c r="BR1233">
        <v>106301840</v>
      </c>
      <c r="BS1233">
        <v>0.56000000000000005</v>
      </c>
      <c r="BT1233">
        <v>46812332</v>
      </c>
      <c r="BV1233">
        <v>10879075</v>
      </c>
      <c r="BW1233">
        <v>3248651</v>
      </c>
      <c r="BX1233">
        <v>0.41</v>
      </c>
      <c r="BY1233">
        <v>0</v>
      </c>
      <c r="BZ1233">
        <v>0</v>
      </c>
      <c r="CA1233">
        <v>0</v>
      </c>
      <c r="CC1233">
        <v>2.3399999000000001E-2</v>
      </c>
      <c r="CE1233">
        <v>0.12509999999999999</v>
      </c>
      <c r="CG1233">
        <v>1.0800000000000001E-2</v>
      </c>
      <c r="CJ1233">
        <v>6.9535971000000002E-2</v>
      </c>
      <c r="CS1233">
        <v>0</v>
      </c>
      <c r="CT1233">
        <v>0</v>
      </c>
      <c r="CU1233">
        <v>1</v>
      </c>
      <c r="CV1233">
        <v>0.5323</v>
      </c>
      <c r="CW1233">
        <v>0.34979999000000001</v>
      </c>
      <c r="CX1233">
        <v>0.1825</v>
      </c>
      <c r="CY1233">
        <v>0.17989999000000001</v>
      </c>
      <c r="CZ1233">
        <v>0</v>
      </c>
      <c r="DA1233">
        <v>0</v>
      </c>
      <c r="DB1233">
        <v>0.12090001</v>
      </c>
      <c r="DC1233">
        <v>5.8800000999999998E-2</v>
      </c>
      <c r="DD1233">
        <v>0.1081</v>
      </c>
      <c r="DE1233">
        <v>0</v>
      </c>
      <c r="DG1233">
        <v>0.15979999</v>
      </c>
      <c r="DH1233">
        <v>0.1</v>
      </c>
      <c r="DI1233">
        <v>5.9799999E-2</v>
      </c>
      <c r="DJ1233">
        <v>0.14000000000000001</v>
      </c>
      <c r="DK1233">
        <v>0.23999999</v>
      </c>
      <c r="DR1233">
        <v>0</v>
      </c>
      <c r="DS1233">
        <v>0</v>
      </c>
      <c r="DT1233">
        <v>0</v>
      </c>
      <c r="DU1233">
        <v>0</v>
      </c>
      <c r="DV1233">
        <v>173044</v>
      </c>
      <c r="DW1233">
        <v>9330845</v>
      </c>
      <c r="DX1233">
        <v>43.799999</v>
      </c>
      <c r="DY1233">
        <v>12.26</v>
      </c>
      <c r="DZ1233">
        <v>53.922001000000002</v>
      </c>
      <c r="EA1233">
        <v>17325</v>
      </c>
      <c r="EB1233">
        <v>134974</v>
      </c>
      <c r="EC1233">
        <v>143256</v>
      </c>
      <c r="ED1233">
        <v>5815407</v>
      </c>
      <c r="EF1233">
        <v>40.594002000000003</v>
      </c>
      <c r="EG1233">
        <v>122136</v>
      </c>
      <c r="EH1233">
        <v>5251555</v>
      </c>
      <c r="EN1233">
        <v>5951</v>
      </c>
      <c r="EO1233">
        <v>208432.84</v>
      </c>
      <c r="EP1233">
        <v>15169</v>
      </c>
      <c r="ES1233">
        <v>0</v>
      </c>
      <c r="EV1233">
        <v>468599</v>
      </c>
      <c r="EW1233">
        <v>0</v>
      </c>
      <c r="EX1233">
        <v>0</v>
      </c>
      <c r="FA1233">
        <v>1434821</v>
      </c>
      <c r="FB1233">
        <v>68111176</v>
      </c>
      <c r="FI1233">
        <v>60693620</v>
      </c>
      <c r="FP1233">
        <v>1049709</v>
      </c>
      <c r="FQ1233">
        <v>1349561</v>
      </c>
      <c r="FU1233">
        <v>26846</v>
      </c>
      <c r="FV1233">
        <v>23958</v>
      </c>
      <c r="FW1233">
        <v>2450074</v>
      </c>
      <c r="FX1233">
        <v>-128539</v>
      </c>
      <c r="FZ1233">
        <v>440448</v>
      </c>
      <c r="GA1233">
        <v>735299</v>
      </c>
      <c r="GB1233">
        <v>1175747</v>
      </c>
      <c r="GC1233">
        <v>210902</v>
      </c>
      <c r="GL1233">
        <v>-29488</v>
      </c>
      <c r="GM1233">
        <v>11198</v>
      </c>
      <c r="GN1233">
        <v>-145031</v>
      </c>
      <c r="GQ1233">
        <v>3544903</v>
      </c>
      <c r="GR1233">
        <v>-5741042</v>
      </c>
      <c r="GS1233">
        <v>-5401457</v>
      </c>
      <c r="GT1233">
        <v>-208929</v>
      </c>
      <c r="GW1233">
        <v>-115473</v>
      </c>
      <c r="GZ1233">
        <v>-15183</v>
      </c>
      <c r="HA1233">
        <v>-169071</v>
      </c>
      <c r="HB1233">
        <v>-57879</v>
      </c>
      <c r="HE1233">
        <v>-5967992</v>
      </c>
      <c r="HG1233">
        <v>60693620</v>
      </c>
    </row>
    <row r="1234" spans="1:215" x14ac:dyDescent="0.25">
      <c r="A1234">
        <v>88</v>
      </c>
      <c r="B1234" t="s">
        <v>1162</v>
      </c>
      <c r="C1234">
        <v>2013</v>
      </c>
      <c r="E1234" t="s">
        <v>1157</v>
      </c>
      <c r="F1234">
        <v>1919</v>
      </c>
      <c r="G1234">
        <v>0</v>
      </c>
      <c r="I1234">
        <v>0</v>
      </c>
      <c r="J1234" t="s">
        <v>1142</v>
      </c>
      <c r="K1234" t="s">
        <v>1143</v>
      </c>
      <c r="L1234" t="s">
        <v>1143</v>
      </c>
      <c r="M1234">
        <v>2</v>
      </c>
      <c r="N1234" t="s">
        <v>625</v>
      </c>
      <c r="O1234">
        <v>0</v>
      </c>
      <c r="P1234" t="s">
        <v>633</v>
      </c>
      <c r="Q1234" t="s">
        <v>626</v>
      </c>
      <c r="R1234">
        <v>2</v>
      </c>
      <c r="S1234">
        <v>1</v>
      </c>
      <c r="T1234" s="60">
        <v>41455</v>
      </c>
      <c r="U1234" s="60">
        <v>41456</v>
      </c>
      <c r="V1234" s="60">
        <v>41456</v>
      </c>
      <c r="W1234" t="s">
        <v>201</v>
      </c>
      <c r="X1234" t="s">
        <v>744</v>
      </c>
      <c r="Y1234" t="s">
        <v>619</v>
      </c>
      <c r="Z1234">
        <v>2.75E-2</v>
      </c>
      <c r="AA1234">
        <v>7.7500000999999999E-2</v>
      </c>
      <c r="AB1234">
        <v>1</v>
      </c>
      <c r="AC1234">
        <v>0</v>
      </c>
      <c r="AD1234">
        <v>4</v>
      </c>
      <c r="AE1234">
        <v>1</v>
      </c>
      <c r="AF1234">
        <v>1</v>
      </c>
      <c r="AG1234">
        <v>30</v>
      </c>
      <c r="AI1234" t="s">
        <v>1163</v>
      </c>
      <c r="AO1234">
        <v>64705984</v>
      </c>
      <c r="AP1234">
        <v>61904024</v>
      </c>
      <c r="AQ1234">
        <v>-3971904</v>
      </c>
      <c r="AR1234">
        <v>0</v>
      </c>
      <c r="AS1234">
        <v>0</v>
      </c>
      <c r="AT1234">
        <v>0</v>
      </c>
      <c r="AU1234">
        <v>1</v>
      </c>
      <c r="AV1234">
        <v>4</v>
      </c>
      <c r="AX1234">
        <v>0</v>
      </c>
      <c r="AY1234">
        <v>0.75</v>
      </c>
      <c r="AZ1234">
        <v>4</v>
      </c>
      <c r="BA1234">
        <v>1</v>
      </c>
      <c r="BB1234">
        <v>1</v>
      </c>
      <c r="BC1234">
        <v>1</v>
      </c>
      <c r="BE1234">
        <v>0</v>
      </c>
      <c r="BK1234">
        <v>3.9999999000000001E-2</v>
      </c>
      <c r="BM1234">
        <v>40.200001</v>
      </c>
      <c r="BP1234" s="60">
        <v>41456</v>
      </c>
      <c r="BQ1234">
        <v>62590784</v>
      </c>
      <c r="BR1234">
        <v>94366696</v>
      </c>
      <c r="BS1234">
        <v>0.66300004999999995</v>
      </c>
      <c r="BT1234">
        <v>31775908</v>
      </c>
      <c r="BV1234">
        <v>10765635</v>
      </c>
      <c r="BW1234">
        <v>2910537</v>
      </c>
      <c r="BX1234">
        <v>0.46000001000000001</v>
      </c>
      <c r="BY1234">
        <v>0</v>
      </c>
      <c r="BZ1234">
        <v>0</v>
      </c>
      <c r="CA1234">
        <v>0</v>
      </c>
      <c r="CC1234">
        <v>0.1366</v>
      </c>
      <c r="CE1234">
        <v>0.12560001000000001</v>
      </c>
      <c r="CG1234">
        <v>4.8699997000000002E-2</v>
      </c>
      <c r="CJ1234">
        <v>8.0836757999999995E-2</v>
      </c>
      <c r="CS1234">
        <v>0</v>
      </c>
      <c r="CT1234">
        <v>0</v>
      </c>
      <c r="CU1234">
        <v>1</v>
      </c>
      <c r="CV1234">
        <v>0.52789998000000005</v>
      </c>
      <c r="CW1234">
        <v>0.32799998000000002</v>
      </c>
      <c r="CX1234">
        <v>0.19989999999999999</v>
      </c>
      <c r="CY1234">
        <v>0.20190002000000001</v>
      </c>
      <c r="CZ1234">
        <v>0</v>
      </c>
      <c r="DA1234">
        <v>0</v>
      </c>
      <c r="DB1234">
        <v>0.1195</v>
      </c>
      <c r="DC1234">
        <v>4.1700002E-2</v>
      </c>
      <c r="DD1234">
        <v>0.109</v>
      </c>
      <c r="DE1234">
        <v>0</v>
      </c>
      <c r="DG1234">
        <v>0.1197</v>
      </c>
      <c r="DH1234">
        <v>0.11</v>
      </c>
      <c r="DI1234">
        <v>9.7000000000000003E-3</v>
      </c>
      <c r="DJ1234">
        <v>0.14000000000000001</v>
      </c>
      <c r="DK1234">
        <v>0.25</v>
      </c>
      <c r="DR1234">
        <v>0</v>
      </c>
      <c r="DS1234">
        <v>0</v>
      </c>
      <c r="DT1234">
        <v>0</v>
      </c>
      <c r="DU1234">
        <v>0</v>
      </c>
      <c r="DV1234">
        <v>169945</v>
      </c>
      <c r="DW1234">
        <v>9118035</v>
      </c>
      <c r="DZ1234">
        <v>53.652999999999999</v>
      </c>
      <c r="EA1234">
        <v>17081</v>
      </c>
      <c r="EB1234">
        <v>136105</v>
      </c>
      <c r="EC1234">
        <v>149221</v>
      </c>
      <c r="ED1234">
        <v>6190182</v>
      </c>
      <c r="EF1234">
        <v>41.483001999999999</v>
      </c>
      <c r="EG1234">
        <v>149221</v>
      </c>
      <c r="ES1234">
        <v>0</v>
      </c>
      <c r="EV1234">
        <v>472352</v>
      </c>
      <c r="EW1234">
        <v>0</v>
      </c>
      <c r="EX1234">
        <v>0</v>
      </c>
      <c r="FB1234">
        <v>68075440</v>
      </c>
      <c r="FI1234">
        <v>64705984</v>
      </c>
      <c r="FP1234">
        <v>1042959</v>
      </c>
      <c r="FQ1234">
        <v>1327862</v>
      </c>
      <c r="FU1234">
        <v>33305</v>
      </c>
      <c r="FV1234">
        <v>21376</v>
      </c>
      <c r="FW1234">
        <v>2425502</v>
      </c>
      <c r="FX1234">
        <v>6732100</v>
      </c>
      <c r="FZ1234">
        <v>393091</v>
      </c>
      <c r="GA1234">
        <v>788165</v>
      </c>
      <c r="GB1234">
        <v>1181256</v>
      </c>
      <c r="GC1234">
        <v>241013</v>
      </c>
      <c r="GL1234">
        <v>-28742</v>
      </c>
      <c r="GM1234">
        <v>14139</v>
      </c>
      <c r="GN1234">
        <v>-155500</v>
      </c>
      <c r="GQ1234">
        <v>10409768</v>
      </c>
      <c r="GR1234">
        <v>-6152335</v>
      </c>
      <c r="GS1234">
        <v>-5792657</v>
      </c>
      <c r="GT1234">
        <v>-211755</v>
      </c>
      <c r="GW1234">
        <v>-124656</v>
      </c>
      <c r="GZ1234">
        <v>-23267</v>
      </c>
      <c r="HA1234">
        <v>-186459</v>
      </c>
      <c r="HB1234">
        <v>-58613</v>
      </c>
      <c r="HE1234">
        <v>-6397407</v>
      </c>
      <c r="HG1234">
        <v>64705984</v>
      </c>
    </row>
    <row r="1235" spans="1:215" x14ac:dyDescent="0.25">
      <c r="A1235">
        <v>88</v>
      </c>
      <c r="B1235" t="s">
        <v>1162</v>
      </c>
      <c r="C1235">
        <v>2014</v>
      </c>
      <c r="E1235" t="s">
        <v>1157</v>
      </c>
      <c r="F1235">
        <v>1919</v>
      </c>
      <c r="G1235">
        <v>0</v>
      </c>
      <c r="I1235">
        <v>0</v>
      </c>
      <c r="J1235" t="s">
        <v>1142</v>
      </c>
      <c r="K1235" t="s">
        <v>1143</v>
      </c>
      <c r="L1235" t="s">
        <v>1143</v>
      </c>
      <c r="M1235">
        <v>2</v>
      </c>
      <c r="N1235" t="s">
        <v>625</v>
      </c>
      <c r="O1235">
        <v>0</v>
      </c>
      <c r="P1235" t="s">
        <v>633</v>
      </c>
      <c r="Q1235" t="s">
        <v>626</v>
      </c>
      <c r="R1235">
        <v>2</v>
      </c>
      <c r="S1235">
        <v>1</v>
      </c>
      <c r="T1235" s="60">
        <v>41820</v>
      </c>
      <c r="U1235" s="60">
        <v>41821</v>
      </c>
      <c r="V1235" s="60">
        <v>41821</v>
      </c>
      <c r="W1235" t="s">
        <v>201</v>
      </c>
      <c r="X1235" t="s">
        <v>744</v>
      </c>
      <c r="Y1235" t="s">
        <v>627</v>
      </c>
      <c r="AA1235">
        <v>7.7500000999999999E-2</v>
      </c>
      <c r="AB1235">
        <v>1</v>
      </c>
      <c r="AC1235">
        <v>0</v>
      </c>
      <c r="AD1235">
        <v>4</v>
      </c>
      <c r="AE1235">
        <v>1</v>
      </c>
      <c r="AF1235">
        <v>3</v>
      </c>
      <c r="AG1235">
        <v>28</v>
      </c>
      <c r="BP1235" s="60">
        <v>41821</v>
      </c>
      <c r="BQ1235">
        <v>666571200</v>
      </c>
      <c r="BR1235">
        <v>96167056</v>
      </c>
      <c r="BS1235">
        <v>0.69300002000000005</v>
      </c>
      <c r="BT1235">
        <v>29509882</v>
      </c>
      <c r="BV1235">
        <v>10725329</v>
      </c>
      <c r="BW1235">
        <v>1489734</v>
      </c>
      <c r="BX1235">
        <v>0.90857226000000002</v>
      </c>
      <c r="BY1235">
        <v>0</v>
      </c>
      <c r="BZ1235">
        <v>0</v>
      </c>
      <c r="CA1235">
        <v>0</v>
      </c>
      <c r="CC1235">
        <v>0.16100776</v>
      </c>
      <c r="CG1235">
        <v>0.13453636999999999</v>
      </c>
      <c r="CJ1235">
        <v>7.9359122000000004E-2</v>
      </c>
      <c r="CS1235">
        <v>1</v>
      </c>
      <c r="CT1235">
        <v>1</v>
      </c>
      <c r="CU1235">
        <v>1</v>
      </c>
      <c r="CV1235">
        <v>0.53510004</v>
      </c>
      <c r="CW1235">
        <v>0.29639998000000001</v>
      </c>
      <c r="CX1235">
        <v>0.2387</v>
      </c>
      <c r="CY1235">
        <v>0.2049</v>
      </c>
      <c r="CZ1235">
        <v>0</v>
      </c>
      <c r="DA1235">
        <v>0</v>
      </c>
      <c r="DB1235">
        <v>0.1124</v>
      </c>
      <c r="DC1235">
        <v>2.9300000999999999E-2</v>
      </c>
      <c r="DD1235">
        <v>0.1183</v>
      </c>
      <c r="DE1235">
        <v>0</v>
      </c>
      <c r="DR1235">
        <v>0</v>
      </c>
      <c r="DS1235">
        <v>0</v>
      </c>
      <c r="DT1235">
        <v>0</v>
      </c>
      <c r="DU1235">
        <v>0</v>
      </c>
      <c r="DV1235">
        <v>169295</v>
      </c>
      <c r="DW1235">
        <v>9148438</v>
      </c>
      <c r="DZ1235">
        <v>54.037998000000002</v>
      </c>
      <c r="EA1235">
        <v>17036</v>
      </c>
      <c r="EB1235">
        <v>134844</v>
      </c>
      <c r="EC1235">
        <v>152208</v>
      </c>
      <c r="ED1235">
        <v>6397535</v>
      </c>
      <c r="EF1235">
        <v>42.032001000000001</v>
      </c>
      <c r="EG1235">
        <v>152208</v>
      </c>
      <c r="EV1235">
        <v>473383</v>
      </c>
      <c r="EW1235">
        <v>0</v>
      </c>
      <c r="EX1235">
        <v>0</v>
      </c>
      <c r="FP1235">
        <v>1134899</v>
      </c>
      <c r="FQ1235">
        <v>1324447</v>
      </c>
      <c r="FU1235">
        <v>154217</v>
      </c>
      <c r="FV1235">
        <v>14727</v>
      </c>
      <c r="FW1235">
        <v>2628290</v>
      </c>
      <c r="FX1235">
        <v>9199347</v>
      </c>
      <c r="FZ1235">
        <v>444290</v>
      </c>
      <c r="GA1235">
        <v>716286</v>
      </c>
      <c r="GB1235">
        <v>1160576</v>
      </c>
      <c r="GC1235">
        <v>240191</v>
      </c>
      <c r="GL1235">
        <v>-30333</v>
      </c>
      <c r="GM1235">
        <v>10538</v>
      </c>
      <c r="GN1235">
        <v>-162149</v>
      </c>
      <c r="GQ1235">
        <v>13046460</v>
      </c>
      <c r="GR1235">
        <v>-6504676</v>
      </c>
      <c r="GS1235">
        <v>-6135563</v>
      </c>
      <c r="GT1235">
        <v>-211945</v>
      </c>
      <c r="GW1235">
        <v>-121089</v>
      </c>
      <c r="GZ1235">
        <v>-36079</v>
      </c>
      <c r="HA1235">
        <v>-198972</v>
      </c>
      <c r="HB1235">
        <v>-60136</v>
      </c>
      <c r="HE1235">
        <v>-6763784</v>
      </c>
      <c r="HG1235">
        <v>70988656</v>
      </c>
    </row>
    <row r="1236" spans="1:215" x14ac:dyDescent="0.25">
      <c r="A1236">
        <v>89</v>
      </c>
      <c r="B1236" t="s">
        <v>1164</v>
      </c>
      <c r="C1236">
        <v>2001</v>
      </c>
      <c r="E1236" t="s">
        <v>1165</v>
      </c>
      <c r="F1236">
        <v>1964</v>
      </c>
      <c r="G1236">
        <v>0</v>
      </c>
      <c r="I1236">
        <v>0</v>
      </c>
      <c r="J1236" t="s">
        <v>1166</v>
      </c>
      <c r="K1236" t="s">
        <v>1167</v>
      </c>
      <c r="L1236" t="s">
        <v>1167</v>
      </c>
      <c r="M1236">
        <v>1</v>
      </c>
      <c r="N1236" t="s">
        <v>615</v>
      </c>
      <c r="O1236">
        <v>1</v>
      </c>
      <c r="P1236" t="s">
        <v>616</v>
      </c>
      <c r="Q1236" t="s">
        <v>626</v>
      </c>
      <c r="R1236">
        <v>2</v>
      </c>
      <c r="S1236">
        <v>1</v>
      </c>
      <c r="T1236" s="60">
        <v>37072</v>
      </c>
      <c r="U1236" s="60">
        <v>37073</v>
      </c>
      <c r="V1236" s="60">
        <v>37073</v>
      </c>
      <c r="W1236" t="s">
        <v>201</v>
      </c>
      <c r="X1236" t="s">
        <v>1168</v>
      </c>
      <c r="Y1236" t="s">
        <v>639</v>
      </c>
      <c r="Z1236">
        <v>2.9999998999999999E-2</v>
      </c>
      <c r="AA1236">
        <v>7.5000002999999996E-2</v>
      </c>
      <c r="AB1236">
        <v>1</v>
      </c>
      <c r="AC1236">
        <v>0</v>
      </c>
      <c r="AD1236">
        <v>5</v>
      </c>
      <c r="AE1236">
        <v>0</v>
      </c>
      <c r="AF1236">
        <v>3</v>
      </c>
      <c r="AG1236">
        <v>26</v>
      </c>
      <c r="BP1236" s="60">
        <v>37073</v>
      </c>
      <c r="BQ1236">
        <v>5110226.5</v>
      </c>
      <c r="BR1236">
        <v>6190228</v>
      </c>
      <c r="BS1236">
        <v>0.82599997999999997</v>
      </c>
      <c r="BT1236">
        <v>1080001.5</v>
      </c>
      <c r="BV1236">
        <v>1317043</v>
      </c>
      <c r="BW1236">
        <v>169642.13</v>
      </c>
      <c r="BX1236">
        <v>0.77300000000000002</v>
      </c>
      <c r="BY1236">
        <v>0</v>
      </c>
      <c r="BZ1236">
        <v>0</v>
      </c>
      <c r="CA1236">
        <v>0</v>
      </c>
      <c r="CC1236">
        <v>-5.8999999999999997E-2</v>
      </c>
      <c r="CE1236">
        <v>4.3000001000000003E-2</v>
      </c>
      <c r="CG1236">
        <v>9.8000005000000001E-2</v>
      </c>
      <c r="CS1236">
        <v>0</v>
      </c>
      <c r="CT1236">
        <v>0</v>
      </c>
      <c r="CU1236">
        <v>0</v>
      </c>
      <c r="CV1236">
        <v>0.57099997999999996</v>
      </c>
      <c r="CW1236">
        <v>0.44799998000000002</v>
      </c>
      <c r="CX1236">
        <v>0.123</v>
      </c>
      <c r="CY1236">
        <v>0.42400001999999998</v>
      </c>
      <c r="CZ1236">
        <v>0</v>
      </c>
      <c r="DA1236">
        <v>0</v>
      </c>
      <c r="DB1236">
        <v>0</v>
      </c>
      <c r="DC1236">
        <v>5.0000000000000001E-3</v>
      </c>
      <c r="DD1236">
        <v>0</v>
      </c>
      <c r="DE1236">
        <v>0</v>
      </c>
      <c r="DF1236">
        <v>2002</v>
      </c>
      <c r="DG1236">
        <v>0.105</v>
      </c>
      <c r="DH1236">
        <v>3.5000000000000003E-2</v>
      </c>
      <c r="DI1236">
        <v>7.0000000000000007E-2</v>
      </c>
      <c r="DJ1236">
        <v>0.14300001000000001</v>
      </c>
      <c r="DK1236">
        <v>0.17799999</v>
      </c>
      <c r="DR1236">
        <v>0</v>
      </c>
      <c r="DS1236">
        <v>0</v>
      </c>
      <c r="DT1236">
        <v>0</v>
      </c>
      <c r="DU1236">
        <v>0</v>
      </c>
      <c r="DV1236">
        <v>43696</v>
      </c>
      <c r="DW1236">
        <v>1317043</v>
      </c>
      <c r="DX1236">
        <v>45</v>
      </c>
      <c r="DY1236">
        <v>10.5</v>
      </c>
      <c r="DZ1236">
        <v>30.141000999999999</v>
      </c>
      <c r="EA1236">
        <v>5241</v>
      </c>
      <c r="EC1236">
        <v>20863</v>
      </c>
      <c r="ED1236">
        <v>230121.11</v>
      </c>
      <c r="EF1236">
        <v>11.030106999999999</v>
      </c>
      <c r="EG1236">
        <v>18099</v>
      </c>
      <c r="EH1236">
        <v>210695.92</v>
      </c>
      <c r="EJ1236">
        <v>11.641</v>
      </c>
      <c r="EN1236">
        <v>1020</v>
      </c>
      <c r="EO1236">
        <v>7453.4989999999998</v>
      </c>
      <c r="EP1236">
        <v>1744</v>
      </c>
      <c r="ES1236">
        <v>0</v>
      </c>
      <c r="EV1236">
        <v>69800</v>
      </c>
      <c r="EW1236">
        <v>0</v>
      </c>
      <c r="EX1236">
        <v>1</v>
      </c>
      <c r="FB1236">
        <v>2829230</v>
      </c>
      <c r="FN1236">
        <v>-857.2</v>
      </c>
      <c r="FP1236">
        <v>47323.57</v>
      </c>
      <c r="FR1236">
        <v>131200.42000000001</v>
      </c>
      <c r="FW1236">
        <v>178523.98</v>
      </c>
      <c r="FX1236">
        <v>-440787.13</v>
      </c>
      <c r="FZ1236">
        <v>126929.48</v>
      </c>
      <c r="GA1236">
        <v>9978.4491999999991</v>
      </c>
      <c r="GB1236">
        <v>136907.92000000001</v>
      </c>
      <c r="GC1236">
        <v>-217.69399999999999</v>
      </c>
      <c r="GG1236">
        <v>133.899</v>
      </c>
      <c r="GL1236">
        <v>-9587.9541000000008</v>
      </c>
      <c r="GM1236">
        <v>38852.565999999999</v>
      </c>
      <c r="GN1236">
        <v>-36852.438000000002</v>
      </c>
      <c r="GO1236">
        <v>-35995.233999999997</v>
      </c>
      <c r="GQ1236">
        <v>-133026.81</v>
      </c>
      <c r="GR1236">
        <v>-247076.55</v>
      </c>
      <c r="GS1236">
        <v>-247076.55</v>
      </c>
      <c r="HA1236">
        <v>-9868.5684000000001</v>
      </c>
      <c r="HB1236">
        <v>-2825.116</v>
      </c>
      <c r="HD1236">
        <v>-37681.953000000001</v>
      </c>
      <c r="HE1236">
        <v>-297452.19</v>
      </c>
      <c r="HG1236">
        <v>4815296.5</v>
      </c>
    </row>
    <row r="1237" spans="1:215" x14ac:dyDescent="0.25">
      <c r="A1237">
        <v>89</v>
      </c>
      <c r="B1237" t="s">
        <v>1164</v>
      </c>
      <c r="C1237">
        <v>2002</v>
      </c>
      <c r="E1237" t="s">
        <v>1165</v>
      </c>
      <c r="F1237">
        <v>1964</v>
      </c>
      <c r="G1237">
        <v>0</v>
      </c>
      <c r="I1237">
        <v>0</v>
      </c>
      <c r="J1237" t="s">
        <v>1166</v>
      </c>
      <c r="K1237" t="s">
        <v>1167</v>
      </c>
      <c r="L1237" t="s">
        <v>1167</v>
      </c>
      <c r="M1237">
        <v>1</v>
      </c>
      <c r="N1237" t="s">
        <v>615</v>
      </c>
      <c r="O1237">
        <v>1</v>
      </c>
      <c r="P1237" t="s">
        <v>616</v>
      </c>
      <c r="Q1237" t="s">
        <v>626</v>
      </c>
      <c r="R1237">
        <v>2</v>
      </c>
      <c r="S1237">
        <v>1</v>
      </c>
      <c r="T1237" s="60">
        <v>37437</v>
      </c>
      <c r="U1237" s="60">
        <v>37438</v>
      </c>
      <c r="V1237" s="60">
        <v>37438</v>
      </c>
      <c r="W1237" t="s">
        <v>201</v>
      </c>
      <c r="X1237" t="s">
        <v>1168</v>
      </c>
      <c r="Y1237" t="s">
        <v>639</v>
      </c>
      <c r="Z1237">
        <v>2.9999998999999999E-2</v>
      </c>
      <c r="AA1237">
        <v>7.5000002999999996E-2</v>
      </c>
      <c r="AB1237">
        <v>1</v>
      </c>
      <c r="AC1237">
        <v>0</v>
      </c>
      <c r="AD1237">
        <v>5</v>
      </c>
      <c r="AE1237">
        <v>0</v>
      </c>
      <c r="AF1237">
        <v>3</v>
      </c>
      <c r="AG1237">
        <v>25</v>
      </c>
      <c r="BP1237" s="60">
        <v>37438</v>
      </c>
      <c r="BQ1237">
        <v>5299781.5</v>
      </c>
      <c r="BR1237">
        <v>6639720.5</v>
      </c>
      <c r="BS1237">
        <v>0.79800004000000002</v>
      </c>
      <c r="BT1237">
        <v>1339939.1000000001</v>
      </c>
      <c r="BV1237">
        <v>1450317.1</v>
      </c>
      <c r="BW1237">
        <v>187991.75</v>
      </c>
      <c r="BX1237">
        <v>0.74300003000000003</v>
      </c>
      <c r="BY1237">
        <v>0</v>
      </c>
      <c r="BZ1237">
        <v>0</v>
      </c>
      <c r="CA1237">
        <v>0</v>
      </c>
      <c r="CC1237">
        <v>-5.0999998999999997E-2</v>
      </c>
      <c r="CE1237">
        <v>-6.0000000000000001E-3</v>
      </c>
      <c r="CG1237">
        <v>5.0000001000000002E-2</v>
      </c>
      <c r="CS1237">
        <v>0</v>
      </c>
      <c r="CT1237">
        <v>0</v>
      </c>
      <c r="CU1237">
        <v>0</v>
      </c>
      <c r="CV1237">
        <v>0.55900002000000004</v>
      </c>
      <c r="CW1237">
        <v>0.42900001999999998</v>
      </c>
      <c r="CX1237">
        <v>0.13</v>
      </c>
      <c r="CY1237">
        <v>0.435</v>
      </c>
      <c r="CZ1237">
        <v>0</v>
      </c>
      <c r="DA1237">
        <v>0</v>
      </c>
      <c r="DB1237">
        <v>0</v>
      </c>
      <c r="DC1237">
        <v>6.0000000000000001E-3</v>
      </c>
      <c r="DD1237">
        <v>0</v>
      </c>
      <c r="DE1237">
        <v>0</v>
      </c>
      <c r="DF1237">
        <v>2003</v>
      </c>
      <c r="DG1237">
        <v>0.11300001</v>
      </c>
      <c r="DH1237">
        <v>3.5999997999999998E-2</v>
      </c>
      <c r="DI1237">
        <v>7.6999999999999999E-2</v>
      </c>
      <c r="DJ1237">
        <v>0.161</v>
      </c>
      <c r="DK1237">
        <v>0.19600001</v>
      </c>
      <c r="DR1237">
        <v>0</v>
      </c>
      <c r="DS1237">
        <v>0</v>
      </c>
      <c r="DT1237">
        <v>0</v>
      </c>
      <c r="DU1237">
        <v>0</v>
      </c>
      <c r="DV1237">
        <v>44292</v>
      </c>
      <c r="DW1237">
        <v>1450317.1</v>
      </c>
      <c r="DX1237">
        <v>45.200001</v>
      </c>
      <c r="DY1237">
        <v>10.4</v>
      </c>
      <c r="DZ1237">
        <v>32.744999</v>
      </c>
      <c r="EA1237">
        <v>5392</v>
      </c>
      <c r="EC1237">
        <v>21452</v>
      </c>
      <c r="ED1237">
        <v>253395.23</v>
      </c>
      <c r="EF1237">
        <v>11.812196999999999</v>
      </c>
      <c r="EG1237">
        <v>18529</v>
      </c>
      <c r="EH1237">
        <v>231146.86</v>
      </c>
      <c r="EJ1237">
        <v>12.475</v>
      </c>
      <c r="EN1237">
        <v>1086</v>
      </c>
      <c r="EO1237">
        <v>8412.8603999999996</v>
      </c>
      <c r="EP1237">
        <v>1837</v>
      </c>
      <c r="ES1237">
        <v>0</v>
      </c>
      <c r="EV1237">
        <v>71136</v>
      </c>
      <c r="EW1237">
        <v>0</v>
      </c>
      <c r="EX1237">
        <v>1</v>
      </c>
      <c r="FB1237">
        <v>2863370</v>
      </c>
      <c r="FN1237">
        <v>-732.48800000000006</v>
      </c>
      <c r="FP1237">
        <v>50750.777000000002</v>
      </c>
      <c r="FR1237">
        <v>139614.91</v>
      </c>
      <c r="FW1237">
        <v>190365.69</v>
      </c>
      <c r="FX1237">
        <v>-374464.72</v>
      </c>
      <c r="FZ1237">
        <v>116711.07</v>
      </c>
      <c r="GA1237">
        <v>11676.601000000001</v>
      </c>
      <c r="GB1237">
        <v>128387.67</v>
      </c>
      <c r="GG1237">
        <v>99.191001999999997</v>
      </c>
      <c r="GL1237">
        <v>-6562.2318999999998</v>
      </c>
      <c r="GM1237">
        <v>16069.236999999999</v>
      </c>
      <c r="GN1237">
        <v>-14360.099</v>
      </c>
      <c r="GO1237">
        <v>-13627.611000000001</v>
      </c>
      <c r="GQ1237">
        <v>-60466.167999999998</v>
      </c>
      <c r="GR1237">
        <v>-257938.41</v>
      </c>
      <c r="GS1237">
        <v>-257938.41</v>
      </c>
      <c r="HA1237">
        <v>-8145.8940000000002</v>
      </c>
      <c r="HB1237">
        <v>-3196.98</v>
      </c>
      <c r="HD1237">
        <v>-3.1700001000000002</v>
      </c>
      <c r="HE1237">
        <v>-269284.46999999997</v>
      </c>
      <c r="HG1237">
        <v>4485546</v>
      </c>
    </row>
    <row r="1238" spans="1:215" x14ac:dyDescent="0.25">
      <c r="A1238">
        <v>89</v>
      </c>
      <c r="B1238" t="s">
        <v>1164</v>
      </c>
      <c r="C1238">
        <v>2003</v>
      </c>
      <c r="E1238" t="s">
        <v>1165</v>
      </c>
      <c r="F1238">
        <v>1964</v>
      </c>
      <c r="G1238">
        <v>0</v>
      </c>
      <c r="I1238">
        <v>0</v>
      </c>
      <c r="J1238" t="s">
        <v>1166</v>
      </c>
      <c r="K1238" t="s">
        <v>1167</v>
      </c>
      <c r="L1238" t="s">
        <v>1167</v>
      </c>
      <c r="M1238">
        <v>1</v>
      </c>
      <c r="N1238" t="s">
        <v>615</v>
      </c>
      <c r="O1238">
        <v>1</v>
      </c>
      <c r="P1238" t="s">
        <v>616</v>
      </c>
      <c r="Q1238" t="s">
        <v>626</v>
      </c>
      <c r="R1238">
        <v>2</v>
      </c>
      <c r="S1238">
        <v>1</v>
      </c>
      <c r="T1238" s="60">
        <v>37802</v>
      </c>
      <c r="U1238" s="60">
        <v>37803</v>
      </c>
      <c r="V1238" s="60">
        <v>37803</v>
      </c>
      <c r="W1238" t="s">
        <v>201</v>
      </c>
      <c r="X1238" t="s">
        <v>1168</v>
      </c>
      <c r="Y1238" t="s">
        <v>639</v>
      </c>
      <c r="Z1238">
        <v>2.9999998999999999E-2</v>
      </c>
      <c r="AA1238">
        <v>7.5000002999999996E-2</v>
      </c>
      <c r="AB1238">
        <v>1</v>
      </c>
      <c r="AC1238">
        <v>0</v>
      </c>
      <c r="AD1238">
        <v>5</v>
      </c>
      <c r="AE1238">
        <v>0</v>
      </c>
      <c r="AF1238">
        <v>3</v>
      </c>
      <c r="AG1238">
        <v>24</v>
      </c>
      <c r="BP1238" s="60">
        <v>37803</v>
      </c>
      <c r="BQ1238">
        <v>5354796</v>
      </c>
      <c r="BR1238">
        <v>6974583.5</v>
      </c>
      <c r="BS1238">
        <v>0.76800000999999996</v>
      </c>
      <c r="BT1238">
        <v>1619787.6</v>
      </c>
      <c r="BV1238">
        <v>1411719.3</v>
      </c>
      <c r="BW1238">
        <v>232891.72</v>
      </c>
      <c r="BX1238">
        <v>0.59099995999999999</v>
      </c>
      <c r="BY1238">
        <v>0</v>
      </c>
      <c r="BZ1238">
        <v>0</v>
      </c>
      <c r="CA1238">
        <v>0</v>
      </c>
      <c r="CC1238">
        <v>5.6999995999999997E-2</v>
      </c>
      <c r="CE1238">
        <v>-1.8999999E-2</v>
      </c>
      <c r="CG1238">
        <v>2.5999998999999999E-2</v>
      </c>
      <c r="CS1238">
        <v>0</v>
      </c>
      <c r="CT1238">
        <v>0</v>
      </c>
      <c r="CU1238">
        <v>0</v>
      </c>
      <c r="CV1238">
        <v>0.57499999000000002</v>
      </c>
      <c r="CW1238">
        <v>0.44099998000000001</v>
      </c>
      <c r="CX1238">
        <v>0.13400000000000001</v>
      </c>
      <c r="CY1238">
        <v>0.42099997</v>
      </c>
      <c r="CZ1238">
        <v>0</v>
      </c>
      <c r="DA1238">
        <v>0</v>
      </c>
      <c r="DB1238">
        <v>0</v>
      </c>
      <c r="DC1238">
        <v>4.0000000000000001E-3</v>
      </c>
      <c r="DD1238">
        <v>0</v>
      </c>
      <c r="DE1238">
        <v>0</v>
      </c>
      <c r="DF1238">
        <v>2004</v>
      </c>
      <c r="DG1238">
        <v>0.112</v>
      </c>
      <c r="DH1238">
        <v>3.5999997999999998E-2</v>
      </c>
      <c r="DI1238">
        <v>7.5999997999999999E-2</v>
      </c>
      <c r="DJ1238">
        <v>0.18200000999999999</v>
      </c>
      <c r="DK1238">
        <v>0.21799999</v>
      </c>
      <c r="DR1238">
        <v>0</v>
      </c>
      <c r="DS1238">
        <v>0</v>
      </c>
      <c r="DT1238">
        <v>0</v>
      </c>
      <c r="DU1238">
        <v>0</v>
      </c>
      <c r="DV1238">
        <v>43350</v>
      </c>
      <c r="DW1238">
        <v>1411719.3</v>
      </c>
      <c r="DX1238">
        <v>45.599997999999999</v>
      </c>
      <c r="DY1238">
        <v>10.7</v>
      </c>
      <c r="DZ1238">
        <v>32.566001999999997</v>
      </c>
      <c r="EA1238">
        <v>5288</v>
      </c>
      <c r="EC1238">
        <v>22147</v>
      </c>
      <c r="ED1238">
        <v>266566.90999999997</v>
      </c>
      <c r="EF1238">
        <v>12.036254</v>
      </c>
      <c r="EG1238">
        <v>19023</v>
      </c>
      <c r="EH1238">
        <v>242247.58</v>
      </c>
      <c r="EJ1238">
        <v>12.734</v>
      </c>
      <c r="EN1238">
        <v>1151</v>
      </c>
      <c r="EO1238">
        <v>9036.3104999999996</v>
      </c>
      <c r="EP1238">
        <v>1973</v>
      </c>
      <c r="ES1238">
        <v>0</v>
      </c>
      <c r="EV1238">
        <v>70785</v>
      </c>
      <c r="EW1238">
        <v>0</v>
      </c>
      <c r="EX1238">
        <v>1</v>
      </c>
      <c r="FB1238">
        <v>3147567.5</v>
      </c>
      <c r="FN1238">
        <v>-402.69099999999997</v>
      </c>
      <c r="FP1238">
        <v>50101.133000000002</v>
      </c>
      <c r="FR1238">
        <v>137549.23000000001</v>
      </c>
      <c r="FW1238">
        <v>187650.36</v>
      </c>
      <c r="FX1238">
        <v>134115.92000000001</v>
      </c>
      <c r="FZ1238">
        <v>96570.710999999996</v>
      </c>
      <c r="GA1238">
        <v>14031.903</v>
      </c>
      <c r="GB1238">
        <v>110602.61</v>
      </c>
      <c r="GG1238">
        <v>193.35001</v>
      </c>
      <c r="GL1238">
        <v>-5489.8198000000002</v>
      </c>
      <c r="GM1238">
        <v>7987.8472000000002</v>
      </c>
      <c r="GN1238">
        <v>-7048.2421999999997</v>
      </c>
      <c r="GO1238">
        <v>-6645.5508</v>
      </c>
      <c r="GQ1238">
        <v>428012.03</v>
      </c>
      <c r="GR1238">
        <v>-282519.13</v>
      </c>
      <c r="GS1238">
        <v>-282519.13</v>
      </c>
      <c r="HA1238">
        <v>-8809.1162000000004</v>
      </c>
      <c r="HB1238">
        <v>-3166.7638999999999</v>
      </c>
      <c r="HE1238">
        <v>-294495</v>
      </c>
      <c r="HG1238">
        <v>4619063</v>
      </c>
    </row>
    <row r="1239" spans="1:215" x14ac:dyDescent="0.25">
      <c r="A1239">
        <v>89</v>
      </c>
      <c r="B1239" t="s">
        <v>1164</v>
      </c>
      <c r="C1239">
        <v>2004</v>
      </c>
      <c r="E1239" t="s">
        <v>1165</v>
      </c>
      <c r="F1239">
        <v>1964</v>
      </c>
      <c r="G1239">
        <v>0</v>
      </c>
      <c r="I1239">
        <v>0</v>
      </c>
      <c r="J1239" t="s">
        <v>1166</v>
      </c>
      <c r="K1239" t="s">
        <v>1167</v>
      </c>
      <c r="L1239" t="s">
        <v>1167</v>
      </c>
      <c r="M1239">
        <v>1</v>
      </c>
      <c r="N1239" t="s">
        <v>615</v>
      </c>
      <c r="O1239">
        <v>1</v>
      </c>
      <c r="P1239" t="s">
        <v>616</v>
      </c>
      <c r="Q1239" t="s">
        <v>626</v>
      </c>
      <c r="R1239">
        <v>2</v>
      </c>
      <c r="S1239">
        <v>1</v>
      </c>
      <c r="T1239" s="60">
        <v>38168</v>
      </c>
      <c r="U1239" s="60">
        <v>38169</v>
      </c>
      <c r="V1239" s="60">
        <v>38169</v>
      </c>
      <c r="W1239" t="s">
        <v>201</v>
      </c>
      <c r="X1239" t="s">
        <v>1168</v>
      </c>
      <c r="Y1239" t="s">
        <v>639</v>
      </c>
      <c r="Z1239">
        <v>2.9999998999999999E-2</v>
      </c>
      <c r="AA1239">
        <v>7.5000002999999996E-2</v>
      </c>
      <c r="AB1239">
        <v>1</v>
      </c>
      <c r="AC1239">
        <v>0</v>
      </c>
      <c r="AD1239">
        <v>5</v>
      </c>
      <c r="AE1239">
        <v>0</v>
      </c>
      <c r="AF1239">
        <v>3</v>
      </c>
      <c r="AG1239">
        <v>23</v>
      </c>
      <c r="BP1239" s="60">
        <v>38169</v>
      </c>
      <c r="BQ1239">
        <v>5412167</v>
      </c>
      <c r="BR1239">
        <v>7114778</v>
      </c>
      <c r="BS1239">
        <v>0.75999998999999996</v>
      </c>
      <c r="BT1239">
        <v>1702611.4</v>
      </c>
      <c r="BV1239">
        <v>1383965.3</v>
      </c>
      <c r="BW1239">
        <v>257038.91</v>
      </c>
      <c r="BX1239">
        <v>0.51899998999999997</v>
      </c>
      <c r="BY1239">
        <v>0</v>
      </c>
      <c r="BZ1239">
        <v>0</v>
      </c>
      <c r="CA1239">
        <v>0</v>
      </c>
      <c r="CC1239">
        <v>0.14000000000000001</v>
      </c>
      <c r="CE1239">
        <v>4.5999999999999999E-2</v>
      </c>
      <c r="CG1239">
        <v>3.4000002000000001E-2</v>
      </c>
      <c r="CS1239">
        <v>0</v>
      </c>
      <c r="CT1239">
        <v>0</v>
      </c>
      <c r="CU1239">
        <v>0</v>
      </c>
      <c r="CV1239">
        <v>0.60199999999999998</v>
      </c>
      <c r="CW1239">
        <v>0.45099998000000002</v>
      </c>
      <c r="CX1239">
        <v>0.15100000999999999</v>
      </c>
      <c r="CY1239">
        <v>0.39500001000000001</v>
      </c>
      <c r="CZ1239">
        <v>0</v>
      </c>
      <c r="DA1239">
        <v>0</v>
      </c>
      <c r="DB1239">
        <v>0</v>
      </c>
      <c r="DC1239">
        <v>3.0000000000000001E-3</v>
      </c>
      <c r="DD1239">
        <v>0</v>
      </c>
      <c r="DE1239">
        <v>0</v>
      </c>
      <c r="DF1239">
        <v>2005</v>
      </c>
      <c r="DG1239">
        <v>0.11300001</v>
      </c>
      <c r="DH1239">
        <v>3.5999997999999998E-2</v>
      </c>
      <c r="DI1239">
        <v>7.6999999999999999E-2</v>
      </c>
      <c r="DJ1239">
        <v>0.192</v>
      </c>
      <c r="DK1239">
        <v>0.22799999000000001</v>
      </c>
      <c r="DR1239">
        <v>0</v>
      </c>
      <c r="DS1239">
        <v>0</v>
      </c>
      <c r="DT1239">
        <v>0</v>
      </c>
      <c r="DU1239">
        <v>0</v>
      </c>
      <c r="DV1239">
        <v>43000</v>
      </c>
      <c r="DW1239">
        <v>1383965.3</v>
      </c>
      <c r="DX1239">
        <v>45.700001</v>
      </c>
      <c r="DY1239">
        <v>10.6</v>
      </c>
      <c r="DZ1239">
        <v>32.185001</v>
      </c>
      <c r="EA1239">
        <v>5482</v>
      </c>
      <c r="EC1239">
        <v>22990</v>
      </c>
      <c r="ED1239">
        <v>291233.63</v>
      </c>
      <c r="EF1239">
        <v>12.667839000000001</v>
      </c>
      <c r="EG1239">
        <v>19666</v>
      </c>
      <c r="EH1239">
        <v>263910.40999999997</v>
      </c>
      <c r="EJ1239">
        <v>13.42</v>
      </c>
      <c r="EN1239">
        <v>1205</v>
      </c>
      <c r="EO1239">
        <v>9966.0439000000006</v>
      </c>
      <c r="EP1239">
        <v>2119</v>
      </c>
      <c r="ES1239">
        <v>0</v>
      </c>
      <c r="EV1239">
        <v>71472</v>
      </c>
      <c r="EW1239">
        <v>0</v>
      </c>
      <c r="EX1239">
        <v>1</v>
      </c>
      <c r="FB1239">
        <v>3290004.5</v>
      </c>
      <c r="FN1239">
        <v>-489.59399999999999</v>
      </c>
      <c r="FP1239">
        <v>48469.858999999997</v>
      </c>
      <c r="FR1239">
        <v>133522.78</v>
      </c>
      <c r="FW1239">
        <v>181992.64</v>
      </c>
      <c r="FX1239">
        <v>536405.5</v>
      </c>
      <c r="FZ1239">
        <v>85953.68</v>
      </c>
      <c r="GA1239">
        <v>19229.958999999999</v>
      </c>
      <c r="GB1239">
        <v>105183.64</v>
      </c>
      <c r="GG1239">
        <v>60.696998999999998</v>
      </c>
      <c r="GL1239">
        <v>-6303.2349000000004</v>
      </c>
      <c r="GM1239">
        <v>5651.4448000000002</v>
      </c>
      <c r="GN1239">
        <v>-4508.8100999999997</v>
      </c>
      <c r="GO1239">
        <v>-4019.2161000000001</v>
      </c>
      <c r="GQ1239">
        <v>818481.88</v>
      </c>
      <c r="GR1239">
        <v>-297799.63</v>
      </c>
      <c r="GS1239">
        <v>-297799.63</v>
      </c>
      <c r="HA1239">
        <v>-9833.9717000000001</v>
      </c>
      <c r="HB1239">
        <v>-3493.4041000000002</v>
      </c>
      <c r="HE1239">
        <v>-311127</v>
      </c>
      <c r="HG1239">
        <v>5126418</v>
      </c>
    </row>
    <row r="1240" spans="1:215" x14ac:dyDescent="0.25">
      <c r="A1240">
        <v>89</v>
      </c>
      <c r="B1240" t="s">
        <v>1164</v>
      </c>
      <c r="C1240">
        <v>2005</v>
      </c>
      <c r="E1240" t="s">
        <v>1165</v>
      </c>
      <c r="F1240">
        <v>1964</v>
      </c>
      <c r="G1240">
        <v>0</v>
      </c>
      <c r="I1240">
        <v>0</v>
      </c>
      <c r="J1240" t="s">
        <v>1166</v>
      </c>
      <c r="K1240" t="s">
        <v>1167</v>
      </c>
      <c r="L1240" t="s">
        <v>1167</v>
      </c>
      <c r="M1240">
        <v>1</v>
      </c>
      <c r="N1240" t="s">
        <v>615</v>
      </c>
      <c r="O1240">
        <v>1</v>
      </c>
      <c r="P1240" t="s">
        <v>616</v>
      </c>
      <c r="Q1240" t="s">
        <v>626</v>
      </c>
      <c r="R1240">
        <v>2</v>
      </c>
      <c r="S1240">
        <v>1</v>
      </c>
      <c r="T1240" s="60">
        <v>38533</v>
      </c>
      <c r="U1240" s="60">
        <v>38534</v>
      </c>
      <c r="V1240" s="60">
        <v>38534</v>
      </c>
      <c r="W1240" t="s">
        <v>201</v>
      </c>
      <c r="X1240" t="s">
        <v>1168</v>
      </c>
      <c r="Y1240" t="s">
        <v>639</v>
      </c>
      <c r="Z1240">
        <v>2.5000000000000001E-2</v>
      </c>
      <c r="AA1240">
        <v>7.5000002999999996E-2</v>
      </c>
      <c r="AB1240">
        <v>1</v>
      </c>
      <c r="AC1240">
        <v>0</v>
      </c>
      <c r="AD1240">
        <v>5</v>
      </c>
      <c r="AE1240">
        <v>0</v>
      </c>
      <c r="AF1240">
        <v>3</v>
      </c>
      <c r="AG1240">
        <v>22</v>
      </c>
      <c r="BP1240" s="60">
        <v>38534</v>
      </c>
      <c r="BQ1240">
        <v>5450665</v>
      </c>
      <c r="BR1240">
        <v>7575420</v>
      </c>
      <c r="BS1240">
        <v>0.72000003000000001</v>
      </c>
      <c r="BT1240">
        <v>2124754.7999999998</v>
      </c>
      <c r="BV1240">
        <v>1454210.5</v>
      </c>
      <c r="BW1240">
        <v>266044.44</v>
      </c>
      <c r="BX1240">
        <v>0.52499998000000003</v>
      </c>
      <c r="BY1240">
        <v>0</v>
      </c>
      <c r="BZ1240">
        <v>0</v>
      </c>
      <c r="CA1240">
        <v>0</v>
      </c>
      <c r="CC1240">
        <v>0.105</v>
      </c>
      <c r="CE1240">
        <v>0.1</v>
      </c>
      <c r="CG1240">
        <v>3.5000000000000003E-2</v>
      </c>
      <c r="CS1240">
        <v>0</v>
      </c>
      <c r="CT1240">
        <v>0</v>
      </c>
      <c r="CU1240">
        <v>0</v>
      </c>
      <c r="CV1240">
        <v>0.60500001999999997</v>
      </c>
      <c r="CW1240">
        <v>0.44499999000000001</v>
      </c>
      <c r="CX1240">
        <v>0.16</v>
      </c>
      <c r="CY1240">
        <v>0.39200002</v>
      </c>
      <c r="CZ1240">
        <v>0</v>
      </c>
      <c r="DA1240">
        <v>0</v>
      </c>
      <c r="DB1240">
        <v>0</v>
      </c>
      <c r="DC1240">
        <v>3.0000000000000001E-3</v>
      </c>
      <c r="DD1240">
        <v>0</v>
      </c>
      <c r="DE1240">
        <v>0</v>
      </c>
      <c r="DF1240">
        <v>2006</v>
      </c>
      <c r="DG1240">
        <v>0.112</v>
      </c>
      <c r="DH1240">
        <v>3.6999999999999998E-2</v>
      </c>
      <c r="DI1240">
        <v>7.5000002999999996E-2</v>
      </c>
      <c r="DJ1240">
        <v>0.21299999999999999</v>
      </c>
      <c r="DK1240">
        <v>0.25</v>
      </c>
      <c r="DR1240">
        <v>0</v>
      </c>
      <c r="DS1240">
        <v>0</v>
      </c>
      <c r="DT1240">
        <v>0</v>
      </c>
      <c r="DU1240">
        <v>0</v>
      </c>
      <c r="DV1240">
        <v>43259</v>
      </c>
      <c r="DW1240">
        <v>1454210.5</v>
      </c>
      <c r="DX1240">
        <v>45.700001</v>
      </c>
      <c r="DY1240">
        <v>10.5</v>
      </c>
      <c r="DZ1240">
        <v>33.112000000000002</v>
      </c>
      <c r="EA1240">
        <v>5520</v>
      </c>
      <c r="EC1240">
        <v>23679</v>
      </c>
      <c r="ED1240">
        <v>305435</v>
      </c>
      <c r="EF1240">
        <v>12.898999999999999</v>
      </c>
      <c r="EG1240">
        <v>20165</v>
      </c>
      <c r="EH1240">
        <v>275940.90999999997</v>
      </c>
      <c r="EJ1240">
        <v>13.689</v>
      </c>
      <c r="EN1240">
        <v>1264</v>
      </c>
      <c r="EO1240">
        <v>10648.153</v>
      </c>
      <c r="EP1240">
        <v>2250</v>
      </c>
      <c r="ES1240">
        <v>0</v>
      </c>
      <c r="EV1240">
        <v>72457</v>
      </c>
      <c r="EW1240">
        <v>0</v>
      </c>
      <c r="EX1240">
        <v>0</v>
      </c>
      <c r="FB1240">
        <v>3522772.5</v>
      </c>
      <c r="FN1240">
        <v>-379.70499999999998</v>
      </c>
      <c r="FP1240">
        <v>52017.894999999997</v>
      </c>
      <c r="FR1240">
        <v>139757.16</v>
      </c>
      <c r="FW1240">
        <v>191775.06</v>
      </c>
      <c r="FX1240">
        <v>407023.56</v>
      </c>
      <c r="FZ1240">
        <v>90694.789000000004</v>
      </c>
      <c r="GA1240">
        <v>29816.317999999999</v>
      </c>
      <c r="GB1240">
        <v>120511.11</v>
      </c>
      <c r="GG1240">
        <v>101.742</v>
      </c>
      <c r="GL1240">
        <v>-6821.7479999999996</v>
      </c>
      <c r="GM1240">
        <v>16634.330000000002</v>
      </c>
      <c r="GN1240">
        <v>-15115.191999999999</v>
      </c>
      <c r="GO1240">
        <v>-14735.486999999999</v>
      </c>
      <c r="GQ1240">
        <v>714108.88</v>
      </c>
      <c r="GR1240">
        <v>-321568.84000000003</v>
      </c>
      <c r="GS1240">
        <v>-321568.84000000003</v>
      </c>
      <c r="HA1240">
        <v>-10861.971</v>
      </c>
      <c r="HB1240">
        <v>-3606.9088999999999</v>
      </c>
      <c r="HE1240">
        <v>-336037.75</v>
      </c>
      <c r="HG1240">
        <v>5504489</v>
      </c>
    </row>
    <row r="1241" spans="1:215" x14ac:dyDescent="0.25">
      <c r="A1241">
        <v>89</v>
      </c>
      <c r="B1241" t="s">
        <v>1164</v>
      </c>
      <c r="C1241">
        <v>2006</v>
      </c>
      <c r="E1241" t="s">
        <v>1165</v>
      </c>
      <c r="F1241">
        <v>1964</v>
      </c>
      <c r="G1241">
        <v>0</v>
      </c>
      <c r="I1241">
        <v>0</v>
      </c>
      <c r="J1241" t="s">
        <v>1166</v>
      </c>
      <c r="K1241" t="s">
        <v>1167</v>
      </c>
      <c r="L1241" t="s">
        <v>1167</v>
      </c>
      <c r="M1241">
        <v>1</v>
      </c>
      <c r="N1241" t="s">
        <v>615</v>
      </c>
      <c r="O1241">
        <v>1</v>
      </c>
      <c r="P1241" t="s">
        <v>616</v>
      </c>
      <c r="Q1241" t="s">
        <v>626</v>
      </c>
      <c r="R1241">
        <v>2</v>
      </c>
      <c r="S1241">
        <v>1</v>
      </c>
      <c r="T1241" s="60">
        <v>38898</v>
      </c>
      <c r="U1241" s="60">
        <v>38899</v>
      </c>
      <c r="V1241" s="60">
        <v>38899</v>
      </c>
      <c r="W1241" t="s">
        <v>201</v>
      </c>
      <c r="X1241" t="s">
        <v>1168</v>
      </c>
      <c r="Y1241" t="s">
        <v>639</v>
      </c>
      <c r="Z1241">
        <v>2.5000000000000001E-2</v>
      </c>
      <c r="AA1241">
        <v>7.5000002999999996E-2</v>
      </c>
      <c r="AB1241">
        <v>1</v>
      </c>
      <c r="AC1241">
        <v>0</v>
      </c>
      <c r="AD1241">
        <v>5</v>
      </c>
      <c r="AE1241">
        <v>0</v>
      </c>
      <c r="AF1241">
        <v>3</v>
      </c>
      <c r="AG1241">
        <v>21</v>
      </c>
      <c r="BP1241" s="60">
        <v>38899</v>
      </c>
      <c r="BQ1241">
        <v>5654276</v>
      </c>
      <c r="BR1241">
        <v>7914658</v>
      </c>
      <c r="BS1241">
        <v>0.71399999000000003</v>
      </c>
      <c r="BT1241">
        <v>2260381.7999999998</v>
      </c>
      <c r="BV1241">
        <v>1568350</v>
      </c>
      <c r="BW1241">
        <v>309980.34000000003</v>
      </c>
      <c r="BX1241">
        <v>0.55299997000000001</v>
      </c>
      <c r="BY1241">
        <v>0</v>
      </c>
      <c r="BZ1241">
        <v>0</v>
      </c>
      <c r="CA1241">
        <v>0</v>
      </c>
      <c r="CC1241">
        <v>7.9999998000000003E-2</v>
      </c>
      <c r="CE1241">
        <v>0.108</v>
      </c>
      <c r="CG1241">
        <v>6.4000003E-2</v>
      </c>
      <c r="CS1241">
        <v>0</v>
      </c>
      <c r="CT1241">
        <v>0</v>
      </c>
      <c r="CU1241">
        <v>0</v>
      </c>
      <c r="CV1241">
        <v>0.63800000999999995</v>
      </c>
      <c r="CW1241">
        <v>0.43900001</v>
      </c>
      <c r="CX1241">
        <v>0.19900000000000001</v>
      </c>
      <c r="CY1241">
        <v>0.35799998</v>
      </c>
      <c r="CZ1241">
        <v>0</v>
      </c>
      <c r="DA1241">
        <v>0</v>
      </c>
      <c r="DB1241">
        <v>0</v>
      </c>
      <c r="DC1241">
        <v>4.0000000000000001E-3</v>
      </c>
      <c r="DD1241">
        <v>0</v>
      </c>
      <c r="DE1241">
        <v>0</v>
      </c>
      <c r="DF1241">
        <v>2007</v>
      </c>
      <c r="DG1241">
        <v>0.1225</v>
      </c>
      <c r="DH1241">
        <v>3.8800001000000001E-2</v>
      </c>
      <c r="DI1241">
        <v>8.3700000999999996E-2</v>
      </c>
      <c r="DJ1241">
        <v>0.22129999</v>
      </c>
      <c r="DK1241">
        <v>0.26010000999999999</v>
      </c>
      <c r="DR1241">
        <v>0</v>
      </c>
      <c r="DS1241">
        <v>0</v>
      </c>
      <c r="DT1241">
        <v>0</v>
      </c>
      <c r="DU1241">
        <v>0</v>
      </c>
      <c r="DV1241">
        <v>45472</v>
      </c>
      <c r="DW1241">
        <v>1568350</v>
      </c>
      <c r="DX1241">
        <v>46.200001</v>
      </c>
      <c r="DY1241">
        <v>10.7</v>
      </c>
      <c r="DZ1241">
        <v>34.490001999999997</v>
      </c>
      <c r="EA1241">
        <v>5568</v>
      </c>
      <c r="EC1241">
        <v>24372</v>
      </c>
      <c r="ED1241">
        <v>329736.65999999997</v>
      </c>
      <c r="EE1241">
        <v>70.400002000000001</v>
      </c>
      <c r="EF1241">
        <v>13.529</v>
      </c>
      <c r="EG1241">
        <v>20672</v>
      </c>
      <c r="EH1241">
        <v>297237.75</v>
      </c>
      <c r="EI1241">
        <v>70.900002000000001</v>
      </c>
      <c r="EJ1241">
        <v>14.379</v>
      </c>
      <c r="EN1241">
        <v>1319</v>
      </c>
      <c r="EO1241">
        <v>11616.411</v>
      </c>
      <c r="EP1241">
        <v>2381</v>
      </c>
      <c r="ES1241">
        <v>0</v>
      </c>
      <c r="EV1241">
        <v>75412</v>
      </c>
      <c r="EW1241">
        <v>0</v>
      </c>
      <c r="EX1241">
        <v>0</v>
      </c>
      <c r="FB1241">
        <v>4069603.5</v>
      </c>
      <c r="FN1241">
        <v>-414.17099999999999</v>
      </c>
      <c r="FP1241">
        <v>55988.703000000001</v>
      </c>
      <c r="FR1241">
        <v>171273.05</v>
      </c>
      <c r="FW1241">
        <v>227261.75</v>
      </c>
      <c r="FX1241">
        <v>312735.53000000003</v>
      </c>
      <c r="FZ1241">
        <v>96454.218999999997</v>
      </c>
      <c r="GA1241">
        <v>30062.248</v>
      </c>
      <c r="GB1241">
        <v>126516.47</v>
      </c>
      <c r="GG1241">
        <v>136.733</v>
      </c>
      <c r="GL1241">
        <v>-6092.4291999999996</v>
      </c>
      <c r="GM1241">
        <v>33680.410000000003</v>
      </c>
      <c r="GN1241">
        <v>-32023.044999999998</v>
      </c>
      <c r="GO1241">
        <v>-31608.873</v>
      </c>
      <c r="GQ1241">
        <v>662215.43999999994</v>
      </c>
      <c r="GR1241">
        <v>-334378.34000000003</v>
      </c>
      <c r="GS1241">
        <v>-334378.34000000003</v>
      </c>
      <c r="HA1241">
        <v>-11120.588</v>
      </c>
      <c r="HB1241">
        <v>-4040.0830000000001</v>
      </c>
      <c r="HE1241">
        <v>-349539.03</v>
      </c>
      <c r="HG1241">
        <v>5817165.5</v>
      </c>
    </row>
    <row r="1242" spans="1:215" x14ac:dyDescent="0.25">
      <c r="A1242">
        <v>89</v>
      </c>
      <c r="B1242" t="s">
        <v>1164</v>
      </c>
      <c r="C1242">
        <v>2007</v>
      </c>
      <c r="E1242" t="s">
        <v>1165</v>
      </c>
      <c r="F1242">
        <v>1964</v>
      </c>
      <c r="G1242">
        <v>0</v>
      </c>
      <c r="I1242">
        <v>0</v>
      </c>
      <c r="J1242" t="s">
        <v>1166</v>
      </c>
      <c r="K1242" t="s">
        <v>1167</v>
      </c>
      <c r="L1242" t="s">
        <v>1167</v>
      </c>
      <c r="M1242">
        <v>1</v>
      </c>
      <c r="N1242" t="s">
        <v>615</v>
      </c>
      <c r="O1242">
        <v>1</v>
      </c>
      <c r="P1242" t="s">
        <v>616</v>
      </c>
      <c r="Q1242" t="s">
        <v>626</v>
      </c>
      <c r="R1242">
        <v>2</v>
      </c>
      <c r="S1242">
        <v>1</v>
      </c>
      <c r="T1242" s="60">
        <v>39263</v>
      </c>
      <c r="U1242" s="60">
        <v>39264</v>
      </c>
      <c r="V1242" s="60">
        <v>39264</v>
      </c>
      <c r="W1242" t="s">
        <v>201</v>
      </c>
      <c r="X1242" t="s">
        <v>1168</v>
      </c>
      <c r="Y1242" t="s">
        <v>639</v>
      </c>
      <c r="Z1242">
        <v>2.5000000000000001E-2</v>
      </c>
      <c r="AA1242">
        <v>7.5000002999999996E-2</v>
      </c>
      <c r="AB1242">
        <v>1</v>
      </c>
      <c r="AC1242">
        <v>0</v>
      </c>
      <c r="AD1242">
        <v>5</v>
      </c>
      <c r="AE1242">
        <v>0</v>
      </c>
      <c r="AF1242">
        <v>3</v>
      </c>
      <c r="AG1242">
        <v>20</v>
      </c>
      <c r="BP1242" s="60">
        <v>39264</v>
      </c>
      <c r="BQ1242">
        <v>6110230</v>
      </c>
      <c r="BR1242">
        <v>8413248</v>
      </c>
      <c r="BS1242">
        <v>0.72600001000000003</v>
      </c>
      <c r="BT1242">
        <v>2303018</v>
      </c>
      <c r="BV1242">
        <v>1626737.9</v>
      </c>
      <c r="BW1242">
        <v>338550.03</v>
      </c>
      <c r="BX1242">
        <v>0.58399999000000002</v>
      </c>
      <c r="BY1242">
        <v>0</v>
      </c>
      <c r="BZ1242">
        <v>0</v>
      </c>
      <c r="CA1242">
        <v>0</v>
      </c>
      <c r="CC1242">
        <v>0.16399999000000001</v>
      </c>
      <c r="CE1242">
        <v>0.11600000000000001</v>
      </c>
      <c r="CG1242">
        <v>0.109</v>
      </c>
      <c r="CS1242">
        <v>0</v>
      </c>
      <c r="CT1242">
        <v>0</v>
      </c>
      <c r="CU1242">
        <v>0</v>
      </c>
      <c r="CV1242">
        <v>0.63599998000000002</v>
      </c>
      <c r="CW1242">
        <v>0.43799999000000001</v>
      </c>
      <c r="CX1242">
        <v>0.19800000000000001</v>
      </c>
      <c r="CY1242">
        <v>0.36000000999999998</v>
      </c>
      <c r="CZ1242">
        <v>0</v>
      </c>
      <c r="DA1242">
        <v>0</v>
      </c>
      <c r="DB1242">
        <v>0</v>
      </c>
      <c r="DC1242">
        <v>4.0000000000000001E-3</v>
      </c>
      <c r="DD1242">
        <v>0</v>
      </c>
      <c r="DE1242">
        <v>0</v>
      </c>
      <c r="DF1242">
        <v>2008</v>
      </c>
      <c r="DG1242">
        <v>0.1234</v>
      </c>
      <c r="DH1242">
        <v>4.0199999E-2</v>
      </c>
      <c r="DI1242">
        <v>8.3199999999999996E-2</v>
      </c>
      <c r="DJ1242">
        <v>0.22109999999999999</v>
      </c>
      <c r="DK1242">
        <v>0.26129999999999998</v>
      </c>
      <c r="DR1242">
        <v>0</v>
      </c>
      <c r="DS1242">
        <v>0</v>
      </c>
      <c r="DT1242">
        <v>0</v>
      </c>
      <c r="DU1242">
        <v>0</v>
      </c>
      <c r="DV1242">
        <v>44712</v>
      </c>
      <c r="DW1242">
        <v>1626737.9</v>
      </c>
      <c r="DX1242">
        <v>46.299999</v>
      </c>
      <c r="DY1242">
        <v>10.7</v>
      </c>
      <c r="DZ1242">
        <v>36.382998999999998</v>
      </c>
      <c r="EA1242">
        <v>5637</v>
      </c>
      <c r="EC1242">
        <v>25233</v>
      </c>
      <c r="ED1242">
        <v>346932.22</v>
      </c>
      <c r="EE1242">
        <v>70.400002000000001</v>
      </c>
      <c r="EF1242">
        <v>13.749000000000001</v>
      </c>
      <c r="EG1242">
        <v>21349</v>
      </c>
      <c r="EH1242">
        <v>312237.03000000003</v>
      </c>
      <c r="EI1242">
        <v>70.900002000000001</v>
      </c>
      <c r="EJ1242">
        <v>14.625</v>
      </c>
      <c r="EN1242">
        <v>1388</v>
      </c>
      <c r="EO1242">
        <v>12332.335999999999</v>
      </c>
      <c r="EP1242">
        <v>2496</v>
      </c>
      <c r="ES1242">
        <v>0</v>
      </c>
      <c r="EV1242">
        <v>75582</v>
      </c>
      <c r="EW1242">
        <v>0</v>
      </c>
      <c r="EX1242">
        <v>0</v>
      </c>
      <c r="FB1242">
        <v>4363689.5</v>
      </c>
      <c r="FI1242">
        <v>6640477.5</v>
      </c>
      <c r="FN1242">
        <v>-389.72</v>
      </c>
      <c r="FP1242">
        <v>64179.91</v>
      </c>
      <c r="FR1242">
        <v>197756.94</v>
      </c>
      <c r="FW1242">
        <v>261936.84</v>
      </c>
      <c r="FX1242">
        <v>800498.63</v>
      </c>
      <c r="FZ1242">
        <v>111670.09</v>
      </c>
      <c r="GA1242">
        <v>31227.351999999999</v>
      </c>
      <c r="GB1242">
        <v>142897.45000000001</v>
      </c>
      <c r="GG1242">
        <v>57.299999</v>
      </c>
      <c r="GL1242">
        <v>-6213.8779000000004</v>
      </c>
      <c r="GM1242">
        <v>43875.953000000001</v>
      </c>
      <c r="GN1242">
        <v>-42325.964999999997</v>
      </c>
      <c r="GO1242">
        <v>-41936.245999999999</v>
      </c>
      <c r="GQ1242">
        <v>1200726.3</v>
      </c>
      <c r="GR1242">
        <v>-361045.25</v>
      </c>
      <c r="GS1242">
        <v>-361045.25</v>
      </c>
      <c r="HA1242">
        <v>-11815.777</v>
      </c>
      <c r="HB1242">
        <v>-4553.3969999999999</v>
      </c>
      <c r="HE1242">
        <v>-377414.44</v>
      </c>
      <c r="HG1242">
        <v>6640477.5</v>
      </c>
    </row>
    <row r="1243" spans="1:215" x14ac:dyDescent="0.25">
      <c r="A1243">
        <v>89</v>
      </c>
      <c r="B1243" t="s">
        <v>1164</v>
      </c>
      <c r="C1243">
        <v>2008</v>
      </c>
      <c r="E1243" t="s">
        <v>1165</v>
      </c>
      <c r="F1243">
        <v>1964</v>
      </c>
      <c r="G1243">
        <v>0</v>
      </c>
      <c r="I1243">
        <v>0</v>
      </c>
      <c r="J1243" t="s">
        <v>1166</v>
      </c>
      <c r="K1243" t="s">
        <v>1167</v>
      </c>
      <c r="L1243" t="s">
        <v>1167</v>
      </c>
      <c r="M1243">
        <v>1</v>
      </c>
      <c r="N1243" t="s">
        <v>615</v>
      </c>
      <c r="O1243">
        <v>1</v>
      </c>
      <c r="P1243" t="s">
        <v>616</v>
      </c>
      <c r="Q1243" t="s">
        <v>626</v>
      </c>
      <c r="R1243">
        <v>2</v>
      </c>
      <c r="S1243">
        <v>1</v>
      </c>
      <c r="T1243" s="60">
        <v>39629</v>
      </c>
      <c r="U1243" s="60">
        <v>39630</v>
      </c>
      <c r="V1243" s="60">
        <v>39630</v>
      </c>
      <c r="W1243" t="s">
        <v>201</v>
      </c>
      <c r="X1243" t="s">
        <v>1168</v>
      </c>
      <c r="Y1243" t="s">
        <v>627</v>
      </c>
      <c r="Z1243">
        <v>2.9999998999999999E-2</v>
      </c>
      <c r="AA1243">
        <v>7.5000002999999996E-2</v>
      </c>
      <c r="AB1243">
        <v>1</v>
      </c>
      <c r="AC1243">
        <v>0</v>
      </c>
      <c r="AD1243">
        <v>5</v>
      </c>
      <c r="AE1243">
        <v>1</v>
      </c>
      <c r="AF1243">
        <v>3</v>
      </c>
      <c r="AG1243">
        <v>19</v>
      </c>
      <c r="BP1243" s="60">
        <v>39630</v>
      </c>
      <c r="BQ1243">
        <v>6491928.5</v>
      </c>
      <c r="BR1243">
        <v>8894287</v>
      </c>
      <c r="BS1243">
        <v>0.73000001999999997</v>
      </c>
      <c r="BT1243">
        <v>2402359</v>
      </c>
      <c r="BV1243">
        <v>1682663.4</v>
      </c>
      <c r="BW1243">
        <v>363914.34</v>
      </c>
      <c r="BX1243">
        <v>0.60500001999999997</v>
      </c>
      <c r="BY1243">
        <v>0</v>
      </c>
      <c r="BZ1243">
        <v>0</v>
      </c>
      <c r="CA1243">
        <v>0</v>
      </c>
      <c r="CC1243">
        <v>-4.1999999000000003E-2</v>
      </c>
      <c r="CE1243">
        <v>6.4000003E-2</v>
      </c>
      <c r="CG1243">
        <v>8.6999996999999996E-2</v>
      </c>
      <c r="CS1243">
        <v>0</v>
      </c>
      <c r="CT1243">
        <v>0</v>
      </c>
      <c r="CU1243">
        <v>0</v>
      </c>
      <c r="CV1243">
        <v>0.61799996999999995</v>
      </c>
      <c r="CW1243">
        <v>0.38599998000000002</v>
      </c>
      <c r="CX1243">
        <v>0.23200001000000001</v>
      </c>
      <c r="CY1243">
        <v>0.37799999000000001</v>
      </c>
      <c r="CZ1243">
        <v>0</v>
      </c>
      <c r="DA1243">
        <v>0</v>
      </c>
      <c r="DB1243">
        <v>0</v>
      </c>
      <c r="DC1243">
        <v>4.0000000000000001E-3</v>
      </c>
      <c r="DD1243">
        <v>0</v>
      </c>
      <c r="DE1243">
        <v>0</v>
      </c>
      <c r="DF1243">
        <v>2009</v>
      </c>
      <c r="DG1243">
        <v>0.1246</v>
      </c>
      <c r="DH1243">
        <v>4.0399997999999999E-2</v>
      </c>
      <c r="DI1243">
        <v>8.4200001999999996E-2</v>
      </c>
      <c r="DJ1243">
        <v>0.18940000000000001</v>
      </c>
      <c r="DK1243">
        <v>0.2298</v>
      </c>
      <c r="DR1243">
        <v>0</v>
      </c>
      <c r="DS1243">
        <v>0</v>
      </c>
      <c r="DT1243">
        <v>0</v>
      </c>
      <c r="DU1243">
        <v>0</v>
      </c>
      <c r="DV1243">
        <v>45120</v>
      </c>
      <c r="DW1243">
        <v>1682663.4</v>
      </c>
      <c r="DX1243">
        <v>46.200001</v>
      </c>
      <c r="DY1243">
        <v>10.5</v>
      </c>
      <c r="DZ1243">
        <v>37.292999000000002</v>
      </c>
      <c r="EA1243">
        <v>5580</v>
      </c>
      <c r="EC1243">
        <v>26033</v>
      </c>
      <c r="ED1243">
        <v>376147.5</v>
      </c>
      <c r="EE1243">
        <v>70.5</v>
      </c>
      <c r="EF1243">
        <v>14.449</v>
      </c>
      <c r="EG1243">
        <v>21980</v>
      </c>
      <c r="EH1243">
        <v>337999.81</v>
      </c>
      <c r="EI1243">
        <v>70.900002000000001</v>
      </c>
      <c r="EJ1243">
        <v>15.378</v>
      </c>
      <c r="EN1243">
        <v>1435</v>
      </c>
      <c r="EO1243">
        <v>13397.325000000001</v>
      </c>
      <c r="EP1243">
        <v>2618</v>
      </c>
      <c r="ES1243">
        <v>0</v>
      </c>
      <c r="EV1243">
        <v>76733</v>
      </c>
      <c r="EW1243">
        <v>0</v>
      </c>
      <c r="EX1243">
        <v>0</v>
      </c>
      <c r="FB1243">
        <v>4623210.5</v>
      </c>
      <c r="FI1243">
        <v>6255207.5</v>
      </c>
      <c r="FN1243">
        <v>-1356.98</v>
      </c>
      <c r="FP1243">
        <v>66699.383000000002</v>
      </c>
      <c r="FR1243">
        <v>220075.98</v>
      </c>
      <c r="FW1243">
        <v>286775.38</v>
      </c>
      <c r="FX1243">
        <v>-434708.72</v>
      </c>
      <c r="FZ1243">
        <v>123079.65</v>
      </c>
      <c r="GA1243">
        <v>35326.964999999997</v>
      </c>
      <c r="GB1243">
        <v>158406.60999999999</v>
      </c>
      <c r="GG1243">
        <v>75.944999999999993</v>
      </c>
      <c r="GL1243">
        <v>-5850.1489000000001</v>
      </c>
      <c r="GM1243">
        <v>36849.211000000003</v>
      </c>
      <c r="GN1243">
        <v>-31420.440999999999</v>
      </c>
      <c r="GO1243">
        <v>-30063.463</v>
      </c>
      <c r="GQ1243">
        <v>10127.844999999999</v>
      </c>
      <c r="GR1243">
        <v>-377974.09</v>
      </c>
      <c r="GS1243">
        <v>-377974.09</v>
      </c>
      <c r="HA1243">
        <v>-12848.142</v>
      </c>
      <c r="HB1243">
        <v>-4575.4458000000004</v>
      </c>
      <c r="HE1243">
        <v>-395397.69</v>
      </c>
      <c r="HG1243">
        <v>6255207.5</v>
      </c>
    </row>
    <row r="1244" spans="1:215" x14ac:dyDescent="0.25">
      <c r="A1244">
        <v>89</v>
      </c>
      <c r="B1244" t="s">
        <v>1164</v>
      </c>
      <c r="C1244">
        <v>2009</v>
      </c>
      <c r="E1244" t="s">
        <v>1165</v>
      </c>
      <c r="F1244">
        <v>1964</v>
      </c>
      <c r="G1244">
        <v>0</v>
      </c>
      <c r="I1244">
        <v>0</v>
      </c>
      <c r="J1244" t="s">
        <v>1166</v>
      </c>
      <c r="K1244" t="s">
        <v>1167</v>
      </c>
      <c r="L1244" t="s">
        <v>1167</v>
      </c>
      <c r="M1244">
        <v>1</v>
      </c>
      <c r="N1244" t="s">
        <v>615</v>
      </c>
      <c r="O1244">
        <v>1</v>
      </c>
      <c r="P1244" t="s">
        <v>616</v>
      </c>
      <c r="Q1244" t="s">
        <v>626</v>
      </c>
      <c r="R1244">
        <v>2</v>
      </c>
      <c r="S1244">
        <v>1</v>
      </c>
      <c r="T1244" s="60">
        <v>39994</v>
      </c>
      <c r="U1244" s="60">
        <v>39995</v>
      </c>
      <c r="V1244" s="60">
        <v>39995</v>
      </c>
      <c r="W1244" t="s">
        <v>201</v>
      </c>
      <c r="X1244" t="s">
        <v>1168</v>
      </c>
      <c r="Y1244" t="s">
        <v>627</v>
      </c>
      <c r="Z1244">
        <v>2.9999998999999999E-2</v>
      </c>
      <c r="AA1244">
        <v>7.5000002999999996E-2</v>
      </c>
      <c r="AB1244">
        <v>1</v>
      </c>
      <c r="AC1244">
        <v>0</v>
      </c>
      <c r="AD1244">
        <v>5</v>
      </c>
      <c r="AE1244">
        <v>1</v>
      </c>
      <c r="AF1244">
        <v>3</v>
      </c>
      <c r="AG1244">
        <v>18</v>
      </c>
      <c r="BP1244" s="60">
        <v>39995</v>
      </c>
      <c r="BQ1244">
        <v>6208245.5</v>
      </c>
      <c r="BR1244">
        <v>9291458</v>
      </c>
      <c r="BS1244">
        <v>0.66800004000000002</v>
      </c>
      <c r="BT1244">
        <v>3083212.5</v>
      </c>
      <c r="BV1244">
        <v>1732975.5</v>
      </c>
      <c r="BW1244">
        <v>323104.78000000003</v>
      </c>
      <c r="BX1244">
        <v>0.75199996999999996</v>
      </c>
      <c r="BY1244">
        <v>0</v>
      </c>
      <c r="BZ1244">
        <v>0</v>
      </c>
      <c r="CA1244">
        <v>0</v>
      </c>
      <c r="CC1244">
        <v>-0.154</v>
      </c>
      <c r="CE1244">
        <v>-1.8999999E-2</v>
      </c>
      <c r="CG1244">
        <v>2.4E-2</v>
      </c>
      <c r="CS1244">
        <v>0</v>
      </c>
      <c r="CT1244">
        <v>0</v>
      </c>
      <c r="CU1244">
        <v>0</v>
      </c>
      <c r="CV1244">
        <v>0.62199998000000001</v>
      </c>
      <c r="CW1244">
        <v>0.39300001000000001</v>
      </c>
      <c r="CX1244">
        <v>0.22900000000000001</v>
      </c>
      <c r="CY1244">
        <v>0.375</v>
      </c>
      <c r="CZ1244">
        <v>0</v>
      </c>
      <c r="DA1244">
        <v>0</v>
      </c>
      <c r="DB1244">
        <v>0</v>
      </c>
      <c r="DC1244">
        <v>3.0000000000000001E-3</v>
      </c>
      <c r="DD1244">
        <v>0</v>
      </c>
      <c r="DE1244">
        <v>0</v>
      </c>
      <c r="DF1244">
        <v>2010</v>
      </c>
      <c r="DG1244">
        <v>0.12520000000000001</v>
      </c>
      <c r="DH1244">
        <v>3.8399997999999998E-2</v>
      </c>
      <c r="DI1244">
        <v>8.6800002000000001E-2</v>
      </c>
      <c r="DJ1244">
        <v>0.222</v>
      </c>
      <c r="DK1244">
        <v>0.26040000000000002</v>
      </c>
      <c r="DR1244">
        <v>0</v>
      </c>
      <c r="DS1244">
        <v>0</v>
      </c>
      <c r="DT1244">
        <v>0</v>
      </c>
      <c r="DU1244">
        <v>0</v>
      </c>
      <c r="DV1244">
        <v>45683</v>
      </c>
      <c r="DW1244">
        <v>1732975.5</v>
      </c>
      <c r="DX1244">
        <v>46.299999</v>
      </c>
      <c r="DY1244">
        <v>10.5</v>
      </c>
      <c r="DZ1244">
        <v>37.935001</v>
      </c>
      <c r="EA1244">
        <v>5638</v>
      </c>
      <c r="EC1244">
        <v>26949</v>
      </c>
      <c r="ED1244">
        <v>394247.28</v>
      </c>
      <c r="EE1244">
        <v>70.5</v>
      </c>
      <c r="EF1244">
        <v>14.629</v>
      </c>
      <c r="EG1244">
        <v>22698</v>
      </c>
      <c r="EH1244">
        <v>353572.75</v>
      </c>
      <c r="EI1244">
        <v>70.900002000000001</v>
      </c>
      <c r="EJ1244">
        <v>15.577</v>
      </c>
      <c r="EN1244">
        <v>1476</v>
      </c>
      <c r="EO1244">
        <v>13714.164000000001</v>
      </c>
      <c r="EP1244">
        <v>2775</v>
      </c>
      <c r="ES1244">
        <v>0</v>
      </c>
      <c r="EV1244">
        <v>78270</v>
      </c>
      <c r="EW1244">
        <v>0</v>
      </c>
      <c r="EX1244">
        <v>0</v>
      </c>
      <c r="FB1244">
        <v>4913032</v>
      </c>
      <c r="FI1244">
        <v>5173538</v>
      </c>
      <c r="FN1244">
        <v>-1047.712</v>
      </c>
      <c r="FO1244">
        <v>-10849.645</v>
      </c>
      <c r="FP1244">
        <v>68712.679999999993</v>
      </c>
      <c r="FR1244">
        <v>243021.66</v>
      </c>
      <c r="FW1244">
        <v>311734.34000000003</v>
      </c>
      <c r="FX1244">
        <v>-1096980.1000000001</v>
      </c>
      <c r="FZ1244">
        <v>106523.53</v>
      </c>
      <c r="GA1244">
        <v>33121.633000000002</v>
      </c>
      <c r="GB1244">
        <v>139645.16</v>
      </c>
      <c r="GG1244">
        <v>1428.3361</v>
      </c>
      <c r="GL1244">
        <v>-5630.1152000000002</v>
      </c>
      <c r="GM1244">
        <v>11556.752</v>
      </c>
      <c r="GN1244">
        <v>-6418.8671999999997</v>
      </c>
      <c r="GO1244">
        <v>-5371.1548000000003</v>
      </c>
      <c r="GQ1244">
        <v>-655514.13</v>
      </c>
      <c r="GR1244">
        <v>-410036.59</v>
      </c>
      <c r="GS1244">
        <v>-410036.59</v>
      </c>
      <c r="HA1244">
        <v>-11516.19</v>
      </c>
      <c r="HB1244">
        <v>-4602.8760000000002</v>
      </c>
      <c r="HE1244">
        <v>-426155.66</v>
      </c>
      <c r="HG1244">
        <v>5173538</v>
      </c>
    </row>
    <row r="1245" spans="1:215" x14ac:dyDescent="0.25">
      <c r="A1245">
        <v>89</v>
      </c>
      <c r="B1245" t="s">
        <v>1164</v>
      </c>
      <c r="C1245">
        <v>2010</v>
      </c>
      <c r="E1245" t="s">
        <v>1165</v>
      </c>
      <c r="F1245">
        <v>1964</v>
      </c>
      <c r="G1245">
        <v>0</v>
      </c>
      <c r="I1245">
        <v>0</v>
      </c>
      <c r="J1245" t="s">
        <v>1166</v>
      </c>
      <c r="K1245" t="s">
        <v>1167</v>
      </c>
      <c r="L1245" t="s">
        <v>1167</v>
      </c>
      <c r="M1245">
        <v>1</v>
      </c>
      <c r="N1245" t="s">
        <v>615</v>
      </c>
      <c r="O1245">
        <v>1</v>
      </c>
      <c r="P1245" t="s">
        <v>616</v>
      </c>
      <c r="Q1245" t="s">
        <v>626</v>
      </c>
      <c r="R1245">
        <v>2</v>
      </c>
      <c r="S1245">
        <v>1</v>
      </c>
      <c r="T1245" s="60">
        <v>40359</v>
      </c>
      <c r="U1245" s="60">
        <v>40360</v>
      </c>
      <c r="V1245" s="60">
        <v>40360</v>
      </c>
      <c r="W1245" t="s">
        <v>201</v>
      </c>
      <c r="X1245" t="s">
        <v>1168</v>
      </c>
      <c r="Y1245" t="s">
        <v>627</v>
      </c>
      <c r="Z1245">
        <v>2.9999998999999999E-2</v>
      </c>
      <c r="AA1245">
        <v>7.5000002999999996E-2</v>
      </c>
      <c r="AB1245">
        <v>1</v>
      </c>
      <c r="AC1245">
        <v>0</v>
      </c>
      <c r="AD1245">
        <v>5</v>
      </c>
      <c r="AE1245">
        <v>1</v>
      </c>
      <c r="AF1245">
        <v>3</v>
      </c>
      <c r="AG1245">
        <v>17</v>
      </c>
      <c r="BP1245" s="60">
        <v>40360</v>
      </c>
      <c r="BQ1245">
        <v>6348416.5</v>
      </c>
      <c r="BR1245">
        <v>9622628</v>
      </c>
      <c r="BS1245">
        <v>0.66000002999999996</v>
      </c>
      <c r="BT1245">
        <v>3274211.5</v>
      </c>
      <c r="BV1245">
        <v>1683697.1</v>
      </c>
      <c r="BW1245">
        <v>389155.34</v>
      </c>
      <c r="BX1245">
        <v>0.66800004000000002</v>
      </c>
      <c r="BY1245">
        <v>0</v>
      </c>
      <c r="BZ1245">
        <v>0</v>
      </c>
      <c r="CA1245">
        <v>0</v>
      </c>
      <c r="CC1245">
        <v>0.13800000000000001</v>
      </c>
      <c r="CE1245">
        <v>-2.7000000999999999E-2</v>
      </c>
      <c r="CG1245">
        <v>2.9999998999999999E-2</v>
      </c>
      <c r="CJ1245">
        <v>3.2631307999999998E-2</v>
      </c>
      <c r="CS1245">
        <v>0</v>
      </c>
      <c r="CT1245">
        <v>0</v>
      </c>
      <c r="CU1245">
        <v>1</v>
      </c>
      <c r="CV1245">
        <v>0.61099999999999999</v>
      </c>
      <c r="CW1245">
        <v>0.38499999000000001</v>
      </c>
      <c r="CX1245">
        <v>0.22600001</v>
      </c>
      <c r="CY1245">
        <v>0.38400000000000001</v>
      </c>
      <c r="CZ1245">
        <v>0</v>
      </c>
      <c r="DA1245">
        <v>0</v>
      </c>
      <c r="DB1245">
        <v>0</v>
      </c>
      <c r="DC1245">
        <v>5.0000000000000001E-3</v>
      </c>
      <c r="DD1245">
        <v>0</v>
      </c>
      <c r="DE1245">
        <v>0</v>
      </c>
      <c r="DF1245">
        <v>2011</v>
      </c>
      <c r="DG1245">
        <v>0.12560001000000001</v>
      </c>
      <c r="DH1245">
        <v>4.0700003999999998E-2</v>
      </c>
      <c r="DI1245">
        <v>8.4899999000000004E-2</v>
      </c>
      <c r="DJ1245">
        <v>0.2387</v>
      </c>
      <c r="DK1245">
        <v>0.27939998999999999</v>
      </c>
      <c r="DR1245">
        <v>0</v>
      </c>
      <c r="DS1245">
        <v>0</v>
      </c>
      <c r="DT1245">
        <v>0</v>
      </c>
      <c r="DU1245">
        <v>0</v>
      </c>
      <c r="DV1245">
        <v>43934</v>
      </c>
      <c r="DW1245">
        <v>1683697.1</v>
      </c>
      <c r="DX1245">
        <v>46.5</v>
      </c>
      <c r="DY1245">
        <v>10.7</v>
      </c>
      <c r="DZ1245">
        <v>38.323002000000002</v>
      </c>
      <c r="EA1245">
        <v>5560</v>
      </c>
      <c r="EC1245">
        <v>28009</v>
      </c>
      <c r="ED1245">
        <v>416699.16</v>
      </c>
      <c r="EE1245">
        <v>70.5</v>
      </c>
      <c r="EF1245">
        <v>14.877000000000001</v>
      </c>
      <c r="EG1245">
        <v>23563</v>
      </c>
      <c r="EH1245">
        <v>373584.81</v>
      </c>
      <c r="EI1245">
        <v>70.800003000000004</v>
      </c>
      <c r="EJ1245">
        <v>15.855</v>
      </c>
      <c r="EN1245">
        <v>1487</v>
      </c>
      <c r="EO1245">
        <v>13981.103999999999</v>
      </c>
      <c r="EP1245">
        <v>2959</v>
      </c>
      <c r="ES1245">
        <v>0</v>
      </c>
      <c r="EV1245">
        <v>77503</v>
      </c>
      <c r="EW1245">
        <v>0</v>
      </c>
      <c r="EX1245">
        <v>0</v>
      </c>
      <c r="FB1245">
        <v>5252861.5</v>
      </c>
      <c r="FI1245">
        <v>5774379.5</v>
      </c>
      <c r="FN1245">
        <v>-356.11</v>
      </c>
      <c r="FP1245">
        <v>69041.437999999995</v>
      </c>
      <c r="FR1245">
        <v>259779.23</v>
      </c>
      <c r="FV1245">
        <v>0</v>
      </c>
      <c r="FW1245">
        <v>328820.69</v>
      </c>
      <c r="FX1245">
        <v>610499.18999999994</v>
      </c>
      <c r="FZ1245">
        <v>76143.016000000003</v>
      </c>
      <c r="GA1245">
        <v>35222.195</v>
      </c>
      <c r="GB1245">
        <v>111365.21</v>
      </c>
      <c r="GG1245">
        <v>36.966000000000001</v>
      </c>
      <c r="GL1245">
        <v>-6543.7510000000002</v>
      </c>
      <c r="GM1245">
        <v>2426.2310000000002</v>
      </c>
      <c r="GN1245">
        <v>-888.73999000000003</v>
      </c>
      <c r="GO1245">
        <v>-532.63</v>
      </c>
      <c r="GQ1245">
        <v>1045715.8</v>
      </c>
      <c r="GR1245">
        <v>-429260.06</v>
      </c>
      <c r="GS1245">
        <v>-429260.06</v>
      </c>
      <c r="HA1245">
        <v>-11058.379000000001</v>
      </c>
      <c r="HB1245">
        <v>-4555.8329999999996</v>
      </c>
      <c r="HE1245">
        <v>-444874.28</v>
      </c>
      <c r="HG1245">
        <v>5774379.5</v>
      </c>
    </row>
    <row r="1246" spans="1:215" x14ac:dyDescent="0.25">
      <c r="A1246">
        <v>89</v>
      </c>
      <c r="B1246" t="s">
        <v>1164</v>
      </c>
      <c r="C1246">
        <v>2011</v>
      </c>
      <c r="E1246" t="s">
        <v>1165</v>
      </c>
      <c r="F1246">
        <v>1964</v>
      </c>
      <c r="G1246">
        <v>0</v>
      </c>
      <c r="I1246">
        <v>0</v>
      </c>
      <c r="J1246" t="s">
        <v>1166</v>
      </c>
      <c r="K1246" t="s">
        <v>1167</v>
      </c>
      <c r="L1246" t="s">
        <v>1167</v>
      </c>
      <c r="M1246">
        <v>1</v>
      </c>
      <c r="N1246" t="s">
        <v>615</v>
      </c>
      <c r="O1246">
        <v>1</v>
      </c>
      <c r="P1246" t="s">
        <v>616</v>
      </c>
      <c r="Q1246" t="s">
        <v>626</v>
      </c>
      <c r="R1246">
        <v>2</v>
      </c>
      <c r="S1246">
        <v>1</v>
      </c>
      <c r="T1246" s="60">
        <v>40724</v>
      </c>
      <c r="U1246" s="60">
        <v>40725</v>
      </c>
      <c r="V1246" s="60">
        <v>40725</v>
      </c>
      <c r="W1246" t="s">
        <v>201</v>
      </c>
      <c r="X1246" t="s">
        <v>1168</v>
      </c>
      <c r="Y1246" t="s">
        <v>627</v>
      </c>
      <c r="Z1246">
        <v>2.9999998999999999E-2</v>
      </c>
      <c r="AA1246">
        <v>7.5000002999999996E-2</v>
      </c>
      <c r="AB1246">
        <v>1</v>
      </c>
      <c r="AC1246">
        <v>0</v>
      </c>
      <c r="AD1246">
        <v>5</v>
      </c>
      <c r="AE1246">
        <v>1</v>
      </c>
      <c r="AF1246">
        <v>3</v>
      </c>
      <c r="AG1246">
        <v>16</v>
      </c>
      <c r="BP1246" s="60">
        <v>40725</v>
      </c>
      <c r="BQ1246">
        <v>6598628</v>
      </c>
      <c r="BR1246">
        <v>8179767.5</v>
      </c>
      <c r="BS1246">
        <v>0.80699997999999995</v>
      </c>
      <c r="BT1246">
        <v>1581139.8</v>
      </c>
      <c r="BV1246">
        <v>1570500.1</v>
      </c>
      <c r="BW1246">
        <v>402011.63</v>
      </c>
      <c r="BX1246">
        <v>0.62900001000000005</v>
      </c>
      <c r="BY1246">
        <v>0</v>
      </c>
      <c r="BZ1246">
        <v>0</v>
      </c>
      <c r="CA1246">
        <v>0</v>
      </c>
      <c r="CC1246">
        <v>0.21200000999999999</v>
      </c>
      <c r="CE1246">
        <v>5.3000002999999997E-2</v>
      </c>
      <c r="CG1246">
        <v>5.4000000999999999E-2</v>
      </c>
      <c r="CJ1246">
        <v>5.9099051999999999E-2</v>
      </c>
      <c r="CS1246">
        <v>0</v>
      </c>
      <c r="CT1246">
        <v>0</v>
      </c>
      <c r="CU1246">
        <v>1</v>
      </c>
      <c r="CV1246">
        <v>0.66900002999999997</v>
      </c>
      <c r="CW1246">
        <v>0.42200001999999998</v>
      </c>
      <c r="CX1246">
        <v>0.24700000999999999</v>
      </c>
      <c r="CY1246">
        <v>0.32799998000000002</v>
      </c>
      <c r="CZ1246">
        <v>0</v>
      </c>
      <c r="DA1246">
        <v>0</v>
      </c>
      <c r="DB1246">
        <v>0</v>
      </c>
      <c r="DC1246">
        <v>3.0000000000000001E-3</v>
      </c>
      <c r="DD1246">
        <v>0</v>
      </c>
      <c r="DE1246">
        <v>0</v>
      </c>
      <c r="DF1246">
        <v>2012</v>
      </c>
      <c r="DG1246">
        <v>0.1066</v>
      </c>
      <c r="DH1246">
        <v>4.0900002999999997E-2</v>
      </c>
      <c r="DI1246">
        <v>6.5700001999999993E-2</v>
      </c>
      <c r="DJ1246">
        <v>0.15290000000000001</v>
      </c>
      <c r="DK1246">
        <v>0.19379999000000001</v>
      </c>
      <c r="DR1246">
        <v>0</v>
      </c>
      <c r="DS1246">
        <v>0</v>
      </c>
      <c r="DT1246">
        <v>0</v>
      </c>
      <c r="DU1246">
        <v>0</v>
      </c>
      <c r="DV1246">
        <v>40551</v>
      </c>
      <c r="DW1246">
        <v>1570500.1</v>
      </c>
      <c r="DX1246">
        <v>47</v>
      </c>
      <c r="DY1246">
        <v>11.1</v>
      </c>
      <c r="DZ1246">
        <v>38.728999999999999</v>
      </c>
      <c r="EA1246">
        <v>5522</v>
      </c>
      <c r="EC1246">
        <v>29418</v>
      </c>
      <c r="ED1246">
        <v>447919.75</v>
      </c>
      <c r="EE1246">
        <v>70.400002000000001</v>
      </c>
      <c r="EF1246">
        <v>15.226000000000001</v>
      </c>
      <c r="EG1246">
        <v>24804</v>
      </c>
      <c r="EH1246">
        <v>402371.47</v>
      </c>
      <c r="EI1246">
        <v>70.599997999999999</v>
      </c>
      <c r="EJ1246">
        <v>16.222000000000001</v>
      </c>
      <c r="EN1246">
        <v>1507</v>
      </c>
      <c r="EO1246">
        <v>14289.1</v>
      </c>
      <c r="EP1246">
        <v>3107</v>
      </c>
      <c r="ES1246">
        <v>0</v>
      </c>
      <c r="EV1246">
        <v>75491</v>
      </c>
      <c r="EW1246">
        <v>0</v>
      </c>
      <c r="EX1246">
        <v>0</v>
      </c>
      <c r="FB1246">
        <v>4677760.5</v>
      </c>
      <c r="FI1246">
        <v>6841002</v>
      </c>
      <c r="FN1246">
        <v>-322.37</v>
      </c>
      <c r="FP1246">
        <v>66431.437999999995</v>
      </c>
      <c r="FR1246">
        <v>252904.58</v>
      </c>
      <c r="FW1246">
        <v>319336</v>
      </c>
      <c r="FX1246">
        <v>1122811</v>
      </c>
      <c r="FZ1246">
        <v>69039.633000000002</v>
      </c>
      <c r="GA1246">
        <v>40475.597999999998</v>
      </c>
      <c r="GB1246">
        <v>109515.23</v>
      </c>
      <c r="GG1246">
        <v>0</v>
      </c>
      <c r="GL1246">
        <v>-7466.0111999999999</v>
      </c>
      <c r="GM1246">
        <v>2381.3831</v>
      </c>
      <c r="GN1246">
        <v>-555.14098999999999</v>
      </c>
      <c r="GO1246">
        <v>-232.77099999999999</v>
      </c>
      <c r="GQ1246">
        <v>1546022.5</v>
      </c>
      <c r="GR1246">
        <v>-462062.56</v>
      </c>
      <c r="GS1246">
        <v>-462062.56</v>
      </c>
      <c r="HA1246">
        <v>-12656.758</v>
      </c>
      <c r="HB1246">
        <v>-4680.6791999999996</v>
      </c>
      <c r="HE1246">
        <v>-479400</v>
      </c>
      <c r="HG1246">
        <v>6841002</v>
      </c>
    </row>
    <row r="1247" spans="1:215" x14ac:dyDescent="0.25">
      <c r="A1247">
        <v>89</v>
      </c>
      <c r="B1247" t="s">
        <v>1164</v>
      </c>
      <c r="C1247">
        <v>2012</v>
      </c>
      <c r="E1247" t="s">
        <v>1165</v>
      </c>
      <c r="F1247">
        <v>1964</v>
      </c>
      <c r="G1247">
        <v>0</v>
      </c>
      <c r="I1247">
        <v>0</v>
      </c>
      <c r="J1247" t="s">
        <v>1166</v>
      </c>
      <c r="K1247" t="s">
        <v>1167</v>
      </c>
      <c r="L1247" t="s">
        <v>1167</v>
      </c>
      <c r="M1247">
        <v>1</v>
      </c>
      <c r="N1247" t="s">
        <v>615</v>
      </c>
      <c r="O1247">
        <v>1</v>
      </c>
      <c r="P1247" t="s">
        <v>616</v>
      </c>
      <c r="Q1247" t="s">
        <v>626</v>
      </c>
      <c r="R1247">
        <v>2</v>
      </c>
      <c r="S1247">
        <v>1</v>
      </c>
      <c r="T1247" s="60">
        <v>41090</v>
      </c>
      <c r="U1247" s="60">
        <v>41091</v>
      </c>
      <c r="V1247" s="60">
        <v>41091</v>
      </c>
      <c r="W1247" t="s">
        <v>201</v>
      </c>
      <c r="X1247" t="s">
        <v>1168</v>
      </c>
      <c r="Y1247" t="s">
        <v>627</v>
      </c>
      <c r="Z1247">
        <v>2.9999998999999999E-2</v>
      </c>
      <c r="AA1247">
        <v>7.5000002999999996E-2</v>
      </c>
      <c r="AB1247">
        <v>1</v>
      </c>
      <c r="AC1247">
        <v>0</v>
      </c>
      <c r="AD1247">
        <v>5</v>
      </c>
      <c r="AE1247">
        <v>1</v>
      </c>
      <c r="AF1247">
        <v>3</v>
      </c>
      <c r="AG1247">
        <v>15</v>
      </c>
      <c r="BP1247" s="60">
        <v>41091</v>
      </c>
      <c r="BQ1247">
        <v>6682200.5</v>
      </c>
      <c r="BR1247">
        <v>8334638</v>
      </c>
      <c r="BS1247">
        <v>0.80199999</v>
      </c>
      <c r="BT1247">
        <v>1652437.6</v>
      </c>
      <c r="BV1247">
        <v>1633837.4</v>
      </c>
      <c r="BW1247">
        <v>240131.73</v>
      </c>
      <c r="BX1247">
        <v>1.0940000000000001</v>
      </c>
      <c r="BY1247">
        <v>0</v>
      </c>
      <c r="BZ1247">
        <v>0</v>
      </c>
      <c r="CA1247">
        <v>0</v>
      </c>
      <c r="CC1247">
        <v>2.4400001000000001E-2</v>
      </c>
      <c r="CE1247">
        <v>0.1222</v>
      </c>
      <c r="CG1247">
        <v>2.75E-2</v>
      </c>
      <c r="CJ1247">
        <v>6.7227297000000005E-2</v>
      </c>
      <c r="CS1247">
        <v>0</v>
      </c>
      <c r="CT1247">
        <v>0</v>
      </c>
      <c r="CU1247">
        <v>1</v>
      </c>
      <c r="CV1247">
        <v>0.63800000999999995</v>
      </c>
      <c r="CW1247">
        <v>0.40599998999999998</v>
      </c>
      <c r="CX1247">
        <v>0.23200001000000001</v>
      </c>
      <c r="CY1247">
        <v>0.35900003000000003</v>
      </c>
      <c r="CZ1247">
        <v>0</v>
      </c>
      <c r="DA1247">
        <v>0</v>
      </c>
      <c r="DB1247">
        <v>0</v>
      </c>
      <c r="DC1247">
        <v>3.0000000000000001E-3</v>
      </c>
      <c r="DD1247">
        <v>0</v>
      </c>
      <c r="DE1247">
        <v>0</v>
      </c>
      <c r="DF1247">
        <v>2013</v>
      </c>
      <c r="DG1247">
        <v>0.1067</v>
      </c>
      <c r="DH1247">
        <v>4.1100003000000003E-2</v>
      </c>
      <c r="DI1247">
        <v>6.5600000000000006E-2</v>
      </c>
      <c r="DJ1247">
        <v>0.15700001</v>
      </c>
      <c r="DK1247">
        <v>0.1981</v>
      </c>
      <c r="DR1247">
        <v>0</v>
      </c>
      <c r="DS1247">
        <v>0</v>
      </c>
      <c r="DT1247">
        <v>0</v>
      </c>
      <c r="DU1247">
        <v>0</v>
      </c>
      <c r="DV1247">
        <v>42569</v>
      </c>
      <c r="DW1247">
        <v>1633837.4</v>
      </c>
      <c r="DX1247">
        <v>46.5</v>
      </c>
      <c r="DY1247">
        <v>10.5</v>
      </c>
      <c r="DZ1247">
        <v>36.658999999999999</v>
      </c>
      <c r="EA1247">
        <v>5497</v>
      </c>
      <c r="EC1247">
        <v>30263</v>
      </c>
      <c r="ED1247">
        <v>466724.53</v>
      </c>
      <c r="EE1247">
        <v>70.5</v>
      </c>
      <c r="EF1247">
        <v>16.434999000000001</v>
      </c>
      <c r="EG1247">
        <v>25528</v>
      </c>
      <c r="EH1247">
        <v>419564.53</v>
      </c>
      <c r="EI1247">
        <v>70.699996999999996</v>
      </c>
      <c r="EJ1247">
        <v>16.434999000000001</v>
      </c>
      <c r="EN1247">
        <v>1523</v>
      </c>
      <c r="EO1247">
        <v>14471.973</v>
      </c>
      <c r="EP1247">
        <v>3212</v>
      </c>
      <c r="ES1247">
        <v>0</v>
      </c>
      <c r="EV1247">
        <v>78329</v>
      </c>
      <c r="EW1247">
        <v>0</v>
      </c>
      <c r="EX1247">
        <v>0</v>
      </c>
      <c r="EZ1247">
        <v>4695559</v>
      </c>
      <c r="FB1247">
        <v>4832068.5</v>
      </c>
      <c r="FI1247">
        <v>6821303.5</v>
      </c>
      <c r="FN1247">
        <v>-302.46800000000002</v>
      </c>
      <c r="FP1247">
        <v>66299.570000000007</v>
      </c>
      <c r="FR1247">
        <v>262710</v>
      </c>
      <c r="FW1247">
        <v>329009.59000000003</v>
      </c>
      <c r="FX1247">
        <v>46557.082000000002</v>
      </c>
      <c r="FZ1247">
        <v>69997.125</v>
      </c>
      <c r="GA1247">
        <v>43816.355000000003</v>
      </c>
      <c r="GB1247">
        <v>113813.48</v>
      </c>
      <c r="GG1247">
        <v>0</v>
      </c>
      <c r="GL1247">
        <v>-7412.6421</v>
      </c>
      <c r="GM1247">
        <v>853.89301</v>
      </c>
      <c r="GN1247">
        <v>880.62598000000003</v>
      </c>
      <c r="GO1247">
        <v>1183.0940000000001</v>
      </c>
      <c r="GQ1247">
        <v>483702</v>
      </c>
      <c r="GR1247">
        <v>-484309.91</v>
      </c>
      <c r="GS1247">
        <v>-484309.91</v>
      </c>
      <c r="HA1247">
        <v>-14331.714</v>
      </c>
      <c r="HB1247">
        <v>-4758.6361999999999</v>
      </c>
      <c r="HE1247">
        <v>-503400.25</v>
      </c>
      <c r="HG1247">
        <v>6821303.5</v>
      </c>
    </row>
    <row r="1248" spans="1:215" x14ac:dyDescent="0.25">
      <c r="A1248">
        <v>89</v>
      </c>
      <c r="B1248" t="s">
        <v>1164</v>
      </c>
      <c r="C1248">
        <v>2013</v>
      </c>
      <c r="E1248" t="s">
        <v>1165</v>
      </c>
      <c r="F1248">
        <v>1964</v>
      </c>
      <c r="G1248">
        <v>0</v>
      </c>
      <c r="I1248">
        <v>0</v>
      </c>
      <c r="J1248" t="s">
        <v>1166</v>
      </c>
      <c r="K1248" t="s">
        <v>1167</v>
      </c>
      <c r="L1248" t="s">
        <v>1167</v>
      </c>
      <c r="M1248">
        <v>1</v>
      </c>
      <c r="N1248" t="s">
        <v>615</v>
      </c>
      <c r="O1248">
        <v>1</v>
      </c>
      <c r="P1248" t="s">
        <v>616</v>
      </c>
      <c r="Q1248" t="s">
        <v>626</v>
      </c>
      <c r="R1248">
        <v>2</v>
      </c>
      <c r="S1248">
        <v>1</v>
      </c>
      <c r="T1248" s="60">
        <v>41455</v>
      </c>
      <c r="U1248" s="60">
        <v>41456</v>
      </c>
      <c r="V1248" s="60">
        <v>41456</v>
      </c>
      <c r="W1248" t="s">
        <v>201</v>
      </c>
      <c r="X1248" t="s">
        <v>1168</v>
      </c>
      <c r="Y1248" t="s">
        <v>627</v>
      </c>
      <c r="Z1248">
        <v>2.9999998999999999E-2</v>
      </c>
      <c r="AA1248">
        <v>7.5000002999999996E-2</v>
      </c>
      <c r="AB1248">
        <v>1</v>
      </c>
      <c r="AC1248">
        <v>0</v>
      </c>
      <c r="AD1248">
        <v>5</v>
      </c>
      <c r="AE1248">
        <v>1</v>
      </c>
      <c r="AF1248">
        <v>3</v>
      </c>
      <c r="AG1248">
        <v>14</v>
      </c>
      <c r="AI1248" t="s">
        <v>1169</v>
      </c>
      <c r="AO1248">
        <v>7441781.5</v>
      </c>
      <c r="AP1248">
        <v>6978873.5</v>
      </c>
      <c r="AQ1248">
        <v>-521895.09</v>
      </c>
      <c r="AR1248">
        <v>0</v>
      </c>
      <c r="AS1248">
        <v>0</v>
      </c>
      <c r="AT1248">
        <v>1</v>
      </c>
      <c r="AU1248">
        <v>1</v>
      </c>
      <c r="AV1248">
        <v>2</v>
      </c>
      <c r="AX1248">
        <v>0</v>
      </c>
      <c r="AY1248">
        <v>0.80000000999999998</v>
      </c>
      <c r="AZ1248">
        <v>5</v>
      </c>
      <c r="BA1248">
        <v>1</v>
      </c>
      <c r="BB1248">
        <v>1</v>
      </c>
      <c r="BC1248">
        <v>1</v>
      </c>
      <c r="BE1248">
        <v>0</v>
      </c>
      <c r="BF1248">
        <v>1.2</v>
      </c>
      <c r="BG1248">
        <v>0.80000000999999998</v>
      </c>
      <c r="BP1248" s="60">
        <v>41456</v>
      </c>
      <c r="BQ1248">
        <v>6978873.5</v>
      </c>
      <c r="BR1248">
        <v>8556122</v>
      </c>
      <c r="BS1248">
        <v>0.81599997999999996</v>
      </c>
      <c r="BT1248">
        <v>1577248.5</v>
      </c>
      <c r="BV1248">
        <v>1695347.8</v>
      </c>
      <c r="BW1248">
        <v>256596.98</v>
      </c>
      <c r="BX1248">
        <v>1.0519999</v>
      </c>
      <c r="BY1248">
        <v>0</v>
      </c>
      <c r="BZ1248">
        <v>0</v>
      </c>
      <c r="CA1248">
        <v>0</v>
      </c>
      <c r="CC1248">
        <v>0.12029999</v>
      </c>
      <c r="CE1248">
        <v>0.1164</v>
      </c>
      <c r="CG1248">
        <v>6.0100003999999999E-2</v>
      </c>
      <c r="CJ1248">
        <v>7.3452584000000001E-2</v>
      </c>
      <c r="CS1248">
        <v>0</v>
      </c>
      <c r="CT1248">
        <v>0</v>
      </c>
      <c r="CU1248">
        <v>1</v>
      </c>
      <c r="CV1248">
        <v>0.67300004000000002</v>
      </c>
      <c r="CW1248">
        <v>0.43400001999999999</v>
      </c>
      <c r="CX1248">
        <v>0.23899999</v>
      </c>
      <c r="CY1248">
        <v>0.32400000000000001</v>
      </c>
      <c r="CZ1248">
        <v>0</v>
      </c>
      <c r="DA1248">
        <v>0</v>
      </c>
      <c r="DB1248">
        <v>0</v>
      </c>
      <c r="DC1248">
        <v>3.0000000000000001E-3</v>
      </c>
      <c r="DD1248">
        <v>0</v>
      </c>
      <c r="DE1248">
        <v>0</v>
      </c>
      <c r="DF1248">
        <v>2014</v>
      </c>
      <c r="DG1248">
        <v>0.10520001</v>
      </c>
      <c r="DH1248">
        <v>4.1100003000000003E-2</v>
      </c>
      <c r="DI1248">
        <v>6.4099997000000006E-2</v>
      </c>
      <c r="DJ1248">
        <v>0.15270001</v>
      </c>
      <c r="DK1248">
        <v>0.19379999000000001</v>
      </c>
      <c r="DR1248">
        <v>0</v>
      </c>
      <c r="DS1248">
        <v>0</v>
      </c>
      <c r="DT1248">
        <v>0</v>
      </c>
      <c r="DU1248">
        <v>0</v>
      </c>
      <c r="DV1248">
        <v>43273</v>
      </c>
      <c r="DW1248">
        <v>1695347.8</v>
      </c>
      <c r="DX1248">
        <v>46.400002000000001</v>
      </c>
      <c r="DY1248">
        <v>10.199999999999999</v>
      </c>
      <c r="DZ1248">
        <v>39.178001000000002</v>
      </c>
      <c r="EA1248">
        <v>5595</v>
      </c>
      <c r="EC1248">
        <v>31135</v>
      </c>
      <c r="ED1248">
        <v>488173.44</v>
      </c>
      <c r="EF1248">
        <v>15.67925</v>
      </c>
      <c r="EG1248">
        <v>26240</v>
      </c>
      <c r="EH1248">
        <v>438292.16</v>
      </c>
      <c r="EN1248">
        <v>1538</v>
      </c>
      <c r="EO1248">
        <v>14780.079</v>
      </c>
      <c r="EP1248">
        <v>3357</v>
      </c>
      <c r="ES1248">
        <v>0</v>
      </c>
      <c r="EV1248">
        <v>80003</v>
      </c>
      <c r="EW1248">
        <v>0</v>
      </c>
      <c r="EX1248">
        <v>1</v>
      </c>
      <c r="FB1248">
        <v>5032769</v>
      </c>
      <c r="FI1248">
        <v>7441781.5</v>
      </c>
      <c r="FN1248">
        <v>-316.60300000000001</v>
      </c>
      <c r="FP1248">
        <v>68200.616999999998</v>
      </c>
      <c r="FR1248">
        <v>269994.84000000003</v>
      </c>
      <c r="FW1248">
        <v>338195.44</v>
      </c>
      <c r="FX1248">
        <v>704638.13</v>
      </c>
      <c r="FZ1248">
        <v>62327.957000000002</v>
      </c>
      <c r="GA1248">
        <v>44324.305</v>
      </c>
      <c r="GB1248">
        <v>106652.27</v>
      </c>
      <c r="GL1248">
        <v>-8907.9326000000001</v>
      </c>
      <c r="GM1248">
        <v>1194.002</v>
      </c>
      <c r="GN1248">
        <v>601.33698000000004</v>
      </c>
      <c r="GO1248">
        <v>917.94</v>
      </c>
      <c r="GQ1248">
        <v>1142373.1000000001</v>
      </c>
      <c r="GR1248">
        <v>-502636.91</v>
      </c>
      <c r="GS1248">
        <v>-502636.91</v>
      </c>
      <c r="HA1248">
        <v>-14645.4</v>
      </c>
      <c r="HB1248">
        <v>-4612.7831999999999</v>
      </c>
      <c r="HE1248">
        <v>-521895.09</v>
      </c>
      <c r="HG1248">
        <v>7441781.5</v>
      </c>
    </row>
    <row r="1249" spans="1:215" x14ac:dyDescent="0.25">
      <c r="A1249">
        <v>89</v>
      </c>
      <c r="B1249" t="s">
        <v>1164</v>
      </c>
      <c r="C1249">
        <v>2014</v>
      </c>
      <c r="E1249" t="s">
        <v>1165</v>
      </c>
      <c r="F1249">
        <v>1964</v>
      </c>
      <c r="G1249">
        <v>0</v>
      </c>
      <c r="I1249">
        <v>0</v>
      </c>
      <c r="J1249" t="s">
        <v>1166</v>
      </c>
      <c r="K1249" t="s">
        <v>1167</v>
      </c>
      <c r="L1249" t="s">
        <v>1167</v>
      </c>
      <c r="M1249">
        <v>1</v>
      </c>
      <c r="N1249" t="s">
        <v>615</v>
      </c>
      <c r="O1249">
        <v>1</v>
      </c>
      <c r="P1249" t="s">
        <v>616</v>
      </c>
      <c r="Q1249" t="s">
        <v>626</v>
      </c>
      <c r="R1249">
        <v>2</v>
      </c>
      <c r="S1249">
        <v>1</v>
      </c>
      <c r="T1249" s="60">
        <v>41820</v>
      </c>
      <c r="U1249" s="60">
        <v>41821</v>
      </c>
      <c r="V1249" s="60">
        <v>41821</v>
      </c>
      <c r="W1249" t="s">
        <v>201</v>
      </c>
      <c r="X1249" t="s">
        <v>1168</v>
      </c>
      <c r="Y1249" t="s">
        <v>627</v>
      </c>
      <c r="Z1249">
        <v>2.9999998999999999E-2</v>
      </c>
      <c r="AA1249">
        <v>7.5000002999999996E-2</v>
      </c>
      <c r="AB1249">
        <v>1</v>
      </c>
      <c r="AC1249">
        <v>0</v>
      </c>
      <c r="AD1249">
        <v>5</v>
      </c>
      <c r="AE1249">
        <v>1</v>
      </c>
      <c r="AF1249">
        <v>3</v>
      </c>
      <c r="AG1249">
        <v>13</v>
      </c>
      <c r="AI1249" t="s">
        <v>1170</v>
      </c>
      <c r="AO1249">
        <v>8570105</v>
      </c>
      <c r="AP1249">
        <v>7759257.5</v>
      </c>
      <c r="AQ1249">
        <v>-540228.5</v>
      </c>
      <c r="AR1249">
        <v>0</v>
      </c>
      <c r="AS1249">
        <v>0</v>
      </c>
      <c r="AT1249">
        <v>1</v>
      </c>
      <c r="AU1249">
        <v>1</v>
      </c>
      <c r="AV1249">
        <v>2</v>
      </c>
      <c r="AX1249">
        <v>0</v>
      </c>
      <c r="AY1249">
        <v>0.80000000999999998</v>
      </c>
      <c r="AZ1249">
        <v>5</v>
      </c>
      <c r="BA1249">
        <v>1</v>
      </c>
      <c r="BB1249">
        <v>1</v>
      </c>
      <c r="BC1249">
        <v>1</v>
      </c>
      <c r="BE1249">
        <v>0</v>
      </c>
      <c r="BF1249">
        <v>1.2</v>
      </c>
      <c r="BG1249">
        <v>0.80000000999999998</v>
      </c>
      <c r="BP1249" s="60">
        <v>41821</v>
      </c>
      <c r="BQ1249">
        <v>7759257.5</v>
      </c>
      <c r="BR1249">
        <v>8753669</v>
      </c>
      <c r="BS1249">
        <v>0.88599998000000002</v>
      </c>
      <c r="BT1249">
        <v>994411.44</v>
      </c>
      <c r="BV1249">
        <v>1744041.5</v>
      </c>
      <c r="BW1249">
        <v>200783.66</v>
      </c>
      <c r="BX1249">
        <v>1.7460001000000001</v>
      </c>
      <c r="BY1249">
        <v>0</v>
      </c>
      <c r="BZ1249">
        <v>0</v>
      </c>
      <c r="CA1249">
        <v>0</v>
      </c>
      <c r="CC1249">
        <v>0.18000000999999999</v>
      </c>
      <c r="CE1249">
        <v>0.10600001000000001</v>
      </c>
      <c r="CG1249">
        <v>0.13300000000000001</v>
      </c>
      <c r="CJ1249">
        <v>7.7160894999999993E-2</v>
      </c>
      <c r="CS1249">
        <v>0</v>
      </c>
      <c r="CT1249">
        <v>0</v>
      </c>
      <c r="CU1249">
        <v>1</v>
      </c>
      <c r="CV1249">
        <v>0.70199995999999998</v>
      </c>
      <c r="CW1249">
        <v>0.45500001000000001</v>
      </c>
      <c r="CX1249">
        <v>0.24700000999999999</v>
      </c>
      <c r="CY1249">
        <v>0.29499998999999999</v>
      </c>
      <c r="CZ1249">
        <v>0</v>
      </c>
      <c r="DA1249">
        <v>0</v>
      </c>
      <c r="DB1249">
        <v>0</v>
      </c>
      <c r="DC1249">
        <v>3.0000000000000001E-3</v>
      </c>
      <c r="DD1249">
        <v>0</v>
      </c>
      <c r="DE1249">
        <v>0</v>
      </c>
      <c r="DF1249">
        <v>2015</v>
      </c>
      <c r="DG1249">
        <v>9.7200006000000005E-2</v>
      </c>
      <c r="DH1249">
        <v>4.0900002999999997E-2</v>
      </c>
      <c r="DI1249">
        <v>5.6299999000000003E-2</v>
      </c>
      <c r="DJ1249">
        <v>0.11509999999999999</v>
      </c>
      <c r="DK1249">
        <v>0.156</v>
      </c>
      <c r="DR1249">
        <v>0</v>
      </c>
      <c r="DS1249">
        <v>0</v>
      </c>
      <c r="DT1249">
        <v>0</v>
      </c>
      <c r="DU1249">
        <v>0</v>
      </c>
      <c r="DV1249">
        <v>43947</v>
      </c>
      <c r="DW1249">
        <v>1744041.5</v>
      </c>
      <c r="DX1249">
        <v>46.099997999999999</v>
      </c>
      <c r="DY1249">
        <v>10</v>
      </c>
      <c r="DZ1249">
        <v>39.685001</v>
      </c>
      <c r="EA1249">
        <v>5671</v>
      </c>
      <c r="EC1249">
        <v>28357</v>
      </c>
      <c r="ED1249">
        <v>504943.31</v>
      </c>
      <c r="EF1249">
        <v>17.806654000000002</v>
      </c>
      <c r="EG1249">
        <v>26825</v>
      </c>
      <c r="EH1249">
        <v>453253.41</v>
      </c>
      <c r="EN1249">
        <v>1532</v>
      </c>
      <c r="EO1249">
        <v>14861.833000000001</v>
      </c>
      <c r="EV1249">
        <v>81451</v>
      </c>
      <c r="EW1249">
        <v>0</v>
      </c>
      <c r="EX1249">
        <v>1</v>
      </c>
      <c r="FB1249">
        <v>5184818.5</v>
      </c>
      <c r="FN1249">
        <v>-371.03899999999999</v>
      </c>
      <c r="FP1249">
        <v>70523.851999999999</v>
      </c>
      <c r="FR1249">
        <v>280047.65999999997</v>
      </c>
      <c r="FW1249">
        <v>350571.53</v>
      </c>
      <c r="FX1249">
        <v>1210474.3</v>
      </c>
      <c r="FZ1249">
        <v>58657.633000000002</v>
      </c>
      <c r="GA1249">
        <v>53791.421999999999</v>
      </c>
      <c r="GB1249">
        <v>112449.05</v>
      </c>
      <c r="GL1249">
        <v>-8984.2109</v>
      </c>
      <c r="GM1249">
        <v>3080.3440000000001</v>
      </c>
      <c r="GN1249">
        <v>960.81200999999999</v>
      </c>
      <c r="GO1249">
        <v>1331.8510000000001</v>
      </c>
      <c r="GQ1249">
        <v>1668551.8</v>
      </c>
      <c r="GR1249">
        <v>-520641.19</v>
      </c>
      <c r="GS1249">
        <v>-520641.19</v>
      </c>
      <c r="HA1249">
        <v>-14878.427</v>
      </c>
      <c r="HB1249">
        <v>-4708.8950000000004</v>
      </c>
      <c r="HE1249">
        <v>-540228.5</v>
      </c>
      <c r="HG1249">
        <v>8570105</v>
      </c>
    </row>
    <row r="1250" spans="1:215" x14ac:dyDescent="0.25">
      <c r="A1250">
        <v>90</v>
      </c>
      <c r="B1250" t="s">
        <v>1171</v>
      </c>
      <c r="C1250">
        <v>2001</v>
      </c>
      <c r="E1250" t="s">
        <v>1172</v>
      </c>
      <c r="F1250">
        <v>1943</v>
      </c>
      <c r="G1250">
        <v>0</v>
      </c>
      <c r="I1250">
        <v>0</v>
      </c>
      <c r="J1250" t="s">
        <v>1166</v>
      </c>
      <c r="K1250" t="s">
        <v>1167</v>
      </c>
      <c r="L1250" t="s">
        <v>1167</v>
      </c>
      <c r="M1250">
        <v>2</v>
      </c>
      <c r="N1250" t="s">
        <v>625</v>
      </c>
      <c r="O1250">
        <v>1</v>
      </c>
      <c r="P1250" t="s">
        <v>616</v>
      </c>
      <c r="Q1250" t="s">
        <v>626</v>
      </c>
      <c r="R1250">
        <v>2</v>
      </c>
      <c r="S1250">
        <v>1</v>
      </c>
      <c r="T1250" s="60">
        <v>37072</v>
      </c>
      <c r="U1250" s="60">
        <v>37072</v>
      </c>
      <c r="V1250" s="60">
        <v>37072</v>
      </c>
      <c r="W1250" t="s">
        <v>201</v>
      </c>
      <c r="X1250" t="s">
        <v>794</v>
      </c>
      <c r="Y1250" t="s">
        <v>635</v>
      </c>
      <c r="Z1250">
        <v>2.9999998999999999E-2</v>
      </c>
      <c r="AA1250">
        <v>7.9999998000000003E-2</v>
      </c>
      <c r="AB1250">
        <v>1</v>
      </c>
      <c r="AC1250">
        <v>0</v>
      </c>
      <c r="AD1250">
        <v>5</v>
      </c>
      <c r="AE1250">
        <v>0</v>
      </c>
      <c r="AF1250">
        <v>1</v>
      </c>
      <c r="AG1250">
        <v>40</v>
      </c>
      <c r="BP1250" s="60">
        <v>37072</v>
      </c>
      <c r="BQ1250">
        <v>5959000</v>
      </c>
      <c r="BR1250">
        <v>11591100</v>
      </c>
      <c r="BS1250">
        <v>0.51400000000000001</v>
      </c>
      <c r="BT1250">
        <v>5632100</v>
      </c>
      <c r="BV1250">
        <v>2990500</v>
      </c>
      <c r="BW1250">
        <v>451463.25</v>
      </c>
      <c r="BX1250">
        <v>0.72699999999999998</v>
      </c>
      <c r="BY1250">
        <v>0</v>
      </c>
      <c r="BZ1250">
        <v>0</v>
      </c>
      <c r="CA1250">
        <v>0</v>
      </c>
      <c r="CC1250">
        <v>-2.3E-2</v>
      </c>
      <c r="CE1250">
        <v>6.8000004000000003E-2</v>
      </c>
      <c r="CG1250">
        <v>0.123</v>
      </c>
      <c r="CS1250">
        <v>0</v>
      </c>
      <c r="CT1250">
        <v>0</v>
      </c>
      <c r="CU1250">
        <v>0</v>
      </c>
      <c r="CV1250">
        <v>0.59099995999999999</v>
      </c>
      <c r="CW1250">
        <v>0.48099997999999999</v>
      </c>
      <c r="CX1250">
        <v>0.11</v>
      </c>
      <c r="CY1250">
        <v>0.37</v>
      </c>
      <c r="CZ1250">
        <v>0.35699998999999999</v>
      </c>
      <c r="DA1250">
        <v>1.2999999E-2</v>
      </c>
      <c r="DB1250">
        <v>0</v>
      </c>
      <c r="DC1250">
        <v>3.9000000999999999E-2</v>
      </c>
      <c r="DD1250">
        <v>0</v>
      </c>
      <c r="DE1250">
        <v>0</v>
      </c>
      <c r="DF1250">
        <v>2002</v>
      </c>
      <c r="DG1250">
        <v>0.1028</v>
      </c>
      <c r="DH1250">
        <v>7.0000000000000007E-2</v>
      </c>
      <c r="DI1250">
        <v>3.2800000000000003E-2</v>
      </c>
      <c r="DJ1250">
        <v>0.18180001000000001</v>
      </c>
      <c r="DK1250">
        <v>0.25180000000000002</v>
      </c>
      <c r="DR1250">
        <v>0</v>
      </c>
      <c r="DS1250">
        <v>0</v>
      </c>
      <c r="DT1250">
        <v>0</v>
      </c>
      <c r="DU1250">
        <v>0</v>
      </c>
      <c r="DV1250">
        <v>84387</v>
      </c>
      <c r="DW1250">
        <v>2991000</v>
      </c>
      <c r="DX1250">
        <v>44.700001</v>
      </c>
      <c r="DY1250">
        <v>11</v>
      </c>
      <c r="DZ1250">
        <v>35.438000000000002</v>
      </c>
      <c r="EA1250">
        <v>3459</v>
      </c>
      <c r="EB1250">
        <v>8335</v>
      </c>
      <c r="EC1250">
        <v>35188</v>
      </c>
      <c r="ED1250">
        <v>498928.28</v>
      </c>
      <c r="EF1250">
        <v>11.641</v>
      </c>
      <c r="EG1250">
        <v>32365</v>
      </c>
      <c r="EN1250">
        <v>1144</v>
      </c>
      <c r="EP1250">
        <v>1272</v>
      </c>
      <c r="ES1250">
        <v>407</v>
      </c>
      <c r="EU1250">
        <v>407</v>
      </c>
      <c r="EV1250">
        <v>131369</v>
      </c>
      <c r="EW1250">
        <v>0</v>
      </c>
      <c r="EX1250">
        <v>0</v>
      </c>
      <c r="FB1250">
        <v>5459600</v>
      </c>
      <c r="FN1250">
        <v>-907.49400000000003</v>
      </c>
      <c r="FP1250">
        <v>216752.86</v>
      </c>
      <c r="FQ1250">
        <v>172749.39</v>
      </c>
      <c r="FR1250">
        <v>140925.35999999999</v>
      </c>
      <c r="FT1250">
        <v>5181.8018000000002</v>
      </c>
      <c r="FU1250">
        <v>14406.264999999999</v>
      </c>
      <c r="FW1250">
        <v>550015.68999999994</v>
      </c>
      <c r="FX1250">
        <v>-342603.97</v>
      </c>
      <c r="FZ1250">
        <v>163139.20000000001</v>
      </c>
      <c r="GA1250">
        <v>49271.987999999998</v>
      </c>
      <c r="GB1250">
        <v>212411.19</v>
      </c>
      <c r="GL1250">
        <v>-16590.366999999998</v>
      </c>
      <c r="GM1250">
        <v>42929.336000000003</v>
      </c>
      <c r="GN1250">
        <v>-40213.991999999998</v>
      </c>
      <c r="GO1250">
        <v>-39306.5</v>
      </c>
      <c r="GQ1250">
        <v>405947.88</v>
      </c>
      <c r="GR1250">
        <v>-537308</v>
      </c>
      <c r="GS1250">
        <v>-537308</v>
      </c>
      <c r="HA1250">
        <v>-65763.327999999994</v>
      </c>
      <c r="HB1250">
        <v>-3471.7959000000001</v>
      </c>
      <c r="HE1250">
        <v>-606543.13</v>
      </c>
      <c r="HG1250">
        <v>6049954.5</v>
      </c>
    </row>
    <row r="1251" spans="1:215" x14ac:dyDescent="0.25">
      <c r="A1251">
        <v>90</v>
      </c>
      <c r="B1251" t="s">
        <v>1171</v>
      </c>
      <c r="C1251">
        <v>2002</v>
      </c>
      <c r="E1251" t="s">
        <v>1172</v>
      </c>
      <c r="F1251">
        <v>1943</v>
      </c>
      <c r="G1251">
        <v>0</v>
      </c>
      <c r="I1251">
        <v>0</v>
      </c>
      <c r="J1251" t="s">
        <v>1166</v>
      </c>
      <c r="K1251" t="s">
        <v>1167</v>
      </c>
      <c r="L1251" t="s">
        <v>1167</v>
      </c>
      <c r="M1251">
        <v>2</v>
      </c>
      <c r="N1251" t="s">
        <v>625</v>
      </c>
      <c r="O1251">
        <v>1</v>
      </c>
      <c r="P1251" t="s">
        <v>616</v>
      </c>
      <c r="Q1251" t="s">
        <v>626</v>
      </c>
      <c r="R1251">
        <v>2</v>
      </c>
      <c r="S1251">
        <v>1</v>
      </c>
      <c r="T1251" s="60">
        <v>37437</v>
      </c>
      <c r="U1251" s="60">
        <v>37437</v>
      </c>
      <c r="V1251" s="60">
        <v>37437</v>
      </c>
      <c r="W1251" t="s">
        <v>201</v>
      </c>
      <c r="X1251" t="s">
        <v>794</v>
      </c>
      <c r="Y1251" t="s">
        <v>635</v>
      </c>
      <c r="Z1251">
        <v>2.9999998999999999E-2</v>
      </c>
      <c r="AA1251">
        <v>7.9999998000000003E-2</v>
      </c>
      <c r="AB1251">
        <v>1</v>
      </c>
      <c r="AC1251">
        <v>0</v>
      </c>
      <c r="AD1251">
        <v>5</v>
      </c>
      <c r="AE1251">
        <v>0</v>
      </c>
      <c r="AF1251">
        <v>1</v>
      </c>
      <c r="AG1251">
        <v>40</v>
      </c>
      <c r="BP1251" s="60">
        <v>37437</v>
      </c>
      <c r="BQ1251">
        <v>6310900</v>
      </c>
      <c r="BR1251">
        <v>12275900</v>
      </c>
      <c r="BS1251">
        <v>0.51400000000000001</v>
      </c>
      <c r="BT1251">
        <v>5965000</v>
      </c>
      <c r="BV1251">
        <v>3047100</v>
      </c>
      <c r="BW1251">
        <v>556201.56000000006</v>
      </c>
      <c r="BX1251">
        <v>0.65599996000000005</v>
      </c>
      <c r="BY1251">
        <v>0</v>
      </c>
      <c r="BZ1251">
        <v>0</v>
      </c>
      <c r="CA1251">
        <v>0</v>
      </c>
      <c r="CC1251">
        <v>-5.4000000999999999E-2</v>
      </c>
      <c r="CE1251">
        <v>0.01</v>
      </c>
      <c r="CG1251">
        <v>7.0000000000000007E-2</v>
      </c>
      <c r="CS1251">
        <v>0</v>
      </c>
      <c r="CT1251">
        <v>0</v>
      </c>
      <c r="CU1251">
        <v>0</v>
      </c>
      <c r="CV1251">
        <v>0.58099997000000003</v>
      </c>
      <c r="CW1251">
        <v>0.45299998000000002</v>
      </c>
      <c r="CX1251">
        <v>0.12800001</v>
      </c>
      <c r="CY1251">
        <v>0.36799999999999999</v>
      </c>
      <c r="CZ1251">
        <v>0.36000000999999998</v>
      </c>
      <c r="DA1251">
        <v>8.0000000000000002E-3</v>
      </c>
      <c r="DB1251">
        <v>0</v>
      </c>
      <c r="DC1251">
        <v>5.0999998999999997E-2</v>
      </c>
      <c r="DD1251">
        <v>0</v>
      </c>
      <c r="DE1251">
        <v>0</v>
      </c>
      <c r="DF1251">
        <v>2003</v>
      </c>
      <c r="DG1251">
        <v>0.1028</v>
      </c>
      <c r="DH1251">
        <v>7.0000000000000007E-2</v>
      </c>
      <c r="DI1251">
        <v>3.2800000000000003E-2</v>
      </c>
      <c r="DJ1251">
        <v>0.18740000000000001</v>
      </c>
      <c r="DK1251">
        <v>0.25740001000000001</v>
      </c>
      <c r="DR1251">
        <v>0</v>
      </c>
      <c r="DS1251">
        <v>0</v>
      </c>
      <c r="DT1251">
        <v>0</v>
      </c>
      <c r="DU1251">
        <v>0</v>
      </c>
      <c r="DV1251">
        <v>85366</v>
      </c>
      <c r="DW1251">
        <v>3047000</v>
      </c>
      <c r="DX1251">
        <v>44.900002000000001</v>
      </c>
      <c r="DY1251">
        <v>11.1</v>
      </c>
      <c r="DZ1251">
        <v>35.695</v>
      </c>
      <c r="EA1251">
        <v>3575</v>
      </c>
      <c r="EB1251">
        <v>8755</v>
      </c>
      <c r="EC1251">
        <v>36515</v>
      </c>
      <c r="ED1251">
        <v>523220.59</v>
      </c>
      <c r="EF1251">
        <v>12.475</v>
      </c>
      <c r="EG1251">
        <v>33623</v>
      </c>
      <c r="EN1251">
        <v>1204</v>
      </c>
      <c r="EP1251">
        <v>1358</v>
      </c>
      <c r="ES1251">
        <v>330</v>
      </c>
      <c r="EU1251">
        <v>330</v>
      </c>
      <c r="EV1251">
        <v>134211</v>
      </c>
      <c r="EW1251">
        <v>0</v>
      </c>
      <c r="EX1251">
        <v>0</v>
      </c>
      <c r="FB1251">
        <v>5959900</v>
      </c>
      <c r="FN1251">
        <v>-979.40499999999997</v>
      </c>
      <c r="FP1251">
        <v>226445.67</v>
      </c>
      <c r="FQ1251">
        <v>210830</v>
      </c>
      <c r="FR1251">
        <v>141057.88</v>
      </c>
      <c r="FT1251">
        <v>4815.3091000000004</v>
      </c>
      <c r="FU1251">
        <v>13138.458000000001</v>
      </c>
      <c r="FW1251">
        <v>596287.31000000006</v>
      </c>
      <c r="FX1251">
        <v>-499102.94</v>
      </c>
      <c r="FZ1251">
        <v>139441.25</v>
      </c>
      <c r="GA1251">
        <v>47459.495999999999</v>
      </c>
      <c r="GB1251">
        <v>186900.75</v>
      </c>
      <c r="GL1251">
        <v>-16469.607</v>
      </c>
      <c r="GM1251">
        <v>21794.93</v>
      </c>
      <c r="GN1251">
        <v>-18857.521000000001</v>
      </c>
      <c r="GO1251">
        <v>-17878.115000000002</v>
      </c>
      <c r="GQ1251">
        <v>270553</v>
      </c>
      <c r="GR1251">
        <v>-561222.38</v>
      </c>
      <c r="GS1251">
        <v>-561222.38</v>
      </c>
      <c r="HA1251">
        <v>-58495.949000000001</v>
      </c>
      <c r="HB1251">
        <v>-3905.7539000000002</v>
      </c>
      <c r="HE1251">
        <v>-623624.13</v>
      </c>
      <c r="HG1251">
        <v>5696883</v>
      </c>
    </row>
    <row r="1252" spans="1:215" x14ac:dyDescent="0.25">
      <c r="A1252">
        <v>90</v>
      </c>
      <c r="B1252" t="s">
        <v>1171</v>
      </c>
      <c r="C1252">
        <v>2003</v>
      </c>
      <c r="E1252" t="s">
        <v>1172</v>
      </c>
      <c r="F1252">
        <v>1943</v>
      </c>
      <c r="G1252">
        <v>0</v>
      </c>
      <c r="I1252">
        <v>0</v>
      </c>
      <c r="J1252" t="s">
        <v>1166</v>
      </c>
      <c r="K1252" t="s">
        <v>1167</v>
      </c>
      <c r="L1252" t="s">
        <v>1167</v>
      </c>
      <c r="M1252">
        <v>2</v>
      </c>
      <c r="N1252" t="s">
        <v>625</v>
      </c>
      <c r="O1252">
        <v>1</v>
      </c>
      <c r="P1252" t="s">
        <v>616</v>
      </c>
      <c r="Q1252" t="s">
        <v>626</v>
      </c>
      <c r="R1252">
        <v>2</v>
      </c>
      <c r="S1252">
        <v>1</v>
      </c>
      <c r="T1252" s="60">
        <v>37802</v>
      </c>
      <c r="U1252" s="60">
        <v>37802</v>
      </c>
      <c r="V1252" s="60">
        <v>37802</v>
      </c>
      <c r="W1252" t="s">
        <v>201</v>
      </c>
      <c r="X1252" t="s">
        <v>794</v>
      </c>
      <c r="Y1252" t="s">
        <v>635</v>
      </c>
      <c r="Z1252">
        <v>2.9999998999999999E-2</v>
      </c>
      <c r="AA1252">
        <v>7.9999998000000003E-2</v>
      </c>
      <c r="AB1252">
        <v>1</v>
      </c>
      <c r="AC1252">
        <v>0</v>
      </c>
      <c r="AD1252">
        <v>5</v>
      </c>
      <c r="AE1252">
        <v>0</v>
      </c>
      <c r="AF1252">
        <v>1</v>
      </c>
      <c r="AG1252">
        <v>40</v>
      </c>
      <c r="BP1252" s="60">
        <v>37802</v>
      </c>
      <c r="BQ1252">
        <v>6436900</v>
      </c>
      <c r="BR1252">
        <v>11925200</v>
      </c>
      <c r="BS1252">
        <v>0.54000002000000003</v>
      </c>
      <c r="BT1252">
        <v>5488300</v>
      </c>
      <c r="BV1252">
        <v>3045700</v>
      </c>
      <c r="BW1252">
        <v>585168.5</v>
      </c>
      <c r="BX1252">
        <v>0.61900001999999998</v>
      </c>
      <c r="BY1252">
        <v>0</v>
      </c>
      <c r="BZ1252">
        <v>0</v>
      </c>
      <c r="CA1252">
        <v>0</v>
      </c>
      <c r="CC1252">
        <v>5.3000002999999997E-2</v>
      </c>
      <c r="CE1252">
        <v>-7.0000000000000001E-3</v>
      </c>
      <c r="CG1252">
        <v>3.9000000999999999E-2</v>
      </c>
      <c r="CS1252">
        <v>0</v>
      </c>
      <c r="CT1252">
        <v>0</v>
      </c>
      <c r="CU1252">
        <v>0</v>
      </c>
      <c r="CV1252">
        <v>0.67300004000000002</v>
      </c>
      <c r="CW1252">
        <v>0.50400001000000005</v>
      </c>
      <c r="CX1252">
        <v>0.16900000000000001</v>
      </c>
      <c r="CY1252">
        <v>0.26199999000000002</v>
      </c>
      <c r="CZ1252">
        <v>0.248</v>
      </c>
      <c r="DA1252">
        <v>1.4E-2</v>
      </c>
      <c r="DB1252">
        <v>0</v>
      </c>
      <c r="DC1252">
        <v>6.4999998000000003E-2</v>
      </c>
      <c r="DD1252">
        <v>0</v>
      </c>
      <c r="DE1252">
        <v>0</v>
      </c>
      <c r="DF1252">
        <v>2004</v>
      </c>
      <c r="DG1252">
        <v>9.8999999000000005E-2</v>
      </c>
      <c r="DH1252">
        <v>7.0000000000000007E-2</v>
      </c>
      <c r="DI1252">
        <v>2.9000001000000001E-2</v>
      </c>
      <c r="DJ1252">
        <v>0.17110001</v>
      </c>
      <c r="DK1252">
        <v>0.24110001</v>
      </c>
      <c r="DR1252">
        <v>0</v>
      </c>
      <c r="DS1252">
        <v>0</v>
      </c>
      <c r="DT1252">
        <v>0</v>
      </c>
      <c r="DU1252">
        <v>0</v>
      </c>
      <c r="DV1252">
        <v>83127</v>
      </c>
      <c r="DW1252">
        <v>3046000</v>
      </c>
      <c r="DX1252">
        <v>45.299999</v>
      </c>
      <c r="DY1252">
        <v>11.5</v>
      </c>
      <c r="DZ1252">
        <v>36.639000000000003</v>
      </c>
      <c r="EA1252">
        <v>3731</v>
      </c>
      <c r="EB1252">
        <v>9028</v>
      </c>
      <c r="EC1252">
        <v>38059</v>
      </c>
      <c r="ED1252">
        <v>569959.93999999994</v>
      </c>
      <c r="EF1252">
        <v>12.734</v>
      </c>
      <c r="EG1252">
        <v>35073</v>
      </c>
      <c r="EN1252">
        <v>1273</v>
      </c>
      <c r="EP1252">
        <v>1449</v>
      </c>
      <c r="ES1252">
        <v>264</v>
      </c>
      <c r="EU1252">
        <v>264</v>
      </c>
      <c r="EV1252">
        <v>133945</v>
      </c>
      <c r="EW1252">
        <v>0</v>
      </c>
      <c r="EX1252">
        <v>0</v>
      </c>
      <c r="FB1252">
        <v>5894000</v>
      </c>
      <c r="FN1252">
        <v>-702.30700000000002</v>
      </c>
      <c r="FP1252">
        <v>220503.41</v>
      </c>
      <c r="FQ1252">
        <v>218841.98</v>
      </c>
      <c r="FR1252">
        <v>128879.98</v>
      </c>
      <c r="FT1252">
        <v>4448.7318999999998</v>
      </c>
      <c r="FU1252">
        <v>14267.486999999999</v>
      </c>
      <c r="FW1252">
        <v>586941.56000000006</v>
      </c>
      <c r="FX1252">
        <v>115804.02</v>
      </c>
      <c r="FZ1252">
        <v>107834.05</v>
      </c>
      <c r="GA1252">
        <v>56275.699000000001</v>
      </c>
      <c r="GB1252">
        <v>164109.75</v>
      </c>
      <c r="GL1252">
        <v>-16040.134</v>
      </c>
      <c r="GM1252">
        <v>12926.94</v>
      </c>
      <c r="GN1252">
        <v>-10764.413</v>
      </c>
      <c r="GO1252">
        <v>-10062.106</v>
      </c>
      <c r="GQ1252">
        <v>852977.75</v>
      </c>
      <c r="GR1252">
        <v>-608976.13</v>
      </c>
      <c r="GS1252">
        <v>-608976.13</v>
      </c>
      <c r="HA1252">
        <v>-73563.554999999993</v>
      </c>
      <c r="HB1252">
        <v>-4007.8458999999998</v>
      </c>
      <c r="HE1252">
        <v>-686547.5</v>
      </c>
      <c r="HG1252">
        <v>5863313.5</v>
      </c>
    </row>
    <row r="1253" spans="1:215" x14ac:dyDescent="0.25">
      <c r="A1253">
        <v>90</v>
      </c>
      <c r="B1253" t="s">
        <v>1171</v>
      </c>
      <c r="C1253">
        <v>2004</v>
      </c>
      <c r="E1253" t="s">
        <v>1172</v>
      </c>
      <c r="F1253">
        <v>1943</v>
      </c>
      <c r="G1253">
        <v>0</v>
      </c>
      <c r="I1253">
        <v>0</v>
      </c>
      <c r="J1253" t="s">
        <v>1166</v>
      </c>
      <c r="K1253" t="s">
        <v>1167</v>
      </c>
      <c r="L1253" t="s">
        <v>1167</v>
      </c>
      <c r="M1253">
        <v>2</v>
      </c>
      <c r="N1253" t="s">
        <v>625</v>
      </c>
      <c r="O1253">
        <v>1</v>
      </c>
      <c r="P1253" t="s">
        <v>616</v>
      </c>
      <c r="Q1253" t="s">
        <v>626</v>
      </c>
      <c r="R1253">
        <v>2</v>
      </c>
      <c r="S1253">
        <v>1</v>
      </c>
      <c r="T1253" s="60">
        <v>38168</v>
      </c>
      <c r="U1253" s="60">
        <v>38168</v>
      </c>
      <c r="V1253" s="60">
        <v>37802</v>
      </c>
      <c r="W1253" t="s">
        <v>201</v>
      </c>
      <c r="X1253" t="s">
        <v>794</v>
      </c>
      <c r="Y1253" t="s">
        <v>635</v>
      </c>
      <c r="Z1253">
        <v>2.9999998999999999E-2</v>
      </c>
      <c r="AA1253">
        <v>7.9999998000000003E-2</v>
      </c>
      <c r="AB1253">
        <v>1</v>
      </c>
      <c r="AC1253">
        <v>0</v>
      </c>
      <c r="AD1253">
        <v>5</v>
      </c>
      <c r="AE1253">
        <v>0</v>
      </c>
      <c r="AF1253">
        <v>1</v>
      </c>
      <c r="AG1253">
        <v>40</v>
      </c>
      <c r="BP1253" s="60">
        <v>37802</v>
      </c>
      <c r="BQ1253">
        <v>6660900</v>
      </c>
      <c r="BR1253">
        <v>14080100</v>
      </c>
      <c r="BS1253">
        <v>0.47299998999999998</v>
      </c>
      <c r="BT1253">
        <v>7419200</v>
      </c>
      <c r="BV1253">
        <v>3030700</v>
      </c>
      <c r="BW1253">
        <v>534811.88</v>
      </c>
      <c r="BX1253">
        <v>0.70199995999999998</v>
      </c>
      <c r="BY1253">
        <v>0</v>
      </c>
      <c r="BZ1253">
        <v>0</v>
      </c>
      <c r="CA1253">
        <v>0</v>
      </c>
      <c r="CC1253">
        <v>0.20599999999999999</v>
      </c>
      <c r="CE1253">
        <v>6.4000003E-2</v>
      </c>
      <c r="CG1253">
        <v>5.5E-2</v>
      </c>
      <c r="CS1253">
        <v>0</v>
      </c>
      <c r="CT1253">
        <v>0</v>
      </c>
      <c r="CU1253">
        <v>0</v>
      </c>
      <c r="CV1253">
        <v>0.69599997999999996</v>
      </c>
      <c r="CW1253">
        <v>0.50999998999999996</v>
      </c>
      <c r="CX1253">
        <v>0.186</v>
      </c>
      <c r="CY1253">
        <v>0.23100001000000001</v>
      </c>
      <c r="CZ1253">
        <v>0.21700000999999999</v>
      </c>
      <c r="DA1253">
        <v>1.4E-2</v>
      </c>
      <c r="DB1253">
        <v>0</v>
      </c>
      <c r="DC1253">
        <v>7.2999998999999996E-2</v>
      </c>
      <c r="DD1253">
        <v>0</v>
      </c>
      <c r="DE1253">
        <v>0</v>
      </c>
      <c r="DF1253">
        <v>2005</v>
      </c>
      <c r="DG1253">
        <v>0.1091</v>
      </c>
      <c r="DH1253">
        <v>7.0000000000000007E-2</v>
      </c>
      <c r="DI1253">
        <v>3.9100002000000002E-2</v>
      </c>
      <c r="DJ1253">
        <v>0.2321</v>
      </c>
      <c r="DK1253">
        <v>0.30209999999999998</v>
      </c>
      <c r="DR1253">
        <v>0</v>
      </c>
      <c r="DS1253">
        <v>0</v>
      </c>
      <c r="DT1253">
        <v>0</v>
      </c>
      <c r="DU1253">
        <v>0</v>
      </c>
      <c r="DV1253">
        <v>81683</v>
      </c>
      <c r="DW1253">
        <v>3030749</v>
      </c>
      <c r="DX1253">
        <v>45.599997999999999</v>
      </c>
      <c r="DY1253">
        <v>11.8</v>
      </c>
      <c r="DZ1253">
        <v>37.103999999999999</v>
      </c>
      <c r="EA1253">
        <v>5731</v>
      </c>
      <c r="EB1253">
        <v>7536</v>
      </c>
      <c r="EC1253">
        <v>39593</v>
      </c>
      <c r="ED1253">
        <v>607357.31000000006</v>
      </c>
      <c r="EF1253">
        <v>10.322749999999999</v>
      </c>
      <c r="EG1253">
        <v>36709</v>
      </c>
      <c r="EH1253">
        <v>588300.38</v>
      </c>
      <c r="EN1253">
        <v>1327</v>
      </c>
      <c r="EO1253">
        <v>13479.454</v>
      </c>
      <c r="EP1253">
        <v>1557</v>
      </c>
      <c r="ES1253">
        <v>0</v>
      </c>
      <c r="EV1253">
        <v>134543</v>
      </c>
      <c r="EW1253">
        <v>0</v>
      </c>
      <c r="EX1253">
        <v>0</v>
      </c>
      <c r="FB1253">
        <v>6899000</v>
      </c>
      <c r="FN1253">
        <v>-854.59500000000003</v>
      </c>
      <c r="FP1253">
        <v>233121.33</v>
      </c>
      <c r="FQ1253">
        <v>219126.86</v>
      </c>
      <c r="FR1253">
        <v>143100.53</v>
      </c>
      <c r="FT1253">
        <v>5191.6211000000003</v>
      </c>
      <c r="FU1253">
        <v>13042.355</v>
      </c>
      <c r="FW1253">
        <v>613582.68999999994</v>
      </c>
      <c r="FX1253">
        <v>1048928</v>
      </c>
      <c r="FZ1253">
        <v>79105.797000000006</v>
      </c>
      <c r="GA1253">
        <v>69366.741999999998</v>
      </c>
      <c r="GB1253">
        <v>148472.53</v>
      </c>
      <c r="GL1253">
        <v>-21573.690999999999</v>
      </c>
      <c r="GM1253">
        <v>12975.928</v>
      </c>
      <c r="GN1253">
        <v>-10464.672</v>
      </c>
      <c r="GO1253">
        <v>-9610.0771000000004</v>
      </c>
      <c r="GQ1253">
        <v>1791920.8</v>
      </c>
      <c r="GR1253">
        <v>-647278</v>
      </c>
      <c r="GS1253">
        <v>-647278</v>
      </c>
      <c r="HA1253">
        <v>-52327.031000000003</v>
      </c>
      <c r="HB1253">
        <v>-3851.3200999999999</v>
      </c>
      <c r="HE1253">
        <v>-703456.31</v>
      </c>
      <c r="HG1253">
        <v>6951778</v>
      </c>
    </row>
    <row r="1254" spans="1:215" x14ac:dyDescent="0.25">
      <c r="A1254">
        <v>90</v>
      </c>
      <c r="B1254" t="s">
        <v>1171</v>
      </c>
      <c r="C1254">
        <v>2005</v>
      </c>
      <c r="E1254" t="s">
        <v>1172</v>
      </c>
      <c r="F1254">
        <v>1943</v>
      </c>
      <c r="G1254">
        <v>0</v>
      </c>
      <c r="I1254">
        <v>0</v>
      </c>
      <c r="J1254" t="s">
        <v>1166</v>
      </c>
      <c r="K1254" t="s">
        <v>1167</v>
      </c>
      <c r="L1254" t="s">
        <v>1167</v>
      </c>
      <c r="M1254">
        <v>2</v>
      </c>
      <c r="N1254" t="s">
        <v>625</v>
      </c>
      <c r="O1254">
        <v>1</v>
      </c>
      <c r="P1254" t="s">
        <v>616</v>
      </c>
      <c r="Q1254" t="s">
        <v>626</v>
      </c>
      <c r="R1254">
        <v>2</v>
      </c>
      <c r="S1254">
        <v>1</v>
      </c>
      <c r="T1254" s="60">
        <v>38533</v>
      </c>
      <c r="U1254" s="60">
        <v>38533</v>
      </c>
      <c r="V1254" s="60">
        <v>38533</v>
      </c>
      <c r="W1254" t="s">
        <v>201</v>
      </c>
      <c r="X1254" t="s">
        <v>1173</v>
      </c>
      <c r="Y1254" t="s">
        <v>619</v>
      </c>
      <c r="Z1254">
        <v>2.9999998999999999E-2</v>
      </c>
      <c r="AA1254">
        <v>7.9999998000000003E-2</v>
      </c>
      <c r="AB1254">
        <v>1</v>
      </c>
      <c r="AC1254">
        <v>0</v>
      </c>
      <c r="AD1254">
        <v>5</v>
      </c>
      <c r="AE1254">
        <v>1</v>
      </c>
      <c r="AF1254">
        <v>1</v>
      </c>
      <c r="AG1254">
        <v>30</v>
      </c>
      <c r="BP1254" s="60">
        <v>38533</v>
      </c>
      <c r="BQ1254">
        <v>6952700</v>
      </c>
      <c r="BR1254">
        <v>14052400</v>
      </c>
      <c r="BS1254">
        <v>0.495</v>
      </c>
      <c r="BT1254">
        <v>7099700</v>
      </c>
      <c r="BV1254">
        <v>3175200</v>
      </c>
      <c r="BW1254">
        <v>722095.81</v>
      </c>
      <c r="BX1254">
        <v>0.56200004000000003</v>
      </c>
      <c r="BY1254">
        <v>0</v>
      </c>
      <c r="BZ1254">
        <v>0</v>
      </c>
      <c r="CA1254">
        <v>0</v>
      </c>
      <c r="CC1254">
        <v>0.10399999</v>
      </c>
      <c r="CE1254">
        <v>0.11899999999999999</v>
      </c>
      <c r="CG1254">
        <v>5.4000000999999999E-2</v>
      </c>
      <c r="CS1254">
        <v>0</v>
      </c>
      <c r="CT1254">
        <v>0</v>
      </c>
      <c r="CU1254">
        <v>0</v>
      </c>
      <c r="CV1254">
        <v>0.68300002999999998</v>
      </c>
      <c r="CW1254">
        <v>0.52300000000000002</v>
      </c>
      <c r="CX1254">
        <v>0.16</v>
      </c>
      <c r="CY1254">
        <v>0.26800001000000001</v>
      </c>
      <c r="CZ1254">
        <v>0.25299999000000001</v>
      </c>
      <c r="DA1254">
        <v>1.4999999999999999E-2</v>
      </c>
      <c r="DB1254">
        <v>0</v>
      </c>
      <c r="DC1254">
        <v>4.9000002000000001E-2</v>
      </c>
      <c r="DD1254">
        <v>0</v>
      </c>
      <c r="DE1254">
        <v>0</v>
      </c>
      <c r="DF1254">
        <v>2006</v>
      </c>
      <c r="DG1254">
        <v>0.10520001</v>
      </c>
      <c r="DH1254">
        <v>7.0000000000000007E-2</v>
      </c>
      <c r="DI1254">
        <v>3.5200000000000002E-2</v>
      </c>
      <c r="DJ1254">
        <v>0.16319998999999999</v>
      </c>
      <c r="DK1254">
        <v>0.23319999999999999</v>
      </c>
      <c r="DR1254">
        <v>0</v>
      </c>
      <c r="DS1254">
        <v>0</v>
      </c>
      <c r="DT1254">
        <v>0</v>
      </c>
      <c r="DU1254">
        <v>0</v>
      </c>
      <c r="DV1254">
        <v>84286</v>
      </c>
      <c r="DW1254">
        <v>3175161.5</v>
      </c>
      <c r="DX1254">
        <v>45.599997999999999</v>
      </c>
      <c r="DY1254">
        <v>11.6</v>
      </c>
      <c r="DZ1254">
        <v>37.671000999999997</v>
      </c>
      <c r="EA1254">
        <v>6008</v>
      </c>
      <c r="EB1254">
        <v>7072</v>
      </c>
      <c r="EC1254">
        <v>40879</v>
      </c>
      <c r="ED1254">
        <v>661157.63</v>
      </c>
      <c r="EF1254">
        <v>10.789249999999999</v>
      </c>
      <c r="EG1254">
        <v>37809</v>
      </c>
      <c r="EH1254">
        <v>633588.93999999994</v>
      </c>
      <c r="EN1254">
        <v>1378</v>
      </c>
      <c r="EO1254">
        <v>14507.143</v>
      </c>
      <c r="EP1254">
        <v>1692</v>
      </c>
      <c r="ES1254">
        <v>0</v>
      </c>
      <c r="EV1254">
        <v>138245</v>
      </c>
      <c r="EW1254">
        <v>0</v>
      </c>
      <c r="EX1254">
        <v>0</v>
      </c>
      <c r="FB1254">
        <v>7046500</v>
      </c>
      <c r="FN1254">
        <v>-852.702</v>
      </c>
      <c r="FP1254">
        <v>235048.23</v>
      </c>
      <c r="FQ1254">
        <v>227791.72</v>
      </c>
      <c r="FR1254">
        <v>163919.34</v>
      </c>
      <c r="FT1254">
        <v>6410.8100999999997</v>
      </c>
      <c r="FU1254">
        <v>14047.582</v>
      </c>
      <c r="FW1254">
        <v>647217.68999999994</v>
      </c>
      <c r="FX1254">
        <v>528399.31000000006</v>
      </c>
      <c r="FZ1254">
        <v>89194.554999999993</v>
      </c>
      <c r="GA1254">
        <v>93863.491999999998</v>
      </c>
      <c r="GB1254">
        <v>183058.05</v>
      </c>
      <c r="GL1254">
        <v>-22819.282999999999</v>
      </c>
      <c r="GM1254">
        <v>32505.873</v>
      </c>
      <c r="GN1254">
        <v>-29187.67</v>
      </c>
      <c r="GO1254">
        <v>-28334.967000000001</v>
      </c>
      <c r="GQ1254">
        <v>1339174</v>
      </c>
      <c r="GR1254">
        <v>-701715.38</v>
      </c>
      <c r="GS1254">
        <v>-701715.38</v>
      </c>
      <c r="HA1254">
        <v>-44060.266000000003</v>
      </c>
      <c r="HB1254">
        <v>-4212.2660999999998</v>
      </c>
      <c r="HE1254">
        <v>-749987.94</v>
      </c>
      <c r="HG1254">
        <v>7540964</v>
      </c>
    </row>
    <row r="1255" spans="1:215" x14ac:dyDescent="0.25">
      <c r="A1255">
        <v>90</v>
      </c>
      <c r="B1255" t="s">
        <v>1171</v>
      </c>
      <c r="C1255">
        <v>2006</v>
      </c>
      <c r="E1255" t="s">
        <v>1172</v>
      </c>
      <c r="F1255">
        <v>1943</v>
      </c>
      <c r="G1255">
        <v>0</v>
      </c>
      <c r="I1255">
        <v>0</v>
      </c>
      <c r="J1255" t="s">
        <v>1166</v>
      </c>
      <c r="K1255" t="s">
        <v>1167</v>
      </c>
      <c r="L1255" t="s">
        <v>1167</v>
      </c>
      <c r="M1255">
        <v>2</v>
      </c>
      <c r="N1255" t="s">
        <v>625</v>
      </c>
      <c r="O1255">
        <v>1</v>
      </c>
      <c r="P1255" t="s">
        <v>616</v>
      </c>
      <c r="Q1255" t="s">
        <v>626</v>
      </c>
      <c r="R1255">
        <v>2</v>
      </c>
      <c r="S1255">
        <v>1</v>
      </c>
      <c r="T1255" s="60">
        <v>38898</v>
      </c>
      <c r="U1255" s="60">
        <v>38898</v>
      </c>
      <c r="V1255" s="60">
        <v>38898</v>
      </c>
      <c r="W1255" t="s">
        <v>201</v>
      </c>
      <c r="X1255" t="s">
        <v>1173</v>
      </c>
      <c r="Y1255" t="s">
        <v>619</v>
      </c>
      <c r="Z1255">
        <v>2.9999998999999999E-2</v>
      </c>
      <c r="AA1255">
        <v>7.9999998000000003E-2</v>
      </c>
      <c r="AB1255">
        <v>1</v>
      </c>
      <c r="AC1255">
        <v>0</v>
      </c>
      <c r="AD1255">
        <v>5</v>
      </c>
      <c r="AE1255">
        <v>1</v>
      </c>
      <c r="AF1255">
        <v>1</v>
      </c>
      <c r="AG1255">
        <v>30</v>
      </c>
      <c r="BP1255" s="60">
        <v>38898</v>
      </c>
      <c r="BQ1255">
        <v>7470400</v>
      </c>
      <c r="BR1255">
        <v>15143400</v>
      </c>
      <c r="BS1255">
        <v>0.49299999999999999</v>
      </c>
      <c r="BT1255">
        <v>7672900</v>
      </c>
      <c r="BV1255">
        <v>3354900</v>
      </c>
      <c r="BW1255">
        <v>535228.06000000006</v>
      </c>
      <c r="BX1255">
        <v>0.85800003999999996</v>
      </c>
      <c r="BY1255">
        <v>0</v>
      </c>
      <c r="BZ1255">
        <v>0</v>
      </c>
      <c r="CA1255">
        <v>0</v>
      </c>
      <c r="CC1255">
        <v>9.6999995000000006E-2</v>
      </c>
      <c r="CE1255">
        <v>0.13500001</v>
      </c>
      <c r="CG1255">
        <v>7.9000003999999999E-2</v>
      </c>
      <c r="CS1255">
        <v>0</v>
      </c>
      <c r="CT1255">
        <v>0</v>
      </c>
      <c r="CU1255">
        <v>0</v>
      </c>
      <c r="CV1255">
        <v>0.66400002999999996</v>
      </c>
      <c r="CW1255">
        <v>0.47699999999999998</v>
      </c>
      <c r="CX1255">
        <v>0.18700000999999999</v>
      </c>
      <c r="CY1255">
        <v>0.27899997999999998</v>
      </c>
      <c r="CZ1255">
        <v>0.26800001000000001</v>
      </c>
      <c r="DA1255">
        <v>1.0999999999999999E-2</v>
      </c>
      <c r="DB1255">
        <v>0</v>
      </c>
      <c r="DC1255">
        <v>5.6999995999999997E-2</v>
      </c>
      <c r="DD1255">
        <v>0</v>
      </c>
      <c r="DE1255">
        <v>0</v>
      </c>
      <c r="DF1255">
        <v>2007</v>
      </c>
      <c r="DG1255">
        <v>0.10520001</v>
      </c>
      <c r="DH1255">
        <v>7.0000000000000007E-2</v>
      </c>
      <c r="DI1255">
        <v>3.5200000000000002E-2</v>
      </c>
      <c r="DJ1255">
        <v>0.16600001</v>
      </c>
      <c r="DK1255">
        <v>0.23599999999999999</v>
      </c>
      <c r="DR1255">
        <v>0</v>
      </c>
      <c r="DS1255">
        <v>0</v>
      </c>
      <c r="DT1255">
        <v>0</v>
      </c>
      <c r="DU1255">
        <v>0</v>
      </c>
      <c r="DV1255">
        <v>87194</v>
      </c>
      <c r="DW1255">
        <v>3354876.3</v>
      </c>
      <c r="DX1255">
        <v>45.700001</v>
      </c>
      <c r="DY1255">
        <v>11.6</v>
      </c>
      <c r="DZ1255">
        <v>38.476002000000001</v>
      </c>
      <c r="EA1255">
        <v>6171</v>
      </c>
      <c r="EB1255">
        <v>6606</v>
      </c>
      <c r="EC1255">
        <v>41782</v>
      </c>
      <c r="ED1255">
        <v>686589.88</v>
      </c>
      <c r="EF1255">
        <v>11.05025</v>
      </c>
      <c r="EG1255">
        <v>38548</v>
      </c>
      <c r="EH1255">
        <v>661148.81000000006</v>
      </c>
      <c r="EN1255">
        <v>1427</v>
      </c>
      <c r="EO1255">
        <v>5331.1431000000002</v>
      </c>
      <c r="EP1255">
        <v>1807</v>
      </c>
      <c r="ES1255">
        <v>0</v>
      </c>
      <c r="EV1255">
        <v>141753</v>
      </c>
      <c r="EW1255">
        <v>0</v>
      </c>
      <c r="EX1255">
        <v>0</v>
      </c>
      <c r="FB1255">
        <v>7340000</v>
      </c>
      <c r="FN1255">
        <v>-796.904</v>
      </c>
      <c r="FP1255">
        <v>248961.06</v>
      </c>
      <c r="FQ1255">
        <v>241174.95</v>
      </c>
      <c r="FR1255">
        <v>202200.42</v>
      </c>
      <c r="FT1255">
        <v>7625.9188999999997</v>
      </c>
      <c r="FU1255">
        <v>16094.157999999999</v>
      </c>
      <c r="FW1255">
        <v>716056.5</v>
      </c>
      <c r="FX1255">
        <v>525282.13</v>
      </c>
      <c r="FZ1255">
        <v>110007.89</v>
      </c>
      <c r="GA1255">
        <v>89658.422000000006</v>
      </c>
      <c r="GB1255">
        <v>199666.31</v>
      </c>
      <c r="GL1255">
        <v>-25899.914000000001</v>
      </c>
      <c r="GM1255">
        <v>72481.516000000003</v>
      </c>
      <c r="GN1255">
        <v>-68498.710999999996</v>
      </c>
      <c r="GO1255">
        <v>-67701.812999999995</v>
      </c>
      <c r="GQ1255">
        <v>1419087.9</v>
      </c>
      <c r="GR1255">
        <v>-727379.25</v>
      </c>
      <c r="GS1255">
        <v>-727379.25</v>
      </c>
      <c r="HA1255">
        <v>-52902.063000000002</v>
      </c>
      <c r="HB1255">
        <v>-4425.0068000000001</v>
      </c>
      <c r="HE1255">
        <v>-784706.38</v>
      </c>
      <c r="HG1255">
        <v>8175345.5</v>
      </c>
    </row>
    <row r="1256" spans="1:215" x14ac:dyDescent="0.25">
      <c r="A1256">
        <v>90</v>
      </c>
      <c r="B1256" t="s">
        <v>1171</v>
      </c>
      <c r="C1256">
        <v>2007</v>
      </c>
      <c r="E1256" t="s">
        <v>1172</v>
      </c>
      <c r="F1256">
        <v>1943</v>
      </c>
      <c r="G1256">
        <v>0</v>
      </c>
      <c r="I1256">
        <v>0</v>
      </c>
      <c r="J1256" t="s">
        <v>1166</v>
      </c>
      <c r="K1256" t="s">
        <v>1167</v>
      </c>
      <c r="L1256" t="s">
        <v>1167</v>
      </c>
      <c r="M1256">
        <v>2</v>
      </c>
      <c r="N1256" t="s">
        <v>625</v>
      </c>
      <c r="O1256">
        <v>1</v>
      </c>
      <c r="P1256" t="s">
        <v>616</v>
      </c>
      <c r="Q1256" t="s">
        <v>626</v>
      </c>
      <c r="R1256">
        <v>2</v>
      </c>
      <c r="S1256">
        <v>1</v>
      </c>
      <c r="T1256" s="60">
        <v>39263</v>
      </c>
      <c r="U1256" s="60">
        <v>39263</v>
      </c>
      <c r="V1256" s="60">
        <v>39263</v>
      </c>
      <c r="W1256" t="s">
        <v>201</v>
      </c>
      <c r="X1256" t="s">
        <v>714</v>
      </c>
      <c r="Y1256" t="s">
        <v>619</v>
      </c>
      <c r="Z1256">
        <v>2.9999998999999999E-2</v>
      </c>
      <c r="AA1256">
        <v>7.9999998000000003E-2</v>
      </c>
      <c r="AB1256">
        <v>1</v>
      </c>
      <c r="AC1256">
        <v>0</v>
      </c>
      <c r="AD1256">
        <v>5</v>
      </c>
      <c r="AE1256">
        <v>1</v>
      </c>
      <c r="AF1256">
        <v>1</v>
      </c>
      <c r="AG1256">
        <v>30</v>
      </c>
      <c r="BP1256" s="60">
        <v>39263</v>
      </c>
      <c r="BQ1256">
        <v>8421900</v>
      </c>
      <c r="BR1256">
        <v>16024400</v>
      </c>
      <c r="BS1256">
        <v>0.52599996000000004</v>
      </c>
      <c r="BT1256">
        <v>7602500</v>
      </c>
      <c r="BV1256">
        <v>3598900</v>
      </c>
      <c r="BW1256">
        <v>575745.13</v>
      </c>
      <c r="BX1256">
        <v>0.93099999</v>
      </c>
      <c r="BY1256">
        <v>0</v>
      </c>
      <c r="BZ1256">
        <v>0</v>
      </c>
      <c r="CA1256">
        <v>0</v>
      </c>
      <c r="CC1256">
        <v>0.185</v>
      </c>
      <c r="CE1256">
        <v>0.12800001</v>
      </c>
      <c r="CG1256">
        <v>0.12800001</v>
      </c>
      <c r="CS1256">
        <v>0</v>
      </c>
      <c r="CT1256">
        <v>0</v>
      </c>
      <c r="CU1256">
        <v>0</v>
      </c>
      <c r="CV1256">
        <v>0.67900002000000004</v>
      </c>
      <c r="CW1256">
        <v>0.51300000999999995</v>
      </c>
      <c r="CX1256">
        <v>0.16600001</v>
      </c>
      <c r="CY1256">
        <v>0.27200001000000001</v>
      </c>
      <c r="CZ1256">
        <v>0.26199999000000002</v>
      </c>
      <c r="DA1256">
        <v>0.01</v>
      </c>
      <c r="DB1256">
        <v>0</v>
      </c>
      <c r="DC1256">
        <v>4.9000002000000001E-2</v>
      </c>
      <c r="DD1256">
        <v>0</v>
      </c>
      <c r="DE1256">
        <v>0</v>
      </c>
      <c r="DF1256">
        <v>2008</v>
      </c>
      <c r="DG1256">
        <v>0.10520001</v>
      </c>
      <c r="DH1256">
        <v>7.0000000000000007E-2</v>
      </c>
      <c r="DI1256">
        <v>3.5200000000000002E-2</v>
      </c>
      <c r="DJ1256">
        <v>0.15679999999999999</v>
      </c>
      <c r="DK1256">
        <v>0.22680001</v>
      </c>
      <c r="DR1256">
        <v>0</v>
      </c>
      <c r="DS1256">
        <v>0</v>
      </c>
      <c r="DT1256">
        <v>0</v>
      </c>
      <c r="DU1256">
        <v>0</v>
      </c>
      <c r="DV1256">
        <v>88133</v>
      </c>
      <c r="DW1256">
        <v>3598927</v>
      </c>
      <c r="DX1256">
        <v>45.799999</v>
      </c>
      <c r="DY1256">
        <v>11.5</v>
      </c>
      <c r="DZ1256">
        <v>40.834999000000003</v>
      </c>
      <c r="EA1256">
        <v>6637</v>
      </c>
      <c r="EB1256">
        <v>6613</v>
      </c>
      <c r="EC1256">
        <v>43506</v>
      </c>
      <c r="ED1256">
        <v>726445</v>
      </c>
      <c r="EF1256">
        <v>11.156000000000001</v>
      </c>
      <c r="EG1256">
        <v>40159</v>
      </c>
      <c r="EH1256">
        <v>696705.25</v>
      </c>
      <c r="EN1256">
        <v>1471</v>
      </c>
      <c r="EO1256">
        <v>15770.285</v>
      </c>
      <c r="EP1256">
        <v>1876</v>
      </c>
      <c r="ES1256">
        <v>0</v>
      </c>
      <c r="EV1256">
        <v>144889</v>
      </c>
      <c r="EW1256">
        <v>0</v>
      </c>
      <c r="EX1256">
        <v>0</v>
      </c>
      <c r="FB1256">
        <v>7730300</v>
      </c>
      <c r="FI1256">
        <v>9293000</v>
      </c>
      <c r="FN1256">
        <v>-850.92</v>
      </c>
      <c r="FP1256">
        <v>285408.75</v>
      </c>
      <c r="FQ1256">
        <v>271012.40999999997</v>
      </c>
      <c r="FR1256">
        <v>243501.98</v>
      </c>
      <c r="FT1256">
        <v>8883.0331999999999</v>
      </c>
      <c r="FU1256">
        <v>21402.184000000001</v>
      </c>
      <c r="FW1256">
        <v>830208.38</v>
      </c>
      <c r="FX1256">
        <v>1269034.3</v>
      </c>
      <c r="FZ1256">
        <v>144415.42000000001</v>
      </c>
      <c r="GA1256">
        <v>86986.797000000006</v>
      </c>
      <c r="GB1256">
        <v>231402.22</v>
      </c>
      <c r="GL1256">
        <v>-30790.763999999999</v>
      </c>
      <c r="GM1256">
        <v>78826.797000000006</v>
      </c>
      <c r="GN1256">
        <v>-73843.687999999995</v>
      </c>
      <c r="GO1256">
        <v>-72992.773000000001</v>
      </c>
      <c r="GQ1256">
        <v>2304837.2999999998</v>
      </c>
      <c r="GR1256">
        <v>-767212.69</v>
      </c>
      <c r="GS1256">
        <v>-767212.69</v>
      </c>
      <c r="HA1256">
        <v>-57378.925999999999</v>
      </c>
      <c r="HB1256">
        <v>-4549.1592000000001</v>
      </c>
      <c r="HE1256">
        <v>-829140.81</v>
      </c>
      <c r="HG1256">
        <v>9651042</v>
      </c>
    </row>
    <row r="1257" spans="1:215" x14ac:dyDescent="0.25">
      <c r="A1257">
        <v>90</v>
      </c>
      <c r="B1257" t="s">
        <v>1171</v>
      </c>
      <c r="C1257">
        <v>2008</v>
      </c>
      <c r="E1257" t="s">
        <v>1172</v>
      </c>
      <c r="F1257">
        <v>1943</v>
      </c>
      <c r="G1257">
        <v>0</v>
      </c>
      <c r="I1257">
        <v>0</v>
      </c>
      <c r="J1257" t="s">
        <v>1166</v>
      </c>
      <c r="K1257" t="s">
        <v>1167</v>
      </c>
      <c r="L1257" t="s">
        <v>1167</v>
      </c>
      <c r="M1257">
        <v>2</v>
      </c>
      <c r="N1257" t="s">
        <v>625</v>
      </c>
      <c r="O1257">
        <v>1</v>
      </c>
      <c r="P1257" t="s">
        <v>616</v>
      </c>
      <c r="Q1257" t="s">
        <v>626</v>
      </c>
      <c r="R1257">
        <v>2</v>
      </c>
      <c r="S1257">
        <v>1</v>
      </c>
      <c r="T1257" s="60">
        <v>39629</v>
      </c>
      <c r="U1257" s="60">
        <v>39629</v>
      </c>
      <c r="V1257" s="60">
        <v>39629</v>
      </c>
      <c r="W1257" t="s">
        <v>201</v>
      </c>
      <c r="X1257" t="s">
        <v>714</v>
      </c>
      <c r="Y1257" t="s">
        <v>619</v>
      </c>
      <c r="Z1257">
        <v>2.9999998999999999E-2</v>
      </c>
      <c r="AA1257">
        <v>7.9999998000000003E-2</v>
      </c>
      <c r="AB1257">
        <v>1</v>
      </c>
      <c r="AC1257">
        <v>0</v>
      </c>
      <c r="AD1257">
        <v>5</v>
      </c>
      <c r="AE1257">
        <v>1</v>
      </c>
      <c r="AF1257">
        <v>1</v>
      </c>
      <c r="AG1257">
        <v>30</v>
      </c>
      <c r="BP1257" s="60">
        <v>39629</v>
      </c>
      <c r="BQ1257">
        <v>9256800</v>
      </c>
      <c r="BR1257">
        <v>18346900</v>
      </c>
      <c r="BS1257">
        <v>0.505</v>
      </c>
      <c r="BT1257">
        <v>9090100</v>
      </c>
      <c r="BV1257">
        <v>3751400</v>
      </c>
      <c r="BW1257">
        <v>590495.63</v>
      </c>
      <c r="BX1257">
        <v>1.0109999999999999</v>
      </c>
      <c r="BY1257">
        <v>0</v>
      </c>
      <c r="BZ1257">
        <v>0</v>
      </c>
      <c r="CA1257">
        <v>0</v>
      </c>
      <c r="CC1257">
        <v>-7.1999996999999996E-2</v>
      </c>
      <c r="CE1257">
        <v>6.4999998000000003E-2</v>
      </c>
      <c r="CG1257">
        <v>0.1</v>
      </c>
      <c r="CS1257">
        <v>0</v>
      </c>
      <c r="CT1257">
        <v>0</v>
      </c>
      <c r="CU1257">
        <v>0</v>
      </c>
      <c r="CV1257">
        <v>0.64199996000000004</v>
      </c>
      <c r="CW1257">
        <v>0.48099997999999999</v>
      </c>
      <c r="CX1257">
        <v>0.161</v>
      </c>
      <c r="CY1257">
        <v>0.30900001999999999</v>
      </c>
      <c r="CZ1257">
        <v>0.29199999999999998</v>
      </c>
      <c r="DA1257">
        <v>1.7000001000000001E-2</v>
      </c>
      <c r="DB1257">
        <v>0</v>
      </c>
      <c r="DC1257">
        <v>4.9000002000000001E-2</v>
      </c>
      <c r="DD1257">
        <v>0</v>
      </c>
      <c r="DE1257">
        <v>0</v>
      </c>
      <c r="DF1257">
        <v>2009</v>
      </c>
      <c r="DG1257">
        <v>0.1125</v>
      </c>
      <c r="DH1257">
        <v>7.0000000000000007E-2</v>
      </c>
      <c r="DI1257">
        <v>4.2500000000000003E-2</v>
      </c>
      <c r="DJ1257">
        <v>0.18190001</v>
      </c>
      <c r="DK1257">
        <v>0.25190002</v>
      </c>
      <c r="DR1257">
        <v>0</v>
      </c>
      <c r="DS1257">
        <v>0</v>
      </c>
      <c r="DT1257">
        <v>0</v>
      </c>
      <c r="DU1257">
        <v>0</v>
      </c>
      <c r="DV1257">
        <v>88678</v>
      </c>
      <c r="DW1257">
        <v>3751436.5</v>
      </c>
      <c r="DX1257">
        <v>45.900002000000001</v>
      </c>
      <c r="DY1257">
        <v>11.5</v>
      </c>
      <c r="DZ1257">
        <v>42.304001</v>
      </c>
      <c r="EA1257">
        <v>6915</v>
      </c>
      <c r="EB1257">
        <v>6908</v>
      </c>
      <c r="EC1257">
        <v>45238</v>
      </c>
      <c r="ED1257">
        <v>764544.75</v>
      </c>
      <c r="EF1257">
        <v>11.4815</v>
      </c>
      <c r="EG1257">
        <v>41748</v>
      </c>
      <c r="EH1257">
        <v>747482.94</v>
      </c>
      <c r="EN1257">
        <v>1513</v>
      </c>
      <c r="EO1257">
        <v>16606.561000000002</v>
      </c>
      <c r="EP1257">
        <v>1977</v>
      </c>
      <c r="ES1257">
        <v>0</v>
      </c>
      <c r="EV1257">
        <v>147739</v>
      </c>
      <c r="EW1257">
        <v>0</v>
      </c>
      <c r="EX1257">
        <v>0</v>
      </c>
      <c r="FB1257">
        <v>8919600</v>
      </c>
      <c r="FI1257">
        <v>8634000</v>
      </c>
      <c r="FN1257">
        <v>-2004.8510000000001</v>
      </c>
      <c r="FP1257">
        <v>286738.94</v>
      </c>
      <c r="FQ1257">
        <v>308804.46999999997</v>
      </c>
      <c r="FR1257">
        <v>266761.59000000003</v>
      </c>
      <c r="FT1257">
        <v>8922.0946999999996</v>
      </c>
      <c r="FU1257">
        <v>21274.956999999999</v>
      </c>
      <c r="FW1257">
        <v>892502.06</v>
      </c>
      <c r="FX1257">
        <v>-959036.56</v>
      </c>
      <c r="FZ1257">
        <v>150371.98000000001</v>
      </c>
      <c r="GA1257">
        <v>108697.45</v>
      </c>
      <c r="GB1257">
        <v>259069.44</v>
      </c>
      <c r="GL1257">
        <v>-32992.027000000002</v>
      </c>
      <c r="GM1257">
        <v>72730.062999999995</v>
      </c>
      <c r="GN1257">
        <v>-62198.105000000003</v>
      </c>
      <c r="GO1257">
        <v>-60193.254000000001</v>
      </c>
      <c r="GQ1257">
        <v>170074.86</v>
      </c>
      <c r="GR1257">
        <v>-806540.75</v>
      </c>
      <c r="GS1257">
        <v>-806540.75</v>
      </c>
      <c r="HA1257">
        <v>-63925.593999999997</v>
      </c>
      <c r="HB1257">
        <v>-4791.1181999999999</v>
      </c>
      <c r="HE1257">
        <v>-875257.44</v>
      </c>
      <c r="HG1257">
        <v>8945859</v>
      </c>
    </row>
    <row r="1258" spans="1:215" x14ac:dyDescent="0.25">
      <c r="A1258">
        <v>90</v>
      </c>
      <c r="B1258" t="s">
        <v>1171</v>
      </c>
      <c r="C1258">
        <v>2009</v>
      </c>
      <c r="E1258" t="s">
        <v>1172</v>
      </c>
      <c r="F1258">
        <v>1943</v>
      </c>
      <c r="G1258">
        <v>0</v>
      </c>
      <c r="I1258">
        <v>0</v>
      </c>
      <c r="J1258" t="s">
        <v>1166</v>
      </c>
      <c r="K1258" t="s">
        <v>1167</v>
      </c>
      <c r="L1258" t="s">
        <v>1167</v>
      </c>
      <c r="M1258">
        <v>2</v>
      </c>
      <c r="N1258" t="s">
        <v>625</v>
      </c>
      <c r="O1258">
        <v>1</v>
      </c>
      <c r="P1258" t="s">
        <v>616</v>
      </c>
      <c r="Q1258" t="s">
        <v>626</v>
      </c>
      <c r="R1258">
        <v>2</v>
      </c>
      <c r="S1258">
        <v>1</v>
      </c>
      <c r="T1258" s="60">
        <v>39994</v>
      </c>
      <c r="U1258" s="60">
        <v>39994</v>
      </c>
      <c r="V1258" s="60">
        <v>39994</v>
      </c>
      <c r="W1258" t="s">
        <v>201</v>
      </c>
      <c r="X1258" t="s">
        <v>714</v>
      </c>
      <c r="Y1258" t="s">
        <v>619</v>
      </c>
      <c r="Z1258">
        <v>2.9999998999999999E-2</v>
      </c>
      <c r="AA1258">
        <v>7.9999998000000003E-2</v>
      </c>
      <c r="AB1258">
        <v>1</v>
      </c>
      <c r="AC1258">
        <v>0</v>
      </c>
      <c r="AD1258">
        <v>5</v>
      </c>
      <c r="AE1258">
        <v>1</v>
      </c>
      <c r="AF1258">
        <v>1</v>
      </c>
      <c r="AG1258">
        <v>30</v>
      </c>
      <c r="BP1258" s="60">
        <v>39994</v>
      </c>
      <c r="BQ1258">
        <v>9439000</v>
      </c>
      <c r="BR1258">
        <v>18950900</v>
      </c>
      <c r="BS1258">
        <v>0.498</v>
      </c>
      <c r="BT1258">
        <v>9512000</v>
      </c>
      <c r="BV1258">
        <v>3807900</v>
      </c>
      <c r="BW1258">
        <v>714367.56</v>
      </c>
      <c r="BX1258">
        <v>0.86599999999999999</v>
      </c>
      <c r="BY1258">
        <v>0</v>
      </c>
      <c r="BZ1258">
        <v>0</v>
      </c>
      <c r="CA1258">
        <v>0</v>
      </c>
      <c r="CC1258">
        <v>-0.15000000999999999</v>
      </c>
      <c r="CE1258">
        <v>-0.02</v>
      </c>
      <c r="CG1258">
        <v>0.01</v>
      </c>
      <c r="CJ1258">
        <v>3.9999999000000001E-2</v>
      </c>
      <c r="CR1258">
        <v>0</v>
      </c>
      <c r="CS1258">
        <v>0</v>
      </c>
      <c r="CT1258">
        <v>0</v>
      </c>
      <c r="CU1258">
        <v>0</v>
      </c>
      <c r="CV1258">
        <v>0.54920000000000002</v>
      </c>
      <c r="CW1258">
        <v>0.40630000999999999</v>
      </c>
      <c r="CX1258">
        <v>0.1429</v>
      </c>
      <c r="CY1258">
        <v>0.4325</v>
      </c>
      <c r="CZ1258">
        <v>0.33689999999999998</v>
      </c>
      <c r="DA1258">
        <v>0</v>
      </c>
      <c r="DB1258">
        <v>0</v>
      </c>
      <c r="DC1258">
        <v>1.8499999999999999E-2</v>
      </c>
      <c r="DD1258">
        <v>0</v>
      </c>
      <c r="DE1258">
        <v>0</v>
      </c>
      <c r="DF1258">
        <v>2010</v>
      </c>
      <c r="DG1258">
        <v>0.1125</v>
      </c>
      <c r="DH1258">
        <v>7.0000000000000007E-2</v>
      </c>
      <c r="DI1258">
        <v>4.2500000000000003E-2</v>
      </c>
      <c r="DJ1258">
        <v>0.18620001</v>
      </c>
      <c r="DK1258">
        <v>0.25620001999999997</v>
      </c>
      <c r="DR1258">
        <v>0</v>
      </c>
      <c r="DS1258">
        <v>0</v>
      </c>
      <c r="DT1258">
        <v>0</v>
      </c>
      <c r="DU1258">
        <v>0</v>
      </c>
      <c r="DV1258">
        <v>89388</v>
      </c>
      <c r="DW1258">
        <v>3807914.3</v>
      </c>
      <c r="DX1258">
        <v>46</v>
      </c>
      <c r="DY1258">
        <v>115</v>
      </c>
      <c r="DZ1258">
        <v>42.599997999999999</v>
      </c>
      <c r="EA1258">
        <v>7379</v>
      </c>
      <c r="EB1258">
        <v>7542</v>
      </c>
      <c r="EC1258">
        <v>46796</v>
      </c>
      <c r="ED1258">
        <v>835222.81</v>
      </c>
      <c r="EF1258">
        <v>11.626749999999999</v>
      </c>
      <c r="EG1258">
        <v>43176</v>
      </c>
      <c r="EH1258">
        <v>783581.63</v>
      </c>
      <c r="EN1258">
        <v>1528</v>
      </c>
      <c r="EO1258">
        <v>16844.758000000002</v>
      </c>
      <c r="EP1258">
        <v>2092</v>
      </c>
      <c r="ES1258">
        <v>0</v>
      </c>
      <c r="EV1258">
        <v>151105</v>
      </c>
      <c r="EW1258">
        <v>0</v>
      </c>
      <c r="EX1258">
        <v>0</v>
      </c>
      <c r="FB1258">
        <v>9312400</v>
      </c>
      <c r="FI1258">
        <v>7227000</v>
      </c>
      <c r="FN1258">
        <v>-1627.123</v>
      </c>
      <c r="FP1258">
        <v>288238.44</v>
      </c>
      <c r="FQ1258">
        <v>338974.5</v>
      </c>
      <c r="FR1258">
        <v>257019.83</v>
      </c>
      <c r="FT1258">
        <v>8678.4717000000001</v>
      </c>
      <c r="FU1258">
        <v>22652.221000000001</v>
      </c>
      <c r="FW1258">
        <v>915563.44</v>
      </c>
      <c r="FX1258">
        <v>-1666823.4</v>
      </c>
      <c r="FZ1258">
        <v>144761.28</v>
      </c>
      <c r="GA1258">
        <v>87798.875</v>
      </c>
      <c r="GB1258">
        <v>232560.16</v>
      </c>
      <c r="GL1258">
        <v>-27102.491999999998</v>
      </c>
      <c r="GM1258">
        <v>23745.1</v>
      </c>
      <c r="GN1258">
        <v>-14426.77</v>
      </c>
      <c r="GO1258">
        <v>-12799.647000000001</v>
      </c>
      <c r="GQ1258">
        <v>-536483.93999999994</v>
      </c>
      <c r="GR1258">
        <v>-876273.19</v>
      </c>
      <c r="GS1258">
        <v>-876273.19</v>
      </c>
      <c r="HA1258">
        <v>-75692.945000000007</v>
      </c>
      <c r="HB1258">
        <v>-5216.4931999999999</v>
      </c>
      <c r="HE1258">
        <v>-957182.63</v>
      </c>
      <c r="HG1258">
        <v>7452192.5</v>
      </c>
    </row>
    <row r="1259" spans="1:215" x14ac:dyDescent="0.25">
      <c r="A1259">
        <v>90</v>
      </c>
      <c r="B1259" t="s">
        <v>1171</v>
      </c>
      <c r="C1259">
        <v>2010</v>
      </c>
      <c r="E1259" t="s">
        <v>1172</v>
      </c>
      <c r="F1259">
        <v>1943</v>
      </c>
      <c r="G1259">
        <v>0</v>
      </c>
      <c r="I1259">
        <v>0</v>
      </c>
      <c r="J1259" t="s">
        <v>1166</v>
      </c>
      <c r="K1259" t="s">
        <v>1167</v>
      </c>
      <c r="L1259" t="s">
        <v>1167</v>
      </c>
      <c r="M1259">
        <v>2</v>
      </c>
      <c r="N1259" t="s">
        <v>625</v>
      </c>
      <c r="O1259">
        <v>1</v>
      </c>
      <c r="P1259" t="s">
        <v>616</v>
      </c>
      <c r="Q1259" t="s">
        <v>626</v>
      </c>
      <c r="R1259">
        <v>2</v>
      </c>
      <c r="S1259">
        <v>1</v>
      </c>
      <c r="T1259" s="60">
        <v>40359</v>
      </c>
      <c r="U1259" s="60">
        <v>40359</v>
      </c>
      <c r="V1259" s="60">
        <v>40359</v>
      </c>
      <c r="W1259" t="s">
        <v>201</v>
      </c>
      <c r="X1259" t="s">
        <v>714</v>
      </c>
      <c r="Y1259" t="s">
        <v>619</v>
      </c>
      <c r="Z1259">
        <v>2.9999998999999999E-2</v>
      </c>
      <c r="AA1259">
        <v>7.9999998000000003E-2</v>
      </c>
      <c r="AB1259">
        <v>1</v>
      </c>
      <c r="AC1259">
        <v>0</v>
      </c>
      <c r="AD1259">
        <v>5</v>
      </c>
      <c r="AE1259">
        <v>1</v>
      </c>
      <c r="AF1259">
        <v>1</v>
      </c>
      <c r="AG1259">
        <v>30</v>
      </c>
      <c r="BP1259" s="60">
        <v>40359</v>
      </c>
      <c r="BQ1259">
        <v>9566700</v>
      </c>
      <c r="BR1259">
        <v>19980600</v>
      </c>
      <c r="BS1259">
        <v>0.47899999999999998</v>
      </c>
      <c r="BT1259">
        <v>10414000</v>
      </c>
      <c r="BV1259">
        <v>3854800</v>
      </c>
      <c r="BW1259">
        <v>742286.31</v>
      </c>
      <c r="BX1259">
        <v>0.83599997000000004</v>
      </c>
      <c r="BY1259">
        <v>0</v>
      </c>
      <c r="BZ1259">
        <v>0</v>
      </c>
      <c r="CA1259">
        <v>0</v>
      </c>
      <c r="CC1259">
        <v>0.17</v>
      </c>
      <c r="CE1259">
        <v>-2.9999998999999999E-2</v>
      </c>
      <c r="CG1259">
        <v>3.3299996999999998E-2</v>
      </c>
      <c r="CJ1259">
        <v>3.9999999000000001E-2</v>
      </c>
      <c r="CR1259">
        <v>0</v>
      </c>
      <c r="CS1259">
        <v>0</v>
      </c>
      <c r="CT1259">
        <v>0</v>
      </c>
      <c r="CU1259">
        <v>0</v>
      </c>
      <c r="CV1259">
        <v>0.60750002000000003</v>
      </c>
      <c r="CW1259">
        <v>0.46040002000000002</v>
      </c>
      <c r="CX1259">
        <v>0.14710000000000001</v>
      </c>
      <c r="CY1259">
        <v>0.39260002999999999</v>
      </c>
      <c r="CZ1259">
        <v>0.29289999999999999</v>
      </c>
      <c r="DA1259">
        <v>0</v>
      </c>
      <c r="DB1259">
        <v>0</v>
      </c>
      <c r="DC1259">
        <v>0</v>
      </c>
      <c r="DD1259">
        <v>0</v>
      </c>
      <c r="DE1259">
        <v>0</v>
      </c>
      <c r="DF1259">
        <v>2011</v>
      </c>
      <c r="DG1259">
        <v>0.1183</v>
      </c>
      <c r="DH1259">
        <v>7.0000000000000007E-2</v>
      </c>
      <c r="DI1259">
        <v>4.8299997999999997E-2</v>
      </c>
      <c r="DJ1259">
        <v>0.20349999999999999</v>
      </c>
      <c r="DK1259">
        <v>0.27350000000000002</v>
      </c>
      <c r="DR1259">
        <v>0</v>
      </c>
      <c r="DS1259">
        <v>0</v>
      </c>
      <c r="DT1259">
        <v>0</v>
      </c>
      <c r="DU1259">
        <v>0</v>
      </c>
      <c r="DV1259">
        <v>89896</v>
      </c>
      <c r="DW1259">
        <v>3854772</v>
      </c>
      <c r="DX1259">
        <v>46</v>
      </c>
      <c r="DY1259">
        <v>11.5</v>
      </c>
      <c r="DZ1259">
        <v>42.880001</v>
      </c>
      <c r="EA1259">
        <v>7439</v>
      </c>
      <c r="EB1259">
        <v>7206</v>
      </c>
      <c r="EC1259">
        <v>48756</v>
      </c>
      <c r="ED1259">
        <v>874420.31</v>
      </c>
      <c r="EF1259">
        <v>11.849500000000001</v>
      </c>
      <c r="EG1259">
        <v>44960</v>
      </c>
      <c r="EH1259">
        <v>831161.5</v>
      </c>
      <c r="EN1259">
        <v>1552</v>
      </c>
      <c r="EO1259">
        <v>17276.778999999999</v>
      </c>
      <c r="EP1259">
        <v>2244</v>
      </c>
      <c r="ES1259">
        <v>0</v>
      </c>
      <c r="EV1259">
        <v>153297</v>
      </c>
      <c r="EW1259">
        <v>0</v>
      </c>
      <c r="EX1259">
        <v>0</v>
      </c>
      <c r="FB1259">
        <v>10216300</v>
      </c>
      <c r="FI1259">
        <v>8352000</v>
      </c>
      <c r="FN1259">
        <v>-1087.587</v>
      </c>
      <c r="FP1259">
        <v>290247.03000000003</v>
      </c>
      <c r="FQ1259">
        <v>366282.25</v>
      </c>
      <c r="FR1259">
        <v>227926.25</v>
      </c>
      <c r="FU1259">
        <v>26448.893</v>
      </c>
      <c r="FW1259">
        <v>910904.38</v>
      </c>
      <c r="FX1259">
        <v>924683.13</v>
      </c>
      <c r="FZ1259">
        <v>162317.66</v>
      </c>
      <c r="GA1259">
        <v>101257.22</v>
      </c>
      <c r="GB1259">
        <v>263574.88</v>
      </c>
      <c r="GL1259">
        <v>-30811.083999999999</v>
      </c>
      <c r="GM1259">
        <v>6119.9979999999996</v>
      </c>
      <c r="GN1259">
        <v>-1087.587</v>
      </c>
      <c r="GQ1259">
        <v>2073383.8</v>
      </c>
      <c r="GR1259">
        <v>-912912.69</v>
      </c>
      <c r="GS1259">
        <v>-912912.69</v>
      </c>
      <c r="HA1259">
        <v>-30409.34</v>
      </c>
      <c r="HB1259">
        <v>-4979.5888999999997</v>
      </c>
      <c r="HE1259">
        <v>-948301.63</v>
      </c>
      <c r="HF1259">
        <v>-225308.45</v>
      </c>
      <c r="HG1259">
        <v>8351966.5</v>
      </c>
    </row>
    <row r="1260" spans="1:215" x14ac:dyDescent="0.25">
      <c r="A1260">
        <v>90</v>
      </c>
      <c r="B1260" t="s">
        <v>1171</v>
      </c>
      <c r="C1260">
        <v>2011</v>
      </c>
      <c r="E1260" t="s">
        <v>1172</v>
      </c>
      <c r="F1260">
        <v>1943</v>
      </c>
      <c r="G1260">
        <v>0</v>
      </c>
      <c r="I1260">
        <v>0</v>
      </c>
      <c r="J1260" t="s">
        <v>1166</v>
      </c>
      <c r="K1260" t="s">
        <v>1167</v>
      </c>
      <c r="L1260" t="s">
        <v>1167</v>
      </c>
      <c r="M1260">
        <v>2</v>
      </c>
      <c r="N1260" t="s">
        <v>625</v>
      </c>
      <c r="O1260">
        <v>1</v>
      </c>
      <c r="P1260" t="s">
        <v>616</v>
      </c>
      <c r="Q1260" t="s">
        <v>626</v>
      </c>
      <c r="R1260">
        <v>2</v>
      </c>
      <c r="S1260">
        <v>1</v>
      </c>
      <c r="T1260" s="60">
        <v>40724</v>
      </c>
      <c r="U1260" s="60">
        <v>40724</v>
      </c>
      <c r="V1260" s="60">
        <v>40724</v>
      </c>
      <c r="W1260" t="s">
        <v>201</v>
      </c>
      <c r="X1260" t="s">
        <v>714</v>
      </c>
      <c r="Y1260" t="s">
        <v>619</v>
      </c>
      <c r="Z1260">
        <v>2.9999998999999999E-2</v>
      </c>
      <c r="AA1260">
        <v>7.9999998000000003E-2</v>
      </c>
      <c r="AB1260">
        <v>1</v>
      </c>
      <c r="AC1260">
        <v>0</v>
      </c>
      <c r="AD1260">
        <v>5</v>
      </c>
      <c r="AE1260">
        <v>1</v>
      </c>
      <c r="AF1260">
        <v>1</v>
      </c>
      <c r="AG1260">
        <v>30</v>
      </c>
      <c r="BP1260" s="60">
        <v>40724</v>
      </c>
      <c r="BQ1260">
        <v>9960600</v>
      </c>
      <c r="BR1260">
        <v>17560800</v>
      </c>
      <c r="BS1260">
        <v>0.56700002999999999</v>
      </c>
      <c r="BT1260">
        <v>7600200</v>
      </c>
      <c r="BV1260">
        <v>3773300</v>
      </c>
      <c r="BW1260">
        <v>822420</v>
      </c>
      <c r="BX1260">
        <v>0.77599996000000004</v>
      </c>
      <c r="BY1260">
        <v>0</v>
      </c>
      <c r="BZ1260">
        <v>0</v>
      </c>
      <c r="CA1260">
        <v>0</v>
      </c>
      <c r="CC1260">
        <v>0.23499999999999999</v>
      </c>
      <c r="CE1260">
        <v>6.4999998000000003E-2</v>
      </c>
      <c r="CG1260">
        <v>5.8999999999999997E-2</v>
      </c>
      <c r="CJ1260">
        <v>6.9887348000000002E-2</v>
      </c>
      <c r="CR1260">
        <v>0</v>
      </c>
      <c r="CS1260">
        <v>0</v>
      </c>
      <c r="CT1260">
        <v>0</v>
      </c>
      <c r="CU1260">
        <v>1</v>
      </c>
      <c r="CV1260">
        <v>0.60000001999999997</v>
      </c>
      <c r="CW1260">
        <v>0.44999999000000002</v>
      </c>
      <c r="CX1260">
        <v>0.15000000999999999</v>
      </c>
      <c r="CY1260">
        <v>0.31999999000000001</v>
      </c>
      <c r="CZ1260">
        <v>0.31999999000000001</v>
      </c>
      <c r="DA1260">
        <v>0</v>
      </c>
      <c r="DB1260">
        <v>4.0000000000000001E-3</v>
      </c>
      <c r="DC1260">
        <v>2.1000000000000001E-2</v>
      </c>
      <c r="DD1260">
        <v>5.5E-2</v>
      </c>
      <c r="DE1260">
        <v>0</v>
      </c>
      <c r="DF1260">
        <v>2012</v>
      </c>
      <c r="DG1260">
        <v>0.1183</v>
      </c>
      <c r="DH1260">
        <v>7.0000000000000007E-2</v>
      </c>
      <c r="DI1260">
        <v>4.8299997999999997E-2</v>
      </c>
      <c r="DJ1260">
        <v>0.20919999</v>
      </c>
      <c r="DK1260">
        <v>0.27919999000000001</v>
      </c>
      <c r="DR1260">
        <v>0</v>
      </c>
      <c r="DS1260">
        <v>0</v>
      </c>
      <c r="DT1260">
        <v>0</v>
      </c>
      <c r="DU1260">
        <v>0</v>
      </c>
      <c r="DV1260">
        <v>88085</v>
      </c>
      <c r="DW1260">
        <v>3773283.8</v>
      </c>
      <c r="DX1260">
        <v>46.200001</v>
      </c>
      <c r="DY1260">
        <v>11.7</v>
      </c>
      <c r="DZ1260">
        <v>42.837001999999998</v>
      </c>
      <c r="EA1260">
        <v>7725</v>
      </c>
      <c r="EB1260">
        <v>7498</v>
      </c>
      <c r="EC1260">
        <v>50829</v>
      </c>
      <c r="ED1260">
        <v>939635.25</v>
      </c>
      <c r="EF1260">
        <v>11.9815</v>
      </c>
      <c r="EG1260">
        <v>46876</v>
      </c>
      <c r="EH1260">
        <v>882163.69</v>
      </c>
      <c r="EN1260">
        <v>1588</v>
      </c>
      <c r="EO1260">
        <v>17742.173999999999</v>
      </c>
      <c r="EP1260">
        <v>2365</v>
      </c>
      <c r="ES1260">
        <v>0</v>
      </c>
      <c r="EV1260">
        <v>154137</v>
      </c>
      <c r="EW1260">
        <v>0</v>
      </c>
      <c r="EX1260">
        <v>0</v>
      </c>
      <c r="FB1260">
        <v>9316600</v>
      </c>
      <c r="FI1260">
        <v>10156000</v>
      </c>
      <c r="FN1260">
        <v>-1118.1210000000001</v>
      </c>
      <c r="FP1260">
        <v>286643.25</v>
      </c>
      <c r="FQ1260">
        <v>364025.59</v>
      </c>
      <c r="FR1260">
        <v>251322.41</v>
      </c>
      <c r="FU1260">
        <v>23128.794999999998</v>
      </c>
      <c r="FW1260">
        <v>925120.06</v>
      </c>
      <c r="FX1260">
        <v>1645517</v>
      </c>
      <c r="GB1260">
        <v>282524.88</v>
      </c>
      <c r="GL1260">
        <v>-35933.605000000003</v>
      </c>
      <c r="GM1260">
        <v>7454.1400999999996</v>
      </c>
      <c r="GN1260">
        <v>-1118.1210000000001</v>
      </c>
      <c r="GQ1260">
        <v>2823564.3</v>
      </c>
      <c r="GR1260">
        <v>-979245.88</v>
      </c>
      <c r="GS1260">
        <v>-979245.88</v>
      </c>
      <c r="HA1260">
        <v>-35211.171999999999</v>
      </c>
      <c r="HB1260">
        <v>-4716.4799999999996</v>
      </c>
      <c r="HE1260">
        <v>-1019173.5</v>
      </c>
      <c r="HG1260">
        <v>10156357</v>
      </c>
    </row>
    <row r="1261" spans="1:215" x14ac:dyDescent="0.25">
      <c r="A1261">
        <v>90</v>
      </c>
      <c r="B1261" t="s">
        <v>1171</v>
      </c>
      <c r="C1261">
        <v>2012</v>
      </c>
      <c r="E1261" t="s">
        <v>1172</v>
      </c>
      <c r="F1261">
        <v>1943</v>
      </c>
      <c r="G1261">
        <v>0</v>
      </c>
      <c r="I1261">
        <v>0</v>
      </c>
      <c r="J1261" t="s">
        <v>1166</v>
      </c>
      <c r="K1261" t="s">
        <v>1167</v>
      </c>
      <c r="L1261" t="s">
        <v>1167</v>
      </c>
      <c r="M1261">
        <v>2</v>
      </c>
      <c r="N1261" t="s">
        <v>625</v>
      </c>
      <c r="O1261">
        <v>1</v>
      </c>
      <c r="P1261" t="s">
        <v>616</v>
      </c>
      <c r="Q1261" t="s">
        <v>626</v>
      </c>
      <c r="R1261">
        <v>2</v>
      </c>
      <c r="S1261">
        <v>1</v>
      </c>
      <c r="T1261" s="60">
        <v>41090</v>
      </c>
      <c r="U1261" s="60">
        <v>41090</v>
      </c>
      <c r="V1261" s="60">
        <v>41090</v>
      </c>
      <c r="W1261" t="s">
        <v>201</v>
      </c>
      <c r="X1261" t="s">
        <v>714</v>
      </c>
      <c r="Y1261" t="s">
        <v>619</v>
      </c>
      <c r="Z1261">
        <v>2.9999998999999999E-2</v>
      </c>
      <c r="AA1261">
        <v>7.9999998000000003E-2</v>
      </c>
      <c r="AB1261">
        <v>1</v>
      </c>
      <c r="AC1261">
        <v>0</v>
      </c>
      <c r="AD1261">
        <v>5</v>
      </c>
      <c r="AE1261">
        <v>1</v>
      </c>
      <c r="AF1261">
        <v>1</v>
      </c>
      <c r="AG1261">
        <v>30</v>
      </c>
      <c r="BP1261" s="60">
        <v>41090</v>
      </c>
      <c r="BQ1261">
        <v>10190500</v>
      </c>
      <c r="BR1261">
        <v>18588000</v>
      </c>
      <c r="BS1261">
        <v>0.54799998000000005</v>
      </c>
      <c r="BT1261">
        <v>8397600</v>
      </c>
      <c r="BV1261">
        <v>3924800</v>
      </c>
      <c r="BW1261">
        <v>588287.38</v>
      </c>
      <c r="BX1261">
        <v>1.159</v>
      </c>
      <c r="BY1261">
        <v>0</v>
      </c>
      <c r="BZ1261">
        <v>0</v>
      </c>
      <c r="CA1261">
        <v>0</v>
      </c>
      <c r="CC1261">
        <v>1.7999998999999999E-2</v>
      </c>
      <c r="CE1261">
        <v>0.13600001</v>
      </c>
      <c r="CG1261">
        <v>2.7000000999999999E-2</v>
      </c>
      <c r="CJ1261">
        <v>7.7764101000000002E-2</v>
      </c>
      <c r="CR1261">
        <v>0</v>
      </c>
      <c r="CS1261">
        <v>0</v>
      </c>
      <c r="CT1261">
        <v>0</v>
      </c>
      <c r="CU1261">
        <v>1</v>
      </c>
      <c r="CV1261">
        <v>0.57999997999999997</v>
      </c>
      <c r="CW1261">
        <v>0.43799999000000001</v>
      </c>
      <c r="CX1261">
        <v>0.14199999999999999</v>
      </c>
      <c r="CY1261">
        <v>0.29100000999999998</v>
      </c>
      <c r="CZ1261">
        <v>0.23200001000000001</v>
      </c>
      <c r="DA1261">
        <v>0</v>
      </c>
      <c r="DB1261">
        <v>4.6999998000000001E-2</v>
      </c>
      <c r="DC1261">
        <v>0</v>
      </c>
      <c r="DD1261">
        <v>6.4000003E-2</v>
      </c>
      <c r="DE1261">
        <v>1.7999998999999999E-2</v>
      </c>
      <c r="DF1261">
        <v>2013</v>
      </c>
      <c r="DG1261">
        <v>9.8100007000000003E-2</v>
      </c>
      <c r="DH1261">
        <v>7.0000000000000007E-2</v>
      </c>
      <c r="DI1261">
        <v>2.8099999000000001E-2</v>
      </c>
      <c r="DJ1261">
        <v>0.15060000000000001</v>
      </c>
      <c r="DK1261">
        <v>0.22059999</v>
      </c>
      <c r="DR1261">
        <v>0</v>
      </c>
      <c r="DS1261">
        <v>0</v>
      </c>
      <c r="DT1261">
        <v>0</v>
      </c>
      <c r="DU1261">
        <v>0</v>
      </c>
      <c r="DV1261">
        <v>87778</v>
      </c>
      <c r="DW1261">
        <v>3924843.8</v>
      </c>
      <c r="DX1261">
        <v>46.200001</v>
      </c>
      <c r="DY1261">
        <v>11.6</v>
      </c>
      <c r="DZ1261">
        <v>44.713000999999998</v>
      </c>
      <c r="EA1261">
        <v>8687</v>
      </c>
      <c r="EB1261">
        <v>8564</v>
      </c>
      <c r="EC1261">
        <v>52716</v>
      </c>
      <c r="ED1261">
        <v>988658.88</v>
      </c>
      <c r="EF1261">
        <v>12.1195</v>
      </c>
      <c r="EG1261">
        <v>48613</v>
      </c>
      <c r="EH1261">
        <v>931329.13</v>
      </c>
      <c r="EN1261">
        <v>1603</v>
      </c>
      <c r="EO1261">
        <v>18055.035</v>
      </c>
      <c r="EP1261">
        <v>2500</v>
      </c>
      <c r="ES1261">
        <v>0</v>
      </c>
      <c r="EV1261">
        <v>157745</v>
      </c>
      <c r="EW1261">
        <v>0</v>
      </c>
      <c r="EX1261">
        <v>0</v>
      </c>
      <c r="EZ1261">
        <v>11647055</v>
      </c>
      <c r="FA1261">
        <v>443774.03</v>
      </c>
      <c r="FB1261">
        <v>9814200</v>
      </c>
      <c r="FI1261">
        <v>10195000</v>
      </c>
      <c r="FN1261">
        <v>-1637.51</v>
      </c>
      <c r="FP1261">
        <v>291385.5</v>
      </c>
      <c r="FQ1261">
        <v>376635.22</v>
      </c>
      <c r="FR1261">
        <v>281806.71999999997</v>
      </c>
      <c r="FU1261">
        <v>23188.951000000001</v>
      </c>
      <c r="FW1261">
        <v>973016.38</v>
      </c>
      <c r="FX1261">
        <v>-144717.17000000001</v>
      </c>
      <c r="GB1261">
        <v>308064.09000000003</v>
      </c>
      <c r="GL1261">
        <v>-34781.987999999998</v>
      </c>
      <c r="GM1261">
        <v>10916.737999999999</v>
      </c>
      <c r="GN1261">
        <v>-1637.51</v>
      </c>
      <c r="GQ1261">
        <v>1110860.6000000001</v>
      </c>
      <c r="GR1261">
        <v>-1036132.6</v>
      </c>
      <c r="GS1261">
        <v>-1036132.6</v>
      </c>
      <c r="HA1261">
        <v>-32076.398000000001</v>
      </c>
      <c r="HB1261">
        <v>-4273.1890000000003</v>
      </c>
      <c r="HE1261">
        <v>-1072482.1000000001</v>
      </c>
      <c r="HG1261">
        <v>10194736</v>
      </c>
    </row>
    <row r="1262" spans="1:215" x14ac:dyDescent="0.25">
      <c r="A1262">
        <v>90</v>
      </c>
      <c r="B1262" t="s">
        <v>1171</v>
      </c>
      <c r="C1262">
        <v>2013</v>
      </c>
      <c r="E1262" t="s">
        <v>1172</v>
      </c>
      <c r="F1262">
        <v>1943</v>
      </c>
      <c r="G1262">
        <v>0</v>
      </c>
      <c r="I1262">
        <v>0</v>
      </c>
      <c r="J1262" t="s">
        <v>1166</v>
      </c>
      <c r="K1262" t="s">
        <v>1167</v>
      </c>
      <c r="L1262" t="s">
        <v>1167</v>
      </c>
      <c r="M1262">
        <v>2</v>
      </c>
      <c r="N1262" t="s">
        <v>625</v>
      </c>
      <c r="O1262">
        <v>1</v>
      </c>
      <c r="P1262" t="s">
        <v>616</v>
      </c>
      <c r="Q1262" t="s">
        <v>626</v>
      </c>
      <c r="R1262">
        <v>2</v>
      </c>
      <c r="S1262">
        <v>1</v>
      </c>
      <c r="T1262" s="60">
        <v>41455</v>
      </c>
      <c r="U1262" s="60">
        <v>41455</v>
      </c>
      <c r="V1262" s="60">
        <v>41455</v>
      </c>
      <c r="W1262" t="s">
        <v>201</v>
      </c>
      <c r="X1262" t="s">
        <v>714</v>
      </c>
      <c r="Y1262" t="s">
        <v>619</v>
      </c>
      <c r="Z1262">
        <v>2.9999998999999999E-2</v>
      </c>
      <c r="AA1262">
        <v>7.9999998000000003E-2</v>
      </c>
      <c r="AB1262">
        <v>1</v>
      </c>
      <c r="AC1262">
        <v>0</v>
      </c>
      <c r="AD1262">
        <v>5</v>
      </c>
      <c r="AE1262">
        <v>1</v>
      </c>
      <c r="AF1262">
        <v>1</v>
      </c>
      <c r="AG1262">
        <v>30</v>
      </c>
      <c r="AI1262" t="s">
        <v>1174</v>
      </c>
      <c r="AO1262">
        <v>11810000</v>
      </c>
      <c r="AP1262">
        <v>10861000</v>
      </c>
      <c r="AQ1262">
        <v>-137200</v>
      </c>
      <c r="AR1262">
        <v>0</v>
      </c>
      <c r="AS1262">
        <v>0</v>
      </c>
      <c r="AT1262">
        <v>1</v>
      </c>
      <c r="AU1262">
        <v>1</v>
      </c>
      <c r="AV1262">
        <v>2</v>
      </c>
      <c r="AX1262">
        <v>0</v>
      </c>
      <c r="AY1262">
        <v>0.80000000999999998</v>
      </c>
      <c r="AZ1262">
        <v>5</v>
      </c>
      <c r="BA1262">
        <v>1</v>
      </c>
      <c r="BB1262">
        <v>1</v>
      </c>
      <c r="BC1262">
        <v>1</v>
      </c>
      <c r="BE1262">
        <v>0</v>
      </c>
      <c r="BP1262" s="60">
        <v>41455</v>
      </c>
      <c r="BQ1262">
        <v>10861100</v>
      </c>
      <c r="BR1262">
        <v>18973200</v>
      </c>
      <c r="BS1262">
        <v>0.57200002999999999</v>
      </c>
      <c r="BT1262">
        <v>8112100</v>
      </c>
      <c r="BV1262">
        <v>3933100</v>
      </c>
      <c r="BW1262">
        <v>619805.63</v>
      </c>
      <c r="BX1262">
        <v>1.131</v>
      </c>
      <c r="BY1262">
        <v>0</v>
      </c>
      <c r="BZ1262">
        <v>0</v>
      </c>
      <c r="CA1262">
        <v>0</v>
      </c>
      <c r="CC1262">
        <v>0.17799999</v>
      </c>
      <c r="CE1262">
        <v>0.14000000000000001</v>
      </c>
      <c r="CG1262">
        <v>7.6999999999999999E-2</v>
      </c>
      <c r="CJ1262">
        <v>8.9921966000000006E-2</v>
      </c>
      <c r="CR1262">
        <v>0</v>
      </c>
      <c r="CS1262">
        <v>0</v>
      </c>
      <c r="CT1262">
        <v>0</v>
      </c>
      <c r="CU1262">
        <v>1</v>
      </c>
      <c r="CV1262">
        <v>0.57499999000000002</v>
      </c>
      <c r="CW1262">
        <v>0.40000001000000002</v>
      </c>
      <c r="CX1262">
        <v>0.17499999999999999</v>
      </c>
      <c r="CY1262">
        <v>0.23499999999999999</v>
      </c>
      <c r="CZ1262">
        <v>0.17499999999999999</v>
      </c>
      <c r="DA1262">
        <v>0</v>
      </c>
      <c r="DB1262">
        <v>7.0000000000000007E-2</v>
      </c>
      <c r="DC1262">
        <v>0</v>
      </c>
      <c r="DD1262">
        <v>0.12</v>
      </c>
      <c r="DE1262">
        <v>0</v>
      </c>
      <c r="DF1262">
        <v>2014</v>
      </c>
      <c r="DG1262">
        <v>9.8100007000000003E-2</v>
      </c>
      <c r="DH1262">
        <v>7.0000000000000007E-2</v>
      </c>
      <c r="DI1262">
        <v>2.8099999000000001E-2</v>
      </c>
      <c r="DJ1262">
        <v>0.1462</v>
      </c>
      <c r="DK1262">
        <v>0.21620001</v>
      </c>
      <c r="DR1262">
        <v>0</v>
      </c>
      <c r="DS1262">
        <v>0</v>
      </c>
      <c r="DT1262">
        <v>0</v>
      </c>
      <c r="DU1262">
        <v>0</v>
      </c>
      <c r="DV1262">
        <v>89333</v>
      </c>
      <c r="DW1262">
        <v>3933056</v>
      </c>
      <c r="DX1262">
        <v>46.099997999999999</v>
      </c>
      <c r="DY1262">
        <v>11.4</v>
      </c>
      <c r="DZ1262">
        <v>44.027000000000001</v>
      </c>
      <c r="EA1262">
        <v>9120</v>
      </c>
      <c r="EB1262">
        <v>8926</v>
      </c>
      <c r="EC1262">
        <v>54581</v>
      </c>
      <c r="ED1262">
        <v>1042315.9</v>
      </c>
      <c r="EF1262">
        <v>19.096682000000001</v>
      </c>
      <c r="EG1262">
        <v>50318</v>
      </c>
      <c r="EH1262">
        <v>981884.5</v>
      </c>
      <c r="EN1262">
        <v>1630</v>
      </c>
      <c r="EO1262">
        <v>18526.141</v>
      </c>
      <c r="EP1262">
        <v>2633</v>
      </c>
      <c r="ES1262">
        <v>0</v>
      </c>
      <c r="EV1262">
        <v>161960</v>
      </c>
      <c r="EW1262">
        <v>0</v>
      </c>
      <c r="EX1262">
        <v>1</v>
      </c>
      <c r="FB1262">
        <v>10315600</v>
      </c>
      <c r="FI1262">
        <v>11810000</v>
      </c>
      <c r="FN1262">
        <v>-1637.51</v>
      </c>
      <c r="FP1262">
        <v>290044.40999999997</v>
      </c>
      <c r="FQ1262">
        <v>373789.03</v>
      </c>
      <c r="FR1262">
        <v>300509.88</v>
      </c>
      <c r="FU1262">
        <v>26995.423999999999</v>
      </c>
      <c r="FW1262">
        <v>991338.75</v>
      </c>
      <c r="FX1262">
        <v>1483934.1</v>
      </c>
      <c r="GB1262">
        <v>320417.15999999997</v>
      </c>
      <c r="GL1262">
        <v>-36289.402000000002</v>
      </c>
      <c r="GM1262">
        <v>11213.396000000001</v>
      </c>
      <c r="GN1262">
        <v>-1637.51</v>
      </c>
      <c r="GQ1262">
        <v>2768932</v>
      </c>
      <c r="GR1262">
        <v>-1095144</v>
      </c>
      <c r="GS1262">
        <v>-1095144</v>
      </c>
      <c r="HA1262">
        <v>-28894.192999999999</v>
      </c>
      <c r="HB1262">
        <v>-4156.8671999999997</v>
      </c>
      <c r="HE1262">
        <v>-1128195.1000000001</v>
      </c>
      <c r="HG1262">
        <v>11835472</v>
      </c>
    </row>
    <row r="1263" spans="1:215" x14ac:dyDescent="0.25">
      <c r="A1263">
        <v>90</v>
      </c>
      <c r="B1263" t="s">
        <v>1171</v>
      </c>
      <c r="C1263">
        <v>2014</v>
      </c>
      <c r="E1263" t="s">
        <v>1172</v>
      </c>
      <c r="F1263">
        <v>1943</v>
      </c>
      <c r="G1263">
        <v>0</v>
      </c>
      <c r="I1263">
        <v>0</v>
      </c>
      <c r="J1263" t="s">
        <v>1166</v>
      </c>
      <c r="K1263" t="s">
        <v>1167</v>
      </c>
      <c r="L1263" t="s">
        <v>1167</v>
      </c>
      <c r="M1263">
        <v>2</v>
      </c>
      <c r="N1263" t="s">
        <v>625</v>
      </c>
      <c r="O1263">
        <v>1</v>
      </c>
      <c r="P1263" t="s">
        <v>616</v>
      </c>
      <c r="Q1263" t="s">
        <v>626</v>
      </c>
      <c r="R1263">
        <v>2</v>
      </c>
      <c r="S1263">
        <v>1</v>
      </c>
      <c r="T1263" s="60">
        <v>41820</v>
      </c>
      <c r="U1263" s="60">
        <v>41820</v>
      </c>
      <c r="V1263" s="60">
        <v>41820</v>
      </c>
      <c r="W1263" t="s">
        <v>201</v>
      </c>
      <c r="X1263" t="s">
        <v>714</v>
      </c>
      <c r="Y1263" t="s">
        <v>619</v>
      </c>
      <c r="Z1263">
        <v>2.9999998999999999E-2</v>
      </c>
      <c r="AA1263">
        <v>7.9999998000000003E-2</v>
      </c>
      <c r="AB1263">
        <v>1</v>
      </c>
      <c r="AC1263">
        <v>0</v>
      </c>
      <c r="AD1263">
        <v>5</v>
      </c>
      <c r="AE1263">
        <v>1</v>
      </c>
      <c r="AF1263">
        <v>1</v>
      </c>
      <c r="AG1263">
        <v>30</v>
      </c>
      <c r="AI1263" t="s">
        <v>1175</v>
      </c>
      <c r="AO1263">
        <v>14229000</v>
      </c>
      <c r="AP1263">
        <v>12369000</v>
      </c>
      <c r="AQ1263">
        <v>-177700</v>
      </c>
      <c r="AR1263">
        <v>0</v>
      </c>
      <c r="AS1263">
        <v>0</v>
      </c>
      <c r="AT1263">
        <v>1</v>
      </c>
      <c r="AU1263">
        <v>1</v>
      </c>
      <c r="AV1263">
        <v>2</v>
      </c>
      <c r="AX1263">
        <v>0</v>
      </c>
      <c r="AY1263">
        <v>0.80000000999999998</v>
      </c>
      <c r="AZ1263">
        <v>5</v>
      </c>
      <c r="BA1263">
        <v>1</v>
      </c>
      <c r="BB1263">
        <v>1</v>
      </c>
      <c r="BC1263">
        <v>1</v>
      </c>
      <c r="BE1263">
        <v>0</v>
      </c>
      <c r="BP1263" s="60">
        <v>41820</v>
      </c>
      <c r="BQ1263">
        <v>12368961</v>
      </c>
      <c r="BR1263">
        <v>19575552</v>
      </c>
      <c r="BS1263">
        <v>0.63180000000000003</v>
      </c>
      <c r="BT1263">
        <v>7206591</v>
      </c>
      <c r="BV1263">
        <v>4002883.8</v>
      </c>
      <c r="BY1263">
        <v>0</v>
      </c>
      <c r="BZ1263">
        <v>0</v>
      </c>
      <c r="CA1263">
        <v>0</v>
      </c>
      <c r="CC1263">
        <v>0.22399999000000001</v>
      </c>
      <c r="CE1263">
        <v>0.13600001</v>
      </c>
      <c r="CG1263">
        <v>0.161</v>
      </c>
      <c r="CJ1263">
        <v>9.1537900000000005E-2</v>
      </c>
      <c r="CR1263">
        <v>0</v>
      </c>
      <c r="CS1263">
        <v>0</v>
      </c>
      <c r="CT1263">
        <v>0</v>
      </c>
      <c r="CU1263">
        <v>1</v>
      </c>
      <c r="CV1263">
        <v>0.62300003000000004</v>
      </c>
      <c r="CW1263">
        <v>0.45700002000000001</v>
      </c>
      <c r="CX1263">
        <v>0.16600001</v>
      </c>
      <c r="CY1263">
        <v>0.20399999999999999</v>
      </c>
      <c r="CZ1263">
        <v>0.14899999</v>
      </c>
      <c r="DA1263">
        <v>0</v>
      </c>
      <c r="DB1263">
        <v>4.3999999999999997E-2</v>
      </c>
      <c r="DC1263">
        <v>3.0000000000000001E-3</v>
      </c>
      <c r="DD1263">
        <v>0.11399999</v>
      </c>
      <c r="DE1263">
        <v>1.2E-2</v>
      </c>
      <c r="DF1263">
        <v>2015</v>
      </c>
      <c r="DG1263">
        <v>9.8100007000000003E-2</v>
      </c>
      <c r="DH1263">
        <v>7.0000000000000007E-2</v>
      </c>
      <c r="DI1263">
        <v>2.8099999000000001E-2</v>
      </c>
      <c r="DJ1263">
        <v>0.13109999999999999</v>
      </c>
      <c r="DK1263">
        <v>0.20110001</v>
      </c>
      <c r="DR1263">
        <v>0</v>
      </c>
      <c r="DS1263">
        <v>0</v>
      </c>
      <c r="DT1263">
        <v>0</v>
      </c>
      <c r="DU1263">
        <v>0</v>
      </c>
      <c r="DV1263">
        <v>89570</v>
      </c>
      <c r="DW1263">
        <v>4002883.8</v>
      </c>
      <c r="DX1263">
        <v>45.900002000000001</v>
      </c>
      <c r="DY1263">
        <v>11.2</v>
      </c>
      <c r="DZ1263">
        <v>44.689999</v>
      </c>
      <c r="EA1263">
        <v>10704</v>
      </c>
      <c r="EB1263">
        <v>9735</v>
      </c>
      <c r="EC1263">
        <v>56389</v>
      </c>
      <c r="ED1263">
        <v>1094495.3</v>
      </c>
      <c r="EF1263">
        <v>19.409728999999999</v>
      </c>
      <c r="EG1263">
        <v>51951</v>
      </c>
      <c r="EH1263">
        <v>1031019.8</v>
      </c>
      <c r="EN1263">
        <v>1661</v>
      </c>
      <c r="EO1263">
        <v>19133.023000000001</v>
      </c>
      <c r="EP1263">
        <v>2777</v>
      </c>
      <c r="EV1263">
        <v>166398</v>
      </c>
      <c r="EW1263">
        <v>0</v>
      </c>
      <c r="EX1263">
        <v>1</v>
      </c>
      <c r="FB1263">
        <v>10780200</v>
      </c>
      <c r="FN1263">
        <v>-1515.9059999999999</v>
      </c>
      <c r="FP1263">
        <v>301300.81</v>
      </c>
      <c r="FQ1263">
        <v>386895.13</v>
      </c>
      <c r="FR1263">
        <v>295804.71999999997</v>
      </c>
      <c r="FU1263">
        <v>27379.363000000001</v>
      </c>
      <c r="FW1263">
        <v>1011380</v>
      </c>
      <c r="FX1263">
        <v>2268005</v>
      </c>
      <c r="GB1263">
        <v>368203.84</v>
      </c>
      <c r="GL1263">
        <v>-48916.277000000002</v>
      </c>
      <c r="GM1263">
        <v>10106.041999999999</v>
      </c>
      <c r="GN1263">
        <v>-1515.9059999999999</v>
      </c>
      <c r="GQ1263">
        <v>3607262.8</v>
      </c>
      <c r="GR1263">
        <v>-1153051.6000000001</v>
      </c>
      <c r="GS1263">
        <v>-1153051.6000000001</v>
      </c>
      <c r="HA1263">
        <v>-28718.256000000001</v>
      </c>
      <c r="HB1263">
        <v>-4282.6049999999996</v>
      </c>
      <c r="HE1263">
        <v>-1186052.5</v>
      </c>
      <c r="HG1263">
        <v>14229481</v>
      </c>
    </row>
    <row r="1264" spans="1:215" x14ac:dyDescent="0.25">
      <c r="A1264">
        <v>91</v>
      </c>
      <c r="B1264" t="s">
        <v>1176</v>
      </c>
      <c r="C1264">
        <v>2001</v>
      </c>
      <c r="E1264" t="s">
        <v>1177</v>
      </c>
      <c r="F1264">
        <v>1946</v>
      </c>
      <c r="G1264">
        <v>0</v>
      </c>
      <c r="I1264">
        <v>0</v>
      </c>
      <c r="J1264" t="s">
        <v>1178</v>
      </c>
      <c r="K1264" t="s">
        <v>1179</v>
      </c>
      <c r="L1264" t="s">
        <v>1179</v>
      </c>
      <c r="M1264">
        <v>1</v>
      </c>
      <c r="N1264" t="s">
        <v>615</v>
      </c>
      <c r="O1264">
        <v>1</v>
      </c>
      <c r="P1264" t="s">
        <v>616</v>
      </c>
      <c r="Q1264" t="s">
        <v>626</v>
      </c>
      <c r="R1264">
        <v>2</v>
      </c>
      <c r="S1264">
        <v>1</v>
      </c>
      <c r="T1264" s="60">
        <v>37072</v>
      </c>
      <c r="U1264" s="60">
        <v>36891</v>
      </c>
      <c r="V1264" s="60">
        <v>36891</v>
      </c>
      <c r="BP1264" s="60">
        <v>36891</v>
      </c>
      <c r="BQ1264">
        <v>41739600</v>
      </c>
      <c r="BR1264">
        <v>42783900</v>
      </c>
      <c r="BS1264">
        <v>0.97600001000000003</v>
      </c>
      <c r="BT1264">
        <v>1044300</v>
      </c>
      <c r="BV1264">
        <v>6195900</v>
      </c>
      <c r="BW1264">
        <v>681500</v>
      </c>
      <c r="BX1264">
        <v>0.94599997999999996</v>
      </c>
      <c r="BY1264">
        <v>0</v>
      </c>
      <c r="BZ1264">
        <v>0</v>
      </c>
      <c r="CA1264">
        <v>0</v>
      </c>
      <c r="CC1264">
        <v>-8.1000000000000003E-2</v>
      </c>
      <c r="CE1264">
        <v>7.1999996999999996E-2</v>
      </c>
      <c r="CG1264">
        <v>0.11600000000000001</v>
      </c>
      <c r="CS1264">
        <v>0</v>
      </c>
      <c r="CT1264">
        <v>0</v>
      </c>
      <c r="CU1264">
        <v>0</v>
      </c>
      <c r="CV1264">
        <v>0.5</v>
      </c>
      <c r="CW1264">
        <v>0.35299998999999999</v>
      </c>
      <c r="CX1264">
        <v>0.14699999999999999</v>
      </c>
      <c r="CY1264">
        <v>0.29599999999999999</v>
      </c>
      <c r="CZ1264">
        <v>0</v>
      </c>
      <c r="DA1264">
        <v>0</v>
      </c>
      <c r="DB1264">
        <v>5.0999998999999997E-2</v>
      </c>
      <c r="DC1264">
        <v>4.1999999000000003E-2</v>
      </c>
      <c r="DD1264">
        <v>0.111</v>
      </c>
      <c r="DE1264">
        <v>0</v>
      </c>
      <c r="DF1264">
        <v>2002</v>
      </c>
      <c r="DH1264">
        <v>0</v>
      </c>
      <c r="DJ1264">
        <v>0</v>
      </c>
      <c r="DK1264">
        <v>0</v>
      </c>
      <c r="DR1264">
        <v>0</v>
      </c>
      <c r="DS1264">
        <v>0</v>
      </c>
      <c r="DT1264">
        <v>0</v>
      </c>
      <c r="DU1264">
        <v>0</v>
      </c>
      <c r="DV1264">
        <v>160482</v>
      </c>
      <c r="DW1264">
        <v>6253965</v>
      </c>
      <c r="DZ1264">
        <v>38.971001000000001</v>
      </c>
      <c r="EA1264">
        <v>50111</v>
      </c>
      <c r="EC1264">
        <v>85216</v>
      </c>
      <c r="ED1264">
        <v>1514491</v>
      </c>
      <c r="EF1264">
        <v>17.771999000000001</v>
      </c>
      <c r="EG1264">
        <v>85216</v>
      </c>
      <c r="ES1264">
        <v>0</v>
      </c>
      <c r="EV1264">
        <v>295809</v>
      </c>
      <c r="EW1264">
        <v>0</v>
      </c>
      <c r="EX1264">
        <v>0</v>
      </c>
      <c r="FB1264">
        <v>17465900</v>
      </c>
      <c r="FP1264">
        <v>370165.59</v>
      </c>
      <c r="FQ1264">
        <v>639010.75</v>
      </c>
      <c r="FV1264">
        <v>20278.203000000001</v>
      </c>
      <c r="FW1264">
        <v>1029454.6</v>
      </c>
      <c r="FX1264">
        <v>-4018479.5</v>
      </c>
      <c r="GB1264">
        <v>867778.81</v>
      </c>
      <c r="GL1264">
        <v>-315816.53000000003</v>
      </c>
      <c r="GP1264">
        <v>603.38098000000002</v>
      </c>
      <c r="GQ1264">
        <v>-2436459.2999999998</v>
      </c>
      <c r="GR1264">
        <v>-1578497.3</v>
      </c>
      <c r="GS1264">
        <v>-1568808.6</v>
      </c>
      <c r="GU1264">
        <v>-9688.5409999999993</v>
      </c>
      <c r="HA1264">
        <v>-46243.699000000001</v>
      </c>
      <c r="HB1264">
        <v>-25374.817999999999</v>
      </c>
      <c r="HE1264">
        <v>-1650115.8</v>
      </c>
      <c r="HG1264">
        <v>37405696</v>
      </c>
    </row>
    <row r="1265" spans="1:215" x14ac:dyDescent="0.25">
      <c r="A1265">
        <v>91</v>
      </c>
      <c r="B1265" t="s">
        <v>1176</v>
      </c>
      <c r="C1265">
        <v>2002</v>
      </c>
      <c r="E1265" t="s">
        <v>1177</v>
      </c>
      <c r="F1265">
        <v>1946</v>
      </c>
      <c r="G1265">
        <v>0</v>
      </c>
      <c r="I1265">
        <v>0</v>
      </c>
      <c r="J1265" t="s">
        <v>1178</v>
      </c>
      <c r="K1265" t="s">
        <v>1179</v>
      </c>
      <c r="L1265" t="s">
        <v>1179</v>
      </c>
      <c r="M1265">
        <v>1</v>
      </c>
      <c r="N1265" t="s">
        <v>615</v>
      </c>
      <c r="O1265">
        <v>1</v>
      </c>
      <c r="P1265" t="s">
        <v>616</v>
      </c>
      <c r="Q1265" t="s">
        <v>626</v>
      </c>
      <c r="R1265">
        <v>2</v>
      </c>
      <c r="S1265">
        <v>1</v>
      </c>
      <c r="T1265" s="60">
        <v>37437</v>
      </c>
      <c r="U1265" s="60">
        <v>37256</v>
      </c>
      <c r="V1265" s="60">
        <v>37256</v>
      </c>
      <c r="W1265" t="s">
        <v>201</v>
      </c>
      <c r="X1265" t="s">
        <v>1180</v>
      </c>
      <c r="Y1265" t="s">
        <v>627</v>
      </c>
      <c r="Z1265">
        <v>3.5000000000000003E-2</v>
      </c>
      <c r="AA1265">
        <v>7.9999998000000003E-2</v>
      </c>
      <c r="AB1265">
        <v>1</v>
      </c>
      <c r="AC1265">
        <v>0</v>
      </c>
      <c r="AD1265">
        <v>4</v>
      </c>
      <c r="AE1265">
        <v>1</v>
      </c>
      <c r="AF1265">
        <v>3</v>
      </c>
      <c r="AG1265">
        <v>26</v>
      </c>
      <c r="BP1265" s="60">
        <v>37256</v>
      </c>
      <c r="BQ1265">
        <v>39772700</v>
      </c>
      <c r="BR1265">
        <v>37258300</v>
      </c>
      <c r="BS1265">
        <v>1.0669998999999999</v>
      </c>
      <c r="BT1265">
        <v>-2514400</v>
      </c>
      <c r="BV1265">
        <v>6254000</v>
      </c>
      <c r="BW1265">
        <v>665900</v>
      </c>
      <c r="BX1265">
        <v>0.97400003999999996</v>
      </c>
      <c r="BY1265">
        <v>0</v>
      </c>
      <c r="BZ1265">
        <v>0</v>
      </c>
      <c r="CA1265">
        <v>0</v>
      </c>
      <c r="CC1265">
        <v>-6.4000003E-2</v>
      </c>
      <c r="CE1265">
        <v>0.01</v>
      </c>
      <c r="CG1265">
        <v>6.1999999E-2</v>
      </c>
      <c r="CS1265">
        <v>0</v>
      </c>
      <c r="CT1265">
        <v>0</v>
      </c>
      <c r="CU1265">
        <v>0</v>
      </c>
      <c r="CV1265">
        <v>0.50599998000000002</v>
      </c>
      <c r="CW1265">
        <v>0.34200001000000002</v>
      </c>
      <c r="CX1265">
        <v>0.16399999000000001</v>
      </c>
      <c r="CY1265">
        <v>0.28699999999999998</v>
      </c>
      <c r="CZ1265">
        <v>0</v>
      </c>
      <c r="DA1265">
        <v>0</v>
      </c>
      <c r="DB1265">
        <v>4.8000000000000001E-2</v>
      </c>
      <c r="DC1265">
        <v>6.1999999E-2</v>
      </c>
      <c r="DD1265">
        <v>9.6999995000000006E-2</v>
      </c>
      <c r="DE1265">
        <v>0</v>
      </c>
      <c r="DF1265">
        <v>2003</v>
      </c>
      <c r="DH1265">
        <v>0</v>
      </c>
      <c r="DJ1265">
        <v>0</v>
      </c>
      <c r="DK1265">
        <v>0</v>
      </c>
      <c r="DR1265">
        <v>0</v>
      </c>
      <c r="DS1265">
        <v>0</v>
      </c>
      <c r="DT1265">
        <v>0</v>
      </c>
      <c r="DU1265">
        <v>0</v>
      </c>
      <c r="DV1265">
        <v>159287</v>
      </c>
      <c r="DW1265">
        <v>6383475</v>
      </c>
      <c r="DZ1265">
        <v>40.075001</v>
      </c>
      <c r="EA1265">
        <v>53328</v>
      </c>
      <c r="EC1265">
        <v>89482</v>
      </c>
      <c r="ED1265">
        <v>1722865</v>
      </c>
      <c r="EF1265">
        <v>19.254000000000001</v>
      </c>
      <c r="EG1265">
        <v>89482</v>
      </c>
      <c r="ES1265">
        <v>0</v>
      </c>
      <c r="EV1265">
        <v>302097</v>
      </c>
      <c r="EW1265">
        <v>0</v>
      </c>
      <c r="EX1265">
        <v>0</v>
      </c>
      <c r="FB1265">
        <v>19339000</v>
      </c>
      <c r="FP1265">
        <v>391542.22</v>
      </c>
      <c r="FQ1265">
        <v>989078.94</v>
      </c>
      <c r="FV1265">
        <v>20939.072</v>
      </c>
      <c r="FW1265">
        <v>1401560.3</v>
      </c>
      <c r="FX1265">
        <v>-3192613</v>
      </c>
      <c r="GB1265">
        <v>983556.88</v>
      </c>
      <c r="GL1265">
        <v>-213256.22</v>
      </c>
      <c r="GP1265">
        <v>257.15499999999997</v>
      </c>
      <c r="GQ1265">
        <v>-1020495</v>
      </c>
      <c r="GR1265">
        <v>-1688072.9</v>
      </c>
      <c r="GS1265">
        <v>-1677951.3</v>
      </c>
      <c r="GU1265">
        <v>-10121.636</v>
      </c>
      <c r="HA1265">
        <v>-46086.91</v>
      </c>
      <c r="HB1265">
        <v>-17456.752</v>
      </c>
      <c r="HE1265">
        <v>-1751616.5</v>
      </c>
      <c r="HG1265">
        <v>34633588</v>
      </c>
    </row>
    <row r="1266" spans="1:215" x14ac:dyDescent="0.25">
      <c r="A1266">
        <v>91</v>
      </c>
      <c r="B1266" t="s">
        <v>1176</v>
      </c>
      <c r="C1266">
        <v>2003</v>
      </c>
      <c r="E1266" t="s">
        <v>1177</v>
      </c>
      <c r="F1266">
        <v>1946</v>
      </c>
      <c r="G1266">
        <v>0</v>
      </c>
      <c r="I1266">
        <v>0</v>
      </c>
      <c r="J1266" t="s">
        <v>1178</v>
      </c>
      <c r="K1266" t="s">
        <v>1179</v>
      </c>
      <c r="L1266" t="s">
        <v>1179</v>
      </c>
      <c r="M1266">
        <v>1</v>
      </c>
      <c r="N1266" t="s">
        <v>615</v>
      </c>
      <c r="O1266">
        <v>1</v>
      </c>
      <c r="P1266" t="s">
        <v>616</v>
      </c>
      <c r="Q1266" t="s">
        <v>626</v>
      </c>
      <c r="R1266">
        <v>2</v>
      </c>
      <c r="S1266">
        <v>1</v>
      </c>
      <c r="T1266" s="60">
        <v>37802</v>
      </c>
      <c r="U1266" s="60">
        <v>37621</v>
      </c>
      <c r="V1266" s="60">
        <v>37621</v>
      </c>
      <c r="W1266" t="s">
        <v>201</v>
      </c>
      <c r="X1266" t="s">
        <v>1180</v>
      </c>
      <c r="Y1266" t="s">
        <v>627</v>
      </c>
      <c r="Z1266">
        <v>3.5000000000000003E-2</v>
      </c>
      <c r="AA1266">
        <v>7.9999998000000003E-2</v>
      </c>
      <c r="AB1266">
        <v>1</v>
      </c>
      <c r="AC1266">
        <v>0</v>
      </c>
      <c r="AD1266">
        <v>4</v>
      </c>
      <c r="AE1266">
        <v>1</v>
      </c>
      <c r="AF1266">
        <v>3</v>
      </c>
      <c r="AG1266">
        <v>25</v>
      </c>
      <c r="BP1266" s="60">
        <v>37621</v>
      </c>
      <c r="BQ1266">
        <v>35446900</v>
      </c>
      <c r="BR1266">
        <v>38947000</v>
      </c>
      <c r="BS1266">
        <v>0.91000002999999996</v>
      </c>
      <c r="BT1266">
        <v>3500100</v>
      </c>
      <c r="BV1266">
        <v>6383500</v>
      </c>
      <c r="BW1266">
        <v>537400</v>
      </c>
      <c r="BX1266">
        <v>0.99699998000000001</v>
      </c>
      <c r="BY1266">
        <v>0</v>
      </c>
      <c r="BZ1266">
        <v>0</v>
      </c>
      <c r="CA1266">
        <v>0</v>
      </c>
      <c r="CC1266">
        <v>2.7999999000000001E-2</v>
      </c>
      <c r="CE1266">
        <v>-3.9999999000000001E-2</v>
      </c>
      <c r="CG1266">
        <v>3.3000000000000002E-2</v>
      </c>
      <c r="CS1266">
        <v>0</v>
      </c>
      <c r="CT1266">
        <v>0</v>
      </c>
      <c r="CU1266">
        <v>0</v>
      </c>
      <c r="CV1266">
        <v>0.54699998999999999</v>
      </c>
      <c r="CW1266">
        <v>0.37</v>
      </c>
      <c r="CX1266">
        <v>0.17699999999999999</v>
      </c>
      <c r="CY1266">
        <v>0.24200000999999999</v>
      </c>
      <c r="CZ1266">
        <v>0</v>
      </c>
      <c r="DA1266">
        <v>0</v>
      </c>
      <c r="DB1266">
        <v>4.5000001999999997E-2</v>
      </c>
      <c r="DC1266">
        <v>6.1999999E-2</v>
      </c>
      <c r="DD1266">
        <v>0.10399999</v>
      </c>
      <c r="DE1266">
        <v>0</v>
      </c>
      <c r="DF1266">
        <v>2004</v>
      </c>
      <c r="DH1266">
        <v>0</v>
      </c>
      <c r="DJ1266">
        <v>0</v>
      </c>
      <c r="DK1266">
        <v>0</v>
      </c>
      <c r="DR1266">
        <v>0</v>
      </c>
      <c r="DS1266">
        <v>0</v>
      </c>
      <c r="DT1266">
        <v>0</v>
      </c>
      <c r="DU1266">
        <v>0</v>
      </c>
      <c r="DV1266">
        <v>153723</v>
      </c>
      <c r="DW1266">
        <v>6248550</v>
      </c>
      <c r="DZ1266">
        <v>40.647998999999999</v>
      </c>
      <c r="EA1266">
        <v>52854</v>
      </c>
      <c r="EC1266">
        <v>97777</v>
      </c>
      <c r="ED1266">
        <v>2040533</v>
      </c>
      <c r="EF1266">
        <v>20.868998999999999</v>
      </c>
      <c r="EG1266">
        <v>97777</v>
      </c>
      <c r="ES1266">
        <v>0</v>
      </c>
      <c r="EV1266">
        <v>304354</v>
      </c>
      <c r="EW1266">
        <v>0</v>
      </c>
      <c r="EX1266">
        <v>0</v>
      </c>
      <c r="FB1266">
        <v>23625900</v>
      </c>
      <c r="FP1266">
        <v>400988.56</v>
      </c>
      <c r="FQ1266">
        <v>2578989.2999999998</v>
      </c>
      <c r="FV1266">
        <v>21436.991999999998</v>
      </c>
      <c r="FW1266">
        <v>3001414.8</v>
      </c>
      <c r="FX1266">
        <v>846968.63</v>
      </c>
      <c r="GB1266">
        <v>817188.44</v>
      </c>
      <c r="GL1266">
        <v>-198448.73</v>
      </c>
      <c r="GP1266">
        <v>282.12601000000001</v>
      </c>
      <c r="GQ1266">
        <v>4467405</v>
      </c>
      <c r="GR1266">
        <v>-2000324.3</v>
      </c>
      <c r="GS1266">
        <v>-1994401.5</v>
      </c>
      <c r="GU1266">
        <v>-5922.665</v>
      </c>
      <c r="HA1266">
        <v>-42640.296999999999</v>
      </c>
      <c r="HB1266">
        <v>-16784.815999999999</v>
      </c>
      <c r="HE1266">
        <v>-2059749.3</v>
      </c>
      <c r="HG1266">
        <v>37041244</v>
      </c>
    </row>
    <row r="1267" spans="1:215" x14ac:dyDescent="0.25">
      <c r="A1267">
        <v>91</v>
      </c>
      <c r="B1267" t="s">
        <v>1176</v>
      </c>
      <c r="C1267">
        <v>2004</v>
      </c>
      <c r="E1267" t="s">
        <v>1177</v>
      </c>
      <c r="F1267">
        <v>1946</v>
      </c>
      <c r="G1267">
        <v>0</v>
      </c>
      <c r="I1267">
        <v>0</v>
      </c>
      <c r="J1267" t="s">
        <v>1178</v>
      </c>
      <c r="K1267" t="s">
        <v>1179</v>
      </c>
      <c r="L1267" t="s">
        <v>1179</v>
      </c>
      <c r="M1267">
        <v>1</v>
      </c>
      <c r="N1267" t="s">
        <v>615</v>
      </c>
      <c r="O1267">
        <v>1</v>
      </c>
      <c r="P1267" t="s">
        <v>616</v>
      </c>
      <c r="Q1267" t="s">
        <v>626</v>
      </c>
      <c r="R1267">
        <v>2</v>
      </c>
      <c r="S1267">
        <v>1</v>
      </c>
      <c r="T1267" s="60">
        <v>38168</v>
      </c>
      <c r="U1267" s="60">
        <v>37986</v>
      </c>
      <c r="V1267" s="60">
        <v>37986</v>
      </c>
      <c r="W1267" t="s">
        <v>201</v>
      </c>
      <c r="X1267" t="s">
        <v>1181</v>
      </c>
      <c r="Y1267" t="s">
        <v>627</v>
      </c>
      <c r="Z1267">
        <v>2.9999998999999999E-2</v>
      </c>
      <c r="AA1267">
        <v>7.9999998000000003E-2</v>
      </c>
      <c r="AB1267">
        <v>1</v>
      </c>
      <c r="AC1267">
        <v>0</v>
      </c>
      <c r="AD1267">
        <v>4</v>
      </c>
      <c r="AE1267">
        <v>1</v>
      </c>
      <c r="AF1267">
        <v>3</v>
      </c>
      <c r="AG1267">
        <v>24</v>
      </c>
      <c r="BP1267" s="60">
        <v>37986</v>
      </c>
      <c r="BQ1267">
        <v>42753300</v>
      </c>
      <c r="BR1267">
        <v>44078100</v>
      </c>
      <c r="BS1267">
        <v>0.97000003000000001</v>
      </c>
      <c r="BT1267">
        <v>1324800</v>
      </c>
      <c r="BV1267">
        <v>6248500</v>
      </c>
      <c r="BW1267">
        <v>364800</v>
      </c>
      <c r="BX1267">
        <v>0.99699998000000001</v>
      </c>
      <c r="BY1267">
        <v>0</v>
      </c>
      <c r="BZ1267">
        <v>0</v>
      </c>
      <c r="CA1267">
        <v>0</v>
      </c>
      <c r="CC1267">
        <v>0.18000000999999999</v>
      </c>
      <c r="CE1267">
        <v>4.3999999999999997E-2</v>
      </c>
      <c r="CG1267">
        <v>4.5999999999999999E-2</v>
      </c>
      <c r="CS1267">
        <v>0</v>
      </c>
      <c r="CT1267">
        <v>0</v>
      </c>
      <c r="CU1267">
        <v>0</v>
      </c>
      <c r="CV1267">
        <v>0.54300004000000002</v>
      </c>
      <c r="CW1267">
        <v>0.34200001000000002</v>
      </c>
      <c r="CX1267">
        <v>0.20100001000000001</v>
      </c>
      <c r="CY1267">
        <v>0.27399999000000003</v>
      </c>
      <c r="CZ1267">
        <v>0</v>
      </c>
      <c r="DA1267">
        <v>0</v>
      </c>
      <c r="DB1267">
        <v>3.9000000999999999E-2</v>
      </c>
      <c r="DC1267">
        <v>5.3000002999999997E-2</v>
      </c>
      <c r="DD1267">
        <v>9.1000005999999994E-2</v>
      </c>
      <c r="DE1267">
        <v>0</v>
      </c>
      <c r="DF1267">
        <v>2005</v>
      </c>
      <c r="DH1267">
        <v>0</v>
      </c>
      <c r="DJ1267">
        <v>0</v>
      </c>
      <c r="DK1267">
        <v>0</v>
      </c>
      <c r="DR1267">
        <v>0</v>
      </c>
      <c r="DS1267">
        <v>0</v>
      </c>
      <c r="DT1267">
        <v>0</v>
      </c>
      <c r="DU1267">
        <v>0</v>
      </c>
      <c r="DV1267">
        <v>142635</v>
      </c>
      <c r="DW1267">
        <v>6306447</v>
      </c>
      <c r="DZ1267">
        <v>44.214001000000003</v>
      </c>
      <c r="EA1267">
        <v>61732</v>
      </c>
      <c r="EC1267">
        <v>101668</v>
      </c>
      <c r="ED1267">
        <v>2154856</v>
      </c>
      <c r="EF1267">
        <v>21.195</v>
      </c>
      <c r="EG1267">
        <v>101668</v>
      </c>
      <c r="ES1267">
        <v>0</v>
      </c>
      <c r="EV1267">
        <v>306035</v>
      </c>
      <c r="EW1267">
        <v>0</v>
      </c>
      <c r="EX1267">
        <v>0</v>
      </c>
      <c r="FB1267">
        <v>24964600</v>
      </c>
      <c r="FP1267">
        <v>185693.02</v>
      </c>
      <c r="FQ1267">
        <v>3164219</v>
      </c>
      <c r="FV1267">
        <v>23763.184000000001</v>
      </c>
      <c r="FW1267">
        <v>3373675.3</v>
      </c>
      <c r="FX1267">
        <v>6327231</v>
      </c>
      <c r="GB1267">
        <v>1074111.8999999999</v>
      </c>
      <c r="GL1267">
        <v>-219148.97</v>
      </c>
      <c r="GP1267">
        <v>330.24301000000003</v>
      </c>
      <c r="GQ1267">
        <v>10556199</v>
      </c>
      <c r="GR1267">
        <v>-2518986</v>
      </c>
      <c r="GS1267">
        <v>-2510376</v>
      </c>
      <c r="GU1267">
        <v>-8610.1620999999996</v>
      </c>
      <c r="HA1267">
        <v>-42193.52</v>
      </c>
      <c r="HB1267">
        <v>-24874.201000000001</v>
      </c>
      <c r="HE1267">
        <v>-2586053.7999999998</v>
      </c>
      <c r="HG1267">
        <v>45011388</v>
      </c>
    </row>
    <row r="1268" spans="1:215" x14ac:dyDescent="0.25">
      <c r="A1268">
        <v>91</v>
      </c>
      <c r="B1268" t="s">
        <v>1176</v>
      </c>
      <c r="C1268">
        <v>2005</v>
      </c>
      <c r="E1268" t="s">
        <v>1177</v>
      </c>
      <c r="F1268">
        <v>1946</v>
      </c>
      <c r="G1268">
        <v>0</v>
      </c>
      <c r="I1268">
        <v>0</v>
      </c>
      <c r="J1268" t="s">
        <v>1178</v>
      </c>
      <c r="K1268" t="s">
        <v>1179</v>
      </c>
      <c r="L1268" t="s">
        <v>1179</v>
      </c>
      <c r="M1268">
        <v>1</v>
      </c>
      <c r="N1268" t="s">
        <v>615</v>
      </c>
      <c r="O1268">
        <v>1</v>
      </c>
      <c r="P1268" t="s">
        <v>616</v>
      </c>
      <c r="Q1268" t="s">
        <v>626</v>
      </c>
      <c r="R1268">
        <v>2</v>
      </c>
      <c r="S1268">
        <v>1</v>
      </c>
      <c r="T1268" s="60">
        <v>38533</v>
      </c>
      <c r="U1268" s="60">
        <v>38352</v>
      </c>
      <c r="V1268" s="60">
        <v>38352</v>
      </c>
      <c r="W1268" t="s">
        <v>201</v>
      </c>
      <c r="X1268" t="s">
        <v>1182</v>
      </c>
      <c r="Y1268" t="s">
        <v>627</v>
      </c>
      <c r="Z1268">
        <v>3.2499999000000002E-2</v>
      </c>
      <c r="AA1268">
        <v>7.9999998000000003E-2</v>
      </c>
      <c r="AB1268">
        <v>1</v>
      </c>
      <c r="AC1268">
        <v>0</v>
      </c>
      <c r="AD1268">
        <v>4</v>
      </c>
      <c r="AE1268">
        <v>1</v>
      </c>
      <c r="AF1268">
        <v>3</v>
      </c>
      <c r="AG1268">
        <v>23</v>
      </c>
      <c r="BP1268" s="60">
        <v>38352</v>
      </c>
      <c r="BQ1268">
        <v>45581100</v>
      </c>
      <c r="BR1268">
        <v>47398600</v>
      </c>
      <c r="BS1268">
        <v>0.96199995000000005</v>
      </c>
      <c r="BT1268">
        <v>1817500</v>
      </c>
      <c r="BV1268">
        <v>6772400</v>
      </c>
      <c r="BW1268">
        <v>488500</v>
      </c>
      <c r="BX1268">
        <v>1.008</v>
      </c>
      <c r="BY1268">
        <v>0</v>
      </c>
      <c r="BZ1268">
        <v>0</v>
      </c>
      <c r="CA1268">
        <v>0</v>
      </c>
      <c r="CC1268">
        <v>0.13699998999999999</v>
      </c>
      <c r="CE1268">
        <v>0.11300001</v>
      </c>
      <c r="CG1268">
        <v>3.5000000000000003E-2</v>
      </c>
      <c r="CS1268">
        <v>0</v>
      </c>
      <c r="CT1268">
        <v>0</v>
      </c>
      <c r="CU1268">
        <v>0</v>
      </c>
      <c r="CV1268">
        <v>0.53099996000000005</v>
      </c>
      <c r="CW1268">
        <v>0.32200000000000001</v>
      </c>
      <c r="CX1268">
        <v>0.20899999</v>
      </c>
      <c r="CY1268">
        <v>0.27500001000000002</v>
      </c>
      <c r="CZ1268">
        <v>0</v>
      </c>
      <c r="DA1268">
        <v>0</v>
      </c>
      <c r="DB1268">
        <v>5.5E-2</v>
      </c>
      <c r="DC1268">
        <v>5.5999998000000002E-2</v>
      </c>
      <c r="DD1268">
        <v>8.3000004000000002E-2</v>
      </c>
      <c r="DE1268">
        <v>0</v>
      </c>
      <c r="DF1268">
        <v>2006</v>
      </c>
      <c r="DH1268">
        <v>0</v>
      </c>
      <c r="DJ1268">
        <v>0</v>
      </c>
      <c r="DK1268">
        <v>0</v>
      </c>
      <c r="DR1268">
        <v>0</v>
      </c>
      <c r="DS1268">
        <v>0</v>
      </c>
      <c r="DT1268">
        <v>0</v>
      </c>
      <c r="DU1268">
        <v>0</v>
      </c>
      <c r="DV1268">
        <v>156501</v>
      </c>
      <c r="DW1268">
        <v>6791891</v>
      </c>
      <c r="DX1268">
        <v>47.099997999999999</v>
      </c>
      <c r="DY1268">
        <v>12</v>
      </c>
      <c r="DZ1268">
        <v>44.140999000000001</v>
      </c>
      <c r="EA1268">
        <v>58990</v>
      </c>
      <c r="EC1268">
        <v>119267</v>
      </c>
      <c r="ED1268">
        <v>2267198</v>
      </c>
      <c r="EF1268">
        <v>22.027999999999999</v>
      </c>
      <c r="EG1268">
        <v>119267</v>
      </c>
      <c r="ES1268">
        <v>0</v>
      </c>
      <c r="EV1268">
        <v>334758</v>
      </c>
      <c r="EW1268">
        <v>0</v>
      </c>
      <c r="EX1268">
        <v>0</v>
      </c>
      <c r="FB1268">
        <v>26201900</v>
      </c>
      <c r="FP1268">
        <v>9590.2852000000003</v>
      </c>
      <c r="FQ1268">
        <v>785753.81</v>
      </c>
      <c r="FV1268">
        <v>23587.023000000001</v>
      </c>
      <c r="FW1268">
        <v>818931.13</v>
      </c>
      <c r="FX1268">
        <v>4465890.5</v>
      </c>
      <c r="GB1268">
        <v>1422708.9</v>
      </c>
      <c r="GL1268">
        <v>-215636.47</v>
      </c>
      <c r="GM1268">
        <v>106939.82</v>
      </c>
      <c r="GN1268">
        <v>-94740.835999999996</v>
      </c>
      <c r="GP1268">
        <v>327.54401000000001</v>
      </c>
      <c r="GQ1268">
        <v>6504420.5</v>
      </c>
      <c r="GR1268">
        <v>-2364401</v>
      </c>
      <c r="GS1268">
        <v>-2353828.5</v>
      </c>
      <c r="GU1268">
        <v>-10572.405000000001</v>
      </c>
      <c r="HA1268">
        <v>-60241.862999999998</v>
      </c>
      <c r="HB1268">
        <v>-27744.201000000001</v>
      </c>
      <c r="HE1268">
        <v>-2452387</v>
      </c>
      <c r="HG1268">
        <v>49063420</v>
      </c>
    </row>
    <row r="1269" spans="1:215" x14ac:dyDescent="0.25">
      <c r="A1269">
        <v>91</v>
      </c>
      <c r="B1269" t="s">
        <v>1176</v>
      </c>
      <c r="C1269">
        <v>2006</v>
      </c>
      <c r="E1269" t="s">
        <v>1177</v>
      </c>
      <c r="F1269">
        <v>1946</v>
      </c>
      <c r="G1269">
        <v>0</v>
      </c>
      <c r="I1269">
        <v>0</v>
      </c>
      <c r="J1269" t="s">
        <v>1178</v>
      </c>
      <c r="K1269" t="s">
        <v>1179</v>
      </c>
      <c r="L1269" t="s">
        <v>1179</v>
      </c>
      <c r="M1269">
        <v>1</v>
      </c>
      <c r="N1269" t="s">
        <v>615</v>
      </c>
      <c r="O1269">
        <v>1</v>
      </c>
      <c r="P1269" t="s">
        <v>616</v>
      </c>
      <c r="Q1269" t="s">
        <v>626</v>
      </c>
      <c r="R1269">
        <v>2</v>
      </c>
      <c r="S1269">
        <v>1</v>
      </c>
      <c r="T1269" s="60">
        <v>38898</v>
      </c>
      <c r="U1269" s="60">
        <v>38717</v>
      </c>
      <c r="V1269" s="60">
        <v>38717</v>
      </c>
      <c r="W1269" t="s">
        <v>1183</v>
      </c>
      <c r="X1269" t="s">
        <v>1184</v>
      </c>
      <c r="Y1269" t="s">
        <v>627</v>
      </c>
      <c r="Z1269">
        <v>2.75E-2</v>
      </c>
      <c r="AA1269">
        <v>7.9999998000000003E-2</v>
      </c>
      <c r="AB1269">
        <v>2</v>
      </c>
      <c r="AC1269">
        <v>1</v>
      </c>
      <c r="AE1269">
        <v>1</v>
      </c>
      <c r="AF1269">
        <v>3</v>
      </c>
      <c r="AG1269">
        <v>16</v>
      </c>
      <c r="BP1269" s="60">
        <v>38717</v>
      </c>
      <c r="BQ1269">
        <v>51382600</v>
      </c>
      <c r="BR1269">
        <v>49294000</v>
      </c>
      <c r="BS1269">
        <v>1.0419999</v>
      </c>
      <c r="BT1269">
        <v>-2088600</v>
      </c>
      <c r="BV1269">
        <v>6791900</v>
      </c>
      <c r="BW1269">
        <v>938600</v>
      </c>
      <c r="BX1269">
        <v>0.63400000000000001</v>
      </c>
      <c r="BY1269">
        <v>0</v>
      </c>
      <c r="BZ1269">
        <v>0</v>
      </c>
      <c r="CA1269">
        <v>0</v>
      </c>
      <c r="CC1269">
        <v>0.14300001000000001</v>
      </c>
      <c r="CE1269">
        <v>0.153</v>
      </c>
      <c r="CG1269">
        <v>8.1000000000000003E-2</v>
      </c>
      <c r="CS1269">
        <v>0</v>
      </c>
      <c r="CT1269">
        <v>0</v>
      </c>
      <c r="CU1269">
        <v>0</v>
      </c>
      <c r="CV1269">
        <v>0.52599996000000004</v>
      </c>
      <c r="CW1269">
        <v>0.30200001999999998</v>
      </c>
      <c r="CX1269">
        <v>0.22399999000000001</v>
      </c>
      <c r="CY1269">
        <v>0.27000001000000001</v>
      </c>
      <c r="CZ1269">
        <v>0</v>
      </c>
      <c r="DA1269">
        <v>0</v>
      </c>
      <c r="DB1269">
        <v>6.6000000000000003E-2</v>
      </c>
      <c r="DC1269">
        <v>5.0000001000000002E-2</v>
      </c>
      <c r="DD1269">
        <v>8.7999999999999995E-2</v>
      </c>
      <c r="DE1269">
        <v>0</v>
      </c>
      <c r="DF1269">
        <v>2007</v>
      </c>
      <c r="DH1269">
        <v>0</v>
      </c>
      <c r="DJ1269">
        <v>0</v>
      </c>
      <c r="DK1269">
        <v>0</v>
      </c>
      <c r="DR1269">
        <v>0</v>
      </c>
      <c r="DS1269">
        <v>0</v>
      </c>
      <c r="DT1269">
        <v>0</v>
      </c>
      <c r="DU1269">
        <v>0</v>
      </c>
      <c r="DV1269">
        <v>163261</v>
      </c>
      <c r="DW1269">
        <v>7326798</v>
      </c>
      <c r="DX1269">
        <v>45.799999</v>
      </c>
      <c r="DY1269">
        <v>10.3</v>
      </c>
      <c r="DZ1269">
        <v>44.877997999999998</v>
      </c>
      <c r="EA1269">
        <v>49992</v>
      </c>
      <c r="EC1269">
        <v>120222</v>
      </c>
      <c r="ED1269">
        <v>2378704</v>
      </c>
      <c r="EF1269">
        <v>22.715</v>
      </c>
      <c r="EG1269">
        <v>120222</v>
      </c>
      <c r="ES1269">
        <v>0</v>
      </c>
      <c r="EV1269">
        <v>333475</v>
      </c>
      <c r="EW1269">
        <v>0</v>
      </c>
      <c r="EX1269">
        <v>0</v>
      </c>
      <c r="FB1269">
        <v>27302800</v>
      </c>
      <c r="FP1269">
        <v>9611.6659999999993</v>
      </c>
      <c r="FQ1269">
        <v>783921.38</v>
      </c>
      <c r="FV1269">
        <v>0</v>
      </c>
      <c r="FW1269">
        <v>793533.06</v>
      </c>
      <c r="FX1269">
        <v>5669467</v>
      </c>
      <c r="GB1269">
        <v>1486731.1</v>
      </c>
      <c r="GL1269">
        <v>-257201.41</v>
      </c>
      <c r="GM1269">
        <v>225330.55</v>
      </c>
      <c r="GN1269">
        <v>-206311.31</v>
      </c>
      <c r="GP1269">
        <v>1081.6030000000001</v>
      </c>
      <c r="GQ1269">
        <v>7712630.5</v>
      </c>
      <c r="GR1269">
        <v>-2371628.5</v>
      </c>
      <c r="GS1269">
        <v>-2416931.5</v>
      </c>
      <c r="GU1269">
        <v>-5957.9750999999997</v>
      </c>
      <c r="GZ1269">
        <v>51260.796999999999</v>
      </c>
      <c r="HA1269">
        <v>-33172.836000000003</v>
      </c>
      <c r="HB1269">
        <v>-27582.756000000001</v>
      </c>
      <c r="HE1269">
        <v>-2432384.2999999998</v>
      </c>
      <c r="HG1269">
        <v>54343196</v>
      </c>
    </row>
    <row r="1270" spans="1:215" x14ac:dyDescent="0.25">
      <c r="A1270">
        <v>91</v>
      </c>
      <c r="B1270" t="s">
        <v>1176</v>
      </c>
      <c r="C1270">
        <v>2007</v>
      </c>
      <c r="E1270" t="s">
        <v>1177</v>
      </c>
      <c r="F1270">
        <v>1946</v>
      </c>
      <c r="G1270">
        <v>0</v>
      </c>
      <c r="I1270">
        <v>0</v>
      </c>
      <c r="J1270" t="s">
        <v>1178</v>
      </c>
      <c r="K1270" t="s">
        <v>1179</v>
      </c>
      <c r="L1270" t="s">
        <v>1179</v>
      </c>
      <c r="M1270">
        <v>1</v>
      </c>
      <c r="N1270" t="s">
        <v>615</v>
      </c>
      <c r="O1270">
        <v>1</v>
      </c>
      <c r="P1270" t="s">
        <v>616</v>
      </c>
      <c r="Q1270" t="s">
        <v>626</v>
      </c>
      <c r="R1270">
        <v>2</v>
      </c>
      <c r="S1270">
        <v>1</v>
      </c>
      <c r="T1270" s="60">
        <v>39263</v>
      </c>
      <c r="U1270" s="60">
        <v>39082</v>
      </c>
      <c r="V1270" s="60">
        <v>39082</v>
      </c>
      <c r="W1270" t="s">
        <v>1183</v>
      </c>
      <c r="X1270" t="s">
        <v>1185</v>
      </c>
      <c r="Y1270" t="s">
        <v>627</v>
      </c>
      <c r="Z1270">
        <v>2.75E-2</v>
      </c>
      <c r="AA1270">
        <v>7.9999998000000003E-2</v>
      </c>
      <c r="AB1270">
        <v>2</v>
      </c>
      <c r="AC1270">
        <v>1</v>
      </c>
      <c r="AE1270">
        <v>1</v>
      </c>
      <c r="AF1270">
        <v>3</v>
      </c>
      <c r="AG1270">
        <v>8</v>
      </c>
      <c r="BP1270" s="60">
        <v>39082</v>
      </c>
      <c r="BQ1270">
        <v>56616500</v>
      </c>
      <c r="BR1270">
        <v>51252900</v>
      </c>
      <c r="BS1270">
        <v>1.105</v>
      </c>
      <c r="BT1270">
        <v>-5363500</v>
      </c>
      <c r="BV1270">
        <v>7326800</v>
      </c>
      <c r="BW1270">
        <v>805700</v>
      </c>
      <c r="BX1270">
        <v>0.74000001000000004</v>
      </c>
      <c r="BY1270">
        <v>0</v>
      </c>
      <c r="BZ1270">
        <v>0</v>
      </c>
      <c r="CA1270">
        <v>0</v>
      </c>
      <c r="CC1270">
        <v>0.186</v>
      </c>
      <c r="CE1270">
        <v>0.156</v>
      </c>
      <c r="CG1270">
        <v>0.13400000000000001</v>
      </c>
      <c r="CS1270">
        <v>0</v>
      </c>
      <c r="CT1270">
        <v>0</v>
      </c>
      <c r="CU1270">
        <v>0</v>
      </c>
      <c r="CV1270">
        <v>0.50200003000000004</v>
      </c>
      <c r="CW1270">
        <v>0.28600001000000003</v>
      </c>
      <c r="CX1270">
        <v>0.21600000999999999</v>
      </c>
      <c r="CY1270">
        <v>0.26800001000000001</v>
      </c>
      <c r="CZ1270">
        <v>0</v>
      </c>
      <c r="DA1270">
        <v>0</v>
      </c>
      <c r="DB1270">
        <v>6.8000004000000003E-2</v>
      </c>
      <c r="DC1270">
        <v>5.1999996999999999E-2</v>
      </c>
      <c r="DD1270">
        <v>0.11</v>
      </c>
      <c r="DE1270">
        <v>0</v>
      </c>
      <c r="DF1270">
        <v>2008</v>
      </c>
      <c r="DG1270">
        <v>5.3305819999999997E-2</v>
      </c>
      <c r="DH1270">
        <v>1.7296499999999999E-4</v>
      </c>
      <c r="DI1270">
        <v>5.3132854E-2</v>
      </c>
      <c r="DJ1270">
        <v>0.11811362</v>
      </c>
      <c r="DK1270">
        <v>0.11828659</v>
      </c>
      <c r="DR1270">
        <v>0</v>
      </c>
      <c r="DS1270">
        <v>0</v>
      </c>
      <c r="DT1270">
        <v>0</v>
      </c>
      <c r="DU1270">
        <v>0</v>
      </c>
      <c r="DV1270">
        <v>167023</v>
      </c>
      <c r="DW1270">
        <v>7721819</v>
      </c>
      <c r="DX1270">
        <v>46</v>
      </c>
      <c r="DY1270">
        <v>10.3</v>
      </c>
      <c r="DZ1270">
        <v>46.231997999999997</v>
      </c>
      <c r="EA1270">
        <v>48420</v>
      </c>
      <c r="EC1270">
        <v>121764</v>
      </c>
      <c r="ED1270">
        <v>2521345</v>
      </c>
      <c r="EF1270">
        <v>23.608000000000001</v>
      </c>
      <c r="EG1270">
        <v>121764</v>
      </c>
      <c r="ES1270">
        <v>0</v>
      </c>
      <c r="EV1270">
        <v>337207</v>
      </c>
      <c r="EW1270">
        <v>0</v>
      </c>
      <c r="EX1270">
        <v>0</v>
      </c>
      <c r="FB1270">
        <v>28766900</v>
      </c>
      <c r="FI1270">
        <v>58945800</v>
      </c>
      <c r="FP1270">
        <v>13680.98</v>
      </c>
      <c r="FQ1270">
        <v>597372.25</v>
      </c>
      <c r="FV1270">
        <v>0</v>
      </c>
      <c r="FW1270">
        <v>611053.18999999994</v>
      </c>
      <c r="FX1270">
        <v>9146516</v>
      </c>
      <c r="GB1270">
        <v>1719358.4</v>
      </c>
      <c r="GL1270">
        <v>-297321.78000000003</v>
      </c>
      <c r="GM1270">
        <v>311568.21999999997</v>
      </c>
      <c r="GN1270">
        <v>-292024.09000000003</v>
      </c>
      <c r="GP1270">
        <v>1026.9929999999999</v>
      </c>
      <c r="GQ1270">
        <v>11200177</v>
      </c>
      <c r="GR1270">
        <v>-2574589</v>
      </c>
      <c r="GS1270">
        <v>-2568492</v>
      </c>
      <c r="GU1270">
        <v>-6096.8280999999997</v>
      </c>
      <c r="HA1270">
        <v>-41222.535000000003</v>
      </c>
      <c r="HB1270">
        <v>-35620.391000000003</v>
      </c>
      <c r="HE1270">
        <v>-2651431.7999999998</v>
      </c>
      <c r="HG1270">
        <v>62891944</v>
      </c>
    </row>
    <row r="1271" spans="1:215" x14ac:dyDescent="0.25">
      <c r="A1271">
        <v>91</v>
      </c>
      <c r="B1271" t="s">
        <v>1176</v>
      </c>
      <c r="C1271">
        <v>2008</v>
      </c>
      <c r="E1271" t="s">
        <v>1177</v>
      </c>
      <c r="F1271">
        <v>1946</v>
      </c>
      <c r="G1271">
        <v>0</v>
      </c>
      <c r="I1271">
        <v>0</v>
      </c>
      <c r="J1271" t="s">
        <v>1178</v>
      </c>
      <c r="K1271" t="s">
        <v>1179</v>
      </c>
      <c r="L1271" t="s">
        <v>1179</v>
      </c>
      <c r="M1271">
        <v>1</v>
      </c>
      <c r="N1271" t="s">
        <v>615</v>
      </c>
      <c r="O1271">
        <v>1</v>
      </c>
      <c r="P1271" t="s">
        <v>616</v>
      </c>
      <c r="Q1271" t="s">
        <v>626</v>
      </c>
      <c r="R1271">
        <v>2</v>
      </c>
      <c r="S1271">
        <v>1</v>
      </c>
      <c r="T1271" s="60">
        <v>39629</v>
      </c>
      <c r="U1271" s="60">
        <v>39447</v>
      </c>
      <c r="V1271" s="60">
        <v>39447</v>
      </c>
      <c r="W1271" t="s">
        <v>1183</v>
      </c>
      <c r="X1271" t="s">
        <v>1185</v>
      </c>
      <c r="Y1271" t="s">
        <v>627</v>
      </c>
      <c r="Z1271">
        <v>2.75E-2</v>
      </c>
      <c r="AA1271">
        <v>7.9999998000000003E-2</v>
      </c>
      <c r="AB1271">
        <v>2</v>
      </c>
      <c r="AC1271">
        <v>1</v>
      </c>
      <c r="AE1271">
        <v>1</v>
      </c>
      <c r="AF1271">
        <v>3</v>
      </c>
      <c r="AG1271">
        <v>3</v>
      </c>
      <c r="BP1271" s="60">
        <v>39447</v>
      </c>
      <c r="BQ1271">
        <v>59327800</v>
      </c>
      <c r="BR1271">
        <v>52871200</v>
      </c>
      <c r="BS1271">
        <v>1.1220000000000001</v>
      </c>
      <c r="BT1271">
        <v>-6456700</v>
      </c>
      <c r="BV1271">
        <v>7721800</v>
      </c>
      <c r="BW1271">
        <v>707400</v>
      </c>
      <c r="BX1271">
        <v>1</v>
      </c>
      <c r="BY1271">
        <v>0</v>
      </c>
      <c r="BZ1271">
        <v>0</v>
      </c>
      <c r="CA1271">
        <v>0</v>
      </c>
      <c r="CC1271">
        <v>-3.7999999E-2</v>
      </c>
      <c r="CE1271">
        <v>9.3000001999999998E-2</v>
      </c>
      <c r="CG1271">
        <v>0.11899999999999999</v>
      </c>
      <c r="CS1271">
        <v>0</v>
      </c>
      <c r="CT1271">
        <v>0</v>
      </c>
      <c r="CU1271">
        <v>0</v>
      </c>
      <c r="CV1271">
        <v>0.435</v>
      </c>
      <c r="CW1271">
        <v>0.184</v>
      </c>
      <c r="CX1271">
        <v>0.25100001999999999</v>
      </c>
      <c r="CY1271">
        <v>0.29799998</v>
      </c>
      <c r="CZ1271">
        <v>0</v>
      </c>
      <c r="DA1271">
        <v>0</v>
      </c>
      <c r="DB1271">
        <v>8.6999996999999996E-2</v>
      </c>
      <c r="DC1271">
        <v>0.01</v>
      </c>
      <c r="DD1271">
        <v>0.17</v>
      </c>
      <c r="DE1271">
        <v>0</v>
      </c>
      <c r="DF1271">
        <v>2009</v>
      </c>
      <c r="DG1271">
        <v>6.0743279999999997E-2</v>
      </c>
      <c r="DH1271">
        <v>1.6218800000000001E-4</v>
      </c>
      <c r="DI1271">
        <v>6.0581092000000003E-2</v>
      </c>
      <c r="DJ1271">
        <v>0.10965377</v>
      </c>
      <c r="DK1271">
        <v>0.10981596</v>
      </c>
      <c r="DR1271">
        <v>0</v>
      </c>
      <c r="DS1271">
        <v>0</v>
      </c>
      <c r="DT1271">
        <v>0</v>
      </c>
      <c r="DU1271">
        <v>0</v>
      </c>
      <c r="DV1271">
        <v>170569</v>
      </c>
      <c r="DW1271">
        <v>8130136</v>
      </c>
      <c r="DX1271">
        <v>46.099997999999999</v>
      </c>
      <c r="DY1271">
        <v>10.4</v>
      </c>
      <c r="DZ1271">
        <v>47.665000999999997</v>
      </c>
      <c r="EA1271">
        <v>46874</v>
      </c>
      <c r="EC1271">
        <v>124920</v>
      </c>
      <c r="ED1271">
        <v>2645767</v>
      </c>
      <c r="EF1271">
        <v>24.242000999999998</v>
      </c>
      <c r="EG1271">
        <v>124920</v>
      </c>
      <c r="ES1271">
        <v>0</v>
      </c>
      <c r="EV1271">
        <v>342363</v>
      </c>
      <c r="EW1271">
        <v>0</v>
      </c>
      <c r="EX1271">
        <v>0</v>
      </c>
      <c r="FB1271">
        <v>30141600</v>
      </c>
      <c r="FI1271">
        <v>62583400</v>
      </c>
      <c r="FP1271">
        <v>11937.361999999999</v>
      </c>
      <c r="FQ1271">
        <v>763164.81</v>
      </c>
      <c r="FV1271">
        <v>0</v>
      </c>
      <c r="FW1271">
        <v>775102.19</v>
      </c>
      <c r="FX1271">
        <v>-3963465.3</v>
      </c>
      <c r="GB1271">
        <v>1434011.4</v>
      </c>
      <c r="GL1271">
        <v>-324360.84000000003</v>
      </c>
      <c r="GM1271">
        <v>265759.94</v>
      </c>
      <c r="GN1271">
        <v>-217120.83</v>
      </c>
      <c r="GP1271">
        <v>439.50101000000001</v>
      </c>
      <c r="GQ1271">
        <v>-2029633.9</v>
      </c>
      <c r="GR1271">
        <v>-2768305.3</v>
      </c>
      <c r="GS1271">
        <v>-2756873</v>
      </c>
      <c r="GU1271">
        <v>-11432.179</v>
      </c>
      <c r="HA1271">
        <v>-50660.781000000003</v>
      </c>
      <c r="HB1271">
        <v>-33050.620999999999</v>
      </c>
      <c r="HE1271">
        <v>-2852016.8</v>
      </c>
      <c r="HG1271">
        <v>58010292</v>
      </c>
    </row>
    <row r="1272" spans="1:215" x14ac:dyDescent="0.25">
      <c r="A1272">
        <v>91</v>
      </c>
      <c r="B1272" t="s">
        <v>1176</v>
      </c>
      <c r="C1272">
        <v>2009</v>
      </c>
      <c r="E1272" t="s">
        <v>1177</v>
      </c>
      <c r="F1272">
        <v>1946</v>
      </c>
      <c r="G1272">
        <v>0</v>
      </c>
      <c r="I1272">
        <v>0</v>
      </c>
      <c r="J1272" t="s">
        <v>1178</v>
      </c>
      <c r="K1272" t="s">
        <v>1179</v>
      </c>
      <c r="L1272" t="s">
        <v>1179</v>
      </c>
      <c r="M1272">
        <v>1</v>
      </c>
      <c r="N1272" t="s">
        <v>615</v>
      </c>
      <c r="O1272">
        <v>1</v>
      </c>
      <c r="P1272" t="s">
        <v>616</v>
      </c>
      <c r="Q1272" t="s">
        <v>626</v>
      </c>
      <c r="R1272">
        <v>2</v>
      </c>
      <c r="S1272">
        <v>1</v>
      </c>
      <c r="T1272" s="60">
        <v>39994</v>
      </c>
      <c r="U1272" s="60">
        <v>39813</v>
      </c>
      <c r="V1272" s="60">
        <v>39813</v>
      </c>
      <c r="W1272" t="s">
        <v>1183</v>
      </c>
      <c r="X1272" t="s">
        <v>1185</v>
      </c>
      <c r="Y1272" t="s">
        <v>627</v>
      </c>
      <c r="Z1272">
        <v>2.75E-2</v>
      </c>
      <c r="AA1272">
        <v>7.9999998000000003E-2</v>
      </c>
      <c r="AB1272">
        <v>2</v>
      </c>
      <c r="AC1272">
        <v>1</v>
      </c>
      <c r="AE1272">
        <v>1</v>
      </c>
      <c r="AF1272">
        <v>3</v>
      </c>
      <c r="AG1272">
        <v>3</v>
      </c>
      <c r="BP1272" s="60">
        <v>39813</v>
      </c>
      <c r="BQ1272">
        <v>43520600</v>
      </c>
      <c r="BR1272">
        <v>54259500</v>
      </c>
      <c r="BS1272">
        <v>0.80199999</v>
      </c>
      <c r="BT1272">
        <v>10738900</v>
      </c>
      <c r="BV1272">
        <v>8130100</v>
      </c>
      <c r="BW1272">
        <v>630800</v>
      </c>
      <c r="BX1272">
        <v>1</v>
      </c>
      <c r="BY1272">
        <v>0</v>
      </c>
      <c r="BZ1272">
        <v>0</v>
      </c>
      <c r="CA1272">
        <v>0</v>
      </c>
      <c r="CC1272">
        <v>-0.22299999000000001</v>
      </c>
      <c r="CE1272">
        <v>-3.9000000999999999E-2</v>
      </c>
      <c r="CG1272">
        <v>2.9000001000000001E-2</v>
      </c>
      <c r="CS1272">
        <v>0</v>
      </c>
      <c r="CT1272">
        <v>0</v>
      </c>
      <c r="CU1272">
        <v>0</v>
      </c>
      <c r="CV1272">
        <v>0.37200000999999999</v>
      </c>
      <c r="CW1272">
        <v>0</v>
      </c>
      <c r="CX1272">
        <v>0</v>
      </c>
      <c r="CY1272">
        <v>0.30399999</v>
      </c>
      <c r="CZ1272">
        <v>0</v>
      </c>
      <c r="DA1272">
        <v>0</v>
      </c>
      <c r="DB1272">
        <v>0.10199999999999999</v>
      </c>
      <c r="DC1272">
        <v>2.7999999000000001E-2</v>
      </c>
      <c r="DD1272">
        <v>0.17399998999999999</v>
      </c>
      <c r="DE1272">
        <v>0.02</v>
      </c>
      <c r="DF1272">
        <v>2010</v>
      </c>
      <c r="DG1272">
        <v>7.4464961999999996E-2</v>
      </c>
      <c r="DH1272">
        <v>1.5315399999999999E-4</v>
      </c>
      <c r="DI1272">
        <v>7.4311807999999993E-2</v>
      </c>
      <c r="DJ1272">
        <v>0.18444057</v>
      </c>
      <c r="DK1272">
        <v>0.18459374000000001</v>
      </c>
      <c r="DR1272">
        <v>0</v>
      </c>
      <c r="DS1272">
        <v>0</v>
      </c>
      <c r="DT1272">
        <v>0</v>
      </c>
      <c r="DU1272">
        <v>0</v>
      </c>
      <c r="DV1272">
        <v>178606</v>
      </c>
      <c r="DW1272">
        <v>8512192</v>
      </c>
      <c r="DX1272">
        <v>46.200001</v>
      </c>
      <c r="DY1272">
        <v>10.3</v>
      </c>
      <c r="DZ1272">
        <v>47.658999999999999</v>
      </c>
      <c r="EA1272">
        <v>43669</v>
      </c>
      <c r="EC1272">
        <v>128811</v>
      </c>
      <c r="ED1272">
        <v>2826252</v>
      </c>
      <c r="EF1272">
        <v>25.202998999999998</v>
      </c>
      <c r="EG1272">
        <v>128811</v>
      </c>
      <c r="ES1272">
        <v>0</v>
      </c>
      <c r="EV1272">
        <v>351086</v>
      </c>
      <c r="EW1272">
        <v>0</v>
      </c>
      <c r="EX1272">
        <v>0</v>
      </c>
      <c r="FB1272">
        <v>32074200</v>
      </c>
      <c r="FI1272">
        <v>43835100</v>
      </c>
      <c r="FP1272">
        <v>8452.0303000000004</v>
      </c>
      <c r="FQ1272">
        <v>649706.88</v>
      </c>
      <c r="FV1272">
        <v>0</v>
      </c>
      <c r="FW1272">
        <v>658158.93999999994</v>
      </c>
      <c r="FX1272">
        <v>-13903057</v>
      </c>
      <c r="GB1272">
        <v>1266202</v>
      </c>
      <c r="GL1272">
        <v>-317723.38</v>
      </c>
      <c r="GM1272">
        <v>94836.906000000003</v>
      </c>
      <c r="GN1272">
        <v>-44174.402000000002</v>
      </c>
      <c r="GP1272">
        <v>695.56500000000005</v>
      </c>
      <c r="GQ1272">
        <v>-12245062</v>
      </c>
      <c r="GR1272">
        <v>-2790218.5</v>
      </c>
      <c r="GS1272">
        <v>-2789305.5</v>
      </c>
      <c r="GU1272">
        <v>-912.84802000000002</v>
      </c>
      <c r="HA1272">
        <v>-36548.964999999997</v>
      </c>
      <c r="HB1272">
        <v>-33653.535000000003</v>
      </c>
      <c r="HE1272">
        <v>-2860421</v>
      </c>
      <c r="HG1272">
        <v>42904808</v>
      </c>
    </row>
    <row r="1273" spans="1:215" x14ac:dyDescent="0.25">
      <c r="A1273">
        <v>91</v>
      </c>
      <c r="B1273" t="s">
        <v>1176</v>
      </c>
      <c r="C1273">
        <v>2010</v>
      </c>
      <c r="E1273" t="s">
        <v>1177</v>
      </c>
      <c r="F1273">
        <v>1946</v>
      </c>
      <c r="G1273">
        <v>0</v>
      </c>
      <c r="I1273">
        <v>0</v>
      </c>
      <c r="J1273" t="s">
        <v>1178</v>
      </c>
      <c r="K1273" t="s">
        <v>1179</v>
      </c>
      <c r="L1273" t="s">
        <v>1179</v>
      </c>
      <c r="M1273">
        <v>1</v>
      </c>
      <c r="N1273" t="s">
        <v>615</v>
      </c>
      <c r="O1273">
        <v>1</v>
      </c>
      <c r="P1273" t="s">
        <v>616</v>
      </c>
      <c r="Q1273" t="s">
        <v>626</v>
      </c>
      <c r="R1273">
        <v>2</v>
      </c>
      <c r="S1273">
        <v>1</v>
      </c>
      <c r="T1273" s="60">
        <v>40359</v>
      </c>
      <c r="U1273" s="60">
        <v>40178</v>
      </c>
      <c r="V1273" s="60">
        <v>40178</v>
      </c>
      <c r="W1273" t="s">
        <v>1183</v>
      </c>
      <c r="X1273" t="s">
        <v>1185</v>
      </c>
      <c r="Y1273" t="s">
        <v>627</v>
      </c>
      <c r="Z1273">
        <v>2.75E-2</v>
      </c>
      <c r="AA1273">
        <v>7.9999998000000003E-2</v>
      </c>
      <c r="AB1273">
        <v>2</v>
      </c>
      <c r="AC1273">
        <v>1</v>
      </c>
      <c r="AE1273">
        <v>1</v>
      </c>
      <c r="AF1273">
        <v>3</v>
      </c>
      <c r="AG1273">
        <v>30</v>
      </c>
      <c r="BP1273" s="60">
        <v>40178</v>
      </c>
      <c r="BQ1273">
        <v>48729200</v>
      </c>
      <c r="BR1273">
        <v>56810600</v>
      </c>
      <c r="BS1273">
        <v>0.85800003999999996</v>
      </c>
      <c r="BT1273">
        <v>8081400</v>
      </c>
      <c r="BV1273">
        <v>8512200</v>
      </c>
      <c r="BW1273">
        <v>472400</v>
      </c>
      <c r="BX1273">
        <v>1</v>
      </c>
      <c r="BY1273">
        <v>0</v>
      </c>
      <c r="BZ1273">
        <v>0</v>
      </c>
      <c r="CA1273">
        <v>0</v>
      </c>
      <c r="CC1273">
        <v>0.17</v>
      </c>
      <c r="CE1273">
        <v>-4.1999999000000003E-2</v>
      </c>
      <c r="CG1273">
        <v>3.5999997999999998E-2</v>
      </c>
      <c r="CJ1273">
        <v>3.4698892000000002E-2</v>
      </c>
      <c r="CS1273">
        <v>0</v>
      </c>
      <c r="CT1273">
        <v>0</v>
      </c>
      <c r="CU1273">
        <v>1</v>
      </c>
      <c r="CV1273">
        <v>0.37400000999999999</v>
      </c>
      <c r="CW1273">
        <v>0</v>
      </c>
      <c r="CX1273">
        <v>0</v>
      </c>
      <c r="CY1273">
        <v>0.25900000000000001</v>
      </c>
      <c r="CZ1273">
        <v>0</v>
      </c>
      <c r="DA1273">
        <v>0</v>
      </c>
      <c r="DB1273">
        <v>9.1000005999999994E-2</v>
      </c>
      <c r="DC1273">
        <v>4.5999999999999999E-2</v>
      </c>
      <c r="DD1273">
        <v>0.20999999</v>
      </c>
      <c r="DE1273">
        <v>0.02</v>
      </c>
      <c r="DF1273">
        <v>2011</v>
      </c>
      <c r="DG1273">
        <v>7.9610272999999995E-2</v>
      </c>
      <c r="DH1273">
        <v>1.4387300000000001E-4</v>
      </c>
      <c r="DI1273">
        <v>7.9466403000000005E-2</v>
      </c>
      <c r="DJ1273">
        <v>0.16385690999999999</v>
      </c>
      <c r="DK1273">
        <v>0.16400078000000001</v>
      </c>
      <c r="DR1273">
        <v>0</v>
      </c>
      <c r="DS1273">
        <v>0</v>
      </c>
      <c r="DT1273">
        <v>0</v>
      </c>
      <c r="DU1273">
        <v>0</v>
      </c>
      <c r="DV1273">
        <v>193569</v>
      </c>
      <c r="DW1273">
        <v>8750064</v>
      </c>
      <c r="DX1273">
        <v>46.099997999999999</v>
      </c>
      <c r="DY1273">
        <v>10.1</v>
      </c>
      <c r="DZ1273">
        <v>45.203999000000003</v>
      </c>
      <c r="EA1273">
        <v>43735</v>
      </c>
      <c r="EC1273">
        <v>132346</v>
      </c>
      <c r="ED1273">
        <v>2992048</v>
      </c>
      <c r="EF1273">
        <v>26.021000000000001</v>
      </c>
      <c r="EG1273">
        <v>132346</v>
      </c>
      <c r="ES1273">
        <v>0</v>
      </c>
      <c r="EV1273">
        <v>369650</v>
      </c>
      <c r="EW1273">
        <v>0</v>
      </c>
      <c r="EX1273">
        <v>0</v>
      </c>
      <c r="FB1273">
        <v>34005700</v>
      </c>
      <c r="FI1273">
        <v>49618700</v>
      </c>
      <c r="FP1273">
        <v>13600.476000000001</v>
      </c>
      <c r="FQ1273">
        <v>433268.44</v>
      </c>
      <c r="FV1273">
        <v>0</v>
      </c>
      <c r="FW1273">
        <v>446868.91</v>
      </c>
      <c r="FX1273">
        <v>6024087.5</v>
      </c>
      <c r="GB1273">
        <v>1536770.5</v>
      </c>
      <c r="GL1273">
        <v>-303180.40999999997</v>
      </c>
      <c r="GM1273">
        <v>31022.370999999999</v>
      </c>
      <c r="GN1273">
        <v>-10132.656999999999</v>
      </c>
      <c r="GP1273">
        <v>1323.2280000000001</v>
      </c>
      <c r="GQ1273">
        <v>7726759.5</v>
      </c>
      <c r="GR1273">
        <v>-2915568.8</v>
      </c>
      <c r="GS1273">
        <v>-2912153.8</v>
      </c>
      <c r="GU1273">
        <v>-3414.96</v>
      </c>
      <c r="HA1273">
        <v>-25692.403999999999</v>
      </c>
      <c r="HB1273">
        <v>-28512.344000000001</v>
      </c>
      <c r="HE1273">
        <v>-2969773.5</v>
      </c>
      <c r="HF1273">
        <v>23219.418000000001</v>
      </c>
      <c r="HG1273">
        <v>47685016</v>
      </c>
    </row>
    <row r="1274" spans="1:215" x14ac:dyDescent="0.25">
      <c r="A1274">
        <v>91</v>
      </c>
      <c r="B1274" t="s">
        <v>1176</v>
      </c>
      <c r="C1274">
        <v>2011</v>
      </c>
      <c r="E1274" t="s">
        <v>1177</v>
      </c>
      <c r="F1274">
        <v>1946</v>
      </c>
      <c r="G1274">
        <v>0</v>
      </c>
      <c r="I1274">
        <v>0</v>
      </c>
      <c r="J1274" t="s">
        <v>1178</v>
      </c>
      <c r="K1274" t="s">
        <v>1179</v>
      </c>
      <c r="L1274" t="s">
        <v>1179</v>
      </c>
      <c r="M1274">
        <v>1</v>
      </c>
      <c r="N1274" t="s">
        <v>615</v>
      </c>
      <c r="O1274">
        <v>1</v>
      </c>
      <c r="P1274" t="s">
        <v>616</v>
      </c>
      <c r="Q1274" t="s">
        <v>626</v>
      </c>
      <c r="R1274">
        <v>2</v>
      </c>
      <c r="S1274">
        <v>1</v>
      </c>
      <c r="T1274" s="60">
        <v>40724</v>
      </c>
      <c r="U1274" s="60">
        <v>40543</v>
      </c>
      <c r="V1274" s="60">
        <v>40543</v>
      </c>
      <c r="W1274" t="s">
        <v>1183</v>
      </c>
      <c r="X1274" t="s">
        <v>1185</v>
      </c>
      <c r="Y1274" t="s">
        <v>627</v>
      </c>
      <c r="Z1274">
        <v>2.75E-2</v>
      </c>
      <c r="AA1274">
        <v>7.9999998000000003E-2</v>
      </c>
      <c r="AB1274">
        <v>2</v>
      </c>
      <c r="AC1274">
        <v>1</v>
      </c>
      <c r="AE1274">
        <v>1</v>
      </c>
      <c r="AF1274">
        <v>3</v>
      </c>
      <c r="AG1274">
        <v>30</v>
      </c>
      <c r="BP1274" s="60">
        <v>40543</v>
      </c>
      <c r="BQ1274">
        <v>51583600</v>
      </c>
      <c r="BR1274">
        <v>59329500</v>
      </c>
      <c r="BS1274">
        <v>0.86900001999999998</v>
      </c>
      <c r="BT1274">
        <v>7746000</v>
      </c>
      <c r="BV1274">
        <v>8750100</v>
      </c>
      <c r="BW1274">
        <v>779100</v>
      </c>
      <c r="BX1274">
        <v>0.82999997999999997</v>
      </c>
      <c r="BY1274">
        <v>0</v>
      </c>
      <c r="BZ1274">
        <v>0</v>
      </c>
      <c r="CA1274">
        <v>0</v>
      </c>
      <c r="CC1274">
        <v>0.22299999000000001</v>
      </c>
      <c r="CE1274">
        <v>3.6999999999999998E-2</v>
      </c>
      <c r="CG1274">
        <v>5.0000001000000002E-2</v>
      </c>
      <c r="CJ1274">
        <v>6.4694650000000006E-2</v>
      </c>
      <c r="CS1274">
        <v>0</v>
      </c>
      <c r="CT1274">
        <v>0</v>
      </c>
      <c r="CU1274">
        <v>1</v>
      </c>
      <c r="CV1274">
        <v>0.38499999000000001</v>
      </c>
      <c r="CW1274">
        <v>0</v>
      </c>
      <c r="CX1274">
        <v>0</v>
      </c>
      <c r="CY1274">
        <v>0.23899999</v>
      </c>
      <c r="CZ1274">
        <v>0</v>
      </c>
      <c r="DA1274">
        <v>0</v>
      </c>
      <c r="DB1274">
        <v>9.6999995000000006E-2</v>
      </c>
      <c r="DC1274">
        <v>4.3000001000000003E-2</v>
      </c>
      <c r="DD1274">
        <v>0.21799999</v>
      </c>
      <c r="DE1274">
        <v>1.7999998999999999E-2</v>
      </c>
      <c r="DF1274">
        <v>2012</v>
      </c>
      <c r="DG1274">
        <v>7.9359165999999995E-2</v>
      </c>
      <c r="DH1274">
        <v>1.3554800000000001E-4</v>
      </c>
      <c r="DI1274">
        <v>7.9223625000000006E-2</v>
      </c>
      <c r="DJ1274">
        <v>0.15775734</v>
      </c>
      <c r="DK1274">
        <v>0.1578929</v>
      </c>
      <c r="DR1274">
        <v>0</v>
      </c>
      <c r="DS1274">
        <v>0</v>
      </c>
      <c r="DT1274">
        <v>0</v>
      </c>
      <c r="DU1274">
        <v>0</v>
      </c>
      <c r="DV1274">
        <v>170972</v>
      </c>
      <c r="DW1274">
        <v>8550511</v>
      </c>
      <c r="DX1274">
        <v>46.599997999999999</v>
      </c>
      <c r="DY1274">
        <v>11</v>
      </c>
      <c r="DZ1274">
        <v>50.011001999999998</v>
      </c>
      <c r="EA1274">
        <v>40507</v>
      </c>
      <c r="EC1274">
        <v>118408</v>
      </c>
      <c r="ED1274">
        <v>3218514</v>
      </c>
      <c r="EE1274">
        <v>70.599997999999999</v>
      </c>
      <c r="EF1274">
        <v>26.815999999999999</v>
      </c>
      <c r="EG1274">
        <v>118408</v>
      </c>
      <c r="ES1274">
        <v>0</v>
      </c>
      <c r="EV1274">
        <v>329887</v>
      </c>
      <c r="EW1274">
        <v>0</v>
      </c>
      <c r="EX1274">
        <v>0</v>
      </c>
      <c r="FB1274">
        <v>37016300</v>
      </c>
      <c r="FI1274">
        <v>53003600</v>
      </c>
      <c r="FP1274">
        <v>14024.484</v>
      </c>
      <c r="FQ1274">
        <v>424101.41</v>
      </c>
      <c r="FV1274">
        <v>0</v>
      </c>
      <c r="FW1274">
        <v>438125.91</v>
      </c>
      <c r="FX1274">
        <v>9875363</v>
      </c>
      <c r="GB1274">
        <v>1395464.8</v>
      </c>
      <c r="GL1274">
        <v>-338326.41</v>
      </c>
      <c r="GM1274">
        <v>6823.04</v>
      </c>
      <c r="GN1274">
        <v>-8244.8438000000006</v>
      </c>
      <c r="GP1274">
        <v>311.73498999999998</v>
      </c>
      <c r="GQ1274">
        <v>11369517</v>
      </c>
      <c r="GR1274">
        <v>-3203938.8</v>
      </c>
      <c r="GS1274">
        <v>-3196332</v>
      </c>
      <c r="GU1274">
        <v>-7606.8671999999997</v>
      </c>
      <c r="HA1274">
        <v>-26487.226999999999</v>
      </c>
      <c r="HB1274">
        <v>-29256.745999999999</v>
      </c>
      <c r="HE1274">
        <v>-3259682.8</v>
      </c>
      <c r="HG1274">
        <v>55794848</v>
      </c>
    </row>
    <row r="1275" spans="1:215" x14ac:dyDescent="0.25">
      <c r="A1275">
        <v>91</v>
      </c>
      <c r="B1275" t="s">
        <v>1176</v>
      </c>
      <c r="C1275">
        <v>2012</v>
      </c>
      <c r="E1275" t="s">
        <v>1177</v>
      </c>
      <c r="F1275">
        <v>1946</v>
      </c>
      <c r="G1275">
        <v>0</v>
      </c>
      <c r="I1275">
        <v>0</v>
      </c>
      <c r="J1275" t="s">
        <v>1178</v>
      </c>
      <c r="K1275" t="s">
        <v>1179</v>
      </c>
      <c r="L1275" t="s">
        <v>1179</v>
      </c>
      <c r="M1275">
        <v>1</v>
      </c>
      <c r="N1275" t="s">
        <v>615</v>
      </c>
      <c r="O1275">
        <v>1</v>
      </c>
      <c r="P1275" t="s">
        <v>616</v>
      </c>
      <c r="Q1275" t="s">
        <v>626</v>
      </c>
      <c r="R1275">
        <v>2</v>
      </c>
      <c r="S1275">
        <v>1</v>
      </c>
      <c r="T1275" s="60">
        <v>41090</v>
      </c>
      <c r="U1275" s="60">
        <v>40908</v>
      </c>
      <c r="V1275" s="60">
        <v>40908</v>
      </c>
      <c r="W1275" t="s">
        <v>1183</v>
      </c>
      <c r="X1275" t="s">
        <v>1185</v>
      </c>
      <c r="Y1275" t="s">
        <v>627</v>
      </c>
      <c r="Z1275">
        <v>2.75E-2</v>
      </c>
      <c r="AA1275">
        <v>7.9999998000000003E-2</v>
      </c>
      <c r="AB1275">
        <v>2</v>
      </c>
      <c r="AC1275">
        <v>1</v>
      </c>
      <c r="AE1275">
        <v>1</v>
      </c>
      <c r="AF1275">
        <v>3</v>
      </c>
      <c r="AG1275">
        <v>24</v>
      </c>
      <c r="BK1275">
        <v>3.7500000999999998E-2</v>
      </c>
      <c r="BO1275">
        <v>3.7500000999999998E-2</v>
      </c>
      <c r="BP1275" s="60">
        <v>40908</v>
      </c>
      <c r="BQ1275">
        <v>50168200</v>
      </c>
      <c r="BR1275">
        <v>61198400</v>
      </c>
      <c r="BS1275">
        <v>0.81999999000000001</v>
      </c>
      <c r="BT1275">
        <v>11030200</v>
      </c>
      <c r="BV1275">
        <v>8550500</v>
      </c>
      <c r="BW1275">
        <v>1239400</v>
      </c>
      <c r="BX1275">
        <v>0.72000003000000001</v>
      </c>
      <c r="BY1275">
        <v>0</v>
      </c>
      <c r="BZ1275">
        <v>0</v>
      </c>
      <c r="CA1275">
        <v>0</v>
      </c>
      <c r="CC1275">
        <v>1.6000001E-2</v>
      </c>
      <c r="CE1275">
        <v>0.13300000000000001</v>
      </c>
      <c r="CG1275">
        <v>1.7999998999999999E-2</v>
      </c>
      <c r="CJ1275">
        <v>7.3462464000000005E-2</v>
      </c>
      <c r="CS1275">
        <v>0</v>
      </c>
      <c r="CT1275">
        <v>0</v>
      </c>
      <c r="CU1275">
        <v>1</v>
      </c>
      <c r="CV1275">
        <v>0.34699999999999998</v>
      </c>
      <c r="CW1275">
        <v>0</v>
      </c>
      <c r="CX1275">
        <v>0</v>
      </c>
      <c r="CY1275">
        <v>0.24299999</v>
      </c>
      <c r="CZ1275">
        <v>0</v>
      </c>
      <c r="DA1275">
        <v>0</v>
      </c>
      <c r="DB1275">
        <v>0.112</v>
      </c>
      <c r="DC1275">
        <v>3.3000000000000002E-2</v>
      </c>
      <c r="DD1275">
        <v>0.24900000999999999</v>
      </c>
      <c r="DE1275">
        <v>1.6000001E-2</v>
      </c>
      <c r="DF1275">
        <v>2013</v>
      </c>
      <c r="DG1275">
        <v>8.1317111999999997E-2</v>
      </c>
      <c r="DH1275">
        <v>1.2882900000000001E-4</v>
      </c>
      <c r="DI1275">
        <v>8.1188276000000004E-2</v>
      </c>
      <c r="DJ1275">
        <v>0.16204678</v>
      </c>
      <c r="DK1275">
        <v>0.16217561</v>
      </c>
      <c r="DR1275">
        <v>0</v>
      </c>
      <c r="DS1275">
        <v>0</v>
      </c>
      <c r="DT1275">
        <v>0</v>
      </c>
      <c r="DU1275">
        <v>0</v>
      </c>
      <c r="DV1275">
        <v>167103</v>
      </c>
      <c r="DW1275">
        <v>8590879</v>
      </c>
      <c r="DX1275">
        <v>46.900002000000001</v>
      </c>
      <c r="DY1275">
        <v>11.4</v>
      </c>
      <c r="DZ1275">
        <v>51.410998999999997</v>
      </c>
      <c r="EA1275">
        <v>41871</v>
      </c>
      <c r="EC1275">
        <v>122037</v>
      </c>
      <c r="ED1275">
        <v>3395079</v>
      </c>
      <c r="EE1275">
        <v>70.800003000000004</v>
      </c>
      <c r="EF1275">
        <v>27.789000000000001</v>
      </c>
      <c r="EG1275">
        <v>122037</v>
      </c>
      <c r="ES1275">
        <v>0</v>
      </c>
      <c r="EV1275">
        <v>331011</v>
      </c>
      <c r="EW1275">
        <v>0</v>
      </c>
      <c r="EX1275">
        <v>0</v>
      </c>
      <c r="EZ1275">
        <v>1704200</v>
      </c>
      <c r="FA1275">
        <v>62700</v>
      </c>
      <c r="FB1275">
        <v>36405900</v>
      </c>
      <c r="FI1275">
        <v>51388800</v>
      </c>
      <c r="FP1275">
        <v>16534.650000000001</v>
      </c>
      <c r="FQ1275">
        <v>830123.38</v>
      </c>
      <c r="FV1275">
        <v>0</v>
      </c>
      <c r="FW1275">
        <v>846658.06</v>
      </c>
      <c r="FX1275">
        <v>-786652.25</v>
      </c>
      <c r="GB1275">
        <v>1448874.8</v>
      </c>
      <c r="GL1275">
        <v>-302690.65999999997</v>
      </c>
      <c r="GM1275">
        <v>24524.006000000001</v>
      </c>
      <c r="GN1275">
        <v>-5571.0078000000003</v>
      </c>
      <c r="GP1275">
        <v>2264.9431</v>
      </c>
      <c r="GQ1275">
        <v>1227407.8</v>
      </c>
      <c r="GR1275">
        <v>-3295709.8</v>
      </c>
      <c r="GS1275">
        <v>-3291791.8</v>
      </c>
      <c r="GU1275">
        <v>-3918.1680000000001</v>
      </c>
      <c r="HA1275">
        <v>-34020.449000000001</v>
      </c>
      <c r="HB1275">
        <v>-33102.667999999998</v>
      </c>
      <c r="HE1275">
        <v>-3362833</v>
      </c>
      <c r="HG1275">
        <v>53659424</v>
      </c>
    </row>
    <row r="1276" spans="1:215" x14ac:dyDescent="0.25">
      <c r="A1276">
        <v>91</v>
      </c>
      <c r="B1276" t="s">
        <v>1176</v>
      </c>
      <c r="C1276">
        <v>2013</v>
      </c>
      <c r="E1276" t="s">
        <v>1177</v>
      </c>
      <c r="F1276">
        <v>1946</v>
      </c>
      <c r="G1276">
        <v>0</v>
      </c>
      <c r="I1276">
        <v>0</v>
      </c>
      <c r="J1276" t="s">
        <v>1178</v>
      </c>
      <c r="K1276" t="s">
        <v>1179</v>
      </c>
      <c r="L1276" t="s">
        <v>1179</v>
      </c>
      <c r="M1276">
        <v>1</v>
      </c>
      <c r="N1276" t="s">
        <v>615</v>
      </c>
      <c r="O1276">
        <v>1</v>
      </c>
      <c r="P1276" t="s">
        <v>616</v>
      </c>
      <c r="Q1276" t="s">
        <v>626</v>
      </c>
      <c r="R1276">
        <v>2</v>
      </c>
      <c r="S1276">
        <v>1</v>
      </c>
      <c r="T1276" s="60">
        <v>41455</v>
      </c>
      <c r="U1276" s="60">
        <v>41274</v>
      </c>
      <c r="V1276" s="60">
        <v>41274</v>
      </c>
      <c r="W1276" t="s">
        <v>201</v>
      </c>
      <c r="X1276" t="s">
        <v>1185</v>
      </c>
      <c r="Y1276" t="s">
        <v>627</v>
      </c>
      <c r="Z1276">
        <v>2.75E-2</v>
      </c>
      <c r="AA1276">
        <v>7.7500000999999999E-2</v>
      </c>
      <c r="AB1276">
        <v>1</v>
      </c>
      <c r="AC1276">
        <v>1</v>
      </c>
      <c r="AE1276">
        <v>1</v>
      </c>
      <c r="AF1276">
        <v>3</v>
      </c>
      <c r="AG1276">
        <v>24</v>
      </c>
      <c r="AO1276">
        <v>56117600</v>
      </c>
      <c r="AP1276">
        <v>56117600</v>
      </c>
      <c r="AQ1276">
        <v>-2507800</v>
      </c>
      <c r="AR1276">
        <v>1</v>
      </c>
      <c r="BK1276">
        <v>3.7500000999999998E-2</v>
      </c>
      <c r="BO1276">
        <v>3.7500000999999998E-2</v>
      </c>
      <c r="BP1276" s="60">
        <v>41274</v>
      </c>
      <c r="BQ1276">
        <v>54784100</v>
      </c>
      <c r="BR1276">
        <v>60405200</v>
      </c>
      <c r="BS1276">
        <v>0.90699995</v>
      </c>
      <c r="BT1276">
        <v>5621100</v>
      </c>
      <c r="BV1276">
        <v>8590900</v>
      </c>
      <c r="BY1276">
        <v>0</v>
      </c>
      <c r="BZ1276">
        <v>0</v>
      </c>
      <c r="CA1276">
        <v>0</v>
      </c>
      <c r="CC1276">
        <v>0.127</v>
      </c>
      <c r="CE1276">
        <v>0.11899999999999999</v>
      </c>
      <c r="CG1276">
        <v>5.0000001000000002E-2</v>
      </c>
      <c r="CJ1276">
        <v>8.3999999000000006E-2</v>
      </c>
      <c r="CS1276">
        <v>0</v>
      </c>
      <c r="CT1276">
        <v>0</v>
      </c>
      <c r="CU1276">
        <v>0</v>
      </c>
      <c r="CV1276">
        <v>0.38</v>
      </c>
      <c r="CY1276">
        <v>0.252</v>
      </c>
      <c r="DB1276">
        <v>0.12</v>
      </c>
      <c r="DD1276">
        <v>0.23800001000000001</v>
      </c>
      <c r="DE1276">
        <v>0.01</v>
      </c>
      <c r="DF1276">
        <v>2014</v>
      </c>
      <c r="DG1276">
        <v>0.11230978</v>
      </c>
      <c r="DH1276">
        <v>1.81967E-4</v>
      </c>
      <c r="DI1276">
        <v>0.11212780999999999</v>
      </c>
      <c r="DJ1276">
        <v>0.16847201000000001</v>
      </c>
      <c r="DK1276">
        <v>0.16865395999999999</v>
      </c>
      <c r="DR1276">
        <v>0</v>
      </c>
      <c r="DS1276">
        <v>0</v>
      </c>
      <c r="DT1276">
        <v>0</v>
      </c>
      <c r="DU1276">
        <v>0</v>
      </c>
      <c r="DV1276">
        <v>162185</v>
      </c>
      <c r="DW1276">
        <v>8671835</v>
      </c>
      <c r="DX1276">
        <v>46.900002000000001</v>
      </c>
      <c r="DY1276">
        <v>11.5</v>
      </c>
      <c r="DZ1276">
        <v>53.469002000000003</v>
      </c>
      <c r="EA1276">
        <v>41213</v>
      </c>
      <c r="EC1276">
        <v>128117</v>
      </c>
      <c r="ED1276">
        <v>3636023</v>
      </c>
      <c r="EE1276">
        <v>70.800003000000004</v>
      </c>
      <c r="EF1276">
        <v>28.350999999999999</v>
      </c>
      <c r="EG1276">
        <v>128117</v>
      </c>
      <c r="ES1276">
        <v>0</v>
      </c>
      <c r="EV1276">
        <v>331515</v>
      </c>
      <c r="EW1276">
        <v>0</v>
      </c>
      <c r="EX1276">
        <v>0</v>
      </c>
      <c r="FB1276">
        <v>39167400</v>
      </c>
      <c r="FI1276">
        <v>56117600</v>
      </c>
      <c r="FP1276">
        <v>16985.723000000002</v>
      </c>
      <c r="FQ1276">
        <v>834161.56</v>
      </c>
      <c r="FW1276">
        <v>851147.31</v>
      </c>
      <c r="FX1276">
        <v>5784957</v>
      </c>
      <c r="GB1276">
        <v>1514640.8</v>
      </c>
      <c r="GL1276">
        <v>-374237.13</v>
      </c>
      <c r="GM1276">
        <v>26376.206999999999</v>
      </c>
      <c r="GN1276">
        <v>-3431.2350999999999</v>
      </c>
      <c r="GP1276">
        <v>1436.5709999999999</v>
      </c>
      <c r="GQ1276">
        <v>7800889.5</v>
      </c>
      <c r="GR1276">
        <v>-3556060</v>
      </c>
      <c r="GS1276">
        <v>-3551477.3</v>
      </c>
      <c r="GU1276">
        <v>-4582.7768999999998</v>
      </c>
      <c r="HA1276">
        <v>-17439.567999999999</v>
      </c>
      <c r="HB1276">
        <v>-33505.93</v>
      </c>
      <c r="HE1276">
        <v>-3607005.5</v>
      </c>
      <c r="HF1276">
        <v>625606.31000000006</v>
      </c>
      <c r="HG1276">
        <v>58478912</v>
      </c>
    </row>
    <row r="1277" spans="1:215" x14ac:dyDescent="0.25">
      <c r="A1277">
        <v>91</v>
      </c>
      <c r="B1277" t="s">
        <v>1176</v>
      </c>
      <c r="C1277">
        <v>2014</v>
      </c>
      <c r="E1277" t="s">
        <v>1177</v>
      </c>
      <c r="F1277">
        <v>1946</v>
      </c>
      <c r="G1277">
        <v>0</v>
      </c>
      <c r="I1277">
        <v>0</v>
      </c>
      <c r="J1277" t="s">
        <v>1178</v>
      </c>
      <c r="K1277" t="s">
        <v>1179</v>
      </c>
      <c r="L1277" t="s">
        <v>1179</v>
      </c>
      <c r="M1277">
        <v>1</v>
      </c>
      <c r="N1277" t="s">
        <v>615</v>
      </c>
      <c r="O1277">
        <v>1</v>
      </c>
      <c r="P1277" t="s">
        <v>616</v>
      </c>
      <c r="Q1277" t="s">
        <v>626</v>
      </c>
      <c r="R1277">
        <v>2</v>
      </c>
      <c r="S1277">
        <v>1</v>
      </c>
      <c r="T1277" s="60">
        <v>41820</v>
      </c>
      <c r="U1277" s="60">
        <v>41639</v>
      </c>
      <c r="BY1277">
        <v>0</v>
      </c>
      <c r="BZ1277">
        <v>0</v>
      </c>
      <c r="CA1277">
        <v>0</v>
      </c>
      <c r="CC1277">
        <v>0.16600001</v>
      </c>
      <c r="CE1277">
        <v>0.10100000000000001</v>
      </c>
      <c r="CG1277">
        <v>0.13800000000000001</v>
      </c>
      <c r="CJ1277">
        <v>8.2085557000000003E-2</v>
      </c>
      <c r="CS1277">
        <v>0</v>
      </c>
      <c r="CT1277">
        <v>0</v>
      </c>
      <c r="CU1277">
        <v>1</v>
      </c>
      <c r="CV1277">
        <v>0.40599998999999998</v>
      </c>
      <c r="CW1277">
        <v>0</v>
      </c>
      <c r="CX1277">
        <v>0</v>
      </c>
      <c r="CY1277">
        <v>0.20999999</v>
      </c>
      <c r="CZ1277">
        <v>0</v>
      </c>
      <c r="DA1277">
        <v>0</v>
      </c>
      <c r="DB1277">
        <v>0.10399999</v>
      </c>
      <c r="DC1277">
        <v>4.5999999999999999E-2</v>
      </c>
      <c r="DD1277">
        <v>0.22199999000000001</v>
      </c>
      <c r="DE1277">
        <v>1.2E-2</v>
      </c>
      <c r="DR1277">
        <v>0</v>
      </c>
      <c r="DS1277">
        <v>0</v>
      </c>
      <c r="DT1277">
        <v>0</v>
      </c>
      <c r="DU1277">
        <v>0</v>
      </c>
      <c r="EW1277">
        <v>0</v>
      </c>
      <c r="EX1277">
        <v>0</v>
      </c>
      <c r="FP1277">
        <v>15319.27</v>
      </c>
      <c r="FQ1277">
        <v>915236.88</v>
      </c>
      <c r="FW1277">
        <v>930556.13</v>
      </c>
      <c r="FX1277">
        <v>8845864</v>
      </c>
      <c r="GB1277">
        <v>1474709.5</v>
      </c>
      <c r="GL1277">
        <v>-453252.69</v>
      </c>
      <c r="GM1277">
        <v>17103.813999999998</v>
      </c>
      <c r="GN1277">
        <v>-2258.2791000000002</v>
      </c>
      <c r="GP1277">
        <v>4534.3071</v>
      </c>
      <c r="GQ1277">
        <v>10817257</v>
      </c>
      <c r="GR1277">
        <v>-3837870.5</v>
      </c>
      <c r="GS1277">
        <v>-3832067.5</v>
      </c>
      <c r="GU1277">
        <v>-5802.7969000000003</v>
      </c>
      <c r="HA1277">
        <v>-25560.094000000001</v>
      </c>
      <c r="HB1277">
        <v>-31247.35</v>
      </c>
      <c r="HE1277">
        <v>-3894677.8</v>
      </c>
      <c r="HG1277">
        <v>65401492</v>
      </c>
    </row>
    <row r="1278" spans="1:215" x14ac:dyDescent="0.25">
      <c r="A1278">
        <v>92</v>
      </c>
      <c r="B1278" t="s">
        <v>1186</v>
      </c>
      <c r="C1278">
        <v>2001</v>
      </c>
      <c r="E1278" t="s">
        <v>1187</v>
      </c>
      <c r="F1278">
        <v>1917</v>
      </c>
      <c r="G1278">
        <v>0</v>
      </c>
      <c r="I1278">
        <v>0</v>
      </c>
      <c r="J1278" t="s">
        <v>1188</v>
      </c>
      <c r="K1278" t="s">
        <v>1189</v>
      </c>
      <c r="L1278" t="s">
        <v>1189</v>
      </c>
      <c r="M1278">
        <v>2</v>
      </c>
      <c r="N1278" t="s">
        <v>625</v>
      </c>
      <c r="O1278">
        <v>1</v>
      </c>
      <c r="P1278" t="s">
        <v>616</v>
      </c>
      <c r="Q1278" t="s">
        <v>626</v>
      </c>
      <c r="R1278">
        <v>2</v>
      </c>
      <c r="S1278">
        <v>1</v>
      </c>
      <c r="T1278" s="60">
        <v>37072</v>
      </c>
      <c r="U1278" s="60">
        <v>37072</v>
      </c>
      <c r="V1278" s="60">
        <v>37072</v>
      </c>
      <c r="W1278" t="s">
        <v>201</v>
      </c>
      <c r="X1278" t="s">
        <v>938</v>
      </c>
      <c r="Y1278" t="s">
        <v>627</v>
      </c>
      <c r="Z1278">
        <v>3.5000000000000003E-2</v>
      </c>
      <c r="AA1278">
        <v>8.5000001000000006E-2</v>
      </c>
      <c r="AB1278">
        <v>1</v>
      </c>
      <c r="AC1278">
        <v>0</v>
      </c>
      <c r="AD1278">
        <v>5</v>
      </c>
      <c r="AE1278">
        <v>1</v>
      </c>
      <c r="AF1278">
        <v>3</v>
      </c>
      <c r="AG1278">
        <v>30</v>
      </c>
      <c r="BP1278" s="60">
        <v>37072</v>
      </c>
      <c r="BQ1278">
        <v>54783900</v>
      </c>
      <c r="BR1278">
        <v>47870900</v>
      </c>
      <c r="BS1278">
        <v>1.1440001</v>
      </c>
      <c r="BT1278">
        <v>-6913000</v>
      </c>
      <c r="BV1278">
        <v>9414900</v>
      </c>
      <c r="BW1278">
        <v>158193</v>
      </c>
      <c r="BX1278">
        <v>1</v>
      </c>
      <c r="BY1278">
        <v>0</v>
      </c>
      <c r="BZ1278">
        <v>0</v>
      </c>
      <c r="CA1278">
        <v>0</v>
      </c>
      <c r="CC1278">
        <v>-7.1999996999999996E-2</v>
      </c>
      <c r="CE1278">
        <v>5.4000000999999999E-2</v>
      </c>
      <c r="CG1278">
        <v>0.10100000000000001</v>
      </c>
      <c r="CS1278">
        <v>0</v>
      </c>
      <c r="CT1278">
        <v>0</v>
      </c>
      <c r="CU1278">
        <v>0</v>
      </c>
      <c r="CV1278">
        <v>0.59699999999999998</v>
      </c>
      <c r="CW1278">
        <v>0.433</v>
      </c>
      <c r="CX1278">
        <v>0.16399999000000001</v>
      </c>
      <c r="CY1278">
        <v>0.29899998999999999</v>
      </c>
      <c r="CZ1278">
        <v>0.27800000000000002</v>
      </c>
      <c r="DA1278">
        <v>2.1000000000000001E-2</v>
      </c>
      <c r="DB1278">
        <v>3.3000000000000002E-2</v>
      </c>
      <c r="DC1278">
        <v>2.5999998999999999E-2</v>
      </c>
      <c r="DD1278">
        <v>4.5000001999999997E-2</v>
      </c>
      <c r="DE1278">
        <v>0</v>
      </c>
      <c r="DF1278">
        <v>2003</v>
      </c>
      <c r="DG1278">
        <v>0.14300001000000001</v>
      </c>
      <c r="DH1278">
        <v>7.1000002000000006E-2</v>
      </c>
      <c r="DI1278">
        <v>7.1999996999999996E-2</v>
      </c>
      <c r="DJ1278">
        <v>-2.8299998E-2</v>
      </c>
      <c r="DK1278">
        <v>4.2700000000000002E-2</v>
      </c>
      <c r="DR1278">
        <v>0</v>
      </c>
      <c r="DS1278">
        <v>0</v>
      </c>
      <c r="DT1278">
        <v>0</v>
      </c>
      <c r="DU1278">
        <v>0</v>
      </c>
      <c r="DV1278">
        <v>243311</v>
      </c>
      <c r="DW1278">
        <v>9414884</v>
      </c>
      <c r="DX1278">
        <v>45.099997999999999</v>
      </c>
      <c r="DY1278">
        <v>12.5</v>
      </c>
      <c r="DZ1278">
        <v>38.695</v>
      </c>
      <c r="EA1278">
        <v>53979</v>
      </c>
      <c r="EC1278">
        <v>132716</v>
      </c>
      <c r="ED1278">
        <v>1871995</v>
      </c>
      <c r="EE1278">
        <v>70.5</v>
      </c>
      <c r="EF1278">
        <v>14.105</v>
      </c>
      <c r="EG1278">
        <v>120108</v>
      </c>
      <c r="EH1278">
        <v>1760219</v>
      </c>
      <c r="EI1278">
        <v>70.599997999999999</v>
      </c>
      <c r="EJ1278">
        <v>14.654999999999999</v>
      </c>
      <c r="EN1278">
        <v>5773</v>
      </c>
      <c r="EO1278">
        <v>65678</v>
      </c>
      <c r="EP1278">
        <v>6835</v>
      </c>
      <c r="ES1278">
        <v>0</v>
      </c>
      <c r="EV1278">
        <v>430006</v>
      </c>
      <c r="EW1278">
        <v>0</v>
      </c>
      <c r="EX1278">
        <v>0</v>
      </c>
      <c r="FB1278">
        <v>15755768</v>
      </c>
      <c r="FP1278">
        <v>579850</v>
      </c>
      <c r="FQ1278">
        <v>158193</v>
      </c>
      <c r="FW1278">
        <v>738043</v>
      </c>
      <c r="FX1278">
        <v>-5262885</v>
      </c>
      <c r="FZ1278">
        <v>832808</v>
      </c>
      <c r="GA1278">
        <v>446439</v>
      </c>
      <c r="GB1278">
        <v>1279247</v>
      </c>
      <c r="GC1278">
        <v>166006</v>
      </c>
      <c r="GE1278">
        <v>10398</v>
      </c>
      <c r="GG1278">
        <v>79321</v>
      </c>
      <c r="GL1278">
        <v>-143663</v>
      </c>
      <c r="GM1278">
        <v>147852</v>
      </c>
      <c r="GN1278">
        <v>-124225</v>
      </c>
      <c r="GQ1278">
        <v>-3109906</v>
      </c>
      <c r="GR1278">
        <v>-2090290</v>
      </c>
      <c r="GS1278">
        <v>-2090290</v>
      </c>
      <c r="HA1278">
        <v>-22369</v>
      </c>
      <c r="HB1278">
        <v>-31355</v>
      </c>
      <c r="HD1278">
        <v>-10867</v>
      </c>
      <c r="HE1278">
        <v>-2154861</v>
      </c>
      <c r="HG1278">
        <v>48096956</v>
      </c>
    </row>
    <row r="1279" spans="1:215" x14ac:dyDescent="0.25">
      <c r="A1279">
        <v>92</v>
      </c>
      <c r="B1279" t="s">
        <v>1186</v>
      </c>
      <c r="C1279">
        <v>2002</v>
      </c>
      <c r="E1279" t="s">
        <v>1187</v>
      </c>
      <c r="F1279">
        <v>1917</v>
      </c>
      <c r="G1279">
        <v>0</v>
      </c>
      <c r="I1279">
        <v>0</v>
      </c>
      <c r="J1279" t="s">
        <v>1188</v>
      </c>
      <c r="K1279" t="s">
        <v>1189</v>
      </c>
      <c r="L1279" t="s">
        <v>1189</v>
      </c>
      <c r="M1279">
        <v>2</v>
      </c>
      <c r="N1279" t="s">
        <v>625</v>
      </c>
      <c r="O1279">
        <v>1</v>
      </c>
      <c r="P1279" t="s">
        <v>616</v>
      </c>
      <c r="Q1279" t="s">
        <v>626</v>
      </c>
      <c r="R1279">
        <v>2</v>
      </c>
      <c r="S1279">
        <v>1</v>
      </c>
      <c r="T1279" s="60">
        <v>37437</v>
      </c>
      <c r="U1279" s="60">
        <v>37437</v>
      </c>
      <c r="V1279" s="60">
        <v>37437</v>
      </c>
      <c r="W1279" t="s">
        <v>201</v>
      </c>
      <c r="X1279" t="s">
        <v>938</v>
      </c>
      <c r="Y1279" t="s">
        <v>627</v>
      </c>
      <c r="Z1279">
        <v>3.5000000000000003E-2</v>
      </c>
      <c r="AA1279">
        <v>8.5000001000000006E-2</v>
      </c>
      <c r="AB1279">
        <v>1</v>
      </c>
      <c r="AC1279">
        <v>0</v>
      </c>
      <c r="AD1279">
        <v>5</v>
      </c>
      <c r="AE1279">
        <v>1</v>
      </c>
      <c r="AF1279">
        <v>3</v>
      </c>
      <c r="AG1279">
        <v>30</v>
      </c>
      <c r="BP1279" s="60">
        <v>37437</v>
      </c>
      <c r="BQ1279">
        <v>54193100</v>
      </c>
      <c r="BR1279">
        <v>51693200</v>
      </c>
      <c r="BS1279">
        <v>1.048</v>
      </c>
      <c r="BT1279">
        <v>-2499900</v>
      </c>
      <c r="BV1279">
        <v>9378900</v>
      </c>
      <c r="BW1279">
        <v>539</v>
      </c>
      <c r="BX1279">
        <v>1</v>
      </c>
      <c r="BY1279">
        <v>0</v>
      </c>
      <c r="BZ1279">
        <v>0</v>
      </c>
      <c r="CA1279">
        <v>0</v>
      </c>
      <c r="CC1279">
        <v>-5.2499997999999999E-2</v>
      </c>
      <c r="CE1279">
        <v>-5.3E-3</v>
      </c>
      <c r="CG1279">
        <v>5.0700001000000001E-2</v>
      </c>
      <c r="CS1279">
        <v>0</v>
      </c>
      <c r="CT1279">
        <v>0</v>
      </c>
      <c r="CU1279">
        <v>0</v>
      </c>
      <c r="CV1279">
        <v>0.55699997999999995</v>
      </c>
      <c r="CW1279">
        <v>0.38499999000000001</v>
      </c>
      <c r="CX1279">
        <v>0.17200001000000001</v>
      </c>
      <c r="CY1279">
        <v>0.28799998999999998</v>
      </c>
      <c r="CZ1279">
        <v>0.26299998000000002</v>
      </c>
      <c r="DA1279">
        <v>2.5000000000000001E-2</v>
      </c>
      <c r="DB1279">
        <v>5.3000002999999997E-2</v>
      </c>
      <c r="DC1279">
        <v>3.5999997999999998E-2</v>
      </c>
      <c r="DD1279">
        <v>6.6000000000000003E-2</v>
      </c>
      <c r="DE1279">
        <v>0</v>
      </c>
      <c r="DF1279">
        <v>2004</v>
      </c>
      <c r="DG1279">
        <v>0.14330000000000001</v>
      </c>
      <c r="DH1279">
        <v>7.0799999000000002E-2</v>
      </c>
      <c r="DI1279">
        <v>7.2499997999999996E-2</v>
      </c>
      <c r="DJ1279">
        <v>2.98E-2</v>
      </c>
      <c r="DK1279">
        <v>0.10059999999999999</v>
      </c>
      <c r="DR1279">
        <v>0</v>
      </c>
      <c r="DS1279">
        <v>0</v>
      </c>
      <c r="DT1279">
        <v>0</v>
      </c>
      <c r="DU1279">
        <v>0</v>
      </c>
      <c r="DV1279">
        <v>242616</v>
      </c>
      <c r="DW1279">
        <v>9378944</v>
      </c>
      <c r="DX1279">
        <v>45</v>
      </c>
      <c r="DY1279">
        <v>12.1</v>
      </c>
      <c r="DZ1279">
        <v>38.658000999999999</v>
      </c>
      <c r="EA1279">
        <v>61295</v>
      </c>
      <c r="EC1279">
        <v>141414</v>
      </c>
      <c r="ED1279">
        <v>2248291</v>
      </c>
      <c r="EE1279">
        <v>70.099997999999999</v>
      </c>
      <c r="EF1279">
        <v>15.898999999999999</v>
      </c>
      <c r="EG1279">
        <v>128203</v>
      </c>
      <c r="EH1279">
        <v>2120597</v>
      </c>
      <c r="EI1279">
        <v>70.099997999999999</v>
      </c>
      <c r="EJ1279">
        <v>16.541</v>
      </c>
      <c r="EN1279">
        <v>6097</v>
      </c>
      <c r="EO1279">
        <v>77548</v>
      </c>
      <c r="EP1279">
        <v>7114</v>
      </c>
      <c r="ES1279">
        <v>0</v>
      </c>
      <c r="EV1279">
        <v>445325</v>
      </c>
      <c r="EW1279">
        <v>0</v>
      </c>
      <c r="EX1279">
        <v>0</v>
      </c>
      <c r="FB1279">
        <v>19875264</v>
      </c>
      <c r="FP1279">
        <v>662561</v>
      </c>
      <c r="FQ1279">
        <v>539</v>
      </c>
      <c r="FW1279">
        <v>663100</v>
      </c>
      <c r="FX1279">
        <v>-3787546</v>
      </c>
      <c r="FZ1279">
        <v>774029</v>
      </c>
      <c r="GA1279">
        <v>440533</v>
      </c>
      <c r="GB1279">
        <v>1214562</v>
      </c>
      <c r="GC1279">
        <v>131890</v>
      </c>
      <c r="GE1279">
        <v>18294</v>
      </c>
      <c r="GG1279">
        <v>43668</v>
      </c>
      <c r="GL1279">
        <v>-162755</v>
      </c>
      <c r="GM1279">
        <v>57391</v>
      </c>
      <c r="GN1279">
        <v>-41137</v>
      </c>
      <c r="GQ1279">
        <v>-1862533</v>
      </c>
      <c r="GR1279">
        <v>-2707125</v>
      </c>
      <c r="GS1279">
        <v>-2707125</v>
      </c>
      <c r="HA1279">
        <v>-14858</v>
      </c>
      <c r="HB1279">
        <v>-29756</v>
      </c>
      <c r="HD1279">
        <v>-9434</v>
      </c>
      <c r="HE1279">
        <v>-2761173</v>
      </c>
      <c r="HG1279">
        <v>43473248</v>
      </c>
    </row>
    <row r="1280" spans="1:215" x14ac:dyDescent="0.25">
      <c r="A1280">
        <v>92</v>
      </c>
      <c r="B1280" t="s">
        <v>1186</v>
      </c>
      <c r="C1280">
        <v>2003</v>
      </c>
      <c r="E1280" t="s">
        <v>1187</v>
      </c>
      <c r="F1280">
        <v>1917</v>
      </c>
      <c r="G1280">
        <v>0</v>
      </c>
      <c r="I1280">
        <v>0</v>
      </c>
      <c r="J1280" t="s">
        <v>1188</v>
      </c>
      <c r="K1280" t="s">
        <v>1189</v>
      </c>
      <c r="L1280" t="s">
        <v>1189</v>
      </c>
      <c r="M1280">
        <v>2</v>
      </c>
      <c r="N1280" t="s">
        <v>625</v>
      </c>
      <c r="O1280">
        <v>1</v>
      </c>
      <c r="P1280" t="s">
        <v>616</v>
      </c>
      <c r="Q1280" t="s">
        <v>626</v>
      </c>
      <c r="R1280">
        <v>2</v>
      </c>
      <c r="S1280">
        <v>1</v>
      </c>
      <c r="T1280" s="60">
        <v>37802</v>
      </c>
      <c r="U1280" s="60">
        <v>37802</v>
      </c>
      <c r="V1280" s="60">
        <v>37802</v>
      </c>
      <c r="W1280" t="s">
        <v>201</v>
      </c>
      <c r="X1280" t="s">
        <v>938</v>
      </c>
      <c r="Y1280" t="s">
        <v>627</v>
      </c>
      <c r="Z1280">
        <v>3.5000000000000003E-2</v>
      </c>
      <c r="AA1280">
        <v>8.5000001000000006E-2</v>
      </c>
      <c r="AB1280">
        <v>1</v>
      </c>
      <c r="AC1280">
        <v>0</v>
      </c>
      <c r="AD1280">
        <v>5</v>
      </c>
      <c r="AE1280">
        <v>1</v>
      </c>
      <c r="AF1280">
        <v>3</v>
      </c>
      <c r="AG1280">
        <v>30</v>
      </c>
      <c r="BP1280" s="60">
        <v>37802</v>
      </c>
      <c r="BQ1280">
        <v>52770000</v>
      </c>
      <c r="BR1280">
        <v>54313300</v>
      </c>
      <c r="BS1280">
        <v>0.97199994000000001</v>
      </c>
      <c r="BT1280">
        <v>1543300</v>
      </c>
      <c r="BV1280">
        <v>9652900</v>
      </c>
      <c r="BW1280">
        <v>20831</v>
      </c>
      <c r="BX1280">
        <v>1</v>
      </c>
      <c r="BY1280">
        <v>0</v>
      </c>
      <c r="BZ1280">
        <v>0</v>
      </c>
      <c r="CA1280">
        <v>0</v>
      </c>
      <c r="CC1280">
        <v>2.7400000000000001E-2</v>
      </c>
      <c r="CE1280">
        <v>-3.39E-2</v>
      </c>
      <c r="CG1280">
        <v>2.5699999000000001E-2</v>
      </c>
      <c r="CS1280">
        <v>0</v>
      </c>
      <c r="CT1280">
        <v>0</v>
      </c>
      <c r="CU1280">
        <v>0</v>
      </c>
      <c r="CV1280">
        <v>0.54600000000000004</v>
      </c>
      <c r="CW1280">
        <v>0.37400000999999999</v>
      </c>
      <c r="CX1280">
        <v>0.17200001000000001</v>
      </c>
      <c r="CY1280">
        <v>0.28400001000000002</v>
      </c>
      <c r="CZ1280">
        <v>0.252</v>
      </c>
      <c r="DA1280">
        <v>3.2000002E-2</v>
      </c>
      <c r="DB1280">
        <v>4.5000001999999997E-2</v>
      </c>
      <c r="DC1280">
        <v>3.9999999000000001E-2</v>
      </c>
      <c r="DD1280">
        <v>8.5000001000000006E-2</v>
      </c>
      <c r="DE1280">
        <v>0</v>
      </c>
      <c r="DF1280">
        <v>2005</v>
      </c>
      <c r="DG1280">
        <v>0.14599999999999999</v>
      </c>
      <c r="DH1280">
        <v>7.1199998E-2</v>
      </c>
      <c r="DI1280">
        <v>7.4800000000000005E-2</v>
      </c>
      <c r="DJ1280">
        <v>3.8E-3</v>
      </c>
      <c r="DK1280">
        <v>7.5000002999999996E-2</v>
      </c>
      <c r="DR1280">
        <v>0</v>
      </c>
      <c r="DS1280">
        <v>0</v>
      </c>
      <c r="DT1280">
        <v>0</v>
      </c>
      <c r="DU1280">
        <v>0</v>
      </c>
      <c r="DV1280">
        <v>246700</v>
      </c>
      <c r="DW1280">
        <v>9652881</v>
      </c>
      <c r="DX1280">
        <v>45</v>
      </c>
      <c r="DY1280">
        <v>11.9</v>
      </c>
      <c r="DZ1280">
        <v>39.127997999999998</v>
      </c>
      <c r="EA1280">
        <v>65453</v>
      </c>
      <c r="EC1280">
        <v>145693</v>
      </c>
      <c r="ED1280">
        <v>2545135</v>
      </c>
      <c r="EE1280">
        <v>70</v>
      </c>
      <c r="EF1280">
        <v>17.469000000000001</v>
      </c>
      <c r="EG1280">
        <v>132005</v>
      </c>
      <c r="EH1280">
        <v>2400584</v>
      </c>
      <c r="EI1280">
        <v>70.099997999999999</v>
      </c>
      <c r="EJ1280">
        <v>18.186001000000001</v>
      </c>
      <c r="EN1280">
        <v>6378</v>
      </c>
      <c r="EO1280">
        <v>89971</v>
      </c>
      <c r="EP1280">
        <v>7310</v>
      </c>
      <c r="ES1280">
        <v>0</v>
      </c>
      <c r="EV1280">
        <v>457846</v>
      </c>
      <c r="EW1280">
        <v>0</v>
      </c>
      <c r="EX1280">
        <v>0</v>
      </c>
      <c r="FB1280">
        <v>21963662</v>
      </c>
      <c r="FP1280">
        <v>752110</v>
      </c>
      <c r="FQ1280">
        <v>20831</v>
      </c>
      <c r="FW1280">
        <v>772941</v>
      </c>
      <c r="FX1280">
        <v>-170101</v>
      </c>
      <c r="FZ1280">
        <v>655861</v>
      </c>
      <c r="GA1280">
        <v>480735</v>
      </c>
      <c r="GB1280">
        <v>1136596</v>
      </c>
      <c r="GC1280">
        <v>139267</v>
      </c>
      <c r="GE1280">
        <v>52956</v>
      </c>
      <c r="GG1280">
        <v>26016</v>
      </c>
      <c r="GL1280">
        <v>-179033</v>
      </c>
      <c r="GM1280">
        <v>43870</v>
      </c>
      <c r="GN1280">
        <v>-28838</v>
      </c>
      <c r="GQ1280">
        <v>1793674</v>
      </c>
      <c r="GR1280">
        <v>-2890192</v>
      </c>
      <c r="GS1280">
        <v>-2890192</v>
      </c>
      <c r="HA1280">
        <v>-13943</v>
      </c>
      <c r="HB1280">
        <v>-34293</v>
      </c>
      <c r="HD1280">
        <v>-12116</v>
      </c>
      <c r="HE1280">
        <v>-2950544</v>
      </c>
      <c r="HG1280">
        <v>42316380</v>
      </c>
    </row>
    <row r="1281" spans="1:215" x14ac:dyDescent="0.25">
      <c r="A1281">
        <v>92</v>
      </c>
      <c r="B1281" t="s">
        <v>1186</v>
      </c>
      <c r="C1281">
        <v>2004</v>
      </c>
      <c r="E1281" t="s">
        <v>1187</v>
      </c>
      <c r="F1281">
        <v>1917</v>
      </c>
      <c r="G1281">
        <v>0</v>
      </c>
      <c r="I1281">
        <v>0</v>
      </c>
      <c r="J1281" t="s">
        <v>1188</v>
      </c>
      <c r="K1281" t="s">
        <v>1189</v>
      </c>
      <c r="L1281" t="s">
        <v>1189</v>
      </c>
      <c r="M1281">
        <v>2</v>
      </c>
      <c r="N1281" t="s">
        <v>625</v>
      </c>
      <c r="O1281">
        <v>1</v>
      </c>
      <c r="P1281" t="s">
        <v>616</v>
      </c>
      <c r="Q1281" t="s">
        <v>626</v>
      </c>
      <c r="R1281">
        <v>2</v>
      </c>
      <c r="S1281">
        <v>1</v>
      </c>
      <c r="T1281" s="60">
        <v>38168</v>
      </c>
      <c r="U1281" s="60">
        <v>38168</v>
      </c>
      <c r="V1281" s="60">
        <v>38168</v>
      </c>
      <c r="W1281" t="s">
        <v>201</v>
      </c>
      <c r="X1281" t="s">
        <v>938</v>
      </c>
      <c r="Y1281" t="s">
        <v>627</v>
      </c>
      <c r="Z1281">
        <v>3.5000000000000003E-2</v>
      </c>
      <c r="AA1281">
        <v>8.5000001000000006E-2</v>
      </c>
      <c r="AB1281">
        <v>1</v>
      </c>
      <c r="AC1281">
        <v>0</v>
      </c>
      <c r="AD1281">
        <v>5</v>
      </c>
      <c r="AE1281">
        <v>1</v>
      </c>
      <c r="AF1281">
        <v>3</v>
      </c>
      <c r="AG1281">
        <v>30</v>
      </c>
      <c r="BP1281" s="60">
        <v>38168</v>
      </c>
      <c r="BQ1281">
        <v>51949600</v>
      </c>
      <c r="BR1281">
        <v>56978100</v>
      </c>
      <c r="BS1281">
        <v>0.91199993999999995</v>
      </c>
      <c r="BT1281">
        <v>5028500</v>
      </c>
      <c r="BV1281">
        <v>10030700</v>
      </c>
      <c r="BW1281">
        <v>321091</v>
      </c>
      <c r="BX1281">
        <v>1</v>
      </c>
      <c r="BY1281">
        <v>0</v>
      </c>
      <c r="BZ1281">
        <v>0</v>
      </c>
      <c r="CA1281">
        <v>0</v>
      </c>
      <c r="CC1281">
        <v>0.19670001000000001</v>
      </c>
      <c r="CE1281">
        <v>5.2099999000000001E-2</v>
      </c>
      <c r="CG1281">
        <v>3.8800001000000001E-2</v>
      </c>
      <c r="CS1281">
        <v>0</v>
      </c>
      <c r="CT1281">
        <v>0</v>
      </c>
      <c r="CU1281">
        <v>0</v>
      </c>
      <c r="CV1281">
        <v>0.54699998999999999</v>
      </c>
      <c r="CW1281">
        <v>0.37900001</v>
      </c>
      <c r="CX1281">
        <v>0.16800000000000001</v>
      </c>
      <c r="CY1281">
        <v>0.248</v>
      </c>
      <c r="CZ1281">
        <v>0.21799999</v>
      </c>
      <c r="DA1281">
        <v>2.9999998999999999E-2</v>
      </c>
      <c r="DB1281">
        <v>4.5000001999999997E-2</v>
      </c>
      <c r="DC1281">
        <v>6.4000003E-2</v>
      </c>
      <c r="DD1281">
        <v>9.6000001000000001E-2</v>
      </c>
      <c r="DE1281">
        <v>0</v>
      </c>
      <c r="DF1281">
        <v>2006</v>
      </c>
      <c r="DG1281">
        <v>0.14770000999999999</v>
      </c>
      <c r="DH1281">
        <v>7.1599997999999998E-2</v>
      </c>
      <c r="DI1281">
        <v>7.6099999000000002E-2</v>
      </c>
      <c r="DJ1281">
        <v>3.3299996999999998E-2</v>
      </c>
      <c r="DK1281">
        <v>0.10489999999999999</v>
      </c>
      <c r="DR1281">
        <v>0</v>
      </c>
      <c r="DS1281">
        <v>0</v>
      </c>
      <c r="DT1281">
        <v>0</v>
      </c>
      <c r="DU1281">
        <v>0</v>
      </c>
      <c r="DV1281">
        <v>247901</v>
      </c>
      <c r="DW1281">
        <v>10030705</v>
      </c>
      <c r="DX1281">
        <v>45.099997999999999</v>
      </c>
      <c r="DY1281">
        <v>11.7</v>
      </c>
      <c r="DZ1281">
        <v>40.463000999999998</v>
      </c>
      <c r="EA1281">
        <v>72014</v>
      </c>
      <c r="EC1281">
        <v>151552</v>
      </c>
      <c r="ED1281">
        <v>2798211</v>
      </c>
      <c r="EE1281">
        <v>69.900002000000001</v>
      </c>
      <c r="EF1281">
        <v>18.464001</v>
      </c>
      <c r="EG1281">
        <v>137301</v>
      </c>
      <c r="EH1281">
        <v>2639851</v>
      </c>
      <c r="EI1281">
        <v>70</v>
      </c>
      <c r="EJ1281">
        <v>19.226998999999999</v>
      </c>
      <c r="EN1281">
        <v>6696</v>
      </c>
      <c r="EO1281">
        <v>98741</v>
      </c>
      <c r="EP1281">
        <v>7555</v>
      </c>
      <c r="ES1281">
        <v>0</v>
      </c>
      <c r="EV1281">
        <v>471467</v>
      </c>
      <c r="EW1281">
        <v>0</v>
      </c>
      <c r="EX1281">
        <v>0</v>
      </c>
      <c r="FB1281">
        <v>24337376</v>
      </c>
      <c r="FP1281">
        <v>783691</v>
      </c>
      <c r="FQ1281">
        <v>321091</v>
      </c>
      <c r="FW1281">
        <v>1104782</v>
      </c>
      <c r="FX1281">
        <v>6874420</v>
      </c>
      <c r="FZ1281">
        <v>619346</v>
      </c>
      <c r="GA1281">
        <v>556984</v>
      </c>
      <c r="GB1281">
        <v>1176330</v>
      </c>
      <c r="GC1281">
        <v>205229</v>
      </c>
      <c r="GE1281">
        <v>132984</v>
      </c>
      <c r="GG1281">
        <v>29616</v>
      </c>
      <c r="GL1281">
        <v>-191267</v>
      </c>
      <c r="GM1281">
        <v>46075</v>
      </c>
      <c r="GN1281">
        <v>-31379</v>
      </c>
      <c r="GQ1281">
        <v>9346790</v>
      </c>
      <c r="GR1281">
        <v>-3252424</v>
      </c>
      <c r="GS1281">
        <v>-3252424</v>
      </c>
      <c r="HA1281">
        <v>-14767</v>
      </c>
      <c r="HB1281">
        <v>-40014</v>
      </c>
      <c r="HD1281">
        <v>-16315</v>
      </c>
      <c r="HE1281">
        <v>-3323520</v>
      </c>
      <c r="HG1281">
        <v>48339648</v>
      </c>
    </row>
    <row r="1282" spans="1:215" x14ac:dyDescent="0.25">
      <c r="A1282">
        <v>92</v>
      </c>
      <c r="B1282" t="s">
        <v>1186</v>
      </c>
      <c r="C1282">
        <v>2005</v>
      </c>
      <c r="E1282" t="s">
        <v>1187</v>
      </c>
      <c r="F1282">
        <v>1917</v>
      </c>
      <c r="G1282">
        <v>0</v>
      </c>
      <c r="I1282">
        <v>0</v>
      </c>
      <c r="J1282" t="s">
        <v>1188</v>
      </c>
      <c r="K1282" t="s">
        <v>1189</v>
      </c>
      <c r="L1282" t="s">
        <v>1189</v>
      </c>
      <c r="M1282">
        <v>2</v>
      </c>
      <c r="N1282" t="s">
        <v>625</v>
      </c>
      <c r="O1282">
        <v>1</v>
      </c>
      <c r="P1282" t="s">
        <v>616</v>
      </c>
      <c r="Q1282" t="s">
        <v>626</v>
      </c>
      <c r="R1282">
        <v>2</v>
      </c>
      <c r="S1282">
        <v>1</v>
      </c>
      <c r="T1282" s="60">
        <v>38533</v>
      </c>
      <c r="U1282" s="60">
        <v>38533</v>
      </c>
      <c r="V1282" s="60">
        <v>38533</v>
      </c>
      <c r="W1282" t="s">
        <v>201</v>
      </c>
      <c r="X1282" t="s">
        <v>938</v>
      </c>
      <c r="Y1282" t="s">
        <v>627</v>
      </c>
      <c r="Z1282">
        <v>3.5000000000000003E-2</v>
      </c>
      <c r="AA1282">
        <v>8.5000001000000006E-2</v>
      </c>
      <c r="AB1282">
        <v>1</v>
      </c>
      <c r="AC1282">
        <v>0</v>
      </c>
      <c r="AD1282">
        <v>5</v>
      </c>
      <c r="AE1282">
        <v>1</v>
      </c>
      <c r="AF1282">
        <v>3</v>
      </c>
      <c r="AG1282">
        <v>30</v>
      </c>
      <c r="BP1282" s="60">
        <v>38533</v>
      </c>
      <c r="BQ1282">
        <v>51122100</v>
      </c>
      <c r="BR1282">
        <v>61129400</v>
      </c>
      <c r="BS1282">
        <v>0.83599997000000004</v>
      </c>
      <c r="BT1282">
        <v>10007300</v>
      </c>
      <c r="BV1282">
        <v>10527700</v>
      </c>
      <c r="BW1282">
        <v>945107</v>
      </c>
      <c r="BX1282">
        <v>0.46000001000000001</v>
      </c>
      <c r="BY1282">
        <v>0</v>
      </c>
      <c r="BZ1282">
        <v>0</v>
      </c>
      <c r="CA1282">
        <v>0</v>
      </c>
      <c r="CC1282">
        <v>0.12870000000000001</v>
      </c>
      <c r="CE1282">
        <v>0.1154</v>
      </c>
      <c r="CG1282">
        <v>4.0199999E-2</v>
      </c>
      <c r="CS1282">
        <v>0</v>
      </c>
      <c r="CT1282">
        <v>0</v>
      </c>
      <c r="CU1282">
        <v>0</v>
      </c>
      <c r="CV1282">
        <v>0.52800000000000002</v>
      </c>
      <c r="CW1282">
        <v>0.33800000000000002</v>
      </c>
      <c r="CX1282">
        <v>0.19</v>
      </c>
      <c r="CY1282">
        <v>0.255</v>
      </c>
      <c r="CZ1282">
        <v>0.21799999</v>
      </c>
      <c r="DA1282">
        <v>3.6999999999999998E-2</v>
      </c>
      <c r="DB1282">
        <v>4.3999999999999997E-2</v>
      </c>
      <c r="DC1282">
        <v>7.8000001999999999E-2</v>
      </c>
      <c r="DD1282">
        <v>9.4999999000000002E-2</v>
      </c>
      <c r="DE1282">
        <v>0</v>
      </c>
      <c r="DF1282">
        <v>2007</v>
      </c>
      <c r="DG1282">
        <v>0.13830000000000001</v>
      </c>
      <c r="DH1282">
        <v>7.2099998999999998E-2</v>
      </c>
      <c r="DI1282">
        <v>6.6199995999999997E-2</v>
      </c>
      <c r="DJ1282">
        <v>5.6700001999999999E-2</v>
      </c>
      <c r="DK1282">
        <v>0.1288</v>
      </c>
      <c r="DR1282">
        <v>0</v>
      </c>
      <c r="DS1282">
        <v>0</v>
      </c>
      <c r="DT1282">
        <v>0</v>
      </c>
      <c r="DU1282">
        <v>0</v>
      </c>
      <c r="DV1282">
        <v>255465</v>
      </c>
      <c r="DW1282">
        <v>10527668</v>
      </c>
      <c r="DX1282">
        <v>45</v>
      </c>
      <c r="DY1282">
        <v>11.5</v>
      </c>
      <c r="DZ1282">
        <v>41.209999000000003</v>
      </c>
      <c r="EA1282">
        <v>58720</v>
      </c>
      <c r="EC1282">
        <v>156519</v>
      </c>
      <c r="ED1282">
        <v>3027550</v>
      </c>
      <c r="EE1282">
        <v>69.800003000000004</v>
      </c>
      <c r="EF1282">
        <v>19.343</v>
      </c>
      <c r="EG1282">
        <v>141763</v>
      </c>
      <c r="EH1282">
        <v>2855901</v>
      </c>
      <c r="EI1282">
        <v>69.800003000000004</v>
      </c>
      <c r="EJ1282">
        <v>20.146000000000001</v>
      </c>
      <c r="EN1282">
        <v>6964</v>
      </c>
      <c r="EO1282">
        <v>106243</v>
      </c>
      <c r="EP1282">
        <v>7792</v>
      </c>
      <c r="ES1282">
        <v>0</v>
      </c>
      <c r="EV1282">
        <v>470704</v>
      </c>
      <c r="EW1282">
        <v>0</v>
      </c>
      <c r="EX1282">
        <v>0</v>
      </c>
      <c r="FB1282">
        <v>26954108</v>
      </c>
      <c r="FP1282">
        <v>788310</v>
      </c>
      <c r="FQ1282">
        <v>431556</v>
      </c>
      <c r="FW1282">
        <v>1219866</v>
      </c>
      <c r="FX1282">
        <v>4463930</v>
      </c>
      <c r="FZ1282">
        <v>594224</v>
      </c>
      <c r="GA1282">
        <v>676549</v>
      </c>
      <c r="GB1282">
        <v>1270773</v>
      </c>
      <c r="GC1282">
        <v>187178</v>
      </c>
      <c r="GE1282">
        <v>265355</v>
      </c>
      <c r="GG1282">
        <v>65772</v>
      </c>
      <c r="GL1282">
        <v>-192629</v>
      </c>
      <c r="GM1282">
        <v>125882</v>
      </c>
      <c r="GN1282">
        <v>-109779</v>
      </c>
      <c r="GQ1282">
        <v>7296348</v>
      </c>
      <c r="GR1282">
        <v>-3639838</v>
      </c>
      <c r="GS1282">
        <v>-3639838</v>
      </c>
      <c r="HA1282">
        <v>-16233</v>
      </c>
      <c r="HB1282">
        <v>-32670</v>
      </c>
      <c r="HD1282">
        <v>-10859</v>
      </c>
      <c r="HE1282">
        <v>-3699600</v>
      </c>
      <c r="HG1282">
        <v>51936396</v>
      </c>
    </row>
    <row r="1283" spans="1:215" x14ac:dyDescent="0.25">
      <c r="A1283">
        <v>92</v>
      </c>
      <c r="B1283" t="s">
        <v>1186</v>
      </c>
      <c r="C1283">
        <v>2006</v>
      </c>
      <c r="E1283" t="s">
        <v>1187</v>
      </c>
      <c r="F1283">
        <v>1917</v>
      </c>
      <c r="G1283">
        <v>0</v>
      </c>
      <c r="I1283">
        <v>0</v>
      </c>
      <c r="J1283" t="s">
        <v>1188</v>
      </c>
      <c r="K1283" t="s">
        <v>1189</v>
      </c>
      <c r="L1283" t="s">
        <v>1189</v>
      </c>
      <c r="M1283">
        <v>2</v>
      </c>
      <c r="N1283" t="s">
        <v>625</v>
      </c>
      <c r="O1283">
        <v>1</v>
      </c>
      <c r="P1283" t="s">
        <v>616</v>
      </c>
      <c r="Q1283" t="s">
        <v>626</v>
      </c>
      <c r="R1283">
        <v>2</v>
      </c>
      <c r="S1283">
        <v>1</v>
      </c>
      <c r="T1283" s="60">
        <v>38898</v>
      </c>
      <c r="U1283" s="60">
        <v>38898</v>
      </c>
      <c r="V1283" s="60">
        <v>38898</v>
      </c>
      <c r="W1283" t="s">
        <v>201</v>
      </c>
      <c r="X1283" t="s">
        <v>938</v>
      </c>
      <c r="Y1283" t="s">
        <v>635</v>
      </c>
      <c r="Z1283">
        <v>3.2499999000000002E-2</v>
      </c>
      <c r="AA1283">
        <v>8.5000001000000006E-2</v>
      </c>
      <c r="AB1283">
        <v>1</v>
      </c>
      <c r="AC1283">
        <v>0</v>
      </c>
      <c r="AD1283">
        <v>5</v>
      </c>
      <c r="AE1283">
        <v>0</v>
      </c>
      <c r="AF1283">
        <v>1</v>
      </c>
      <c r="AG1283">
        <v>30</v>
      </c>
      <c r="BP1283" s="60">
        <v>38898</v>
      </c>
      <c r="BQ1283">
        <v>52464700</v>
      </c>
      <c r="BR1283">
        <v>64627300</v>
      </c>
      <c r="BS1283">
        <v>0.81199997999999995</v>
      </c>
      <c r="BT1283">
        <v>12162600</v>
      </c>
      <c r="BV1283">
        <v>11419000</v>
      </c>
      <c r="BW1283">
        <v>1328373</v>
      </c>
      <c r="BX1283">
        <v>0.34</v>
      </c>
      <c r="BY1283">
        <v>0</v>
      </c>
      <c r="BZ1283">
        <v>0</v>
      </c>
      <c r="CA1283">
        <v>0</v>
      </c>
      <c r="CC1283">
        <v>0.15260001000000001</v>
      </c>
      <c r="CE1283">
        <v>0.15899999000000001</v>
      </c>
      <c r="CG1283">
        <v>8.6699999999999999E-2</v>
      </c>
      <c r="CS1283">
        <v>0</v>
      </c>
      <c r="CT1283">
        <v>0</v>
      </c>
      <c r="CU1283">
        <v>0</v>
      </c>
      <c r="CV1283">
        <v>0.57800001000000001</v>
      </c>
      <c r="CW1283">
        <v>0.34999998999999998</v>
      </c>
      <c r="CX1283">
        <v>0.22799999000000001</v>
      </c>
      <c r="CY1283">
        <v>0.24399999999999999</v>
      </c>
      <c r="CZ1283">
        <v>0.21299999999999999</v>
      </c>
      <c r="DA1283">
        <v>3.0999999E-2</v>
      </c>
      <c r="DB1283">
        <v>4.5000001999999997E-2</v>
      </c>
      <c r="DC1283">
        <v>4.1999999000000003E-2</v>
      </c>
      <c r="DD1283">
        <v>9.1000005999999994E-2</v>
      </c>
      <c r="DE1283">
        <v>0</v>
      </c>
      <c r="DF1283">
        <v>2008</v>
      </c>
      <c r="DG1283">
        <v>0.13930000000000001</v>
      </c>
      <c r="DH1283">
        <v>7.2499997999999996E-2</v>
      </c>
      <c r="DI1283">
        <v>6.6799997999999999E-2</v>
      </c>
      <c r="DJ1283">
        <v>6.4400001999999998E-2</v>
      </c>
      <c r="DK1283">
        <v>0.13689999</v>
      </c>
      <c r="DR1283">
        <v>0</v>
      </c>
      <c r="DS1283">
        <v>0</v>
      </c>
      <c r="DT1283">
        <v>0</v>
      </c>
      <c r="DU1283">
        <v>0</v>
      </c>
      <c r="DV1283">
        <v>263350</v>
      </c>
      <c r="DW1283">
        <v>11419049</v>
      </c>
      <c r="DX1283">
        <v>44.700001</v>
      </c>
      <c r="DY1283">
        <v>11.1</v>
      </c>
      <c r="DZ1283">
        <v>43.360999999999997</v>
      </c>
      <c r="EA1283">
        <v>94071</v>
      </c>
      <c r="EC1283">
        <v>161813</v>
      </c>
      <c r="ED1283">
        <v>3274451</v>
      </c>
      <c r="EE1283">
        <v>69.699996999999996</v>
      </c>
      <c r="EF1283">
        <v>20.236000000000001</v>
      </c>
      <c r="EG1283">
        <v>146582</v>
      </c>
      <c r="EH1283">
        <v>3089351</v>
      </c>
      <c r="EI1283">
        <v>69.699996999999996</v>
      </c>
      <c r="EJ1283">
        <v>21.076000000000001</v>
      </c>
      <c r="EN1283">
        <v>7175</v>
      </c>
      <c r="EO1283">
        <v>113666</v>
      </c>
      <c r="EP1283">
        <v>8056</v>
      </c>
      <c r="ES1283">
        <v>0</v>
      </c>
      <c r="EV1283">
        <v>519234</v>
      </c>
      <c r="EW1283">
        <v>0</v>
      </c>
      <c r="EX1283">
        <v>0</v>
      </c>
      <c r="FB1283">
        <v>29117164</v>
      </c>
      <c r="FP1283">
        <v>827647</v>
      </c>
      <c r="FQ1283">
        <v>456878</v>
      </c>
      <c r="FW1283">
        <v>1284525</v>
      </c>
      <c r="FX1283">
        <v>5969223</v>
      </c>
      <c r="FZ1283">
        <v>694449</v>
      </c>
      <c r="GA1283">
        <v>771276</v>
      </c>
      <c r="GB1283">
        <v>1465725</v>
      </c>
      <c r="GC1283">
        <v>285333</v>
      </c>
      <c r="GE1283">
        <v>273808</v>
      </c>
      <c r="GG1283">
        <v>129788</v>
      </c>
      <c r="GL1283">
        <v>-211247</v>
      </c>
      <c r="GM1283">
        <v>270447</v>
      </c>
      <c r="GN1283">
        <v>-247491</v>
      </c>
      <c r="GQ1283">
        <v>9220111</v>
      </c>
      <c r="GR1283">
        <v>-3860658</v>
      </c>
      <c r="GS1283">
        <v>-3860658</v>
      </c>
      <c r="HA1283">
        <v>-16330</v>
      </c>
      <c r="HB1283">
        <v>-35391</v>
      </c>
      <c r="HD1283">
        <v>-8462</v>
      </c>
      <c r="HE1283">
        <v>-3920841</v>
      </c>
      <c r="HG1283">
        <v>57235668</v>
      </c>
    </row>
    <row r="1284" spans="1:215" x14ac:dyDescent="0.25">
      <c r="A1284">
        <v>92</v>
      </c>
      <c r="B1284" t="s">
        <v>1186</v>
      </c>
      <c r="C1284">
        <v>2007</v>
      </c>
      <c r="E1284" t="s">
        <v>1187</v>
      </c>
      <c r="F1284">
        <v>1917</v>
      </c>
      <c r="G1284">
        <v>0</v>
      </c>
      <c r="I1284">
        <v>0</v>
      </c>
      <c r="J1284" t="s">
        <v>1188</v>
      </c>
      <c r="K1284" t="s">
        <v>1189</v>
      </c>
      <c r="L1284" t="s">
        <v>1189</v>
      </c>
      <c r="M1284">
        <v>2</v>
      </c>
      <c r="N1284" t="s">
        <v>625</v>
      </c>
      <c r="O1284">
        <v>1</v>
      </c>
      <c r="P1284" t="s">
        <v>616</v>
      </c>
      <c r="Q1284" t="s">
        <v>626</v>
      </c>
      <c r="R1284">
        <v>2</v>
      </c>
      <c r="S1284">
        <v>1</v>
      </c>
      <c r="T1284" s="60">
        <v>39263</v>
      </c>
      <c r="U1284" s="60">
        <v>39263</v>
      </c>
      <c r="V1284" s="60">
        <v>39263</v>
      </c>
      <c r="W1284" t="s">
        <v>201</v>
      </c>
      <c r="X1284" t="s">
        <v>848</v>
      </c>
      <c r="Y1284" t="s">
        <v>635</v>
      </c>
      <c r="Z1284">
        <v>3.2499999000000002E-2</v>
      </c>
      <c r="AA1284">
        <v>8.5000001000000006E-2</v>
      </c>
      <c r="AB1284">
        <v>1</v>
      </c>
      <c r="AC1284">
        <v>0</v>
      </c>
      <c r="AD1284">
        <v>5</v>
      </c>
      <c r="AE1284">
        <v>0</v>
      </c>
      <c r="AF1284">
        <v>1</v>
      </c>
      <c r="AG1284">
        <v>30</v>
      </c>
      <c r="BP1284" s="60">
        <v>39263</v>
      </c>
      <c r="BQ1284">
        <v>57057840</v>
      </c>
      <c r="BR1284">
        <v>66495872</v>
      </c>
      <c r="BS1284">
        <v>0.85800003999999996</v>
      </c>
      <c r="BT1284">
        <v>9438032</v>
      </c>
      <c r="BV1284">
        <v>11410257</v>
      </c>
      <c r="BW1284">
        <v>1708821</v>
      </c>
      <c r="BX1284">
        <v>0.38999999000000002</v>
      </c>
      <c r="BY1284">
        <v>0</v>
      </c>
      <c r="BZ1284">
        <v>0</v>
      </c>
      <c r="CA1284">
        <v>0</v>
      </c>
      <c r="CC1284">
        <v>0.22930001</v>
      </c>
      <c r="CE1284">
        <v>0.16940000999999999</v>
      </c>
      <c r="CG1284">
        <v>0.14479998999999999</v>
      </c>
      <c r="CS1284">
        <v>0</v>
      </c>
      <c r="CT1284">
        <v>0</v>
      </c>
      <c r="CU1284">
        <v>0</v>
      </c>
      <c r="CV1284">
        <v>0.57700001999999995</v>
      </c>
      <c r="CW1284">
        <v>0.29399999999999998</v>
      </c>
      <c r="CX1284">
        <v>0.28299998999999998</v>
      </c>
      <c r="CY1284">
        <v>0.23699999999999999</v>
      </c>
      <c r="CZ1284">
        <v>0.20499999999999999</v>
      </c>
      <c r="DA1284">
        <v>3.2000002E-2</v>
      </c>
      <c r="DB1284">
        <v>5.8000002000000002E-2</v>
      </c>
      <c r="DC1284">
        <v>1.6000001E-2</v>
      </c>
      <c r="DD1284">
        <v>0.112</v>
      </c>
      <c r="DE1284">
        <v>0</v>
      </c>
      <c r="DF1284">
        <v>2009</v>
      </c>
      <c r="DG1284">
        <v>0.13969999999999999</v>
      </c>
      <c r="DH1284">
        <v>7.2899996999999994E-2</v>
      </c>
      <c r="DI1284">
        <v>6.6799997999999999E-2</v>
      </c>
      <c r="DJ1284">
        <v>3.3099997999999999E-2</v>
      </c>
      <c r="DK1284">
        <v>0.10600001000000001</v>
      </c>
      <c r="DR1284">
        <v>0</v>
      </c>
      <c r="DS1284">
        <v>0</v>
      </c>
      <c r="DT1284">
        <v>0</v>
      </c>
      <c r="DU1284">
        <v>0</v>
      </c>
      <c r="DV1284">
        <v>264023</v>
      </c>
      <c r="DW1284">
        <v>11410257</v>
      </c>
      <c r="DX1284">
        <v>44.599997999999999</v>
      </c>
      <c r="DY1284">
        <v>10.8</v>
      </c>
      <c r="DZ1284">
        <v>43.216999000000001</v>
      </c>
      <c r="EA1284">
        <v>109186</v>
      </c>
      <c r="EC1284">
        <v>168026</v>
      </c>
      <c r="ED1284">
        <v>3523429</v>
      </c>
      <c r="EE1284">
        <v>69.699996999999996</v>
      </c>
      <c r="EF1284">
        <v>20.969999000000001</v>
      </c>
      <c r="EG1284">
        <v>152361</v>
      </c>
      <c r="EH1284">
        <v>3327020</v>
      </c>
      <c r="EI1284">
        <v>69.699996999999996</v>
      </c>
      <c r="EJ1284">
        <v>21.835999999999999</v>
      </c>
      <c r="EN1284">
        <v>7399</v>
      </c>
      <c r="EO1284">
        <v>120354</v>
      </c>
      <c r="EP1284">
        <v>8266</v>
      </c>
      <c r="ES1284">
        <v>0</v>
      </c>
      <c r="EV1284">
        <v>541235</v>
      </c>
      <c r="EW1284">
        <v>0</v>
      </c>
      <c r="EX1284">
        <v>0</v>
      </c>
      <c r="FB1284">
        <v>31603788</v>
      </c>
      <c r="FI1284">
        <v>67438288</v>
      </c>
      <c r="FP1284">
        <v>855322</v>
      </c>
      <c r="FQ1284">
        <v>659545</v>
      </c>
      <c r="FW1284">
        <v>1514867</v>
      </c>
      <c r="FX1284">
        <v>10457473</v>
      </c>
      <c r="FZ1284">
        <v>713257</v>
      </c>
      <c r="GA1284">
        <v>1019322</v>
      </c>
      <c r="GB1284">
        <v>1732579</v>
      </c>
      <c r="GC1284">
        <v>334264</v>
      </c>
      <c r="GE1284">
        <v>276350</v>
      </c>
      <c r="GG1284">
        <v>181462</v>
      </c>
      <c r="GL1284">
        <v>-313726</v>
      </c>
      <c r="GM1284">
        <v>419762</v>
      </c>
      <c r="GN1284">
        <v>-393837</v>
      </c>
      <c r="GQ1284">
        <v>14209194</v>
      </c>
      <c r="GR1284">
        <v>-4044435</v>
      </c>
      <c r="GS1284">
        <v>-4044435</v>
      </c>
      <c r="HA1284">
        <v>-18180</v>
      </c>
      <c r="HB1284">
        <v>-35239</v>
      </c>
      <c r="HD1284">
        <v>-6010</v>
      </c>
      <c r="HE1284">
        <v>-4103864</v>
      </c>
      <c r="HG1284">
        <v>67341000</v>
      </c>
    </row>
    <row r="1285" spans="1:215" x14ac:dyDescent="0.25">
      <c r="A1285">
        <v>92</v>
      </c>
      <c r="B1285" t="s">
        <v>1186</v>
      </c>
      <c r="C1285">
        <v>2008</v>
      </c>
      <c r="E1285" t="s">
        <v>1187</v>
      </c>
      <c r="F1285">
        <v>1917</v>
      </c>
      <c r="G1285">
        <v>0</v>
      </c>
      <c r="I1285">
        <v>0</v>
      </c>
      <c r="J1285" t="s">
        <v>1188</v>
      </c>
      <c r="K1285" t="s">
        <v>1189</v>
      </c>
      <c r="L1285" t="s">
        <v>1189</v>
      </c>
      <c r="M1285">
        <v>2</v>
      </c>
      <c r="N1285" t="s">
        <v>625</v>
      </c>
      <c r="O1285">
        <v>1</v>
      </c>
      <c r="P1285" t="s">
        <v>616</v>
      </c>
      <c r="Q1285" t="s">
        <v>626</v>
      </c>
      <c r="R1285">
        <v>2</v>
      </c>
      <c r="S1285">
        <v>1</v>
      </c>
      <c r="T1285" s="60">
        <v>39629</v>
      </c>
      <c r="U1285" s="60">
        <v>39629</v>
      </c>
      <c r="V1285" s="60">
        <v>39629</v>
      </c>
      <c r="W1285" t="s">
        <v>201</v>
      </c>
      <c r="X1285" t="s">
        <v>848</v>
      </c>
      <c r="Y1285" t="s">
        <v>635</v>
      </c>
      <c r="Z1285">
        <v>3.2499999000000002E-2</v>
      </c>
      <c r="AA1285">
        <v>8.2500003000000002E-2</v>
      </c>
      <c r="AB1285">
        <v>1</v>
      </c>
      <c r="AC1285">
        <v>0</v>
      </c>
      <c r="AD1285">
        <v>5</v>
      </c>
      <c r="AE1285">
        <v>0</v>
      </c>
      <c r="AF1285">
        <v>1</v>
      </c>
      <c r="AG1285">
        <v>30</v>
      </c>
      <c r="BP1285" s="60">
        <v>39629</v>
      </c>
      <c r="BQ1285">
        <v>60922156</v>
      </c>
      <c r="BR1285">
        <v>70845640</v>
      </c>
      <c r="BS1285">
        <v>0.86000001000000004</v>
      </c>
      <c r="BT1285">
        <v>9923480</v>
      </c>
      <c r="BV1285">
        <v>11921469</v>
      </c>
      <c r="BW1285">
        <v>1852238</v>
      </c>
      <c r="BX1285">
        <v>0.41</v>
      </c>
      <c r="BY1285">
        <v>0</v>
      </c>
      <c r="BZ1285">
        <v>0</v>
      </c>
      <c r="CA1285">
        <v>0</v>
      </c>
      <c r="CC1285">
        <v>-2.8199999E-2</v>
      </c>
      <c r="CE1285">
        <v>0.1125</v>
      </c>
      <c r="CG1285">
        <v>0.1321</v>
      </c>
      <c r="CS1285">
        <v>0</v>
      </c>
      <c r="CT1285">
        <v>0</v>
      </c>
      <c r="CU1285">
        <v>0</v>
      </c>
      <c r="CV1285">
        <v>0.44599998000000002</v>
      </c>
      <c r="CW1285">
        <v>0.221</v>
      </c>
      <c r="CX1285">
        <v>0.22499999000000001</v>
      </c>
      <c r="CY1285">
        <v>0.24299999</v>
      </c>
      <c r="CZ1285">
        <v>0.20899999</v>
      </c>
      <c r="DA1285">
        <v>3.4000002000000001E-2</v>
      </c>
      <c r="DB1285">
        <v>7.9000003999999999E-2</v>
      </c>
      <c r="DC1285">
        <v>3.9999999000000001E-2</v>
      </c>
      <c r="DD1285">
        <v>0.192</v>
      </c>
      <c r="DE1285">
        <v>0</v>
      </c>
      <c r="DF1285">
        <v>2010</v>
      </c>
      <c r="DG1285">
        <v>0.14669999</v>
      </c>
      <c r="DH1285">
        <v>7.3200002E-2</v>
      </c>
      <c r="DI1285">
        <v>7.3499999999999996E-2</v>
      </c>
      <c r="DJ1285">
        <v>3.6299999999999999E-2</v>
      </c>
      <c r="DK1285">
        <v>0.1095</v>
      </c>
      <c r="DR1285">
        <v>0</v>
      </c>
      <c r="DS1285">
        <v>0</v>
      </c>
      <c r="DT1285">
        <v>0</v>
      </c>
      <c r="DU1285">
        <v>0</v>
      </c>
      <c r="DV1285">
        <v>272690</v>
      </c>
      <c r="DW1285">
        <v>11921469</v>
      </c>
      <c r="DX1285">
        <v>44.599997999999999</v>
      </c>
      <c r="DY1285">
        <v>10.7</v>
      </c>
      <c r="DZ1285">
        <v>43.717998999999999</v>
      </c>
      <c r="EA1285">
        <v>100803</v>
      </c>
      <c r="EC1285">
        <v>173540</v>
      </c>
      <c r="ED1285">
        <v>3811499</v>
      </c>
      <c r="EE1285">
        <v>69.699996999999996</v>
      </c>
      <c r="EF1285">
        <v>21.962999</v>
      </c>
      <c r="EG1285">
        <v>157656</v>
      </c>
      <c r="EH1285">
        <v>3586326</v>
      </c>
      <c r="EI1285">
        <v>69.699996999999996</v>
      </c>
      <c r="EJ1285">
        <v>22.747999</v>
      </c>
      <c r="EN1285">
        <v>7435</v>
      </c>
      <c r="EO1285">
        <v>142334</v>
      </c>
      <c r="EP1285">
        <v>8449</v>
      </c>
      <c r="ES1285">
        <v>0</v>
      </c>
      <c r="EV1285">
        <v>547033</v>
      </c>
      <c r="EW1285">
        <v>0</v>
      </c>
      <c r="EX1285">
        <v>0</v>
      </c>
      <c r="FB1285">
        <v>34617952</v>
      </c>
      <c r="FI1285">
        <v>62569212</v>
      </c>
      <c r="FP1285">
        <v>879598</v>
      </c>
      <c r="FQ1285">
        <v>753532</v>
      </c>
      <c r="FW1285">
        <v>1633130</v>
      </c>
      <c r="FX1285">
        <v>-3763649</v>
      </c>
      <c r="FZ1285">
        <v>758142</v>
      </c>
      <c r="GA1285">
        <v>763615</v>
      </c>
      <c r="GB1285">
        <v>1521757</v>
      </c>
      <c r="GC1285">
        <v>437880</v>
      </c>
      <c r="GE1285">
        <v>167052</v>
      </c>
      <c r="GG1285">
        <v>204577</v>
      </c>
      <c r="GL1285">
        <v>-399098</v>
      </c>
      <c r="GM1285">
        <v>319107</v>
      </c>
      <c r="GN1285">
        <v>-270254</v>
      </c>
      <c r="GQ1285">
        <v>-149498</v>
      </c>
      <c r="GR1285">
        <v>-4636340</v>
      </c>
      <c r="GS1285">
        <v>-4636340</v>
      </c>
      <c r="HA1285">
        <v>-28713</v>
      </c>
      <c r="HB1285">
        <v>-35863</v>
      </c>
      <c r="HD1285">
        <v>-17157</v>
      </c>
      <c r="HE1285">
        <v>-4718073</v>
      </c>
      <c r="HG1285">
        <v>62473424</v>
      </c>
    </row>
    <row r="1286" spans="1:215" x14ac:dyDescent="0.25">
      <c r="A1286">
        <v>92</v>
      </c>
      <c r="B1286" t="s">
        <v>1186</v>
      </c>
      <c r="C1286">
        <v>2009</v>
      </c>
      <c r="E1286" t="s">
        <v>1187</v>
      </c>
      <c r="F1286">
        <v>1917</v>
      </c>
      <c r="G1286">
        <v>0</v>
      </c>
      <c r="I1286">
        <v>0</v>
      </c>
      <c r="J1286" t="s">
        <v>1188</v>
      </c>
      <c r="K1286" t="s">
        <v>1189</v>
      </c>
      <c r="L1286" t="s">
        <v>1189</v>
      </c>
      <c r="M1286">
        <v>2</v>
      </c>
      <c r="N1286" t="s">
        <v>625</v>
      </c>
      <c r="O1286">
        <v>1</v>
      </c>
      <c r="P1286" t="s">
        <v>616</v>
      </c>
      <c r="Q1286" t="s">
        <v>626</v>
      </c>
      <c r="R1286">
        <v>2</v>
      </c>
      <c r="S1286">
        <v>1</v>
      </c>
      <c r="T1286" s="60">
        <v>39994</v>
      </c>
      <c r="U1286" s="60">
        <v>39994</v>
      </c>
      <c r="V1286" s="60">
        <v>39994</v>
      </c>
      <c r="W1286" t="s">
        <v>201</v>
      </c>
      <c r="X1286" t="s">
        <v>848</v>
      </c>
      <c r="Y1286" t="s">
        <v>635</v>
      </c>
      <c r="Z1286">
        <v>3.2499999000000002E-2</v>
      </c>
      <c r="AA1286">
        <v>7.9999998000000003E-2</v>
      </c>
      <c r="AB1286">
        <v>1</v>
      </c>
      <c r="AC1286">
        <v>0</v>
      </c>
      <c r="AD1286">
        <v>5</v>
      </c>
      <c r="AE1286">
        <v>0</v>
      </c>
      <c r="AF1286">
        <v>1</v>
      </c>
      <c r="AG1286">
        <v>30</v>
      </c>
      <c r="BP1286" s="60">
        <v>39994</v>
      </c>
      <c r="BQ1286">
        <v>59781576</v>
      </c>
      <c r="BR1286">
        <v>75520736</v>
      </c>
      <c r="BS1286">
        <v>0.79200000000000004</v>
      </c>
      <c r="BT1286">
        <v>15739161</v>
      </c>
      <c r="BV1286">
        <v>12524593</v>
      </c>
      <c r="BW1286">
        <v>1761295</v>
      </c>
      <c r="BX1286">
        <v>0.28999998999999999</v>
      </c>
      <c r="BY1286">
        <v>0</v>
      </c>
      <c r="BZ1286">
        <v>0</v>
      </c>
      <c r="CA1286">
        <v>0</v>
      </c>
      <c r="CC1286">
        <v>-0.26540002000000001</v>
      </c>
      <c r="CE1286">
        <v>-4.2600001999999998E-2</v>
      </c>
      <c r="CG1286">
        <v>2.6800001E-2</v>
      </c>
      <c r="CJ1286">
        <v>3.2800000000000003E-2</v>
      </c>
      <c r="CS1286">
        <v>0</v>
      </c>
      <c r="CT1286">
        <v>0</v>
      </c>
      <c r="CU1286">
        <v>0</v>
      </c>
      <c r="CV1286">
        <v>0.32200000000000001</v>
      </c>
      <c r="CW1286">
        <v>0.16200000000000001</v>
      </c>
      <c r="CX1286">
        <v>0.16</v>
      </c>
      <c r="CY1286">
        <v>0.26600000000000001</v>
      </c>
      <c r="CZ1286">
        <v>0.245</v>
      </c>
      <c r="DA1286">
        <v>2.1000000000000001E-2</v>
      </c>
      <c r="DB1286">
        <v>8.6000003000000005E-2</v>
      </c>
      <c r="DC1286">
        <v>0</v>
      </c>
      <c r="DD1286">
        <v>0.32599998000000002</v>
      </c>
      <c r="DE1286">
        <v>0</v>
      </c>
      <c r="DF1286">
        <v>2011</v>
      </c>
      <c r="DG1286">
        <v>0.1542</v>
      </c>
      <c r="DH1286">
        <v>7.3399997999999994E-2</v>
      </c>
      <c r="DI1286">
        <v>8.0799996999999998E-2</v>
      </c>
      <c r="DJ1286">
        <v>7.5800002000000005E-2</v>
      </c>
      <c r="DK1286">
        <v>0.14920000999999999</v>
      </c>
      <c r="DR1286">
        <v>0</v>
      </c>
      <c r="DS1286">
        <v>0</v>
      </c>
      <c r="DT1286">
        <v>0</v>
      </c>
      <c r="DU1286">
        <v>0</v>
      </c>
      <c r="DV1286">
        <v>279701</v>
      </c>
      <c r="DW1286">
        <v>12524593</v>
      </c>
      <c r="DX1286">
        <v>44.599997999999999</v>
      </c>
      <c r="DY1286">
        <v>10.6</v>
      </c>
      <c r="DZ1286">
        <v>44.778998999999999</v>
      </c>
      <c r="EA1286">
        <v>103805</v>
      </c>
      <c r="EC1286">
        <v>177963</v>
      </c>
      <c r="ED1286">
        <v>3996288</v>
      </c>
      <c r="EE1286">
        <v>69.800003000000004</v>
      </c>
      <c r="EF1286">
        <v>22.455998999999998</v>
      </c>
      <c r="EG1286">
        <v>162206</v>
      </c>
      <c r="EH1286">
        <v>3786453</v>
      </c>
      <c r="EI1286">
        <v>69.800003000000004</v>
      </c>
      <c r="EJ1286">
        <v>23.343</v>
      </c>
      <c r="EN1286">
        <v>7713</v>
      </c>
      <c r="EO1286">
        <v>130718</v>
      </c>
      <c r="EP1286">
        <v>8044</v>
      </c>
      <c r="ES1286">
        <v>0</v>
      </c>
      <c r="EV1286">
        <v>561469</v>
      </c>
      <c r="EW1286">
        <v>0</v>
      </c>
      <c r="EX1286">
        <v>0</v>
      </c>
      <c r="FB1286">
        <v>37112320</v>
      </c>
      <c r="FI1286">
        <v>43100592</v>
      </c>
      <c r="FP1286">
        <v>911118</v>
      </c>
      <c r="FQ1286">
        <v>515889</v>
      </c>
      <c r="FW1286">
        <v>1427007</v>
      </c>
      <c r="FX1286">
        <v>-17007820</v>
      </c>
      <c r="FZ1286">
        <v>587007</v>
      </c>
      <c r="GA1286">
        <v>500001</v>
      </c>
      <c r="GB1286">
        <v>1087008</v>
      </c>
      <c r="GC1286">
        <v>92515</v>
      </c>
      <c r="GE1286">
        <v>75776</v>
      </c>
      <c r="GG1286">
        <v>55161</v>
      </c>
      <c r="GL1286">
        <v>-477520</v>
      </c>
      <c r="GM1286">
        <v>55574</v>
      </c>
      <c r="GN1286">
        <v>-82394</v>
      </c>
      <c r="GQ1286">
        <v>-14774694</v>
      </c>
      <c r="GR1286">
        <v>-4639297</v>
      </c>
      <c r="GS1286">
        <v>-4639297</v>
      </c>
      <c r="HA1286">
        <v>-20369</v>
      </c>
      <c r="HB1286">
        <v>-35639</v>
      </c>
      <c r="HD1286">
        <v>-7947</v>
      </c>
      <c r="HE1286">
        <v>-4703252</v>
      </c>
      <c r="HG1286">
        <v>42995480</v>
      </c>
    </row>
    <row r="1287" spans="1:215" x14ac:dyDescent="0.25">
      <c r="A1287">
        <v>92</v>
      </c>
      <c r="B1287" t="s">
        <v>1186</v>
      </c>
      <c r="C1287">
        <v>2010</v>
      </c>
      <c r="E1287" t="s">
        <v>1187</v>
      </c>
      <c r="F1287">
        <v>1917</v>
      </c>
      <c r="G1287">
        <v>0</v>
      </c>
      <c r="I1287">
        <v>0</v>
      </c>
      <c r="J1287" t="s">
        <v>1188</v>
      </c>
      <c r="K1287" t="s">
        <v>1189</v>
      </c>
      <c r="L1287" t="s">
        <v>1189</v>
      </c>
      <c r="M1287">
        <v>2</v>
      </c>
      <c r="N1287" t="s">
        <v>625</v>
      </c>
      <c r="O1287">
        <v>1</v>
      </c>
      <c r="P1287" t="s">
        <v>616</v>
      </c>
      <c r="Q1287" t="s">
        <v>626</v>
      </c>
      <c r="R1287">
        <v>2</v>
      </c>
      <c r="S1287">
        <v>1</v>
      </c>
      <c r="T1287" s="60">
        <v>40359</v>
      </c>
      <c r="U1287" s="60">
        <v>40359</v>
      </c>
      <c r="V1287" s="60">
        <v>40359</v>
      </c>
      <c r="W1287" t="s">
        <v>201</v>
      </c>
      <c r="X1287" t="s">
        <v>963</v>
      </c>
      <c r="Y1287" t="s">
        <v>635</v>
      </c>
      <c r="Z1287">
        <v>3.2499999000000002E-2</v>
      </c>
      <c r="AA1287">
        <v>7.9999998000000003E-2</v>
      </c>
      <c r="AB1287">
        <v>1</v>
      </c>
      <c r="AC1287">
        <v>0</v>
      </c>
      <c r="AD1287">
        <v>10</v>
      </c>
      <c r="AE1287">
        <v>0</v>
      </c>
      <c r="AF1287">
        <v>1</v>
      </c>
      <c r="AG1287">
        <v>30</v>
      </c>
      <c r="BP1287" s="60">
        <v>40359</v>
      </c>
      <c r="BQ1287">
        <v>59306848</v>
      </c>
      <c r="BR1287">
        <v>79005424</v>
      </c>
      <c r="BS1287">
        <v>0.75099998999999995</v>
      </c>
      <c r="BT1287">
        <v>19698580</v>
      </c>
      <c r="BV1287">
        <v>12788847</v>
      </c>
      <c r="BW1287">
        <v>1928278</v>
      </c>
      <c r="BX1287">
        <v>0.27000001000000001</v>
      </c>
      <c r="BY1287">
        <v>0</v>
      </c>
      <c r="BZ1287">
        <v>0</v>
      </c>
      <c r="CA1287">
        <v>0</v>
      </c>
      <c r="CC1287">
        <v>0.1459</v>
      </c>
      <c r="CE1287">
        <v>-6.4800001999999995E-2</v>
      </c>
      <c r="CG1287">
        <v>2.9899999E-2</v>
      </c>
      <c r="CJ1287">
        <v>3.5099998E-2</v>
      </c>
      <c r="CS1287">
        <v>0</v>
      </c>
      <c r="CT1287">
        <v>0</v>
      </c>
      <c r="CU1287">
        <v>0</v>
      </c>
      <c r="CV1287">
        <v>0.28400001000000002</v>
      </c>
      <c r="CW1287">
        <v>0.122</v>
      </c>
      <c r="CX1287">
        <v>0.16200000000000001</v>
      </c>
      <c r="CY1287">
        <v>0.21100000999999999</v>
      </c>
      <c r="CZ1287">
        <v>0.17499999999999999</v>
      </c>
      <c r="DA1287">
        <v>3.5999997999999998E-2</v>
      </c>
      <c r="DB1287">
        <v>9.1000005999999994E-2</v>
      </c>
      <c r="DC1287">
        <v>6.1000000999999998E-2</v>
      </c>
      <c r="DD1287">
        <v>0.35299998999999999</v>
      </c>
      <c r="DE1287">
        <v>0</v>
      </c>
      <c r="DF1287">
        <v>2012</v>
      </c>
      <c r="DG1287">
        <v>0.15490000000000001</v>
      </c>
      <c r="DH1287">
        <v>7.3699996000000004E-2</v>
      </c>
      <c r="DI1287">
        <v>8.1199995999999997E-2</v>
      </c>
      <c r="DJ1287">
        <v>0.18270001</v>
      </c>
      <c r="DK1287">
        <v>0.25639999000000002</v>
      </c>
      <c r="DR1287">
        <v>0</v>
      </c>
      <c r="DS1287">
        <v>0</v>
      </c>
      <c r="DT1287">
        <v>0</v>
      </c>
      <c r="DU1287">
        <v>0</v>
      </c>
      <c r="DV1287">
        <v>282041</v>
      </c>
      <c r="DW1287">
        <v>12788847</v>
      </c>
      <c r="DX1287">
        <v>44.5</v>
      </c>
      <c r="DY1287">
        <v>10.5</v>
      </c>
      <c r="DZ1287">
        <v>45.344002000000003</v>
      </c>
      <c r="EA1287">
        <v>111931</v>
      </c>
      <c r="EC1287">
        <v>184934</v>
      </c>
      <c r="ED1287">
        <v>4339639</v>
      </c>
      <c r="EE1287">
        <v>69.699996999999996</v>
      </c>
      <c r="EF1287">
        <v>23.466000000000001</v>
      </c>
      <c r="EG1287">
        <v>168238</v>
      </c>
      <c r="EH1287">
        <v>4112076</v>
      </c>
      <c r="EI1287">
        <v>69.699996999999996</v>
      </c>
      <c r="EJ1287">
        <v>24.441998999999999</v>
      </c>
      <c r="EN1287">
        <v>7972</v>
      </c>
      <c r="EO1287">
        <v>136247</v>
      </c>
      <c r="EP1287">
        <v>8724</v>
      </c>
      <c r="ES1287">
        <v>0</v>
      </c>
      <c r="EV1287">
        <v>578906</v>
      </c>
      <c r="EW1287">
        <v>0</v>
      </c>
      <c r="EX1287">
        <v>0</v>
      </c>
      <c r="FB1287">
        <v>40284384</v>
      </c>
      <c r="FI1287">
        <v>45715304</v>
      </c>
      <c r="FP1287">
        <v>952047</v>
      </c>
      <c r="FQ1287">
        <v>535331</v>
      </c>
      <c r="FV1287">
        <v>0</v>
      </c>
      <c r="FW1287">
        <v>1487378</v>
      </c>
      <c r="FX1287">
        <v>5142243</v>
      </c>
      <c r="FZ1287">
        <v>440358</v>
      </c>
      <c r="GA1287">
        <v>784431</v>
      </c>
      <c r="GB1287">
        <v>1224789</v>
      </c>
      <c r="GC1287">
        <v>62273</v>
      </c>
      <c r="GE1287">
        <v>179116</v>
      </c>
      <c r="GG1287">
        <v>19015</v>
      </c>
      <c r="GL1287">
        <v>-522268</v>
      </c>
      <c r="GM1287">
        <v>9574</v>
      </c>
      <c r="GN1287">
        <v>-1063</v>
      </c>
      <c r="GQ1287">
        <v>7601057</v>
      </c>
      <c r="GR1287">
        <v>-4962222</v>
      </c>
      <c r="GS1287">
        <v>-4962222</v>
      </c>
      <c r="HA1287">
        <v>-16720</v>
      </c>
      <c r="HB1287">
        <v>-12105</v>
      </c>
      <c r="HD1287">
        <v>-7015</v>
      </c>
      <c r="HE1287">
        <v>-4998062</v>
      </c>
      <c r="HG1287">
        <v>45598476</v>
      </c>
    </row>
    <row r="1288" spans="1:215" x14ac:dyDescent="0.25">
      <c r="A1288">
        <v>92</v>
      </c>
      <c r="B1288" t="s">
        <v>1186</v>
      </c>
      <c r="C1288">
        <v>2011</v>
      </c>
      <c r="E1288" t="s">
        <v>1187</v>
      </c>
      <c r="F1288">
        <v>1917</v>
      </c>
      <c r="G1288">
        <v>0</v>
      </c>
      <c r="I1288">
        <v>0</v>
      </c>
      <c r="J1288" t="s">
        <v>1188</v>
      </c>
      <c r="K1288" t="s">
        <v>1189</v>
      </c>
      <c r="L1288" t="s">
        <v>1189</v>
      </c>
      <c r="M1288">
        <v>2</v>
      </c>
      <c r="N1288" t="s">
        <v>625</v>
      </c>
      <c r="O1288">
        <v>1</v>
      </c>
      <c r="P1288" t="s">
        <v>616</v>
      </c>
      <c r="Q1288" t="s">
        <v>626</v>
      </c>
      <c r="R1288">
        <v>2</v>
      </c>
      <c r="S1288">
        <v>1</v>
      </c>
      <c r="T1288" s="60">
        <v>40724</v>
      </c>
      <c r="U1288" s="60">
        <v>40724</v>
      </c>
      <c r="V1288" s="60">
        <v>40724</v>
      </c>
      <c r="W1288" t="s">
        <v>201</v>
      </c>
      <c r="X1288" t="s">
        <v>963</v>
      </c>
      <c r="Y1288" t="s">
        <v>635</v>
      </c>
      <c r="Z1288">
        <v>2.9999998999999999E-2</v>
      </c>
      <c r="AA1288">
        <v>7.5000002999999996E-2</v>
      </c>
      <c r="AB1288">
        <v>1</v>
      </c>
      <c r="AC1288">
        <v>0</v>
      </c>
      <c r="AD1288">
        <v>10</v>
      </c>
      <c r="AE1288">
        <v>0</v>
      </c>
      <c r="AF1288">
        <v>1</v>
      </c>
      <c r="AG1288">
        <v>30</v>
      </c>
      <c r="BP1288" s="60">
        <v>40724</v>
      </c>
      <c r="BQ1288">
        <v>59141132</v>
      </c>
      <c r="BR1288">
        <v>85640384</v>
      </c>
      <c r="BS1288">
        <v>0.69099997999999996</v>
      </c>
      <c r="BT1288">
        <v>26499252</v>
      </c>
      <c r="BV1288">
        <v>12910043</v>
      </c>
      <c r="BW1288">
        <v>2436602</v>
      </c>
      <c r="BX1288">
        <v>0.27000001000000001</v>
      </c>
      <c r="BY1288">
        <v>0</v>
      </c>
      <c r="BZ1288">
        <v>0</v>
      </c>
      <c r="CA1288">
        <v>0</v>
      </c>
      <c r="CC1288">
        <v>0.20370000999999999</v>
      </c>
      <c r="CE1288">
        <v>4.4000000000000003E-3</v>
      </c>
      <c r="CG1288">
        <v>3.8900003000000002E-2</v>
      </c>
      <c r="CJ1288">
        <v>6.25E-2</v>
      </c>
      <c r="CR1288">
        <v>1</v>
      </c>
      <c r="CS1288">
        <v>0</v>
      </c>
      <c r="CT1288">
        <v>0</v>
      </c>
      <c r="CU1288">
        <v>0</v>
      </c>
      <c r="CV1288">
        <v>0.26600000000000001</v>
      </c>
      <c r="CW1288">
        <v>0.11600000000000001</v>
      </c>
      <c r="CX1288">
        <v>0.15000000999999999</v>
      </c>
      <c r="CY1288">
        <v>0.189</v>
      </c>
      <c r="CZ1288">
        <v>0.156</v>
      </c>
      <c r="DA1288">
        <v>3.3000000000000002E-2</v>
      </c>
      <c r="DB1288">
        <v>0.107</v>
      </c>
      <c r="DC1288">
        <v>8.1000000000000003E-2</v>
      </c>
      <c r="DD1288">
        <v>0.35699996000000001</v>
      </c>
      <c r="DE1288">
        <v>0</v>
      </c>
      <c r="DF1288">
        <v>2013</v>
      </c>
      <c r="DG1288">
        <v>0.16059999</v>
      </c>
      <c r="DH1288">
        <v>7.4000000999999996E-2</v>
      </c>
      <c r="DI1288">
        <v>8.6599997999999997E-2</v>
      </c>
      <c r="DJ1288">
        <v>0.2165</v>
      </c>
      <c r="DK1288">
        <v>0.29049998999999999</v>
      </c>
      <c r="DR1288">
        <v>0</v>
      </c>
      <c r="DS1288">
        <v>0</v>
      </c>
      <c r="DT1288">
        <v>0</v>
      </c>
      <c r="DU1288">
        <v>0</v>
      </c>
      <c r="DV1288">
        <v>279152</v>
      </c>
      <c r="DW1288">
        <v>12910043</v>
      </c>
      <c r="DX1288">
        <v>44.5</v>
      </c>
      <c r="DY1288">
        <v>10.4</v>
      </c>
      <c r="DZ1288">
        <v>46.247002000000002</v>
      </c>
      <c r="EA1288">
        <v>115102</v>
      </c>
      <c r="EC1288">
        <v>194622</v>
      </c>
      <c r="ED1288">
        <v>4650798</v>
      </c>
      <c r="EE1288">
        <v>69.800003000000004</v>
      </c>
      <c r="EF1288">
        <v>23.896999000000001</v>
      </c>
      <c r="EG1288">
        <v>175636</v>
      </c>
      <c r="EH1288">
        <v>4407341</v>
      </c>
      <c r="EI1288">
        <v>69.800003000000004</v>
      </c>
      <c r="EJ1288">
        <v>25.094000000000001</v>
      </c>
      <c r="EN1288">
        <v>8029</v>
      </c>
      <c r="EO1288">
        <v>138851</v>
      </c>
      <c r="EP1288">
        <v>10957</v>
      </c>
      <c r="ES1288">
        <v>0</v>
      </c>
      <c r="EV1288">
        <v>588876</v>
      </c>
      <c r="EW1288">
        <v>0</v>
      </c>
      <c r="EX1288">
        <v>0</v>
      </c>
      <c r="FB1288">
        <v>45648780</v>
      </c>
      <c r="FI1288">
        <v>51311252</v>
      </c>
      <c r="FP1288">
        <v>1042707</v>
      </c>
      <c r="FQ1288">
        <v>658511</v>
      </c>
      <c r="FV1288">
        <v>0</v>
      </c>
      <c r="FW1288">
        <v>1701218</v>
      </c>
      <c r="FX1288">
        <v>8494530</v>
      </c>
      <c r="FZ1288">
        <v>432649</v>
      </c>
      <c r="GA1288">
        <v>368901</v>
      </c>
      <c r="GB1288">
        <v>801550</v>
      </c>
      <c r="GC1288">
        <v>113370</v>
      </c>
      <c r="GE1288">
        <v>331286</v>
      </c>
      <c r="GG1288">
        <v>12755</v>
      </c>
      <c r="GL1288">
        <v>-514647</v>
      </c>
      <c r="GM1288">
        <v>8251</v>
      </c>
      <c r="GN1288">
        <v>-1004</v>
      </c>
      <c r="GQ1288">
        <v>10947309</v>
      </c>
      <c r="GR1288">
        <v>-5281223</v>
      </c>
      <c r="GS1288">
        <v>-5281223</v>
      </c>
      <c r="HA1288">
        <v>-17695</v>
      </c>
      <c r="HB1288">
        <v>-37028</v>
      </c>
      <c r="HD1288">
        <v>-9844</v>
      </c>
      <c r="HE1288">
        <v>-5345790</v>
      </c>
      <c r="HG1288">
        <v>51199992</v>
      </c>
    </row>
    <row r="1289" spans="1:215" x14ac:dyDescent="0.25">
      <c r="A1289">
        <v>92</v>
      </c>
      <c r="B1289" t="s">
        <v>1186</v>
      </c>
      <c r="C1289">
        <v>2012</v>
      </c>
      <c r="E1289" t="s">
        <v>1187</v>
      </c>
      <c r="F1289">
        <v>1917</v>
      </c>
      <c r="G1289">
        <v>0</v>
      </c>
      <c r="I1289">
        <v>0</v>
      </c>
      <c r="J1289" t="s">
        <v>1188</v>
      </c>
      <c r="K1289" t="s">
        <v>1189</v>
      </c>
      <c r="L1289" t="s">
        <v>1189</v>
      </c>
      <c r="M1289">
        <v>2</v>
      </c>
      <c r="N1289" t="s">
        <v>625</v>
      </c>
      <c r="O1289">
        <v>1</v>
      </c>
      <c r="P1289" t="s">
        <v>616</v>
      </c>
      <c r="Q1289" t="s">
        <v>626</v>
      </c>
      <c r="R1289">
        <v>2</v>
      </c>
      <c r="S1289">
        <v>1</v>
      </c>
      <c r="T1289" s="60">
        <v>41090</v>
      </c>
      <c r="U1289" s="60">
        <v>41090</v>
      </c>
      <c r="V1289" s="60">
        <v>41090</v>
      </c>
      <c r="W1289" t="s">
        <v>201</v>
      </c>
      <c r="X1289" t="s">
        <v>963</v>
      </c>
      <c r="Y1289" t="s">
        <v>635</v>
      </c>
      <c r="Z1289">
        <v>2.9999998999999999E-2</v>
      </c>
      <c r="AA1289">
        <v>7.5000002999999996E-2</v>
      </c>
      <c r="AB1289">
        <v>1</v>
      </c>
      <c r="AC1289">
        <v>0</v>
      </c>
      <c r="AD1289">
        <v>10</v>
      </c>
      <c r="AE1289">
        <v>0</v>
      </c>
      <c r="AF1289">
        <v>1</v>
      </c>
      <c r="AG1289">
        <v>30</v>
      </c>
      <c r="BK1289">
        <v>3.5000000000000003E-2</v>
      </c>
      <c r="BM1289">
        <v>24</v>
      </c>
      <c r="BO1289">
        <v>3.9999999000000001E-2</v>
      </c>
      <c r="BP1289" s="60">
        <v>41090</v>
      </c>
      <c r="BQ1289">
        <v>58227624</v>
      </c>
      <c r="BR1289">
        <v>87760656</v>
      </c>
      <c r="BS1289">
        <v>0.66300004999999995</v>
      </c>
      <c r="BT1289">
        <v>29533038</v>
      </c>
      <c r="BV1289">
        <v>12714371</v>
      </c>
      <c r="BW1289">
        <v>2629244</v>
      </c>
      <c r="BX1289">
        <v>0.38</v>
      </c>
      <c r="BY1289">
        <v>0</v>
      </c>
      <c r="BZ1289">
        <v>0</v>
      </c>
      <c r="CA1289">
        <v>0</v>
      </c>
      <c r="CC1289">
        <v>3.4299998999999998E-2</v>
      </c>
      <c r="CE1289">
        <v>0.12570000000000001</v>
      </c>
      <c r="CG1289">
        <v>3.7000000000000002E-3</v>
      </c>
      <c r="CJ1289">
        <v>7.1900003000000004E-2</v>
      </c>
      <c r="CR1289">
        <v>1</v>
      </c>
      <c r="CS1289">
        <v>0</v>
      </c>
      <c r="CT1289">
        <v>0</v>
      </c>
      <c r="CU1289">
        <v>0</v>
      </c>
      <c r="CV1289">
        <v>0.23</v>
      </c>
      <c r="CW1289">
        <v>0.11300001</v>
      </c>
      <c r="CX1289">
        <v>0.11700000000000001</v>
      </c>
      <c r="CY1289">
        <v>0.20799999</v>
      </c>
      <c r="CZ1289">
        <v>0.17299998999999999</v>
      </c>
      <c r="DA1289">
        <v>3.5000000000000003E-2</v>
      </c>
      <c r="DB1289">
        <v>0.12800001</v>
      </c>
      <c r="DC1289">
        <v>2.4E-2</v>
      </c>
      <c r="DD1289">
        <v>0.41</v>
      </c>
      <c r="DE1289">
        <v>0</v>
      </c>
      <c r="DF1289">
        <v>2014</v>
      </c>
      <c r="DG1289">
        <v>0.16</v>
      </c>
      <c r="DH1289">
        <v>7.4299999000000005E-2</v>
      </c>
      <c r="DI1289">
        <v>8.5699997999999999E-2</v>
      </c>
      <c r="DJ1289">
        <v>0.23819999</v>
      </c>
      <c r="DK1289">
        <v>0.3125</v>
      </c>
      <c r="DR1289">
        <v>0</v>
      </c>
      <c r="DS1289">
        <v>0</v>
      </c>
      <c r="DT1289">
        <v>0</v>
      </c>
      <c r="DU1289">
        <v>0</v>
      </c>
      <c r="DV1289">
        <v>273504</v>
      </c>
      <c r="DW1289">
        <v>12714371</v>
      </c>
      <c r="DX1289">
        <v>44.700001</v>
      </c>
      <c r="DY1289">
        <v>10.7</v>
      </c>
      <c r="DZ1289">
        <v>46.487000000000002</v>
      </c>
      <c r="EA1289">
        <v>122286</v>
      </c>
      <c r="EC1289">
        <v>202015</v>
      </c>
      <c r="ED1289">
        <v>4872918</v>
      </c>
      <c r="EE1289">
        <v>69.800003000000004</v>
      </c>
      <c r="EF1289">
        <v>24.122</v>
      </c>
      <c r="EG1289">
        <v>182254</v>
      </c>
      <c r="EH1289">
        <v>4615236</v>
      </c>
      <c r="EI1289">
        <v>69.900002000000001</v>
      </c>
      <c r="EJ1289">
        <v>25.323</v>
      </c>
      <c r="EN1289">
        <v>8306</v>
      </c>
      <c r="EO1289">
        <v>146216</v>
      </c>
      <c r="EP1289">
        <v>11455</v>
      </c>
      <c r="ES1289">
        <v>0</v>
      </c>
      <c r="EV1289">
        <v>597805</v>
      </c>
      <c r="EW1289">
        <v>0</v>
      </c>
      <c r="EX1289">
        <v>0</v>
      </c>
      <c r="EZ1289">
        <v>59970000</v>
      </c>
      <c r="FA1289">
        <v>1232277</v>
      </c>
      <c r="FB1289">
        <v>47511912</v>
      </c>
      <c r="FI1289">
        <v>48627548</v>
      </c>
      <c r="FP1289">
        <v>952887</v>
      </c>
      <c r="FQ1289">
        <v>1004584</v>
      </c>
      <c r="FW1289">
        <v>1957471</v>
      </c>
      <c r="FX1289">
        <v>539129</v>
      </c>
      <c r="FZ1289">
        <v>328492</v>
      </c>
      <c r="GA1289">
        <v>258258</v>
      </c>
      <c r="GB1289">
        <v>586750</v>
      </c>
      <c r="GC1289">
        <v>170991</v>
      </c>
      <c r="GE1289">
        <v>255769</v>
      </c>
      <c r="GG1289">
        <v>13631</v>
      </c>
      <c r="GL1289">
        <v>-481234</v>
      </c>
      <c r="GM1289">
        <v>9457</v>
      </c>
      <c r="GN1289">
        <v>-1174</v>
      </c>
      <c r="GQ1289">
        <v>3050790</v>
      </c>
      <c r="GR1289">
        <v>-5655306</v>
      </c>
      <c r="GS1289">
        <v>-5655306</v>
      </c>
      <c r="HA1289">
        <v>-24675</v>
      </c>
      <c r="HB1289">
        <v>-34242</v>
      </c>
      <c r="HD1289">
        <v>-2765</v>
      </c>
      <c r="HE1289">
        <v>-5716988</v>
      </c>
      <c r="HG1289">
        <v>48533796</v>
      </c>
    </row>
    <row r="1290" spans="1:215" x14ac:dyDescent="0.25">
      <c r="A1290">
        <v>92</v>
      </c>
      <c r="B1290" t="s">
        <v>1186</v>
      </c>
      <c r="C1290">
        <v>2013</v>
      </c>
      <c r="E1290" t="s">
        <v>1187</v>
      </c>
      <c r="F1290">
        <v>1917</v>
      </c>
      <c r="G1290">
        <v>0</v>
      </c>
      <c r="I1290">
        <v>0</v>
      </c>
      <c r="J1290" t="s">
        <v>1188</v>
      </c>
      <c r="K1290" t="s">
        <v>1189</v>
      </c>
      <c r="L1290" t="s">
        <v>1189</v>
      </c>
      <c r="M1290">
        <v>2</v>
      </c>
      <c r="N1290" t="s">
        <v>625</v>
      </c>
      <c r="O1290">
        <v>1</v>
      </c>
      <c r="P1290" t="s">
        <v>616</v>
      </c>
      <c r="Q1290" t="s">
        <v>626</v>
      </c>
      <c r="R1290">
        <v>2</v>
      </c>
      <c r="S1290">
        <v>1</v>
      </c>
      <c r="T1290" s="60">
        <v>41455</v>
      </c>
      <c r="U1290" s="60">
        <v>41455</v>
      </c>
      <c r="V1290" s="60">
        <v>41455</v>
      </c>
      <c r="W1290" t="s">
        <v>201</v>
      </c>
      <c r="X1290" t="s">
        <v>963</v>
      </c>
      <c r="Y1290" t="s">
        <v>635</v>
      </c>
      <c r="Z1290">
        <v>2.9999998999999999E-2</v>
      </c>
      <c r="AA1290">
        <v>7.5000002999999996E-2</v>
      </c>
      <c r="AB1290">
        <v>1</v>
      </c>
      <c r="AC1290">
        <v>0</v>
      </c>
      <c r="AD1290">
        <v>10</v>
      </c>
      <c r="AE1290">
        <v>0</v>
      </c>
      <c r="AF1290">
        <v>1</v>
      </c>
      <c r="AG1290">
        <v>30</v>
      </c>
      <c r="AI1290" t="s">
        <v>1190</v>
      </c>
      <c r="AO1290">
        <v>49115912</v>
      </c>
      <c r="AP1290">
        <v>57453612</v>
      </c>
      <c r="AQ1290">
        <v>-3598159</v>
      </c>
      <c r="AR1290">
        <v>0</v>
      </c>
      <c r="AS1290">
        <v>0</v>
      </c>
      <c r="AT1290">
        <v>0</v>
      </c>
      <c r="AU1290">
        <v>1</v>
      </c>
      <c r="AV1290">
        <v>2</v>
      </c>
      <c r="AX1290">
        <v>0</v>
      </c>
      <c r="AY1290">
        <v>0.89999998000000003</v>
      </c>
      <c r="AZ1290">
        <v>10</v>
      </c>
      <c r="BA1290">
        <v>1</v>
      </c>
      <c r="BB1290">
        <v>1</v>
      </c>
      <c r="BC1290">
        <v>1</v>
      </c>
      <c r="BE1290">
        <v>0</v>
      </c>
      <c r="BK1290">
        <v>3.5000000000000003E-2</v>
      </c>
      <c r="BM1290">
        <v>24</v>
      </c>
      <c r="BO1290">
        <v>3.9999999000000001E-2</v>
      </c>
      <c r="BP1290" s="60">
        <v>41455</v>
      </c>
      <c r="BQ1290">
        <v>57353264</v>
      </c>
      <c r="BR1290">
        <v>89951816</v>
      </c>
      <c r="BS1290">
        <v>0.63800000999999995</v>
      </c>
      <c r="BT1290">
        <v>32598554</v>
      </c>
      <c r="BV1290">
        <v>12577105</v>
      </c>
      <c r="BW1290">
        <v>3110429</v>
      </c>
      <c r="BX1290">
        <v>0.46000001000000001</v>
      </c>
      <c r="BY1290">
        <v>0</v>
      </c>
      <c r="BZ1290">
        <v>0</v>
      </c>
      <c r="CA1290">
        <v>0</v>
      </c>
      <c r="CC1290">
        <v>7.9599999000000005E-2</v>
      </c>
      <c r="CE1290">
        <v>0.1036</v>
      </c>
      <c r="CG1290">
        <v>2.5000000000000001E-2</v>
      </c>
      <c r="CJ1290">
        <v>7.7199996000000007E-2</v>
      </c>
      <c r="CR1290">
        <v>1</v>
      </c>
      <c r="CS1290">
        <v>0</v>
      </c>
      <c r="CT1290">
        <v>0</v>
      </c>
      <c r="CU1290">
        <v>0</v>
      </c>
      <c r="CV1290">
        <v>0.21100000999999999</v>
      </c>
      <c r="CW1290">
        <v>0.10199999999999999</v>
      </c>
      <c r="CX1290">
        <v>0.109</v>
      </c>
      <c r="CY1290">
        <v>0.18200000999999999</v>
      </c>
      <c r="CZ1290">
        <v>0.13600001</v>
      </c>
      <c r="DA1290">
        <v>4.5999999999999999E-2</v>
      </c>
      <c r="DB1290">
        <v>0.14099999999999999</v>
      </c>
      <c r="DC1290">
        <v>3.7999999E-2</v>
      </c>
      <c r="DD1290">
        <v>0.42799999999999999</v>
      </c>
      <c r="DE1290">
        <v>0</v>
      </c>
      <c r="DF1290">
        <v>2015</v>
      </c>
      <c r="DG1290">
        <v>0.15920000000000001</v>
      </c>
      <c r="DH1290">
        <v>7.4600003999999998E-2</v>
      </c>
      <c r="DI1290">
        <v>8.4600001999999994E-2</v>
      </c>
      <c r="DJ1290">
        <v>0.25969999999999999</v>
      </c>
      <c r="DK1290">
        <v>0.33430000999999998</v>
      </c>
      <c r="DR1290">
        <v>0</v>
      </c>
      <c r="DS1290">
        <v>0</v>
      </c>
      <c r="DT1290">
        <v>0</v>
      </c>
      <c r="DU1290">
        <v>0</v>
      </c>
      <c r="DV1290">
        <v>267428</v>
      </c>
      <c r="DW1290">
        <v>12577105</v>
      </c>
      <c r="DX1290">
        <v>44.799999</v>
      </c>
      <c r="DY1290">
        <v>10.8</v>
      </c>
      <c r="DZ1290">
        <v>47.029998999999997</v>
      </c>
      <c r="EA1290">
        <v>18911</v>
      </c>
      <c r="EC1290">
        <v>209204</v>
      </c>
      <c r="ED1290">
        <v>5147060</v>
      </c>
      <c r="EE1290">
        <v>69.900002000000001</v>
      </c>
      <c r="EF1290">
        <v>24.603000999999999</v>
      </c>
      <c r="EG1290">
        <v>189170</v>
      </c>
      <c r="EH1290">
        <v>4870399</v>
      </c>
      <c r="EI1290">
        <v>70</v>
      </c>
      <c r="EJ1290">
        <v>25.745999999999999</v>
      </c>
      <c r="EN1290">
        <v>8565</v>
      </c>
      <c r="EO1290">
        <v>157457</v>
      </c>
      <c r="EP1290">
        <v>11469</v>
      </c>
      <c r="ES1290">
        <v>0</v>
      </c>
      <c r="EV1290">
        <v>495543</v>
      </c>
      <c r="EW1290">
        <v>0</v>
      </c>
      <c r="EX1290">
        <v>0</v>
      </c>
      <c r="FB1290">
        <v>49979444</v>
      </c>
      <c r="FI1290">
        <v>49115912</v>
      </c>
      <c r="FP1290">
        <v>991087</v>
      </c>
      <c r="FQ1290">
        <v>1446402</v>
      </c>
      <c r="FW1290">
        <v>2437489</v>
      </c>
      <c r="FX1290">
        <v>3428449</v>
      </c>
      <c r="FZ1290">
        <v>228760</v>
      </c>
      <c r="GA1290">
        <v>255248</v>
      </c>
      <c r="GB1290">
        <v>484008</v>
      </c>
      <c r="GC1290">
        <v>251742</v>
      </c>
      <c r="GE1290">
        <v>485622</v>
      </c>
      <c r="GG1290">
        <v>25507</v>
      </c>
      <c r="GL1290">
        <v>-557533</v>
      </c>
      <c r="GM1290">
        <v>9541</v>
      </c>
      <c r="GN1290">
        <v>-1334</v>
      </c>
      <c r="GQ1290">
        <v>6563491</v>
      </c>
      <c r="GR1290">
        <v>-6016892</v>
      </c>
      <c r="GS1290">
        <v>-6016892</v>
      </c>
      <c r="HA1290">
        <v>-24461</v>
      </c>
      <c r="HB1290">
        <v>-37480</v>
      </c>
      <c r="HD1290">
        <v>-2893</v>
      </c>
      <c r="HE1290">
        <v>-6081726</v>
      </c>
      <c r="HG1290">
        <v>49015560</v>
      </c>
    </row>
    <row r="1291" spans="1:215" x14ac:dyDescent="0.25">
      <c r="A1291">
        <v>92</v>
      </c>
      <c r="B1291" t="s">
        <v>1186</v>
      </c>
      <c r="C1291">
        <v>2014</v>
      </c>
      <c r="E1291" t="s">
        <v>1187</v>
      </c>
      <c r="F1291">
        <v>1917</v>
      </c>
      <c r="G1291">
        <v>0</v>
      </c>
      <c r="I1291">
        <v>0</v>
      </c>
      <c r="J1291" t="s">
        <v>1188</v>
      </c>
      <c r="K1291" t="s">
        <v>1189</v>
      </c>
      <c r="L1291" t="s">
        <v>1189</v>
      </c>
      <c r="M1291">
        <v>2</v>
      </c>
      <c r="N1291" t="s">
        <v>625</v>
      </c>
      <c r="O1291">
        <v>1</v>
      </c>
      <c r="P1291" t="s">
        <v>616</v>
      </c>
      <c r="Q1291" t="s">
        <v>626</v>
      </c>
      <c r="R1291">
        <v>2</v>
      </c>
      <c r="S1291">
        <v>1</v>
      </c>
      <c r="T1291" s="60">
        <v>41820</v>
      </c>
      <c r="U1291" s="60">
        <v>41820</v>
      </c>
      <c r="V1291" s="60">
        <v>41820</v>
      </c>
      <c r="W1291" t="s">
        <v>201</v>
      </c>
      <c r="X1291" t="s">
        <v>963</v>
      </c>
      <c r="Y1291" t="s">
        <v>635</v>
      </c>
      <c r="Z1291">
        <v>2.9999998999999999E-2</v>
      </c>
      <c r="AA1291">
        <v>7.5000002999999996E-2</v>
      </c>
      <c r="AB1291">
        <v>1</v>
      </c>
      <c r="AC1291">
        <v>0</v>
      </c>
      <c r="AD1291">
        <v>10</v>
      </c>
      <c r="AE1291">
        <v>0</v>
      </c>
      <c r="AF1291">
        <v>1</v>
      </c>
      <c r="AG1291">
        <v>30</v>
      </c>
      <c r="AI1291" t="s">
        <v>1191</v>
      </c>
      <c r="AO1291">
        <v>53092176</v>
      </c>
      <c r="AP1291">
        <v>57343860</v>
      </c>
      <c r="AQ1291">
        <v>-3080824</v>
      </c>
      <c r="AR1291">
        <v>0</v>
      </c>
      <c r="AS1291">
        <v>0</v>
      </c>
      <c r="AT1291">
        <v>0</v>
      </c>
      <c r="AU1291">
        <v>1</v>
      </c>
      <c r="AV1291">
        <v>2</v>
      </c>
      <c r="AX1291">
        <v>0</v>
      </c>
      <c r="AY1291">
        <v>0.89999998000000003</v>
      </c>
      <c r="AZ1291">
        <v>10</v>
      </c>
      <c r="BA1291">
        <v>1</v>
      </c>
      <c r="BB1291">
        <v>1</v>
      </c>
      <c r="BC1291">
        <v>1</v>
      </c>
      <c r="BE1291">
        <v>0</v>
      </c>
      <c r="BP1291" s="60">
        <v>41820</v>
      </c>
      <c r="BQ1291">
        <v>57231800</v>
      </c>
      <c r="BR1291">
        <v>92352984</v>
      </c>
      <c r="BS1291">
        <v>0.62</v>
      </c>
      <c r="BT1291">
        <v>35121184</v>
      </c>
      <c r="BV1291">
        <v>12620862</v>
      </c>
      <c r="BW1291">
        <v>3410373</v>
      </c>
      <c r="BX1291">
        <v>0.57999997999999997</v>
      </c>
      <c r="BY1291">
        <v>0</v>
      </c>
      <c r="BZ1291">
        <v>0</v>
      </c>
      <c r="CA1291">
        <v>0</v>
      </c>
      <c r="CC1291">
        <v>0.14910001000000001</v>
      </c>
      <c r="CE1291">
        <v>8.6599997999999997E-2</v>
      </c>
      <c r="CG1291">
        <v>0.12090001</v>
      </c>
      <c r="CJ1291">
        <v>7.2800003000000002E-2</v>
      </c>
      <c r="CR1291">
        <v>1</v>
      </c>
      <c r="CS1291">
        <v>0</v>
      </c>
      <c r="CT1291">
        <v>0</v>
      </c>
      <c r="CU1291">
        <v>0</v>
      </c>
      <c r="CV1291">
        <v>0.21300000999999999</v>
      </c>
      <c r="CW1291">
        <v>0.10100000000000001</v>
      </c>
      <c r="CX1291">
        <v>0.112</v>
      </c>
      <c r="CY1291">
        <v>0.17599999999999999</v>
      </c>
      <c r="CZ1291">
        <v>0.13200000000000001</v>
      </c>
      <c r="DA1291">
        <v>4.3999999999999997E-2</v>
      </c>
      <c r="DB1291">
        <v>0.14199999999999999</v>
      </c>
      <c r="DC1291">
        <v>4.3000001000000003E-2</v>
      </c>
      <c r="DD1291">
        <v>0.42599999999999999</v>
      </c>
      <c r="DE1291">
        <v>0</v>
      </c>
      <c r="DF1291">
        <v>2016</v>
      </c>
      <c r="DG1291">
        <v>0.15870000000000001</v>
      </c>
      <c r="DH1291">
        <v>7.4900000999999994E-2</v>
      </c>
      <c r="DI1291">
        <v>8.3800002999999998E-2</v>
      </c>
      <c r="DJ1291">
        <v>0.2782</v>
      </c>
      <c r="DK1291">
        <v>0.35310000000000002</v>
      </c>
      <c r="DR1291">
        <v>0</v>
      </c>
      <c r="DS1291">
        <v>0</v>
      </c>
      <c r="DT1291">
        <v>0</v>
      </c>
      <c r="DU1291">
        <v>0</v>
      </c>
      <c r="DV1291">
        <v>263312</v>
      </c>
      <c r="DW1291">
        <v>12620862</v>
      </c>
      <c r="DZ1291">
        <v>47.930999999999997</v>
      </c>
      <c r="EA1291">
        <v>20467</v>
      </c>
      <c r="EC1291">
        <v>213900</v>
      </c>
      <c r="ED1291">
        <v>5339.4771000000001</v>
      </c>
      <c r="EE1291">
        <v>70.199996999999996</v>
      </c>
      <c r="EF1291">
        <v>24.962</v>
      </c>
      <c r="EG1291">
        <v>194886</v>
      </c>
      <c r="EH1291">
        <v>5045.3329999999996</v>
      </c>
      <c r="EI1291">
        <v>70.199996999999996</v>
      </c>
      <c r="EJ1291">
        <v>25.888999999999999</v>
      </c>
      <c r="EN1291">
        <v>8870</v>
      </c>
      <c r="EO1291">
        <v>166073</v>
      </c>
      <c r="EP1291">
        <v>10144</v>
      </c>
      <c r="EV1291">
        <v>497679</v>
      </c>
      <c r="EW1291">
        <v>0</v>
      </c>
      <c r="EX1291">
        <v>0</v>
      </c>
      <c r="FB1291">
        <v>51425296</v>
      </c>
      <c r="FP1291">
        <v>966926</v>
      </c>
      <c r="FQ1291">
        <v>1992084</v>
      </c>
      <c r="FW1291">
        <v>2959010</v>
      </c>
      <c r="FX1291">
        <v>6024512</v>
      </c>
      <c r="FZ1291">
        <v>220447</v>
      </c>
      <c r="GA1291">
        <v>284808</v>
      </c>
      <c r="GB1291">
        <v>505255</v>
      </c>
      <c r="GC1291">
        <v>374076</v>
      </c>
      <c r="GE1291">
        <v>642727</v>
      </c>
      <c r="GG1291">
        <v>14764</v>
      </c>
      <c r="GL1291">
        <v>-482141</v>
      </c>
      <c r="GM1291">
        <v>19859</v>
      </c>
      <c r="GN1291">
        <v>-1291</v>
      </c>
      <c r="GQ1291">
        <v>10056771</v>
      </c>
      <c r="GR1291">
        <v>-6028795</v>
      </c>
      <c r="GS1291">
        <v>-6028795</v>
      </c>
      <c r="HA1291">
        <v>-22823</v>
      </c>
      <c r="HB1291">
        <v>-38712</v>
      </c>
      <c r="HD1291">
        <v>-1887</v>
      </c>
      <c r="HE1291">
        <v>-6092217</v>
      </c>
      <c r="HG1291">
        <v>52980116</v>
      </c>
    </row>
    <row r="1292" spans="1:215" x14ac:dyDescent="0.25">
      <c r="A1292">
        <v>93</v>
      </c>
      <c r="B1292" t="s">
        <v>1192</v>
      </c>
      <c r="C1292">
        <v>2001</v>
      </c>
      <c r="E1292" t="s">
        <v>1193</v>
      </c>
      <c r="F1292">
        <v>1923</v>
      </c>
      <c r="G1292">
        <v>0</v>
      </c>
      <c r="I1292">
        <v>0</v>
      </c>
      <c r="J1292" t="s">
        <v>1188</v>
      </c>
      <c r="K1292" t="s">
        <v>1189</v>
      </c>
      <c r="L1292" t="s">
        <v>1189</v>
      </c>
      <c r="M1292">
        <v>4</v>
      </c>
      <c r="N1292" t="s">
        <v>730</v>
      </c>
      <c r="O1292">
        <v>1</v>
      </c>
      <c r="P1292" t="s">
        <v>616</v>
      </c>
      <c r="Q1292" t="s">
        <v>626</v>
      </c>
      <c r="R1292">
        <v>2</v>
      </c>
      <c r="S1292">
        <v>1</v>
      </c>
      <c r="T1292" s="60">
        <v>37256</v>
      </c>
      <c r="U1292" s="60">
        <v>37256</v>
      </c>
      <c r="V1292" s="60">
        <v>37256</v>
      </c>
      <c r="W1292" t="s">
        <v>201</v>
      </c>
      <c r="X1292" t="s">
        <v>938</v>
      </c>
      <c r="Y1292" t="s">
        <v>638</v>
      </c>
      <c r="Z1292">
        <v>2.9999998999999999E-2</v>
      </c>
      <c r="AA1292">
        <v>8.5000001000000006E-2</v>
      </c>
      <c r="AB1292">
        <v>1</v>
      </c>
      <c r="AC1292">
        <v>0</v>
      </c>
      <c r="AD1292">
        <v>5</v>
      </c>
      <c r="AE1292">
        <v>0</v>
      </c>
      <c r="AF1292">
        <v>2</v>
      </c>
      <c r="AG1292">
        <v>30</v>
      </c>
      <c r="BP1292" s="60">
        <v>37256</v>
      </c>
      <c r="BQ1292">
        <v>27505494</v>
      </c>
      <c r="BR1292">
        <v>23658756</v>
      </c>
      <c r="BS1292">
        <v>1.163</v>
      </c>
      <c r="BT1292">
        <v>-3846737</v>
      </c>
      <c r="BV1292">
        <v>4872375</v>
      </c>
      <c r="BW1292">
        <v>52104</v>
      </c>
      <c r="BX1292">
        <v>1.472</v>
      </c>
      <c r="BY1292">
        <v>0</v>
      </c>
      <c r="BZ1292">
        <v>0</v>
      </c>
      <c r="CA1292">
        <v>0</v>
      </c>
      <c r="CC1292">
        <v>-7.9000003999999999E-2</v>
      </c>
      <c r="CE1292">
        <v>4.0999997000000003E-2</v>
      </c>
      <c r="CG1292">
        <v>9.1999999999999998E-2</v>
      </c>
      <c r="CJ1292">
        <v>0.105</v>
      </c>
      <c r="CS1292">
        <v>0</v>
      </c>
      <c r="CT1292">
        <v>0</v>
      </c>
      <c r="CU1292">
        <v>0</v>
      </c>
      <c r="CV1292">
        <v>0.55799997000000001</v>
      </c>
      <c r="CW1292">
        <v>0.35299998999999999</v>
      </c>
      <c r="CX1292">
        <v>0.20499999999999999</v>
      </c>
      <c r="CY1292">
        <v>0.17499999999999999</v>
      </c>
      <c r="CZ1292">
        <v>0</v>
      </c>
      <c r="DA1292">
        <v>0</v>
      </c>
      <c r="DB1292">
        <v>0.10299999999999999</v>
      </c>
      <c r="DC1292">
        <v>3.0000000000000001E-3</v>
      </c>
      <c r="DD1292">
        <v>0.15899999000000001</v>
      </c>
      <c r="DE1292">
        <v>1E-3</v>
      </c>
      <c r="DF1292">
        <v>2003</v>
      </c>
      <c r="DG1292">
        <v>0.1489</v>
      </c>
      <c r="DH1292">
        <v>6.25E-2</v>
      </c>
      <c r="DI1292">
        <v>8.6400002000000004E-2</v>
      </c>
      <c r="DJ1292">
        <v>0</v>
      </c>
      <c r="DK1292">
        <v>6.25E-2</v>
      </c>
      <c r="DR1292">
        <v>0</v>
      </c>
      <c r="DS1292">
        <v>0</v>
      </c>
      <c r="DT1292">
        <v>0</v>
      </c>
      <c r="DU1292">
        <v>0</v>
      </c>
      <c r="DV1292">
        <v>109716</v>
      </c>
      <c r="DW1292">
        <v>4626943</v>
      </c>
      <c r="DX1292">
        <v>46</v>
      </c>
      <c r="DY1292">
        <v>13.7</v>
      </c>
      <c r="DZ1292">
        <v>42.172001000000002</v>
      </c>
      <c r="EA1292">
        <v>4877</v>
      </c>
      <c r="EC1292">
        <v>89217</v>
      </c>
      <c r="ED1292">
        <v>1035957.7</v>
      </c>
      <c r="EE1292">
        <v>68.800003000000004</v>
      </c>
      <c r="EF1292">
        <v>11.611663</v>
      </c>
      <c r="EG1292">
        <v>46108</v>
      </c>
      <c r="EH1292">
        <v>629658.18999999994</v>
      </c>
      <c r="EI1292">
        <v>74.400002000000001</v>
      </c>
      <c r="EJ1292">
        <v>13.656000000000001</v>
      </c>
      <c r="EN1292">
        <v>5964</v>
      </c>
      <c r="EO1292">
        <v>56708.542999999998</v>
      </c>
      <c r="EP1292">
        <v>8306</v>
      </c>
      <c r="ES1292">
        <v>28839</v>
      </c>
      <c r="EU1292">
        <v>28839</v>
      </c>
      <c r="EV1292">
        <v>203810</v>
      </c>
      <c r="EW1292">
        <v>0</v>
      </c>
      <c r="EX1292">
        <v>1</v>
      </c>
      <c r="FB1292">
        <v>8684734</v>
      </c>
      <c r="FP1292">
        <v>240528</v>
      </c>
      <c r="FQ1292">
        <v>76710</v>
      </c>
      <c r="FW1292">
        <v>317238</v>
      </c>
      <c r="FX1292">
        <v>-2805153</v>
      </c>
      <c r="FZ1292">
        <v>388626</v>
      </c>
      <c r="GA1292">
        <v>106253</v>
      </c>
      <c r="GB1292">
        <v>494879</v>
      </c>
      <c r="GC1292">
        <v>182423</v>
      </c>
      <c r="GG1292">
        <v>41111</v>
      </c>
      <c r="GL1292">
        <v>-148778</v>
      </c>
      <c r="GM1292">
        <v>54813</v>
      </c>
      <c r="GN1292">
        <v>-44922</v>
      </c>
      <c r="GQ1292">
        <v>-1908389</v>
      </c>
      <c r="GR1292">
        <v>-1237953</v>
      </c>
      <c r="GS1292">
        <v>-1237953</v>
      </c>
      <c r="HA1292">
        <v>-7176</v>
      </c>
      <c r="HB1292">
        <v>-20887</v>
      </c>
      <c r="HE1292">
        <v>-1266016</v>
      </c>
      <c r="HG1292">
        <v>24706064</v>
      </c>
    </row>
    <row r="1293" spans="1:215" x14ac:dyDescent="0.25">
      <c r="A1293">
        <v>93</v>
      </c>
      <c r="B1293" t="s">
        <v>1192</v>
      </c>
      <c r="C1293">
        <v>2002</v>
      </c>
      <c r="E1293" t="s">
        <v>1193</v>
      </c>
      <c r="F1293">
        <v>1923</v>
      </c>
      <c r="G1293">
        <v>0</v>
      </c>
      <c r="I1293">
        <v>0</v>
      </c>
      <c r="J1293" t="s">
        <v>1188</v>
      </c>
      <c r="K1293" t="s">
        <v>1189</v>
      </c>
      <c r="L1293" t="s">
        <v>1189</v>
      </c>
      <c r="M1293">
        <v>4</v>
      </c>
      <c r="N1293" t="s">
        <v>730</v>
      </c>
      <c r="O1293">
        <v>1</v>
      </c>
      <c r="P1293" t="s">
        <v>616</v>
      </c>
      <c r="Q1293" t="s">
        <v>626</v>
      </c>
      <c r="R1293">
        <v>2</v>
      </c>
      <c r="S1293">
        <v>1</v>
      </c>
      <c r="T1293" s="60">
        <v>37621</v>
      </c>
      <c r="U1293" s="60">
        <v>37621</v>
      </c>
      <c r="V1293" s="60">
        <v>37621</v>
      </c>
      <c r="W1293" t="s">
        <v>201</v>
      </c>
      <c r="X1293" t="s">
        <v>938</v>
      </c>
      <c r="Y1293" t="s">
        <v>638</v>
      </c>
      <c r="Z1293">
        <v>2.9999998999999999E-2</v>
      </c>
      <c r="AA1293">
        <v>8.5000001000000006E-2</v>
      </c>
      <c r="AB1293">
        <v>1</v>
      </c>
      <c r="AC1293">
        <v>0</v>
      </c>
      <c r="AD1293">
        <v>5</v>
      </c>
      <c r="AE1293">
        <v>0</v>
      </c>
      <c r="AF1293">
        <v>2</v>
      </c>
      <c r="AG1293">
        <v>30</v>
      </c>
      <c r="BP1293" s="60">
        <v>37621</v>
      </c>
      <c r="BQ1293">
        <v>27497464</v>
      </c>
      <c r="BR1293">
        <v>25650388</v>
      </c>
      <c r="BS1293">
        <v>1.0720000000000001</v>
      </c>
      <c r="BT1293">
        <v>-1847075</v>
      </c>
      <c r="BV1293">
        <v>5093454</v>
      </c>
      <c r="BW1293">
        <v>22906</v>
      </c>
      <c r="BX1293">
        <v>2.2189999</v>
      </c>
      <c r="BY1293">
        <v>0</v>
      </c>
      <c r="BZ1293">
        <v>0</v>
      </c>
      <c r="CA1293">
        <v>0</v>
      </c>
      <c r="CC1293">
        <v>-0.109</v>
      </c>
      <c r="CE1293">
        <v>-5.6999995999999997E-2</v>
      </c>
      <c r="CG1293">
        <v>3.2000002E-2</v>
      </c>
      <c r="CJ1293">
        <v>8.3999999000000006E-2</v>
      </c>
      <c r="CS1293">
        <v>0</v>
      </c>
      <c r="CT1293">
        <v>0</v>
      </c>
      <c r="CU1293">
        <v>0</v>
      </c>
      <c r="CV1293">
        <v>0.54800004000000002</v>
      </c>
      <c r="CW1293">
        <v>0.35399999999999998</v>
      </c>
      <c r="CX1293">
        <v>0.19399999000000001</v>
      </c>
      <c r="CY1293">
        <v>0.2</v>
      </c>
      <c r="CZ1293">
        <v>0</v>
      </c>
      <c r="DA1293">
        <v>0</v>
      </c>
      <c r="DB1293">
        <v>0.11600000000000001</v>
      </c>
      <c r="DC1293">
        <v>5.0000000000000001E-3</v>
      </c>
      <c r="DD1293">
        <v>0.13100000000000001</v>
      </c>
      <c r="DE1293">
        <v>0</v>
      </c>
      <c r="DF1293">
        <v>2004</v>
      </c>
      <c r="DG1293">
        <v>0.14680000000000001</v>
      </c>
      <c r="DH1293">
        <v>6.25E-2</v>
      </c>
      <c r="DI1293">
        <v>8.4300003999999998E-2</v>
      </c>
      <c r="DJ1293">
        <v>1.04E-2</v>
      </c>
      <c r="DK1293">
        <v>7.2899996999999994E-2</v>
      </c>
      <c r="DR1293">
        <v>0</v>
      </c>
      <c r="DS1293">
        <v>0</v>
      </c>
      <c r="DT1293">
        <v>0</v>
      </c>
      <c r="DU1293">
        <v>0</v>
      </c>
      <c r="DV1293">
        <v>111059</v>
      </c>
      <c r="DW1293">
        <v>4845615</v>
      </c>
      <c r="DX1293">
        <v>46.099997999999999</v>
      </c>
      <c r="DY1293">
        <v>13.5</v>
      </c>
      <c r="DZ1293">
        <v>43.631000999999998</v>
      </c>
      <c r="EA1293">
        <v>5216</v>
      </c>
      <c r="EC1293">
        <v>91228</v>
      </c>
      <c r="ED1293">
        <v>1169299.8999999999</v>
      </c>
      <c r="EE1293">
        <v>68.699996999999996</v>
      </c>
      <c r="EF1293">
        <v>12.817335</v>
      </c>
      <c r="EG1293">
        <v>46840</v>
      </c>
      <c r="EH1293">
        <v>723454.88</v>
      </c>
      <c r="EI1293">
        <v>74.199996999999996</v>
      </c>
      <c r="EJ1293">
        <v>15.445</v>
      </c>
      <c r="EN1293">
        <v>6231</v>
      </c>
      <c r="EO1293">
        <v>65492.535000000003</v>
      </c>
      <c r="EP1293">
        <v>8423</v>
      </c>
      <c r="ES1293">
        <v>29734</v>
      </c>
      <c r="EU1293">
        <v>29734</v>
      </c>
      <c r="EV1293">
        <v>207503</v>
      </c>
      <c r="EW1293">
        <v>0</v>
      </c>
      <c r="EX1293">
        <v>1</v>
      </c>
      <c r="FB1293">
        <v>10129669</v>
      </c>
      <c r="FP1293">
        <v>304233</v>
      </c>
      <c r="FQ1293">
        <v>50831</v>
      </c>
      <c r="FW1293">
        <v>355064</v>
      </c>
      <c r="FX1293">
        <v>-3225678</v>
      </c>
      <c r="FZ1293">
        <v>303421</v>
      </c>
      <c r="GA1293">
        <v>112015</v>
      </c>
      <c r="GB1293">
        <v>415436</v>
      </c>
      <c r="GC1293">
        <v>193719</v>
      </c>
      <c r="GG1293">
        <v>30035</v>
      </c>
      <c r="GL1293">
        <v>-153211</v>
      </c>
      <c r="GM1293">
        <v>26696</v>
      </c>
      <c r="GN1293">
        <v>-18292</v>
      </c>
      <c r="GQ1293">
        <v>-2376231</v>
      </c>
      <c r="GR1293">
        <v>-1426257</v>
      </c>
      <c r="GS1293">
        <v>-1426257</v>
      </c>
      <c r="HA1293">
        <v>-4160</v>
      </c>
      <c r="HB1293">
        <v>-19856</v>
      </c>
      <c r="HE1293">
        <v>-1450273</v>
      </c>
      <c r="HG1293">
        <v>20879560</v>
      </c>
    </row>
    <row r="1294" spans="1:215" x14ac:dyDescent="0.25">
      <c r="A1294">
        <v>93</v>
      </c>
      <c r="B1294" t="s">
        <v>1192</v>
      </c>
      <c r="C1294">
        <v>2003</v>
      </c>
      <c r="E1294" t="s">
        <v>1193</v>
      </c>
      <c r="F1294">
        <v>1923</v>
      </c>
      <c r="G1294">
        <v>0</v>
      </c>
      <c r="I1294">
        <v>0</v>
      </c>
      <c r="J1294" t="s">
        <v>1188</v>
      </c>
      <c r="K1294" t="s">
        <v>1189</v>
      </c>
      <c r="L1294" t="s">
        <v>1189</v>
      </c>
      <c r="M1294">
        <v>4</v>
      </c>
      <c r="N1294" t="s">
        <v>730</v>
      </c>
      <c r="O1294">
        <v>1</v>
      </c>
      <c r="P1294" t="s">
        <v>616</v>
      </c>
      <c r="Q1294" t="s">
        <v>626</v>
      </c>
      <c r="R1294">
        <v>2</v>
      </c>
      <c r="S1294">
        <v>1</v>
      </c>
      <c r="T1294" s="60">
        <v>37986</v>
      </c>
      <c r="U1294" s="60">
        <v>37986</v>
      </c>
      <c r="V1294" s="60">
        <v>37986</v>
      </c>
      <c r="W1294" t="s">
        <v>201</v>
      </c>
      <c r="X1294" t="s">
        <v>938</v>
      </c>
      <c r="Y1294" t="s">
        <v>638</v>
      </c>
      <c r="Z1294">
        <v>2.9999998999999999E-2</v>
      </c>
      <c r="AA1294">
        <v>8.5000001000000006E-2</v>
      </c>
      <c r="AB1294">
        <v>1</v>
      </c>
      <c r="AC1294">
        <v>0</v>
      </c>
      <c r="AD1294">
        <v>5</v>
      </c>
      <c r="AE1294">
        <v>0</v>
      </c>
      <c r="AF1294">
        <v>2</v>
      </c>
      <c r="AG1294">
        <v>30</v>
      </c>
      <c r="BP1294" s="60">
        <v>37986</v>
      </c>
      <c r="BQ1294">
        <v>27465616</v>
      </c>
      <c r="BR1294">
        <v>26179760</v>
      </c>
      <c r="BS1294">
        <v>1.0489999999999999</v>
      </c>
      <c r="BT1294">
        <v>-1285854</v>
      </c>
      <c r="BV1294">
        <v>4965360</v>
      </c>
      <c r="BW1294">
        <v>55079</v>
      </c>
      <c r="BX1294">
        <v>1.234</v>
      </c>
      <c r="BY1294">
        <v>0</v>
      </c>
      <c r="BZ1294">
        <v>0</v>
      </c>
      <c r="CA1294">
        <v>0</v>
      </c>
      <c r="CC1294">
        <v>0.24299999</v>
      </c>
      <c r="CE1294">
        <v>7.0000000000000001E-3</v>
      </c>
      <c r="CG1294">
        <v>4.5999999999999999E-2</v>
      </c>
      <c r="CJ1294">
        <v>9.3999997000000002E-2</v>
      </c>
      <c r="CS1294">
        <v>0</v>
      </c>
      <c r="CT1294">
        <v>0</v>
      </c>
      <c r="CU1294">
        <v>0</v>
      </c>
      <c r="CV1294">
        <v>0.60500001999999997</v>
      </c>
      <c r="CW1294">
        <v>0.38400000000000001</v>
      </c>
      <c r="CX1294">
        <v>0.221</v>
      </c>
      <c r="CY1294">
        <v>0.16800000000000001</v>
      </c>
      <c r="CZ1294">
        <v>0</v>
      </c>
      <c r="DA1294">
        <v>0</v>
      </c>
      <c r="DB1294">
        <v>9.1000005999999994E-2</v>
      </c>
      <c r="DC1294">
        <v>8.9999999999999993E-3</v>
      </c>
      <c r="DD1294">
        <v>0.127</v>
      </c>
      <c r="DE1294">
        <v>0</v>
      </c>
      <c r="DF1294">
        <v>2005</v>
      </c>
      <c r="DG1294">
        <v>0.14569999</v>
      </c>
      <c r="DH1294">
        <v>6.25E-2</v>
      </c>
      <c r="DI1294">
        <v>8.3199999999999996E-2</v>
      </c>
      <c r="DJ1294">
        <v>-2.7999999000000001E-2</v>
      </c>
      <c r="DK1294">
        <v>3.4499999000000003E-2</v>
      </c>
      <c r="DR1294">
        <v>0</v>
      </c>
      <c r="DS1294">
        <v>0</v>
      </c>
      <c r="DT1294">
        <v>0</v>
      </c>
      <c r="DU1294">
        <v>0</v>
      </c>
      <c r="DV1294">
        <v>109018</v>
      </c>
      <c r="DW1294">
        <v>4853372</v>
      </c>
      <c r="DX1294">
        <v>46.200001</v>
      </c>
      <c r="DY1294">
        <v>13.4</v>
      </c>
      <c r="DZ1294">
        <v>44.519001000000003</v>
      </c>
      <c r="EA1294">
        <v>5741</v>
      </c>
      <c r="EC1294">
        <v>94412</v>
      </c>
      <c r="ED1294">
        <v>1337439.8999999999</v>
      </c>
      <c r="EE1294">
        <v>68.599997999999999</v>
      </c>
      <c r="EF1294">
        <v>14.165995000000001</v>
      </c>
      <c r="EG1294">
        <v>48176</v>
      </c>
      <c r="EH1294">
        <v>828235.56</v>
      </c>
      <c r="EI1294">
        <v>73.900002000000001</v>
      </c>
      <c r="EJ1294">
        <v>17.191998999999999</v>
      </c>
      <c r="EN1294">
        <v>6486</v>
      </c>
      <c r="EO1294">
        <v>74365.523000000001</v>
      </c>
      <c r="EP1294">
        <v>8604</v>
      </c>
      <c r="ES1294">
        <v>31146</v>
      </c>
      <c r="EU1294">
        <v>31146</v>
      </c>
      <c r="EV1294">
        <v>209171</v>
      </c>
      <c r="EW1294">
        <v>0</v>
      </c>
      <c r="EX1294">
        <v>1</v>
      </c>
      <c r="FB1294">
        <v>11296520</v>
      </c>
      <c r="FP1294">
        <v>308014</v>
      </c>
      <c r="FQ1294">
        <v>68669</v>
      </c>
      <c r="FW1294">
        <v>376683</v>
      </c>
      <c r="FX1294">
        <v>4563417</v>
      </c>
      <c r="FZ1294">
        <v>237786</v>
      </c>
      <c r="GA1294">
        <v>113634</v>
      </c>
      <c r="GB1294">
        <v>351420</v>
      </c>
      <c r="GC1294">
        <v>168427</v>
      </c>
      <c r="GG1294">
        <v>32265</v>
      </c>
      <c r="GL1294">
        <v>-187139</v>
      </c>
      <c r="GM1294">
        <v>16163</v>
      </c>
      <c r="GN1294">
        <v>-8854</v>
      </c>
      <c r="GQ1294">
        <v>5312382</v>
      </c>
      <c r="GR1294">
        <v>-1627231</v>
      </c>
      <c r="GS1294">
        <v>-1627231</v>
      </c>
      <c r="HA1294">
        <v>-5115</v>
      </c>
      <c r="HB1294">
        <v>-23646</v>
      </c>
      <c r="HE1294">
        <v>-1655992</v>
      </c>
      <c r="HG1294">
        <v>24535948</v>
      </c>
    </row>
    <row r="1295" spans="1:215" x14ac:dyDescent="0.25">
      <c r="A1295">
        <v>93</v>
      </c>
      <c r="B1295" t="s">
        <v>1192</v>
      </c>
      <c r="C1295">
        <v>2004</v>
      </c>
      <c r="E1295" t="s">
        <v>1193</v>
      </c>
      <c r="F1295">
        <v>1923</v>
      </c>
      <c r="G1295">
        <v>0</v>
      </c>
      <c r="I1295">
        <v>0</v>
      </c>
      <c r="J1295" t="s">
        <v>1188</v>
      </c>
      <c r="K1295" t="s">
        <v>1189</v>
      </c>
      <c r="L1295" t="s">
        <v>1189</v>
      </c>
      <c r="M1295">
        <v>4</v>
      </c>
      <c r="N1295" t="s">
        <v>730</v>
      </c>
      <c r="O1295">
        <v>1</v>
      </c>
      <c r="P1295" t="s">
        <v>616</v>
      </c>
      <c r="Q1295" t="s">
        <v>626</v>
      </c>
      <c r="R1295">
        <v>2</v>
      </c>
      <c r="S1295">
        <v>1</v>
      </c>
      <c r="T1295" s="60">
        <v>38352</v>
      </c>
      <c r="U1295" s="60">
        <v>38352</v>
      </c>
      <c r="V1295" s="60">
        <v>38352</v>
      </c>
      <c r="W1295" t="s">
        <v>201</v>
      </c>
      <c r="X1295" t="s">
        <v>938</v>
      </c>
      <c r="Y1295" t="s">
        <v>638</v>
      </c>
      <c r="Z1295">
        <v>2.9999998999999999E-2</v>
      </c>
      <c r="AA1295">
        <v>8.5000001000000006E-2</v>
      </c>
      <c r="AB1295">
        <v>1</v>
      </c>
      <c r="AC1295">
        <v>0</v>
      </c>
      <c r="AD1295">
        <v>5</v>
      </c>
      <c r="AE1295">
        <v>0</v>
      </c>
      <c r="AF1295">
        <v>2</v>
      </c>
      <c r="AG1295">
        <v>30</v>
      </c>
      <c r="BP1295" s="60">
        <v>38352</v>
      </c>
      <c r="BQ1295">
        <v>26900028</v>
      </c>
      <c r="BR1295">
        <v>27999026</v>
      </c>
      <c r="BS1295">
        <v>0.96099997000000004</v>
      </c>
      <c r="BT1295">
        <v>1099000</v>
      </c>
      <c r="BV1295">
        <v>5093573</v>
      </c>
      <c r="BW1295">
        <v>105229</v>
      </c>
      <c r="BX1295">
        <v>1</v>
      </c>
      <c r="BY1295">
        <v>0</v>
      </c>
      <c r="BZ1295">
        <v>0</v>
      </c>
      <c r="CA1295">
        <v>0</v>
      </c>
      <c r="CC1295">
        <v>0.15100000999999999</v>
      </c>
      <c r="CE1295">
        <v>8.3999999000000006E-2</v>
      </c>
      <c r="CG1295">
        <v>3.6999999999999998E-2</v>
      </c>
      <c r="CJ1295">
        <v>0.111</v>
      </c>
      <c r="CS1295">
        <v>0</v>
      </c>
      <c r="CT1295">
        <v>0</v>
      </c>
      <c r="CU1295">
        <v>0</v>
      </c>
      <c r="CV1295">
        <v>0.58899999000000003</v>
      </c>
      <c r="CW1295">
        <v>0.373</v>
      </c>
      <c r="CX1295">
        <v>0.21600000999999999</v>
      </c>
      <c r="CY1295">
        <v>0.152</v>
      </c>
      <c r="CZ1295">
        <v>0</v>
      </c>
      <c r="DA1295">
        <v>0</v>
      </c>
      <c r="DB1295">
        <v>8.1000000000000003E-2</v>
      </c>
      <c r="DC1295">
        <v>6.0000000000000001E-3</v>
      </c>
      <c r="DD1295">
        <v>0.111</v>
      </c>
      <c r="DE1295">
        <v>6.1000000999999998E-2</v>
      </c>
      <c r="DF1295">
        <v>2006</v>
      </c>
      <c r="DG1295">
        <v>0.14499999999999999</v>
      </c>
      <c r="DH1295">
        <v>6.25E-2</v>
      </c>
      <c r="DI1295">
        <v>8.2500003000000002E-2</v>
      </c>
      <c r="DJ1295">
        <v>9.5999999999999992E-3</v>
      </c>
      <c r="DK1295">
        <v>7.2099998999999998E-2</v>
      </c>
      <c r="DR1295">
        <v>0</v>
      </c>
      <c r="DS1295">
        <v>0</v>
      </c>
      <c r="DT1295">
        <v>0</v>
      </c>
      <c r="DU1295">
        <v>0</v>
      </c>
      <c r="DV1295">
        <v>108405</v>
      </c>
      <c r="DW1295">
        <v>4919636</v>
      </c>
      <c r="DX1295">
        <v>46.099997999999999</v>
      </c>
      <c r="DY1295">
        <v>13</v>
      </c>
      <c r="DZ1295">
        <v>45.381999999999998</v>
      </c>
      <c r="EA1295">
        <v>5608</v>
      </c>
      <c r="EC1295">
        <v>98727</v>
      </c>
      <c r="ED1295">
        <v>1496476.4</v>
      </c>
      <c r="EE1295">
        <v>68.400002000000001</v>
      </c>
      <c r="EF1295">
        <v>15.157722</v>
      </c>
      <c r="EG1295">
        <v>49757</v>
      </c>
      <c r="EH1295">
        <v>916237.63</v>
      </c>
      <c r="EI1295">
        <v>73.5</v>
      </c>
      <c r="EJ1295">
        <v>18.414000000000001</v>
      </c>
      <c r="EN1295">
        <v>6853</v>
      </c>
      <c r="EO1295">
        <v>82161.577999999994</v>
      </c>
      <c r="EP1295">
        <v>8858</v>
      </c>
      <c r="ES1295">
        <v>33259</v>
      </c>
      <c r="EU1295">
        <v>33259</v>
      </c>
      <c r="EV1295">
        <v>212740</v>
      </c>
      <c r="EW1295">
        <v>0</v>
      </c>
      <c r="EX1295">
        <v>1</v>
      </c>
      <c r="FB1295">
        <v>12779570</v>
      </c>
      <c r="FP1295">
        <v>309923</v>
      </c>
      <c r="FQ1295">
        <v>106703</v>
      </c>
      <c r="FW1295">
        <v>416626</v>
      </c>
      <c r="FX1295">
        <v>3198538</v>
      </c>
      <c r="FZ1295">
        <v>280221</v>
      </c>
      <c r="GA1295">
        <v>124099</v>
      </c>
      <c r="GB1295">
        <v>404320</v>
      </c>
      <c r="GC1295">
        <v>148133</v>
      </c>
      <c r="GG1295">
        <v>6722</v>
      </c>
      <c r="GL1295">
        <v>-196859</v>
      </c>
      <c r="GM1295">
        <v>40854</v>
      </c>
      <c r="GN1295">
        <v>-32385</v>
      </c>
      <c r="GQ1295">
        <v>3985949</v>
      </c>
      <c r="GR1295">
        <v>-1853117</v>
      </c>
      <c r="GS1295">
        <v>-1853117</v>
      </c>
      <c r="HA1295">
        <v>-6138</v>
      </c>
      <c r="HB1295">
        <v>-21244</v>
      </c>
      <c r="HE1295">
        <v>-1880499</v>
      </c>
      <c r="HG1295">
        <v>26641400</v>
      </c>
    </row>
    <row r="1296" spans="1:215" x14ac:dyDescent="0.25">
      <c r="A1296">
        <v>93</v>
      </c>
      <c r="B1296" t="s">
        <v>1192</v>
      </c>
      <c r="C1296">
        <v>2005</v>
      </c>
      <c r="E1296" t="s">
        <v>1193</v>
      </c>
      <c r="F1296">
        <v>1923</v>
      </c>
      <c r="G1296">
        <v>0</v>
      </c>
      <c r="I1296">
        <v>0</v>
      </c>
      <c r="J1296" t="s">
        <v>1188</v>
      </c>
      <c r="K1296" t="s">
        <v>1189</v>
      </c>
      <c r="L1296" t="s">
        <v>1189</v>
      </c>
      <c r="M1296">
        <v>4</v>
      </c>
      <c r="N1296" t="s">
        <v>730</v>
      </c>
      <c r="O1296">
        <v>1</v>
      </c>
      <c r="P1296" t="s">
        <v>616</v>
      </c>
      <c r="Q1296" t="s">
        <v>626</v>
      </c>
      <c r="R1296">
        <v>2</v>
      </c>
      <c r="S1296">
        <v>1</v>
      </c>
      <c r="T1296" s="60">
        <v>38717</v>
      </c>
      <c r="U1296" s="60">
        <v>38717</v>
      </c>
      <c r="V1296" s="60">
        <v>38717</v>
      </c>
      <c r="W1296" t="s">
        <v>201</v>
      </c>
      <c r="X1296" t="s">
        <v>938</v>
      </c>
      <c r="Y1296" t="s">
        <v>638</v>
      </c>
      <c r="Z1296">
        <v>2.9999998999999999E-2</v>
      </c>
      <c r="AA1296">
        <v>8.5000001000000006E-2</v>
      </c>
      <c r="AB1296">
        <v>1</v>
      </c>
      <c r="AC1296">
        <v>0</v>
      </c>
      <c r="AD1296">
        <v>5</v>
      </c>
      <c r="AE1296">
        <v>0</v>
      </c>
      <c r="AF1296">
        <v>2</v>
      </c>
      <c r="AG1296">
        <v>30</v>
      </c>
      <c r="BP1296" s="60">
        <v>38717</v>
      </c>
      <c r="BQ1296">
        <v>26793782</v>
      </c>
      <c r="BR1296">
        <v>28851716</v>
      </c>
      <c r="BS1296">
        <v>0.92900002000000004</v>
      </c>
      <c r="BT1296">
        <v>2057934</v>
      </c>
      <c r="BV1296">
        <v>5138377</v>
      </c>
      <c r="BW1296">
        <v>319190</v>
      </c>
      <c r="BX1296">
        <v>0.46100000000000002</v>
      </c>
      <c r="BY1296">
        <v>0</v>
      </c>
      <c r="BZ1296">
        <v>0</v>
      </c>
      <c r="CA1296">
        <v>0</v>
      </c>
      <c r="CC1296">
        <v>0.14499999999999999</v>
      </c>
      <c r="CE1296">
        <v>0.17899999</v>
      </c>
      <c r="CG1296">
        <v>6.1000000999999998E-2</v>
      </c>
      <c r="CJ1296">
        <v>0.10100000000000001</v>
      </c>
      <c r="CS1296">
        <v>0</v>
      </c>
      <c r="CT1296">
        <v>0</v>
      </c>
      <c r="CU1296">
        <v>0</v>
      </c>
      <c r="CV1296">
        <v>0.54900002000000003</v>
      </c>
      <c r="CW1296">
        <v>0.34</v>
      </c>
      <c r="CX1296">
        <v>0.20899999</v>
      </c>
      <c r="CY1296">
        <v>0.16</v>
      </c>
      <c r="CZ1296">
        <v>0</v>
      </c>
      <c r="DA1296">
        <v>0</v>
      </c>
      <c r="DB1296">
        <v>6.8000004000000003E-2</v>
      </c>
      <c r="DC1296">
        <v>2.1000000000000001E-2</v>
      </c>
      <c r="DD1296">
        <v>0.126</v>
      </c>
      <c r="DE1296">
        <v>7.5999997999999999E-2</v>
      </c>
      <c r="DF1296">
        <v>2007</v>
      </c>
      <c r="DG1296">
        <v>0.1464</v>
      </c>
      <c r="DH1296">
        <v>6.25E-2</v>
      </c>
      <c r="DI1296">
        <v>8.3900005E-2</v>
      </c>
      <c r="DJ1296">
        <v>2.07E-2</v>
      </c>
      <c r="DK1296">
        <v>8.3199999999999996E-2</v>
      </c>
      <c r="DR1296">
        <v>0</v>
      </c>
      <c r="DS1296">
        <v>0</v>
      </c>
      <c r="DT1296">
        <v>0</v>
      </c>
      <c r="DU1296">
        <v>0</v>
      </c>
      <c r="DV1296">
        <v>109981</v>
      </c>
      <c r="DW1296">
        <v>4928799</v>
      </c>
      <c r="DX1296">
        <v>46</v>
      </c>
      <c r="DY1296">
        <v>12.6</v>
      </c>
      <c r="DZ1296">
        <v>44.814999</v>
      </c>
      <c r="EA1296">
        <v>5461</v>
      </c>
      <c r="EC1296">
        <v>101179</v>
      </c>
      <c r="ED1296">
        <v>1603630.3</v>
      </c>
      <c r="EE1296">
        <v>68.300003000000004</v>
      </c>
      <c r="EF1296">
        <v>15.849437999999999</v>
      </c>
      <c r="EG1296">
        <v>50462</v>
      </c>
      <c r="EH1296">
        <v>977540.13</v>
      </c>
      <c r="EI1296">
        <v>73.300003000000004</v>
      </c>
      <c r="EJ1296">
        <v>19.372</v>
      </c>
      <c r="EN1296">
        <v>7071</v>
      </c>
      <c r="EO1296">
        <v>7203.3369000000002</v>
      </c>
      <c r="EP1296">
        <v>9059</v>
      </c>
      <c r="ES1296">
        <v>34587</v>
      </c>
      <c r="EU1296">
        <v>34587</v>
      </c>
      <c r="EV1296">
        <v>216621</v>
      </c>
      <c r="EW1296">
        <v>0</v>
      </c>
      <c r="EX1296">
        <v>1</v>
      </c>
      <c r="FB1296">
        <v>14000196</v>
      </c>
      <c r="FP1296">
        <v>305624</v>
      </c>
      <c r="FQ1296">
        <v>148375</v>
      </c>
      <c r="FW1296">
        <v>453999</v>
      </c>
      <c r="FX1296">
        <v>3232358</v>
      </c>
      <c r="FZ1296">
        <v>368610</v>
      </c>
      <c r="GA1296">
        <v>128480</v>
      </c>
      <c r="GB1296">
        <v>497090</v>
      </c>
      <c r="GC1296">
        <v>112057</v>
      </c>
      <c r="GG1296">
        <v>3537</v>
      </c>
      <c r="GL1296">
        <v>-234760</v>
      </c>
      <c r="GM1296">
        <v>116477</v>
      </c>
      <c r="GN1296">
        <v>-103939</v>
      </c>
      <c r="GQ1296">
        <v>4076819</v>
      </c>
      <c r="GR1296">
        <v>-1936428</v>
      </c>
      <c r="GS1296">
        <v>-1936428</v>
      </c>
      <c r="HA1296">
        <v>-7215</v>
      </c>
      <c r="HB1296">
        <v>-22704</v>
      </c>
      <c r="HE1296">
        <v>-1966347</v>
      </c>
      <c r="HG1296">
        <v>28751872</v>
      </c>
    </row>
    <row r="1297" spans="1:215" x14ac:dyDescent="0.25">
      <c r="A1297">
        <v>93</v>
      </c>
      <c r="B1297" t="s">
        <v>1192</v>
      </c>
      <c r="C1297">
        <v>2006</v>
      </c>
      <c r="E1297" t="s">
        <v>1193</v>
      </c>
      <c r="F1297">
        <v>1923</v>
      </c>
      <c r="G1297">
        <v>0</v>
      </c>
      <c r="I1297">
        <v>0</v>
      </c>
      <c r="J1297" t="s">
        <v>1188</v>
      </c>
      <c r="K1297" t="s">
        <v>1189</v>
      </c>
      <c r="L1297" t="s">
        <v>1189</v>
      </c>
      <c r="M1297">
        <v>4</v>
      </c>
      <c r="N1297" t="s">
        <v>730</v>
      </c>
      <c r="O1297">
        <v>1</v>
      </c>
      <c r="P1297" t="s">
        <v>616</v>
      </c>
      <c r="Q1297" t="s">
        <v>626</v>
      </c>
      <c r="R1297">
        <v>2</v>
      </c>
      <c r="S1297">
        <v>1</v>
      </c>
      <c r="T1297" s="60">
        <v>39082</v>
      </c>
      <c r="U1297" s="60">
        <v>39082</v>
      </c>
      <c r="V1297" s="60">
        <v>39082</v>
      </c>
      <c r="W1297" t="s">
        <v>201</v>
      </c>
      <c r="X1297" t="s">
        <v>938</v>
      </c>
      <c r="Y1297" t="s">
        <v>638</v>
      </c>
      <c r="Z1297">
        <v>2.9999998999999999E-2</v>
      </c>
      <c r="AA1297">
        <v>8.5000001000000006E-2</v>
      </c>
      <c r="AB1297">
        <v>1</v>
      </c>
      <c r="AC1297">
        <v>0</v>
      </c>
      <c r="AD1297">
        <v>5</v>
      </c>
      <c r="AE1297">
        <v>0</v>
      </c>
      <c r="AF1297">
        <v>2</v>
      </c>
      <c r="AG1297">
        <v>30</v>
      </c>
      <c r="BP1297" s="60">
        <v>39082</v>
      </c>
      <c r="BQ1297">
        <v>28148834</v>
      </c>
      <c r="BR1297">
        <v>30364996</v>
      </c>
      <c r="BS1297">
        <v>0.92699999</v>
      </c>
      <c r="BT1297">
        <v>2216163</v>
      </c>
      <c r="BV1297">
        <v>5661675</v>
      </c>
      <c r="BW1297">
        <v>548745</v>
      </c>
      <c r="BX1297">
        <v>0.35599997999999999</v>
      </c>
      <c r="BY1297">
        <v>0</v>
      </c>
      <c r="BZ1297">
        <v>0</v>
      </c>
      <c r="CA1297">
        <v>0</v>
      </c>
      <c r="CC1297">
        <v>0.16399999000000001</v>
      </c>
      <c r="CE1297">
        <v>0.153</v>
      </c>
      <c r="CG1297">
        <v>0.112</v>
      </c>
      <c r="CJ1297">
        <v>0.10199999999999999</v>
      </c>
      <c r="CS1297">
        <v>0</v>
      </c>
      <c r="CT1297">
        <v>0</v>
      </c>
      <c r="CU1297">
        <v>0</v>
      </c>
      <c r="CV1297">
        <v>0.56299995999999997</v>
      </c>
      <c r="CW1297">
        <v>0.30899999</v>
      </c>
      <c r="CX1297">
        <v>0.25400001</v>
      </c>
      <c r="CY1297">
        <v>0.153</v>
      </c>
      <c r="CZ1297">
        <v>0</v>
      </c>
      <c r="DA1297">
        <v>0</v>
      </c>
      <c r="DB1297">
        <v>7.9000003999999999E-2</v>
      </c>
      <c r="DC1297">
        <v>1.2E-2</v>
      </c>
      <c r="DD1297">
        <v>0.13200000000000001</v>
      </c>
      <c r="DE1297">
        <v>6.1000000999999998E-2</v>
      </c>
      <c r="DF1297">
        <v>2008</v>
      </c>
      <c r="DG1297">
        <v>0.14460000000000001</v>
      </c>
      <c r="DH1297">
        <v>6.25E-2</v>
      </c>
      <c r="DI1297">
        <v>8.2100004000000004E-2</v>
      </c>
      <c r="DJ1297">
        <v>1.9099998999999999E-2</v>
      </c>
      <c r="DK1297">
        <v>8.1599994999999995E-2</v>
      </c>
      <c r="DR1297">
        <v>0</v>
      </c>
      <c r="DS1297">
        <v>0</v>
      </c>
      <c r="DT1297">
        <v>0</v>
      </c>
      <c r="DU1297">
        <v>0</v>
      </c>
      <c r="DV1297">
        <v>110972</v>
      </c>
      <c r="DW1297">
        <v>5117807</v>
      </c>
      <c r="DX1297">
        <v>46.299999</v>
      </c>
      <c r="DY1297">
        <v>12.7</v>
      </c>
      <c r="DZ1297">
        <v>46.118000000000002</v>
      </c>
      <c r="EA1297">
        <v>5843</v>
      </c>
      <c r="EC1297">
        <v>102060</v>
      </c>
      <c r="ED1297">
        <v>1658130.3</v>
      </c>
      <c r="EE1297">
        <v>68.400002000000001</v>
      </c>
      <c r="EF1297">
        <v>16.246621999999999</v>
      </c>
      <c r="EG1297">
        <v>50311</v>
      </c>
      <c r="EH1297">
        <v>1007493.3</v>
      </c>
      <c r="EI1297">
        <v>73.400002000000001</v>
      </c>
      <c r="EJ1297">
        <v>20.024999999999999</v>
      </c>
      <c r="EN1297">
        <v>7272</v>
      </c>
      <c r="EO1297">
        <v>91881.531000000003</v>
      </c>
      <c r="EP1297">
        <v>9181</v>
      </c>
      <c r="ES1297">
        <v>35296</v>
      </c>
      <c r="EU1297">
        <v>35296</v>
      </c>
      <c r="EV1297">
        <v>218875</v>
      </c>
      <c r="EW1297">
        <v>0</v>
      </c>
      <c r="EX1297">
        <v>1</v>
      </c>
      <c r="FB1297">
        <v>14474525</v>
      </c>
      <c r="FP1297">
        <v>317790</v>
      </c>
      <c r="FQ1297">
        <v>196420</v>
      </c>
      <c r="FW1297">
        <v>514210</v>
      </c>
      <c r="FX1297">
        <v>4364878</v>
      </c>
      <c r="FZ1297">
        <v>350783</v>
      </c>
      <c r="GA1297">
        <v>152690</v>
      </c>
      <c r="GB1297">
        <v>503473</v>
      </c>
      <c r="GC1297">
        <v>145871</v>
      </c>
      <c r="GG1297">
        <v>3519</v>
      </c>
      <c r="GL1297">
        <v>-298204</v>
      </c>
      <c r="GM1297">
        <v>170675</v>
      </c>
      <c r="GN1297">
        <v>-160169</v>
      </c>
      <c r="GQ1297">
        <v>5244253</v>
      </c>
      <c r="GR1297">
        <v>-1911330</v>
      </c>
      <c r="GS1297">
        <v>-1911330</v>
      </c>
      <c r="HA1297">
        <v>-8096</v>
      </c>
      <c r="HB1297">
        <v>-23868</v>
      </c>
      <c r="HE1297">
        <v>-1943294</v>
      </c>
      <c r="HG1297">
        <v>32052830</v>
      </c>
    </row>
    <row r="1298" spans="1:215" x14ac:dyDescent="0.25">
      <c r="A1298">
        <v>93</v>
      </c>
      <c r="B1298" t="s">
        <v>1192</v>
      </c>
      <c r="C1298">
        <v>2007</v>
      </c>
      <c r="E1298" t="s">
        <v>1193</v>
      </c>
      <c r="F1298">
        <v>1923</v>
      </c>
      <c r="G1298">
        <v>0</v>
      </c>
      <c r="I1298">
        <v>0</v>
      </c>
      <c r="J1298" t="s">
        <v>1188</v>
      </c>
      <c r="K1298" t="s">
        <v>1189</v>
      </c>
      <c r="L1298" t="s">
        <v>1189</v>
      </c>
      <c r="M1298">
        <v>4</v>
      </c>
      <c r="N1298" t="s">
        <v>730</v>
      </c>
      <c r="O1298">
        <v>1</v>
      </c>
      <c r="P1298" t="s">
        <v>616</v>
      </c>
      <c r="Q1298" t="s">
        <v>626</v>
      </c>
      <c r="R1298">
        <v>2</v>
      </c>
      <c r="S1298">
        <v>1</v>
      </c>
      <c r="T1298" s="60">
        <v>39447</v>
      </c>
      <c r="U1298" s="60">
        <v>39447</v>
      </c>
      <c r="V1298" s="60">
        <v>39447</v>
      </c>
      <c r="W1298" t="s">
        <v>201</v>
      </c>
      <c r="X1298" t="s">
        <v>848</v>
      </c>
      <c r="Y1298" t="s">
        <v>638</v>
      </c>
      <c r="Z1298">
        <v>2.9999998999999999E-2</v>
      </c>
      <c r="AA1298">
        <v>8.5000001000000006E-2</v>
      </c>
      <c r="AB1298">
        <v>1</v>
      </c>
      <c r="AC1298">
        <v>0</v>
      </c>
      <c r="AD1298">
        <v>5</v>
      </c>
      <c r="AE1298">
        <v>0</v>
      </c>
      <c r="AF1298">
        <v>2</v>
      </c>
      <c r="AG1298">
        <v>30</v>
      </c>
      <c r="BP1298" s="60">
        <v>39447</v>
      </c>
      <c r="BQ1298">
        <v>30839876</v>
      </c>
      <c r="BR1298">
        <v>31753972</v>
      </c>
      <c r="BS1298">
        <v>0.97099996</v>
      </c>
      <c r="BT1298">
        <v>914093</v>
      </c>
      <c r="BV1298">
        <v>5529069</v>
      </c>
      <c r="BW1298">
        <v>617253</v>
      </c>
      <c r="BX1298">
        <v>0.39300001000000001</v>
      </c>
      <c r="BY1298">
        <v>0</v>
      </c>
      <c r="BZ1298">
        <v>0</v>
      </c>
      <c r="CA1298">
        <v>0</v>
      </c>
      <c r="CC1298">
        <v>0.17200001000000001</v>
      </c>
      <c r="CE1298">
        <v>0.16</v>
      </c>
      <c r="CG1298">
        <v>0.17499999999999999</v>
      </c>
      <c r="CJ1298">
        <v>0.10100000000000001</v>
      </c>
      <c r="CS1298">
        <v>0</v>
      </c>
      <c r="CT1298">
        <v>0</v>
      </c>
      <c r="CU1298">
        <v>0</v>
      </c>
      <c r="CV1298">
        <v>0.45200002</v>
      </c>
      <c r="CW1298">
        <v>0.2</v>
      </c>
      <c r="CX1298">
        <v>0.252</v>
      </c>
      <c r="CY1298">
        <v>0.13800000000000001</v>
      </c>
      <c r="CZ1298">
        <v>0</v>
      </c>
      <c r="DA1298">
        <v>0</v>
      </c>
      <c r="DB1298">
        <v>8.6000003000000005E-2</v>
      </c>
      <c r="DC1298">
        <v>0</v>
      </c>
      <c r="DD1298">
        <v>0.25</v>
      </c>
      <c r="DE1298">
        <v>7.4000000999999996E-2</v>
      </c>
      <c r="DF1298">
        <v>2009</v>
      </c>
      <c r="DG1298">
        <v>0.14669999</v>
      </c>
      <c r="DH1298">
        <v>6.25E-2</v>
      </c>
      <c r="DI1298">
        <v>8.4200001999999996E-2</v>
      </c>
      <c r="DJ1298">
        <v>-1.15E-2</v>
      </c>
      <c r="DK1298">
        <v>5.0999998999999997E-2</v>
      </c>
      <c r="DR1298">
        <v>0</v>
      </c>
      <c r="DS1298">
        <v>0</v>
      </c>
      <c r="DT1298">
        <v>0</v>
      </c>
      <c r="DU1298">
        <v>0</v>
      </c>
      <c r="DV1298">
        <v>109610</v>
      </c>
      <c r="DW1298">
        <v>5299095</v>
      </c>
      <c r="DX1298">
        <v>46</v>
      </c>
      <c r="DY1298">
        <v>12</v>
      </c>
      <c r="DZ1298">
        <v>48.345001000000003</v>
      </c>
      <c r="EA1298">
        <v>5692</v>
      </c>
      <c r="EC1298">
        <v>107130</v>
      </c>
      <c r="ED1298">
        <v>1849310.9</v>
      </c>
      <c r="EE1298">
        <v>68.199996999999996</v>
      </c>
      <c r="EF1298">
        <v>17.262305999999999</v>
      </c>
      <c r="EG1298">
        <v>52738</v>
      </c>
      <c r="EH1298">
        <v>1124696.8999999999</v>
      </c>
      <c r="EI1298">
        <v>72.800003000000004</v>
      </c>
      <c r="EJ1298">
        <v>21.326000000000001</v>
      </c>
      <c r="EN1298">
        <v>7488</v>
      </c>
      <c r="EO1298">
        <v>97539.210999999996</v>
      </c>
      <c r="EP1298">
        <v>9473</v>
      </c>
      <c r="ES1298">
        <v>37431</v>
      </c>
      <c r="EU1298">
        <v>37431</v>
      </c>
      <c r="EV1298">
        <v>222432</v>
      </c>
      <c r="EW1298">
        <v>0</v>
      </c>
      <c r="EX1298">
        <v>1</v>
      </c>
      <c r="FB1298">
        <v>16255843</v>
      </c>
      <c r="FI1298">
        <v>35511204</v>
      </c>
      <c r="FP1298">
        <v>333818</v>
      </c>
      <c r="FQ1298">
        <v>243936</v>
      </c>
      <c r="FW1298">
        <v>577754</v>
      </c>
      <c r="FX1298">
        <v>4963172</v>
      </c>
      <c r="FZ1298">
        <v>347507</v>
      </c>
      <c r="GA1298">
        <v>149488</v>
      </c>
      <c r="GB1298">
        <v>496995</v>
      </c>
      <c r="GC1298">
        <v>112148</v>
      </c>
      <c r="GG1298">
        <v>6149</v>
      </c>
      <c r="GL1298">
        <v>-344707</v>
      </c>
      <c r="GM1298">
        <v>155067</v>
      </c>
      <c r="GN1298">
        <v>-142094</v>
      </c>
      <c r="GQ1298">
        <v>5824484</v>
      </c>
      <c r="GR1298">
        <v>-2328185</v>
      </c>
      <c r="GS1298">
        <v>-2328185</v>
      </c>
      <c r="HA1298">
        <v>-8183</v>
      </c>
      <c r="HB1298">
        <v>-24748</v>
      </c>
      <c r="HE1298">
        <v>-2361116</v>
      </c>
      <c r="HG1298">
        <v>35516200</v>
      </c>
    </row>
    <row r="1299" spans="1:215" x14ac:dyDescent="0.25">
      <c r="A1299">
        <v>93</v>
      </c>
      <c r="B1299" t="s">
        <v>1192</v>
      </c>
      <c r="C1299">
        <v>2008</v>
      </c>
      <c r="E1299" t="s">
        <v>1193</v>
      </c>
      <c r="F1299">
        <v>1923</v>
      </c>
      <c r="G1299">
        <v>0</v>
      </c>
      <c r="I1299">
        <v>0</v>
      </c>
      <c r="J1299" t="s">
        <v>1188</v>
      </c>
      <c r="K1299" t="s">
        <v>1189</v>
      </c>
      <c r="L1299" t="s">
        <v>1189</v>
      </c>
      <c r="M1299">
        <v>4</v>
      </c>
      <c r="N1299" t="s">
        <v>730</v>
      </c>
      <c r="O1299">
        <v>1</v>
      </c>
      <c r="P1299" t="s">
        <v>616</v>
      </c>
      <c r="Q1299" t="s">
        <v>626</v>
      </c>
      <c r="R1299">
        <v>2</v>
      </c>
      <c r="S1299">
        <v>1</v>
      </c>
      <c r="T1299" s="60">
        <v>39813</v>
      </c>
      <c r="U1299" s="60">
        <v>39813</v>
      </c>
      <c r="V1299" s="60">
        <v>39813</v>
      </c>
      <c r="W1299" t="s">
        <v>201</v>
      </c>
      <c r="X1299" t="s">
        <v>848</v>
      </c>
      <c r="Y1299" t="s">
        <v>673</v>
      </c>
      <c r="Z1299">
        <v>2.9999998999999999E-2</v>
      </c>
      <c r="AA1299">
        <v>7.9999998000000003E-2</v>
      </c>
      <c r="AB1299">
        <v>1</v>
      </c>
      <c r="AC1299">
        <v>0</v>
      </c>
      <c r="AD1299">
        <v>5</v>
      </c>
      <c r="AE1299">
        <v>0</v>
      </c>
      <c r="AG1299">
        <v>30</v>
      </c>
      <c r="BP1299" s="60">
        <v>39813</v>
      </c>
      <c r="BQ1299">
        <v>30635620</v>
      </c>
      <c r="BR1299">
        <v>34437396</v>
      </c>
      <c r="BS1299">
        <v>0.88999998999999996</v>
      </c>
      <c r="BT1299">
        <v>3801775</v>
      </c>
      <c r="BV1299">
        <v>5660319</v>
      </c>
      <c r="BW1299">
        <v>584248</v>
      </c>
      <c r="BX1299">
        <v>0.39900002000000001</v>
      </c>
      <c r="BY1299">
        <v>0</v>
      </c>
      <c r="BZ1299">
        <v>0</v>
      </c>
      <c r="CA1299">
        <v>0</v>
      </c>
      <c r="CC1299">
        <v>-0.28699999999999998</v>
      </c>
      <c r="CE1299">
        <v>-8.9999999999999993E-3</v>
      </c>
      <c r="CG1299">
        <v>5.0999998999999997E-2</v>
      </c>
      <c r="CJ1299">
        <v>4.9000002000000001E-2</v>
      </c>
      <c r="CS1299">
        <v>0</v>
      </c>
      <c r="CT1299">
        <v>0</v>
      </c>
      <c r="CU1299">
        <v>0</v>
      </c>
      <c r="CV1299">
        <v>0.33300003</v>
      </c>
      <c r="CW1299">
        <v>0.156</v>
      </c>
      <c r="CX1299">
        <v>0.17699999999999999</v>
      </c>
      <c r="CY1299">
        <v>0.14300001000000001</v>
      </c>
      <c r="CZ1299">
        <v>0</v>
      </c>
      <c r="DA1299">
        <v>0</v>
      </c>
      <c r="DB1299">
        <v>0.107</v>
      </c>
      <c r="DC1299">
        <v>3.3000000000000002E-2</v>
      </c>
      <c r="DD1299">
        <v>0.31999999000000001</v>
      </c>
      <c r="DE1299">
        <v>6.4000003E-2</v>
      </c>
      <c r="DF1299">
        <v>2010</v>
      </c>
      <c r="DG1299">
        <v>0.15759999999999999</v>
      </c>
      <c r="DH1299">
        <v>6.25E-2</v>
      </c>
      <c r="DI1299">
        <v>9.5100001000000003E-2</v>
      </c>
      <c r="DJ1299">
        <v>3.6299999999999999E-2</v>
      </c>
      <c r="DK1299">
        <v>9.8800003999999997E-2</v>
      </c>
      <c r="DR1299">
        <v>0</v>
      </c>
      <c r="DS1299">
        <v>0</v>
      </c>
      <c r="DT1299">
        <v>0</v>
      </c>
      <c r="DU1299">
        <v>0</v>
      </c>
      <c r="DV1299">
        <v>110866</v>
      </c>
      <c r="DW1299">
        <v>5427667</v>
      </c>
      <c r="DX1299">
        <v>46.200001</v>
      </c>
      <c r="DY1299">
        <v>12</v>
      </c>
      <c r="DZ1299">
        <v>48.957000999999998</v>
      </c>
      <c r="EA1299">
        <v>6009</v>
      </c>
      <c r="EC1299">
        <v>108146</v>
      </c>
      <c r="ED1299">
        <v>1908350.9</v>
      </c>
      <c r="EE1299">
        <v>68.300003000000004</v>
      </c>
      <c r="EF1299">
        <v>17.646061</v>
      </c>
      <c r="EG1299">
        <v>52821</v>
      </c>
      <c r="EH1299">
        <v>1160232.6000000001</v>
      </c>
      <c r="EI1299">
        <v>72.800003000000004</v>
      </c>
      <c r="EJ1299">
        <v>21.965</v>
      </c>
      <c r="EN1299">
        <v>7602</v>
      </c>
      <c r="EO1299">
        <v>100733.98</v>
      </c>
      <c r="EP1299">
        <v>9654</v>
      </c>
      <c r="ES1299">
        <v>38069</v>
      </c>
      <c r="EU1299">
        <v>38069</v>
      </c>
      <c r="EV1299">
        <v>225021</v>
      </c>
      <c r="EW1299">
        <v>0</v>
      </c>
      <c r="EX1299">
        <v>1</v>
      </c>
      <c r="FB1299">
        <v>17305972</v>
      </c>
      <c r="FI1299">
        <v>22789120</v>
      </c>
      <c r="FP1299">
        <v>336833</v>
      </c>
      <c r="FQ1299">
        <v>235288</v>
      </c>
      <c r="FW1299">
        <v>572121</v>
      </c>
      <c r="FX1299">
        <v>-11357253</v>
      </c>
      <c r="FZ1299">
        <v>342163</v>
      </c>
      <c r="GA1299">
        <v>154779</v>
      </c>
      <c r="GB1299">
        <v>496942</v>
      </c>
      <c r="GC1299">
        <v>109523</v>
      </c>
      <c r="GG1299">
        <v>5969</v>
      </c>
      <c r="GL1299">
        <v>-310454</v>
      </c>
      <c r="GM1299">
        <v>41319</v>
      </c>
      <c r="GN1299">
        <v>-47253</v>
      </c>
      <c r="GQ1299">
        <v>-10489086</v>
      </c>
      <c r="GR1299">
        <v>-2195206</v>
      </c>
      <c r="GS1299">
        <v>-2195206</v>
      </c>
      <c r="HA1299">
        <v>-9373</v>
      </c>
      <c r="HB1299">
        <v>-26720</v>
      </c>
      <c r="HE1299">
        <v>-2231299</v>
      </c>
      <c r="HG1299">
        <v>22795812</v>
      </c>
    </row>
    <row r="1300" spans="1:215" x14ac:dyDescent="0.25">
      <c r="A1300">
        <v>93</v>
      </c>
      <c r="B1300" t="s">
        <v>1192</v>
      </c>
      <c r="C1300">
        <v>2009</v>
      </c>
      <c r="E1300" t="s">
        <v>1193</v>
      </c>
      <c r="F1300">
        <v>1923</v>
      </c>
      <c r="G1300">
        <v>0</v>
      </c>
      <c r="I1300">
        <v>0</v>
      </c>
      <c r="J1300" t="s">
        <v>1188</v>
      </c>
      <c r="K1300" t="s">
        <v>1189</v>
      </c>
      <c r="L1300" t="s">
        <v>1189</v>
      </c>
      <c r="M1300">
        <v>4</v>
      </c>
      <c r="N1300" t="s">
        <v>730</v>
      </c>
      <c r="O1300">
        <v>1</v>
      </c>
      <c r="P1300" t="s">
        <v>616</v>
      </c>
      <c r="Q1300" t="s">
        <v>626</v>
      </c>
      <c r="R1300">
        <v>2</v>
      </c>
      <c r="S1300">
        <v>1</v>
      </c>
      <c r="T1300" s="60">
        <v>40178</v>
      </c>
      <c r="U1300" s="60">
        <v>40178</v>
      </c>
      <c r="V1300" s="60">
        <v>40178</v>
      </c>
      <c r="W1300" t="s">
        <v>201</v>
      </c>
      <c r="X1300" t="s">
        <v>848</v>
      </c>
      <c r="Y1300" t="s">
        <v>673</v>
      </c>
      <c r="Z1300">
        <v>2.9999998999999999E-2</v>
      </c>
      <c r="AA1300">
        <v>7.9999998000000003E-2</v>
      </c>
      <c r="AB1300">
        <v>1</v>
      </c>
      <c r="AC1300">
        <v>0</v>
      </c>
      <c r="AD1300">
        <v>5</v>
      </c>
      <c r="AE1300">
        <v>0</v>
      </c>
      <c r="AG1300">
        <v>30</v>
      </c>
      <c r="BP1300" s="60">
        <v>40178</v>
      </c>
      <c r="BQ1300">
        <v>30204692</v>
      </c>
      <c r="BR1300">
        <v>35797016</v>
      </c>
      <c r="BS1300">
        <v>0.84400003999999995</v>
      </c>
      <c r="BT1300">
        <v>5592324</v>
      </c>
      <c r="BV1300">
        <v>5935988</v>
      </c>
      <c r="BW1300">
        <v>643861</v>
      </c>
      <c r="BX1300">
        <v>0.39099996999999997</v>
      </c>
      <c r="BY1300">
        <v>0</v>
      </c>
      <c r="BZ1300">
        <v>0</v>
      </c>
      <c r="CA1300">
        <v>0</v>
      </c>
      <c r="CC1300">
        <v>9.1000005999999994E-2</v>
      </c>
      <c r="CE1300">
        <v>-2.9999998999999999E-2</v>
      </c>
      <c r="CG1300">
        <v>3.9999999000000001E-2</v>
      </c>
      <c r="CJ1300">
        <v>3.9000000999999999E-2</v>
      </c>
      <c r="CS1300">
        <v>0</v>
      </c>
      <c r="CT1300">
        <v>0</v>
      </c>
      <c r="CU1300">
        <v>0</v>
      </c>
      <c r="CV1300">
        <v>0.25400001</v>
      </c>
      <c r="CW1300">
        <v>0.111</v>
      </c>
      <c r="CX1300">
        <v>0.14300001000000001</v>
      </c>
      <c r="CY1300">
        <v>0.11799999999999999</v>
      </c>
      <c r="CZ1300">
        <v>0</v>
      </c>
      <c r="DA1300">
        <v>0</v>
      </c>
      <c r="DB1300">
        <v>8.1000000000000003E-2</v>
      </c>
      <c r="DC1300">
        <v>1.2999999E-2</v>
      </c>
      <c r="DD1300">
        <v>0.47</v>
      </c>
      <c r="DE1300">
        <v>6.4000003E-2</v>
      </c>
      <c r="DF1300">
        <v>2011</v>
      </c>
      <c r="DG1300">
        <v>0.1578</v>
      </c>
      <c r="DH1300">
        <v>6.25E-2</v>
      </c>
      <c r="DI1300">
        <v>9.5299995999999998E-2</v>
      </c>
      <c r="DJ1300">
        <v>5.6399997E-2</v>
      </c>
      <c r="DK1300">
        <v>0.11890000000000001</v>
      </c>
      <c r="DR1300">
        <v>0</v>
      </c>
      <c r="DS1300">
        <v>0</v>
      </c>
      <c r="DT1300">
        <v>0</v>
      </c>
      <c r="DU1300">
        <v>0</v>
      </c>
      <c r="DV1300">
        <v>110107</v>
      </c>
      <c r="DW1300">
        <v>5594867</v>
      </c>
      <c r="DX1300">
        <v>46.5</v>
      </c>
      <c r="DY1300">
        <v>12.2</v>
      </c>
      <c r="DZ1300">
        <v>50.813000000000002</v>
      </c>
      <c r="EA1300">
        <v>6190</v>
      </c>
      <c r="EC1300">
        <v>109639</v>
      </c>
      <c r="ED1300">
        <v>1987987.8</v>
      </c>
      <c r="EE1300">
        <v>68.5</v>
      </c>
      <c r="EF1300">
        <v>18.132121999999999</v>
      </c>
      <c r="EG1300">
        <v>53478</v>
      </c>
      <c r="EH1300">
        <v>1213700</v>
      </c>
      <c r="EI1300">
        <v>72.800003000000004</v>
      </c>
      <c r="EJ1300">
        <v>22.695</v>
      </c>
      <c r="EN1300">
        <v>7674</v>
      </c>
      <c r="EO1300">
        <v>103161.54</v>
      </c>
      <c r="EP1300">
        <v>9863</v>
      </c>
      <c r="ES1300">
        <v>38624</v>
      </c>
      <c r="EU1300">
        <v>38624</v>
      </c>
      <c r="EV1300">
        <v>225936</v>
      </c>
      <c r="EW1300">
        <v>0</v>
      </c>
      <c r="EX1300">
        <v>1</v>
      </c>
      <c r="FB1300">
        <v>17962740</v>
      </c>
      <c r="FI1300">
        <v>24654710</v>
      </c>
      <c r="FP1300">
        <v>348805</v>
      </c>
      <c r="FQ1300">
        <v>253250</v>
      </c>
      <c r="FV1300">
        <v>0</v>
      </c>
      <c r="FW1300">
        <v>602055</v>
      </c>
      <c r="FX1300">
        <v>3519882</v>
      </c>
      <c r="FZ1300">
        <v>149040</v>
      </c>
      <c r="GA1300">
        <v>69400</v>
      </c>
      <c r="GB1300">
        <v>218440</v>
      </c>
      <c r="GC1300">
        <v>73561</v>
      </c>
      <c r="GG1300">
        <v>3499</v>
      </c>
      <c r="GL1300">
        <v>-260376</v>
      </c>
      <c r="GM1300">
        <v>7051</v>
      </c>
      <c r="GN1300">
        <v>-531</v>
      </c>
      <c r="GQ1300">
        <v>4163581</v>
      </c>
      <c r="GR1300">
        <v>-2265404</v>
      </c>
      <c r="GS1300">
        <v>-2265404</v>
      </c>
      <c r="HA1300">
        <v>-7968</v>
      </c>
      <c r="HB1300">
        <v>-24073</v>
      </c>
      <c r="HE1300">
        <v>-2297445</v>
      </c>
      <c r="HG1300">
        <v>24661948</v>
      </c>
    </row>
    <row r="1301" spans="1:215" x14ac:dyDescent="0.25">
      <c r="A1301">
        <v>93</v>
      </c>
      <c r="B1301" t="s">
        <v>1192</v>
      </c>
      <c r="C1301">
        <v>2010</v>
      </c>
      <c r="E1301" t="s">
        <v>1193</v>
      </c>
      <c r="F1301">
        <v>1923</v>
      </c>
      <c r="G1301">
        <v>0</v>
      </c>
      <c r="I1301">
        <v>0</v>
      </c>
      <c r="J1301" t="s">
        <v>1188</v>
      </c>
      <c r="K1301" t="s">
        <v>1189</v>
      </c>
      <c r="L1301" t="s">
        <v>1189</v>
      </c>
      <c r="M1301">
        <v>4</v>
      </c>
      <c r="N1301" t="s">
        <v>730</v>
      </c>
      <c r="O1301">
        <v>1</v>
      </c>
      <c r="P1301" t="s">
        <v>616</v>
      </c>
      <c r="Q1301" t="s">
        <v>626</v>
      </c>
      <c r="R1301">
        <v>2</v>
      </c>
      <c r="S1301">
        <v>1</v>
      </c>
      <c r="T1301" s="60">
        <v>40543</v>
      </c>
      <c r="U1301" s="60">
        <v>40543</v>
      </c>
      <c r="V1301" s="60">
        <v>40543</v>
      </c>
      <c r="W1301" t="s">
        <v>201</v>
      </c>
      <c r="X1301" t="s">
        <v>848</v>
      </c>
      <c r="Y1301" t="s">
        <v>673</v>
      </c>
      <c r="Z1301">
        <v>2.75E-2</v>
      </c>
      <c r="AA1301">
        <v>7.9999998000000003E-2</v>
      </c>
      <c r="AB1301">
        <v>1</v>
      </c>
      <c r="AC1301">
        <v>0</v>
      </c>
      <c r="AD1301">
        <v>5</v>
      </c>
      <c r="AE1301">
        <v>0</v>
      </c>
      <c r="AG1301">
        <v>30</v>
      </c>
      <c r="BP1301" s="60">
        <v>40543</v>
      </c>
      <c r="BQ1301">
        <v>29443944</v>
      </c>
      <c r="BR1301">
        <v>39179592</v>
      </c>
      <c r="BS1301">
        <v>0.75199996999999996</v>
      </c>
      <c r="BT1301">
        <v>9735649</v>
      </c>
      <c r="BV1301">
        <v>5851704</v>
      </c>
      <c r="BW1301">
        <v>866822</v>
      </c>
      <c r="BX1301">
        <v>0.31400001</v>
      </c>
      <c r="BY1301">
        <v>0</v>
      </c>
      <c r="BZ1301">
        <v>0</v>
      </c>
      <c r="CA1301">
        <v>0</v>
      </c>
      <c r="CC1301">
        <v>0.11899999999999999</v>
      </c>
      <c r="CE1301">
        <v>-4.5000001999999997E-2</v>
      </c>
      <c r="CG1301">
        <v>3.5000000000000003E-2</v>
      </c>
      <c r="CJ1301">
        <v>4.8000000000000001E-2</v>
      </c>
      <c r="CS1301">
        <v>0</v>
      </c>
      <c r="CT1301">
        <v>0</v>
      </c>
      <c r="CU1301">
        <v>0</v>
      </c>
      <c r="CV1301">
        <v>0.27599998999999997</v>
      </c>
      <c r="CW1301">
        <v>0.11</v>
      </c>
      <c r="CX1301">
        <v>0.16600001</v>
      </c>
      <c r="CY1301">
        <v>0.14899999</v>
      </c>
      <c r="CZ1301">
        <v>0</v>
      </c>
      <c r="DA1301">
        <v>0</v>
      </c>
      <c r="DB1301">
        <v>9.1000005999999994E-2</v>
      </c>
      <c r="DC1301">
        <v>2.9999998999999999E-2</v>
      </c>
      <c r="DD1301">
        <v>0.41199999999999998</v>
      </c>
      <c r="DE1301">
        <v>4.1999999000000003E-2</v>
      </c>
      <c r="DF1301">
        <v>2012</v>
      </c>
      <c r="DG1301">
        <v>0.1033</v>
      </c>
      <c r="DH1301">
        <v>6.25E-2</v>
      </c>
      <c r="DI1301">
        <v>4.0799997999999997E-2</v>
      </c>
      <c r="DJ1301">
        <v>0.1893</v>
      </c>
      <c r="DK1301">
        <v>0.25180000000000002</v>
      </c>
      <c r="DR1301">
        <v>0</v>
      </c>
      <c r="DS1301">
        <v>0</v>
      </c>
      <c r="DT1301">
        <v>0</v>
      </c>
      <c r="DU1301">
        <v>0</v>
      </c>
      <c r="DV1301">
        <v>109255</v>
      </c>
      <c r="DW1301">
        <v>5596915</v>
      </c>
      <c r="DX1301">
        <v>46.599997999999999</v>
      </c>
      <c r="DY1301">
        <v>12.2</v>
      </c>
      <c r="DZ1301">
        <v>51.228000999999999</v>
      </c>
      <c r="EA1301">
        <v>6326</v>
      </c>
      <c r="EC1301">
        <v>111713</v>
      </c>
      <c r="ED1301">
        <v>2087317.3</v>
      </c>
      <c r="EE1301">
        <v>68.599997999999999</v>
      </c>
      <c r="EF1301">
        <v>18.684640999999999</v>
      </c>
      <c r="EG1301">
        <v>54659</v>
      </c>
      <c r="EH1301">
        <v>1283977.1000000001</v>
      </c>
      <c r="EI1301">
        <v>72.699996999999996</v>
      </c>
      <c r="EJ1301">
        <v>23.490998999999999</v>
      </c>
      <c r="EN1301">
        <v>7801</v>
      </c>
      <c r="EO1301">
        <v>107454.2</v>
      </c>
      <c r="EP1301">
        <v>10012</v>
      </c>
      <c r="ES1301">
        <v>39241</v>
      </c>
      <c r="EU1301">
        <v>39241</v>
      </c>
      <c r="EV1301">
        <v>227294</v>
      </c>
      <c r="EW1301">
        <v>0</v>
      </c>
      <c r="EX1301">
        <v>1</v>
      </c>
      <c r="FB1301">
        <v>18995356</v>
      </c>
      <c r="FI1301">
        <v>25879380</v>
      </c>
      <c r="FP1301">
        <v>349049</v>
      </c>
      <c r="FQ1301">
        <v>273083</v>
      </c>
      <c r="FV1301">
        <v>0</v>
      </c>
      <c r="FW1301">
        <v>622132</v>
      </c>
      <c r="FX1301">
        <v>3021212</v>
      </c>
      <c r="FZ1301">
        <v>146995</v>
      </c>
      <c r="GA1301">
        <v>61964</v>
      </c>
      <c r="GB1301">
        <v>208959</v>
      </c>
      <c r="GC1301">
        <v>73355</v>
      </c>
      <c r="GG1301">
        <v>6471</v>
      </c>
      <c r="GL1301">
        <v>-235826</v>
      </c>
      <c r="GM1301">
        <v>2511</v>
      </c>
      <c r="GN1301">
        <v>-272</v>
      </c>
      <c r="GQ1301">
        <v>3698542</v>
      </c>
      <c r="GR1301">
        <v>-2440246</v>
      </c>
      <c r="GS1301">
        <v>-2440246</v>
      </c>
      <c r="HA1301">
        <v>-9007</v>
      </c>
      <c r="HB1301">
        <v>-25136</v>
      </c>
      <c r="HE1301">
        <v>-2474389</v>
      </c>
      <c r="HG1301">
        <v>25886102</v>
      </c>
    </row>
    <row r="1302" spans="1:215" x14ac:dyDescent="0.25">
      <c r="A1302">
        <v>93</v>
      </c>
      <c r="B1302" t="s">
        <v>1192</v>
      </c>
      <c r="C1302">
        <v>2011</v>
      </c>
      <c r="E1302" t="s">
        <v>1193</v>
      </c>
      <c r="F1302">
        <v>1923</v>
      </c>
      <c r="G1302">
        <v>0</v>
      </c>
      <c r="I1302">
        <v>0</v>
      </c>
      <c r="J1302" t="s">
        <v>1188</v>
      </c>
      <c r="K1302" t="s">
        <v>1189</v>
      </c>
      <c r="L1302" t="s">
        <v>1189</v>
      </c>
      <c r="M1302">
        <v>4</v>
      </c>
      <c r="N1302" t="s">
        <v>730</v>
      </c>
      <c r="O1302">
        <v>1</v>
      </c>
      <c r="P1302" t="s">
        <v>616</v>
      </c>
      <c r="Q1302" t="s">
        <v>626</v>
      </c>
      <c r="R1302">
        <v>2</v>
      </c>
      <c r="S1302">
        <v>1</v>
      </c>
      <c r="T1302" s="60">
        <v>40908</v>
      </c>
      <c r="U1302" s="60">
        <v>40908</v>
      </c>
      <c r="V1302" s="60">
        <v>40908</v>
      </c>
      <c r="W1302" t="s">
        <v>201</v>
      </c>
      <c r="X1302" t="s">
        <v>848</v>
      </c>
      <c r="Y1302" t="s">
        <v>673</v>
      </c>
      <c r="Z1302">
        <v>2.75E-2</v>
      </c>
      <c r="AA1302">
        <v>7.5000002999999996E-2</v>
      </c>
      <c r="AB1302">
        <v>1</v>
      </c>
      <c r="AC1302">
        <v>0</v>
      </c>
      <c r="AD1302">
        <v>5</v>
      </c>
      <c r="AE1302">
        <v>0</v>
      </c>
      <c r="AG1302">
        <v>30</v>
      </c>
      <c r="BP1302" s="60">
        <v>40908</v>
      </c>
      <c r="BQ1302">
        <v>27618460</v>
      </c>
      <c r="BR1302">
        <v>42281864</v>
      </c>
      <c r="BS1302">
        <v>0.65300005999999999</v>
      </c>
      <c r="BT1302">
        <v>14663401</v>
      </c>
      <c r="BV1302">
        <v>5890704</v>
      </c>
      <c r="BW1302">
        <v>913778</v>
      </c>
      <c r="BX1302">
        <v>0.42799999999999999</v>
      </c>
      <c r="BY1302">
        <v>0</v>
      </c>
      <c r="BZ1302">
        <v>0</v>
      </c>
      <c r="CA1302">
        <v>0</v>
      </c>
      <c r="CC1302">
        <v>2.7000000999999999E-2</v>
      </c>
      <c r="CE1302">
        <v>7.8000001999999999E-2</v>
      </c>
      <c r="CG1302">
        <v>0.01</v>
      </c>
      <c r="CJ1302">
        <v>5.9999998999999998E-2</v>
      </c>
      <c r="CS1302">
        <v>0</v>
      </c>
      <c r="CT1302">
        <v>0</v>
      </c>
      <c r="CU1302">
        <v>0</v>
      </c>
      <c r="CV1302">
        <v>0.28899999999999998</v>
      </c>
      <c r="CW1302">
        <v>0.13400000000000001</v>
      </c>
      <c r="CX1302">
        <v>0.155</v>
      </c>
      <c r="CY1302">
        <v>0.183</v>
      </c>
      <c r="CZ1302">
        <v>0</v>
      </c>
      <c r="DA1302">
        <v>0</v>
      </c>
      <c r="DB1302">
        <v>0.10600001000000001</v>
      </c>
      <c r="DC1302">
        <v>3.0999999E-2</v>
      </c>
      <c r="DD1302">
        <v>0.34900001000000003</v>
      </c>
      <c r="DE1302">
        <v>4.1999999000000003E-2</v>
      </c>
      <c r="DF1302">
        <v>2013</v>
      </c>
      <c r="DG1302">
        <v>0.11350001</v>
      </c>
      <c r="DH1302">
        <v>6.25E-2</v>
      </c>
      <c r="DI1302">
        <v>5.0999998999999997E-2</v>
      </c>
      <c r="DJ1302">
        <v>0.26389997999999998</v>
      </c>
      <c r="DK1302">
        <v>0.32639997999999998</v>
      </c>
      <c r="DR1302">
        <v>0</v>
      </c>
      <c r="DS1302">
        <v>0</v>
      </c>
      <c r="DT1302">
        <v>0</v>
      </c>
      <c r="DU1302">
        <v>0</v>
      </c>
      <c r="DV1302">
        <v>107021</v>
      </c>
      <c r="DW1302">
        <v>5582108</v>
      </c>
      <c r="DX1302">
        <v>46.599997999999999</v>
      </c>
      <c r="DY1302">
        <v>12</v>
      </c>
      <c r="DZ1302">
        <v>52.158999999999999</v>
      </c>
      <c r="EA1302">
        <v>6189</v>
      </c>
      <c r="EC1302">
        <v>115342</v>
      </c>
      <c r="ED1302">
        <v>2242168.7999999998</v>
      </c>
      <c r="EE1302">
        <v>68.599997999999999</v>
      </c>
      <c r="EF1302">
        <v>19.439308</v>
      </c>
      <c r="EG1302">
        <v>56722</v>
      </c>
      <c r="EH1302">
        <v>1386733.1</v>
      </c>
      <c r="EI1302">
        <v>72.400002000000001</v>
      </c>
      <c r="EJ1302">
        <v>24.448</v>
      </c>
      <c r="EN1302">
        <v>7891</v>
      </c>
      <c r="EO1302">
        <v>110687.41</v>
      </c>
      <c r="EP1302">
        <v>10246</v>
      </c>
      <c r="ES1302">
        <v>40483</v>
      </c>
      <c r="EU1302">
        <v>40483</v>
      </c>
      <c r="EV1302">
        <v>228552</v>
      </c>
      <c r="EW1302">
        <v>0</v>
      </c>
      <c r="EX1302">
        <v>1</v>
      </c>
      <c r="FB1302">
        <v>21222076</v>
      </c>
      <c r="FI1302">
        <v>24371432</v>
      </c>
      <c r="FP1302">
        <v>350852</v>
      </c>
      <c r="FQ1302">
        <v>391749</v>
      </c>
      <c r="FW1302">
        <v>742601</v>
      </c>
      <c r="FX1302">
        <v>346940</v>
      </c>
      <c r="FZ1302">
        <v>165082</v>
      </c>
      <c r="GA1302">
        <v>78823</v>
      </c>
      <c r="GB1302">
        <v>243905</v>
      </c>
      <c r="GC1302">
        <v>82707</v>
      </c>
      <c r="GG1302">
        <v>2316</v>
      </c>
      <c r="GL1302">
        <v>-197505</v>
      </c>
      <c r="GM1302">
        <v>2376</v>
      </c>
      <c r="GN1302">
        <v>-294</v>
      </c>
      <c r="GQ1302">
        <v>1223046</v>
      </c>
      <c r="GR1302">
        <v>-2695732</v>
      </c>
      <c r="GS1302">
        <v>-2695732</v>
      </c>
      <c r="HA1302">
        <v>-9531</v>
      </c>
      <c r="HB1302">
        <v>-26706</v>
      </c>
      <c r="HE1302">
        <v>-2731969</v>
      </c>
      <c r="HG1302">
        <v>24377180</v>
      </c>
    </row>
    <row r="1303" spans="1:215" x14ac:dyDescent="0.25">
      <c r="A1303">
        <v>93</v>
      </c>
      <c r="B1303" t="s">
        <v>1192</v>
      </c>
      <c r="C1303">
        <v>2012</v>
      </c>
      <c r="E1303" t="s">
        <v>1193</v>
      </c>
      <c r="F1303">
        <v>1923</v>
      </c>
      <c r="G1303">
        <v>0</v>
      </c>
      <c r="I1303">
        <v>0</v>
      </c>
      <c r="J1303" t="s">
        <v>1188</v>
      </c>
      <c r="K1303" t="s">
        <v>1189</v>
      </c>
      <c r="L1303" t="s">
        <v>1189</v>
      </c>
      <c r="M1303">
        <v>4</v>
      </c>
      <c r="N1303" t="s">
        <v>730</v>
      </c>
      <c r="O1303">
        <v>1</v>
      </c>
      <c r="P1303" t="s">
        <v>616</v>
      </c>
      <c r="Q1303" t="s">
        <v>626</v>
      </c>
      <c r="R1303">
        <v>2</v>
      </c>
      <c r="S1303">
        <v>1</v>
      </c>
      <c r="T1303" s="60">
        <v>41274</v>
      </c>
      <c r="U1303" s="60">
        <v>41274</v>
      </c>
      <c r="V1303" s="60">
        <v>41274</v>
      </c>
      <c r="W1303" t="s">
        <v>201</v>
      </c>
      <c r="X1303" t="s">
        <v>848</v>
      </c>
      <c r="Y1303" t="s">
        <v>673</v>
      </c>
      <c r="Z1303">
        <v>2.75E-2</v>
      </c>
      <c r="AA1303">
        <v>7.5000002999999996E-2</v>
      </c>
      <c r="AB1303">
        <v>1</v>
      </c>
      <c r="AC1303">
        <v>0</v>
      </c>
      <c r="AD1303">
        <v>5</v>
      </c>
      <c r="AE1303">
        <v>0</v>
      </c>
      <c r="AG1303">
        <v>30</v>
      </c>
      <c r="AI1303" t="s">
        <v>1194</v>
      </c>
      <c r="AJ1303" t="s">
        <v>1195</v>
      </c>
      <c r="AO1303">
        <v>25386412</v>
      </c>
      <c r="AP1303">
        <v>25302688</v>
      </c>
      <c r="AQ1303">
        <v>-1779333.9</v>
      </c>
      <c r="AR1303">
        <v>0</v>
      </c>
      <c r="AS1303">
        <v>0</v>
      </c>
      <c r="AT1303">
        <v>0</v>
      </c>
      <c r="AU1303">
        <v>1</v>
      </c>
      <c r="AV1303">
        <v>4</v>
      </c>
      <c r="AX1303">
        <v>0</v>
      </c>
      <c r="AY1303">
        <v>0.2</v>
      </c>
      <c r="AZ1303">
        <v>5</v>
      </c>
      <c r="BA1303">
        <v>1</v>
      </c>
      <c r="BB1303">
        <v>0</v>
      </c>
      <c r="BC1303">
        <v>1</v>
      </c>
      <c r="BE1303">
        <v>0</v>
      </c>
      <c r="BM1303">
        <v>30</v>
      </c>
      <c r="BO1303">
        <v>3.0499999999999999E-2</v>
      </c>
      <c r="BP1303" s="60">
        <v>41274</v>
      </c>
      <c r="BQ1303">
        <v>25302688</v>
      </c>
      <c r="BR1303">
        <v>43055564</v>
      </c>
      <c r="BS1303">
        <v>0.58799999999999997</v>
      </c>
      <c r="BT1303">
        <v>17752876</v>
      </c>
      <c r="BV1303">
        <v>5836402</v>
      </c>
      <c r="BW1303">
        <v>1044632</v>
      </c>
      <c r="BX1303">
        <v>0.53900002999999996</v>
      </c>
      <c r="BY1303">
        <v>0</v>
      </c>
      <c r="BZ1303">
        <v>0</v>
      </c>
      <c r="CA1303">
        <v>0</v>
      </c>
      <c r="CC1303">
        <v>0.12</v>
      </c>
      <c r="CE1303">
        <v>8.7999999999999995E-2</v>
      </c>
      <c r="CG1303">
        <v>0</v>
      </c>
      <c r="CJ1303">
        <v>8.3999999000000006E-2</v>
      </c>
      <c r="CS1303">
        <v>0</v>
      </c>
      <c r="CT1303">
        <v>0</v>
      </c>
      <c r="CU1303">
        <v>0</v>
      </c>
      <c r="CV1303">
        <v>0.33700001000000002</v>
      </c>
      <c r="CW1303">
        <v>0.33700001000000002</v>
      </c>
      <c r="CX1303">
        <v>0</v>
      </c>
      <c r="CY1303">
        <v>0.153</v>
      </c>
      <c r="CZ1303">
        <v>0</v>
      </c>
      <c r="DA1303">
        <v>0</v>
      </c>
      <c r="DB1303">
        <v>0.16399999000000001</v>
      </c>
      <c r="DC1303">
        <v>2.4E-2</v>
      </c>
      <c r="DD1303">
        <v>0.24399999999999999</v>
      </c>
      <c r="DE1303">
        <v>7.8000001999999999E-2</v>
      </c>
      <c r="DF1303">
        <v>2014</v>
      </c>
      <c r="DG1303">
        <v>0.11260000000000001</v>
      </c>
      <c r="DH1303">
        <v>6.25E-2</v>
      </c>
      <c r="DI1303">
        <v>5.0100001999999998E-2</v>
      </c>
      <c r="DJ1303">
        <v>0.31219997999999999</v>
      </c>
      <c r="DK1303">
        <v>0.37470000999999997</v>
      </c>
      <c r="DR1303">
        <v>0</v>
      </c>
      <c r="DS1303">
        <v>0</v>
      </c>
      <c r="DT1303">
        <v>0</v>
      </c>
      <c r="DU1303">
        <v>0</v>
      </c>
      <c r="DV1303">
        <v>106048</v>
      </c>
      <c r="DW1303">
        <v>5538887</v>
      </c>
      <c r="DX1303">
        <v>46.799999</v>
      </c>
      <c r="DY1303">
        <v>12</v>
      </c>
      <c r="DZ1303">
        <v>52.23</v>
      </c>
      <c r="EA1303">
        <v>6725</v>
      </c>
      <c r="EC1303">
        <v>117061</v>
      </c>
      <c r="ED1303">
        <v>2329837.5</v>
      </c>
      <c r="EE1303">
        <v>68.699996999999996</v>
      </c>
      <c r="EF1303">
        <v>19.902764999999999</v>
      </c>
      <c r="EG1303">
        <v>57439</v>
      </c>
      <c r="EH1303">
        <v>1440759.1</v>
      </c>
      <c r="EI1303">
        <v>72.5</v>
      </c>
      <c r="EJ1303">
        <v>25.082999999999998</v>
      </c>
      <c r="EN1303">
        <v>8053</v>
      </c>
      <c r="EO1303">
        <v>115081.60000000001</v>
      </c>
      <c r="EP1303">
        <v>10388</v>
      </c>
      <c r="ES1303">
        <v>41181</v>
      </c>
      <c r="EU1303">
        <v>41181</v>
      </c>
      <c r="EV1303">
        <v>229834</v>
      </c>
      <c r="EW1303">
        <v>0</v>
      </c>
      <c r="EX1303">
        <v>1</v>
      </c>
      <c r="EZ1303">
        <v>27469776</v>
      </c>
      <c r="FB1303">
        <v>22095052</v>
      </c>
      <c r="FI1303">
        <v>25386412</v>
      </c>
      <c r="FP1303">
        <v>347937</v>
      </c>
      <c r="FQ1303">
        <v>565621</v>
      </c>
      <c r="FW1303">
        <v>913558</v>
      </c>
      <c r="FX1303">
        <v>2543833</v>
      </c>
      <c r="FZ1303">
        <v>144431</v>
      </c>
      <c r="GA1303">
        <v>190733</v>
      </c>
      <c r="GB1303">
        <v>335164</v>
      </c>
      <c r="GC1303">
        <v>97641</v>
      </c>
      <c r="GG1303">
        <v>4583</v>
      </c>
      <c r="GL1303">
        <v>-189722</v>
      </c>
      <c r="GM1303">
        <v>3953</v>
      </c>
      <c r="GN1303">
        <v>-512</v>
      </c>
      <c r="GQ1303">
        <v>3708498</v>
      </c>
      <c r="GR1303">
        <v>-2664242</v>
      </c>
      <c r="GS1303">
        <v>-2664242</v>
      </c>
      <c r="HA1303">
        <v>-9891</v>
      </c>
      <c r="HB1303">
        <v>-22209</v>
      </c>
      <c r="HE1303">
        <v>-2696342</v>
      </c>
      <c r="HG1303">
        <v>25389336</v>
      </c>
    </row>
    <row r="1304" spans="1:215" x14ac:dyDescent="0.25">
      <c r="A1304">
        <v>93</v>
      </c>
      <c r="B1304" t="s">
        <v>1192</v>
      </c>
      <c r="C1304">
        <v>2013</v>
      </c>
      <c r="E1304" t="s">
        <v>1193</v>
      </c>
      <c r="F1304">
        <v>1923</v>
      </c>
      <c r="G1304">
        <v>0</v>
      </c>
      <c r="I1304">
        <v>0</v>
      </c>
      <c r="J1304" t="s">
        <v>1188</v>
      </c>
      <c r="K1304" t="s">
        <v>1189</v>
      </c>
      <c r="L1304" t="s">
        <v>1189</v>
      </c>
      <c r="M1304">
        <v>4</v>
      </c>
      <c r="N1304" t="s">
        <v>730</v>
      </c>
      <c r="O1304">
        <v>1</v>
      </c>
      <c r="P1304" t="s">
        <v>616</v>
      </c>
      <c r="Q1304" t="s">
        <v>626</v>
      </c>
      <c r="R1304">
        <v>2</v>
      </c>
      <c r="S1304">
        <v>1</v>
      </c>
      <c r="T1304" s="60">
        <v>41639</v>
      </c>
      <c r="U1304" s="60">
        <v>41639</v>
      </c>
      <c r="V1304" s="60">
        <v>41639</v>
      </c>
      <c r="W1304" t="s">
        <v>201</v>
      </c>
      <c r="X1304" t="s">
        <v>848</v>
      </c>
      <c r="Y1304" t="s">
        <v>673</v>
      </c>
      <c r="Z1304">
        <v>2.75E-2</v>
      </c>
      <c r="AA1304">
        <v>7.5000002999999996E-2</v>
      </c>
      <c r="AB1304">
        <v>1</v>
      </c>
      <c r="AC1304">
        <v>0</v>
      </c>
      <c r="AD1304">
        <v>5</v>
      </c>
      <c r="AE1304">
        <v>0</v>
      </c>
      <c r="AG1304">
        <v>30</v>
      </c>
      <c r="AI1304" t="s">
        <v>1196</v>
      </c>
      <c r="AJ1304" t="s">
        <v>1195</v>
      </c>
      <c r="AO1304">
        <v>27390244</v>
      </c>
      <c r="AP1304">
        <v>25975186</v>
      </c>
      <c r="AQ1304">
        <v>-1720199.3</v>
      </c>
      <c r="AR1304">
        <v>0</v>
      </c>
      <c r="AS1304">
        <v>0</v>
      </c>
      <c r="AT1304">
        <v>0</v>
      </c>
      <c r="AU1304">
        <v>1</v>
      </c>
      <c r="AV1304">
        <v>4</v>
      </c>
      <c r="AX1304">
        <v>0</v>
      </c>
      <c r="AY1304">
        <v>0.2</v>
      </c>
      <c r="AZ1304">
        <v>5</v>
      </c>
      <c r="BA1304">
        <v>1</v>
      </c>
      <c r="BB1304">
        <v>0</v>
      </c>
      <c r="BC1304">
        <v>1</v>
      </c>
      <c r="BE1304">
        <v>0</v>
      </c>
      <c r="BM1304">
        <v>30</v>
      </c>
      <c r="BO1304">
        <v>3.0499999999999999E-2</v>
      </c>
      <c r="BP1304" s="60">
        <v>41639</v>
      </c>
      <c r="BQ1304">
        <v>25975184</v>
      </c>
      <c r="BR1304">
        <v>43874580</v>
      </c>
      <c r="BS1304">
        <v>0.59200001000000002</v>
      </c>
      <c r="BT1304">
        <v>17899396</v>
      </c>
      <c r="BV1304">
        <v>5897627</v>
      </c>
      <c r="BW1304">
        <v>1314925</v>
      </c>
      <c r="BX1304">
        <v>0.60199999999999998</v>
      </c>
      <c r="BY1304">
        <v>0</v>
      </c>
      <c r="BZ1304">
        <v>0</v>
      </c>
      <c r="CA1304">
        <v>0</v>
      </c>
      <c r="CC1304">
        <v>0.13600001</v>
      </c>
      <c r="CE1304">
        <v>9.3000001999999998E-2</v>
      </c>
      <c r="CG1304">
        <v>9.8000005000000001E-2</v>
      </c>
      <c r="CJ1304">
        <v>7.4000000999999996E-2</v>
      </c>
      <c r="CS1304">
        <v>0</v>
      </c>
      <c r="CT1304">
        <v>0</v>
      </c>
      <c r="CU1304">
        <v>0</v>
      </c>
      <c r="CV1304">
        <v>0.40500000000000003</v>
      </c>
      <c r="CW1304">
        <v>0</v>
      </c>
      <c r="CX1304">
        <v>0</v>
      </c>
      <c r="CY1304">
        <v>0.14699999999999999</v>
      </c>
      <c r="CZ1304">
        <v>0</v>
      </c>
      <c r="DA1304">
        <v>0</v>
      </c>
      <c r="DB1304">
        <v>0</v>
      </c>
      <c r="DC1304">
        <v>0</v>
      </c>
      <c r="DD1304">
        <v>0.38</v>
      </c>
      <c r="DE1304">
        <v>0</v>
      </c>
      <c r="DF1304">
        <v>2015</v>
      </c>
      <c r="DG1304">
        <v>0.1125</v>
      </c>
      <c r="DH1304">
        <v>6.25E-2</v>
      </c>
      <c r="DI1304">
        <v>5.0000001000000002E-2</v>
      </c>
      <c r="DJ1304">
        <v>0.31409999999999999</v>
      </c>
      <c r="DK1304">
        <v>0.37659999999999999</v>
      </c>
      <c r="DR1304">
        <v>0</v>
      </c>
      <c r="DS1304">
        <v>0</v>
      </c>
      <c r="DT1304">
        <v>0</v>
      </c>
      <c r="DU1304">
        <v>0</v>
      </c>
      <c r="DV1304">
        <v>105186</v>
      </c>
      <c r="DW1304">
        <v>5598420</v>
      </c>
      <c r="DX1304">
        <v>46.799999</v>
      </c>
      <c r="DY1304">
        <v>12</v>
      </c>
      <c r="DZ1304">
        <v>53.223998999999999</v>
      </c>
      <c r="EA1304">
        <v>6395</v>
      </c>
      <c r="EC1304">
        <v>120052</v>
      </c>
      <c r="ED1304">
        <v>2454643.7999999998</v>
      </c>
      <c r="EE1304">
        <v>68.699996999999996</v>
      </c>
      <c r="EF1304">
        <v>20.446504999999998</v>
      </c>
      <c r="EG1304">
        <v>59020</v>
      </c>
      <c r="EH1304">
        <v>1525014.6</v>
      </c>
      <c r="EI1304">
        <v>72.400002000000001</v>
      </c>
      <c r="EJ1304">
        <v>25.839001</v>
      </c>
      <c r="EN1304">
        <v>8258</v>
      </c>
      <c r="EO1304">
        <v>120344.97</v>
      </c>
      <c r="EP1304">
        <v>10696</v>
      </c>
      <c r="ES1304">
        <v>42078</v>
      </c>
      <c r="EU1304">
        <v>42078</v>
      </c>
      <c r="EV1304">
        <v>231633</v>
      </c>
      <c r="EW1304">
        <v>0</v>
      </c>
      <c r="EX1304">
        <v>1</v>
      </c>
      <c r="FB1304">
        <v>23046716</v>
      </c>
      <c r="FP1304">
        <v>351968</v>
      </c>
      <c r="FQ1304">
        <v>794911</v>
      </c>
      <c r="FW1304">
        <v>1146879</v>
      </c>
      <c r="FX1304">
        <v>3476349</v>
      </c>
      <c r="FZ1304">
        <v>120815</v>
      </c>
      <c r="GA1304">
        <v>204214</v>
      </c>
      <c r="GB1304">
        <v>325029</v>
      </c>
      <c r="GC1304">
        <v>99314</v>
      </c>
      <c r="GG1304">
        <v>668</v>
      </c>
      <c r="GL1304">
        <v>-181042</v>
      </c>
      <c r="GM1304">
        <v>4326</v>
      </c>
      <c r="GN1304">
        <v>-606</v>
      </c>
      <c r="GQ1304">
        <v>4870917</v>
      </c>
      <c r="GR1304">
        <v>-2833676</v>
      </c>
      <c r="GS1304">
        <v>-2833676</v>
      </c>
      <c r="HA1304">
        <v>-10609</v>
      </c>
      <c r="HB1304">
        <v>-21811</v>
      </c>
      <c r="HE1304">
        <v>-2866096</v>
      </c>
      <c r="HG1304">
        <v>27394156</v>
      </c>
    </row>
    <row r="1305" spans="1:215" x14ac:dyDescent="0.25">
      <c r="A1305">
        <v>93</v>
      </c>
      <c r="B1305" t="s">
        <v>1192</v>
      </c>
      <c r="C1305">
        <v>2014</v>
      </c>
      <c r="E1305" t="s">
        <v>1193</v>
      </c>
      <c r="F1305">
        <v>1923</v>
      </c>
      <c r="G1305">
        <v>0</v>
      </c>
      <c r="I1305">
        <v>0</v>
      </c>
      <c r="J1305" t="s">
        <v>1188</v>
      </c>
      <c r="K1305" t="s">
        <v>1189</v>
      </c>
      <c r="L1305" t="s">
        <v>1189</v>
      </c>
      <c r="M1305">
        <v>4</v>
      </c>
      <c r="N1305" t="s">
        <v>730</v>
      </c>
      <c r="O1305">
        <v>1</v>
      </c>
      <c r="P1305" t="s">
        <v>616</v>
      </c>
      <c r="Q1305" t="s">
        <v>626</v>
      </c>
      <c r="R1305">
        <v>2</v>
      </c>
      <c r="S1305">
        <v>1</v>
      </c>
      <c r="T1305" s="60">
        <v>42004</v>
      </c>
      <c r="U1305" s="60">
        <v>42004</v>
      </c>
      <c r="BY1305">
        <v>0</v>
      </c>
      <c r="BZ1305">
        <v>0</v>
      </c>
      <c r="CA1305">
        <v>0</v>
      </c>
      <c r="CS1305">
        <v>0</v>
      </c>
      <c r="CT1305">
        <v>0</v>
      </c>
      <c r="CU1305">
        <v>0</v>
      </c>
      <c r="CV1305">
        <v>0</v>
      </c>
      <c r="CW1305">
        <v>0</v>
      </c>
      <c r="CX1305">
        <v>0</v>
      </c>
      <c r="CY1305">
        <v>0</v>
      </c>
      <c r="CZ1305">
        <v>0</v>
      </c>
      <c r="DA1305">
        <v>0</v>
      </c>
      <c r="DB1305">
        <v>0</v>
      </c>
      <c r="DC1305">
        <v>0</v>
      </c>
      <c r="DD1305">
        <v>0</v>
      </c>
      <c r="DE1305">
        <v>0</v>
      </c>
      <c r="DR1305">
        <v>0</v>
      </c>
      <c r="DS1305">
        <v>0</v>
      </c>
      <c r="DT1305">
        <v>0</v>
      </c>
      <c r="DU1305">
        <v>0</v>
      </c>
      <c r="EW1305">
        <v>0</v>
      </c>
      <c r="EX1305">
        <v>0</v>
      </c>
    </row>
    <row r="1306" spans="1:215" x14ac:dyDescent="0.25">
      <c r="A1306">
        <v>94</v>
      </c>
      <c r="B1306" t="s">
        <v>1197</v>
      </c>
      <c r="C1306">
        <v>2001</v>
      </c>
      <c r="F1306">
        <v>1953</v>
      </c>
      <c r="G1306">
        <v>0</v>
      </c>
      <c r="I1306">
        <v>2</v>
      </c>
      <c r="J1306" t="s">
        <v>649</v>
      </c>
      <c r="K1306" t="s">
        <v>650</v>
      </c>
      <c r="L1306" t="s">
        <v>1198</v>
      </c>
      <c r="M1306">
        <v>1</v>
      </c>
      <c r="N1306" t="s">
        <v>615</v>
      </c>
      <c r="O1306">
        <v>1</v>
      </c>
      <c r="P1306" t="s">
        <v>616</v>
      </c>
      <c r="Q1306" t="s">
        <v>713</v>
      </c>
      <c r="R1306">
        <v>1</v>
      </c>
      <c r="T1306" s="60">
        <v>37072</v>
      </c>
      <c r="U1306" s="60">
        <v>37072</v>
      </c>
      <c r="V1306" s="60">
        <v>37072</v>
      </c>
      <c r="W1306" t="s">
        <v>201</v>
      </c>
      <c r="X1306" t="s">
        <v>1158</v>
      </c>
      <c r="Y1306" t="s">
        <v>627</v>
      </c>
      <c r="Z1306">
        <v>4.5000001999999997E-2</v>
      </c>
      <c r="AA1306">
        <v>7.9999998000000003E-2</v>
      </c>
      <c r="AB1306">
        <v>1</v>
      </c>
      <c r="AC1306">
        <v>0</v>
      </c>
      <c r="AD1306">
        <v>4</v>
      </c>
      <c r="AE1306">
        <v>1</v>
      </c>
      <c r="AF1306">
        <v>3</v>
      </c>
      <c r="AG1306">
        <v>12</v>
      </c>
      <c r="BP1306" s="60">
        <v>37072</v>
      </c>
      <c r="BQ1306">
        <v>1291338</v>
      </c>
      <c r="BR1306">
        <v>1259564</v>
      </c>
      <c r="BS1306">
        <v>1.0249999999999999</v>
      </c>
      <c r="BT1306">
        <v>-31774</v>
      </c>
      <c r="BV1306">
        <v>376913</v>
      </c>
      <c r="BW1306">
        <v>22329.386999999999</v>
      </c>
      <c r="BX1306">
        <v>1</v>
      </c>
      <c r="BY1306">
        <v>0</v>
      </c>
      <c r="BZ1306">
        <v>0</v>
      </c>
      <c r="CA1306">
        <v>0</v>
      </c>
      <c r="CC1306">
        <v>-1.4E-2</v>
      </c>
      <c r="CE1306">
        <v>5.0999998999999997E-2</v>
      </c>
      <c r="CG1306">
        <v>9.8000005000000001E-2</v>
      </c>
      <c r="CS1306">
        <v>0</v>
      </c>
      <c r="CT1306">
        <v>0</v>
      </c>
      <c r="CU1306">
        <v>0</v>
      </c>
      <c r="CV1306">
        <v>0.56999999000000001</v>
      </c>
      <c r="CW1306">
        <v>0.52209996999999997</v>
      </c>
      <c r="CX1306">
        <v>4.7899998999999999E-2</v>
      </c>
      <c r="CY1306">
        <v>0.43000000999999999</v>
      </c>
      <c r="CZ1306">
        <v>0.43000000999999999</v>
      </c>
      <c r="DA1306">
        <v>0</v>
      </c>
      <c r="DB1306">
        <v>0</v>
      </c>
      <c r="DC1306">
        <v>0</v>
      </c>
      <c r="DD1306">
        <v>0</v>
      </c>
      <c r="DE1306">
        <v>0</v>
      </c>
      <c r="DF1306">
        <v>2002</v>
      </c>
      <c r="DG1306">
        <v>0.12690000000000001</v>
      </c>
      <c r="DH1306">
        <v>5.0000001000000002E-2</v>
      </c>
      <c r="DI1306">
        <v>7.6899997999999997E-2</v>
      </c>
      <c r="DJ1306">
        <v>7.6899997999999997E-2</v>
      </c>
      <c r="DK1306">
        <v>0.12690000000000001</v>
      </c>
      <c r="DR1306">
        <v>0</v>
      </c>
      <c r="DS1306">
        <v>0</v>
      </c>
      <c r="DT1306">
        <v>0</v>
      </c>
      <c r="DU1306">
        <v>0</v>
      </c>
      <c r="DV1306">
        <v>8748</v>
      </c>
      <c r="DW1306">
        <v>376913</v>
      </c>
      <c r="DZ1306">
        <v>43.085999000000001</v>
      </c>
      <c r="EA1306">
        <v>354</v>
      </c>
      <c r="EC1306">
        <v>3328</v>
      </c>
      <c r="ED1306">
        <v>60274.417999999998</v>
      </c>
      <c r="EF1306">
        <v>18.111000000000001</v>
      </c>
      <c r="EG1306">
        <v>3328</v>
      </c>
      <c r="ES1306">
        <v>0</v>
      </c>
      <c r="EV1306">
        <v>12430</v>
      </c>
      <c r="EW1306">
        <v>0</v>
      </c>
      <c r="EX1306">
        <v>0</v>
      </c>
      <c r="FB1306">
        <v>549592.88</v>
      </c>
      <c r="FP1306">
        <v>22942</v>
      </c>
      <c r="FQ1306">
        <v>22329</v>
      </c>
      <c r="FV1306">
        <v>359</v>
      </c>
      <c r="FW1306">
        <v>45630</v>
      </c>
      <c r="FX1306">
        <v>-67493</v>
      </c>
      <c r="FZ1306">
        <v>39925</v>
      </c>
      <c r="GA1306">
        <v>7994</v>
      </c>
      <c r="GB1306">
        <v>47919</v>
      </c>
      <c r="GL1306">
        <v>-2831</v>
      </c>
      <c r="GQ1306">
        <v>23225</v>
      </c>
      <c r="GR1306">
        <v>-57806</v>
      </c>
      <c r="GS1306">
        <v>-57806</v>
      </c>
      <c r="HA1306">
        <v>-3364</v>
      </c>
      <c r="HD1306">
        <v>-211</v>
      </c>
      <c r="HE1306">
        <v>-61381</v>
      </c>
      <c r="HG1306">
        <v>1346852</v>
      </c>
    </row>
    <row r="1307" spans="1:215" x14ac:dyDescent="0.25">
      <c r="A1307">
        <v>94</v>
      </c>
      <c r="B1307" t="s">
        <v>1197</v>
      </c>
      <c r="C1307">
        <v>2002</v>
      </c>
      <c r="F1307">
        <v>1953</v>
      </c>
      <c r="G1307">
        <v>0</v>
      </c>
      <c r="I1307">
        <v>2</v>
      </c>
      <c r="J1307" t="s">
        <v>649</v>
      </c>
      <c r="K1307" t="s">
        <v>650</v>
      </c>
      <c r="L1307" t="s">
        <v>1198</v>
      </c>
      <c r="M1307">
        <v>1</v>
      </c>
      <c r="N1307" t="s">
        <v>615</v>
      </c>
      <c r="O1307">
        <v>1</v>
      </c>
      <c r="P1307" t="s">
        <v>616</v>
      </c>
      <c r="Q1307" t="s">
        <v>713</v>
      </c>
      <c r="R1307">
        <v>1</v>
      </c>
      <c r="T1307" s="60">
        <v>37437</v>
      </c>
      <c r="U1307" s="60">
        <v>37437</v>
      </c>
      <c r="V1307" s="60">
        <v>37437</v>
      </c>
      <c r="W1307" t="s">
        <v>201</v>
      </c>
      <c r="X1307" t="s">
        <v>1158</v>
      </c>
      <c r="Y1307" t="s">
        <v>627</v>
      </c>
      <c r="Z1307">
        <v>4.5000001999999997E-2</v>
      </c>
      <c r="AA1307">
        <v>7.9999998000000003E-2</v>
      </c>
      <c r="AB1307">
        <v>1</v>
      </c>
      <c r="AC1307">
        <v>0</v>
      </c>
      <c r="AD1307">
        <v>4</v>
      </c>
      <c r="AE1307">
        <v>1</v>
      </c>
      <c r="AF1307">
        <v>3</v>
      </c>
      <c r="AG1307">
        <v>20</v>
      </c>
      <c r="BP1307" s="60">
        <v>37437</v>
      </c>
      <c r="BQ1307">
        <v>1273731</v>
      </c>
      <c r="BR1307">
        <v>1390273</v>
      </c>
      <c r="BS1307">
        <v>0.91600000999999998</v>
      </c>
      <c r="BT1307">
        <v>116542</v>
      </c>
      <c r="BV1307">
        <v>404414</v>
      </c>
      <c r="BW1307">
        <v>28294.888999999999</v>
      </c>
      <c r="BX1307">
        <v>1</v>
      </c>
      <c r="BY1307">
        <v>0</v>
      </c>
      <c r="BZ1307">
        <v>0</v>
      </c>
      <c r="CA1307">
        <v>0</v>
      </c>
      <c r="CC1307">
        <v>-6.4000003E-2</v>
      </c>
      <c r="CE1307">
        <v>1E-3</v>
      </c>
      <c r="CG1307">
        <v>5.0999998999999997E-2</v>
      </c>
      <c r="CS1307">
        <v>0</v>
      </c>
      <c r="CT1307">
        <v>0</v>
      </c>
      <c r="CU1307">
        <v>0</v>
      </c>
      <c r="CV1307">
        <v>0.54960001000000003</v>
      </c>
      <c r="CW1307">
        <v>0.46020000999999999</v>
      </c>
      <c r="CX1307">
        <v>8.9399992999999997E-2</v>
      </c>
      <c r="CY1307">
        <v>0.45039998999999997</v>
      </c>
      <c r="CZ1307">
        <v>0.45039998999999997</v>
      </c>
      <c r="DA1307">
        <v>0</v>
      </c>
      <c r="DB1307">
        <v>0</v>
      </c>
      <c r="DC1307">
        <v>0</v>
      </c>
      <c r="DD1307">
        <v>0</v>
      </c>
      <c r="DE1307">
        <v>0</v>
      </c>
      <c r="DF1307">
        <v>2003</v>
      </c>
      <c r="DG1307">
        <v>0.12280000000000001</v>
      </c>
      <c r="DH1307">
        <v>5.0000001000000002E-2</v>
      </c>
      <c r="DI1307">
        <v>7.2800003000000002E-2</v>
      </c>
      <c r="DJ1307">
        <v>0.1033</v>
      </c>
      <c r="DK1307">
        <v>0.15329999999999999</v>
      </c>
      <c r="DR1307">
        <v>0</v>
      </c>
      <c r="DS1307">
        <v>0</v>
      </c>
      <c r="DT1307">
        <v>0</v>
      </c>
      <c r="DU1307">
        <v>0</v>
      </c>
      <c r="DV1307">
        <v>9000</v>
      </c>
      <c r="DW1307">
        <v>404414</v>
      </c>
      <c r="DZ1307">
        <v>44.935001</v>
      </c>
      <c r="EA1307">
        <v>398</v>
      </c>
      <c r="EC1307">
        <v>3457</v>
      </c>
      <c r="ED1307">
        <v>66370.133000000002</v>
      </c>
      <c r="EF1307">
        <v>19.198999000000001</v>
      </c>
      <c r="EG1307">
        <v>3457</v>
      </c>
      <c r="ES1307">
        <v>0</v>
      </c>
      <c r="EV1307">
        <v>12855</v>
      </c>
      <c r="EW1307">
        <v>0</v>
      </c>
      <c r="EX1307">
        <v>0</v>
      </c>
      <c r="FB1307">
        <v>605227.38</v>
      </c>
      <c r="FN1307">
        <v>-39</v>
      </c>
      <c r="FP1307">
        <v>25191</v>
      </c>
      <c r="FQ1307">
        <v>28295</v>
      </c>
      <c r="FV1307">
        <v>1053</v>
      </c>
      <c r="FW1307">
        <v>54539</v>
      </c>
      <c r="FX1307">
        <v>-125458</v>
      </c>
      <c r="FZ1307">
        <v>31213</v>
      </c>
      <c r="GA1307">
        <v>8285</v>
      </c>
      <c r="GB1307">
        <v>39498</v>
      </c>
      <c r="GG1307">
        <v>304</v>
      </c>
      <c r="GL1307">
        <v>-2918</v>
      </c>
      <c r="GM1307">
        <v>522</v>
      </c>
      <c r="GN1307">
        <v>-431</v>
      </c>
      <c r="GO1307">
        <v>-392</v>
      </c>
      <c r="GQ1307">
        <v>-33944</v>
      </c>
      <c r="GR1307">
        <v>-64289</v>
      </c>
      <c r="GS1307">
        <v>-64289</v>
      </c>
      <c r="HA1307">
        <v>-3484</v>
      </c>
      <c r="HD1307">
        <v>-732</v>
      </c>
      <c r="HE1307">
        <v>-68505</v>
      </c>
      <c r="HG1307">
        <v>1244403</v>
      </c>
    </row>
    <row r="1308" spans="1:215" x14ac:dyDescent="0.25">
      <c r="A1308">
        <v>94</v>
      </c>
      <c r="B1308" t="s">
        <v>1197</v>
      </c>
      <c r="C1308">
        <v>2003</v>
      </c>
      <c r="F1308">
        <v>1953</v>
      </c>
      <c r="G1308">
        <v>0</v>
      </c>
      <c r="I1308">
        <v>2</v>
      </c>
      <c r="J1308" t="s">
        <v>649</v>
      </c>
      <c r="K1308" t="s">
        <v>650</v>
      </c>
      <c r="L1308" t="s">
        <v>1198</v>
      </c>
      <c r="M1308">
        <v>1</v>
      </c>
      <c r="N1308" t="s">
        <v>615</v>
      </c>
      <c r="O1308">
        <v>1</v>
      </c>
      <c r="P1308" t="s">
        <v>616</v>
      </c>
      <c r="Q1308" t="s">
        <v>713</v>
      </c>
      <c r="R1308">
        <v>1</v>
      </c>
      <c r="T1308" s="60">
        <v>37802</v>
      </c>
      <c r="U1308" s="60">
        <v>37802</v>
      </c>
      <c r="V1308" s="60">
        <v>37802</v>
      </c>
      <c r="W1308" t="s">
        <v>201</v>
      </c>
      <c r="X1308" t="s">
        <v>1158</v>
      </c>
      <c r="Y1308" t="s">
        <v>619</v>
      </c>
      <c r="Z1308">
        <v>4.5000001999999997E-2</v>
      </c>
      <c r="AA1308">
        <v>7.9999998000000003E-2</v>
      </c>
      <c r="AB1308">
        <v>1</v>
      </c>
      <c r="AC1308">
        <v>0</v>
      </c>
      <c r="AD1308">
        <v>4</v>
      </c>
      <c r="AE1308">
        <v>1</v>
      </c>
      <c r="AF1308">
        <v>1</v>
      </c>
      <c r="AG1308">
        <v>20</v>
      </c>
      <c r="BP1308" s="60">
        <v>37802</v>
      </c>
      <c r="BQ1308">
        <v>1330584</v>
      </c>
      <c r="BR1308">
        <v>1504125</v>
      </c>
      <c r="BS1308">
        <v>0.88499998999999996</v>
      </c>
      <c r="BT1308">
        <v>173541</v>
      </c>
      <c r="BV1308">
        <v>416472</v>
      </c>
      <c r="BW1308">
        <v>27819.508000000002</v>
      </c>
      <c r="BX1308">
        <v>1</v>
      </c>
      <c r="BY1308">
        <v>0</v>
      </c>
      <c r="BZ1308">
        <v>0</v>
      </c>
      <c r="CA1308">
        <v>0</v>
      </c>
      <c r="CC1308">
        <v>3.3000000000000002E-2</v>
      </c>
      <c r="CE1308">
        <v>-1.6000001E-2</v>
      </c>
      <c r="CG1308">
        <v>2.3E-2</v>
      </c>
      <c r="CS1308">
        <v>0</v>
      </c>
      <c r="CT1308">
        <v>0</v>
      </c>
      <c r="CU1308">
        <v>0</v>
      </c>
      <c r="CV1308">
        <v>0.63370000999999998</v>
      </c>
      <c r="CW1308">
        <v>0.54150003000000002</v>
      </c>
      <c r="CX1308">
        <v>9.2200004000000002E-2</v>
      </c>
      <c r="CY1308">
        <v>0.35110000000000002</v>
      </c>
      <c r="CZ1308">
        <v>0.35110000000000002</v>
      </c>
      <c r="DA1308">
        <v>0</v>
      </c>
      <c r="DB1308">
        <v>0</v>
      </c>
      <c r="DC1308">
        <v>1.52E-2</v>
      </c>
      <c r="DD1308">
        <v>0</v>
      </c>
      <c r="DE1308">
        <v>0</v>
      </c>
      <c r="DF1308">
        <v>2004</v>
      </c>
      <c r="DG1308">
        <v>0.1241</v>
      </c>
      <c r="DH1308">
        <v>5.0000001000000002E-2</v>
      </c>
      <c r="DI1308">
        <v>7.4099995000000002E-2</v>
      </c>
      <c r="DJ1308">
        <v>9.9700003999999995E-2</v>
      </c>
      <c r="DK1308">
        <v>0.1497</v>
      </c>
      <c r="DR1308">
        <v>0</v>
      </c>
      <c r="DS1308">
        <v>0</v>
      </c>
      <c r="DT1308">
        <v>0</v>
      </c>
      <c r="DU1308">
        <v>0</v>
      </c>
      <c r="DV1308">
        <v>8943</v>
      </c>
      <c r="DW1308">
        <v>416472</v>
      </c>
      <c r="DZ1308">
        <v>46.57</v>
      </c>
      <c r="EA1308">
        <v>396</v>
      </c>
      <c r="EC1308">
        <v>3592</v>
      </c>
      <c r="ED1308">
        <v>72221.172000000006</v>
      </c>
      <c r="EF1308">
        <v>20.106000999999999</v>
      </c>
      <c r="EG1308">
        <v>3592</v>
      </c>
      <c r="ES1308">
        <v>0</v>
      </c>
      <c r="EV1308">
        <v>12931</v>
      </c>
      <c r="EW1308">
        <v>0</v>
      </c>
      <c r="EX1308">
        <v>0</v>
      </c>
      <c r="FB1308">
        <v>659633.63</v>
      </c>
      <c r="FN1308">
        <v>-86</v>
      </c>
      <c r="FP1308">
        <v>26122</v>
      </c>
      <c r="FQ1308">
        <v>27820</v>
      </c>
      <c r="FV1308">
        <v>500</v>
      </c>
      <c r="FW1308">
        <v>54442</v>
      </c>
      <c r="FX1308">
        <v>11292</v>
      </c>
      <c r="FZ1308">
        <v>21228</v>
      </c>
      <c r="GA1308">
        <v>6630</v>
      </c>
      <c r="GB1308">
        <v>27858</v>
      </c>
      <c r="GG1308">
        <v>193</v>
      </c>
      <c r="GL1308">
        <v>-2636</v>
      </c>
      <c r="GM1308">
        <v>1031</v>
      </c>
      <c r="GN1308">
        <v>-829</v>
      </c>
      <c r="GO1308">
        <v>-743</v>
      </c>
      <c r="GQ1308">
        <v>91351</v>
      </c>
      <c r="GR1308">
        <v>-70234</v>
      </c>
      <c r="GS1308">
        <v>-70234</v>
      </c>
      <c r="HA1308">
        <v>-2457</v>
      </c>
      <c r="HD1308">
        <v>-520</v>
      </c>
      <c r="HE1308">
        <v>-73211</v>
      </c>
      <c r="HG1308">
        <v>1262543</v>
      </c>
    </row>
    <row r="1309" spans="1:215" x14ac:dyDescent="0.25">
      <c r="A1309">
        <v>94</v>
      </c>
      <c r="B1309" t="s">
        <v>1197</v>
      </c>
      <c r="C1309">
        <v>2004</v>
      </c>
      <c r="F1309">
        <v>1953</v>
      </c>
      <c r="G1309">
        <v>0</v>
      </c>
      <c r="I1309">
        <v>2</v>
      </c>
      <c r="J1309" t="s">
        <v>649</v>
      </c>
      <c r="K1309" t="s">
        <v>650</v>
      </c>
      <c r="L1309" t="s">
        <v>1198</v>
      </c>
      <c r="M1309">
        <v>1</v>
      </c>
      <c r="N1309" t="s">
        <v>615</v>
      </c>
      <c r="O1309">
        <v>1</v>
      </c>
      <c r="P1309" t="s">
        <v>616</v>
      </c>
      <c r="Q1309" t="s">
        <v>713</v>
      </c>
      <c r="R1309">
        <v>1</v>
      </c>
      <c r="T1309" s="60">
        <v>38168</v>
      </c>
      <c r="U1309" s="60">
        <v>38168</v>
      </c>
      <c r="V1309" s="60">
        <v>38168</v>
      </c>
      <c r="W1309" t="s">
        <v>201</v>
      </c>
      <c r="X1309" t="s">
        <v>1158</v>
      </c>
      <c r="Y1309" t="s">
        <v>619</v>
      </c>
      <c r="Z1309">
        <v>4.5000001999999997E-2</v>
      </c>
      <c r="AA1309">
        <v>7.9999998000000003E-2</v>
      </c>
      <c r="AB1309">
        <v>1</v>
      </c>
      <c r="AC1309">
        <v>0</v>
      </c>
      <c r="AD1309">
        <v>4</v>
      </c>
      <c r="AE1309">
        <v>1</v>
      </c>
      <c r="AF1309">
        <v>1</v>
      </c>
      <c r="AG1309">
        <v>20</v>
      </c>
      <c r="BP1309" s="60">
        <v>38168</v>
      </c>
      <c r="BQ1309">
        <v>1417774</v>
      </c>
      <c r="BR1309">
        <v>1684795</v>
      </c>
      <c r="BS1309">
        <v>0.84199995000000005</v>
      </c>
      <c r="BT1309">
        <v>267021</v>
      </c>
      <c r="BV1309">
        <v>445348</v>
      </c>
      <c r="BW1309">
        <v>39563.745999999999</v>
      </c>
      <c r="BX1309">
        <v>1</v>
      </c>
      <c r="BY1309">
        <v>0</v>
      </c>
      <c r="BZ1309">
        <v>0</v>
      </c>
      <c r="CA1309">
        <v>0</v>
      </c>
      <c r="CC1309">
        <v>0.16</v>
      </c>
      <c r="CE1309">
        <v>3.9000000999999999E-2</v>
      </c>
      <c r="CG1309">
        <v>3.6999999999999998E-2</v>
      </c>
      <c r="CS1309">
        <v>0</v>
      </c>
      <c r="CT1309">
        <v>0</v>
      </c>
      <c r="CU1309">
        <v>0</v>
      </c>
      <c r="CV1309">
        <v>0.65209996999999997</v>
      </c>
      <c r="CW1309">
        <v>0.54869997999999998</v>
      </c>
      <c r="CX1309">
        <v>0.10340000000000001</v>
      </c>
      <c r="CY1309">
        <v>0.33630001999999998</v>
      </c>
      <c r="CZ1309">
        <v>0.33630001999999998</v>
      </c>
      <c r="DA1309">
        <v>0</v>
      </c>
      <c r="DB1309">
        <v>0</v>
      </c>
      <c r="DC1309">
        <v>1.1599999999999999E-2</v>
      </c>
      <c r="DD1309">
        <v>0</v>
      </c>
      <c r="DE1309">
        <v>0</v>
      </c>
      <c r="DF1309">
        <v>2005</v>
      </c>
      <c r="DG1309">
        <v>0.12520000000000001</v>
      </c>
      <c r="DH1309">
        <v>5.0000001000000002E-2</v>
      </c>
      <c r="DI1309">
        <v>7.5199999000000003E-2</v>
      </c>
      <c r="DJ1309">
        <v>0.112</v>
      </c>
      <c r="DK1309">
        <v>0.16200000000000001</v>
      </c>
      <c r="DR1309">
        <v>0</v>
      </c>
      <c r="DS1309">
        <v>0</v>
      </c>
      <c r="DT1309">
        <v>0</v>
      </c>
      <c r="DU1309">
        <v>0</v>
      </c>
      <c r="DV1309">
        <v>8960</v>
      </c>
      <c r="DW1309">
        <v>445348</v>
      </c>
      <c r="DZ1309">
        <v>49.698002000000002</v>
      </c>
      <c r="EA1309">
        <v>591</v>
      </c>
      <c r="EC1309">
        <v>3743</v>
      </c>
      <c r="ED1309">
        <v>79318.125</v>
      </c>
      <c r="EF1309">
        <v>21.190999999999999</v>
      </c>
      <c r="EG1309">
        <v>3743</v>
      </c>
      <c r="ES1309">
        <v>0</v>
      </c>
      <c r="EV1309">
        <v>13294</v>
      </c>
      <c r="EW1309">
        <v>0</v>
      </c>
      <c r="EX1309">
        <v>0</v>
      </c>
      <c r="FB1309">
        <v>737683.5</v>
      </c>
      <c r="FN1309">
        <v>-79</v>
      </c>
      <c r="FP1309">
        <v>24783</v>
      </c>
      <c r="FQ1309">
        <v>39564</v>
      </c>
      <c r="FV1309">
        <v>373</v>
      </c>
      <c r="FW1309">
        <v>64720</v>
      </c>
      <c r="FX1309">
        <v>184205</v>
      </c>
      <c r="FZ1309">
        <v>10936</v>
      </c>
      <c r="GA1309">
        <v>6173</v>
      </c>
      <c r="GB1309">
        <v>17109</v>
      </c>
      <c r="GG1309">
        <v>460</v>
      </c>
      <c r="GL1309">
        <v>-3316</v>
      </c>
      <c r="GM1309">
        <v>913</v>
      </c>
      <c r="GN1309">
        <v>-730</v>
      </c>
      <c r="GO1309">
        <v>-651</v>
      </c>
      <c r="GQ1309">
        <v>263361</v>
      </c>
      <c r="GR1309">
        <v>-76949</v>
      </c>
      <c r="GS1309">
        <v>-76949</v>
      </c>
      <c r="HA1309">
        <v>-2272</v>
      </c>
      <c r="HD1309">
        <v>-940</v>
      </c>
      <c r="HE1309">
        <v>-80161</v>
      </c>
      <c r="HG1309">
        <v>1445743</v>
      </c>
    </row>
    <row r="1310" spans="1:215" x14ac:dyDescent="0.25">
      <c r="A1310">
        <v>94</v>
      </c>
      <c r="B1310" t="s">
        <v>1197</v>
      </c>
      <c r="C1310">
        <v>2005</v>
      </c>
      <c r="F1310">
        <v>1953</v>
      </c>
      <c r="G1310">
        <v>0</v>
      </c>
      <c r="I1310">
        <v>2</v>
      </c>
      <c r="J1310" t="s">
        <v>649</v>
      </c>
      <c r="K1310" t="s">
        <v>650</v>
      </c>
      <c r="L1310" t="s">
        <v>1198</v>
      </c>
      <c r="M1310">
        <v>1</v>
      </c>
      <c r="N1310" t="s">
        <v>615</v>
      </c>
      <c r="O1310">
        <v>1</v>
      </c>
      <c r="P1310" t="s">
        <v>616</v>
      </c>
      <c r="Q1310" t="s">
        <v>713</v>
      </c>
      <c r="R1310">
        <v>1</v>
      </c>
      <c r="T1310" s="60">
        <v>38533</v>
      </c>
      <c r="U1310" s="60">
        <v>38533</v>
      </c>
      <c r="V1310" s="60">
        <v>38533</v>
      </c>
      <c r="W1310" t="s">
        <v>201</v>
      </c>
      <c r="X1310" t="s">
        <v>1158</v>
      </c>
      <c r="Y1310" t="s">
        <v>619</v>
      </c>
      <c r="Z1310">
        <v>4.5000001999999997E-2</v>
      </c>
      <c r="AA1310">
        <v>7.9999998000000003E-2</v>
      </c>
      <c r="AB1310">
        <v>1</v>
      </c>
      <c r="AC1310">
        <v>0</v>
      </c>
      <c r="AD1310">
        <v>4</v>
      </c>
      <c r="AE1310">
        <v>1</v>
      </c>
      <c r="AF1310">
        <v>1</v>
      </c>
      <c r="AG1310">
        <v>20</v>
      </c>
      <c r="BP1310" s="60">
        <v>38533</v>
      </c>
      <c r="BQ1310">
        <v>1511553</v>
      </c>
      <c r="BR1310">
        <v>1795514</v>
      </c>
      <c r="BS1310">
        <v>0.84199995000000005</v>
      </c>
      <c r="BT1310">
        <v>283961</v>
      </c>
      <c r="BV1310">
        <v>467998</v>
      </c>
      <c r="BW1310">
        <v>43374.921999999999</v>
      </c>
      <c r="BX1310">
        <v>1</v>
      </c>
      <c r="BY1310">
        <v>0</v>
      </c>
      <c r="BZ1310">
        <v>0</v>
      </c>
      <c r="CA1310">
        <v>0</v>
      </c>
      <c r="CC1310">
        <v>8.6000003000000005E-2</v>
      </c>
      <c r="CE1310">
        <v>9.1999999999999998E-2</v>
      </c>
      <c r="CG1310">
        <v>3.6999999999999998E-2</v>
      </c>
      <c r="CS1310">
        <v>0</v>
      </c>
      <c r="CT1310">
        <v>0</v>
      </c>
      <c r="CU1310">
        <v>0</v>
      </c>
      <c r="CV1310">
        <v>0.65249997000000004</v>
      </c>
      <c r="CW1310">
        <v>0.54650003000000003</v>
      </c>
      <c r="CX1310">
        <v>0.10600001000000001</v>
      </c>
      <c r="CY1310">
        <v>0.34749999999999998</v>
      </c>
      <c r="CZ1310">
        <v>0.34749999999999998</v>
      </c>
      <c r="DA1310">
        <v>0</v>
      </c>
      <c r="DB1310">
        <v>0</v>
      </c>
      <c r="DC1310">
        <v>0</v>
      </c>
      <c r="DD1310">
        <v>0</v>
      </c>
      <c r="DE1310">
        <v>0</v>
      </c>
      <c r="DF1310">
        <v>2006</v>
      </c>
      <c r="DG1310">
        <v>0.12939999999999999</v>
      </c>
      <c r="DH1310">
        <v>5.0000001000000002E-2</v>
      </c>
      <c r="DI1310">
        <v>7.9400002999999997E-2</v>
      </c>
      <c r="DJ1310">
        <v>0.1166</v>
      </c>
      <c r="DK1310">
        <v>0.1666</v>
      </c>
      <c r="DR1310">
        <v>0</v>
      </c>
      <c r="DS1310">
        <v>0</v>
      </c>
      <c r="DT1310">
        <v>0</v>
      </c>
      <c r="DU1310">
        <v>0</v>
      </c>
      <c r="DV1310">
        <v>9036</v>
      </c>
      <c r="DW1310">
        <v>467997.94</v>
      </c>
      <c r="DX1310">
        <v>44.400002000000001</v>
      </c>
      <c r="DY1310">
        <v>11.4</v>
      </c>
      <c r="DZ1310">
        <v>51.792999000000002</v>
      </c>
      <c r="EA1310">
        <v>623</v>
      </c>
      <c r="EC1310">
        <v>3907</v>
      </c>
      <c r="ED1310">
        <v>85717.797000000006</v>
      </c>
      <c r="EF1310">
        <v>21.940000999999999</v>
      </c>
      <c r="EG1310">
        <v>3907</v>
      </c>
      <c r="ES1310">
        <v>0</v>
      </c>
      <c r="EV1310">
        <v>13566</v>
      </c>
      <c r="EW1310">
        <v>0</v>
      </c>
      <c r="EX1310">
        <v>0</v>
      </c>
      <c r="FB1310">
        <v>798413.5</v>
      </c>
      <c r="FN1310">
        <v>-92</v>
      </c>
      <c r="FP1310">
        <v>26307</v>
      </c>
      <c r="FQ1310">
        <v>43375</v>
      </c>
      <c r="FV1310">
        <v>963</v>
      </c>
      <c r="FW1310">
        <v>70645</v>
      </c>
      <c r="FX1310">
        <v>104864</v>
      </c>
      <c r="FZ1310">
        <v>10615</v>
      </c>
      <c r="GA1310">
        <v>7780</v>
      </c>
      <c r="GB1310">
        <v>18395</v>
      </c>
      <c r="GG1310">
        <v>426</v>
      </c>
      <c r="GL1310">
        <v>-3661</v>
      </c>
      <c r="GM1310">
        <v>2758</v>
      </c>
      <c r="GN1310">
        <v>-2545</v>
      </c>
      <c r="GO1310">
        <v>-2453</v>
      </c>
      <c r="GQ1310">
        <v>190882</v>
      </c>
      <c r="GR1310">
        <v>-83657</v>
      </c>
      <c r="GS1310">
        <v>-83657</v>
      </c>
      <c r="HA1310">
        <v>-2508</v>
      </c>
      <c r="HD1310">
        <v>-888</v>
      </c>
      <c r="HE1310">
        <v>-87053</v>
      </c>
      <c r="HG1310">
        <v>1549572</v>
      </c>
    </row>
    <row r="1311" spans="1:215" x14ac:dyDescent="0.25">
      <c r="A1311">
        <v>94</v>
      </c>
      <c r="B1311" t="s">
        <v>1197</v>
      </c>
      <c r="C1311">
        <v>2006</v>
      </c>
      <c r="F1311">
        <v>1953</v>
      </c>
      <c r="G1311">
        <v>0</v>
      </c>
      <c r="I1311">
        <v>2</v>
      </c>
      <c r="J1311" t="s">
        <v>649</v>
      </c>
      <c r="K1311" t="s">
        <v>650</v>
      </c>
      <c r="L1311" t="s">
        <v>1198</v>
      </c>
      <c r="M1311">
        <v>1</v>
      </c>
      <c r="N1311" t="s">
        <v>615</v>
      </c>
      <c r="O1311">
        <v>1</v>
      </c>
      <c r="P1311" t="s">
        <v>616</v>
      </c>
      <c r="Q1311" t="s">
        <v>713</v>
      </c>
      <c r="R1311">
        <v>1</v>
      </c>
      <c r="T1311" s="60">
        <v>38898</v>
      </c>
      <c r="U1311" s="60">
        <v>38898</v>
      </c>
      <c r="V1311" s="60">
        <v>38898</v>
      </c>
      <c r="W1311" t="s">
        <v>201</v>
      </c>
      <c r="X1311" t="s">
        <v>1158</v>
      </c>
      <c r="Y1311" t="s">
        <v>619</v>
      </c>
      <c r="Z1311">
        <v>4.5000001999999997E-2</v>
      </c>
      <c r="AA1311">
        <v>7.9999998000000003E-2</v>
      </c>
      <c r="AB1311">
        <v>1</v>
      </c>
      <c r="AC1311">
        <v>0</v>
      </c>
      <c r="AD1311">
        <v>4</v>
      </c>
      <c r="AE1311">
        <v>1</v>
      </c>
      <c r="AF1311">
        <v>1</v>
      </c>
      <c r="AG1311">
        <v>20</v>
      </c>
      <c r="BP1311" s="60">
        <v>38898</v>
      </c>
      <c r="BQ1311">
        <v>1626741</v>
      </c>
      <c r="BR1311">
        <v>2000346</v>
      </c>
      <c r="BS1311">
        <v>0.81300002000000005</v>
      </c>
      <c r="BT1311">
        <v>373605</v>
      </c>
      <c r="BV1311">
        <v>497105</v>
      </c>
      <c r="BW1311">
        <v>52973.605000000003</v>
      </c>
      <c r="BX1311">
        <v>1</v>
      </c>
      <c r="BY1311">
        <v>0</v>
      </c>
      <c r="BZ1311">
        <v>0</v>
      </c>
      <c r="CA1311">
        <v>0</v>
      </c>
      <c r="CC1311">
        <v>9.0000003999999995E-2</v>
      </c>
      <c r="CE1311">
        <v>0.111</v>
      </c>
      <c r="CG1311">
        <v>5.8000002000000002E-2</v>
      </c>
      <c r="CS1311">
        <v>0</v>
      </c>
      <c r="CT1311">
        <v>0</v>
      </c>
      <c r="CU1311">
        <v>0</v>
      </c>
      <c r="CV1311">
        <v>0.63010001000000004</v>
      </c>
      <c r="CW1311">
        <v>0.53130001000000004</v>
      </c>
      <c r="CX1311">
        <v>9.8800003999999997E-2</v>
      </c>
      <c r="CY1311">
        <v>0.32319998999999999</v>
      </c>
      <c r="CZ1311">
        <v>0.32319998999999999</v>
      </c>
      <c r="DA1311">
        <v>0</v>
      </c>
      <c r="DB1311">
        <v>0</v>
      </c>
      <c r="DC1311">
        <v>4.6700000999999998E-2</v>
      </c>
      <c r="DD1311">
        <v>0</v>
      </c>
      <c r="DE1311">
        <v>0</v>
      </c>
      <c r="DF1311">
        <v>2007</v>
      </c>
      <c r="DG1311">
        <v>0.12509999999999999</v>
      </c>
      <c r="DH1311">
        <v>5.0000001000000002E-2</v>
      </c>
      <c r="DI1311">
        <v>7.5100004999999997E-2</v>
      </c>
      <c r="DJ1311">
        <v>0.1212</v>
      </c>
      <c r="DK1311">
        <v>0.17120001000000001</v>
      </c>
      <c r="DR1311">
        <v>0</v>
      </c>
      <c r="DS1311">
        <v>0</v>
      </c>
      <c r="DT1311">
        <v>0</v>
      </c>
      <c r="DU1311">
        <v>0</v>
      </c>
      <c r="DV1311">
        <v>9260</v>
      </c>
      <c r="DW1311">
        <v>497105.19</v>
      </c>
      <c r="DX1311">
        <v>44.400002000000001</v>
      </c>
      <c r="DY1311">
        <v>14</v>
      </c>
      <c r="DZ1311">
        <v>53.682999000000002</v>
      </c>
      <c r="EA1311">
        <v>690</v>
      </c>
      <c r="EC1311">
        <v>4069</v>
      </c>
      <c r="ED1311">
        <v>94797.210999999996</v>
      </c>
      <c r="EF1311">
        <v>23.297001000000002</v>
      </c>
      <c r="EG1311">
        <v>4069</v>
      </c>
      <c r="ES1311">
        <v>0</v>
      </c>
      <c r="EV1311">
        <v>14019</v>
      </c>
      <c r="EW1311">
        <v>0</v>
      </c>
      <c r="EX1311">
        <v>0</v>
      </c>
      <c r="FB1311">
        <v>892122.81</v>
      </c>
      <c r="FN1311">
        <v>-108</v>
      </c>
      <c r="FP1311">
        <v>27979</v>
      </c>
      <c r="FQ1311">
        <v>52974</v>
      </c>
      <c r="FV1311">
        <v>1070</v>
      </c>
      <c r="FW1311">
        <v>82023</v>
      </c>
      <c r="FX1311">
        <v>114407</v>
      </c>
      <c r="FZ1311">
        <v>14255</v>
      </c>
      <c r="GA1311">
        <v>8915</v>
      </c>
      <c r="GB1311">
        <v>23170</v>
      </c>
      <c r="GG1311">
        <v>246</v>
      </c>
      <c r="GL1311">
        <v>-4141</v>
      </c>
      <c r="GM1311">
        <v>5343</v>
      </c>
      <c r="GN1311">
        <v>-5091</v>
      </c>
      <c r="GO1311">
        <v>-4983</v>
      </c>
      <c r="GQ1311">
        <v>215957</v>
      </c>
      <c r="GR1311">
        <v>-91911</v>
      </c>
      <c r="GS1311">
        <v>-91911</v>
      </c>
      <c r="HA1311">
        <v>-2465</v>
      </c>
      <c r="HD1311">
        <v>-600</v>
      </c>
      <c r="HE1311">
        <v>-94976</v>
      </c>
      <c r="HG1311">
        <v>1670553</v>
      </c>
    </row>
    <row r="1312" spans="1:215" x14ac:dyDescent="0.25">
      <c r="A1312">
        <v>94</v>
      </c>
      <c r="B1312" t="s">
        <v>1197</v>
      </c>
      <c r="C1312">
        <v>2007</v>
      </c>
      <c r="F1312">
        <v>1953</v>
      </c>
      <c r="G1312">
        <v>0</v>
      </c>
      <c r="I1312">
        <v>2</v>
      </c>
      <c r="J1312" t="s">
        <v>649</v>
      </c>
      <c r="K1312" t="s">
        <v>650</v>
      </c>
      <c r="L1312" t="s">
        <v>1198</v>
      </c>
      <c r="M1312">
        <v>1</v>
      </c>
      <c r="N1312" t="s">
        <v>615</v>
      </c>
      <c r="O1312">
        <v>1</v>
      </c>
      <c r="P1312" t="s">
        <v>616</v>
      </c>
      <c r="Q1312" t="s">
        <v>713</v>
      </c>
      <c r="R1312">
        <v>1</v>
      </c>
      <c r="T1312" s="60">
        <v>39263</v>
      </c>
      <c r="U1312" s="60">
        <v>39263</v>
      </c>
      <c r="V1312" s="60">
        <v>39263</v>
      </c>
      <c r="W1312" t="s">
        <v>201</v>
      </c>
      <c r="X1312" t="s">
        <v>744</v>
      </c>
      <c r="Y1312" t="s">
        <v>619</v>
      </c>
      <c r="Z1312">
        <v>4.5000001999999997E-2</v>
      </c>
      <c r="AA1312">
        <v>7.9999998000000003E-2</v>
      </c>
      <c r="AB1312">
        <v>1</v>
      </c>
      <c r="AC1312">
        <v>0</v>
      </c>
      <c r="AD1312">
        <v>4</v>
      </c>
      <c r="AE1312">
        <v>1</v>
      </c>
      <c r="AF1312">
        <v>1</v>
      </c>
      <c r="AG1312">
        <v>20</v>
      </c>
      <c r="BP1312" s="60">
        <v>39263</v>
      </c>
      <c r="BQ1312">
        <v>1816508</v>
      </c>
      <c r="BR1312">
        <v>2166119</v>
      </c>
      <c r="BS1312">
        <v>0.83899999000000003</v>
      </c>
      <c r="BT1312">
        <v>349611</v>
      </c>
      <c r="BV1312">
        <v>535079</v>
      </c>
      <c r="BW1312">
        <v>58151</v>
      </c>
      <c r="BX1312">
        <v>1</v>
      </c>
      <c r="BY1312">
        <v>0</v>
      </c>
      <c r="BZ1312">
        <v>0</v>
      </c>
      <c r="CA1312">
        <v>0</v>
      </c>
      <c r="CC1312">
        <v>0.16500001</v>
      </c>
      <c r="CE1312">
        <v>0.11300001</v>
      </c>
      <c r="CG1312">
        <v>0.10600001000000001</v>
      </c>
      <c r="CS1312">
        <v>0</v>
      </c>
      <c r="CT1312">
        <v>0</v>
      </c>
      <c r="CU1312">
        <v>0</v>
      </c>
      <c r="CV1312">
        <v>0.60629999999999995</v>
      </c>
      <c r="CW1312">
        <v>0.42250000999999998</v>
      </c>
      <c r="CX1312">
        <v>0.18379999999999999</v>
      </c>
      <c r="CY1312">
        <v>0.24540001</v>
      </c>
      <c r="CZ1312">
        <v>0.23719999</v>
      </c>
      <c r="DA1312">
        <v>8.2000000000000007E-3</v>
      </c>
      <c r="DB1312">
        <v>6.5399997000000001E-2</v>
      </c>
      <c r="DC1312">
        <v>3.5999997999999998E-2</v>
      </c>
      <c r="DD1312">
        <v>4.6899999999999997E-2</v>
      </c>
      <c r="DE1312">
        <v>0</v>
      </c>
      <c r="DF1312">
        <v>2008</v>
      </c>
      <c r="DG1312">
        <v>0.12770000000000001</v>
      </c>
      <c r="DH1312">
        <v>5.0000001000000002E-2</v>
      </c>
      <c r="DI1312">
        <v>7.7699997000000007E-2</v>
      </c>
      <c r="DJ1312">
        <v>0.1178</v>
      </c>
      <c r="DK1312">
        <v>0.16780001</v>
      </c>
      <c r="DR1312">
        <v>0</v>
      </c>
      <c r="DS1312">
        <v>0</v>
      </c>
      <c r="DT1312">
        <v>0</v>
      </c>
      <c r="DU1312">
        <v>0</v>
      </c>
      <c r="DV1312">
        <v>9564</v>
      </c>
      <c r="DW1312">
        <v>535078.75</v>
      </c>
      <c r="DX1312">
        <v>44.599997999999999</v>
      </c>
      <c r="DY1312">
        <v>11.4</v>
      </c>
      <c r="DZ1312">
        <v>55.946998999999998</v>
      </c>
      <c r="EA1312">
        <v>760</v>
      </c>
      <c r="EC1312">
        <v>4217</v>
      </c>
      <c r="ED1312">
        <v>102356.45</v>
      </c>
      <c r="EF1312">
        <v>24.271999000000001</v>
      </c>
      <c r="EG1312">
        <v>3298</v>
      </c>
      <c r="EH1312">
        <v>88910.508000000002</v>
      </c>
      <c r="EN1312">
        <v>222</v>
      </c>
      <c r="EO1312">
        <v>2942.9560999999999</v>
      </c>
      <c r="EP1312">
        <v>150</v>
      </c>
      <c r="EQ1312">
        <v>135</v>
      </c>
      <c r="ER1312">
        <v>15</v>
      </c>
      <c r="ES1312">
        <v>547</v>
      </c>
      <c r="EU1312">
        <v>547</v>
      </c>
      <c r="EV1312">
        <v>14541</v>
      </c>
      <c r="EW1312">
        <v>0</v>
      </c>
      <c r="EX1312">
        <v>0</v>
      </c>
      <c r="FB1312">
        <v>964006.06</v>
      </c>
      <c r="FI1312">
        <v>1930535</v>
      </c>
      <c r="FN1312">
        <v>-154</v>
      </c>
      <c r="FP1312">
        <v>30207</v>
      </c>
      <c r="FQ1312">
        <v>58151</v>
      </c>
      <c r="FV1312">
        <v>4507</v>
      </c>
      <c r="FW1312">
        <v>92865</v>
      </c>
      <c r="FX1312">
        <v>241419</v>
      </c>
      <c r="FZ1312">
        <v>18953</v>
      </c>
      <c r="GA1312">
        <v>12808</v>
      </c>
      <c r="GB1312">
        <v>31761</v>
      </c>
      <c r="GG1312">
        <v>2903</v>
      </c>
      <c r="GL1312">
        <v>-4391</v>
      </c>
      <c r="GM1312">
        <v>8449</v>
      </c>
      <c r="GN1312">
        <v>-8090</v>
      </c>
      <c r="GO1312">
        <v>-7936</v>
      </c>
      <c r="GQ1312">
        <v>364916</v>
      </c>
      <c r="GR1312">
        <v>-100366</v>
      </c>
      <c r="GS1312">
        <v>-100366</v>
      </c>
      <c r="HA1312">
        <v>-2770</v>
      </c>
      <c r="HD1312">
        <v>-1798</v>
      </c>
      <c r="HE1312">
        <v>-104934</v>
      </c>
      <c r="HG1312">
        <v>1930535</v>
      </c>
    </row>
    <row r="1313" spans="1:215" x14ac:dyDescent="0.25">
      <c r="A1313">
        <v>94</v>
      </c>
      <c r="B1313" t="s">
        <v>1197</v>
      </c>
      <c r="C1313">
        <v>2008</v>
      </c>
      <c r="F1313">
        <v>1953</v>
      </c>
      <c r="G1313">
        <v>0</v>
      </c>
      <c r="I1313">
        <v>2</v>
      </c>
      <c r="J1313" t="s">
        <v>649</v>
      </c>
      <c r="K1313" t="s">
        <v>650</v>
      </c>
      <c r="L1313" t="s">
        <v>1198</v>
      </c>
      <c r="M1313">
        <v>1</v>
      </c>
      <c r="N1313" t="s">
        <v>615</v>
      </c>
      <c r="O1313">
        <v>1</v>
      </c>
      <c r="P1313" t="s">
        <v>616</v>
      </c>
      <c r="Q1313" t="s">
        <v>713</v>
      </c>
      <c r="R1313">
        <v>1</v>
      </c>
      <c r="T1313" s="60">
        <v>39629</v>
      </c>
      <c r="U1313" s="60">
        <v>39629</v>
      </c>
      <c r="V1313" s="60">
        <v>39629</v>
      </c>
      <c r="W1313" t="s">
        <v>201</v>
      </c>
      <c r="X1313" t="s">
        <v>744</v>
      </c>
      <c r="Y1313" t="s">
        <v>619</v>
      </c>
      <c r="Z1313">
        <v>4.5000001999999997E-2</v>
      </c>
      <c r="AA1313">
        <v>7.9999998000000003E-2</v>
      </c>
      <c r="AB1313">
        <v>1</v>
      </c>
      <c r="AC1313">
        <v>0</v>
      </c>
      <c r="AD1313">
        <v>4</v>
      </c>
      <c r="AE1313">
        <v>1</v>
      </c>
      <c r="AF1313">
        <v>1</v>
      </c>
      <c r="AG1313">
        <v>20</v>
      </c>
      <c r="BP1313" s="60">
        <v>39629</v>
      </c>
      <c r="BQ1313">
        <v>1908414</v>
      </c>
      <c r="BR1313">
        <v>2413365</v>
      </c>
      <c r="BS1313">
        <v>0.79100000999999998</v>
      </c>
      <c r="BT1313">
        <v>504951</v>
      </c>
      <c r="BV1313">
        <v>566512</v>
      </c>
      <c r="BW1313">
        <v>64198</v>
      </c>
      <c r="BX1313">
        <v>1</v>
      </c>
      <c r="BY1313">
        <v>0</v>
      </c>
      <c r="BZ1313">
        <v>0</v>
      </c>
      <c r="CA1313">
        <v>0</v>
      </c>
      <c r="CC1313">
        <v>-5.0999998999999997E-2</v>
      </c>
      <c r="CE1313">
        <v>6.4000003E-2</v>
      </c>
      <c r="CG1313">
        <v>8.6999996999999996E-2</v>
      </c>
      <c r="CS1313">
        <v>0</v>
      </c>
      <c r="CT1313">
        <v>0</v>
      </c>
      <c r="CU1313">
        <v>0</v>
      </c>
      <c r="CV1313">
        <v>0.57289999999999996</v>
      </c>
      <c r="CW1313">
        <v>0.35539999999999999</v>
      </c>
      <c r="CX1313">
        <v>0.2175</v>
      </c>
      <c r="CY1313">
        <v>0.25530002000000002</v>
      </c>
      <c r="CZ1313">
        <v>0.2321</v>
      </c>
      <c r="DA1313">
        <v>2.3199999999999998E-2</v>
      </c>
      <c r="DB1313">
        <v>0.10829999999999999</v>
      </c>
      <c r="DC1313">
        <v>6.0599998000000002E-2</v>
      </c>
      <c r="DD1313">
        <v>2.8999999999999998E-3</v>
      </c>
      <c r="DE1313">
        <v>0</v>
      </c>
      <c r="DF1313">
        <v>2009</v>
      </c>
      <c r="DG1313">
        <v>0.13880000000000001</v>
      </c>
      <c r="DH1313">
        <v>5.0000001000000002E-2</v>
      </c>
      <c r="DI1313">
        <v>8.8799998000000005E-2</v>
      </c>
      <c r="DJ1313">
        <v>0.14349999999999999</v>
      </c>
      <c r="DK1313">
        <v>0.19350000000000001</v>
      </c>
      <c r="DR1313">
        <v>0</v>
      </c>
      <c r="DS1313">
        <v>0</v>
      </c>
      <c r="DT1313">
        <v>0</v>
      </c>
      <c r="DU1313">
        <v>0</v>
      </c>
      <c r="DV1313">
        <v>9624</v>
      </c>
      <c r="DW1313">
        <v>566512</v>
      </c>
      <c r="DX1313">
        <v>44.799999</v>
      </c>
      <c r="DY1313">
        <v>11.5</v>
      </c>
      <c r="DZ1313">
        <v>58.865001999999997</v>
      </c>
      <c r="EA1313">
        <v>784</v>
      </c>
      <c r="EC1313">
        <v>4417</v>
      </c>
      <c r="ED1313">
        <v>113433.37</v>
      </c>
      <c r="EF1313">
        <v>25.681000000000001</v>
      </c>
      <c r="EG1313">
        <v>3479</v>
      </c>
      <c r="EH1313">
        <v>99007.641000000003</v>
      </c>
      <c r="EN1313">
        <v>230</v>
      </c>
      <c r="EO1313">
        <v>3167.2260999999999</v>
      </c>
      <c r="EP1313">
        <v>148</v>
      </c>
      <c r="EQ1313">
        <v>134</v>
      </c>
      <c r="ER1313">
        <v>14</v>
      </c>
      <c r="ES1313">
        <v>560</v>
      </c>
      <c r="EU1313">
        <v>560</v>
      </c>
      <c r="EV1313">
        <v>14825</v>
      </c>
      <c r="EW1313">
        <v>0</v>
      </c>
      <c r="EX1313">
        <v>0</v>
      </c>
      <c r="FB1313">
        <v>1066886.3999999999</v>
      </c>
      <c r="FI1313">
        <v>1810669</v>
      </c>
      <c r="FN1313">
        <v>-818</v>
      </c>
      <c r="FP1313">
        <v>31237</v>
      </c>
      <c r="FQ1313">
        <v>64198</v>
      </c>
      <c r="FV1313">
        <v>4755</v>
      </c>
      <c r="FW1313">
        <v>100190</v>
      </c>
      <c r="FX1313">
        <v>-150161</v>
      </c>
      <c r="FZ1313">
        <v>24741</v>
      </c>
      <c r="GA1313">
        <v>23794</v>
      </c>
      <c r="GB1313">
        <v>48535</v>
      </c>
      <c r="GG1313">
        <v>653</v>
      </c>
      <c r="GL1313">
        <v>-6958</v>
      </c>
      <c r="GM1313">
        <v>12419</v>
      </c>
      <c r="GN1313">
        <v>-10510</v>
      </c>
      <c r="GO1313">
        <v>-9692</v>
      </c>
      <c r="GQ1313">
        <v>-5832</v>
      </c>
      <c r="GR1313">
        <v>-109308</v>
      </c>
      <c r="GS1313">
        <v>-109308</v>
      </c>
      <c r="HA1313">
        <v>-2623</v>
      </c>
      <c r="HD1313">
        <v>-2103</v>
      </c>
      <c r="HE1313">
        <v>-114034</v>
      </c>
      <c r="HG1313">
        <v>1810669</v>
      </c>
    </row>
    <row r="1314" spans="1:215" x14ac:dyDescent="0.25">
      <c r="A1314">
        <v>94</v>
      </c>
      <c r="B1314" t="s">
        <v>1197</v>
      </c>
      <c r="C1314">
        <v>2009</v>
      </c>
      <c r="F1314">
        <v>1953</v>
      </c>
      <c r="G1314">
        <v>0</v>
      </c>
      <c r="I1314">
        <v>2</v>
      </c>
      <c r="J1314" t="s">
        <v>649</v>
      </c>
      <c r="K1314" t="s">
        <v>650</v>
      </c>
      <c r="L1314" t="s">
        <v>1198</v>
      </c>
      <c r="M1314">
        <v>1</v>
      </c>
      <c r="N1314" t="s">
        <v>615</v>
      </c>
      <c r="O1314">
        <v>1</v>
      </c>
      <c r="P1314" t="s">
        <v>616</v>
      </c>
      <c r="Q1314" t="s">
        <v>713</v>
      </c>
      <c r="R1314">
        <v>1</v>
      </c>
      <c r="T1314" s="60">
        <v>39994</v>
      </c>
      <c r="U1314" s="60">
        <v>39994</v>
      </c>
      <c r="V1314" s="60">
        <v>39994</v>
      </c>
      <c r="W1314" t="s">
        <v>201</v>
      </c>
      <c r="X1314" t="s">
        <v>744</v>
      </c>
      <c r="Y1314" t="s">
        <v>619</v>
      </c>
      <c r="Z1314">
        <v>4.5000001999999997E-2</v>
      </c>
      <c r="AA1314">
        <v>7.9999998000000003E-2</v>
      </c>
      <c r="AB1314">
        <v>1</v>
      </c>
      <c r="AC1314">
        <v>0</v>
      </c>
      <c r="AD1314">
        <v>4</v>
      </c>
      <c r="AE1314">
        <v>1</v>
      </c>
      <c r="AF1314">
        <v>1</v>
      </c>
      <c r="AG1314">
        <v>20</v>
      </c>
      <c r="BP1314" s="60">
        <v>39994</v>
      </c>
      <c r="BQ1314">
        <v>1895148</v>
      </c>
      <c r="BR1314">
        <v>2518094</v>
      </c>
      <c r="BS1314">
        <v>0.75300001999999999</v>
      </c>
      <c r="BT1314">
        <v>622946</v>
      </c>
      <c r="BV1314">
        <v>539468</v>
      </c>
      <c r="BW1314">
        <v>66383</v>
      </c>
      <c r="BX1314">
        <v>1</v>
      </c>
      <c r="BY1314">
        <v>0</v>
      </c>
      <c r="BZ1314">
        <v>0</v>
      </c>
      <c r="CA1314">
        <v>0</v>
      </c>
      <c r="CC1314">
        <v>-0.20399999999999999</v>
      </c>
      <c r="CE1314">
        <v>-4.1999999000000003E-2</v>
      </c>
      <c r="CG1314">
        <v>8.0000000000000002E-3</v>
      </c>
      <c r="CS1314">
        <v>0</v>
      </c>
      <c r="CT1314">
        <v>0</v>
      </c>
      <c r="CU1314">
        <v>0</v>
      </c>
      <c r="CV1314">
        <v>0.57389997999999998</v>
      </c>
      <c r="CW1314">
        <v>0.24770001</v>
      </c>
      <c r="CX1314">
        <v>0.32619998</v>
      </c>
      <c r="CY1314">
        <v>0.27300000000000002</v>
      </c>
      <c r="CZ1314">
        <v>0.26010000999999999</v>
      </c>
      <c r="DA1314">
        <v>1.29E-2</v>
      </c>
      <c r="DB1314">
        <v>9.9799998000000001E-2</v>
      </c>
      <c r="DC1314">
        <v>4.6300001E-2</v>
      </c>
      <c r="DD1314">
        <v>7.0000000000000001E-3</v>
      </c>
      <c r="DE1314">
        <v>0</v>
      </c>
      <c r="DF1314">
        <v>2010</v>
      </c>
      <c r="DG1314">
        <v>0.13949998999999999</v>
      </c>
      <c r="DH1314">
        <v>5.0000001000000002E-2</v>
      </c>
      <c r="DI1314">
        <v>8.9499994999999999E-2</v>
      </c>
      <c r="DJ1314">
        <v>0.18180001000000001</v>
      </c>
      <c r="DK1314">
        <v>0.23180000000000001</v>
      </c>
      <c r="DR1314">
        <v>0</v>
      </c>
      <c r="DS1314">
        <v>0</v>
      </c>
      <c r="DT1314">
        <v>0</v>
      </c>
      <c r="DU1314">
        <v>0</v>
      </c>
      <c r="DV1314">
        <v>9317</v>
      </c>
      <c r="DW1314">
        <v>539468.18999999994</v>
      </c>
      <c r="DX1314">
        <v>45.299999</v>
      </c>
      <c r="DY1314">
        <v>11.9</v>
      </c>
      <c r="DZ1314">
        <v>57.901001000000001</v>
      </c>
      <c r="EA1314">
        <v>748</v>
      </c>
      <c r="EC1314">
        <v>4669</v>
      </c>
      <c r="ED1314">
        <v>126219.56</v>
      </c>
      <c r="EF1314">
        <v>27.033999999999999</v>
      </c>
      <c r="EG1314">
        <v>3712</v>
      </c>
      <c r="EH1314">
        <v>111029.7</v>
      </c>
      <c r="EN1314">
        <v>233</v>
      </c>
      <c r="EO1314">
        <v>3254.9989999999998</v>
      </c>
      <c r="EP1314">
        <v>153</v>
      </c>
      <c r="EQ1314">
        <v>142</v>
      </c>
      <c r="ER1314">
        <v>11</v>
      </c>
      <c r="ES1314">
        <v>571</v>
      </c>
      <c r="EU1314">
        <v>571</v>
      </c>
      <c r="EV1314">
        <v>14734</v>
      </c>
      <c r="EW1314">
        <v>0</v>
      </c>
      <c r="EX1314">
        <v>0</v>
      </c>
      <c r="FB1314">
        <v>1193391.1000000001</v>
      </c>
      <c r="FI1314">
        <v>1409558</v>
      </c>
      <c r="FN1314">
        <v>-959</v>
      </c>
      <c r="FP1314">
        <v>31774</v>
      </c>
      <c r="FQ1314">
        <v>66383</v>
      </c>
      <c r="FV1314">
        <v>2411</v>
      </c>
      <c r="FW1314">
        <v>100568</v>
      </c>
      <c r="FX1314">
        <v>-416560</v>
      </c>
      <c r="FZ1314">
        <v>21134</v>
      </c>
      <c r="GA1314">
        <v>23278</v>
      </c>
      <c r="GB1314">
        <v>44412</v>
      </c>
      <c r="GG1314">
        <v>384</v>
      </c>
      <c r="GL1314">
        <v>-5860</v>
      </c>
      <c r="GM1314">
        <v>5508</v>
      </c>
      <c r="GN1314">
        <v>-3272</v>
      </c>
      <c r="GO1314">
        <v>-2313</v>
      </c>
      <c r="GQ1314">
        <v>-274820</v>
      </c>
      <c r="GR1314">
        <v>-121484</v>
      </c>
      <c r="GS1314">
        <v>-121484</v>
      </c>
      <c r="HA1314">
        <v>-2812</v>
      </c>
      <c r="HB1314">
        <v>-477</v>
      </c>
      <c r="HD1314">
        <v>-1518</v>
      </c>
      <c r="HE1314">
        <v>-126291</v>
      </c>
      <c r="HG1314">
        <v>1409558</v>
      </c>
    </row>
    <row r="1315" spans="1:215" x14ac:dyDescent="0.25">
      <c r="A1315">
        <v>94</v>
      </c>
      <c r="B1315" t="s">
        <v>1197</v>
      </c>
      <c r="C1315">
        <v>2010</v>
      </c>
      <c r="F1315">
        <v>1953</v>
      </c>
      <c r="G1315">
        <v>0</v>
      </c>
      <c r="I1315">
        <v>2</v>
      </c>
      <c r="J1315" t="s">
        <v>649</v>
      </c>
      <c r="K1315" t="s">
        <v>650</v>
      </c>
      <c r="L1315" t="s">
        <v>1198</v>
      </c>
      <c r="M1315">
        <v>1</v>
      </c>
      <c r="N1315" t="s">
        <v>615</v>
      </c>
      <c r="O1315">
        <v>1</v>
      </c>
      <c r="P1315" t="s">
        <v>616</v>
      </c>
      <c r="Q1315" t="s">
        <v>713</v>
      </c>
      <c r="R1315">
        <v>1</v>
      </c>
      <c r="T1315" s="60">
        <v>40359</v>
      </c>
      <c r="U1315" s="60">
        <v>40359</v>
      </c>
      <c r="V1315" s="60">
        <v>40359</v>
      </c>
      <c r="W1315" t="s">
        <v>201</v>
      </c>
      <c r="X1315" t="s">
        <v>744</v>
      </c>
      <c r="Y1315" t="s">
        <v>619</v>
      </c>
      <c r="Z1315">
        <v>4.5000001999999997E-2</v>
      </c>
      <c r="AA1315">
        <v>7.9999998000000003E-2</v>
      </c>
      <c r="AB1315">
        <v>1</v>
      </c>
      <c r="AC1315">
        <v>0</v>
      </c>
      <c r="AD1315">
        <v>4</v>
      </c>
      <c r="AE1315">
        <v>1</v>
      </c>
      <c r="AF1315">
        <v>1</v>
      </c>
      <c r="AG1315">
        <v>20</v>
      </c>
      <c r="BP1315" s="60">
        <v>40359</v>
      </c>
      <c r="BQ1315">
        <v>1868093</v>
      </c>
      <c r="BR1315">
        <v>2697288</v>
      </c>
      <c r="BS1315">
        <v>0.69300002000000005</v>
      </c>
      <c r="BT1315">
        <v>829195</v>
      </c>
      <c r="BV1315">
        <v>550175</v>
      </c>
      <c r="BW1315">
        <v>86241</v>
      </c>
      <c r="BX1315">
        <v>1</v>
      </c>
      <c r="BY1315">
        <v>0</v>
      </c>
      <c r="BZ1315">
        <v>0</v>
      </c>
      <c r="CA1315">
        <v>0</v>
      </c>
      <c r="CC1315">
        <v>0.10299999999999999</v>
      </c>
      <c r="CE1315">
        <v>-5.8999999999999997E-2</v>
      </c>
      <c r="CG1315">
        <v>1.0999999999999999E-2</v>
      </c>
      <c r="CJ1315">
        <v>2.4247272E-2</v>
      </c>
      <c r="CS1315">
        <v>0</v>
      </c>
      <c r="CT1315">
        <v>0</v>
      </c>
      <c r="CU1315">
        <v>1</v>
      </c>
      <c r="CV1315">
        <v>0.57740002999999995</v>
      </c>
      <c r="CW1315">
        <v>0.34599998999999998</v>
      </c>
      <c r="CX1315">
        <v>0.23139999999999999</v>
      </c>
      <c r="CY1315">
        <v>0.29289999999999999</v>
      </c>
      <c r="CZ1315">
        <v>0.27579998999999999</v>
      </c>
      <c r="DA1315">
        <v>1.7100001E-2</v>
      </c>
      <c r="DB1315">
        <v>8.6699999999999999E-2</v>
      </c>
      <c r="DC1315">
        <v>3.7100002E-2</v>
      </c>
      <c r="DD1315">
        <v>5.8999999999999999E-3</v>
      </c>
      <c r="DE1315">
        <v>0</v>
      </c>
      <c r="DF1315">
        <v>2011</v>
      </c>
      <c r="DG1315">
        <v>0.13919999999999999</v>
      </c>
      <c r="DH1315">
        <v>5.0000001000000002E-2</v>
      </c>
      <c r="DI1315">
        <v>8.9199997000000003E-2</v>
      </c>
      <c r="DJ1315">
        <v>0.18180001000000001</v>
      </c>
      <c r="DK1315">
        <v>0.23180000000000001</v>
      </c>
      <c r="DR1315">
        <v>0</v>
      </c>
      <c r="DS1315">
        <v>0</v>
      </c>
      <c r="DT1315">
        <v>0</v>
      </c>
      <c r="DU1315">
        <v>0</v>
      </c>
      <c r="DV1315">
        <v>8896</v>
      </c>
      <c r="DW1315">
        <v>550174.81000000006</v>
      </c>
      <c r="DX1315">
        <v>45.700001</v>
      </c>
      <c r="DY1315">
        <v>12.4</v>
      </c>
      <c r="DZ1315">
        <v>61.845001000000003</v>
      </c>
      <c r="EA1315">
        <v>707</v>
      </c>
      <c r="EC1315">
        <v>4931</v>
      </c>
      <c r="ED1315">
        <v>138273</v>
      </c>
      <c r="EF1315">
        <v>28.042000000000002</v>
      </c>
      <c r="EG1315">
        <v>3959</v>
      </c>
      <c r="EH1315">
        <v>122353.53</v>
      </c>
      <c r="EN1315">
        <v>238</v>
      </c>
      <c r="EO1315">
        <v>3383.8339999999998</v>
      </c>
      <c r="EP1315">
        <v>146</v>
      </c>
      <c r="EQ1315">
        <v>134</v>
      </c>
      <c r="ER1315">
        <v>12</v>
      </c>
      <c r="ES1315">
        <v>588</v>
      </c>
      <c r="EU1315">
        <v>588</v>
      </c>
      <c r="EV1315">
        <v>14534</v>
      </c>
      <c r="EW1315">
        <v>0</v>
      </c>
      <c r="EX1315">
        <v>0</v>
      </c>
      <c r="FB1315">
        <v>1311929.3999999999</v>
      </c>
      <c r="FI1315">
        <v>1535174</v>
      </c>
      <c r="FN1315">
        <v>-403</v>
      </c>
      <c r="FP1315">
        <v>30240</v>
      </c>
      <c r="FQ1315">
        <v>86241</v>
      </c>
      <c r="FV1315">
        <v>4619</v>
      </c>
      <c r="FW1315">
        <v>121100</v>
      </c>
      <c r="FX1315">
        <v>112128</v>
      </c>
      <c r="FZ1315">
        <v>17201</v>
      </c>
      <c r="GA1315">
        <v>16898</v>
      </c>
      <c r="GB1315">
        <v>34099</v>
      </c>
      <c r="GG1315">
        <v>908</v>
      </c>
      <c r="GL1315">
        <v>-5059</v>
      </c>
      <c r="GM1315">
        <v>1630</v>
      </c>
      <c r="GN1315">
        <v>-690</v>
      </c>
      <c r="GO1315">
        <v>-287</v>
      </c>
      <c r="GQ1315">
        <v>264116</v>
      </c>
      <c r="GR1315">
        <v>-133522</v>
      </c>
      <c r="GS1315">
        <v>-133522</v>
      </c>
      <c r="HA1315">
        <v>-2877</v>
      </c>
      <c r="HB1315">
        <v>-402</v>
      </c>
      <c r="HD1315">
        <v>-1699</v>
      </c>
      <c r="HE1315">
        <v>-138500</v>
      </c>
      <c r="HG1315">
        <v>1535174</v>
      </c>
    </row>
    <row r="1316" spans="1:215" x14ac:dyDescent="0.25">
      <c r="A1316">
        <v>94</v>
      </c>
      <c r="B1316" t="s">
        <v>1197</v>
      </c>
      <c r="C1316">
        <v>2011</v>
      </c>
      <c r="F1316">
        <v>1953</v>
      </c>
      <c r="G1316">
        <v>0</v>
      </c>
      <c r="I1316">
        <v>2</v>
      </c>
      <c r="J1316" t="s">
        <v>649</v>
      </c>
      <c r="K1316" t="s">
        <v>650</v>
      </c>
      <c r="L1316" t="s">
        <v>1198</v>
      </c>
      <c r="M1316">
        <v>1</v>
      </c>
      <c r="N1316" t="s">
        <v>615</v>
      </c>
      <c r="O1316">
        <v>1</v>
      </c>
      <c r="P1316" t="s">
        <v>616</v>
      </c>
      <c r="Q1316" t="s">
        <v>713</v>
      </c>
      <c r="R1316">
        <v>1</v>
      </c>
      <c r="T1316" s="60">
        <v>40724</v>
      </c>
      <c r="U1316" s="60">
        <v>40724</v>
      </c>
      <c r="V1316" s="60">
        <v>40724</v>
      </c>
      <c r="W1316" t="s">
        <v>201</v>
      </c>
      <c r="X1316" t="s">
        <v>744</v>
      </c>
      <c r="Y1316" t="s">
        <v>619</v>
      </c>
      <c r="Z1316">
        <v>4.5000001999999997E-2</v>
      </c>
      <c r="AA1316">
        <v>7.9999998000000003E-2</v>
      </c>
      <c r="AB1316">
        <v>1</v>
      </c>
      <c r="AC1316">
        <v>0</v>
      </c>
      <c r="AD1316">
        <v>4</v>
      </c>
      <c r="AE1316">
        <v>1</v>
      </c>
      <c r="AF1316">
        <v>1</v>
      </c>
      <c r="AG1316">
        <v>20</v>
      </c>
      <c r="BP1316" s="60">
        <v>40724</v>
      </c>
      <c r="BQ1316">
        <v>1834620</v>
      </c>
      <c r="BR1316">
        <v>2752909</v>
      </c>
      <c r="BS1316">
        <v>0.66700000000000004</v>
      </c>
      <c r="BT1316">
        <v>918289</v>
      </c>
      <c r="BV1316">
        <v>513322</v>
      </c>
      <c r="BW1316">
        <v>90965</v>
      </c>
      <c r="BX1316">
        <v>1</v>
      </c>
      <c r="BY1316">
        <v>0</v>
      </c>
      <c r="BZ1316">
        <v>0</v>
      </c>
      <c r="CA1316">
        <v>0</v>
      </c>
      <c r="CC1316">
        <v>0.21299999999999999</v>
      </c>
      <c r="CE1316">
        <v>2.1000000000000001E-2</v>
      </c>
      <c r="CG1316">
        <v>3.3000000000000002E-2</v>
      </c>
      <c r="CJ1316">
        <v>4.5690588999999997E-2</v>
      </c>
      <c r="CS1316">
        <v>0</v>
      </c>
      <c r="CT1316">
        <v>0</v>
      </c>
      <c r="CU1316">
        <v>1</v>
      </c>
      <c r="CV1316">
        <v>0.46589999999999998</v>
      </c>
      <c r="CW1316">
        <v>0.26040000000000002</v>
      </c>
      <c r="CX1316">
        <v>0.20549998999999999</v>
      </c>
      <c r="CY1316">
        <v>0.25150001</v>
      </c>
      <c r="CZ1316">
        <v>0.25150001</v>
      </c>
      <c r="DA1316">
        <v>0</v>
      </c>
      <c r="DB1316">
        <v>9.2600003E-2</v>
      </c>
      <c r="DC1316">
        <v>0</v>
      </c>
      <c r="DD1316">
        <v>0.19</v>
      </c>
      <c r="DE1316">
        <v>0</v>
      </c>
      <c r="DF1316">
        <v>2012</v>
      </c>
      <c r="DG1316">
        <v>0.1416</v>
      </c>
      <c r="DH1316">
        <v>5.0000001000000002E-2</v>
      </c>
      <c r="DI1316">
        <v>9.1600001E-2</v>
      </c>
      <c r="DJ1316">
        <v>0.20150000000000001</v>
      </c>
      <c r="DK1316">
        <v>0.25150001</v>
      </c>
      <c r="DR1316">
        <v>0</v>
      </c>
      <c r="DS1316">
        <v>0</v>
      </c>
      <c r="DT1316">
        <v>0</v>
      </c>
      <c r="DU1316">
        <v>0</v>
      </c>
      <c r="DV1316">
        <v>8569</v>
      </c>
      <c r="DW1316">
        <v>513312.63</v>
      </c>
      <c r="DX1316">
        <v>46.099997999999999</v>
      </c>
      <c r="DY1316">
        <v>12.8</v>
      </c>
      <c r="DZ1316">
        <v>59.903998999999999</v>
      </c>
      <c r="EA1316">
        <v>680</v>
      </c>
      <c r="EC1316">
        <v>5191</v>
      </c>
      <c r="ED1316">
        <v>149949.89000000001</v>
      </c>
      <c r="EF1316">
        <v>28.886998999999999</v>
      </c>
      <c r="EG1316">
        <v>4197</v>
      </c>
      <c r="EH1316">
        <v>133308.19</v>
      </c>
      <c r="EI1316">
        <v>68.5</v>
      </c>
      <c r="EJ1316">
        <v>31.763000000000002</v>
      </c>
      <c r="EN1316">
        <v>247</v>
      </c>
      <c r="EO1316">
        <v>3545.9131000000002</v>
      </c>
      <c r="EP1316">
        <v>152</v>
      </c>
      <c r="EQ1316">
        <v>138</v>
      </c>
      <c r="ER1316">
        <v>14</v>
      </c>
      <c r="ES1316">
        <v>595</v>
      </c>
      <c r="EU1316">
        <v>595</v>
      </c>
      <c r="EV1316">
        <v>14440</v>
      </c>
      <c r="EW1316">
        <v>0</v>
      </c>
      <c r="EX1316">
        <v>0</v>
      </c>
      <c r="FB1316">
        <v>1431877.4</v>
      </c>
      <c r="FI1316">
        <v>1824207</v>
      </c>
      <c r="FP1316">
        <v>28648</v>
      </c>
      <c r="FQ1316">
        <v>90965</v>
      </c>
      <c r="FV1316">
        <v>4999</v>
      </c>
      <c r="FW1316">
        <v>124612</v>
      </c>
      <c r="FX1316">
        <v>282389</v>
      </c>
      <c r="FZ1316">
        <v>14382</v>
      </c>
      <c r="GA1316">
        <v>22494</v>
      </c>
      <c r="GB1316">
        <v>36876</v>
      </c>
      <c r="GG1316">
        <v>720</v>
      </c>
      <c r="GL1316">
        <v>-5324</v>
      </c>
      <c r="GM1316">
        <v>1833</v>
      </c>
      <c r="GN1316">
        <v>-727</v>
      </c>
      <c r="GQ1316">
        <v>440379</v>
      </c>
      <c r="GR1316">
        <v>-145922</v>
      </c>
      <c r="GS1316">
        <v>-145922</v>
      </c>
      <c r="HA1316">
        <v>-2470</v>
      </c>
      <c r="HD1316">
        <v>-2954</v>
      </c>
      <c r="HE1316">
        <v>-151346</v>
      </c>
      <c r="HG1316">
        <v>1824207</v>
      </c>
    </row>
    <row r="1317" spans="1:215" x14ac:dyDescent="0.25">
      <c r="A1317">
        <v>94</v>
      </c>
      <c r="B1317" t="s">
        <v>1197</v>
      </c>
      <c r="C1317">
        <v>2012</v>
      </c>
      <c r="F1317">
        <v>1953</v>
      </c>
      <c r="G1317">
        <v>0</v>
      </c>
      <c r="I1317">
        <v>2</v>
      </c>
      <c r="J1317" t="s">
        <v>649</v>
      </c>
      <c r="K1317" t="s">
        <v>650</v>
      </c>
      <c r="L1317" t="s">
        <v>1198</v>
      </c>
      <c r="M1317">
        <v>1</v>
      </c>
      <c r="N1317" t="s">
        <v>615</v>
      </c>
      <c r="O1317">
        <v>1</v>
      </c>
      <c r="P1317" t="s">
        <v>616</v>
      </c>
      <c r="Q1317" t="s">
        <v>713</v>
      </c>
      <c r="R1317">
        <v>1</v>
      </c>
      <c r="T1317" s="60">
        <v>41090</v>
      </c>
      <c r="U1317" s="60">
        <v>41090</v>
      </c>
      <c r="V1317" s="60">
        <v>41090</v>
      </c>
      <c r="W1317" t="s">
        <v>201</v>
      </c>
      <c r="X1317" t="s">
        <v>744</v>
      </c>
      <c r="Y1317" t="s">
        <v>619</v>
      </c>
      <c r="Z1317">
        <v>4.5000001999999997E-2</v>
      </c>
      <c r="AA1317">
        <v>7.9999998000000003E-2</v>
      </c>
      <c r="AB1317">
        <v>1</v>
      </c>
      <c r="AC1317">
        <v>0</v>
      </c>
      <c r="AD1317">
        <v>4</v>
      </c>
      <c r="AE1317">
        <v>1</v>
      </c>
      <c r="AF1317">
        <v>1</v>
      </c>
      <c r="AG1317">
        <v>20</v>
      </c>
      <c r="BP1317" s="60">
        <v>41090</v>
      </c>
      <c r="BQ1317">
        <v>1827528</v>
      </c>
      <c r="BR1317">
        <v>2939374</v>
      </c>
      <c r="BS1317">
        <v>0.62199998000000001</v>
      </c>
      <c r="BT1317">
        <v>1111845</v>
      </c>
      <c r="BV1317">
        <v>506017</v>
      </c>
      <c r="BW1317">
        <v>105682</v>
      </c>
      <c r="BX1317">
        <v>1</v>
      </c>
      <c r="BY1317">
        <v>0</v>
      </c>
      <c r="BZ1317">
        <v>0</v>
      </c>
      <c r="CA1317">
        <v>0</v>
      </c>
      <c r="CC1317">
        <v>-1.8E-3</v>
      </c>
      <c r="CE1317">
        <v>0.1014</v>
      </c>
      <c r="CG1317">
        <v>1.8E-3</v>
      </c>
      <c r="CJ1317">
        <v>5.2440069999999998E-2</v>
      </c>
      <c r="CS1317">
        <v>0</v>
      </c>
      <c r="CT1317">
        <v>0</v>
      </c>
      <c r="CU1317">
        <v>1</v>
      </c>
      <c r="CV1317">
        <v>0.43520001000000003</v>
      </c>
      <c r="CW1317">
        <v>0.24660000000000001</v>
      </c>
      <c r="CX1317">
        <v>0.18859999999999999</v>
      </c>
      <c r="CY1317">
        <v>0.26540002000000001</v>
      </c>
      <c r="CZ1317">
        <v>0.26540002000000001</v>
      </c>
      <c r="DA1317">
        <v>0</v>
      </c>
      <c r="DB1317">
        <v>0.1138</v>
      </c>
      <c r="DC1317">
        <v>0</v>
      </c>
      <c r="DD1317">
        <v>0.1855</v>
      </c>
      <c r="DE1317">
        <v>0</v>
      </c>
      <c r="DF1317">
        <v>2013</v>
      </c>
      <c r="DG1317">
        <v>0.13370000000000001</v>
      </c>
      <c r="DH1317">
        <v>5.0000001000000002E-2</v>
      </c>
      <c r="DI1317">
        <v>8.3700000999999996E-2</v>
      </c>
      <c r="DJ1317">
        <v>0.22239998999999999</v>
      </c>
      <c r="DK1317">
        <v>0.27239998999999998</v>
      </c>
      <c r="DR1317">
        <v>0</v>
      </c>
      <c r="DS1317">
        <v>0</v>
      </c>
      <c r="DT1317">
        <v>0</v>
      </c>
      <c r="DU1317">
        <v>0</v>
      </c>
      <c r="DV1317">
        <v>8325</v>
      </c>
      <c r="DW1317">
        <v>506016.94</v>
      </c>
      <c r="DX1317">
        <v>46.5</v>
      </c>
      <c r="DY1317">
        <v>12.5</v>
      </c>
      <c r="DZ1317">
        <v>60.783000999999999</v>
      </c>
      <c r="EA1317">
        <v>697</v>
      </c>
      <c r="EC1317">
        <v>5589</v>
      </c>
      <c r="ED1317">
        <v>161588.25</v>
      </c>
      <c r="EE1317">
        <v>68.800003000000004</v>
      </c>
      <c r="EF1317">
        <v>28.912001</v>
      </c>
      <c r="EG1317">
        <v>4455</v>
      </c>
      <c r="EH1317">
        <v>142722.07999999999</v>
      </c>
      <c r="EI1317">
        <v>68.599997999999999</v>
      </c>
      <c r="EJ1317">
        <v>32.035998999999997</v>
      </c>
      <c r="EN1317">
        <v>248</v>
      </c>
      <c r="EO1317">
        <v>15295.172</v>
      </c>
      <c r="EP1317">
        <v>886</v>
      </c>
      <c r="ES1317">
        <v>0</v>
      </c>
      <c r="EV1317">
        <v>14611</v>
      </c>
      <c r="EW1317">
        <v>0</v>
      </c>
      <c r="EX1317">
        <v>0</v>
      </c>
      <c r="EZ1317">
        <v>1892447.6</v>
      </c>
      <c r="FA1317">
        <v>37543.512000000002</v>
      </c>
      <c r="FB1317">
        <v>1525151.9</v>
      </c>
      <c r="FI1317">
        <v>1795700</v>
      </c>
      <c r="FP1317">
        <v>28140</v>
      </c>
      <c r="FQ1317">
        <v>105682</v>
      </c>
      <c r="FV1317">
        <v>4030</v>
      </c>
      <c r="FW1317">
        <v>137852</v>
      </c>
      <c r="FX1317">
        <v>-34306</v>
      </c>
      <c r="FZ1317">
        <v>9969</v>
      </c>
      <c r="GA1317">
        <v>22411</v>
      </c>
      <c r="GB1317">
        <v>32380</v>
      </c>
      <c r="GG1317">
        <v>190</v>
      </c>
      <c r="GL1317">
        <v>-4616</v>
      </c>
      <c r="GM1317">
        <v>1024</v>
      </c>
      <c r="GN1317">
        <v>-336</v>
      </c>
      <c r="GQ1317">
        <v>132188</v>
      </c>
      <c r="GR1317">
        <v>-156679</v>
      </c>
      <c r="GS1317">
        <v>-156679</v>
      </c>
      <c r="HA1317">
        <v>-2333</v>
      </c>
      <c r="HD1317">
        <v>-1693</v>
      </c>
      <c r="HE1317">
        <v>-160705</v>
      </c>
      <c r="HG1317">
        <v>1795690</v>
      </c>
    </row>
    <row r="1318" spans="1:215" x14ac:dyDescent="0.25">
      <c r="A1318">
        <v>94</v>
      </c>
      <c r="B1318" t="s">
        <v>1197</v>
      </c>
      <c r="C1318">
        <v>2013</v>
      </c>
      <c r="F1318">
        <v>1953</v>
      </c>
      <c r="G1318">
        <v>0</v>
      </c>
      <c r="I1318">
        <v>2</v>
      </c>
      <c r="J1318" t="s">
        <v>649</v>
      </c>
      <c r="K1318" t="s">
        <v>650</v>
      </c>
      <c r="L1318" t="s">
        <v>1198</v>
      </c>
      <c r="M1318">
        <v>1</v>
      </c>
      <c r="N1318" t="s">
        <v>615</v>
      </c>
      <c r="O1318">
        <v>1</v>
      </c>
      <c r="P1318" t="s">
        <v>616</v>
      </c>
      <c r="Q1318" t="s">
        <v>713</v>
      </c>
      <c r="R1318">
        <v>1</v>
      </c>
      <c r="T1318" s="60">
        <v>41455</v>
      </c>
      <c r="U1318" s="60">
        <v>41455</v>
      </c>
      <c r="V1318" s="60">
        <v>41455</v>
      </c>
      <c r="W1318" t="s">
        <v>201</v>
      </c>
      <c r="X1318" t="s">
        <v>744</v>
      </c>
      <c r="Y1318" t="s">
        <v>619</v>
      </c>
      <c r="Z1318">
        <v>4.5000001999999997E-2</v>
      </c>
      <c r="AA1318">
        <v>7.9999998000000003E-2</v>
      </c>
      <c r="AB1318">
        <v>1</v>
      </c>
      <c r="AC1318">
        <v>0</v>
      </c>
      <c r="AD1318">
        <v>4</v>
      </c>
      <c r="AE1318">
        <v>1</v>
      </c>
      <c r="AF1318">
        <v>1</v>
      </c>
      <c r="AG1318">
        <v>20</v>
      </c>
      <c r="AI1318" t="s">
        <v>1199</v>
      </c>
      <c r="AO1318">
        <v>1965600</v>
      </c>
      <c r="AP1318">
        <v>1962532.5</v>
      </c>
      <c r="AQ1318">
        <v>-24984.482</v>
      </c>
      <c r="AR1318">
        <v>0</v>
      </c>
      <c r="AS1318">
        <v>0</v>
      </c>
      <c r="AT1318">
        <v>0</v>
      </c>
      <c r="AU1318">
        <v>1</v>
      </c>
      <c r="AV1318">
        <v>4</v>
      </c>
      <c r="AX1318">
        <v>0</v>
      </c>
      <c r="AY1318">
        <v>0.25</v>
      </c>
      <c r="AZ1318">
        <v>4</v>
      </c>
      <c r="BA1318">
        <v>1</v>
      </c>
      <c r="BB1318">
        <v>0</v>
      </c>
      <c r="BC1318">
        <v>4</v>
      </c>
      <c r="BD1318">
        <v>2</v>
      </c>
      <c r="BE1318">
        <v>1</v>
      </c>
      <c r="BP1318" s="60">
        <v>41455</v>
      </c>
      <c r="BQ1318">
        <v>1961939</v>
      </c>
      <c r="BR1318">
        <v>3055606</v>
      </c>
      <c r="BS1318">
        <v>0.64199996000000004</v>
      </c>
      <c r="BT1318">
        <v>1093668</v>
      </c>
      <c r="BV1318">
        <v>508032</v>
      </c>
      <c r="BW1318">
        <v>110094</v>
      </c>
      <c r="BX1318">
        <v>1</v>
      </c>
      <c r="BY1318">
        <v>0</v>
      </c>
      <c r="BZ1318">
        <v>0</v>
      </c>
      <c r="CA1318">
        <v>0</v>
      </c>
      <c r="CC1318">
        <v>0.11350001</v>
      </c>
      <c r="CE1318">
        <v>0.10489999999999999</v>
      </c>
      <c r="CG1318">
        <v>3.4499999000000003E-2</v>
      </c>
      <c r="CJ1318">
        <v>6.0367378999999999E-2</v>
      </c>
      <c r="CS1318">
        <v>0</v>
      </c>
      <c r="CT1318">
        <v>0</v>
      </c>
      <c r="CU1318">
        <v>1</v>
      </c>
      <c r="CV1318">
        <v>0.46270000999999999</v>
      </c>
      <c r="CW1318">
        <v>0</v>
      </c>
      <c r="CX1318">
        <v>0</v>
      </c>
      <c r="CY1318">
        <v>0.2457</v>
      </c>
      <c r="CZ1318">
        <v>0</v>
      </c>
      <c r="DA1318">
        <v>0</v>
      </c>
      <c r="DB1318">
        <v>0.1164</v>
      </c>
      <c r="DC1318">
        <v>0</v>
      </c>
      <c r="DD1318">
        <v>0.17519999999999999</v>
      </c>
      <c r="DE1318">
        <v>0</v>
      </c>
      <c r="DF1318">
        <v>2014</v>
      </c>
      <c r="DG1318">
        <v>0.1338</v>
      </c>
      <c r="DH1318">
        <v>5.0000001000000002E-2</v>
      </c>
      <c r="DI1318">
        <v>8.3800002999999998E-2</v>
      </c>
      <c r="DJ1318">
        <v>0.24600000999999999</v>
      </c>
      <c r="DK1318">
        <v>0.29599999999999999</v>
      </c>
      <c r="DR1318">
        <v>0</v>
      </c>
      <c r="DS1318">
        <v>0</v>
      </c>
      <c r="DT1318">
        <v>0</v>
      </c>
      <c r="DU1318">
        <v>0</v>
      </c>
      <c r="DV1318">
        <v>8090</v>
      </c>
      <c r="DW1318">
        <v>508031.59</v>
      </c>
      <c r="DZ1318">
        <v>62.797477999999998</v>
      </c>
      <c r="EA1318">
        <v>788</v>
      </c>
      <c r="EC1318">
        <v>5824</v>
      </c>
      <c r="ED1318">
        <v>150600.14000000001</v>
      </c>
      <c r="EF1318">
        <v>25.858540999999999</v>
      </c>
      <c r="EG1318">
        <v>4653</v>
      </c>
      <c r="EH1318">
        <v>150600.14000000001</v>
      </c>
      <c r="EN1318">
        <v>246</v>
      </c>
      <c r="EO1318">
        <v>3557.5358999999999</v>
      </c>
      <c r="EP1318">
        <v>925</v>
      </c>
      <c r="ES1318">
        <v>0</v>
      </c>
      <c r="EV1318">
        <v>14702</v>
      </c>
      <c r="EW1318">
        <v>1</v>
      </c>
      <c r="EX1318">
        <v>1</v>
      </c>
      <c r="FB1318">
        <v>1603010</v>
      </c>
      <c r="FI1318">
        <v>1965600</v>
      </c>
      <c r="FN1318">
        <v>-36</v>
      </c>
      <c r="FP1318">
        <v>27738</v>
      </c>
      <c r="FQ1318">
        <v>110094</v>
      </c>
      <c r="FV1318">
        <v>105</v>
      </c>
      <c r="FW1318">
        <v>137937</v>
      </c>
      <c r="FX1318">
        <v>169729</v>
      </c>
      <c r="FZ1318">
        <v>8302</v>
      </c>
      <c r="GA1318">
        <v>21471</v>
      </c>
      <c r="GB1318">
        <v>29773</v>
      </c>
      <c r="GG1318">
        <v>583</v>
      </c>
      <c r="GL1318">
        <v>-5183</v>
      </c>
      <c r="GM1318">
        <v>612</v>
      </c>
      <c r="GN1318">
        <v>-209</v>
      </c>
      <c r="GO1318">
        <v>-173</v>
      </c>
      <c r="GQ1318">
        <v>333242</v>
      </c>
      <c r="GR1318">
        <v>-165521</v>
      </c>
      <c r="GS1318">
        <v>-165521</v>
      </c>
      <c r="HA1318">
        <v>-2464</v>
      </c>
      <c r="HB1318">
        <v>-389</v>
      </c>
      <c r="HD1318">
        <v>-606</v>
      </c>
      <c r="HE1318">
        <v>-168980</v>
      </c>
      <c r="HG1318">
        <v>1959952</v>
      </c>
    </row>
    <row r="1319" spans="1:215" x14ac:dyDescent="0.25">
      <c r="A1319">
        <v>94</v>
      </c>
      <c r="B1319" t="s">
        <v>1197</v>
      </c>
      <c r="C1319">
        <v>2014</v>
      </c>
      <c r="F1319">
        <v>1953</v>
      </c>
      <c r="G1319">
        <v>0</v>
      </c>
      <c r="I1319">
        <v>2</v>
      </c>
      <c r="J1319" t="s">
        <v>649</v>
      </c>
      <c r="K1319" t="s">
        <v>650</v>
      </c>
      <c r="L1319" t="s">
        <v>1198</v>
      </c>
      <c r="M1319">
        <v>1</v>
      </c>
      <c r="N1319" t="s">
        <v>615</v>
      </c>
      <c r="O1319">
        <v>1</v>
      </c>
      <c r="P1319" t="s">
        <v>616</v>
      </c>
      <c r="Q1319" t="s">
        <v>713</v>
      </c>
      <c r="R1319">
        <v>1</v>
      </c>
      <c r="T1319" s="60">
        <v>41820</v>
      </c>
      <c r="U1319" s="60">
        <v>41820</v>
      </c>
      <c r="V1319" s="60">
        <v>41820</v>
      </c>
      <c r="W1319" t="s">
        <v>201</v>
      </c>
      <c r="X1319" t="s">
        <v>744</v>
      </c>
      <c r="Y1319" t="s">
        <v>619</v>
      </c>
      <c r="Z1319">
        <v>3.5000000000000003E-2</v>
      </c>
      <c r="AA1319">
        <v>7.5000002999999996E-2</v>
      </c>
      <c r="AB1319">
        <v>1</v>
      </c>
      <c r="AC1319">
        <v>0</v>
      </c>
      <c r="AD1319">
        <v>4</v>
      </c>
      <c r="AE1319">
        <v>1</v>
      </c>
      <c r="AF1319">
        <v>1</v>
      </c>
      <c r="AG1319">
        <v>25</v>
      </c>
      <c r="AI1319" t="s">
        <v>1200</v>
      </c>
      <c r="AO1319">
        <v>2222200</v>
      </c>
      <c r="AP1319">
        <v>2120700.2999999998</v>
      </c>
      <c r="AQ1319">
        <v>-41955.921999999999</v>
      </c>
      <c r="AR1319">
        <v>0</v>
      </c>
      <c r="AS1319">
        <v>0</v>
      </c>
      <c r="AT1319">
        <v>0</v>
      </c>
      <c r="AU1319">
        <v>1</v>
      </c>
      <c r="AV1319">
        <v>4</v>
      </c>
      <c r="AX1319">
        <v>0</v>
      </c>
      <c r="AY1319">
        <v>0.25</v>
      </c>
      <c r="AZ1319">
        <v>4</v>
      </c>
      <c r="BA1319">
        <v>1</v>
      </c>
      <c r="BB1319">
        <v>0</v>
      </c>
      <c r="BC1319">
        <v>4</v>
      </c>
      <c r="BD1319">
        <v>2</v>
      </c>
      <c r="BE1319">
        <v>1</v>
      </c>
      <c r="BP1319" s="60">
        <v>41820</v>
      </c>
      <c r="BQ1319">
        <v>2120700</v>
      </c>
      <c r="BR1319">
        <v>3614784</v>
      </c>
      <c r="BS1319">
        <v>0.58700001000000002</v>
      </c>
      <c r="BT1319">
        <v>1494084</v>
      </c>
      <c r="BV1319">
        <v>509267</v>
      </c>
      <c r="BW1319">
        <v>110629.38</v>
      </c>
      <c r="BX1319">
        <v>1</v>
      </c>
      <c r="BY1319">
        <v>0</v>
      </c>
      <c r="BZ1319">
        <v>0</v>
      </c>
      <c r="CA1319">
        <v>0</v>
      </c>
      <c r="CC1319">
        <v>0.15880000999999999</v>
      </c>
      <c r="CE1319">
        <v>8.8100000999999997E-2</v>
      </c>
      <c r="CG1319">
        <v>0.11520001000000001</v>
      </c>
      <c r="CJ1319">
        <v>6.0257646999999998E-2</v>
      </c>
      <c r="CS1319">
        <v>0</v>
      </c>
      <c r="CT1319">
        <v>0</v>
      </c>
      <c r="CU1319">
        <v>1</v>
      </c>
      <c r="CV1319">
        <v>0.57340002000000001</v>
      </c>
      <c r="CW1319">
        <v>0.26869999999999999</v>
      </c>
      <c r="CX1319">
        <v>0.1429</v>
      </c>
      <c r="CY1319">
        <v>0.22739999999999999</v>
      </c>
      <c r="CZ1319">
        <v>0</v>
      </c>
      <c r="DA1319">
        <v>0</v>
      </c>
      <c r="DB1319">
        <v>0.1182</v>
      </c>
      <c r="DC1319">
        <v>1.24E-2</v>
      </c>
      <c r="DD1319">
        <v>6.8599998999999995E-2</v>
      </c>
      <c r="DE1319">
        <v>0</v>
      </c>
      <c r="DF1319">
        <v>2016</v>
      </c>
      <c r="DG1319">
        <v>0.14840001</v>
      </c>
      <c r="DH1319">
        <v>5.0000001000000002E-2</v>
      </c>
      <c r="DI1319">
        <v>9.8400003999999999E-2</v>
      </c>
      <c r="DJ1319">
        <v>0.26010000999999999</v>
      </c>
      <c r="DK1319">
        <v>0.31009998999999999</v>
      </c>
      <c r="DR1319">
        <v>0</v>
      </c>
      <c r="DS1319">
        <v>0</v>
      </c>
      <c r="DT1319">
        <v>0</v>
      </c>
      <c r="DU1319">
        <v>0</v>
      </c>
      <c r="DV1319">
        <v>7731</v>
      </c>
      <c r="DW1319">
        <v>509267.25</v>
      </c>
      <c r="DZ1319">
        <v>65.873397999999995</v>
      </c>
      <c r="EA1319">
        <v>816</v>
      </c>
      <c r="EC1319">
        <v>6290</v>
      </c>
      <c r="ED1319">
        <v>189384.17</v>
      </c>
      <c r="EF1319">
        <v>30.108771999999998</v>
      </c>
      <c r="EG1319">
        <v>5080</v>
      </c>
      <c r="EH1319">
        <v>168443.47</v>
      </c>
      <c r="EN1319">
        <v>249</v>
      </c>
      <c r="EO1319">
        <v>3639.5639999999999</v>
      </c>
      <c r="EP1319">
        <v>961</v>
      </c>
      <c r="ES1319">
        <v>0</v>
      </c>
      <c r="EW1319">
        <v>1</v>
      </c>
      <c r="EX1319">
        <v>1</v>
      </c>
      <c r="FN1319">
        <v>17</v>
      </c>
      <c r="FP1319">
        <v>28815</v>
      </c>
      <c r="FQ1319">
        <v>115244</v>
      </c>
      <c r="FV1319">
        <v>160</v>
      </c>
      <c r="FW1319">
        <v>144219</v>
      </c>
      <c r="FX1319">
        <v>270665</v>
      </c>
      <c r="FZ1319">
        <v>5964</v>
      </c>
      <c r="GA1319">
        <v>27971</v>
      </c>
      <c r="GB1319">
        <v>33935</v>
      </c>
      <c r="GG1319">
        <v>-494</v>
      </c>
      <c r="GL1319">
        <v>-5985</v>
      </c>
      <c r="GM1319">
        <v>633</v>
      </c>
      <c r="GN1319">
        <v>-178</v>
      </c>
      <c r="GO1319">
        <v>-195</v>
      </c>
      <c r="GQ1319">
        <v>442795</v>
      </c>
      <c r="GR1319">
        <v>-177447</v>
      </c>
      <c r="GS1319">
        <v>-177447</v>
      </c>
      <c r="HA1319">
        <v>-2192</v>
      </c>
      <c r="HB1319">
        <v>-628</v>
      </c>
      <c r="HD1319">
        <v>-238</v>
      </c>
      <c r="HE1319">
        <v>-180505</v>
      </c>
      <c r="HG1319">
        <v>2222242</v>
      </c>
    </row>
    <row r="1320" spans="1:215" x14ac:dyDescent="0.25">
      <c r="A1320">
        <v>95</v>
      </c>
      <c r="B1320" t="s">
        <v>1201</v>
      </c>
      <c r="C1320">
        <v>2001</v>
      </c>
      <c r="E1320" t="s">
        <v>1202</v>
      </c>
      <c r="F1320">
        <v>1936</v>
      </c>
      <c r="G1320">
        <v>0</v>
      </c>
      <c r="I1320">
        <v>0</v>
      </c>
      <c r="J1320" t="s">
        <v>1203</v>
      </c>
      <c r="K1320" t="s">
        <v>1204</v>
      </c>
      <c r="L1320" t="s">
        <v>1204</v>
      </c>
      <c r="M1320">
        <v>1</v>
      </c>
      <c r="N1320" t="s">
        <v>615</v>
      </c>
      <c r="O1320">
        <v>1</v>
      </c>
      <c r="P1320" t="s">
        <v>616</v>
      </c>
      <c r="Q1320" t="s">
        <v>626</v>
      </c>
      <c r="R1320">
        <v>2</v>
      </c>
      <c r="S1320">
        <v>1</v>
      </c>
      <c r="T1320" s="60">
        <v>37072</v>
      </c>
      <c r="U1320" s="60">
        <v>37072</v>
      </c>
      <c r="V1320" s="60">
        <v>37072</v>
      </c>
      <c r="W1320" t="s">
        <v>201</v>
      </c>
      <c r="X1320" t="s">
        <v>938</v>
      </c>
      <c r="Y1320" t="s">
        <v>627</v>
      </c>
      <c r="Z1320">
        <v>2.9999998999999999E-2</v>
      </c>
      <c r="AA1320">
        <v>8.2500003000000002E-2</v>
      </c>
      <c r="AB1320">
        <v>1</v>
      </c>
      <c r="AC1320">
        <v>0</v>
      </c>
      <c r="AD1320">
        <v>5</v>
      </c>
      <c r="AE1320">
        <v>1</v>
      </c>
      <c r="AF1320">
        <v>3</v>
      </c>
      <c r="AG1320">
        <v>28</v>
      </c>
      <c r="BP1320" s="60">
        <v>37072</v>
      </c>
      <c r="BQ1320">
        <v>6026141.5</v>
      </c>
      <c r="BR1320">
        <v>7768535.5</v>
      </c>
      <c r="BS1320">
        <v>0.77599996000000004</v>
      </c>
      <c r="BT1320">
        <v>1742394.3</v>
      </c>
      <c r="BV1320">
        <v>1287475.8</v>
      </c>
      <c r="BW1320">
        <v>128059.62</v>
      </c>
      <c r="BX1320">
        <v>1</v>
      </c>
      <c r="BY1320">
        <v>0</v>
      </c>
      <c r="BZ1320">
        <v>0</v>
      </c>
      <c r="CA1320">
        <v>0</v>
      </c>
      <c r="CS1320">
        <v>0</v>
      </c>
      <c r="CT1320">
        <v>0</v>
      </c>
      <c r="CU1320">
        <v>0</v>
      </c>
      <c r="CV1320">
        <v>0.71443628999999997</v>
      </c>
      <c r="CW1320">
        <v>0.52462447000000001</v>
      </c>
      <c r="CX1320">
        <v>0.18981184000000001</v>
      </c>
      <c r="CY1320">
        <v>0.2853272</v>
      </c>
      <c r="CZ1320">
        <v>0.27668503</v>
      </c>
      <c r="DA1320">
        <v>8.6421480000000005E-3</v>
      </c>
      <c r="DB1320">
        <v>0</v>
      </c>
      <c r="DC1320">
        <v>2.3653699999999999E-4</v>
      </c>
      <c r="DD1320">
        <v>0</v>
      </c>
      <c r="DE1320">
        <v>0</v>
      </c>
      <c r="DF1320">
        <v>2004</v>
      </c>
      <c r="DG1320">
        <v>0.11135837</v>
      </c>
      <c r="DH1320">
        <v>9.1860048E-2</v>
      </c>
      <c r="DI1320">
        <v>1.949832E-2</v>
      </c>
      <c r="DJ1320">
        <v>0.11995119</v>
      </c>
      <c r="DK1320">
        <v>0.21181124000000001</v>
      </c>
      <c r="DR1320">
        <v>0</v>
      </c>
      <c r="DS1320">
        <v>0</v>
      </c>
      <c r="DT1320">
        <v>0</v>
      </c>
      <c r="DU1320">
        <v>0</v>
      </c>
      <c r="DV1320">
        <v>27686</v>
      </c>
      <c r="DW1320">
        <v>1218359.3</v>
      </c>
      <c r="DZ1320">
        <v>44.006329000000001</v>
      </c>
      <c r="EA1320">
        <v>3192</v>
      </c>
      <c r="EC1320">
        <v>16100</v>
      </c>
      <c r="ED1320">
        <v>363830.22</v>
      </c>
      <c r="EF1320">
        <v>22.59815</v>
      </c>
      <c r="EG1320">
        <v>14007</v>
      </c>
      <c r="EN1320">
        <v>821</v>
      </c>
      <c r="EP1320">
        <v>1272</v>
      </c>
      <c r="ES1320">
        <v>0</v>
      </c>
      <c r="EV1320">
        <v>46978</v>
      </c>
      <c r="EW1320">
        <v>1</v>
      </c>
      <c r="EX1320">
        <v>1</v>
      </c>
      <c r="FB1320">
        <v>3739418.3</v>
      </c>
      <c r="FP1320">
        <v>120115.16</v>
      </c>
      <c r="FQ1320">
        <v>94280.312999999995</v>
      </c>
      <c r="FR1320">
        <v>35365.233999999997</v>
      </c>
      <c r="FS1320">
        <v>972.46100000000001</v>
      </c>
      <c r="FW1320">
        <v>250733.17</v>
      </c>
      <c r="FX1320">
        <v>-833071.88</v>
      </c>
      <c r="FZ1320">
        <v>135380.47</v>
      </c>
      <c r="GA1320">
        <v>29830.011999999999</v>
      </c>
      <c r="GB1320">
        <v>165210.48000000001</v>
      </c>
      <c r="GG1320">
        <v>19179.633000000002</v>
      </c>
      <c r="GL1320">
        <v>-20180.662</v>
      </c>
      <c r="GM1320">
        <v>11975.954</v>
      </c>
      <c r="GN1320">
        <v>-10931.498</v>
      </c>
      <c r="GQ1320">
        <v>-417084.78</v>
      </c>
      <c r="GR1320">
        <v>-365997.06</v>
      </c>
      <c r="GS1320">
        <v>-277319.5</v>
      </c>
      <c r="GU1320">
        <v>-2825.8400999999999</v>
      </c>
      <c r="GX1320">
        <v>-65615.148000000001</v>
      </c>
      <c r="GZ1320">
        <v>-20236.576000000001</v>
      </c>
      <c r="HA1320">
        <v>-6027.2798000000003</v>
      </c>
      <c r="HB1320">
        <v>-2662.5581000000002</v>
      </c>
      <c r="HE1320">
        <v>-374686.91</v>
      </c>
      <c r="HG1320">
        <v>5361678.5</v>
      </c>
    </row>
    <row r="1321" spans="1:215" x14ac:dyDescent="0.25">
      <c r="A1321">
        <v>95</v>
      </c>
      <c r="B1321" t="s">
        <v>1201</v>
      </c>
      <c r="C1321">
        <v>2002</v>
      </c>
      <c r="E1321" t="s">
        <v>1202</v>
      </c>
      <c r="F1321">
        <v>1936</v>
      </c>
      <c r="G1321">
        <v>0</v>
      </c>
      <c r="I1321">
        <v>0</v>
      </c>
      <c r="J1321" t="s">
        <v>1203</v>
      </c>
      <c r="K1321" t="s">
        <v>1204</v>
      </c>
      <c r="L1321" t="s">
        <v>1204</v>
      </c>
      <c r="M1321">
        <v>1</v>
      </c>
      <c r="N1321" t="s">
        <v>615</v>
      </c>
      <c r="O1321">
        <v>1</v>
      </c>
      <c r="P1321" t="s">
        <v>616</v>
      </c>
      <c r="Q1321" t="s">
        <v>626</v>
      </c>
      <c r="R1321">
        <v>2</v>
      </c>
      <c r="S1321">
        <v>1</v>
      </c>
      <c r="T1321" s="60">
        <v>37437</v>
      </c>
      <c r="U1321" s="60">
        <v>37437</v>
      </c>
      <c r="V1321" s="60">
        <v>37437</v>
      </c>
      <c r="W1321" t="s">
        <v>201</v>
      </c>
      <c r="X1321" t="s">
        <v>938</v>
      </c>
      <c r="Y1321" t="s">
        <v>627</v>
      </c>
      <c r="Z1321">
        <v>2.9999998999999999E-2</v>
      </c>
      <c r="AA1321">
        <v>8.2500003000000002E-2</v>
      </c>
      <c r="AB1321">
        <v>1</v>
      </c>
      <c r="AC1321">
        <v>0</v>
      </c>
      <c r="AD1321">
        <v>5</v>
      </c>
      <c r="AE1321">
        <v>1</v>
      </c>
      <c r="AF1321">
        <v>3</v>
      </c>
      <c r="AG1321">
        <v>27</v>
      </c>
      <c r="BP1321" s="60">
        <v>37437</v>
      </c>
      <c r="BQ1321">
        <v>5907680</v>
      </c>
      <c r="BR1321">
        <v>8141130</v>
      </c>
      <c r="BS1321">
        <v>0.72600001000000003</v>
      </c>
      <c r="BT1321">
        <v>2233450.2999999998</v>
      </c>
      <c r="BV1321">
        <v>1378904.4</v>
      </c>
      <c r="BW1321">
        <v>106956.03</v>
      </c>
      <c r="BX1321">
        <v>1</v>
      </c>
      <c r="BY1321">
        <v>0</v>
      </c>
      <c r="BZ1321">
        <v>0</v>
      </c>
      <c r="CA1321">
        <v>0</v>
      </c>
      <c r="CC1321">
        <v>-8.2370563999999993E-2</v>
      </c>
      <c r="CS1321">
        <v>1</v>
      </c>
      <c r="CT1321">
        <v>0</v>
      </c>
      <c r="CU1321">
        <v>0</v>
      </c>
      <c r="CV1321">
        <v>0.72170811999999995</v>
      </c>
      <c r="CW1321">
        <v>0.53560346000000003</v>
      </c>
      <c r="CX1321">
        <v>0.18610466000000001</v>
      </c>
      <c r="CY1321">
        <v>0.27810687000000001</v>
      </c>
      <c r="CZ1321">
        <v>0.26524743000000001</v>
      </c>
      <c r="DA1321">
        <v>1.2859407999999999E-2</v>
      </c>
      <c r="DB1321">
        <v>0</v>
      </c>
      <c r="DC1321">
        <v>1.84978E-4</v>
      </c>
      <c r="DD1321">
        <v>0</v>
      </c>
      <c r="DE1321">
        <v>0</v>
      </c>
      <c r="DF1321">
        <v>2005</v>
      </c>
      <c r="DG1321">
        <v>0.11241157</v>
      </c>
      <c r="DH1321">
        <v>9.1807849999999996E-2</v>
      </c>
      <c r="DI1321">
        <v>2.0603725999999999E-2</v>
      </c>
      <c r="DJ1321">
        <v>0.13422686</v>
      </c>
      <c r="DK1321">
        <v>0.22603471999999999</v>
      </c>
      <c r="DR1321">
        <v>0</v>
      </c>
      <c r="DS1321">
        <v>0</v>
      </c>
      <c r="DT1321">
        <v>0</v>
      </c>
      <c r="DU1321">
        <v>0</v>
      </c>
      <c r="DV1321">
        <v>28505</v>
      </c>
      <c r="DW1321">
        <v>1298291</v>
      </c>
      <c r="DZ1321">
        <v>45.546078000000001</v>
      </c>
      <c r="EA1321">
        <v>2611</v>
      </c>
      <c r="EC1321">
        <v>16737</v>
      </c>
      <c r="ED1321">
        <v>398389.28</v>
      </c>
      <c r="EF1321">
        <v>23.802907999999999</v>
      </c>
      <c r="EG1321">
        <v>14533</v>
      </c>
      <c r="EN1321">
        <v>841</v>
      </c>
      <c r="EP1321">
        <v>1363</v>
      </c>
      <c r="ES1321">
        <v>0</v>
      </c>
      <c r="EV1321">
        <v>47853</v>
      </c>
      <c r="EW1321">
        <v>1</v>
      </c>
      <c r="EX1321">
        <v>1</v>
      </c>
      <c r="FB1321">
        <v>4102140.8</v>
      </c>
      <c r="FP1321">
        <v>123331.86</v>
      </c>
      <c r="FQ1321">
        <v>77350.741999999998</v>
      </c>
      <c r="FR1321">
        <v>30763.338</v>
      </c>
      <c r="FS1321">
        <v>506.89999</v>
      </c>
      <c r="FW1321">
        <v>231952.84</v>
      </c>
      <c r="FX1321">
        <v>-580968.5</v>
      </c>
      <c r="FZ1321">
        <v>102208.52</v>
      </c>
      <c r="GA1321">
        <v>33313.675999999999</v>
      </c>
      <c r="GB1321">
        <v>135522.19</v>
      </c>
      <c r="GG1321">
        <v>17056.721000000001</v>
      </c>
      <c r="GL1321">
        <v>-15590.226000000001</v>
      </c>
      <c r="GM1321">
        <v>11816.332</v>
      </c>
      <c r="GN1321">
        <v>-9557.5830000000005</v>
      </c>
      <c r="GP1321">
        <v>76.908996999999999</v>
      </c>
      <c r="GQ1321">
        <v>-209691.34</v>
      </c>
      <c r="GR1321">
        <v>-398970.31</v>
      </c>
      <c r="GS1321">
        <v>-301800.15999999997</v>
      </c>
      <c r="GU1321">
        <v>-2651.7970999999998</v>
      </c>
      <c r="GX1321">
        <v>-72195.531000000003</v>
      </c>
      <c r="GZ1321">
        <v>-22322.807000000001</v>
      </c>
      <c r="HA1321">
        <v>-4599.7510000000002</v>
      </c>
      <c r="HB1321">
        <v>-3448.2991000000002</v>
      </c>
      <c r="HE1321">
        <v>-407018.34</v>
      </c>
      <c r="HG1321">
        <v>4744968.5</v>
      </c>
    </row>
    <row r="1322" spans="1:215" x14ac:dyDescent="0.25">
      <c r="A1322">
        <v>95</v>
      </c>
      <c r="B1322" t="s">
        <v>1201</v>
      </c>
      <c r="C1322">
        <v>2003</v>
      </c>
      <c r="E1322" t="s">
        <v>1202</v>
      </c>
      <c r="F1322">
        <v>1936</v>
      </c>
      <c r="G1322">
        <v>0</v>
      </c>
      <c r="I1322">
        <v>0</v>
      </c>
      <c r="J1322" t="s">
        <v>1203</v>
      </c>
      <c r="K1322" t="s">
        <v>1204</v>
      </c>
      <c r="L1322" t="s">
        <v>1204</v>
      </c>
      <c r="M1322">
        <v>1</v>
      </c>
      <c r="N1322" t="s">
        <v>615</v>
      </c>
      <c r="O1322">
        <v>1</v>
      </c>
      <c r="P1322" t="s">
        <v>616</v>
      </c>
      <c r="Q1322" t="s">
        <v>626</v>
      </c>
      <c r="R1322">
        <v>2</v>
      </c>
      <c r="S1322">
        <v>1</v>
      </c>
      <c r="T1322" s="60">
        <v>37802</v>
      </c>
      <c r="U1322" s="60">
        <v>37802</v>
      </c>
      <c r="V1322" s="60">
        <v>37802</v>
      </c>
      <c r="W1322" t="s">
        <v>201</v>
      </c>
      <c r="X1322" t="s">
        <v>938</v>
      </c>
      <c r="Y1322" t="s">
        <v>627</v>
      </c>
      <c r="Z1322">
        <v>2.9999998999999999E-2</v>
      </c>
      <c r="AA1322">
        <v>8.2500003000000002E-2</v>
      </c>
      <c r="AB1322">
        <v>1</v>
      </c>
      <c r="AC1322">
        <v>0</v>
      </c>
      <c r="AD1322">
        <v>5</v>
      </c>
      <c r="AE1322">
        <v>1</v>
      </c>
      <c r="AF1322">
        <v>3</v>
      </c>
      <c r="AG1322">
        <v>26</v>
      </c>
      <c r="BP1322" s="60">
        <v>37802</v>
      </c>
      <c r="BQ1322">
        <v>5695358.5</v>
      </c>
      <c r="BR1322">
        <v>8858979</v>
      </c>
      <c r="BS1322">
        <v>0.64300000999999996</v>
      </c>
      <c r="BT1322">
        <v>3163621</v>
      </c>
      <c r="BV1322">
        <v>1440744.6</v>
      </c>
      <c r="BW1322">
        <v>138888.67000000001</v>
      </c>
      <c r="BX1322">
        <v>1</v>
      </c>
      <c r="BY1322">
        <v>0</v>
      </c>
      <c r="BZ1322">
        <v>0</v>
      </c>
      <c r="CA1322">
        <v>0</v>
      </c>
      <c r="CC1322">
        <v>3.9000000999999999E-2</v>
      </c>
      <c r="CE1322">
        <v>-5.4000000999999999E-2</v>
      </c>
      <c r="CG1322">
        <v>4.0000000000000001E-3</v>
      </c>
      <c r="CS1322">
        <v>0</v>
      </c>
      <c r="CT1322">
        <v>0</v>
      </c>
      <c r="CU1322">
        <v>0</v>
      </c>
      <c r="CV1322">
        <v>0.69</v>
      </c>
      <c r="CW1322">
        <v>0.47</v>
      </c>
      <c r="CX1322">
        <v>0.22</v>
      </c>
      <c r="CY1322">
        <v>0.23</v>
      </c>
      <c r="CZ1322">
        <v>0</v>
      </c>
      <c r="DA1322">
        <v>0</v>
      </c>
      <c r="DB1322">
        <v>0</v>
      </c>
      <c r="DC1322">
        <v>2.9999998999999999E-2</v>
      </c>
      <c r="DD1322">
        <v>5.0000001000000002E-2</v>
      </c>
      <c r="DE1322">
        <v>0</v>
      </c>
      <c r="DF1322">
        <v>2006</v>
      </c>
      <c r="DG1322">
        <v>0.13744419999999999</v>
      </c>
      <c r="DH1322">
        <v>9.1844841999999996E-2</v>
      </c>
      <c r="DI1322">
        <v>4.5599344999999999E-2</v>
      </c>
      <c r="DJ1322">
        <v>0.18726905999999999</v>
      </c>
      <c r="DK1322">
        <v>0.27911388999999998</v>
      </c>
      <c r="DR1322">
        <v>0</v>
      </c>
      <c r="DS1322">
        <v>0</v>
      </c>
      <c r="DT1322">
        <v>0</v>
      </c>
      <c r="DU1322">
        <v>0</v>
      </c>
      <c r="DV1322">
        <v>27691</v>
      </c>
      <c r="DW1322">
        <v>1357638.5</v>
      </c>
      <c r="DZ1322">
        <v>49.028148999999999</v>
      </c>
      <c r="EA1322">
        <v>3280</v>
      </c>
      <c r="EC1322">
        <v>17102</v>
      </c>
      <c r="ED1322">
        <v>430742.56</v>
      </c>
      <c r="EF1322">
        <v>25.186678000000001</v>
      </c>
      <c r="EG1322">
        <v>14859</v>
      </c>
      <c r="EN1322">
        <v>858</v>
      </c>
      <c r="EP1322">
        <v>1385</v>
      </c>
      <c r="ES1322">
        <v>0</v>
      </c>
      <c r="EV1322">
        <v>48073</v>
      </c>
      <c r="EW1322">
        <v>1</v>
      </c>
      <c r="EX1322">
        <v>1</v>
      </c>
      <c r="FB1322">
        <v>4461281.5</v>
      </c>
      <c r="FP1322">
        <v>129365.3</v>
      </c>
      <c r="FQ1322">
        <v>102283.91</v>
      </c>
      <c r="FR1322">
        <v>38242.690999999999</v>
      </c>
      <c r="FS1322">
        <v>1254.432</v>
      </c>
      <c r="FW1322">
        <v>271146.34000000003</v>
      </c>
      <c r="FX1322">
        <v>12761.77</v>
      </c>
      <c r="FZ1322">
        <v>80744.406000000003</v>
      </c>
      <c r="GA1322">
        <v>38778.695</v>
      </c>
      <c r="GB1322">
        <v>119523.1</v>
      </c>
      <c r="GG1322">
        <v>14373.078</v>
      </c>
      <c r="GL1322">
        <v>-20313.580000000002</v>
      </c>
      <c r="GM1322">
        <v>6485.6440000000002</v>
      </c>
      <c r="GN1322">
        <v>-4943.5429999999997</v>
      </c>
      <c r="GP1322">
        <v>49.605998999999997</v>
      </c>
      <c r="GQ1322">
        <v>399082.41</v>
      </c>
      <c r="GR1322">
        <v>-432180.59</v>
      </c>
      <c r="GS1322">
        <v>-326118.75</v>
      </c>
      <c r="GU1322">
        <v>-2317.2649000000001</v>
      </c>
      <c r="GX1322">
        <v>-79724.968999999997</v>
      </c>
      <c r="GZ1322">
        <v>-24019.605</v>
      </c>
      <c r="HA1322">
        <v>-5277.2440999999999</v>
      </c>
      <c r="HB1322">
        <v>-4340.4970999999996</v>
      </c>
      <c r="HE1322">
        <v>-441798.31</v>
      </c>
      <c r="HG1322">
        <v>4702253</v>
      </c>
    </row>
    <row r="1323" spans="1:215" x14ac:dyDescent="0.25">
      <c r="A1323">
        <v>95</v>
      </c>
      <c r="B1323" t="s">
        <v>1201</v>
      </c>
      <c r="C1323">
        <v>2004</v>
      </c>
      <c r="E1323" t="s">
        <v>1202</v>
      </c>
      <c r="F1323">
        <v>1936</v>
      </c>
      <c r="G1323">
        <v>0</v>
      </c>
      <c r="I1323">
        <v>0</v>
      </c>
      <c r="J1323" t="s">
        <v>1203</v>
      </c>
      <c r="K1323" t="s">
        <v>1204</v>
      </c>
      <c r="L1323" t="s">
        <v>1204</v>
      </c>
      <c r="M1323">
        <v>1</v>
      </c>
      <c r="N1323" t="s">
        <v>615</v>
      </c>
      <c r="O1323">
        <v>1</v>
      </c>
      <c r="P1323" t="s">
        <v>616</v>
      </c>
      <c r="Q1323" t="s">
        <v>626</v>
      </c>
      <c r="R1323">
        <v>2</v>
      </c>
      <c r="S1323">
        <v>1</v>
      </c>
      <c r="T1323" s="60">
        <v>38168</v>
      </c>
      <c r="U1323" s="60">
        <v>38168</v>
      </c>
      <c r="V1323" s="60">
        <v>38168</v>
      </c>
      <c r="W1323" t="s">
        <v>201</v>
      </c>
      <c r="X1323" t="s">
        <v>938</v>
      </c>
      <c r="Y1323" t="s">
        <v>627</v>
      </c>
      <c r="Z1323">
        <v>2.9999998999999999E-2</v>
      </c>
      <c r="AA1323">
        <v>8.2500003000000002E-2</v>
      </c>
      <c r="AB1323">
        <v>1</v>
      </c>
      <c r="AC1323">
        <v>0</v>
      </c>
      <c r="AD1323">
        <v>5</v>
      </c>
      <c r="AE1323">
        <v>1</v>
      </c>
      <c r="AF1323">
        <v>3</v>
      </c>
      <c r="AG1323">
        <v>25</v>
      </c>
      <c r="BP1323" s="60">
        <v>38168</v>
      </c>
      <c r="BQ1323">
        <v>5543427.5</v>
      </c>
      <c r="BR1323">
        <v>9328983</v>
      </c>
      <c r="BS1323">
        <v>0.59400003999999995</v>
      </c>
      <c r="BT1323">
        <v>3785555.8</v>
      </c>
      <c r="BV1323">
        <v>1472620.1</v>
      </c>
      <c r="BW1323">
        <v>171405.09</v>
      </c>
      <c r="BX1323">
        <v>1</v>
      </c>
      <c r="BY1323">
        <v>0</v>
      </c>
      <c r="BZ1323">
        <v>0</v>
      </c>
      <c r="CA1323">
        <v>0</v>
      </c>
      <c r="CC1323">
        <v>0.19499999000000001</v>
      </c>
      <c r="CE1323">
        <v>4.3999999999999997E-2</v>
      </c>
      <c r="CG1323">
        <v>0.02</v>
      </c>
      <c r="CS1323">
        <v>0</v>
      </c>
      <c r="CT1323">
        <v>0</v>
      </c>
      <c r="CU1323">
        <v>0</v>
      </c>
      <c r="CV1323">
        <v>0.67500000999999998</v>
      </c>
      <c r="CW1323">
        <v>0.44900000000000001</v>
      </c>
      <c r="CX1323">
        <v>0.22600001</v>
      </c>
      <c r="CY1323">
        <v>0.24399999999999999</v>
      </c>
      <c r="CZ1323">
        <v>0</v>
      </c>
      <c r="DA1323">
        <v>0</v>
      </c>
      <c r="DB1323">
        <v>3.0000000000000001E-3</v>
      </c>
      <c r="DC1323">
        <v>2.4E-2</v>
      </c>
      <c r="DD1323">
        <v>5.4000000999999999E-2</v>
      </c>
      <c r="DE1323">
        <v>0</v>
      </c>
      <c r="DF1323">
        <v>2007</v>
      </c>
      <c r="DG1323">
        <v>0.10711356</v>
      </c>
      <c r="DH1323">
        <v>9.1913216000000006E-2</v>
      </c>
      <c r="DI1323">
        <v>1.520033E-2</v>
      </c>
      <c r="DJ1323">
        <v>0.19129652</v>
      </c>
      <c r="DK1323">
        <v>0.28320973999999999</v>
      </c>
      <c r="DR1323">
        <v>0</v>
      </c>
      <c r="DS1323">
        <v>0</v>
      </c>
      <c r="DT1323">
        <v>0</v>
      </c>
      <c r="DU1323">
        <v>0</v>
      </c>
      <c r="DV1323">
        <v>27513</v>
      </c>
      <c r="DW1323">
        <v>1385638.4</v>
      </c>
      <c r="DZ1323">
        <v>50.363041000000003</v>
      </c>
      <c r="EA1323">
        <v>3994</v>
      </c>
      <c r="EC1323">
        <v>17853</v>
      </c>
      <c r="ED1323">
        <v>479426.72</v>
      </c>
      <c r="EF1323">
        <v>26.854126000000001</v>
      </c>
      <c r="EG1323">
        <v>15526</v>
      </c>
      <c r="EN1323">
        <v>878</v>
      </c>
      <c r="EP1323">
        <v>1449</v>
      </c>
      <c r="ES1323">
        <v>0</v>
      </c>
      <c r="EV1323">
        <v>49360</v>
      </c>
      <c r="EW1323">
        <v>1</v>
      </c>
      <c r="EX1323">
        <v>1</v>
      </c>
      <c r="FB1323">
        <v>4461281.5</v>
      </c>
      <c r="FP1323">
        <v>134023.20000000001</v>
      </c>
      <c r="FQ1323">
        <v>128029.55</v>
      </c>
      <c r="FR1323">
        <v>45039.277000000002</v>
      </c>
      <c r="FS1323">
        <v>897.83600000000001</v>
      </c>
      <c r="FW1323">
        <v>307989.88</v>
      </c>
      <c r="FX1323">
        <v>740815.13</v>
      </c>
      <c r="FZ1323">
        <v>62532.934000000001</v>
      </c>
      <c r="GA1323">
        <v>35053.695</v>
      </c>
      <c r="GB1323">
        <v>97586.625</v>
      </c>
      <c r="GG1323">
        <v>41226.398000000001</v>
      </c>
      <c r="GL1323">
        <v>-12224.707</v>
      </c>
      <c r="GM1323">
        <v>5605.1709000000001</v>
      </c>
      <c r="GN1323">
        <v>-4203.6421</v>
      </c>
      <c r="GP1323">
        <v>27.329000000000001</v>
      </c>
      <c r="GQ1323">
        <v>1176822.1000000001</v>
      </c>
      <c r="GR1323">
        <v>-479011.56</v>
      </c>
      <c r="GS1323">
        <v>-357334.44</v>
      </c>
      <c r="GU1323">
        <v>-3164.6001000000001</v>
      </c>
      <c r="GX1323">
        <v>-92141.218999999997</v>
      </c>
      <c r="GZ1323">
        <v>-26371.300999999999</v>
      </c>
      <c r="HA1323">
        <v>-6421.5429999999997</v>
      </c>
      <c r="HB1323">
        <v>-4738.3627999999999</v>
      </c>
      <c r="HE1323">
        <v>-490171.47</v>
      </c>
      <c r="HG1323">
        <v>5388903.5</v>
      </c>
    </row>
    <row r="1324" spans="1:215" x14ac:dyDescent="0.25">
      <c r="A1324">
        <v>95</v>
      </c>
      <c r="B1324" t="s">
        <v>1201</v>
      </c>
      <c r="C1324">
        <v>2005</v>
      </c>
      <c r="E1324" t="s">
        <v>1202</v>
      </c>
      <c r="F1324">
        <v>1936</v>
      </c>
      <c r="G1324">
        <v>0</v>
      </c>
      <c r="I1324">
        <v>0</v>
      </c>
      <c r="J1324" t="s">
        <v>1203</v>
      </c>
      <c r="K1324" t="s">
        <v>1204</v>
      </c>
      <c r="L1324" t="s">
        <v>1204</v>
      </c>
      <c r="M1324">
        <v>1</v>
      </c>
      <c r="N1324" t="s">
        <v>615</v>
      </c>
      <c r="O1324">
        <v>1</v>
      </c>
      <c r="P1324" t="s">
        <v>616</v>
      </c>
      <c r="Q1324" t="s">
        <v>626</v>
      </c>
      <c r="R1324">
        <v>2</v>
      </c>
      <c r="S1324">
        <v>1</v>
      </c>
      <c r="T1324" s="60">
        <v>38533</v>
      </c>
      <c r="U1324" s="60">
        <v>38533</v>
      </c>
      <c r="V1324" s="60">
        <v>38533</v>
      </c>
      <c r="W1324" t="s">
        <v>201</v>
      </c>
      <c r="X1324" t="s">
        <v>938</v>
      </c>
      <c r="Y1324" t="s">
        <v>627</v>
      </c>
      <c r="Z1324">
        <v>2.9999998999999999E-2</v>
      </c>
      <c r="AA1324">
        <v>8.2500003000000002E-2</v>
      </c>
      <c r="AB1324">
        <v>1</v>
      </c>
      <c r="AC1324">
        <v>0</v>
      </c>
      <c r="AD1324">
        <v>5</v>
      </c>
      <c r="AE1324">
        <v>1</v>
      </c>
      <c r="AF1324">
        <v>3</v>
      </c>
      <c r="AG1324">
        <v>24</v>
      </c>
      <c r="BP1324" s="60">
        <v>38533</v>
      </c>
      <c r="BQ1324">
        <v>5444368.5</v>
      </c>
      <c r="BR1324">
        <v>9762675</v>
      </c>
      <c r="BS1324">
        <v>0.55799997000000001</v>
      </c>
      <c r="BT1324">
        <v>4318306.5</v>
      </c>
      <c r="BV1324">
        <v>1504526</v>
      </c>
      <c r="BW1324">
        <v>187928.91</v>
      </c>
      <c r="BX1324">
        <v>1</v>
      </c>
      <c r="BY1324">
        <v>0</v>
      </c>
      <c r="BZ1324">
        <v>0</v>
      </c>
      <c r="CA1324">
        <v>0</v>
      </c>
      <c r="CC1324">
        <v>0.122</v>
      </c>
      <c r="CE1324">
        <v>0.11600000000000001</v>
      </c>
      <c r="CG1324">
        <v>2.5000000000000001E-2</v>
      </c>
      <c r="CS1324">
        <v>0</v>
      </c>
      <c r="CT1324">
        <v>0</v>
      </c>
      <c r="CU1324">
        <v>0</v>
      </c>
      <c r="CV1324">
        <v>0.66500002000000003</v>
      </c>
      <c r="CW1324">
        <v>0.44700000000000001</v>
      </c>
      <c r="CX1324">
        <v>0.21799999</v>
      </c>
      <c r="CY1324">
        <v>0.23699999999999999</v>
      </c>
      <c r="CZ1324">
        <v>0</v>
      </c>
      <c r="DA1324">
        <v>0</v>
      </c>
      <c r="DB1324">
        <v>2E-3</v>
      </c>
      <c r="DC1324">
        <v>3.5999997999999998E-2</v>
      </c>
      <c r="DD1324">
        <v>5.9999998999999998E-2</v>
      </c>
      <c r="DE1324">
        <v>0</v>
      </c>
      <c r="DF1324">
        <v>2008</v>
      </c>
      <c r="DG1324">
        <v>0.10715272000000001</v>
      </c>
      <c r="DH1324">
        <v>9.1976746999999998E-2</v>
      </c>
      <c r="DI1324">
        <v>1.5175968999999999E-2</v>
      </c>
      <c r="DJ1324">
        <v>0.21510156999999999</v>
      </c>
      <c r="DK1324">
        <v>0.30707830000000003</v>
      </c>
      <c r="DR1324">
        <v>0</v>
      </c>
      <c r="DS1324">
        <v>0</v>
      </c>
      <c r="DT1324">
        <v>0</v>
      </c>
      <c r="DU1324">
        <v>0</v>
      </c>
      <c r="DV1324">
        <v>27258</v>
      </c>
      <c r="DW1324">
        <v>1416119.3</v>
      </c>
      <c r="DZ1324">
        <v>51.952427</v>
      </c>
      <c r="EA1324">
        <v>4358</v>
      </c>
      <c r="EC1324">
        <v>18458</v>
      </c>
      <c r="ED1324">
        <v>519475.81</v>
      </c>
      <c r="EF1324">
        <v>28.143667000000001</v>
      </c>
      <c r="EG1324">
        <v>16036</v>
      </c>
      <c r="EN1324">
        <v>920</v>
      </c>
      <c r="EP1324">
        <v>1502</v>
      </c>
      <c r="ES1324">
        <v>0</v>
      </c>
      <c r="EV1324">
        <v>50074</v>
      </c>
      <c r="EW1324">
        <v>1</v>
      </c>
      <c r="EX1324">
        <v>1</v>
      </c>
      <c r="FB1324">
        <v>5419811.5</v>
      </c>
      <c r="FP1324">
        <v>133294.09</v>
      </c>
      <c r="FQ1324">
        <v>140881.25</v>
      </c>
      <c r="FR1324">
        <v>48834.754000000001</v>
      </c>
      <c r="FS1324">
        <v>1391.578</v>
      </c>
      <c r="FW1324">
        <v>324401.65999999997</v>
      </c>
      <c r="FX1324">
        <v>445390.44</v>
      </c>
      <c r="FZ1324">
        <v>72947.297000000006</v>
      </c>
      <c r="GA1324">
        <v>59764.074000000001</v>
      </c>
      <c r="GB1324">
        <v>132711.38</v>
      </c>
      <c r="GG1324">
        <v>48286.391000000003</v>
      </c>
      <c r="GL1324">
        <v>-18961.065999999999</v>
      </c>
      <c r="GM1324">
        <v>17542.062999999998</v>
      </c>
      <c r="GN1324">
        <v>-15841.653</v>
      </c>
      <c r="GP1324">
        <v>24.177</v>
      </c>
      <c r="GQ1324">
        <v>933553.38</v>
      </c>
      <c r="GR1324">
        <v>-520071.56</v>
      </c>
      <c r="GS1324">
        <v>-393869</v>
      </c>
      <c r="GU1324">
        <v>-2562.9340999999999</v>
      </c>
      <c r="GX1324">
        <v>-96152.766000000003</v>
      </c>
      <c r="GZ1324">
        <v>-27486.857</v>
      </c>
      <c r="HA1324">
        <v>-9158.0156000000006</v>
      </c>
      <c r="HB1324">
        <v>-5390.3168999999998</v>
      </c>
      <c r="HE1324">
        <v>-534619.88</v>
      </c>
      <c r="HG1324">
        <v>5787837</v>
      </c>
    </row>
    <row r="1325" spans="1:215" x14ac:dyDescent="0.25">
      <c r="A1325">
        <v>95</v>
      </c>
      <c r="B1325" t="s">
        <v>1201</v>
      </c>
      <c r="C1325">
        <v>2006</v>
      </c>
      <c r="E1325" t="s">
        <v>1202</v>
      </c>
      <c r="F1325">
        <v>1936</v>
      </c>
      <c r="G1325">
        <v>0</v>
      </c>
      <c r="I1325">
        <v>0</v>
      </c>
      <c r="J1325" t="s">
        <v>1203</v>
      </c>
      <c r="K1325" t="s">
        <v>1204</v>
      </c>
      <c r="L1325" t="s">
        <v>1204</v>
      </c>
      <c r="M1325">
        <v>1</v>
      </c>
      <c r="N1325" t="s">
        <v>615</v>
      </c>
      <c r="O1325">
        <v>1</v>
      </c>
      <c r="P1325" t="s">
        <v>616</v>
      </c>
      <c r="Q1325" t="s">
        <v>626</v>
      </c>
      <c r="R1325">
        <v>2</v>
      </c>
      <c r="S1325">
        <v>1</v>
      </c>
      <c r="T1325" s="60">
        <v>38898</v>
      </c>
      <c r="U1325" s="60">
        <v>38898</v>
      </c>
      <c r="V1325" s="60">
        <v>38898</v>
      </c>
      <c r="W1325" t="s">
        <v>201</v>
      </c>
      <c r="X1325" t="s">
        <v>938</v>
      </c>
      <c r="Y1325" t="s">
        <v>627</v>
      </c>
      <c r="Z1325">
        <v>2.9999998999999999E-2</v>
      </c>
      <c r="AA1325">
        <v>8.2500003000000002E-2</v>
      </c>
      <c r="AB1325">
        <v>1</v>
      </c>
      <c r="AC1325">
        <v>0</v>
      </c>
      <c r="AD1325">
        <v>5</v>
      </c>
      <c r="AE1325">
        <v>1</v>
      </c>
      <c r="AF1325">
        <v>3</v>
      </c>
      <c r="AG1325">
        <v>23</v>
      </c>
      <c r="BP1325" s="60">
        <v>38898</v>
      </c>
      <c r="BQ1325">
        <v>5651065.5</v>
      </c>
      <c r="BR1325">
        <v>10575851</v>
      </c>
      <c r="BS1325">
        <v>0.53400004000000001</v>
      </c>
      <c r="BT1325">
        <v>4924785.5</v>
      </c>
      <c r="BV1325">
        <v>1559965.9</v>
      </c>
      <c r="BW1325">
        <v>229586.17</v>
      </c>
      <c r="BX1325">
        <v>1</v>
      </c>
      <c r="BY1325">
        <v>0</v>
      </c>
      <c r="BZ1325">
        <v>0</v>
      </c>
      <c r="CA1325">
        <v>0</v>
      </c>
      <c r="CC1325">
        <v>0.126</v>
      </c>
      <c r="CE1325">
        <v>0.14599999999999999</v>
      </c>
      <c r="CG1325">
        <v>7.5000002999999996E-2</v>
      </c>
      <c r="CS1325">
        <v>0</v>
      </c>
      <c r="CT1325">
        <v>0</v>
      </c>
      <c r="CU1325">
        <v>0</v>
      </c>
      <c r="CV1325">
        <v>0.63</v>
      </c>
      <c r="CW1325">
        <v>0.41</v>
      </c>
      <c r="CX1325">
        <v>0.22</v>
      </c>
      <c r="CY1325">
        <v>0.23999999</v>
      </c>
      <c r="CZ1325">
        <v>0</v>
      </c>
      <c r="DA1325">
        <v>0</v>
      </c>
      <c r="DB1325">
        <v>3.9999999000000001E-2</v>
      </c>
      <c r="DC1325">
        <v>2.9999998999999999E-2</v>
      </c>
      <c r="DD1325">
        <v>5.9999998999999998E-2</v>
      </c>
      <c r="DE1325">
        <v>0</v>
      </c>
      <c r="DF1325">
        <v>2009</v>
      </c>
      <c r="DG1325">
        <v>0.11216350999999999</v>
      </c>
      <c r="DH1325">
        <v>9.1899067000000001E-2</v>
      </c>
      <c r="DI1325">
        <v>2.0264449E-2</v>
      </c>
      <c r="DJ1325">
        <v>0.23417515</v>
      </c>
      <c r="DK1325">
        <v>0.32607420999999998</v>
      </c>
      <c r="DR1325">
        <v>0</v>
      </c>
      <c r="DS1325">
        <v>0</v>
      </c>
      <c r="DT1325">
        <v>0</v>
      </c>
      <c r="DU1325">
        <v>0</v>
      </c>
      <c r="DV1325">
        <v>27160</v>
      </c>
      <c r="DW1325">
        <v>1471065.5</v>
      </c>
      <c r="DZ1325">
        <v>54.162941000000004</v>
      </c>
      <c r="EA1325">
        <v>4589</v>
      </c>
      <c r="EC1325">
        <v>19274</v>
      </c>
      <c r="ED1325">
        <v>556936.63</v>
      </c>
      <c r="EF1325">
        <v>28.895745999999999</v>
      </c>
      <c r="EG1325">
        <v>16869</v>
      </c>
      <c r="EN1325">
        <v>932</v>
      </c>
      <c r="EP1325">
        <v>1473</v>
      </c>
      <c r="ES1325">
        <v>0</v>
      </c>
      <c r="EV1325">
        <v>51023</v>
      </c>
      <c r="EW1325">
        <v>1</v>
      </c>
      <c r="EX1325">
        <v>1</v>
      </c>
      <c r="FB1325">
        <v>5930487.5</v>
      </c>
      <c r="FP1325">
        <v>141191.64000000001</v>
      </c>
      <c r="FQ1325">
        <v>176839.17</v>
      </c>
      <c r="FR1325">
        <v>54537.733999999997</v>
      </c>
      <c r="FS1325">
        <v>1381.1949</v>
      </c>
      <c r="FW1325">
        <v>373949.75</v>
      </c>
      <c r="FX1325">
        <v>486453.97</v>
      </c>
      <c r="FZ1325">
        <v>76186.906000000003</v>
      </c>
      <c r="GA1325">
        <v>75104.608999999997</v>
      </c>
      <c r="GB1325">
        <v>151291.51999999999</v>
      </c>
      <c r="GG1325">
        <v>55145.004000000001</v>
      </c>
      <c r="GL1325">
        <v>-26173.607</v>
      </c>
      <c r="GM1325">
        <v>22975.42</v>
      </c>
      <c r="GN1325">
        <v>-20621.697</v>
      </c>
      <c r="GP1325">
        <v>49.675998999999997</v>
      </c>
      <c r="GQ1325">
        <v>1043070.1</v>
      </c>
      <c r="GR1325">
        <v>-559522.88</v>
      </c>
      <c r="GS1325">
        <v>-422202.91</v>
      </c>
      <c r="GU1325">
        <v>-2586.5149000000001</v>
      </c>
      <c r="GX1325">
        <v>-106760.82</v>
      </c>
      <c r="GZ1325">
        <v>-27972.636999999999</v>
      </c>
      <c r="HA1325">
        <v>-8196.4434000000001</v>
      </c>
      <c r="HB1325">
        <v>-6066.4561000000003</v>
      </c>
      <c r="HE1325">
        <v>-573785.75</v>
      </c>
      <c r="HG1325">
        <v>6257121</v>
      </c>
    </row>
    <row r="1326" spans="1:215" x14ac:dyDescent="0.25">
      <c r="A1326">
        <v>95</v>
      </c>
      <c r="B1326" t="s">
        <v>1201</v>
      </c>
      <c r="C1326">
        <v>2007</v>
      </c>
      <c r="E1326" t="s">
        <v>1202</v>
      </c>
      <c r="F1326">
        <v>1936</v>
      </c>
      <c r="G1326">
        <v>0</v>
      </c>
      <c r="I1326">
        <v>0</v>
      </c>
      <c r="J1326" t="s">
        <v>1203</v>
      </c>
      <c r="K1326" t="s">
        <v>1204</v>
      </c>
      <c r="L1326" t="s">
        <v>1204</v>
      </c>
      <c r="M1326">
        <v>1</v>
      </c>
      <c r="N1326" t="s">
        <v>615</v>
      </c>
      <c r="O1326">
        <v>1</v>
      </c>
      <c r="P1326" t="s">
        <v>616</v>
      </c>
      <c r="Q1326" t="s">
        <v>626</v>
      </c>
      <c r="R1326">
        <v>2</v>
      </c>
      <c r="S1326">
        <v>1</v>
      </c>
      <c r="T1326" s="60">
        <v>39263</v>
      </c>
      <c r="U1326" s="60">
        <v>39263</v>
      </c>
      <c r="V1326" s="60">
        <v>39263</v>
      </c>
      <c r="W1326" t="s">
        <v>201</v>
      </c>
      <c r="X1326" t="s">
        <v>848</v>
      </c>
      <c r="Y1326" t="s">
        <v>627</v>
      </c>
      <c r="Z1326">
        <v>2.9999998999999999E-2</v>
      </c>
      <c r="AA1326">
        <v>8.2500003000000002E-2</v>
      </c>
      <c r="AB1326">
        <v>1</v>
      </c>
      <c r="AC1326">
        <v>0</v>
      </c>
      <c r="AD1326">
        <v>5</v>
      </c>
      <c r="AE1326">
        <v>1</v>
      </c>
      <c r="AF1326">
        <v>3</v>
      </c>
      <c r="AG1326">
        <v>22</v>
      </c>
      <c r="BP1326" s="60">
        <v>39263</v>
      </c>
      <c r="BQ1326">
        <v>6231410</v>
      </c>
      <c r="BR1326">
        <v>11083014</v>
      </c>
      <c r="BS1326">
        <v>0.56200004000000003</v>
      </c>
      <c r="BT1326">
        <v>4851604</v>
      </c>
      <c r="BV1326">
        <v>1619417.1</v>
      </c>
      <c r="BW1326">
        <v>298247.21999999997</v>
      </c>
      <c r="BX1326">
        <v>1</v>
      </c>
      <c r="BY1326">
        <v>0</v>
      </c>
      <c r="BZ1326">
        <v>0</v>
      </c>
      <c r="CA1326">
        <v>0</v>
      </c>
      <c r="CC1326">
        <v>0.15840000000000001</v>
      </c>
      <c r="CE1326">
        <v>0.1331</v>
      </c>
      <c r="CG1326">
        <v>0.12870000000000001</v>
      </c>
      <c r="CS1326">
        <v>0</v>
      </c>
      <c r="CT1326">
        <v>0</v>
      </c>
      <c r="CU1326">
        <v>0</v>
      </c>
      <c r="CV1326">
        <v>0.62</v>
      </c>
      <c r="CW1326">
        <v>0.41999998999999999</v>
      </c>
      <c r="CX1326">
        <v>0.2</v>
      </c>
      <c r="CY1326">
        <v>0.20999999</v>
      </c>
      <c r="CZ1326">
        <v>0</v>
      </c>
      <c r="DA1326">
        <v>0</v>
      </c>
      <c r="DB1326">
        <v>3.9999999000000001E-2</v>
      </c>
      <c r="DC1326">
        <v>7.0000000000000007E-2</v>
      </c>
      <c r="DD1326">
        <v>5.9999998999999998E-2</v>
      </c>
      <c r="DE1326">
        <v>0</v>
      </c>
      <c r="DF1326">
        <v>2010</v>
      </c>
      <c r="DG1326">
        <v>0.11243083</v>
      </c>
      <c r="DH1326">
        <v>9.1943136999999994E-2</v>
      </c>
      <c r="DI1326">
        <v>2.0487689999999999E-2</v>
      </c>
      <c r="DJ1326">
        <v>0.22579816999999999</v>
      </c>
      <c r="DK1326">
        <v>0.3177413</v>
      </c>
      <c r="DR1326">
        <v>0</v>
      </c>
      <c r="DS1326">
        <v>0</v>
      </c>
      <c r="DT1326">
        <v>0</v>
      </c>
      <c r="DU1326">
        <v>0</v>
      </c>
      <c r="DV1326">
        <v>26718</v>
      </c>
      <c r="DW1326">
        <v>1528386.4</v>
      </c>
      <c r="DZ1326">
        <v>57.204371999999999</v>
      </c>
      <c r="EA1326">
        <v>4662</v>
      </c>
      <c r="EC1326">
        <v>19281</v>
      </c>
      <c r="ED1326">
        <v>591649.38</v>
      </c>
      <c r="EF1326">
        <v>30.685617000000001</v>
      </c>
      <c r="EG1326">
        <v>16841</v>
      </c>
      <c r="EN1326">
        <v>954</v>
      </c>
      <c r="EP1326">
        <v>1486</v>
      </c>
      <c r="ES1326">
        <v>0</v>
      </c>
      <c r="EV1326">
        <v>50661</v>
      </c>
      <c r="EW1326">
        <v>1</v>
      </c>
      <c r="EX1326">
        <v>1</v>
      </c>
      <c r="FB1326">
        <v>6276856.5</v>
      </c>
      <c r="FP1326">
        <v>152416.07999999999</v>
      </c>
      <c r="FQ1326">
        <v>229547.42</v>
      </c>
      <c r="FR1326">
        <v>70531.468999999997</v>
      </c>
      <c r="FS1326">
        <v>3524.0061000000001</v>
      </c>
      <c r="FW1326">
        <v>456018.97</v>
      </c>
      <c r="FX1326">
        <v>960880.94</v>
      </c>
      <c r="FZ1326">
        <v>94722.335999999996</v>
      </c>
      <c r="GA1326">
        <v>73686.281000000003</v>
      </c>
      <c r="GB1326">
        <v>168408.61</v>
      </c>
      <c r="GG1326">
        <v>23544.687999999998</v>
      </c>
      <c r="GL1326">
        <v>-21437.002</v>
      </c>
      <c r="GM1326">
        <v>59009.883000000002</v>
      </c>
      <c r="GN1326">
        <v>-56820.438000000002</v>
      </c>
      <c r="GP1326">
        <v>520.78497000000004</v>
      </c>
      <c r="GQ1326">
        <v>1590126.5</v>
      </c>
      <c r="GR1326">
        <v>-595163.25</v>
      </c>
      <c r="GS1326">
        <v>-446777.63</v>
      </c>
      <c r="GU1326">
        <v>-2543.8000000000002</v>
      </c>
      <c r="GX1326">
        <v>-117631.98</v>
      </c>
      <c r="GZ1326">
        <v>-28209.811000000002</v>
      </c>
      <c r="HA1326">
        <v>-8702.9735999999994</v>
      </c>
      <c r="HB1326">
        <v>-6528.4888000000001</v>
      </c>
      <c r="HE1326">
        <v>-610394.68999999994</v>
      </c>
      <c r="HG1326">
        <v>7236853</v>
      </c>
    </row>
    <row r="1327" spans="1:215" x14ac:dyDescent="0.25">
      <c r="A1327">
        <v>95</v>
      </c>
      <c r="B1327" t="s">
        <v>1201</v>
      </c>
      <c r="C1327">
        <v>2008</v>
      </c>
      <c r="E1327" t="s">
        <v>1202</v>
      </c>
      <c r="F1327">
        <v>1936</v>
      </c>
      <c r="G1327">
        <v>0</v>
      </c>
      <c r="I1327">
        <v>0</v>
      </c>
      <c r="J1327" t="s">
        <v>1203</v>
      </c>
      <c r="K1327" t="s">
        <v>1204</v>
      </c>
      <c r="L1327" t="s">
        <v>1204</v>
      </c>
      <c r="M1327">
        <v>1</v>
      </c>
      <c r="N1327" t="s">
        <v>615</v>
      </c>
      <c r="O1327">
        <v>1</v>
      </c>
      <c r="P1327" t="s">
        <v>616</v>
      </c>
      <c r="Q1327" t="s">
        <v>626</v>
      </c>
      <c r="R1327">
        <v>2</v>
      </c>
      <c r="S1327">
        <v>1</v>
      </c>
      <c r="T1327" s="60">
        <v>39629</v>
      </c>
      <c r="U1327" s="60">
        <v>39629</v>
      </c>
      <c r="V1327" s="60">
        <v>39629</v>
      </c>
      <c r="W1327" t="s">
        <v>201</v>
      </c>
      <c r="X1327" t="s">
        <v>848</v>
      </c>
      <c r="Y1327" t="s">
        <v>627</v>
      </c>
      <c r="Z1327">
        <v>2.9999998999999999E-2</v>
      </c>
      <c r="AA1327">
        <v>8.2500003000000002E-2</v>
      </c>
      <c r="AB1327">
        <v>1</v>
      </c>
      <c r="AC1327">
        <v>0</v>
      </c>
      <c r="AD1327">
        <v>5</v>
      </c>
      <c r="AE1327">
        <v>1</v>
      </c>
      <c r="AF1327">
        <v>3</v>
      </c>
      <c r="AG1327">
        <v>21</v>
      </c>
      <c r="BP1327" s="60">
        <v>39629</v>
      </c>
      <c r="BQ1327">
        <v>6745323</v>
      </c>
      <c r="BR1327">
        <v>10963521</v>
      </c>
      <c r="BS1327">
        <v>0.61500001000000004</v>
      </c>
      <c r="BT1327">
        <v>4218198.5</v>
      </c>
      <c r="BV1327">
        <v>1573398.1</v>
      </c>
      <c r="BW1327">
        <v>336922.88</v>
      </c>
      <c r="BX1327">
        <v>1</v>
      </c>
      <c r="BY1327">
        <v>0</v>
      </c>
      <c r="BZ1327">
        <v>0</v>
      </c>
      <c r="CA1327">
        <v>0</v>
      </c>
      <c r="CC1327">
        <v>-5.3900000000000003E-2</v>
      </c>
      <c r="CE1327">
        <v>7.4000000999999996E-2</v>
      </c>
      <c r="CG1327">
        <v>0.10630000000000001</v>
      </c>
      <c r="CS1327">
        <v>0</v>
      </c>
      <c r="CT1327">
        <v>0</v>
      </c>
      <c r="CU1327">
        <v>0</v>
      </c>
      <c r="CV1327">
        <v>0.58099997000000003</v>
      </c>
      <c r="CW1327">
        <v>0.39800000000000002</v>
      </c>
      <c r="CX1327">
        <v>0.183</v>
      </c>
      <c r="CY1327">
        <v>0.23</v>
      </c>
      <c r="CZ1327">
        <v>0</v>
      </c>
      <c r="DA1327">
        <v>0</v>
      </c>
      <c r="DB1327">
        <v>4.9000002000000001E-2</v>
      </c>
      <c r="DC1327">
        <v>5.5E-2</v>
      </c>
      <c r="DD1327">
        <v>8.5000001000000006E-2</v>
      </c>
      <c r="DE1327">
        <v>0</v>
      </c>
      <c r="DF1327">
        <v>2011</v>
      </c>
      <c r="DG1327">
        <v>0.1019795</v>
      </c>
      <c r="DH1327">
        <v>9.2263326000000007E-2</v>
      </c>
      <c r="DI1327">
        <v>9.7161769999999995E-3</v>
      </c>
      <c r="DJ1327">
        <v>0.20642874999999999</v>
      </c>
      <c r="DK1327">
        <v>0.29869211000000001</v>
      </c>
      <c r="DR1327">
        <v>0</v>
      </c>
      <c r="DS1327">
        <v>0</v>
      </c>
      <c r="DT1327">
        <v>0</v>
      </c>
      <c r="DU1327">
        <v>0</v>
      </c>
      <c r="DV1327">
        <v>25789</v>
      </c>
      <c r="DW1327">
        <v>1545872.8</v>
      </c>
      <c r="DZ1327">
        <v>59.943103999999998</v>
      </c>
      <c r="EA1327">
        <v>4937</v>
      </c>
      <c r="EC1327">
        <v>19733</v>
      </c>
      <c r="ED1327">
        <v>630459.93999999994</v>
      </c>
      <c r="EF1327">
        <v>31.949524</v>
      </c>
      <c r="EG1327">
        <v>17295</v>
      </c>
      <c r="EN1327">
        <v>983</v>
      </c>
      <c r="EP1327">
        <v>1455</v>
      </c>
      <c r="ES1327">
        <v>0</v>
      </c>
      <c r="EV1327">
        <v>50459</v>
      </c>
      <c r="EW1327">
        <v>1</v>
      </c>
      <c r="EX1327">
        <v>1</v>
      </c>
      <c r="FB1327">
        <v>6673089.5</v>
      </c>
      <c r="FP1327">
        <v>151236.79999999999</v>
      </c>
      <c r="FQ1327">
        <v>256229.72</v>
      </c>
      <c r="FR1327">
        <v>82455.773000000001</v>
      </c>
      <c r="FS1327">
        <v>2139.373</v>
      </c>
      <c r="FW1327">
        <v>492061.66</v>
      </c>
      <c r="FX1327">
        <v>-580783.18999999994</v>
      </c>
      <c r="FZ1327">
        <v>108716.77</v>
      </c>
      <c r="GA1327">
        <v>75500.593999999997</v>
      </c>
      <c r="GB1327">
        <v>184217.36</v>
      </c>
      <c r="GG1327">
        <v>5597.8599000000004</v>
      </c>
      <c r="GL1327">
        <v>-24284.633000000002</v>
      </c>
      <c r="GM1327">
        <v>45640.766000000003</v>
      </c>
      <c r="GN1327">
        <v>-39003.535000000003</v>
      </c>
      <c r="GP1327">
        <v>244.035</v>
      </c>
      <c r="GQ1327">
        <v>83690.281000000003</v>
      </c>
      <c r="GR1327">
        <v>-631552.31000000006</v>
      </c>
      <c r="GS1327">
        <v>-472163.06</v>
      </c>
      <c r="GU1327">
        <v>-2256.8000000000002</v>
      </c>
      <c r="GX1327">
        <v>-129221.39</v>
      </c>
      <c r="GZ1327">
        <v>-27911.053</v>
      </c>
      <c r="HA1327">
        <v>-8855.8809000000001</v>
      </c>
      <c r="HB1327">
        <v>-7217.4081999999999</v>
      </c>
      <c r="HE1327">
        <v>-647625.56000000006</v>
      </c>
      <c r="HG1327">
        <v>6672917.5</v>
      </c>
    </row>
    <row r="1328" spans="1:215" x14ac:dyDescent="0.25">
      <c r="A1328">
        <v>95</v>
      </c>
      <c r="B1328" t="s">
        <v>1201</v>
      </c>
      <c r="C1328">
        <v>2009</v>
      </c>
      <c r="E1328" t="s">
        <v>1202</v>
      </c>
      <c r="F1328">
        <v>1936</v>
      </c>
      <c r="G1328">
        <v>0</v>
      </c>
      <c r="I1328">
        <v>0</v>
      </c>
      <c r="J1328" t="s">
        <v>1203</v>
      </c>
      <c r="K1328" t="s">
        <v>1204</v>
      </c>
      <c r="L1328" t="s">
        <v>1204</v>
      </c>
      <c r="M1328">
        <v>1</v>
      </c>
      <c r="N1328" t="s">
        <v>615</v>
      </c>
      <c r="O1328">
        <v>1</v>
      </c>
      <c r="P1328" t="s">
        <v>616</v>
      </c>
      <c r="Q1328" t="s">
        <v>626</v>
      </c>
      <c r="R1328">
        <v>2</v>
      </c>
      <c r="S1328">
        <v>1</v>
      </c>
      <c r="T1328" s="60">
        <v>39994</v>
      </c>
      <c r="U1328" s="60">
        <v>39994</v>
      </c>
      <c r="V1328" s="60">
        <v>39994</v>
      </c>
      <c r="W1328" t="s">
        <v>201</v>
      </c>
      <c r="X1328" t="s">
        <v>848</v>
      </c>
      <c r="Y1328" t="s">
        <v>627</v>
      </c>
      <c r="Z1328">
        <v>2.9999998999999999E-2</v>
      </c>
      <c r="AA1328">
        <v>8.2500003000000002E-2</v>
      </c>
      <c r="AB1328">
        <v>1</v>
      </c>
      <c r="AC1328">
        <v>0</v>
      </c>
      <c r="AD1328">
        <v>5</v>
      </c>
      <c r="AE1328">
        <v>1</v>
      </c>
      <c r="AF1328">
        <v>3</v>
      </c>
      <c r="AG1328">
        <v>20</v>
      </c>
      <c r="BP1328" s="60">
        <v>39994</v>
      </c>
      <c r="BQ1328">
        <v>6655012.5</v>
      </c>
      <c r="BR1328">
        <v>11383207</v>
      </c>
      <c r="BS1328">
        <v>0.58499997999999997</v>
      </c>
      <c r="BT1328">
        <v>4728195</v>
      </c>
      <c r="BV1328">
        <v>1593336.1</v>
      </c>
      <c r="BW1328">
        <v>315131.88</v>
      </c>
      <c r="BX1328">
        <v>1</v>
      </c>
      <c r="BY1328">
        <v>0</v>
      </c>
      <c r="BZ1328">
        <v>0</v>
      </c>
      <c r="CA1328">
        <v>0</v>
      </c>
      <c r="CC1328">
        <v>-0.1918</v>
      </c>
      <c r="CE1328">
        <v>-3.7700000999999997E-2</v>
      </c>
      <c r="CG1328">
        <v>2.2800000000000001E-2</v>
      </c>
      <c r="CS1328">
        <v>0</v>
      </c>
      <c r="CT1328">
        <v>0</v>
      </c>
      <c r="CU1328">
        <v>0</v>
      </c>
      <c r="CV1328">
        <v>0.57899999999999996</v>
      </c>
      <c r="CW1328">
        <v>0.39400002000000001</v>
      </c>
      <c r="CX1328">
        <v>0.185</v>
      </c>
      <c r="CY1328">
        <v>0.245</v>
      </c>
      <c r="CZ1328">
        <v>0</v>
      </c>
      <c r="DA1328">
        <v>0</v>
      </c>
      <c r="DB1328">
        <v>4.0999997000000003E-2</v>
      </c>
      <c r="DC1328">
        <v>3.9999999000000001E-2</v>
      </c>
      <c r="DD1328">
        <v>9.4999999000000002E-2</v>
      </c>
      <c r="DE1328">
        <v>0</v>
      </c>
      <c r="DF1328">
        <v>2012</v>
      </c>
      <c r="DG1328">
        <v>9.7614266000000005E-2</v>
      </c>
      <c r="DH1328">
        <v>9.2148094999999999E-2</v>
      </c>
      <c r="DI1328">
        <v>5.4661780000000004E-3</v>
      </c>
      <c r="DJ1328">
        <v>0.22570966000000001</v>
      </c>
      <c r="DK1328">
        <v>0.31785776999999998</v>
      </c>
      <c r="DR1328">
        <v>0</v>
      </c>
      <c r="DS1328">
        <v>0</v>
      </c>
      <c r="DT1328">
        <v>0</v>
      </c>
      <c r="DU1328">
        <v>0</v>
      </c>
      <c r="DV1328">
        <v>24712</v>
      </c>
      <c r="DW1328">
        <v>1505562.6</v>
      </c>
      <c r="DZ1328">
        <v>60.924354999999998</v>
      </c>
      <c r="EA1328">
        <v>4962</v>
      </c>
      <c r="EC1328">
        <v>20891</v>
      </c>
      <c r="ED1328">
        <v>647653.43999999994</v>
      </c>
      <c r="EF1328">
        <v>31.001553000000001</v>
      </c>
      <c r="EG1328">
        <v>18487</v>
      </c>
      <c r="EN1328">
        <v>1008</v>
      </c>
      <c r="EP1328">
        <v>1396</v>
      </c>
      <c r="ES1328">
        <v>0</v>
      </c>
      <c r="EV1328">
        <v>50565</v>
      </c>
      <c r="EW1328">
        <v>1</v>
      </c>
      <c r="EX1328">
        <v>1</v>
      </c>
      <c r="FB1328">
        <v>3018178.5</v>
      </c>
      <c r="FP1328">
        <v>145663.91</v>
      </c>
      <c r="FQ1328">
        <v>243339.5</v>
      </c>
      <c r="FR1328">
        <v>73600.070000000007</v>
      </c>
      <c r="FS1328">
        <v>2084.9780000000001</v>
      </c>
      <c r="FV1328">
        <v>52.995998</v>
      </c>
      <c r="FW1328">
        <v>464741.44</v>
      </c>
      <c r="FX1328">
        <v>-1415517.9</v>
      </c>
      <c r="FZ1328">
        <v>69388.866999999998</v>
      </c>
      <c r="GA1328">
        <v>45212.917999999998</v>
      </c>
      <c r="GB1328">
        <v>114601.79</v>
      </c>
      <c r="GG1328">
        <v>3357.7029000000002</v>
      </c>
      <c r="GL1328">
        <v>-17151.59</v>
      </c>
      <c r="GM1328">
        <v>12932.244000000001</v>
      </c>
      <c r="GN1328">
        <v>-7661.8720999999996</v>
      </c>
      <c r="GP1328">
        <v>249.49001000000001</v>
      </c>
      <c r="GQ1328">
        <v>-844448.69</v>
      </c>
      <c r="GR1328">
        <v>-708795.19</v>
      </c>
      <c r="GS1328">
        <v>-534193.56000000006</v>
      </c>
      <c r="GU1328">
        <v>-2271.3998999999999</v>
      </c>
      <c r="GX1328">
        <v>-141669.39000000001</v>
      </c>
      <c r="GZ1328">
        <v>-30660.83</v>
      </c>
      <c r="HA1328">
        <v>-8940.7772999999997</v>
      </c>
      <c r="HB1328">
        <v>-7331.7290000000003</v>
      </c>
      <c r="HD1328">
        <v>-19.391000999999999</v>
      </c>
      <c r="HE1328">
        <v>-725087.06</v>
      </c>
      <c r="HG1328">
        <v>5103382</v>
      </c>
    </row>
    <row r="1329" spans="1:215" x14ac:dyDescent="0.25">
      <c r="A1329">
        <v>95</v>
      </c>
      <c r="B1329" t="s">
        <v>1201</v>
      </c>
      <c r="C1329">
        <v>2010</v>
      </c>
      <c r="E1329" t="s">
        <v>1202</v>
      </c>
      <c r="F1329">
        <v>1936</v>
      </c>
      <c r="G1329">
        <v>0</v>
      </c>
      <c r="I1329">
        <v>0</v>
      </c>
      <c r="J1329" t="s">
        <v>1203</v>
      </c>
      <c r="K1329" t="s">
        <v>1204</v>
      </c>
      <c r="L1329" t="s">
        <v>1204</v>
      </c>
      <c r="M1329">
        <v>1</v>
      </c>
      <c r="N1329" t="s">
        <v>615</v>
      </c>
      <c r="O1329">
        <v>1</v>
      </c>
      <c r="P1329" t="s">
        <v>616</v>
      </c>
      <c r="Q1329" t="s">
        <v>626</v>
      </c>
      <c r="R1329">
        <v>2</v>
      </c>
      <c r="S1329">
        <v>1</v>
      </c>
      <c r="T1329" s="60">
        <v>40359</v>
      </c>
      <c r="U1329" s="60">
        <v>40359</v>
      </c>
      <c r="V1329" s="60">
        <v>40359</v>
      </c>
      <c r="W1329" t="s">
        <v>201</v>
      </c>
      <c r="X1329" t="s">
        <v>848</v>
      </c>
      <c r="Y1329" t="s">
        <v>627</v>
      </c>
      <c r="Z1329">
        <v>2.75E-2</v>
      </c>
      <c r="AA1329">
        <v>7.5000002999999996E-2</v>
      </c>
      <c r="AB1329">
        <v>1</v>
      </c>
      <c r="AC1329">
        <v>0</v>
      </c>
      <c r="AD1329">
        <v>5</v>
      </c>
      <c r="AE1329">
        <v>1</v>
      </c>
      <c r="AF1329">
        <v>3</v>
      </c>
      <c r="AG1329">
        <v>19</v>
      </c>
      <c r="BP1329" s="60">
        <v>40359</v>
      </c>
      <c r="BQ1329">
        <v>6405209</v>
      </c>
      <c r="BR1329">
        <v>13238855</v>
      </c>
      <c r="BS1329">
        <v>0.48400003000000003</v>
      </c>
      <c r="BT1329">
        <v>6833646</v>
      </c>
      <c r="BV1329">
        <v>1619483.9</v>
      </c>
      <c r="BW1329">
        <v>301657.03000000003</v>
      </c>
      <c r="BX1329">
        <v>1</v>
      </c>
      <c r="BY1329">
        <v>0</v>
      </c>
      <c r="BZ1329">
        <v>0</v>
      </c>
      <c r="CA1329">
        <v>0</v>
      </c>
      <c r="CC1329">
        <v>0.1346</v>
      </c>
      <c r="CE1329">
        <v>-4.5999999999999999E-2</v>
      </c>
      <c r="CG1329">
        <v>2.5999998999999999E-2</v>
      </c>
      <c r="CS1329">
        <v>0</v>
      </c>
      <c r="CT1329">
        <v>0</v>
      </c>
      <c r="CU1329">
        <v>0</v>
      </c>
      <c r="CV1329">
        <v>0.50900000000000001</v>
      </c>
      <c r="CW1329">
        <v>0.34</v>
      </c>
      <c r="CX1329">
        <v>0.16900000000000001</v>
      </c>
      <c r="CY1329">
        <v>0.25600001</v>
      </c>
      <c r="CZ1329">
        <v>0</v>
      </c>
      <c r="DA1329">
        <v>0</v>
      </c>
      <c r="DB1329">
        <v>3.6999999999999998E-2</v>
      </c>
      <c r="DC1329">
        <v>0.10100000000000001</v>
      </c>
      <c r="DD1329">
        <v>9.6999995000000006E-2</v>
      </c>
      <c r="DE1329">
        <v>0</v>
      </c>
      <c r="DF1329">
        <v>2013</v>
      </c>
      <c r="DG1329">
        <v>0.11652658</v>
      </c>
      <c r="DH1329">
        <v>9.2081263999999996E-2</v>
      </c>
      <c r="DI1329">
        <v>2.4445328999999998E-2</v>
      </c>
      <c r="DJ1329">
        <v>0.35674191</v>
      </c>
      <c r="DK1329">
        <v>0.44882315</v>
      </c>
      <c r="DR1329">
        <v>0</v>
      </c>
      <c r="DS1329">
        <v>0</v>
      </c>
      <c r="DT1329">
        <v>0</v>
      </c>
      <c r="DU1329">
        <v>0</v>
      </c>
      <c r="DV1329">
        <v>24652</v>
      </c>
      <c r="DW1329">
        <v>1536628.4</v>
      </c>
      <c r="DX1329">
        <v>46.75</v>
      </c>
      <c r="DY1329">
        <v>13.35</v>
      </c>
      <c r="DZ1329">
        <v>61.585498999999999</v>
      </c>
      <c r="EA1329">
        <v>5039</v>
      </c>
      <c r="EC1329">
        <v>21634</v>
      </c>
      <c r="ED1329">
        <v>692740.38</v>
      </c>
      <c r="EF1329">
        <v>32.020912000000003</v>
      </c>
      <c r="EG1329">
        <v>18948</v>
      </c>
      <c r="EN1329">
        <v>1039</v>
      </c>
      <c r="EP1329">
        <v>1647</v>
      </c>
      <c r="ES1329">
        <v>0</v>
      </c>
      <c r="EV1329">
        <v>51325</v>
      </c>
      <c r="EW1329">
        <v>0</v>
      </c>
      <c r="EX1329">
        <v>1</v>
      </c>
      <c r="FB1329">
        <v>8774118</v>
      </c>
      <c r="FP1329">
        <v>144511</v>
      </c>
      <c r="FQ1329">
        <v>234942</v>
      </c>
      <c r="FR1329">
        <v>68543</v>
      </c>
      <c r="FV1329">
        <v>807</v>
      </c>
      <c r="FW1329">
        <v>448803</v>
      </c>
      <c r="FX1329">
        <v>632845</v>
      </c>
      <c r="FZ1329">
        <v>65934</v>
      </c>
      <c r="GA1329">
        <v>2080</v>
      </c>
      <c r="GB1329">
        <v>68014</v>
      </c>
      <c r="GG1329">
        <v>8301</v>
      </c>
      <c r="GL1329">
        <v>-10844</v>
      </c>
      <c r="GQ1329">
        <v>1147119</v>
      </c>
      <c r="GR1329">
        <v>-748037</v>
      </c>
      <c r="GS1329">
        <v>-562362</v>
      </c>
      <c r="GU1329">
        <v>-2392</v>
      </c>
      <c r="GX1329">
        <v>-154968</v>
      </c>
      <c r="GZ1329">
        <v>-28315</v>
      </c>
      <c r="HA1329">
        <v>-7826</v>
      </c>
      <c r="HB1329">
        <v>-6714</v>
      </c>
      <c r="HE1329">
        <v>-762577</v>
      </c>
      <c r="HG1329">
        <v>5487924</v>
      </c>
    </row>
    <row r="1330" spans="1:215" x14ac:dyDescent="0.25">
      <c r="A1330">
        <v>95</v>
      </c>
      <c r="B1330" t="s">
        <v>1201</v>
      </c>
      <c r="C1330">
        <v>2011</v>
      </c>
      <c r="E1330" t="s">
        <v>1202</v>
      </c>
      <c r="F1330">
        <v>1936</v>
      </c>
      <c r="G1330">
        <v>0</v>
      </c>
      <c r="I1330">
        <v>0</v>
      </c>
      <c r="J1330" t="s">
        <v>1203</v>
      </c>
      <c r="K1330" t="s">
        <v>1204</v>
      </c>
      <c r="L1330" t="s">
        <v>1204</v>
      </c>
      <c r="M1330">
        <v>1</v>
      </c>
      <c r="N1330" t="s">
        <v>615</v>
      </c>
      <c r="O1330">
        <v>1</v>
      </c>
      <c r="P1330" t="s">
        <v>616</v>
      </c>
      <c r="Q1330" t="s">
        <v>626</v>
      </c>
      <c r="R1330">
        <v>2</v>
      </c>
      <c r="S1330">
        <v>1</v>
      </c>
      <c r="T1330" s="60">
        <v>40724</v>
      </c>
      <c r="U1330" s="60">
        <v>40724</v>
      </c>
      <c r="V1330" s="60">
        <v>40724</v>
      </c>
      <c r="W1330" t="s">
        <v>201</v>
      </c>
      <c r="X1330" t="s">
        <v>848</v>
      </c>
      <c r="Y1330" t="s">
        <v>627</v>
      </c>
      <c r="Z1330">
        <v>2.75E-2</v>
      </c>
      <c r="AA1330">
        <v>7.5000002999999996E-2</v>
      </c>
      <c r="AB1330">
        <v>1</v>
      </c>
      <c r="AC1330">
        <v>0</v>
      </c>
      <c r="AD1330">
        <v>5</v>
      </c>
      <c r="AE1330">
        <v>1</v>
      </c>
      <c r="AF1330">
        <v>3</v>
      </c>
      <c r="AG1330">
        <v>24</v>
      </c>
      <c r="BP1330" s="60">
        <v>40724</v>
      </c>
      <c r="BQ1330">
        <v>6220098.5</v>
      </c>
      <c r="BR1330">
        <v>10581304</v>
      </c>
      <c r="BS1330">
        <v>0.58783852999999997</v>
      </c>
      <c r="BT1330">
        <v>4361206</v>
      </c>
      <c r="BV1330">
        <v>1635802.5</v>
      </c>
      <c r="BW1330">
        <v>310268.90999999997</v>
      </c>
      <c r="BX1330">
        <v>1</v>
      </c>
      <c r="BY1330">
        <v>0</v>
      </c>
      <c r="BZ1330">
        <v>0</v>
      </c>
      <c r="CA1330">
        <v>0</v>
      </c>
      <c r="CC1330">
        <v>0.20399999999999999</v>
      </c>
      <c r="CE1330">
        <v>3.3500001000000001E-2</v>
      </c>
      <c r="CG1330">
        <v>4.0199999E-2</v>
      </c>
      <c r="CJ1330">
        <v>5.7052549000000001E-2</v>
      </c>
      <c r="CS1330">
        <v>0</v>
      </c>
      <c r="CT1330">
        <v>0</v>
      </c>
      <c r="CU1330">
        <v>1</v>
      </c>
      <c r="CV1330">
        <v>0.53900002999999996</v>
      </c>
      <c r="CW1330">
        <v>0.35799998</v>
      </c>
      <c r="CX1330">
        <v>0.18100000999999999</v>
      </c>
      <c r="CY1330">
        <v>0.23499999999999999</v>
      </c>
      <c r="CZ1330">
        <v>0</v>
      </c>
      <c r="DA1330">
        <v>0</v>
      </c>
      <c r="DB1330">
        <v>3.3000000000000002E-2</v>
      </c>
      <c r="DC1330">
        <v>0.111</v>
      </c>
      <c r="DD1330">
        <v>8.1999995000000006E-2</v>
      </c>
      <c r="DE1330">
        <v>0</v>
      </c>
      <c r="DF1330">
        <v>2014</v>
      </c>
      <c r="DG1330">
        <v>9.0486802000000005E-2</v>
      </c>
      <c r="DH1330">
        <v>3.9744921000000002E-2</v>
      </c>
      <c r="DI1330">
        <v>5.0741876999999998E-2</v>
      </c>
      <c r="DJ1330">
        <v>0.2159732</v>
      </c>
      <c r="DK1330">
        <v>0.25571813999999998</v>
      </c>
      <c r="DR1330">
        <v>0</v>
      </c>
      <c r="DS1330">
        <v>0</v>
      </c>
      <c r="DT1330">
        <v>0</v>
      </c>
      <c r="DU1330">
        <v>0</v>
      </c>
      <c r="DV1330">
        <v>24614</v>
      </c>
      <c r="DW1330">
        <v>1583011.5</v>
      </c>
      <c r="DX1330">
        <v>47</v>
      </c>
      <c r="DY1330">
        <v>13.65</v>
      </c>
      <c r="DZ1330">
        <v>63.561501</v>
      </c>
      <c r="EA1330">
        <v>5339</v>
      </c>
      <c r="EC1330">
        <v>21618</v>
      </c>
      <c r="ED1330">
        <v>719493.81</v>
      </c>
      <c r="EF1330">
        <v>33.282162</v>
      </c>
      <c r="EG1330">
        <v>18919</v>
      </c>
      <c r="EN1330">
        <v>1021</v>
      </c>
      <c r="EP1330">
        <v>1678</v>
      </c>
      <c r="ES1330">
        <v>0</v>
      </c>
      <c r="EV1330">
        <v>51571</v>
      </c>
      <c r="EW1330">
        <v>0</v>
      </c>
      <c r="EX1330">
        <v>1</v>
      </c>
      <c r="FB1330">
        <v>7234454.5</v>
      </c>
      <c r="FP1330">
        <v>147555</v>
      </c>
      <c r="FQ1330">
        <v>241761</v>
      </c>
      <c r="FR1330">
        <v>70286</v>
      </c>
      <c r="FV1330">
        <v>911</v>
      </c>
      <c r="FW1330">
        <v>460513</v>
      </c>
      <c r="FX1330">
        <v>972478</v>
      </c>
      <c r="FZ1330">
        <v>70156</v>
      </c>
      <c r="GA1330">
        <v>2334</v>
      </c>
      <c r="GB1330">
        <v>72490</v>
      </c>
      <c r="GG1330">
        <v>12828</v>
      </c>
      <c r="GL1330">
        <v>-12530</v>
      </c>
      <c r="GQ1330">
        <v>1505779</v>
      </c>
      <c r="GR1330">
        <v>-770392</v>
      </c>
      <c r="GS1330">
        <v>-573241</v>
      </c>
      <c r="GU1330">
        <v>-2607</v>
      </c>
      <c r="GX1330">
        <v>-169351</v>
      </c>
      <c r="GZ1330">
        <v>-25193</v>
      </c>
      <c r="HA1330">
        <v>-9126</v>
      </c>
      <c r="HB1330">
        <v>-7120</v>
      </c>
      <c r="HE1330">
        <v>-786638</v>
      </c>
      <c r="HG1330">
        <v>6207065</v>
      </c>
    </row>
    <row r="1331" spans="1:215" x14ac:dyDescent="0.25">
      <c r="A1331">
        <v>95</v>
      </c>
      <c r="B1331" t="s">
        <v>1201</v>
      </c>
      <c r="C1331">
        <v>2012</v>
      </c>
      <c r="E1331" t="s">
        <v>1202</v>
      </c>
      <c r="F1331">
        <v>1936</v>
      </c>
      <c r="G1331">
        <v>0</v>
      </c>
      <c r="I1331">
        <v>0</v>
      </c>
      <c r="J1331" t="s">
        <v>1203</v>
      </c>
      <c r="K1331" t="s">
        <v>1204</v>
      </c>
      <c r="L1331" t="s">
        <v>1204</v>
      </c>
      <c r="M1331">
        <v>1</v>
      </c>
      <c r="N1331" t="s">
        <v>615</v>
      </c>
      <c r="O1331">
        <v>1</v>
      </c>
      <c r="P1331" t="s">
        <v>616</v>
      </c>
      <c r="Q1331" t="s">
        <v>626</v>
      </c>
      <c r="R1331">
        <v>2</v>
      </c>
      <c r="S1331">
        <v>1</v>
      </c>
      <c r="T1331" s="60">
        <v>41090</v>
      </c>
      <c r="U1331" s="60">
        <v>41090</v>
      </c>
      <c r="V1331" s="60">
        <v>41090</v>
      </c>
      <c r="W1331" t="s">
        <v>201</v>
      </c>
      <c r="X1331" t="s">
        <v>848</v>
      </c>
      <c r="Y1331" t="s">
        <v>627</v>
      </c>
      <c r="Z1331">
        <v>2.75E-2</v>
      </c>
      <c r="AA1331">
        <v>7.5000002999999996E-2</v>
      </c>
      <c r="AB1331">
        <v>1</v>
      </c>
      <c r="AC1331">
        <v>0</v>
      </c>
      <c r="AD1331">
        <v>5</v>
      </c>
      <c r="AE1331">
        <v>1</v>
      </c>
      <c r="AF1331">
        <v>3</v>
      </c>
      <c r="AG1331">
        <v>23</v>
      </c>
      <c r="BO1331">
        <v>3.9999999000000001E-2</v>
      </c>
      <c r="BP1331" s="60">
        <v>41090</v>
      </c>
      <c r="BQ1331">
        <v>6167491.5</v>
      </c>
      <c r="BR1331">
        <v>10670343</v>
      </c>
      <c r="BS1331">
        <v>0.57800311000000004</v>
      </c>
      <c r="BT1331">
        <v>4502851</v>
      </c>
      <c r="BV1331">
        <v>1641382.5</v>
      </c>
      <c r="BW1331">
        <v>360229.91</v>
      </c>
      <c r="BX1331">
        <v>1</v>
      </c>
      <c r="BY1331">
        <v>0</v>
      </c>
      <c r="BZ1331">
        <v>0</v>
      </c>
      <c r="CA1331">
        <v>0</v>
      </c>
      <c r="CC1331">
        <v>1.55E-2</v>
      </c>
      <c r="CE1331">
        <v>0.1153</v>
      </c>
      <c r="CG1331">
        <v>1.1900000000000001E-2</v>
      </c>
      <c r="CJ1331">
        <v>6.7819468999999993E-2</v>
      </c>
      <c r="CS1331">
        <v>0</v>
      </c>
      <c r="CT1331">
        <v>0</v>
      </c>
      <c r="CU1331">
        <v>1</v>
      </c>
      <c r="CV1331">
        <v>0.47999998999999999</v>
      </c>
      <c r="CW1331">
        <v>0.31999999000000001</v>
      </c>
      <c r="CX1331">
        <v>0.16</v>
      </c>
      <c r="CY1331">
        <v>0.23</v>
      </c>
      <c r="CZ1331">
        <v>0</v>
      </c>
      <c r="DA1331">
        <v>0</v>
      </c>
      <c r="DB1331">
        <v>3.9999999000000001E-2</v>
      </c>
      <c r="DC1331">
        <v>0.02</v>
      </c>
      <c r="DD1331">
        <v>0.23</v>
      </c>
      <c r="DE1331">
        <v>0</v>
      </c>
      <c r="DF1331">
        <v>2015</v>
      </c>
      <c r="DG1331">
        <v>8.8259056000000002E-2</v>
      </c>
      <c r="DH1331">
        <v>3.9539370999999997E-2</v>
      </c>
      <c r="DI1331">
        <v>4.8719688999999997E-2</v>
      </c>
      <c r="DJ1331">
        <v>0.22897749000000001</v>
      </c>
      <c r="DK1331">
        <v>0.26851683999999998</v>
      </c>
      <c r="DR1331">
        <v>0</v>
      </c>
      <c r="DS1331">
        <v>0</v>
      </c>
      <c r="DT1331">
        <v>0</v>
      </c>
      <c r="DU1331">
        <v>0</v>
      </c>
      <c r="DV1331">
        <v>24378</v>
      </c>
      <c r="DW1331">
        <v>1605868</v>
      </c>
      <c r="DX1331">
        <v>47.200001</v>
      </c>
      <c r="DY1331">
        <v>12.8</v>
      </c>
      <c r="DZ1331">
        <v>65.237999000000002</v>
      </c>
      <c r="EA1331">
        <v>5483</v>
      </c>
      <c r="EC1331">
        <v>21822</v>
      </c>
      <c r="ED1331">
        <v>755426.88</v>
      </c>
      <c r="EF1331">
        <v>34.617671999999999</v>
      </c>
      <c r="EG1331">
        <v>19109</v>
      </c>
      <c r="EN1331">
        <v>1001</v>
      </c>
      <c r="EP1331">
        <v>1712</v>
      </c>
      <c r="ES1331">
        <v>0</v>
      </c>
      <c r="EV1331">
        <v>51683</v>
      </c>
      <c r="EW1331">
        <v>0</v>
      </c>
      <c r="EX1331">
        <v>1</v>
      </c>
      <c r="EZ1331">
        <v>4500317.5</v>
      </c>
      <c r="FA1331">
        <v>189875.66</v>
      </c>
      <c r="FB1331">
        <v>7310646.5</v>
      </c>
      <c r="FP1331">
        <v>149682.59</v>
      </c>
      <c r="FQ1331">
        <v>282588.84000000003</v>
      </c>
      <c r="FR1331">
        <v>80385.929999999993</v>
      </c>
      <c r="FV1331">
        <v>612.78301999999996</v>
      </c>
      <c r="FW1331">
        <v>513270.16</v>
      </c>
      <c r="FX1331">
        <v>17882.509999999998</v>
      </c>
      <c r="FZ1331">
        <v>65296.894999999997</v>
      </c>
      <c r="GA1331">
        <v>983.02099999999996</v>
      </c>
      <c r="GB1331">
        <v>66279.914000000004</v>
      </c>
      <c r="GG1331">
        <v>20803.509999999998</v>
      </c>
      <c r="GL1331">
        <v>-10446.922</v>
      </c>
      <c r="GQ1331">
        <v>607789.18999999994</v>
      </c>
      <c r="GR1331">
        <v>-799371.75</v>
      </c>
      <c r="GS1331">
        <v>-589543.88</v>
      </c>
      <c r="GU1331">
        <v>-2824.8</v>
      </c>
      <c r="GX1331">
        <v>-184956.56</v>
      </c>
      <c r="GZ1331">
        <v>-22046.51</v>
      </c>
      <c r="HA1331">
        <v>-10166.105</v>
      </c>
      <c r="HB1331">
        <v>-7334.3809000000001</v>
      </c>
      <c r="HE1331">
        <v>-816872.25</v>
      </c>
      <c r="HG1331">
        <v>5997982</v>
      </c>
    </row>
    <row r="1332" spans="1:215" x14ac:dyDescent="0.25">
      <c r="A1332">
        <v>95</v>
      </c>
      <c r="B1332" t="s">
        <v>1201</v>
      </c>
      <c r="C1332">
        <v>2013</v>
      </c>
      <c r="E1332" t="s">
        <v>1202</v>
      </c>
      <c r="F1332">
        <v>1936</v>
      </c>
      <c r="G1332">
        <v>0</v>
      </c>
      <c r="I1332">
        <v>0</v>
      </c>
      <c r="J1332" t="s">
        <v>1203</v>
      </c>
      <c r="K1332" t="s">
        <v>1204</v>
      </c>
      <c r="L1332" t="s">
        <v>1204</v>
      </c>
      <c r="M1332">
        <v>1</v>
      </c>
      <c r="N1332" t="s">
        <v>615</v>
      </c>
      <c r="O1332">
        <v>1</v>
      </c>
      <c r="P1332" t="s">
        <v>616</v>
      </c>
      <c r="Q1332" t="s">
        <v>626</v>
      </c>
      <c r="R1332">
        <v>2</v>
      </c>
      <c r="S1332">
        <v>1</v>
      </c>
      <c r="T1332" s="60">
        <v>41455</v>
      </c>
      <c r="U1332" s="60">
        <v>41455</v>
      </c>
      <c r="V1332" s="60">
        <v>41455</v>
      </c>
      <c r="W1332" t="s">
        <v>201</v>
      </c>
      <c r="X1332" t="s">
        <v>848</v>
      </c>
      <c r="Y1332" t="s">
        <v>627</v>
      </c>
      <c r="Z1332">
        <v>2.75E-2</v>
      </c>
      <c r="AA1332">
        <v>7.5000002999999996E-2</v>
      </c>
      <c r="AB1332">
        <v>1</v>
      </c>
      <c r="AC1332">
        <v>0</v>
      </c>
      <c r="AD1332">
        <v>5</v>
      </c>
      <c r="AE1332">
        <v>1</v>
      </c>
      <c r="AF1332">
        <v>3</v>
      </c>
      <c r="AG1332">
        <v>22</v>
      </c>
      <c r="AI1332" t="s">
        <v>1205</v>
      </c>
      <c r="AJ1332" t="s">
        <v>1206</v>
      </c>
      <c r="AO1332">
        <v>5757346</v>
      </c>
      <c r="AP1332">
        <v>6108845</v>
      </c>
      <c r="AQ1332">
        <v>-421256.59</v>
      </c>
      <c r="AR1332">
        <v>0</v>
      </c>
      <c r="AS1332">
        <v>0</v>
      </c>
      <c r="AT1332">
        <v>0</v>
      </c>
      <c r="AU1332">
        <v>1</v>
      </c>
      <c r="AV1332">
        <v>2</v>
      </c>
      <c r="AW1332">
        <v>196569.86</v>
      </c>
      <c r="AX1332">
        <v>0</v>
      </c>
      <c r="AY1332">
        <v>0.80000000999999998</v>
      </c>
      <c r="AZ1332">
        <v>5</v>
      </c>
      <c r="BA1332">
        <v>1</v>
      </c>
      <c r="BB1332">
        <v>1</v>
      </c>
      <c r="BC1332">
        <v>1</v>
      </c>
      <c r="BE1332">
        <v>0</v>
      </c>
      <c r="BP1332" s="60">
        <v>41455</v>
      </c>
      <c r="BQ1332">
        <v>6108845</v>
      </c>
      <c r="BR1332">
        <v>10653551</v>
      </c>
      <c r="BS1332">
        <v>0.57340926000000003</v>
      </c>
      <c r="BT1332">
        <v>4544706</v>
      </c>
      <c r="BV1332">
        <v>1637876.5</v>
      </c>
      <c r="BW1332">
        <v>315762.88</v>
      </c>
      <c r="BX1332">
        <v>1</v>
      </c>
      <c r="BY1332">
        <v>0</v>
      </c>
      <c r="BZ1332">
        <v>0</v>
      </c>
      <c r="CA1332">
        <v>0</v>
      </c>
      <c r="CC1332">
        <v>0.111</v>
      </c>
      <c r="CE1332">
        <v>0.10640001</v>
      </c>
      <c r="CG1332">
        <v>4.4299997000000001E-2</v>
      </c>
      <c r="CJ1332">
        <v>7.4998088000000004E-2</v>
      </c>
      <c r="CS1332">
        <v>0</v>
      </c>
      <c r="CT1332">
        <v>0</v>
      </c>
      <c r="CU1332">
        <v>1</v>
      </c>
      <c r="CV1332">
        <v>0.47999998999999999</v>
      </c>
      <c r="CW1332">
        <v>0.25</v>
      </c>
      <c r="CX1332">
        <v>0.23</v>
      </c>
      <c r="CY1332">
        <v>0.20999999</v>
      </c>
      <c r="CZ1332">
        <v>0</v>
      </c>
      <c r="DA1332">
        <v>0</v>
      </c>
      <c r="DB1332">
        <v>2.9999998999999999E-2</v>
      </c>
      <c r="DC1332">
        <v>5.0000001000000002E-2</v>
      </c>
      <c r="DD1332">
        <v>0.20999999</v>
      </c>
      <c r="DE1332">
        <v>0.02</v>
      </c>
      <c r="DF1332">
        <v>2016</v>
      </c>
      <c r="DG1332">
        <v>8.6474835999999999E-2</v>
      </c>
      <c r="DH1332">
        <v>3.9488415999999998E-2</v>
      </c>
      <c r="DI1332">
        <v>4.6974134000000001E-2</v>
      </c>
      <c r="DJ1332">
        <v>0.23059996999999999</v>
      </c>
      <c r="DK1332">
        <v>0.27008837000000002</v>
      </c>
      <c r="DR1332">
        <v>0</v>
      </c>
      <c r="DS1332">
        <v>0</v>
      </c>
      <c r="DT1332">
        <v>0</v>
      </c>
      <c r="DU1332">
        <v>0</v>
      </c>
      <c r="DV1332">
        <v>24473</v>
      </c>
      <c r="DW1332">
        <v>1586233.4</v>
      </c>
      <c r="DZ1332">
        <v>64.815651000000003</v>
      </c>
      <c r="EA1332">
        <v>5723</v>
      </c>
      <c r="EC1332">
        <v>21915</v>
      </c>
      <c r="ED1332">
        <v>785553.19</v>
      </c>
      <c r="EF1332">
        <v>35.845455000000001</v>
      </c>
      <c r="EG1332">
        <v>19176</v>
      </c>
      <c r="EN1332">
        <v>990</v>
      </c>
      <c r="EP1332">
        <v>1749</v>
      </c>
      <c r="ES1332">
        <v>0</v>
      </c>
      <c r="EV1332">
        <v>52111</v>
      </c>
      <c r="EW1332">
        <v>1</v>
      </c>
      <c r="EX1332">
        <v>1</v>
      </c>
      <c r="FB1332">
        <v>7359837</v>
      </c>
      <c r="FI1332">
        <v>5757346</v>
      </c>
      <c r="FP1332">
        <v>63887.792999999998</v>
      </c>
      <c r="FQ1332">
        <v>246795.27</v>
      </c>
      <c r="FR1332">
        <v>86393.562999999995</v>
      </c>
      <c r="FV1332">
        <v>616.64697000000001</v>
      </c>
      <c r="FW1332">
        <v>397693.28</v>
      </c>
      <c r="FX1332">
        <v>578184.31000000006</v>
      </c>
      <c r="FZ1332">
        <v>48628.847999999998</v>
      </c>
      <c r="GA1332">
        <v>13163.846</v>
      </c>
      <c r="GB1332">
        <v>61792.695</v>
      </c>
      <c r="GG1332">
        <v>6465.9579999999996</v>
      </c>
      <c r="GL1332">
        <v>-11890.118</v>
      </c>
      <c r="GQ1332">
        <v>1032246.1</v>
      </c>
      <c r="GR1332">
        <v>-815373.63</v>
      </c>
      <c r="GS1332">
        <v>-811957.81</v>
      </c>
      <c r="GU1332">
        <v>-2822.3998999999999</v>
      </c>
      <c r="GZ1332">
        <v>-593.42102</v>
      </c>
      <c r="HA1332">
        <v>-9760.3027000000002</v>
      </c>
      <c r="HB1332">
        <v>-5412.4102000000003</v>
      </c>
      <c r="HE1332">
        <v>-830546.38</v>
      </c>
      <c r="HG1332">
        <v>6199681.5</v>
      </c>
    </row>
    <row r="1333" spans="1:215" x14ac:dyDescent="0.25">
      <c r="A1333">
        <v>95</v>
      </c>
      <c r="B1333" t="s">
        <v>1201</v>
      </c>
      <c r="C1333">
        <v>2014</v>
      </c>
      <c r="E1333" t="s">
        <v>1202</v>
      </c>
      <c r="F1333">
        <v>1936</v>
      </c>
      <c r="G1333">
        <v>0</v>
      </c>
      <c r="I1333">
        <v>0</v>
      </c>
      <c r="J1333" t="s">
        <v>1203</v>
      </c>
      <c r="K1333" t="s">
        <v>1204</v>
      </c>
      <c r="L1333" t="s">
        <v>1204</v>
      </c>
      <c r="M1333">
        <v>1</v>
      </c>
      <c r="N1333" t="s">
        <v>615</v>
      </c>
      <c r="O1333">
        <v>1</v>
      </c>
      <c r="P1333" t="s">
        <v>616</v>
      </c>
      <c r="Q1333" t="s">
        <v>626</v>
      </c>
      <c r="R1333">
        <v>2</v>
      </c>
      <c r="S1333">
        <v>1</v>
      </c>
      <c r="T1333" s="60">
        <v>41820</v>
      </c>
      <c r="U1333" s="60">
        <v>41820</v>
      </c>
      <c r="V1333" s="60">
        <v>41820</v>
      </c>
      <c r="W1333" t="s">
        <v>201</v>
      </c>
      <c r="X1333" t="s">
        <v>848</v>
      </c>
      <c r="Y1333" t="s">
        <v>627</v>
      </c>
      <c r="Z1333">
        <v>2.75E-2</v>
      </c>
      <c r="AA1333">
        <v>7.5000002999999996E-2</v>
      </c>
      <c r="AB1333">
        <v>1</v>
      </c>
      <c r="AC1333">
        <v>0</v>
      </c>
      <c r="AD1333">
        <v>5</v>
      </c>
      <c r="AE1333">
        <v>1</v>
      </c>
      <c r="AF1333">
        <v>3</v>
      </c>
      <c r="AG1333">
        <v>21</v>
      </c>
      <c r="AJ1333" t="s">
        <v>1206</v>
      </c>
      <c r="AO1333">
        <v>5948663</v>
      </c>
      <c r="AP1333">
        <v>6191278</v>
      </c>
      <c r="AQ1333">
        <v>-399944.47</v>
      </c>
      <c r="AR1333">
        <v>0</v>
      </c>
      <c r="AS1333">
        <v>0</v>
      </c>
      <c r="AT1333">
        <v>0</v>
      </c>
      <c r="AU1333">
        <v>1</v>
      </c>
      <c r="AV1333">
        <v>2</v>
      </c>
      <c r="AW1333">
        <v>416311.88</v>
      </c>
      <c r="AX1333">
        <v>0</v>
      </c>
      <c r="AY1333">
        <v>0.80000000999999998</v>
      </c>
      <c r="AZ1333">
        <v>5</v>
      </c>
      <c r="BA1333">
        <v>1</v>
      </c>
      <c r="BB1333">
        <v>1</v>
      </c>
      <c r="BC1333">
        <v>1</v>
      </c>
      <c r="BE1333">
        <v>0</v>
      </c>
      <c r="BP1333" s="60">
        <v>41820</v>
      </c>
      <c r="BQ1333">
        <v>6191278</v>
      </c>
      <c r="BR1333">
        <v>10542944</v>
      </c>
      <c r="BS1333">
        <v>0.58724374000000001</v>
      </c>
      <c r="BT1333">
        <v>4351666.5</v>
      </c>
      <c r="BV1333">
        <v>1657770.1</v>
      </c>
      <c r="BY1333">
        <v>0</v>
      </c>
      <c r="BZ1333">
        <v>0</v>
      </c>
      <c r="CA1333">
        <v>0</v>
      </c>
      <c r="CC1333">
        <v>0.1512</v>
      </c>
      <c r="CE1333">
        <v>9.0500004999999994E-2</v>
      </c>
      <c r="CG1333">
        <v>0.1205</v>
      </c>
      <c r="CJ1333">
        <v>7.0991382000000006E-2</v>
      </c>
      <c r="CS1333">
        <v>0</v>
      </c>
      <c r="CT1333">
        <v>0</v>
      </c>
      <c r="CU1333">
        <v>1</v>
      </c>
      <c r="CV1333">
        <v>0.5</v>
      </c>
      <c r="CW1333">
        <v>0.25</v>
      </c>
      <c r="CX1333">
        <v>0.25</v>
      </c>
      <c r="CY1333">
        <v>0.20999999</v>
      </c>
      <c r="CZ1333">
        <v>0</v>
      </c>
      <c r="DA1333">
        <v>0</v>
      </c>
      <c r="DB1333">
        <v>2.9999998999999999E-2</v>
      </c>
      <c r="DC1333">
        <v>3.9999999000000001E-2</v>
      </c>
      <c r="DD1333">
        <v>0.20999999</v>
      </c>
      <c r="DE1333">
        <v>0.01</v>
      </c>
      <c r="DF1333">
        <v>2017</v>
      </c>
      <c r="DG1333">
        <v>8.0507219000000005E-2</v>
      </c>
      <c r="DH1333">
        <v>3.9501491999999999E-2</v>
      </c>
      <c r="DI1333">
        <v>4.1005726999999999E-2</v>
      </c>
      <c r="DJ1333">
        <v>0.23176637</v>
      </c>
      <c r="DK1333">
        <v>0.27126786000000003</v>
      </c>
      <c r="DR1333">
        <v>0</v>
      </c>
      <c r="DS1333">
        <v>0</v>
      </c>
      <c r="DT1333">
        <v>0</v>
      </c>
      <c r="DU1333">
        <v>0</v>
      </c>
      <c r="DV1333">
        <v>24567</v>
      </c>
      <c r="DW1333">
        <v>1605236</v>
      </c>
      <c r="DZ1333">
        <v>65.341148000000004</v>
      </c>
      <c r="EA1333">
        <v>5938</v>
      </c>
      <c r="EC1333">
        <v>21941</v>
      </c>
      <c r="ED1333">
        <v>793921</v>
      </c>
      <c r="EF1333">
        <v>36.184356999999999</v>
      </c>
      <c r="EG1333">
        <v>21941</v>
      </c>
      <c r="EV1333">
        <v>52446</v>
      </c>
      <c r="EW1333">
        <v>1</v>
      </c>
      <c r="EX1333">
        <v>1</v>
      </c>
      <c r="FB1333">
        <v>7306123</v>
      </c>
      <c r="FP1333">
        <v>64411.898000000001</v>
      </c>
      <c r="FQ1333">
        <v>272245.94</v>
      </c>
      <c r="FR1333">
        <v>76700.914000000004</v>
      </c>
      <c r="FV1333">
        <v>829.875</v>
      </c>
      <c r="FW1333">
        <v>414188.63</v>
      </c>
      <c r="FX1333">
        <v>807078.88</v>
      </c>
      <c r="FZ1333">
        <v>48529.358999999997</v>
      </c>
      <c r="GA1333">
        <v>11028.894</v>
      </c>
      <c r="GB1333">
        <v>59558.254000000001</v>
      </c>
      <c r="GG1333">
        <v>7718.8481000000002</v>
      </c>
      <c r="GL1333">
        <v>-11310.01</v>
      </c>
      <c r="GP1333">
        <v>78.862999000000002</v>
      </c>
      <c r="GQ1333">
        <v>1277313.3999999999</v>
      </c>
      <c r="GR1333">
        <v>-804149</v>
      </c>
      <c r="GS1333">
        <v>-801448.81</v>
      </c>
      <c r="GU1333">
        <v>-2700.2</v>
      </c>
      <c r="HA1333">
        <v>-10062.956</v>
      </c>
      <c r="HB1333">
        <v>-5671.0059000000001</v>
      </c>
      <c r="HE1333">
        <v>-819882.94</v>
      </c>
      <c r="HG1333">
        <v>6396182.5</v>
      </c>
    </row>
    <row r="1334" spans="1:215" x14ac:dyDescent="0.25">
      <c r="A1334">
        <v>96</v>
      </c>
      <c r="B1334" t="s">
        <v>1207</v>
      </c>
      <c r="C1334">
        <v>2001</v>
      </c>
      <c r="E1334" t="s">
        <v>1208</v>
      </c>
      <c r="F1334">
        <v>1951</v>
      </c>
      <c r="G1334">
        <v>0</v>
      </c>
      <c r="I1334">
        <v>0</v>
      </c>
      <c r="J1334" t="s">
        <v>1203</v>
      </c>
      <c r="K1334" t="s">
        <v>1204</v>
      </c>
      <c r="L1334" t="s">
        <v>1204</v>
      </c>
      <c r="M1334">
        <v>5</v>
      </c>
      <c r="N1334" t="s">
        <v>721</v>
      </c>
      <c r="O1334">
        <v>1</v>
      </c>
      <c r="P1334" t="s">
        <v>616</v>
      </c>
      <c r="Q1334" t="s">
        <v>617</v>
      </c>
      <c r="R1334">
        <v>2</v>
      </c>
      <c r="S1334">
        <v>0</v>
      </c>
      <c r="T1334" s="60">
        <v>37072</v>
      </c>
      <c r="U1334" s="60">
        <v>37072</v>
      </c>
      <c r="V1334" s="60">
        <v>37072</v>
      </c>
      <c r="W1334" t="s">
        <v>201</v>
      </c>
      <c r="X1334" t="s">
        <v>938</v>
      </c>
      <c r="Y1334" t="s">
        <v>627</v>
      </c>
      <c r="Z1334">
        <v>2.9999998999999999E-2</v>
      </c>
      <c r="AA1334">
        <v>8.2500003000000002E-2</v>
      </c>
      <c r="AB1334">
        <v>1</v>
      </c>
      <c r="AC1334">
        <v>0</v>
      </c>
      <c r="AD1334">
        <v>5</v>
      </c>
      <c r="AE1334">
        <v>1</v>
      </c>
      <c r="AF1334">
        <v>3</v>
      </c>
      <c r="AG1334">
        <v>28</v>
      </c>
      <c r="BP1334" s="60">
        <v>37072</v>
      </c>
      <c r="BQ1334">
        <v>895475.44</v>
      </c>
      <c r="BR1334">
        <v>758089.75</v>
      </c>
      <c r="BS1334">
        <v>1.181</v>
      </c>
      <c r="BT1334">
        <v>-137385.67000000001</v>
      </c>
      <c r="BV1334">
        <v>225827.14</v>
      </c>
      <c r="BW1334">
        <v>6092.6880000000001</v>
      </c>
      <c r="BX1334">
        <v>1</v>
      </c>
      <c r="BY1334">
        <v>0</v>
      </c>
      <c r="BZ1334">
        <v>0</v>
      </c>
      <c r="CA1334">
        <v>0</v>
      </c>
      <c r="CS1334">
        <v>0</v>
      </c>
      <c r="CT1334">
        <v>0</v>
      </c>
      <c r="CU1334">
        <v>0</v>
      </c>
      <c r="CV1334">
        <v>0.71443628999999997</v>
      </c>
      <c r="CW1334">
        <v>0.52462447000000001</v>
      </c>
      <c r="CX1334">
        <v>0.18981184000000001</v>
      </c>
      <c r="CY1334">
        <v>0.2853272</v>
      </c>
      <c r="CZ1334">
        <v>0.27668503</v>
      </c>
      <c r="DA1334">
        <v>8.6421480000000005E-3</v>
      </c>
      <c r="DB1334">
        <v>0</v>
      </c>
      <c r="DC1334">
        <v>2.3653699999999999E-4</v>
      </c>
      <c r="DD1334">
        <v>0</v>
      </c>
      <c r="DE1334">
        <v>0</v>
      </c>
      <c r="DF1334">
        <v>2004</v>
      </c>
      <c r="DG1334">
        <v>0.12470000000000001</v>
      </c>
      <c r="DH1334">
        <v>7.4299999000000005E-2</v>
      </c>
      <c r="DI1334">
        <v>5.04E-2</v>
      </c>
      <c r="DJ1334">
        <v>0</v>
      </c>
      <c r="DK1334">
        <v>7.4299999000000005E-2</v>
      </c>
      <c r="DR1334">
        <v>0</v>
      </c>
      <c r="DS1334">
        <v>0</v>
      </c>
      <c r="DT1334">
        <v>0</v>
      </c>
      <c r="DU1334">
        <v>0</v>
      </c>
      <c r="DV1334">
        <v>7696</v>
      </c>
      <c r="DW1334">
        <v>207676.61</v>
      </c>
      <c r="DX1334">
        <v>46.099997999999999</v>
      </c>
      <c r="DY1334">
        <v>9.5</v>
      </c>
      <c r="DZ1334">
        <v>26.985001</v>
      </c>
      <c r="EA1334">
        <v>1235</v>
      </c>
      <c r="EC1334">
        <v>3517</v>
      </c>
      <c r="EF1334">
        <v>9.4359999000000006</v>
      </c>
      <c r="EG1334">
        <v>2981</v>
      </c>
      <c r="EH1334">
        <v>28727.363000000001</v>
      </c>
      <c r="EI1334">
        <v>71.800003000000004</v>
      </c>
      <c r="EJ1334">
        <v>9.9630002999999991</v>
      </c>
      <c r="EN1334">
        <v>262</v>
      </c>
      <c r="EO1334">
        <v>2773.7289999999998</v>
      </c>
      <c r="EP1334">
        <v>274</v>
      </c>
      <c r="ES1334">
        <v>0</v>
      </c>
      <c r="EV1334">
        <v>12448</v>
      </c>
      <c r="EW1334">
        <v>0</v>
      </c>
      <c r="EX1334">
        <v>0</v>
      </c>
      <c r="FP1334">
        <v>15858.098</v>
      </c>
      <c r="FQ1334">
        <v>6092.6880000000001</v>
      </c>
      <c r="FS1334">
        <v>127.465</v>
      </c>
      <c r="FV1334">
        <v>0</v>
      </c>
      <c r="FW1334">
        <v>22078.252</v>
      </c>
      <c r="FX1334">
        <v>-121990.92</v>
      </c>
      <c r="FZ1334">
        <v>19623.648000000001</v>
      </c>
      <c r="GA1334">
        <v>4366.8008</v>
      </c>
      <c r="GB1334">
        <v>23990.449000000001</v>
      </c>
      <c r="GG1334">
        <v>2806.6641</v>
      </c>
      <c r="GL1334">
        <v>-2952.8669</v>
      </c>
      <c r="GM1334">
        <v>1756.3910000000001</v>
      </c>
      <c r="GN1334">
        <v>-1603.3389999999999</v>
      </c>
      <c r="GQ1334">
        <v>-75915.375</v>
      </c>
      <c r="GR1334">
        <v>-33586.699000000001</v>
      </c>
      <c r="GS1334">
        <v>-28669.421999999999</v>
      </c>
      <c r="GU1334">
        <v>-718.97699</v>
      </c>
      <c r="GX1334">
        <v>-2889.1750000000002</v>
      </c>
      <c r="GZ1334">
        <v>-1309.124</v>
      </c>
      <c r="HA1334">
        <v>-1337.479</v>
      </c>
      <c r="HB1334">
        <v>-386.01598999999999</v>
      </c>
      <c r="HE1334">
        <v>-35310.190999999999</v>
      </c>
      <c r="HG1334">
        <v>783291.88</v>
      </c>
    </row>
    <row r="1335" spans="1:215" x14ac:dyDescent="0.25">
      <c r="A1335">
        <v>96</v>
      </c>
      <c r="B1335" t="s">
        <v>1207</v>
      </c>
      <c r="C1335">
        <v>2002</v>
      </c>
      <c r="E1335" t="s">
        <v>1208</v>
      </c>
      <c r="F1335">
        <v>1951</v>
      </c>
      <c r="G1335">
        <v>0</v>
      </c>
      <c r="I1335">
        <v>0</v>
      </c>
      <c r="J1335" t="s">
        <v>1203</v>
      </c>
      <c r="K1335" t="s">
        <v>1204</v>
      </c>
      <c r="L1335" t="s">
        <v>1204</v>
      </c>
      <c r="M1335">
        <v>5</v>
      </c>
      <c r="N1335" t="s">
        <v>721</v>
      </c>
      <c r="O1335">
        <v>1</v>
      </c>
      <c r="P1335" t="s">
        <v>616</v>
      </c>
      <c r="Q1335" t="s">
        <v>617</v>
      </c>
      <c r="R1335">
        <v>2</v>
      </c>
      <c r="S1335">
        <v>0</v>
      </c>
      <c r="T1335" s="60">
        <v>37437</v>
      </c>
      <c r="U1335" s="60">
        <v>37437</v>
      </c>
      <c r="V1335" s="60">
        <v>37437</v>
      </c>
      <c r="W1335" t="s">
        <v>201</v>
      </c>
      <c r="X1335" t="s">
        <v>938</v>
      </c>
      <c r="Y1335" t="s">
        <v>627</v>
      </c>
      <c r="Z1335">
        <v>2.9999998999999999E-2</v>
      </c>
      <c r="AA1335">
        <v>8.2500003000000002E-2</v>
      </c>
      <c r="AB1335">
        <v>1</v>
      </c>
      <c r="AC1335">
        <v>0</v>
      </c>
      <c r="AD1335">
        <v>5</v>
      </c>
      <c r="AE1335">
        <v>1</v>
      </c>
      <c r="AF1335">
        <v>3</v>
      </c>
      <c r="AG1335">
        <v>27</v>
      </c>
      <c r="BP1335" s="60">
        <v>37437</v>
      </c>
      <c r="BQ1335">
        <v>907193.38</v>
      </c>
      <c r="BR1335">
        <v>814857.5</v>
      </c>
      <c r="BS1335">
        <v>1.113</v>
      </c>
      <c r="BT1335">
        <v>-92335.898000000001</v>
      </c>
      <c r="BV1335">
        <v>247613.06</v>
      </c>
      <c r="BW1335">
        <v>7536.0811000000003</v>
      </c>
      <c r="BX1335">
        <v>1</v>
      </c>
      <c r="BY1335">
        <v>0</v>
      </c>
      <c r="BZ1335">
        <v>0</v>
      </c>
      <c r="CA1335">
        <v>0</v>
      </c>
      <c r="CC1335">
        <v>-8.3312816999999997E-2</v>
      </c>
      <c r="CS1335">
        <v>1</v>
      </c>
      <c r="CT1335">
        <v>0</v>
      </c>
      <c r="CU1335">
        <v>0</v>
      </c>
      <c r="CV1335">
        <v>0.72170811999999995</v>
      </c>
      <c r="CW1335">
        <v>0.53560346000000003</v>
      </c>
      <c r="CX1335">
        <v>0.18610466000000001</v>
      </c>
      <c r="CY1335">
        <v>0.27810687000000001</v>
      </c>
      <c r="CZ1335">
        <v>0.26524743000000001</v>
      </c>
      <c r="DA1335">
        <v>1.2859407999999999E-2</v>
      </c>
      <c r="DB1335">
        <v>0</v>
      </c>
      <c r="DC1335">
        <v>1.84978E-4</v>
      </c>
      <c r="DD1335">
        <v>0</v>
      </c>
      <c r="DE1335">
        <v>0</v>
      </c>
      <c r="DF1335">
        <v>2005</v>
      </c>
      <c r="DG1335">
        <v>0.1265</v>
      </c>
      <c r="DH1335">
        <v>7.2499997999999996E-2</v>
      </c>
      <c r="DI1335">
        <v>5.4000000999999999E-2</v>
      </c>
      <c r="DJ1335">
        <v>2.8499997999999999E-2</v>
      </c>
      <c r="DK1335">
        <v>0.10100000000000001</v>
      </c>
      <c r="DR1335">
        <v>0</v>
      </c>
      <c r="DS1335">
        <v>0</v>
      </c>
      <c r="DT1335">
        <v>0</v>
      </c>
      <c r="DU1335">
        <v>0</v>
      </c>
      <c r="DV1335">
        <v>8126</v>
      </c>
      <c r="DW1335">
        <v>234273.47</v>
      </c>
      <c r="DX1335">
        <v>46.299999</v>
      </c>
      <c r="DY1335">
        <v>9.3000001999999995</v>
      </c>
      <c r="DZ1335">
        <v>28.83</v>
      </c>
      <c r="EA1335">
        <v>1136</v>
      </c>
      <c r="EC1335">
        <v>3653</v>
      </c>
      <c r="EF1335">
        <v>9.8170003999999995</v>
      </c>
      <c r="EG1335">
        <v>3080</v>
      </c>
      <c r="EH1335">
        <v>30787.432000000001</v>
      </c>
      <c r="EI1335">
        <v>72.099997999999999</v>
      </c>
      <c r="EJ1335">
        <v>9.9960003000000004</v>
      </c>
      <c r="EN1335">
        <v>277</v>
      </c>
      <c r="EO1335">
        <v>3133.1709000000001</v>
      </c>
      <c r="EP1335">
        <v>296</v>
      </c>
      <c r="ES1335">
        <v>0</v>
      </c>
      <c r="EV1335">
        <v>12915</v>
      </c>
      <c r="EW1335">
        <v>0</v>
      </c>
      <c r="EX1335">
        <v>0</v>
      </c>
      <c r="FP1335">
        <v>17189.763999999999</v>
      </c>
      <c r="FQ1335">
        <v>7536.0811000000003</v>
      </c>
      <c r="FS1335">
        <v>39.264000000000003</v>
      </c>
      <c r="FV1335">
        <v>0</v>
      </c>
      <c r="FW1335">
        <v>24765.109</v>
      </c>
      <c r="FX1335">
        <v>-85650.43</v>
      </c>
      <c r="FZ1335">
        <v>14906.241</v>
      </c>
      <c r="GA1335">
        <v>4925.5298000000003</v>
      </c>
      <c r="GB1335">
        <v>19831.771000000001</v>
      </c>
      <c r="GG1335">
        <v>2526.125</v>
      </c>
      <c r="GL1335">
        <v>-2303.8049000000001</v>
      </c>
      <c r="GM1335">
        <v>1753.53</v>
      </c>
      <c r="GN1335">
        <v>-1418.335</v>
      </c>
      <c r="GP1335">
        <v>2.8919999999999999</v>
      </c>
      <c r="GQ1335">
        <v>-40493.141000000003</v>
      </c>
      <c r="GR1335">
        <v>-35471.391000000003</v>
      </c>
      <c r="GS1335">
        <v>-30194.293000000001</v>
      </c>
      <c r="GU1335">
        <v>-598.43799000000001</v>
      </c>
      <c r="GX1335">
        <v>-3400.3879000000002</v>
      </c>
      <c r="GZ1335">
        <v>-1278.271</v>
      </c>
      <c r="HA1335">
        <v>-1064.306</v>
      </c>
      <c r="HB1335">
        <v>-504.09899999999999</v>
      </c>
      <c r="HE1335">
        <v>-37039.796999999999</v>
      </c>
      <c r="HG1335">
        <v>705758.94</v>
      </c>
    </row>
    <row r="1336" spans="1:215" x14ac:dyDescent="0.25">
      <c r="A1336">
        <v>96</v>
      </c>
      <c r="B1336" t="s">
        <v>1207</v>
      </c>
      <c r="C1336">
        <v>2003</v>
      </c>
      <c r="E1336" t="s">
        <v>1208</v>
      </c>
      <c r="F1336">
        <v>1951</v>
      </c>
      <c r="G1336">
        <v>0</v>
      </c>
      <c r="I1336">
        <v>0</v>
      </c>
      <c r="J1336" t="s">
        <v>1203</v>
      </c>
      <c r="K1336" t="s">
        <v>1204</v>
      </c>
      <c r="L1336" t="s">
        <v>1204</v>
      </c>
      <c r="M1336">
        <v>5</v>
      </c>
      <c r="N1336" t="s">
        <v>721</v>
      </c>
      <c r="O1336">
        <v>1</v>
      </c>
      <c r="P1336" t="s">
        <v>616</v>
      </c>
      <c r="Q1336" t="s">
        <v>617</v>
      </c>
      <c r="R1336">
        <v>2</v>
      </c>
      <c r="S1336">
        <v>0</v>
      </c>
      <c r="T1336" s="60">
        <v>37802</v>
      </c>
      <c r="U1336" s="60">
        <v>37802</v>
      </c>
      <c r="V1336" s="60">
        <v>37802</v>
      </c>
      <c r="W1336" t="s">
        <v>201</v>
      </c>
      <c r="X1336" t="s">
        <v>938</v>
      </c>
      <c r="Y1336" t="s">
        <v>627</v>
      </c>
      <c r="Z1336">
        <v>2.9999998999999999E-2</v>
      </c>
      <c r="AA1336">
        <v>8.2500003000000002E-2</v>
      </c>
      <c r="AB1336">
        <v>1</v>
      </c>
      <c r="AC1336">
        <v>0</v>
      </c>
      <c r="AD1336">
        <v>5</v>
      </c>
      <c r="AE1336">
        <v>1</v>
      </c>
      <c r="AF1336">
        <v>3</v>
      </c>
      <c r="AG1336">
        <v>26</v>
      </c>
      <c r="BP1336" s="60">
        <v>37802</v>
      </c>
      <c r="BQ1336">
        <v>885842.56</v>
      </c>
      <c r="BR1336">
        <v>879589.06</v>
      </c>
      <c r="BS1336">
        <v>1.0069999999999999</v>
      </c>
      <c r="BT1336">
        <v>-6253.4701999999997</v>
      </c>
      <c r="BV1336">
        <v>241201.03</v>
      </c>
      <c r="BW1336">
        <v>6485.0649000000003</v>
      </c>
      <c r="BX1336">
        <v>1</v>
      </c>
      <c r="BY1336">
        <v>0</v>
      </c>
      <c r="BZ1336">
        <v>0</v>
      </c>
      <c r="CA1336">
        <v>0</v>
      </c>
      <c r="CC1336">
        <v>3.9000000999999999E-2</v>
      </c>
      <c r="CE1336">
        <v>-5.4000000999999999E-2</v>
      </c>
      <c r="CG1336">
        <v>4.0000000000000001E-3</v>
      </c>
      <c r="CS1336">
        <v>0</v>
      </c>
      <c r="CT1336">
        <v>0</v>
      </c>
      <c r="CU1336">
        <v>0</v>
      </c>
      <c r="CV1336">
        <v>0.69</v>
      </c>
      <c r="CW1336">
        <v>0.47</v>
      </c>
      <c r="CX1336">
        <v>0.22</v>
      </c>
      <c r="CY1336">
        <v>0.23</v>
      </c>
      <c r="CZ1336">
        <v>0</v>
      </c>
      <c r="DA1336">
        <v>0</v>
      </c>
      <c r="DB1336">
        <v>0</v>
      </c>
      <c r="DC1336">
        <v>2.9999998999999999E-2</v>
      </c>
      <c r="DD1336">
        <v>5.0000001000000002E-2</v>
      </c>
      <c r="DE1336">
        <v>0</v>
      </c>
      <c r="DF1336">
        <v>2006</v>
      </c>
      <c r="DG1336">
        <v>0.1371</v>
      </c>
      <c r="DH1336">
        <v>7.3100000999999998E-2</v>
      </c>
      <c r="DI1336">
        <v>6.4000003E-2</v>
      </c>
      <c r="DJ1336">
        <v>7.1400002000000004E-2</v>
      </c>
      <c r="DK1336">
        <v>0.14449999999999999</v>
      </c>
      <c r="DR1336">
        <v>0</v>
      </c>
      <c r="DS1336">
        <v>0</v>
      </c>
      <c r="DT1336">
        <v>0</v>
      </c>
      <c r="DU1336">
        <v>0</v>
      </c>
      <c r="DV1336">
        <v>8046</v>
      </c>
      <c r="DW1336">
        <v>241201.03</v>
      </c>
      <c r="DX1336">
        <v>46.599997999999999</v>
      </c>
      <c r="DY1336">
        <v>9.6999998000000005</v>
      </c>
      <c r="DZ1336">
        <v>29.978000999999999</v>
      </c>
      <c r="EA1336">
        <v>1297</v>
      </c>
      <c r="EC1336">
        <v>3671</v>
      </c>
      <c r="EF1336">
        <v>10.272</v>
      </c>
      <c r="EG1336">
        <v>3084</v>
      </c>
      <c r="EH1336">
        <v>32079.153999999999</v>
      </c>
      <c r="EI1336">
        <v>72.5</v>
      </c>
      <c r="EJ1336">
        <v>10.401999999999999</v>
      </c>
      <c r="EN1336">
        <v>288</v>
      </c>
      <c r="EO1336">
        <v>3594.4479999999999</v>
      </c>
      <c r="EP1336">
        <v>299</v>
      </c>
      <c r="ES1336">
        <v>0</v>
      </c>
      <c r="EV1336">
        <v>13014</v>
      </c>
      <c r="EW1336">
        <v>0</v>
      </c>
      <c r="EX1336">
        <v>0</v>
      </c>
      <c r="FP1336">
        <v>17680.088</v>
      </c>
      <c r="FQ1336">
        <v>6485.0649000000003</v>
      </c>
      <c r="FS1336">
        <v>134.524</v>
      </c>
      <c r="FV1336">
        <v>0</v>
      </c>
      <c r="FW1336">
        <v>24299.678</v>
      </c>
      <c r="FX1336">
        <v>2302.7739000000001</v>
      </c>
      <c r="FZ1336">
        <v>10677.585999999999</v>
      </c>
      <c r="GA1336">
        <v>5783.8290999999999</v>
      </c>
      <c r="GB1336">
        <v>16461.414000000001</v>
      </c>
      <c r="GG1336">
        <v>2143.6931</v>
      </c>
      <c r="GL1336">
        <v>-3029.4650999999999</v>
      </c>
      <c r="GM1336">
        <v>968.88598999999999</v>
      </c>
      <c r="GN1336">
        <v>-738.51300000000003</v>
      </c>
      <c r="GP1336">
        <v>4.9060001</v>
      </c>
      <c r="GQ1336">
        <v>42413.370999999999</v>
      </c>
      <c r="GR1336">
        <v>-37765.531000000003</v>
      </c>
      <c r="GS1336">
        <v>-32139.988000000001</v>
      </c>
      <c r="GU1336">
        <v>-425.60901000000001</v>
      </c>
      <c r="GX1336">
        <v>-3971.4760999999999</v>
      </c>
      <c r="GZ1336">
        <v>-1228.4570000000001</v>
      </c>
      <c r="HA1336">
        <v>-1292.261</v>
      </c>
      <c r="HB1336">
        <v>-645.86199999999997</v>
      </c>
      <c r="HE1336">
        <v>-39703.652000000002</v>
      </c>
      <c r="HG1336">
        <v>708468.69</v>
      </c>
    </row>
    <row r="1337" spans="1:215" x14ac:dyDescent="0.25">
      <c r="A1337">
        <v>96</v>
      </c>
      <c r="B1337" t="s">
        <v>1207</v>
      </c>
      <c r="C1337">
        <v>2004</v>
      </c>
      <c r="E1337" t="s">
        <v>1208</v>
      </c>
      <c r="F1337">
        <v>1951</v>
      </c>
      <c r="G1337">
        <v>0</v>
      </c>
      <c r="I1337">
        <v>0</v>
      </c>
      <c r="J1337" t="s">
        <v>1203</v>
      </c>
      <c r="K1337" t="s">
        <v>1204</v>
      </c>
      <c r="L1337" t="s">
        <v>1204</v>
      </c>
      <c r="M1337">
        <v>5</v>
      </c>
      <c r="N1337" t="s">
        <v>721</v>
      </c>
      <c r="O1337">
        <v>1</v>
      </c>
      <c r="P1337" t="s">
        <v>616</v>
      </c>
      <c r="Q1337" t="s">
        <v>617</v>
      </c>
      <c r="R1337">
        <v>2</v>
      </c>
      <c r="S1337">
        <v>0</v>
      </c>
      <c r="T1337" s="60">
        <v>38168</v>
      </c>
      <c r="U1337" s="60">
        <v>38168</v>
      </c>
      <c r="V1337" s="60">
        <v>38168</v>
      </c>
      <c r="W1337" t="s">
        <v>201</v>
      </c>
      <c r="X1337" t="s">
        <v>938</v>
      </c>
      <c r="Y1337" t="s">
        <v>627</v>
      </c>
      <c r="Z1337">
        <v>2.9999998999999999E-2</v>
      </c>
      <c r="AA1337">
        <v>8.2500003000000002E-2</v>
      </c>
      <c r="AB1337">
        <v>1</v>
      </c>
      <c r="AC1337">
        <v>0</v>
      </c>
      <c r="AD1337">
        <v>5</v>
      </c>
      <c r="AE1337">
        <v>1</v>
      </c>
      <c r="AF1337">
        <v>3</v>
      </c>
      <c r="AG1337">
        <v>25</v>
      </c>
      <c r="BP1337" s="60">
        <v>38168</v>
      </c>
      <c r="BQ1337">
        <v>879449.63</v>
      </c>
      <c r="BR1337">
        <v>943536.06</v>
      </c>
      <c r="BS1337">
        <v>0.93199997999999995</v>
      </c>
      <c r="BT1337">
        <v>64086.398000000001</v>
      </c>
      <c r="BV1337">
        <v>258985.22</v>
      </c>
      <c r="BW1337">
        <v>9406.1474999999991</v>
      </c>
      <c r="BX1337">
        <v>1</v>
      </c>
      <c r="BY1337">
        <v>0</v>
      </c>
      <c r="BZ1337">
        <v>0</v>
      </c>
      <c r="CA1337">
        <v>0</v>
      </c>
      <c r="CC1337">
        <v>0.19499999000000001</v>
      </c>
      <c r="CE1337">
        <v>4.3999999999999997E-2</v>
      </c>
      <c r="CG1337">
        <v>0.02</v>
      </c>
      <c r="CS1337">
        <v>0</v>
      </c>
      <c r="CT1337">
        <v>0</v>
      </c>
      <c r="CU1337">
        <v>0</v>
      </c>
      <c r="CV1337">
        <v>0.67500000999999998</v>
      </c>
      <c r="CW1337">
        <v>0.44900000000000001</v>
      </c>
      <c r="CX1337">
        <v>0.22600001</v>
      </c>
      <c r="CY1337">
        <v>0.24399999999999999</v>
      </c>
      <c r="CZ1337">
        <v>0</v>
      </c>
      <c r="DA1337">
        <v>0</v>
      </c>
      <c r="DB1337">
        <v>3.0000000000000001E-3</v>
      </c>
      <c r="DC1337">
        <v>2.4E-2</v>
      </c>
      <c r="DD1337">
        <v>5.4000000999999999E-2</v>
      </c>
      <c r="DE1337">
        <v>0</v>
      </c>
      <c r="DF1337">
        <v>2007</v>
      </c>
      <c r="DG1337">
        <v>0.13830000000000001</v>
      </c>
      <c r="DH1337">
        <v>7.3299997000000006E-2</v>
      </c>
      <c r="DI1337">
        <v>6.4999998000000003E-2</v>
      </c>
      <c r="DJ1337">
        <v>8.6300001000000001E-2</v>
      </c>
      <c r="DK1337">
        <v>0.15959999999999999</v>
      </c>
      <c r="DR1337">
        <v>0</v>
      </c>
      <c r="DS1337">
        <v>0</v>
      </c>
      <c r="DT1337">
        <v>0</v>
      </c>
      <c r="DU1337">
        <v>0</v>
      </c>
      <c r="DV1337">
        <v>8301</v>
      </c>
      <c r="DW1337">
        <v>258985.22</v>
      </c>
      <c r="DX1337">
        <v>47.400002000000001</v>
      </c>
      <c r="DY1337">
        <v>9.6000004000000008</v>
      </c>
      <c r="DZ1337">
        <v>31.198999000000001</v>
      </c>
      <c r="EA1337">
        <v>1784</v>
      </c>
      <c r="EC1337">
        <v>3765</v>
      </c>
      <c r="EF1337">
        <v>10.776</v>
      </c>
      <c r="EG1337">
        <v>3145</v>
      </c>
      <c r="EH1337">
        <v>34497.605000000003</v>
      </c>
      <c r="EI1337">
        <v>72.699996999999996</v>
      </c>
      <c r="EJ1337">
        <v>10.968999999999999</v>
      </c>
      <c r="EN1337">
        <v>301</v>
      </c>
      <c r="EO1337">
        <v>3927.2791000000002</v>
      </c>
      <c r="EP1337">
        <v>319</v>
      </c>
      <c r="ES1337">
        <v>0</v>
      </c>
      <c r="EV1337">
        <v>13850</v>
      </c>
      <c r="EW1337">
        <v>0</v>
      </c>
      <c r="EX1337">
        <v>0</v>
      </c>
      <c r="FP1337">
        <v>19554.400000000001</v>
      </c>
      <c r="FQ1337">
        <v>9406.1484</v>
      </c>
      <c r="FS1337">
        <v>89.184997999999993</v>
      </c>
      <c r="FV1337">
        <v>0</v>
      </c>
      <c r="FW1337">
        <v>29049.734</v>
      </c>
      <c r="FX1337">
        <v>111277.57</v>
      </c>
      <c r="FZ1337">
        <v>14546.700999999999</v>
      </c>
      <c r="GA1337">
        <v>5240.6469999999999</v>
      </c>
      <c r="GB1337">
        <v>19787.348000000002</v>
      </c>
      <c r="GG1337">
        <v>6166.3579</v>
      </c>
      <c r="GL1337">
        <v>-1827.0228999999999</v>
      </c>
      <c r="GM1337">
        <v>839.22699</v>
      </c>
      <c r="GN1337">
        <v>-629.38500999999997</v>
      </c>
      <c r="GP1337">
        <v>2.214</v>
      </c>
      <c r="GQ1337">
        <v>164666.04999999999</v>
      </c>
      <c r="GR1337">
        <v>-40353.832000000002</v>
      </c>
      <c r="GS1337">
        <v>-34042.082000000002</v>
      </c>
      <c r="GU1337">
        <v>-595.59997999999996</v>
      </c>
      <c r="GX1337">
        <v>-4521.2318999999998</v>
      </c>
      <c r="GZ1337">
        <v>-1194.9188999999999</v>
      </c>
      <c r="HA1337">
        <v>-1418.7581</v>
      </c>
      <c r="HB1337">
        <v>-712.83300999999994</v>
      </c>
      <c r="HE1337">
        <v>-42485.421999999999</v>
      </c>
      <c r="HG1337">
        <v>830649.31</v>
      </c>
    </row>
    <row r="1338" spans="1:215" x14ac:dyDescent="0.25">
      <c r="A1338">
        <v>96</v>
      </c>
      <c r="B1338" t="s">
        <v>1207</v>
      </c>
      <c r="C1338">
        <v>2005</v>
      </c>
      <c r="E1338" t="s">
        <v>1208</v>
      </c>
      <c r="F1338">
        <v>1951</v>
      </c>
      <c r="G1338">
        <v>0</v>
      </c>
      <c r="I1338">
        <v>0</v>
      </c>
      <c r="J1338" t="s">
        <v>1203</v>
      </c>
      <c r="K1338" t="s">
        <v>1204</v>
      </c>
      <c r="L1338" t="s">
        <v>1204</v>
      </c>
      <c r="M1338">
        <v>5</v>
      </c>
      <c r="N1338" t="s">
        <v>721</v>
      </c>
      <c r="O1338">
        <v>1</v>
      </c>
      <c r="P1338" t="s">
        <v>616</v>
      </c>
      <c r="Q1338" t="s">
        <v>617</v>
      </c>
      <c r="R1338">
        <v>2</v>
      </c>
      <c r="S1338">
        <v>0</v>
      </c>
      <c r="T1338" s="60">
        <v>38533</v>
      </c>
      <c r="U1338" s="60">
        <v>38533</v>
      </c>
      <c r="V1338" s="60">
        <v>38533</v>
      </c>
      <c r="W1338" t="s">
        <v>201</v>
      </c>
      <c r="X1338" t="s">
        <v>938</v>
      </c>
      <c r="Y1338" t="s">
        <v>627</v>
      </c>
      <c r="Z1338">
        <v>2.9999998999999999E-2</v>
      </c>
      <c r="AA1338">
        <v>8.2500003000000002E-2</v>
      </c>
      <c r="AB1338">
        <v>1</v>
      </c>
      <c r="AC1338">
        <v>0</v>
      </c>
      <c r="AD1338">
        <v>5</v>
      </c>
      <c r="AE1338">
        <v>1</v>
      </c>
      <c r="AF1338">
        <v>3</v>
      </c>
      <c r="AG1338">
        <v>24</v>
      </c>
      <c r="BP1338" s="60">
        <v>38533</v>
      </c>
      <c r="BQ1338">
        <v>886964.81</v>
      </c>
      <c r="BR1338">
        <v>1017254.4</v>
      </c>
      <c r="BS1338">
        <v>0.87199998000000001</v>
      </c>
      <c r="BT1338">
        <v>130289.58</v>
      </c>
      <c r="BV1338">
        <v>265123.71999999997</v>
      </c>
      <c r="BW1338">
        <v>13081.956</v>
      </c>
      <c r="BX1338">
        <v>1</v>
      </c>
      <c r="BY1338">
        <v>0</v>
      </c>
      <c r="BZ1338">
        <v>0</v>
      </c>
      <c r="CA1338">
        <v>0</v>
      </c>
      <c r="CC1338">
        <v>0.122</v>
      </c>
      <c r="CE1338">
        <v>0.11600000000000001</v>
      </c>
      <c r="CG1338">
        <v>2.5000000000000001E-2</v>
      </c>
      <c r="CS1338">
        <v>0</v>
      </c>
      <c r="CT1338">
        <v>0</v>
      </c>
      <c r="CU1338">
        <v>0</v>
      </c>
      <c r="CV1338">
        <v>0.66500002000000003</v>
      </c>
      <c r="CW1338">
        <v>0.44700000000000001</v>
      </c>
      <c r="CX1338">
        <v>0.21799999</v>
      </c>
      <c r="CY1338">
        <v>0.23699999999999999</v>
      </c>
      <c r="CZ1338">
        <v>0</v>
      </c>
      <c r="DA1338">
        <v>0</v>
      </c>
      <c r="DB1338">
        <v>2E-3</v>
      </c>
      <c r="DC1338">
        <v>3.5999997999999998E-2</v>
      </c>
      <c r="DD1338">
        <v>5.9999998999999998E-2</v>
      </c>
      <c r="DE1338">
        <v>0</v>
      </c>
      <c r="DF1338">
        <v>2008</v>
      </c>
      <c r="DG1338">
        <v>0.1401</v>
      </c>
      <c r="DH1338">
        <v>7.3499999999999996E-2</v>
      </c>
      <c r="DI1338">
        <v>6.6599994999999995E-2</v>
      </c>
      <c r="DJ1338">
        <v>0.1027</v>
      </c>
      <c r="DK1338">
        <v>0.1762</v>
      </c>
      <c r="DR1338">
        <v>0</v>
      </c>
      <c r="DS1338">
        <v>0</v>
      </c>
      <c r="DT1338">
        <v>0</v>
      </c>
      <c r="DU1338">
        <v>0</v>
      </c>
      <c r="DV1338">
        <v>8253</v>
      </c>
      <c r="DW1338">
        <v>265123.71999999997</v>
      </c>
      <c r="DX1338">
        <v>47.700001</v>
      </c>
      <c r="DY1338">
        <v>9.8999995999999992</v>
      </c>
      <c r="DZ1338">
        <v>32.125</v>
      </c>
      <c r="EA1338">
        <v>1873</v>
      </c>
      <c r="EC1338">
        <v>3926</v>
      </c>
      <c r="EF1338">
        <v>11.448</v>
      </c>
      <c r="EG1338">
        <v>3271</v>
      </c>
      <c r="EH1338">
        <v>37933.843999999997</v>
      </c>
      <c r="EI1338">
        <v>72.699996999999996</v>
      </c>
      <c r="EJ1338">
        <v>11.597</v>
      </c>
      <c r="EN1338">
        <v>323</v>
      </c>
      <c r="EO1338">
        <v>4591.8311000000003</v>
      </c>
      <c r="EP1338">
        <v>332</v>
      </c>
      <c r="ES1338">
        <v>0</v>
      </c>
      <c r="EV1338">
        <v>14052</v>
      </c>
      <c r="EW1338">
        <v>0</v>
      </c>
      <c r="EX1338">
        <v>0</v>
      </c>
      <c r="FP1338">
        <v>19779.471000000001</v>
      </c>
      <c r="FQ1338">
        <v>13081.956</v>
      </c>
      <c r="FS1338">
        <v>176.36</v>
      </c>
      <c r="FV1338">
        <v>0</v>
      </c>
      <c r="FW1338">
        <v>33037.785000000003</v>
      </c>
      <c r="FX1338">
        <v>68870.483999999997</v>
      </c>
      <c r="FZ1338">
        <v>11386.184999999999</v>
      </c>
      <c r="GA1338">
        <v>9426.2451000000001</v>
      </c>
      <c r="GB1338">
        <v>20812.43</v>
      </c>
      <c r="GG1338">
        <v>7582.4818999999998</v>
      </c>
      <c r="GL1338">
        <v>-2876.9079999999999</v>
      </c>
      <c r="GM1338">
        <v>2782.5470999999998</v>
      </c>
      <c r="GN1338">
        <v>-2512.8258999999998</v>
      </c>
      <c r="GP1338">
        <v>3.6429999</v>
      </c>
      <c r="GQ1338">
        <v>127699.64</v>
      </c>
      <c r="GR1338">
        <v>-44237.120999999999</v>
      </c>
      <c r="GS1338">
        <v>-37245.019999999997</v>
      </c>
      <c r="GU1338">
        <v>-524.40002000000004</v>
      </c>
      <c r="GX1338">
        <v>-5176.2641999999996</v>
      </c>
      <c r="GZ1338">
        <v>-1291.4399000000001</v>
      </c>
      <c r="HA1338">
        <v>-1481.183</v>
      </c>
      <c r="HB1338">
        <v>-995.61699999999996</v>
      </c>
      <c r="HE1338">
        <v>-46713.921999999999</v>
      </c>
      <c r="HG1338">
        <v>911635</v>
      </c>
    </row>
    <row r="1339" spans="1:215" x14ac:dyDescent="0.25">
      <c r="A1339">
        <v>96</v>
      </c>
      <c r="B1339" t="s">
        <v>1207</v>
      </c>
      <c r="C1339">
        <v>2006</v>
      </c>
      <c r="E1339" t="s">
        <v>1208</v>
      </c>
      <c r="F1339">
        <v>1951</v>
      </c>
      <c r="G1339">
        <v>0</v>
      </c>
      <c r="I1339">
        <v>0</v>
      </c>
      <c r="J1339" t="s">
        <v>1203</v>
      </c>
      <c r="K1339" t="s">
        <v>1204</v>
      </c>
      <c r="L1339" t="s">
        <v>1204</v>
      </c>
      <c r="M1339">
        <v>5</v>
      </c>
      <c r="N1339" t="s">
        <v>721</v>
      </c>
      <c r="O1339">
        <v>1</v>
      </c>
      <c r="P1339" t="s">
        <v>616</v>
      </c>
      <c r="Q1339" t="s">
        <v>617</v>
      </c>
      <c r="R1339">
        <v>2</v>
      </c>
      <c r="S1339">
        <v>0</v>
      </c>
      <c r="T1339" s="60">
        <v>38898</v>
      </c>
      <c r="U1339" s="60">
        <v>38898</v>
      </c>
      <c r="V1339" s="60">
        <v>38898</v>
      </c>
      <c r="W1339" t="s">
        <v>201</v>
      </c>
      <c r="X1339" t="s">
        <v>938</v>
      </c>
      <c r="Y1339" t="s">
        <v>627</v>
      </c>
      <c r="Z1339">
        <v>2.9999998999999999E-2</v>
      </c>
      <c r="AA1339">
        <v>8.2500003000000002E-2</v>
      </c>
      <c r="AB1339">
        <v>1</v>
      </c>
      <c r="AC1339">
        <v>0</v>
      </c>
      <c r="AD1339">
        <v>5</v>
      </c>
      <c r="AE1339">
        <v>1</v>
      </c>
      <c r="AF1339">
        <v>3</v>
      </c>
      <c r="AG1339">
        <v>23</v>
      </c>
      <c r="BP1339" s="60">
        <v>38898</v>
      </c>
      <c r="BQ1339">
        <v>945876.31</v>
      </c>
      <c r="BR1339">
        <v>1085648.3</v>
      </c>
      <c r="BS1339">
        <v>0.87099998999999995</v>
      </c>
      <c r="BT1339">
        <v>139771.91</v>
      </c>
      <c r="BV1339">
        <v>281291.84000000003</v>
      </c>
      <c r="BW1339">
        <v>20127.099999999999</v>
      </c>
      <c r="BX1339">
        <v>1</v>
      </c>
      <c r="BY1339">
        <v>0</v>
      </c>
      <c r="BZ1339">
        <v>0</v>
      </c>
      <c r="CA1339">
        <v>0</v>
      </c>
      <c r="CC1339">
        <v>0.126</v>
      </c>
      <c r="CE1339">
        <v>0.14599999999999999</v>
      </c>
      <c r="CG1339">
        <v>7.5000002999999996E-2</v>
      </c>
      <c r="CS1339">
        <v>0</v>
      </c>
      <c r="CT1339">
        <v>0</v>
      </c>
      <c r="CU1339">
        <v>0</v>
      </c>
      <c r="CV1339">
        <v>0.63</v>
      </c>
      <c r="CW1339">
        <v>0.41</v>
      </c>
      <c r="CX1339">
        <v>0.22</v>
      </c>
      <c r="CY1339">
        <v>0.23999999</v>
      </c>
      <c r="CZ1339">
        <v>0</v>
      </c>
      <c r="DA1339">
        <v>0</v>
      </c>
      <c r="DB1339">
        <v>3.9999999000000001E-2</v>
      </c>
      <c r="DC1339">
        <v>2.9999998999999999E-2</v>
      </c>
      <c r="DD1339">
        <v>5.9999998999999998E-2</v>
      </c>
      <c r="DE1339">
        <v>0</v>
      </c>
      <c r="DF1339">
        <v>2009</v>
      </c>
      <c r="DG1339">
        <v>0.1469</v>
      </c>
      <c r="DH1339">
        <v>7.3799998000000006E-2</v>
      </c>
      <c r="DI1339">
        <v>7.3100000999999998E-2</v>
      </c>
      <c r="DJ1339">
        <v>0.1069</v>
      </c>
      <c r="DK1339">
        <v>0.1807</v>
      </c>
      <c r="DR1339">
        <v>0</v>
      </c>
      <c r="DS1339">
        <v>0</v>
      </c>
      <c r="DT1339">
        <v>0</v>
      </c>
      <c r="DU1339">
        <v>0</v>
      </c>
      <c r="DV1339">
        <v>8262</v>
      </c>
      <c r="DW1339">
        <v>281291.84000000003</v>
      </c>
      <c r="DX1339">
        <v>48.099997999999999</v>
      </c>
      <c r="DY1339">
        <v>10.199999999999999</v>
      </c>
      <c r="DZ1339">
        <v>34.046000999999997</v>
      </c>
      <c r="EA1339">
        <v>2117</v>
      </c>
      <c r="EC1339">
        <v>4007</v>
      </c>
      <c r="EF1339">
        <v>12.012</v>
      </c>
      <c r="EG1339">
        <v>3335</v>
      </c>
      <c r="EH1339">
        <v>40672.555</v>
      </c>
      <c r="EI1339">
        <v>72.599997999999999</v>
      </c>
      <c r="EJ1339">
        <v>12.196</v>
      </c>
      <c r="EN1339">
        <v>326</v>
      </c>
      <c r="EO1339">
        <v>4933.1698999999999</v>
      </c>
      <c r="EP1339">
        <v>346</v>
      </c>
      <c r="ES1339">
        <v>0</v>
      </c>
      <c r="EV1339">
        <v>14386</v>
      </c>
      <c r="EW1339">
        <v>0</v>
      </c>
      <c r="EX1339">
        <v>0</v>
      </c>
      <c r="FP1339">
        <v>20727</v>
      </c>
      <c r="FQ1339">
        <v>20127</v>
      </c>
      <c r="FS1339">
        <v>149</v>
      </c>
      <c r="FV1339">
        <v>0</v>
      </c>
      <c r="FW1339">
        <v>41003</v>
      </c>
      <c r="FX1339">
        <v>77183</v>
      </c>
      <c r="FZ1339">
        <v>12224</v>
      </c>
      <c r="GA1339">
        <v>12071</v>
      </c>
      <c r="GB1339">
        <v>24295</v>
      </c>
      <c r="GG1339">
        <v>8601</v>
      </c>
      <c r="GL1339">
        <v>-3690</v>
      </c>
      <c r="GM1339">
        <v>3835</v>
      </c>
      <c r="GN1339">
        <v>-3455</v>
      </c>
      <c r="GQ1339">
        <v>147772</v>
      </c>
      <c r="GR1339">
        <v>-48044</v>
      </c>
      <c r="GS1339">
        <v>-39942</v>
      </c>
      <c r="GU1339">
        <v>-667</v>
      </c>
      <c r="GX1339">
        <v>-5912</v>
      </c>
      <c r="GZ1339">
        <v>-1523</v>
      </c>
      <c r="HA1339">
        <v>-1630</v>
      </c>
      <c r="HB1339">
        <v>-867</v>
      </c>
      <c r="HE1339">
        <v>-50541</v>
      </c>
      <c r="HG1339">
        <v>1008867</v>
      </c>
    </row>
    <row r="1340" spans="1:215" x14ac:dyDescent="0.25">
      <c r="A1340">
        <v>96</v>
      </c>
      <c r="B1340" t="s">
        <v>1207</v>
      </c>
      <c r="C1340">
        <v>2007</v>
      </c>
      <c r="E1340" t="s">
        <v>1208</v>
      </c>
      <c r="F1340">
        <v>1951</v>
      </c>
      <c r="G1340">
        <v>0</v>
      </c>
      <c r="I1340">
        <v>0</v>
      </c>
      <c r="J1340" t="s">
        <v>1203</v>
      </c>
      <c r="K1340" t="s">
        <v>1204</v>
      </c>
      <c r="L1340" t="s">
        <v>1204</v>
      </c>
      <c r="M1340">
        <v>5</v>
      </c>
      <c r="N1340" t="s">
        <v>721</v>
      </c>
      <c r="O1340">
        <v>1</v>
      </c>
      <c r="P1340" t="s">
        <v>616</v>
      </c>
      <c r="Q1340" t="s">
        <v>617</v>
      </c>
      <c r="R1340">
        <v>2</v>
      </c>
      <c r="S1340">
        <v>0</v>
      </c>
      <c r="T1340" s="60">
        <v>39263</v>
      </c>
      <c r="U1340" s="60">
        <v>39263</v>
      </c>
      <c r="V1340" s="60">
        <v>39263</v>
      </c>
      <c r="W1340" t="s">
        <v>201</v>
      </c>
      <c r="X1340" t="s">
        <v>848</v>
      </c>
      <c r="Y1340" t="s">
        <v>627</v>
      </c>
      <c r="Z1340">
        <v>2.9999998999999999E-2</v>
      </c>
      <c r="AA1340">
        <v>8.2500003000000002E-2</v>
      </c>
      <c r="AB1340">
        <v>1</v>
      </c>
      <c r="AC1340">
        <v>0</v>
      </c>
      <c r="AD1340">
        <v>5</v>
      </c>
      <c r="AE1340">
        <v>1</v>
      </c>
      <c r="AF1340">
        <v>3</v>
      </c>
      <c r="AG1340">
        <v>22</v>
      </c>
      <c r="BP1340" s="60">
        <v>39263</v>
      </c>
      <c r="BQ1340">
        <v>1064615.6000000001</v>
      </c>
      <c r="BR1340">
        <v>1179223.5</v>
      </c>
      <c r="BS1340">
        <v>0.90300005999999999</v>
      </c>
      <c r="BT1340">
        <v>114607.83</v>
      </c>
      <c r="BV1340">
        <v>298234.56</v>
      </c>
      <c r="BW1340">
        <v>26697.326000000001</v>
      </c>
      <c r="BX1340">
        <v>1</v>
      </c>
      <c r="BY1340">
        <v>0</v>
      </c>
      <c r="BZ1340">
        <v>0</v>
      </c>
      <c r="CA1340">
        <v>0</v>
      </c>
      <c r="CC1340">
        <v>0.15840000000000001</v>
      </c>
      <c r="CE1340">
        <v>0.1331</v>
      </c>
      <c r="CG1340">
        <v>0.12870000000000001</v>
      </c>
      <c r="CS1340">
        <v>0</v>
      </c>
      <c r="CT1340">
        <v>0</v>
      </c>
      <c r="CU1340">
        <v>0</v>
      </c>
      <c r="CV1340">
        <v>0.62</v>
      </c>
      <c r="CW1340">
        <v>0.41999998999999999</v>
      </c>
      <c r="CX1340">
        <v>0.2</v>
      </c>
      <c r="CY1340">
        <v>0.20999999</v>
      </c>
      <c r="CZ1340">
        <v>0</v>
      </c>
      <c r="DA1340">
        <v>0</v>
      </c>
      <c r="DB1340">
        <v>3.9999999000000001E-2</v>
      </c>
      <c r="DC1340">
        <v>7.0000000000000007E-2</v>
      </c>
      <c r="DD1340">
        <v>5.9999998999999998E-2</v>
      </c>
      <c r="DE1340">
        <v>0</v>
      </c>
      <c r="DF1340">
        <v>2010</v>
      </c>
      <c r="DG1340">
        <v>0.14860000000000001</v>
      </c>
      <c r="DH1340">
        <v>7.4000000999999996E-2</v>
      </c>
      <c r="DI1340">
        <v>7.4600003999999998E-2</v>
      </c>
      <c r="DJ1340">
        <v>0.1</v>
      </c>
      <c r="DK1340">
        <v>0.17399998999999999</v>
      </c>
      <c r="DR1340">
        <v>0</v>
      </c>
      <c r="DS1340">
        <v>0</v>
      </c>
      <c r="DT1340">
        <v>0</v>
      </c>
      <c r="DU1340">
        <v>0</v>
      </c>
      <c r="DV1340">
        <v>8333</v>
      </c>
      <c r="DW1340">
        <v>298234.56</v>
      </c>
      <c r="DX1340">
        <v>48.5</v>
      </c>
      <c r="DY1340">
        <v>10.4</v>
      </c>
      <c r="DZ1340">
        <v>35.790000999999997</v>
      </c>
      <c r="EA1340">
        <v>2179</v>
      </c>
      <c r="EC1340">
        <v>4130</v>
      </c>
      <c r="EF1340">
        <v>12.672000000000001</v>
      </c>
      <c r="EG1340">
        <v>3423</v>
      </c>
      <c r="EH1340">
        <v>44267.23</v>
      </c>
      <c r="EI1340">
        <v>72.699996999999996</v>
      </c>
      <c r="EJ1340">
        <v>12.932</v>
      </c>
      <c r="EN1340">
        <v>345</v>
      </c>
      <c r="EO1340">
        <v>5363.9369999999999</v>
      </c>
      <c r="EP1340">
        <v>362</v>
      </c>
      <c r="ES1340">
        <v>0</v>
      </c>
      <c r="EV1340">
        <v>14642</v>
      </c>
      <c r="EW1340">
        <v>0</v>
      </c>
      <c r="EX1340">
        <v>0</v>
      </c>
      <c r="FI1340">
        <v>1189888.8999999999</v>
      </c>
      <c r="FP1340">
        <v>22493.865000000002</v>
      </c>
      <c r="FQ1340">
        <v>26697.326000000001</v>
      </c>
      <c r="FS1340">
        <v>469.69900999999999</v>
      </c>
      <c r="FV1340">
        <v>0</v>
      </c>
      <c r="FW1340">
        <v>49660.891000000003</v>
      </c>
      <c r="FX1340">
        <v>157191.69</v>
      </c>
      <c r="FZ1340">
        <v>15390.528</v>
      </c>
      <c r="GA1340">
        <v>12056.231</v>
      </c>
      <c r="GB1340">
        <v>27446.76</v>
      </c>
      <c r="GG1340">
        <v>3903.6331</v>
      </c>
      <c r="GL1340">
        <v>-3594.9989999999998</v>
      </c>
      <c r="GM1340">
        <v>9720.8739999999998</v>
      </c>
      <c r="GN1340">
        <v>-9363.4766</v>
      </c>
      <c r="GP1340">
        <v>36.109000999999999</v>
      </c>
      <c r="GQ1340">
        <v>235001.48</v>
      </c>
      <c r="GR1340">
        <v>-52075.699000000001</v>
      </c>
      <c r="GS1340">
        <v>-42905.129000000001</v>
      </c>
      <c r="GU1340">
        <v>-633.20001000000002</v>
      </c>
      <c r="GX1340">
        <v>-6698.7808000000005</v>
      </c>
      <c r="GZ1340">
        <v>-1838.588</v>
      </c>
      <c r="HA1340">
        <v>-1829.6679999999999</v>
      </c>
      <c r="HB1340">
        <v>-1012.248</v>
      </c>
      <c r="HE1340">
        <v>-54917.612999999998</v>
      </c>
      <c r="HG1340">
        <v>1188951.3999999999</v>
      </c>
    </row>
    <row r="1341" spans="1:215" x14ac:dyDescent="0.25">
      <c r="A1341">
        <v>96</v>
      </c>
      <c r="B1341" t="s">
        <v>1207</v>
      </c>
      <c r="C1341">
        <v>2008</v>
      </c>
      <c r="E1341" t="s">
        <v>1208</v>
      </c>
      <c r="F1341">
        <v>1951</v>
      </c>
      <c r="G1341">
        <v>0</v>
      </c>
      <c r="I1341">
        <v>0</v>
      </c>
      <c r="J1341" t="s">
        <v>1203</v>
      </c>
      <c r="K1341" t="s">
        <v>1204</v>
      </c>
      <c r="L1341" t="s">
        <v>1204</v>
      </c>
      <c r="M1341">
        <v>5</v>
      </c>
      <c r="N1341" t="s">
        <v>721</v>
      </c>
      <c r="O1341">
        <v>1</v>
      </c>
      <c r="P1341" t="s">
        <v>616</v>
      </c>
      <c r="Q1341" t="s">
        <v>617</v>
      </c>
      <c r="R1341">
        <v>2</v>
      </c>
      <c r="S1341">
        <v>0</v>
      </c>
      <c r="T1341" s="60">
        <v>39629</v>
      </c>
      <c r="U1341" s="60">
        <v>39629</v>
      </c>
      <c r="V1341" s="60">
        <v>39629</v>
      </c>
      <c r="W1341" t="s">
        <v>201</v>
      </c>
      <c r="X1341" t="s">
        <v>848</v>
      </c>
      <c r="Y1341" t="s">
        <v>627</v>
      </c>
      <c r="Z1341">
        <v>2.9999998999999999E-2</v>
      </c>
      <c r="AA1341">
        <v>8.2500003000000002E-2</v>
      </c>
      <c r="AB1341">
        <v>1</v>
      </c>
      <c r="AC1341">
        <v>0</v>
      </c>
      <c r="AD1341">
        <v>5</v>
      </c>
      <c r="AE1341">
        <v>1</v>
      </c>
      <c r="AF1341">
        <v>3</v>
      </c>
      <c r="AG1341">
        <v>21</v>
      </c>
      <c r="BP1341" s="60">
        <v>39629</v>
      </c>
      <c r="BQ1341">
        <v>1174567.3</v>
      </c>
      <c r="BR1341">
        <v>1266286.8999999999</v>
      </c>
      <c r="BS1341">
        <v>0.92750001000000004</v>
      </c>
      <c r="BT1341">
        <v>91719.633000000002</v>
      </c>
      <c r="BV1341">
        <v>304952.03000000003</v>
      </c>
      <c r="BW1341">
        <v>33415.531000000003</v>
      </c>
      <c r="BX1341">
        <v>1</v>
      </c>
      <c r="BY1341">
        <v>0</v>
      </c>
      <c r="BZ1341">
        <v>0</v>
      </c>
      <c r="CA1341">
        <v>0</v>
      </c>
      <c r="CC1341">
        <v>-5.3900000000000003E-2</v>
      </c>
      <c r="CE1341">
        <v>7.4000000999999996E-2</v>
      </c>
      <c r="CG1341">
        <v>0.10630000000000001</v>
      </c>
      <c r="CS1341">
        <v>0</v>
      </c>
      <c r="CT1341">
        <v>0</v>
      </c>
      <c r="CU1341">
        <v>0</v>
      </c>
      <c r="CV1341">
        <v>0.58099997000000003</v>
      </c>
      <c r="CW1341">
        <v>0.39800000000000002</v>
      </c>
      <c r="CX1341">
        <v>0.183</v>
      </c>
      <c r="CY1341">
        <v>0.23</v>
      </c>
      <c r="CZ1341">
        <v>0</v>
      </c>
      <c r="DA1341">
        <v>0</v>
      </c>
      <c r="DB1341">
        <v>4.9000002000000001E-2</v>
      </c>
      <c r="DC1341">
        <v>5.5E-2</v>
      </c>
      <c r="DD1341">
        <v>8.5000001000000006E-2</v>
      </c>
      <c r="DE1341">
        <v>0</v>
      </c>
      <c r="DF1341">
        <v>2011</v>
      </c>
      <c r="DG1341">
        <v>0.14850000999999999</v>
      </c>
      <c r="DH1341">
        <v>7.4200004E-2</v>
      </c>
      <c r="DI1341">
        <v>7.4299999000000005E-2</v>
      </c>
      <c r="DJ1341">
        <v>9.4099998000000004E-2</v>
      </c>
      <c r="DK1341">
        <v>0.16830000000000001</v>
      </c>
      <c r="DR1341">
        <v>0</v>
      </c>
      <c r="DS1341">
        <v>0</v>
      </c>
      <c r="DT1341">
        <v>0</v>
      </c>
      <c r="DU1341">
        <v>0</v>
      </c>
      <c r="DV1341">
        <v>8180</v>
      </c>
      <c r="DW1341">
        <v>304783.28000000003</v>
      </c>
      <c r="DX1341">
        <v>48.400002000000001</v>
      </c>
      <c r="DY1341">
        <v>10.9</v>
      </c>
      <c r="DZ1341">
        <v>37.259998000000003</v>
      </c>
      <c r="EA1341">
        <v>2313</v>
      </c>
      <c r="EC1341">
        <v>4174</v>
      </c>
      <c r="EF1341">
        <v>13.343999999999999</v>
      </c>
      <c r="EG1341">
        <v>3452</v>
      </c>
      <c r="EH1341">
        <v>47017.387000000002</v>
      </c>
      <c r="EI1341">
        <v>72.699996999999996</v>
      </c>
      <c r="EJ1341">
        <v>13.62</v>
      </c>
      <c r="EN1341">
        <v>360</v>
      </c>
      <c r="EO1341">
        <v>5894.6929</v>
      </c>
      <c r="EP1341">
        <v>362</v>
      </c>
      <c r="ES1341">
        <v>0</v>
      </c>
      <c r="EV1341">
        <v>14667</v>
      </c>
      <c r="EW1341">
        <v>0</v>
      </c>
      <c r="EX1341">
        <v>0</v>
      </c>
      <c r="FI1341">
        <v>1119041.1000000001</v>
      </c>
      <c r="FP1341">
        <v>23025.785</v>
      </c>
      <c r="FQ1341">
        <v>33415.531000000003</v>
      </c>
      <c r="FS1341">
        <v>304.68398999999999</v>
      </c>
      <c r="FV1341">
        <v>0</v>
      </c>
      <c r="FW1341">
        <v>56746</v>
      </c>
      <c r="FX1341">
        <v>-96755.358999999997</v>
      </c>
      <c r="FZ1341">
        <v>18126.620999999999</v>
      </c>
      <c r="GA1341">
        <v>12559.091</v>
      </c>
      <c r="GB1341">
        <v>30685.713</v>
      </c>
      <c r="GG1341">
        <v>929.41101000000003</v>
      </c>
      <c r="GL1341">
        <v>-4037.7891</v>
      </c>
      <c r="GM1341">
        <v>7645.8978999999999</v>
      </c>
      <c r="GN1341">
        <v>-6537.0619999999999</v>
      </c>
      <c r="GP1341">
        <v>22.594000000000001</v>
      </c>
      <c r="GQ1341">
        <v>-11300.596</v>
      </c>
      <c r="GR1341">
        <v>-55483.968999999997</v>
      </c>
      <c r="GS1341">
        <v>-45386.862999999998</v>
      </c>
      <c r="GU1341">
        <v>-547.20001000000002</v>
      </c>
      <c r="GX1341">
        <v>-7549.5991000000004</v>
      </c>
      <c r="GZ1341">
        <v>-2000.306</v>
      </c>
      <c r="HA1341">
        <v>-1983.9359999999999</v>
      </c>
      <c r="HB1341">
        <v>-1141.7419</v>
      </c>
      <c r="HE1341">
        <v>-58609.644999999997</v>
      </c>
      <c r="HG1341">
        <v>1119041.1000000001</v>
      </c>
    </row>
    <row r="1342" spans="1:215" x14ac:dyDescent="0.25">
      <c r="A1342">
        <v>96</v>
      </c>
      <c r="B1342" t="s">
        <v>1207</v>
      </c>
      <c r="C1342">
        <v>2009</v>
      </c>
      <c r="E1342" t="s">
        <v>1208</v>
      </c>
      <c r="F1342">
        <v>1951</v>
      </c>
      <c r="G1342">
        <v>0</v>
      </c>
      <c r="I1342">
        <v>0</v>
      </c>
      <c r="J1342" t="s">
        <v>1203</v>
      </c>
      <c r="K1342" t="s">
        <v>1204</v>
      </c>
      <c r="L1342" t="s">
        <v>1204</v>
      </c>
      <c r="M1342">
        <v>5</v>
      </c>
      <c r="N1342" t="s">
        <v>721</v>
      </c>
      <c r="O1342">
        <v>1</v>
      </c>
      <c r="P1342" t="s">
        <v>616</v>
      </c>
      <c r="Q1342" t="s">
        <v>617</v>
      </c>
      <c r="R1342">
        <v>2</v>
      </c>
      <c r="S1342">
        <v>0</v>
      </c>
      <c r="T1342" s="60">
        <v>39994</v>
      </c>
      <c r="U1342" s="60">
        <v>39994</v>
      </c>
      <c r="V1342" s="60">
        <v>39994</v>
      </c>
      <c r="W1342" t="s">
        <v>201</v>
      </c>
      <c r="X1342" t="s">
        <v>848</v>
      </c>
      <c r="Y1342" t="s">
        <v>627</v>
      </c>
      <c r="Z1342">
        <v>2.9999998999999999E-2</v>
      </c>
      <c r="AA1342">
        <v>8.2500003000000002E-2</v>
      </c>
      <c r="AB1342">
        <v>1</v>
      </c>
      <c r="AC1342">
        <v>0</v>
      </c>
      <c r="AD1342">
        <v>5</v>
      </c>
      <c r="AE1342">
        <v>1</v>
      </c>
      <c r="AF1342">
        <v>3</v>
      </c>
      <c r="AG1342">
        <v>20</v>
      </c>
      <c r="BP1342" s="60">
        <v>39994</v>
      </c>
      <c r="BQ1342">
        <v>1196367</v>
      </c>
      <c r="BR1342">
        <v>1355652.8</v>
      </c>
      <c r="BS1342">
        <v>0.88300002</v>
      </c>
      <c r="BT1342">
        <v>159285.70000000001</v>
      </c>
      <c r="BV1342">
        <v>306587.44</v>
      </c>
      <c r="BW1342">
        <v>33514.68</v>
      </c>
      <c r="BX1342">
        <v>1</v>
      </c>
      <c r="BY1342">
        <v>0</v>
      </c>
      <c r="BZ1342">
        <v>0</v>
      </c>
      <c r="CA1342">
        <v>0</v>
      </c>
      <c r="CC1342">
        <v>-0.1918</v>
      </c>
      <c r="CE1342">
        <v>-3.7700000999999997E-2</v>
      </c>
      <c r="CG1342">
        <v>2.2800000000000001E-2</v>
      </c>
      <c r="CS1342">
        <v>0</v>
      </c>
      <c r="CT1342">
        <v>0</v>
      </c>
      <c r="CU1342">
        <v>0</v>
      </c>
      <c r="CV1342">
        <v>0.57899999999999996</v>
      </c>
      <c r="CW1342">
        <v>0.39400002000000001</v>
      </c>
      <c r="CX1342">
        <v>0.185</v>
      </c>
      <c r="CY1342">
        <v>0.245</v>
      </c>
      <c r="CZ1342">
        <v>0</v>
      </c>
      <c r="DA1342">
        <v>0</v>
      </c>
      <c r="DB1342">
        <v>4.0999997000000003E-2</v>
      </c>
      <c r="DC1342">
        <v>3.9999999000000001E-2</v>
      </c>
      <c r="DD1342">
        <v>9.4999999000000002E-2</v>
      </c>
      <c r="DE1342">
        <v>0</v>
      </c>
      <c r="DF1342">
        <v>2012</v>
      </c>
      <c r="DG1342">
        <v>0.15020000999999999</v>
      </c>
      <c r="DH1342">
        <v>7.4299999000000005E-2</v>
      </c>
      <c r="DI1342">
        <v>7.5900002999999994E-2</v>
      </c>
      <c r="DJ1342">
        <v>0.1148</v>
      </c>
      <c r="DK1342">
        <v>0.18909999999999999</v>
      </c>
      <c r="DR1342">
        <v>0</v>
      </c>
      <c r="DS1342">
        <v>0</v>
      </c>
      <c r="DT1342">
        <v>0</v>
      </c>
      <c r="DU1342">
        <v>0</v>
      </c>
      <c r="DV1342">
        <v>7952</v>
      </c>
      <c r="DW1342">
        <v>306587.44</v>
      </c>
      <c r="DX1342">
        <v>48.900002000000001</v>
      </c>
      <c r="DY1342">
        <v>11.2</v>
      </c>
      <c r="DZ1342">
        <v>38.555</v>
      </c>
      <c r="EA1342">
        <v>2430</v>
      </c>
      <c r="EC1342">
        <v>4389</v>
      </c>
      <c r="EF1342">
        <v>14.22</v>
      </c>
      <c r="EG1342">
        <v>3644</v>
      </c>
      <c r="EH1342">
        <v>53071.336000000003</v>
      </c>
      <c r="EI1342">
        <v>72.400002000000001</v>
      </c>
      <c r="EJ1342">
        <v>14.564</v>
      </c>
      <c r="EN1342">
        <v>366</v>
      </c>
      <c r="EO1342">
        <v>6218.9258</v>
      </c>
      <c r="EP1342">
        <v>379</v>
      </c>
      <c r="ES1342">
        <v>0</v>
      </c>
      <c r="EV1342">
        <v>14771</v>
      </c>
      <c r="EW1342">
        <v>0</v>
      </c>
      <c r="EX1342">
        <v>0</v>
      </c>
      <c r="FI1342">
        <v>892167.81</v>
      </c>
      <c r="FP1342">
        <v>23204.956999999999</v>
      </c>
      <c r="FQ1342">
        <v>33514.68</v>
      </c>
      <c r="FS1342">
        <v>311.04700000000003</v>
      </c>
      <c r="FV1342">
        <v>19.391000999999999</v>
      </c>
      <c r="FW1342">
        <v>57050.074000000001</v>
      </c>
      <c r="FX1342">
        <v>-237978.94</v>
      </c>
      <c r="FZ1342">
        <v>11815.752</v>
      </c>
      <c r="GA1342">
        <v>7685.9458000000004</v>
      </c>
      <c r="GB1342">
        <v>19501.697</v>
      </c>
      <c r="GG1342">
        <v>566.68903</v>
      </c>
      <c r="GL1342">
        <v>-2929.0749999999998</v>
      </c>
      <c r="GM1342">
        <v>2274.4431</v>
      </c>
      <c r="GN1342">
        <v>-1349.365</v>
      </c>
      <c r="GP1342">
        <v>23.576000000000001</v>
      </c>
      <c r="GQ1342">
        <v>-162840.91</v>
      </c>
      <c r="GR1342">
        <v>-60900.086000000003</v>
      </c>
      <c r="GS1342">
        <v>-49620.745999999999</v>
      </c>
      <c r="GU1342">
        <v>-592</v>
      </c>
      <c r="GX1342">
        <v>-8461.6777000000002</v>
      </c>
      <c r="GZ1342">
        <v>-2225.6608999999999</v>
      </c>
      <c r="HA1342">
        <v>-1901.6030000000001</v>
      </c>
      <c r="HB1342">
        <v>-1177.7139999999999</v>
      </c>
      <c r="HD1342">
        <v>-52.995998</v>
      </c>
      <c r="HE1342">
        <v>-64032.398000000001</v>
      </c>
      <c r="HG1342">
        <v>892167.81</v>
      </c>
    </row>
    <row r="1343" spans="1:215" x14ac:dyDescent="0.25">
      <c r="A1343">
        <v>96</v>
      </c>
      <c r="B1343" t="s">
        <v>1207</v>
      </c>
      <c r="C1343">
        <v>2010</v>
      </c>
      <c r="E1343" t="s">
        <v>1208</v>
      </c>
      <c r="F1343">
        <v>1951</v>
      </c>
      <c r="G1343">
        <v>0</v>
      </c>
      <c r="I1343">
        <v>0</v>
      </c>
      <c r="J1343" t="s">
        <v>1203</v>
      </c>
      <c r="K1343" t="s">
        <v>1204</v>
      </c>
      <c r="L1343" t="s">
        <v>1204</v>
      </c>
      <c r="M1343">
        <v>5</v>
      </c>
      <c r="N1343" t="s">
        <v>721</v>
      </c>
      <c r="O1343">
        <v>1</v>
      </c>
      <c r="P1343" t="s">
        <v>616</v>
      </c>
      <c r="Q1343" t="s">
        <v>617</v>
      </c>
      <c r="R1343">
        <v>2</v>
      </c>
      <c r="S1343">
        <v>0</v>
      </c>
      <c r="T1343" s="60">
        <v>40359</v>
      </c>
      <c r="U1343" s="60">
        <v>40359</v>
      </c>
      <c r="V1343" s="60">
        <v>40359</v>
      </c>
      <c r="W1343" t="s">
        <v>201</v>
      </c>
      <c r="X1343" t="s">
        <v>848</v>
      </c>
      <c r="Y1343" t="s">
        <v>627</v>
      </c>
      <c r="Z1343">
        <v>2.75E-2</v>
      </c>
      <c r="AA1343">
        <v>7.5000002999999996E-2</v>
      </c>
      <c r="AB1343">
        <v>1</v>
      </c>
      <c r="AC1343">
        <v>0</v>
      </c>
      <c r="AD1343">
        <v>5</v>
      </c>
      <c r="AE1343">
        <v>1</v>
      </c>
      <c r="AF1343">
        <v>3</v>
      </c>
      <c r="AG1343">
        <v>19</v>
      </c>
      <c r="BP1343" s="60">
        <v>40359</v>
      </c>
      <c r="BQ1343">
        <v>1196385.1000000001</v>
      </c>
      <c r="BR1343">
        <v>1626621.4</v>
      </c>
      <c r="BS1343">
        <v>0.73599999999999999</v>
      </c>
      <c r="BT1343">
        <v>430236.22</v>
      </c>
      <c r="BV1343">
        <v>305813.69</v>
      </c>
      <c r="BW1343">
        <v>31269.02</v>
      </c>
      <c r="BX1343">
        <v>1</v>
      </c>
      <c r="BY1343">
        <v>0</v>
      </c>
      <c r="BZ1343">
        <v>0</v>
      </c>
      <c r="CA1343">
        <v>0</v>
      </c>
      <c r="CC1343">
        <v>0.1346</v>
      </c>
      <c r="CE1343">
        <v>-4.5999999999999999E-2</v>
      </c>
      <c r="CG1343">
        <v>2.5999998999999999E-2</v>
      </c>
      <c r="CS1343">
        <v>0</v>
      </c>
      <c r="CT1343">
        <v>0</v>
      </c>
      <c r="CU1343">
        <v>0</v>
      </c>
      <c r="CV1343">
        <v>0.50900000000000001</v>
      </c>
      <c r="CW1343">
        <v>0.34</v>
      </c>
      <c r="CX1343">
        <v>0.16900000000000001</v>
      </c>
      <c r="CY1343">
        <v>0.19600001</v>
      </c>
      <c r="CZ1343">
        <v>0</v>
      </c>
      <c r="DA1343">
        <v>0</v>
      </c>
      <c r="DB1343">
        <v>3.6999999999999998E-2</v>
      </c>
      <c r="DC1343">
        <v>0.10100000000000001</v>
      </c>
      <c r="DD1343">
        <v>9.6999995000000006E-2</v>
      </c>
      <c r="DE1343">
        <v>5.9999998999999998E-2</v>
      </c>
      <c r="DF1343">
        <v>2013</v>
      </c>
      <c r="DG1343">
        <v>0.1769</v>
      </c>
      <c r="DH1343">
        <v>7.4399999999999994E-2</v>
      </c>
      <c r="DI1343">
        <v>0.10249999999999999</v>
      </c>
      <c r="DJ1343">
        <v>0.2175</v>
      </c>
      <c r="DK1343">
        <v>0.29190000999999999</v>
      </c>
      <c r="DR1343">
        <v>0</v>
      </c>
      <c r="DS1343">
        <v>0</v>
      </c>
      <c r="DT1343">
        <v>0</v>
      </c>
      <c r="DU1343">
        <v>0</v>
      </c>
      <c r="DV1343">
        <v>7759</v>
      </c>
      <c r="DW1343">
        <v>305813.69</v>
      </c>
      <c r="DX1343">
        <v>48.599997999999999</v>
      </c>
      <c r="DY1343">
        <v>11.5</v>
      </c>
      <c r="DZ1343">
        <v>39.414000999999999</v>
      </c>
      <c r="EA1343">
        <v>2497</v>
      </c>
      <c r="EC1343">
        <v>4524</v>
      </c>
      <c r="EF1343">
        <v>15.012</v>
      </c>
      <c r="EG1343">
        <v>3761</v>
      </c>
      <c r="EH1343">
        <v>57893.875</v>
      </c>
      <c r="EI1343">
        <v>72.199996999999996</v>
      </c>
      <c r="EJ1343">
        <v>15.393000000000001</v>
      </c>
      <c r="EN1343">
        <v>369</v>
      </c>
      <c r="EO1343">
        <v>6721.9282000000003</v>
      </c>
      <c r="EP1343">
        <v>394</v>
      </c>
      <c r="ES1343">
        <v>0</v>
      </c>
      <c r="EV1343">
        <v>14780</v>
      </c>
      <c r="EW1343">
        <v>0</v>
      </c>
      <c r="EX1343">
        <v>0</v>
      </c>
      <c r="FI1343">
        <v>1000481.1</v>
      </c>
      <c r="FP1343">
        <v>24960</v>
      </c>
      <c r="FQ1343">
        <v>31269</v>
      </c>
      <c r="FV1343">
        <v>249</v>
      </c>
      <c r="FW1343">
        <v>56478</v>
      </c>
      <c r="FX1343">
        <v>110940</v>
      </c>
      <c r="FZ1343">
        <v>11786</v>
      </c>
      <c r="GA1343">
        <v>372</v>
      </c>
      <c r="GB1343">
        <v>12158</v>
      </c>
      <c r="GG1343">
        <v>1449</v>
      </c>
      <c r="GL1343">
        <v>-2024</v>
      </c>
      <c r="GQ1343">
        <v>179001</v>
      </c>
      <c r="GR1343">
        <v>-67627</v>
      </c>
      <c r="GS1343">
        <v>-54861</v>
      </c>
      <c r="GU1343">
        <v>-706</v>
      </c>
      <c r="GX1343">
        <v>-9573</v>
      </c>
      <c r="GZ1343">
        <v>-2487</v>
      </c>
      <c r="HA1343">
        <v>-1951</v>
      </c>
      <c r="HB1343">
        <v>-1108</v>
      </c>
      <c r="HD1343">
        <v>-2</v>
      </c>
      <c r="HE1343">
        <v>-70688</v>
      </c>
      <c r="HG1343">
        <v>1000481</v>
      </c>
    </row>
    <row r="1344" spans="1:215" x14ac:dyDescent="0.25">
      <c r="A1344">
        <v>96</v>
      </c>
      <c r="B1344" t="s">
        <v>1207</v>
      </c>
      <c r="C1344">
        <v>2011</v>
      </c>
      <c r="E1344" t="s">
        <v>1208</v>
      </c>
      <c r="F1344">
        <v>1951</v>
      </c>
      <c r="G1344">
        <v>0</v>
      </c>
      <c r="I1344">
        <v>0</v>
      </c>
      <c r="J1344" t="s">
        <v>1203</v>
      </c>
      <c r="K1344" t="s">
        <v>1204</v>
      </c>
      <c r="L1344" t="s">
        <v>1204</v>
      </c>
      <c r="M1344">
        <v>5</v>
      </c>
      <c r="N1344" t="s">
        <v>721</v>
      </c>
      <c r="O1344">
        <v>1</v>
      </c>
      <c r="P1344" t="s">
        <v>616</v>
      </c>
      <c r="Q1344" t="s">
        <v>617</v>
      </c>
      <c r="R1344">
        <v>2</v>
      </c>
      <c r="S1344">
        <v>0</v>
      </c>
      <c r="T1344" s="60">
        <v>40724</v>
      </c>
      <c r="U1344" s="60">
        <v>40724</v>
      </c>
      <c r="V1344" s="60">
        <v>40724</v>
      </c>
      <c r="W1344" t="s">
        <v>201</v>
      </c>
      <c r="X1344" t="s">
        <v>848</v>
      </c>
      <c r="Y1344" t="s">
        <v>627</v>
      </c>
      <c r="Z1344">
        <v>2.75E-2</v>
      </c>
      <c r="AA1344">
        <v>7.5000002999999996E-2</v>
      </c>
      <c r="AB1344">
        <v>1</v>
      </c>
      <c r="AC1344">
        <v>0</v>
      </c>
      <c r="AD1344">
        <v>5</v>
      </c>
      <c r="AE1344">
        <v>1</v>
      </c>
      <c r="AF1344">
        <v>3</v>
      </c>
      <c r="AG1344">
        <v>24</v>
      </c>
      <c r="BP1344" s="60">
        <v>40724</v>
      </c>
      <c r="BQ1344">
        <v>1204814.8999999999</v>
      </c>
      <c r="BR1344">
        <v>1428879.3</v>
      </c>
      <c r="BS1344">
        <v>0.84300005</v>
      </c>
      <c r="BT1344">
        <v>224064.48</v>
      </c>
      <c r="BV1344">
        <v>305394.09000000003</v>
      </c>
      <c r="BW1344">
        <v>29469.063999999998</v>
      </c>
      <c r="BX1344">
        <v>1</v>
      </c>
      <c r="BY1344">
        <v>0</v>
      </c>
      <c r="BZ1344">
        <v>0</v>
      </c>
      <c r="CA1344">
        <v>0</v>
      </c>
      <c r="CC1344">
        <v>0.20399999999999999</v>
      </c>
      <c r="CE1344">
        <v>3.3500001000000001E-2</v>
      </c>
      <c r="CG1344">
        <v>4.0199999E-2</v>
      </c>
      <c r="CJ1344">
        <v>5.6943960000000002E-2</v>
      </c>
      <c r="CS1344">
        <v>0</v>
      </c>
      <c r="CT1344">
        <v>0</v>
      </c>
      <c r="CU1344">
        <v>1</v>
      </c>
      <c r="CV1344">
        <v>0.53900002999999996</v>
      </c>
      <c r="CW1344">
        <v>0.35799998</v>
      </c>
      <c r="CX1344">
        <v>0.18100000999999999</v>
      </c>
      <c r="CY1344">
        <v>0.18000000999999999</v>
      </c>
      <c r="CZ1344">
        <v>0</v>
      </c>
      <c r="DA1344">
        <v>0</v>
      </c>
      <c r="DB1344">
        <v>3.3000000000000002E-2</v>
      </c>
      <c r="DC1344">
        <v>0.111</v>
      </c>
      <c r="DD1344">
        <v>8.1999995000000006E-2</v>
      </c>
      <c r="DE1344">
        <v>5.5E-2</v>
      </c>
      <c r="DF1344">
        <v>2014</v>
      </c>
      <c r="DG1344">
        <v>0.1137</v>
      </c>
      <c r="DH1344">
        <v>3.4400000999999999E-2</v>
      </c>
      <c r="DI1344">
        <v>7.9300000999999995E-2</v>
      </c>
      <c r="DJ1344">
        <v>0.1221</v>
      </c>
      <c r="DK1344">
        <v>0.1565</v>
      </c>
      <c r="DR1344">
        <v>0</v>
      </c>
      <c r="DS1344">
        <v>0</v>
      </c>
      <c r="DT1344">
        <v>0</v>
      </c>
      <c r="DU1344">
        <v>0</v>
      </c>
      <c r="DV1344">
        <v>7576</v>
      </c>
      <c r="DW1344">
        <v>305394.09000000003</v>
      </c>
      <c r="DX1344">
        <v>48.799999</v>
      </c>
      <c r="DY1344">
        <v>11.8</v>
      </c>
      <c r="DZ1344">
        <v>40.311000999999997</v>
      </c>
      <c r="EA1344">
        <v>2588</v>
      </c>
      <c r="EC1344">
        <v>4731</v>
      </c>
      <c r="EF1344">
        <v>15.804</v>
      </c>
      <c r="EG1344">
        <v>3897</v>
      </c>
      <c r="EH1344">
        <v>63455.671999999999</v>
      </c>
      <c r="EI1344">
        <v>72.099997999999999</v>
      </c>
      <c r="EJ1344">
        <v>16.283000999999999</v>
      </c>
      <c r="EN1344">
        <v>376</v>
      </c>
      <c r="EO1344">
        <v>7277.5551999999998</v>
      </c>
      <c r="EP1344">
        <v>458</v>
      </c>
      <c r="ES1344">
        <v>0</v>
      </c>
      <c r="EV1344">
        <v>14895</v>
      </c>
      <c r="EW1344">
        <v>0</v>
      </c>
      <c r="EX1344">
        <v>0</v>
      </c>
      <c r="FI1344">
        <v>1169954.3999999999</v>
      </c>
      <c r="FP1344">
        <v>23170</v>
      </c>
      <c r="FQ1344">
        <v>29469</v>
      </c>
      <c r="FV1344">
        <v>239</v>
      </c>
      <c r="FW1344">
        <v>52878</v>
      </c>
      <c r="FX1344">
        <v>180371</v>
      </c>
      <c r="FZ1344">
        <v>13089</v>
      </c>
      <c r="GA1344">
        <v>434</v>
      </c>
      <c r="GB1344">
        <v>13523</v>
      </c>
      <c r="GG1344">
        <v>2397</v>
      </c>
      <c r="GL1344">
        <v>-2343</v>
      </c>
      <c r="GQ1344">
        <v>246826</v>
      </c>
      <c r="GR1344">
        <v>-74042</v>
      </c>
      <c r="GS1344">
        <v>-59951</v>
      </c>
      <c r="GU1344">
        <v>-729</v>
      </c>
      <c r="GX1344">
        <v>-10777</v>
      </c>
      <c r="GZ1344">
        <v>-2585</v>
      </c>
      <c r="HA1344">
        <v>-2109</v>
      </c>
      <c r="HB1344">
        <v>-1202</v>
      </c>
      <c r="HE1344">
        <v>-77353</v>
      </c>
      <c r="HG1344">
        <v>1169954</v>
      </c>
    </row>
    <row r="1345" spans="1:215" x14ac:dyDescent="0.25">
      <c r="A1345">
        <v>96</v>
      </c>
      <c r="B1345" t="s">
        <v>1207</v>
      </c>
      <c r="C1345">
        <v>2012</v>
      </c>
      <c r="E1345" t="s">
        <v>1208</v>
      </c>
      <c r="F1345">
        <v>1951</v>
      </c>
      <c r="G1345">
        <v>0</v>
      </c>
      <c r="I1345">
        <v>0</v>
      </c>
      <c r="J1345" t="s">
        <v>1203</v>
      </c>
      <c r="K1345" t="s">
        <v>1204</v>
      </c>
      <c r="L1345" t="s">
        <v>1204</v>
      </c>
      <c r="M1345">
        <v>5</v>
      </c>
      <c r="N1345" t="s">
        <v>721</v>
      </c>
      <c r="O1345">
        <v>1</v>
      </c>
      <c r="P1345" t="s">
        <v>616</v>
      </c>
      <c r="Q1345" t="s">
        <v>617</v>
      </c>
      <c r="R1345">
        <v>2</v>
      </c>
      <c r="S1345">
        <v>0</v>
      </c>
      <c r="T1345" s="60">
        <v>41090</v>
      </c>
      <c r="U1345" s="60">
        <v>41090</v>
      </c>
      <c r="V1345" s="60">
        <v>41090</v>
      </c>
      <c r="W1345" t="s">
        <v>201</v>
      </c>
      <c r="X1345" t="s">
        <v>848</v>
      </c>
      <c r="Y1345" t="s">
        <v>627</v>
      </c>
      <c r="Z1345">
        <v>2.75E-2</v>
      </c>
      <c r="AA1345">
        <v>7.5000002999999996E-2</v>
      </c>
      <c r="AB1345">
        <v>1</v>
      </c>
      <c r="AC1345">
        <v>0</v>
      </c>
      <c r="AD1345">
        <v>5</v>
      </c>
      <c r="AE1345">
        <v>1</v>
      </c>
      <c r="AF1345">
        <v>3</v>
      </c>
      <c r="AG1345">
        <v>23</v>
      </c>
      <c r="BP1345" s="60">
        <v>41090</v>
      </c>
      <c r="BQ1345">
        <v>1238175.5</v>
      </c>
      <c r="BR1345">
        <v>1500474.4</v>
      </c>
      <c r="BS1345">
        <v>0.82499999000000002</v>
      </c>
      <c r="BT1345">
        <v>262298.84000000003</v>
      </c>
      <c r="BV1345">
        <v>306230.03000000003</v>
      </c>
      <c r="BW1345">
        <v>35998.487999999998</v>
      </c>
      <c r="BX1345">
        <v>1</v>
      </c>
      <c r="BY1345">
        <v>0</v>
      </c>
      <c r="BZ1345">
        <v>0</v>
      </c>
      <c r="CA1345">
        <v>0</v>
      </c>
      <c r="CC1345">
        <v>1.55E-2</v>
      </c>
      <c r="CE1345">
        <v>0.1153</v>
      </c>
      <c r="CG1345">
        <v>1.1900000000000001E-2</v>
      </c>
      <c r="CJ1345">
        <v>6.7819468999999993E-2</v>
      </c>
      <c r="CS1345">
        <v>0</v>
      </c>
      <c r="CT1345">
        <v>0</v>
      </c>
      <c r="CU1345">
        <v>1</v>
      </c>
      <c r="CV1345">
        <v>0.47999998999999999</v>
      </c>
      <c r="CW1345">
        <v>0.31999999000000001</v>
      </c>
      <c r="CX1345">
        <v>0.16</v>
      </c>
      <c r="CY1345">
        <v>0.23</v>
      </c>
      <c r="CZ1345">
        <v>0</v>
      </c>
      <c r="DA1345">
        <v>0</v>
      </c>
      <c r="DB1345">
        <v>3.9999999000000001E-2</v>
      </c>
      <c r="DC1345">
        <v>0.02</v>
      </c>
      <c r="DD1345">
        <v>0.14000000000000001</v>
      </c>
      <c r="DE1345">
        <v>9.0000003999999995E-2</v>
      </c>
      <c r="DF1345">
        <v>2015</v>
      </c>
      <c r="DG1345">
        <v>0.11849999999999999</v>
      </c>
      <c r="DH1345">
        <v>3.5300001999999997E-2</v>
      </c>
      <c r="DI1345">
        <v>8.3199999999999996E-2</v>
      </c>
      <c r="DJ1345">
        <v>0.1389</v>
      </c>
      <c r="DK1345">
        <v>0.17419999999999999</v>
      </c>
      <c r="DR1345">
        <v>0</v>
      </c>
      <c r="DS1345">
        <v>0</v>
      </c>
      <c r="DT1345">
        <v>0</v>
      </c>
      <c r="DU1345">
        <v>0</v>
      </c>
      <c r="DV1345">
        <v>7422</v>
      </c>
      <c r="DW1345">
        <v>306230.03000000003</v>
      </c>
      <c r="DX1345">
        <v>49</v>
      </c>
      <c r="DY1345">
        <v>12</v>
      </c>
      <c r="DZ1345">
        <v>41.259998000000003</v>
      </c>
      <c r="EA1345">
        <v>2635</v>
      </c>
      <c r="EC1345">
        <v>4931</v>
      </c>
      <c r="EF1345">
        <v>16.511998999999999</v>
      </c>
      <c r="EG1345">
        <v>4082</v>
      </c>
      <c r="EH1345">
        <v>69570.5</v>
      </c>
      <c r="EI1345">
        <v>72</v>
      </c>
      <c r="EJ1345">
        <v>17.042998999999998</v>
      </c>
      <c r="EN1345">
        <v>376</v>
      </c>
      <c r="EO1345">
        <v>7487.4331000000002</v>
      </c>
      <c r="EP1345">
        <v>473</v>
      </c>
      <c r="ES1345">
        <v>0</v>
      </c>
      <c r="EV1345">
        <v>14988</v>
      </c>
      <c r="EW1345">
        <v>0</v>
      </c>
      <c r="EX1345">
        <v>0</v>
      </c>
      <c r="FI1345">
        <v>1165407.5</v>
      </c>
      <c r="FP1345">
        <v>23546.848000000002</v>
      </c>
      <c r="FQ1345">
        <v>35998.487999999998</v>
      </c>
      <c r="FV1345">
        <v>325.30498999999998</v>
      </c>
      <c r="FW1345">
        <v>59870.641000000003</v>
      </c>
      <c r="FX1345">
        <v>4294.2349000000004</v>
      </c>
      <c r="FZ1345">
        <v>12542.119000000001</v>
      </c>
      <c r="GA1345">
        <v>189.548</v>
      </c>
      <c r="GB1345">
        <v>12731.666999999999</v>
      </c>
      <c r="GG1345">
        <v>4013.0470999999998</v>
      </c>
      <c r="GL1345">
        <v>-2016.903</v>
      </c>
      <c r="GQ1345">
        <v>78892.687999999995</v>
      </c>
      <c r="GR1345">
        <v>-79973.945000000007</v>
      </c>
      <c r="GS1345">
        <v>-64630.906000000003</v>
      </c>
      <c r="GU1345">
        <v>-585.59997999999996</v>
      </c>
      <c r="GX1345">
        <v>-12108.932000000001</v>
      </c>
      <c r="GZ1345">
        <v>-2648.5081</v>
      </c>
      <c r="HA1345">
        <v>-2770.9819000000002</v>
      </c>
      <c r="HB1345">
        <v>-1283.433</v>
      </c>
      <c r="HE1345">
        <v>-84028.358999999997</v>
      </c>
      <c r="HG1345">
        <v>1164818.6000000001</v>
      </c>
    </row>
    <row r="1346" spans="1:215" x14ac:dyDescent="0.25">
      <c r="A1346">
        <v>96</v>
      </c>
      <c r="B1346" t="s">
        <v>1207</v>
      </c>
      <c r="C1346">
        <v>2013</v>
      </c>
      <c r="E1346" t="s">
        <v>1208</v>
      </c>
      <c r="F1346">
        <v>1951</v>
      </c>
      <c r="G1346">
        <v>0</v>
      </c>
      <c r="I1346">
        <v>0</v>
      </c>
      <c r="J1346" t="s">
        <v>1203</v>
      </c>
      <c r="K1346" t="s">
        <v>1204</v>
      </c>
      <c r="L1346" t="s">
        <v>1204</v>
      </c>
      <c r="M1346">
        <v>5</v>
      </c>
      <c r="N1346" t="s">
        <v>721</v>
      </c>
      <c r="O1346">
        <v>1</v>
      </c>
      <c r="P1346" t="s">
        <v>616</v>
      </c>
      <c r="Q1346" t="s">
        <v>617</v>
      </c>
      <c r="R1346">
        <v>2</v>
      </c>
      <c r="S1346">
        <v>0</v>
      </c>
      <c r="T1346" s="60">
        <v>41455</v>
      </c>
      <c r="U1346" s="60">
        <v>41455</v>
      </c>
      <c r="V1346" s="60">
        <v>41455</v>
      </c>
      <c r="W1346" t="s">
        <v>201</v>
      </c>
      <c r="X1346" t="s">
        <v>848</v>
      </c>
      <c r="Y1346" t="s">
        <v>627</v>
      </c>
      <c r="Z1346">
        <v>2.75E-2</v>
      </c>
      <c r="AA1346">
        <v>7.5000002999999996E-2</v>
      </c>
      <c r="AB1346">
        <v>1</v>
      </c>
      <c r="AC1346">
        <v>0</v>
      </c>
      <c r="AD1346">
        <v>5</v>
      </c>
      <c r="AE1346">
        <v>1</v>
      </c>
      <c r="AF1346">
        <v>3</v>
      </c>
      <c r="AG1346">
        <v>22</v>
      </c>
      <c r="AI1346" t="s">
        <v>1209</v>
      </c>
      <c r="AJ1346" t="s">
        <v>1206</v>
      </c>
      <c r="AO1346">
        <v>1251390.8999999999</v>
      </c>
      <c r="AP1346">
        <v>1275557.8999999999</v>
      </c>
      <c r="AQ1346">
        <v>-39840.620999999999</v>
      </c>
      <c r="AR1346">
        <v>0</v>
      </c>
      <c r="AS1346">
        <v>0</v>
      </c>
      <c r="AT1346">
        <v>0</v>
      </c>
      <c r="AU1346">
        <v>1</v>
      </c>
      <c r="AV1346">
        <v>2</v>
      </c>
      <c r="AW1346">
        <v>40545.413999999997</v>
      </c>
      <c r="AX1346">
        <v>0</v>
      </c>
      <c r="AY1346">
        <v>0.80000000999999998</v>
      </c>
      <c r="AZ1346">
        <v>5</v>
      </c>
      <c r="BA1346">
        <v>1</v>
      </c>
      <c r="BB1346">
        <v>1</v>
      </c>
      <c r="BC1346">
        <v>1</v>
      </c>
      <c r="BE1346">
        <v>0</v>
      </c>
      <c r="BP1346" s="60">
        <v>41455</v>
      </c>
      <c r="BQ1346">
        <v>1275557.8999999999</v>
      </c>
      <c r="BR1346">
        <v>1552823</v>
      </c>
      <c r="BS1346">
        <v>0.82099997999999996</v>
      </c>
      <c r="BT1346">
        <v>277265.21999999997</v>
      </c>
      <c r="BV1346">
        <v>310808.44</v>
      </c>
      <c r="BW1346">
        <v>35553.402000000002</v>
      </c>
      <c r="BX1346">
        <v>1</v>
      </c>
      <c r="BY1346">
        <v>0</v>
      </c>
      <c r="BZ1346">
        <v>0</v>
      </c>
      <c r="CA1346">
        <v>0</v>
      </c>
      <c r="CC1346">
        <v>0.111</v>
      </c>
      <c r="CE1346">
        <v>0.10640001</v>
      </c>
      <c r="CG1346">
        <v>4.4299997000000001E-2</v>
      </c>
      <c r="CJ1346">
        <v>7.4998088000000004E-2</v>
      </c>
      <c r="CS1346">
        <v>0</v>
      </c>
      <c r="CT1346">
        <v>0</v>
      </c>
      <c r="CU1346">
        <v>1</v>
      </c>
      <c r="CV1346">
        <v>0.47999998999999999</v>
      </c>
      <c r="CW1346">
        <v>0.25</v>
      </c>
      <c r="CX1346">
        <v>0.23</v>
      </c>
      <c r="CY1346">
        <v>0.20999999</v>
      </c>
      <c r="CZ1346">
        <v>0</v>
      </c>
      <c r="DA1346">
        <v>0</v>
      </c>
      <c r="DB1346">
        <v>2.9999998999999999E-2</v>
      </c>
      <c r="DC1346">
        <v>5.0000001000000002E-2</v>
      </c>
      <c r="DD1346">
        <v>0.20999999</v>
      </c>
      <c r="DE1346">
        <v>0.02</v>
      </c>
      <c r="DF1346">
        <v>2016</v>
      </c>
      <c r="DG1346">
        <v>0.1163</v>
      </c>
      <c r="DH1346">
        <v>3.5799998999999999E-2</v>
      </c>
      <c r="DI1346">
        <v>8.0499999000000003E-2</v>
      </c>
      <c r="DJ1346">
        <v>0.1391</v>
      </c>
      <c r="DK1346">
        <v>0.1749</v>
      </c>
      <c r="DR1346">
        <v>0</v>
      </c>
      <c r="DS1346">
        <v>0</v>
      </c>
      <c r="DT1346">
        <v>0</v>
      </c>
      <c r="DU1346">
        <v>0</v>
      </c>
      <c r="DV1346">
        <v>7356</v>
      </c>
      <c r="DW1346">
        <v>310808.44</v>
      </c>
      <c r="DZ1346">
        <v>42.251998999999998</v>
      </c>
      <c r="EA1346">
        <v>2693</v>
      </c>
      <c r="EC1346">
        <v>5071</v>
      </c>
      <c r="EF1346">
        <v>16.691998999999999</v>
      </c>
      <c r="EG1346">
        <v>4203</v>
      </c>
      <c r="EH1346">
        <v>72250.327999999994</v>
      </c>
      <c r="EN1346">
        <v>374</v>
      </c>
      <c r="EO1346">
        <v>7639.0907999999999</v>
      </c>
      <c r="EP1346">
        <v>494</v>
      </c>
      <c r="ES1346">
        <v>0</v>
      </c>
      <c r="EV1346">
        <v>15120</v>
      </c>
      <c r="EW1346">
        <v>0</v>
      </c>
      <c r="EX1346">
        <v>0</v>
      </c>
      <c r="FI1346">
        <v>1251390.8999999999</v>
      </c>
      <c r="FP1346">
        <v>11233.300999999999</v>
      </c>
      <c r="FQ1346">
        <v>35553.402000000002</v>
      </c>
      <c r="FV1346">
        <v>972.54498000000001</v>
      </c>
      <c r="FW1346">
        <v>47759.245999999999</v>
      </c>
      <c r="FX1346">
        <v>114147.09</v>
      </c>
      <c r="FZ1346">
        <v>9643.0800999999992</v>
      </c>
      <c r="GA1346">
        <v>2620.4250000000002</v>
      </c>
      <c r="GB1346">
        <v>12263.504999999999</v>
      </c>
      <c r="GG1346">
        <v>1275.028</v>
      </c>
      <c r="GL1346">
        <v>-2362.9099000000001</v>
      </c>
      <c r="GQ1346">
        <v>173081.97</v>
      </c>
      <c r="GR1346">
        <v>-85419.695000000007</v>
      </c>
      <c r="GS1346">
        <v>-84724.491999999998</v>
      </c>
      <c r="GU1346">
        <v>-695.20001000000002</v>
      </c>
      <c r="HA1346">
        <v>-2180.1770000000001</v>
      </c>
      <c r="HB1346">
        <v>-1005.124</v>
      </c>
      <c r="HE1346">
        <v>-88604.991999999998</v>
      </c>
      <c r="HG1346">
        <v>1249295.6000000001</v>
      </c>
    </row>
    <row r="1347" spans="1:215" x14ac:dyDescent="0.25">
      <c r="A1347">
        <v>96</v>
      </c>
      <c r="B1347" t="s">
        <v>1207</v>
      </c>
      <c r="C1347">
        <v>2014</v>
      </c>
      <c r="E1347" t="s">
        <v>1208</v>
      </c>
      <c r="F1347">
        <v>1951</v>
      </c>
      <c r="G1347">
        <v>0</v>
      </c>
      <c r="I1347">
        <v>0</v>
      </c>
      <c r="J1347" t="s">
        <v>1203</v>
      </c>
      <c r="K1347" t="s">
        <v>1204</v>
      </c>
      <c r="L1347" t="s">
        <v>1204</v>
      </c>
      <c r="M1347">
        <v>5</v>
      </c>
      <c r="N1347" t="s">
        <v>721</v>
      </c>
      <c r="O1347">
        <v>1</v>
      </c>
      <c r="P1347" t="s">
        <v>616</v>
      </c>
      <c r="Q1347" t="s">
        <v>617</v>
      </c>
      <c r="R1347">
        <v>2</v>
      </c>
      <c r="S1347">
        <v>0</v>
      </c>
      <c r="T1347" s="60">
        <v>41820</v>
      </c>
      <c r="U1347" s="60">
        <v>41820</v>
      </c>
      <c r="V1347" s="60">
        <v>41820</v>
      </c>
      <c r="W1347" t="s">
        <v>201</v>
      </c>
      <c r="X1347" t="s">
        <v>848</v>
      </c>
      <c r="Y1347" t="s">
        <v>627</v>
      </c>
      <c r="Z1347">
        <v>2.75E-2</v>
      </c>
      <c r="AA1347">
        <v>7.5000002999999996E-2</v>
      </c>
      <c r="AB1347">
        <v>1</v>
      </c>
      <c r="AC1347">
        <v>0</v>
      </c>
      <c r="AD1347">
        <v>5</v>
      </c>
      <c r="AE1347">
        <v>1</v>
      </c>
      <c r="AF1347">
        <v>3</v>
      </c>
      <c r="AG1347">
        <v>21</v>
      </c>
      <c r="AJ1347" t="s">
        <v>1206</v>
      </c>
      <c r="AO1347">
        <v>1393745</v>
      </c>
      <c r="AP1347">
        <v>1341062.5</v>
      </c>
      <c r="AQ1347">
        <v>-40019.578000000001</v>
      </c>
      <c r="AR1347">
        <v>0</v>
      </c>
      <c r="AS1347">
        <v>0</v>
      </c>
      <c r="AT1347">
        <v>0</v>
      </c>
      <c r="AU1347">
        <v>1</v>
      </c>
      <c r="AV1347">
        <v>2</v>
      </c>
      <c r="AW1347">
        <v>90020.093999999997</v>
      </c>
      <c r="AX1347">
        <v>0</v>
      </c>
      <c r="AY1347">
        <v>0.80000000999999998</v>
      </c>
      <c r="AZ1347">
        <v>5</v>
      </c>
      <c r="BA1347">
        <v>1</v>
      </c>
      <c r="BB1347">
        <v>1</v>
      </c>
      <c r="BC1347">
        <v>1</v>
      </c>
      <c r="BE1347">
        <v>0</v>
      </c>
      <c r="BP1347" s="60">
        <v>41820</v>
      </c>
      <c r="BQ1347">
        <v>1341062.5</v>
      </c>
      <c r="BR1347">
        <v>1593790.4</v>
      </c>
      <c r="BS1347">
        <v>0.84099995999999999</v>
      </c>
      <c r="BT1347">
        <v>252727.98</v>
      </c>
      <c r="BV1347">
        <v>313673.59000000003</v>
      </c>
      <c r="BW1347">
        <v>37897.120999999999</v>
      </c>
      <c r="BX1347">
        <v>1</v>
      </c>
      <c r="BY1347">
        <v>0</v>
      </c>
      <c r="BZ1347">
        <v>0</v>
      </c>
      <c r="CA1347">
        <v>0</v>
      </c>
      <c r="CC1347">
        <v>0.1512</v>
      </c>
      <c r="CE1347">
        <v>9.0500004999999994E-2</v>
      </c>
      <c r="CG1347">
        <v>0.1205</v>
      </c>
      <c r="CJ1347">
        <v>7.0991382000000006E-2</v>
      </c>
      <c r="CS1347">
        <v>0</v>
      </c>
      <c r="CT1347">
        <v>0</v>
      </c>
      <c r="CU1347">
        <v>1</v>
      </c>
      <c r="CV1347">
        <v>0.5</v>
      </c>
      <c r="CW1347">
        <v>0.25</v>
      </c>
      <c r="CX1347">
        <v>0.25</v>
      </c>
      <c r="CY1347">
        <v>0.20999999</v>
      </c>
      <c r="CZ1347">
        <v>0</v>
      </c>
      <c r="DA1347">
        <v>0</v>
      </c>
      <c r="DB1347">
        <v>2.9999998999999999E-2</v>
      </c>
      <c r="DC1347">
        <v>3.9999999000000001E-2</v>
      </c>
      <c r="DD1347">
        <v>0.20999999</v>
      </c>
      <c r="DE1347">
        <v>0.01</v>
      </c>
      <c r="DF1347">
        <v>2017</v>
      </c>
      <c r="DG1347">
        <v>0.11350001</v>
      </c>
      <c r="DH1347">
        <v>3.61E-2</v>
      </c>
      <c r="DI1347">
        <v>7.7399998999999997E-2</v>
      </c>
      <c r="DJ1347">
        <v>0.13229999000000001</v>
      </c>
      <c r="DK1347">
        <v>0.16839999999999999</v>
      </c>
      <c r="DR1347">
        <v>0</v>
      </c>
      <c r="DS1347">
        <v>0</v>
      </c>
      <c r="DT1347">
        <v>0</v>
      </c>
      <c r="DU1347">
        <v>0</v>
      </c>
      <c r="DV1347">
        <v>7263</v>
      </c>
      <c r="DW1347">
        <v>313673.59000000003</v>
      </c>
      <c r="DZ1347">
        <v>43.188000000000002</v>
      </c>
      <c r="EA1347">
        <v>2824</v>
      </c>
      <c r="EC1347">
        <v>5129</v>
      </c>
      <c r="EF1347">
        <v>16.752001</v>
      </c>
      <c r="EG1347">
        <v>4227</v>
      </c>
      <c r="EH1347">
        <v>73003.531000000003</v>
      </c>
      <c r="EN1347">
        <v>379</v>
      </c>
      <c r="EO1347">
        <v>7839.3130000000001</v>
      </c>
      <c r="EP1347">
        <v>523</v>
      </c>
      <c r="EV1347">
        <v>15216</v>
      </c>
      <c r="EW1347">
        <v>0</v>
      </c>
      <c r="EX1347">
        <v>0</v>
      </c>
      <c r="FP1347">
        <v>11312.951999999999</v>
      </c>
      <c r="FQ1347">
        <v>37897.120999999999</v>
      </c>
      <c r="FV1347">
        <v>69.543998999999999</v>
      </c>
      <c r="FW1347">
        <v>49279.616999999998</v>
      </c>
      <c r="FX1347">
        <v>173596.3</v>
      </c>
      <c r="FZ1347">
        <v>10452.232</v>
      </c>
      <c r="GA1347">
        <v>2373.6720999999998</v>
      </c>
      <c r="GB1347">
        <v>12825.904</v>
      </c>
      <c r="GG1347">
        <v>1664.316</v>
      </c>
      <c r="GL1347">
        <v>-2455.2280000000001</v>
      </c>
      <c r="GP1347">
        <v>16.530000999999999</v>
      </c>
      <c r="GQ1347">
        <v>234927.44</v>
      </c>
      <c r="GR1347">
        <v>-87151.57</v>
      </c>
      <c r="GS1347">
        <v>-86388.375</v>
      </c>
      <c r="GU1347">
        <v>-763.20001000000002</v>
      </c>
      <c r="HA1347">
        <v>-2151.6111000000001</v>
      </c>
      <c r="HB1347">
        <v>-1162.4179999999999</v>
      </c>
      <c r="HD1347">
        <v>-12.542999999999999</v>
      </c>
      <c r="HE1347">
        <v>-90478.148000000001</v>
      </c>
      <c r="HG1347">
        <v>1393745</v>
      </c>
    </row>
    <row r="1348" spans="1:215" x14ac:dyDescent="0.25">
      <c r="A1348">
        <v>97</v>
      </c>
      <c r="B1348" t="s">
        <v>1210</v>
      </c>
      <c r="C1348">
        <v>2001</v>
      </c>
      <c r="F1348">
        <v>1939</v>
      </c>
      <c r="G1348">
        <v>0</v>
      </c>
      <c r="I1348">
        <v>1</v>
      </c>
      <c r="J1348" t="s">
        <v>687</v>
      </c>
      <c r="K1348" t="s">
        <v>688</v>
      </c>
      <c r="L1348" t="s">
        <v>1210</v>
      </c>
      <c r="M1348">
        <v>1</v>
      </c>
      <c r="N1348" t="s">
        <v>615</v>
      </c>
      <c r="O1348">
        <v>1</v>
      </c>
      <c r="P1348" t="s">
        <v>616</v>
      </c>
      <c r="Q1348" t="s">
        <v>626</v>
      </c>
      <c r="R1348">
        <v>2</v>
      </c>
      <c r="S1348">
        <v>1</v>
      </c>
      <c r="T1348" s="60">
        <v>37072</v>
      </c>
      <c r="U1348" s="60">
        <v>37072</v>
      </c>
      <c r="V1348" s="60">
        <v>37072</v>
      </c>
      <c r="W1348" t="s">
        <v>201</v>
      </c>
      <c r="X1348" t="s">
        <v>714</v>
      </c>
      <c r="Y1348" t="s">
        <v>619</v>
      </c>
      <c r="Z1348">
        <v>3.9999999000000001E-2</v>
      </c>
      <c r="AA1348">
        <v>8.2500003000000002E-2</v>
      </c>
      <c r="AB1348">
        <v>1</v>
      </c>
      <c r="AC1348">
        <v>0</v>
      </c>
      <c r="AD1348">
        <v>5</v>
      </c>
      <c r="AE1348">
        <v>1</v>
      </c>
      <c r="AF1348">
        <v>1</v>
      </c>
      <c r="AG1348">
        <v>5</v>
      </c>
      <c r="BP1348" s="60">
        <v>37072</v>
      </c>
      <c r="BQ1348">
        <v>3745600</v>
      </c>
      <c r="BR1348">
        <v>3506828</v>
      </c>
      <c r="BS1348">
        <v>1.0680000999999999</v>
      </c>
      <c r="BT1348">
        <v>-238772</v>
      </c>
      <c r="BV1348">
        <v>731130</v>
      </c>
      <c r="BW1348">
        <v>4927</v>
      </c>
      <c r="BX1348">
        <v>0.41299998999999998</v>
      </c>
      <c r="BY1348">
        <v>0</v>
      </c>
      <c r="BZ1348">
        <v>0</v>
      </c>
      <c r="CA1348">
        <v>0</v>
      </c>
      <c r="CC1348">
        <v>-8.3999999000000006E-2</v>
      </c>
      <c r="CE1348">
        <v>5.9699996999999998E-2</v>
      </c>
      <c r="CG1348">
        <v>0.10199999999999999</v>
      </c>
      <c r="CJ1348">
        <v>0.11169999999999999</v>
      </c>
      <c r="CS1348">
        <v>0</v>
      </c>
      <c r="CT1348">
        <v>0</v>
      </c>
      <c r="CU1348">
        <v>0</v>
      </c>
      <c r="CV1348">
        <v>0.67169999999999996</v>
      </c>
      <c r="CW1348">
        <v>0.43390000000000001</v>
      </c>
      <c r="CX1348">
        <v>0.23780000000000001</v>
      </c>
      <c r="CY1348">
        <v>0.22319998999999999</v>
      </c>
      <c r="CZ1348">
        <v>0</v>
      </c>
      <c r="DA1348">
        <v>0</v>
      </c>
      <c r="DB1348">
        <v>6.6399999000000001E-2</v>
      </c>
      <c r="DC1348">
        <v>5.9999999999999995E-4</v>
      </c>
      <c r="DD1348">
        <v>3.8100000000000002E-2</v>
      </c>
      <c r="DE1348">
        <v>0</v>
      </c>
      <c r="DF1348">
        <v>2002</v>
      </c>
      <c r="DG1348">
        <v>0.13600001</v>
      </c>
      <c r="DH1348">
        <v>6.2600002000000002E-2</v>
      </c>
      <c r="DI1348">
        <v>7.3399997999999994E-2</v>
      </c>
      <c r="DJ1348">
        <v>7.7500000999999999E-2</v>
      </c>
      <c r="DK1348">
        <v>0.1401</v>
      </c>
      <c r="DR1348">
        <v>0</v>
      </c>
      <c r="DS1348">
        <v>0</v>
      </c>
      <c r="DT1348">
        <v>0</v>
      </c>
      <c r="DU1348">
        <v>0</v>
      </c>
      <c r="DV1348">
        <v>17346</v>
      </c>
      <c r="DW1348">
        <v>731130</v>
      </c>
      <c r="DX1348">
        <v>44.299999</v>
      </c>
      <c r="DY1348">
        <v>10.199999999999999</v>
      </c>
      <c r="DZ1348">
        <v>42.150002000000001</v>
      </c>
      <c r="EA1348">
        <v>3290</v>
      </c>
      <c r="EC1348">
        <v>8921</v>
      </c>
      <c r="ED1348">
        <v>139677.75</v>
      </c>
      <c r="EE1348">
        <v>69.900002000000001</v>
      </c>
      <c r="EF1348">
        <v>15.657</v>
      </c>
      <c r="EG1348">
        <v>8921</v>
      </c>
      <c r="ES1348">
        <v>0</v>
      </c>
      <c r="EV1348">
        <v>29557</v>
      </c>
      <c r="EW1348">
        <v>0</v>
      </c>
      <c r="EX1348">
        <v>0</v>
      </c>
      <c r="FB1348">
        <v>1549360.9</v>
      </c>
      <c r="FP1348">
        <v>10789.179</v>
      </c>
      <c r="FQ1348">
        <v>41123.266000000003</v>
      </c>
      <c r="FV1348">
        <v>0</v>
      </c>
      <c r="FW1348">
        <v>51912.445</v>
      </c>
      <c r="FX1348">
        <v>-465471.81</v>
      </c>
      <c r="FZ1348">
        <v>112795.05</v>
      </c>
      <c r="GA1348">
        <v>25658.92</v>
      </c>
      <c r="GB1348">
        <v>138453.97</v>
      </c>
      <c r="GC1348">
        <v>7776.5762000000004</v>
      </c>
      <c r="GG1348">
        <v>809.17400999999995</v>
      </c>
      <c r="GL1348">
        <v>-27401.006000000001</v>
      </c>
      <c r="GM1348">
        <v>14527.312</v>
      </c>
      <c r="GN1348">
        <v>-13489.126</v>
      </c>
      <c r="GQ1348">
        <v>-292882.46999999997</v>
      </c>
      <c r="GR1348">
        <v>-144050.45000000001</v>
      </c>
      <c r="GS1348">
        <v>-135450.91</v>
      </c>
      <c r="GU1348">
        <v>-423.01598999999999</v>
      </c>
      <c r="GX1348">
        <v>-8176.5321999999996</v>
      </c>
      <c r="HA1348">
        <v>-1645.201</v>
      </c>
      <c r="HB1348">
        <v>-6382.9780000000001</v>
      </c>
      <c r="HD1348">
        <v>-10778.016</v>
      </c>
      <c r="HE1348">
        <v>-162856.66</v>
      </c>
      <c r="HG1348">
        <v>3816867.3</v>
      </c>
    </row>
    <row r="1349" spans="1:215" x14ac:dyDescent="0.25">
      <c r="A1349">
        <v>97</v>
      </c>
      <c r="B1349" t="s">
        <v>1210</v>
      </c>
      <c r="C1349">
        <v>2002</v>
      </c>
      <c r="F1349">
        <v>1939</v>
      </c>
      <c r="G1349">
        <v>0</v>
      </c>
      <c r="I1349">
        <v>1</v>
      </c>
      <c r="J1349" t="s">
        <v>687</v>
      </c>
      <c r="K1349" t="s">
        <v>688</v>
      </c>
      <c r="L1349" t="s">
        <v>1210</v>
      </c>
      <c r="M1349">
        <v>1</v>
      </c>
      <c r="N1349" t="s">
        <v>615</v>
      </c>
      <c r="O1349">
        <v>1</v>
      </c>
      <c r="P1349" t="s">
        <v>616</v>
      </c>
      <c r="Q1349" t="s">
        <v>626</v>
      </c>
      <c r="R1349">
        <v>2</v>
      </c>
      <c r="S1349">
        <v>1</v>
      </c>
      <c r="T1349" s="60">
        <v>37437</v>
      </c>
      <c r="U1349" s="60">
        <v>37437</v>
      </c>
      <c r="V1349" s="60">
        <v>37437</v>
      </c>
      <c r="W1349" t="s">
        <v>201</v>
      </c>
      <c r="X1349" t="s">
        <v>714</v>
      </c>
      <c r="Y1349" t="s">
        <v>619</v>
      </c>
      <c r="Z1349">
        <v>3.9999999000000001E-2</v>
      </c>
      <c r="AA1349">
        <v>8.2500003000000002E-2</v>
      </c>
      <c r="AB1349">
        <v>1</v>
      </c>
      <c r="AC1349">
        <v>0</v>
      </c>
      <c r="AD1349">
        <v>5</v>
      </c>
      <c r="AE1349">
        <v>1</v>
      </c>
      <c r="AF1349">
        <v>1</v>
      </c>
      <c r="AG1349">
        <v>10</v>
      </c>
      <c r="BP1349" s="60">
        <v>37437</v>
      </c>
      <c r="BQ1349">
        <v>3831334</v>
      </c>
      <c r="BR1349">
        <v>5078067</v>
      </c>
      <c r="BS1349">
        <v>0.75400001000000005</v>
      </c>
      <c r="BT1349">
        <v>1246733</v>
      </c>
      <c r="BV1349">
        <v>810389</v>
      </c>
      <c r="BW1349">
        <v>5338</v>
      </c>
      <c r="BX1349">
        <v>1</v>
      </c>
      <c r="BY1349">
        <v>0</v>
      </c>
      <c r="BZ1349">
        <v>0</v>
      </c>
      <c r="CA1349">
        <v>0</v>
      </c>
      <c r="CC1349">
        <v>-4.5700002000000003E-2</v>
      </c>
      <c r="CE1349">
        <v>4.4000000000000003E-3</v>
      </c>
      <c r="CG1349">
        <v>5.6599996999999999E-2</v>
      </c>
      <c r="CJ1349">
        <v>9.64E-2</v>
      </c>
      <c r="CS1349">
        <v>0</v>
      </c>
      <c r="CT1349">
        <v>0</v>
      </c>
      <c r="CU1349">
        <v>0</v>
      </c>
      <c r="CV1349">
        <v>0.66100000999999997</v>
      </c>
      <c r="CW1349">
        <v>0.40300000000000002</v>
      </c>
      <c r="CX1349">
        <v>0.25799999000000001</v>
      </c>
      <c r="CY1349">
        <v>0.222</v>
      </c>
      <c r="CZ1349">
        <v>0</v>
      </c>
      <c r="DA1349">
        <v>0</v>
      </c>
      <c r="DB1349">
        <v>7.6999999999999999E-2</v>
      </c>
      <c r="DC1349">
        <v>0</v>
      </c>
      <c r="DD1349">
        <v>3.9999999000000001E-2</v>
      </c>
      <c r="DE1349">
        <v>0</v>
      </c>
      <c r="DF1349">
        <v>2003</v>
      </c>
      <c r="DG1349">
        <v>0.2165</v>
      </c>
      <c r="DH1349">
        <v>8.9399992999999997E-2</v>
      </c>
      <c r="DI1349">
        <v>0.12710001000000001</v>
      </c>
      <c r="DJ1349">
        <v>0.26199999000000002</v>
      </c>
      <c r="DK1349">
        <v>0.35139999</v>
      </c>
      <c r="DR1349">
        <v>0</v>
      </c>
      <c r="DS1349">
        <v>0</v>
      </c>
      <c r="DT1349">
        <v>0</v>
      </c>
      <c r="DU1349">
        <v>0</v>
      </c>
      <c r="DV1349">
        <v>18276</v>
      </c>
      <c r="DW1349">
        <v>810388.63</v>
      </c>
      <c r="DX1349">
        <v>43.799999</v>
      </c>
      <c r="DY1349">
        <v>9.6999998000000005</v>
      </c>
      <c r="DZ1349">
        <v>44.341999000000001</v>
      </c>
      <c r="EA1349">
        <v>3323</v>
      </c>
      <c r="EC1349">
        <v>9657</v>
      </c>
      <c r="ED1349">
        <v>175767.94</v>
      </c>
      <c r="EE1349">
        <v>69.400002000000001</v>
      </c>
      <c r="EF1349">
        <v>18.201000000000001</v>
      </c>
      <c r="EG1349">
        <v>7287</v>
      </c>
      <c r="EN1349">
        <v>1236</v>
      </c>
      <c r="EP1349">
        <v>1134</v>
      </c>
      <c r="ES1349">
        <v>0</v>
      </c>
      <c r="EV1349">
        <v>31256</v>
      </c>
      <c r="EW1349">
        <v>0</v>
      </c>
      <c r="EX1349">
        <v>0</v>
      </c>
      <c r="FB1349">
        <v>2046484.6</v>
      </c>
      <c r="FP1349">
        <v>17346.368999999999</v>
      </c>
      <c r="FQ1349">
        <v>50581.108999999997</v>
      </c>
      <c r="FV1349">
        <v>0</v>
      </c>
      <c r="FW1349">
        <v>67927.476999999999</v>
      </c>
      <c r="FX1349">
        <v>-251996.88</v>
      </c>
      <c r="FZ1349">
        <v>69563.804999999993</v>
      </c>
      <c r="GA1349">
        <v>27105.66</v>
      </c>
      <c r="GB1349">
        <v>96669.468999999997</v>
      </c>
      <c r="GC1349">
        <v>11985.34</v>
      </c>
      <c r="GG1349">
        <v>17436.192999999999</v>
      </c>
      <c r="GL1349">
        <v>-39746.862999999998</v>
      </c>
      <c r="GM1349">
        <v>6230.0928000000004</v>
      </c>
      <c r="GN1349">
        <v>-5363.3510999999999</v>
      </c>
      <c r="GQ1349">
        <v>-96858.516000000003</v>
      </c>
      <c r="GR1349">
        <v>-163593.67000000001</v>
      </c>
      <c r="GS1349">
        <v>-153772.26999999999</v>
      </c>
      <c r="GU1349">
        <v>-595.83099000000004</v>
      </c>
      <c r="GX1349">
        <v>-9225.5751999999993</v>
      </c>
      <c r="HA1349">
        <v>-889.99701000000005</v>
      </c>
      <c r="HB1349">
        <v>-7632.5497999999998</v>
      </c>
      <c r="HD1349">
        <v>-14312.373</v>
      </c>
      <c r="HE1349">
        <v>-186428.59</v>
      </c>
      <c r="HG1349">
        <v>3533580.3</v>
      </c>
    </row>
    <row r="1350" spans="1:215" x14ac:dyDescent="0.25">
      <c r="A1350">
        <v>97</v>
      </c>
      <c r="B1350" t="s">
        <v>1210</v>
      </c>
      <c r="C1350">
        <v>2003</v>
      </c>
      <c r="F1350">
        <v>1939</v>
      </c>
      <c r="G1350">
        <v>0</v>
      </c>
      <c r="I1350">
        <v>1</v>
      </c>
      <c r="J1350" t="s">
        <v>687</v>
      </c>
      <c r="K1350" t="s">
        <v>688</v>
      </c>
      <c r="L1350" t="s">
        <v>1210</v>
      </c>
      <c r="M1350">
        <v>1</v>
      </c>
      <c r="N1350" t="s">
        <v>615</v>
      </c>
      <c r="O1350">
        <v>1</v>
      </c>
      <c r="P1350" t="s">
        <v>616</v>
      </c>
      <c r="Q1350" t="s">
        <v>626</v>
      </c>
      <c r="R1350">
        <v>2</v>
      </c>
      <c r="S1350">
        <v>1</v>
      </c>
      <c r="T1350" s="60">
        <v>37802</v>
      </c>
      <c r="U1350" s="60">
        <v>37802</v>
      </c>
      <c r="V1350" s="60">
        <v>37802</v>
      </c>
      <c r="W1350" t="s">
        <v>201</v>
      </c>
      <c r="X1350" t="s">
        <v>714</v>
      </c>
      <c r="Y1350" t="s">
        <v>619</v>
      </c>
      <c r="Z1350">
        <v>3.9999999000000001E-2</v>
      </c>
      <c r="AA1350">
        <v>8.2500003000000002E-2</v>
      </c>
      <c r="AB1350">
        <v>1</v>
      </c>
      <c r="AC1350">
        <v>0</v>
      </c>
      <c r="AD1350">
        <v>5</v>
      </c>
      <c r="AE1350">
        <v>1</v>
      </c>
      <c r="AF1350">
        <v>1</v>
      </c>
      <c r="AG1350">
        <v>15</v>
      </c>
      <c r="BP1350" s="60">
        <v>37802</v>
      </c>
      <c r="BQ1350">
        <v>4417766</v>
      </c>
      <c r="BR1350">
        <v>5853125</v>
      </c>
      <c r="BS1350">
        <v>0.755</v>
      </c>
      <c r="BT1350">
        <v>1435359</v>
      </c>
      <c r="BV1350">
        <v>906140</v>
      </c>
      <c r="BW1350">
        <v>6538</v>
      </c>
      <c r="BX1350">
        <v>1</v>
      </c>
      <c r="BY1350">
        <v>0</v>
      </c>
      <c r="BZ1350">
        <v>0</v>
      </c>
      <c r="CA1350">
        <v>0</v>
      </c>
      <c r="CC1350">
        <v>3.7199999999999997E-2</v>
      </c>
      <c r="CE1350">
        <v>-3.1400003000000003E-2</v>
      </c>
      <c r="CG1350">
        <v>3.3700000000000001E-2</v>
      </c>
      <c r="CJ1350">
        <v>8.3900005E-2</v>
      </c>
      <c r="CS1350">
        <v>0</v>
      </c>
      <c r="CT1350">
        <v>0</v>
      </c>
      <c r="CU1350">
        <v>0</v>
      </c>
      <c r="CV1350">
        <v>0.61000001000000004</v>
      </c>
      <c r="CW1350">
        <v>0.36099997</v>
      </c>
      <c r="CX1350">
        <v>0.249</v>
      </c>
      <c r="CY1350">
        <v>0.27399999000000003</v>
      </c>
      <c r="CZ1350">
        <v>0</v>
      </c>
      <c r="DA1350">
        <v>0</v>
      </c>
      <c r="DB1350">
        <v>7.8000001999999999E-2</v>
      </c>
      <c r="DC1350">
        <v>0</v>
      </c>
      <c r="DD1350">
        <v>3.7999999E-2</v>
      </c>
      <c r="DE1350">
        <v>0</v>
      </c>
      <c r="DF1350">
        <v>2004</v>
      </c>
      <c r="DG1350">
        <v>0.2316</v>
      </c>
      <c r="DH1350">
        <v>9.8900004999999999E-2</v>
      </c>
      <c r="DI1350">
        <v>0.13270001000000001</v>
      </c>
      <c r="DJ1350">
        <v>0.2316</v>
      </c>
      <c r="DK1350">
        <v>0.33050001000000001</v>
      </c>
      <c r="DR1350">
        <v>0</v>
      </c>
      <c r="DS1350">
        <v>0</v>
      </c>
      <c r="DT1350">
        <v>0</v>
      </c>
      <c r="DU1350">
        <v>0</v>
      </c>
      <c r="DV1350">
        <v>18466</v>
      </c>
      <c r="DW1350">
        <v>906139</v>
      </c>
      <c r="DX1350">
        <v>43.900002000000001</v>
      </c>
      <c r="DY1350">
        <v>9.6999998000000005</v>
      </c>
      <c r="DZ1350">
        <v>49.070999</v>
      </c>
      <c r="EA1350">
        <v>3910</v>
      </c>
      <c r="EC1350">
        <v>10253</v>
      </c>
      <c r="ED1350">
        <v>205396.44</v>
      </c>
      <c r="EE1350">
        <v>69.099997999999999</v>
      </c>
      <c r="EF1350">
        <v>20.033000999999999</v>
      </c>
      <c r="EG1350">
        <v>7782</v>
      </c>
      <c r="EN1350">
        <v>1320</v>
      </c>
      <c r="EP1350">
        <v>1151</v>
      </c>
      <c r="ES1350">
        <v>0</v>
      </c>
      <c r="EV1350">
        <v>32629</v>
      </c>
      <c r="EW1350">
        <v>0</v>
      </c>
      <c r="EX1350">
        <v>0</v>
      </c>
      <c r="FB1350">
        <v>2552755</v>
      </c>
      <c r="FP1350">
        <v>34666.574000000001</v>
      </c>
      <c r="FQ1350">
        <v>616112.75</v>
      </c>
      <c r="FV1350">
        <v>0</v>
      </c>
      <c r="FW1350">
        <v>650779.31000000006</v>
      </c>
      <c r="FX1350">
        <v>92506.952999999994</v>
      </c>
      <c r="FZ1350">
        <v>60561.254000000001</v>
      </c>
      <c r="GA1350">
        <v>29616.771000000001</v>
      </c>
      <c r="GB1350">
        <v>90178.023000000001</v>
      </c>
      <c r="GC1350">
        <v>13206.938</v>
      </c>
      <c r="GG1350">
        <v>-3285.0381000000002</v>
      </c>
      <c r="GL1350">
        <v>-43918.843999999997</v>
      </c>
      <c r="GM1350">
        <v>5445.5962</v>
      </c>
      <c r="GN1350">
        <v>-4172.8252000000002</v>
      </c>
      <c r="GQ1350">
        <v>800740.13</v>
      </c>
      <c r="GR1350">
        <v>-202550.34</v>
      </c>
      <c r="GS1350">
        <v>-189779.89</v>
      </c>
      <c r="GU1350">
        <v>-1307.3219999999999</v>
      </c>
      <c r="GX1350">
        <v>-11463.121999999999</v>
      </c>
      <c r="HA1350">
        <v>-1451.4359999999999</v>
      </c>
      <c r="HB1350">
        <v>-7006.6181999999999</v>
      </c>
      <c r="HD1350">
        <v>-19963.752</v>
      </c>
      <c r="HE1350">
        <v>-230972.14</v>
      </c>
      <c r="HG1350">
        <v>4103348</v>
      </c>
    </row>
    <row r="1351" spans="1:215" x14ac:dyDescent="0.25">
      <c r="A1351">
        <v>97</v>
      </c>
      <c r="B1351" t="s">
        <v>1210</v>
      </c>
      <c r="C1351">
        <v>2004</v>
      </c>
      <c r="F1351">
        <v>1939</v>
      </c>
      <c r="G1351">
        <v>0</v>
      </c>
      <c r="I1351">
        <v>1</v>
      </c>
      <c r="J1351" t="s">
        <v>687</v>
      </c>
      <c r="K1351" t="s">
        <v>688</v>
      </c>
      <c r="L1351" t="s">
        <v>1210</v>
      </c>
      <c r="M1351">
        <v>1</v>
      </c>
      <c r="N1351" t="s">
        <v>615</v>
      </c>
      <c r="O1351">
        <v>1</v>
      </c>
      <c r="P1351" t="s">
        <v>616</v>
      </c>
      <c r="Q1351" t="s">
        <v>626</v>
      </c>
      <c r="R1351">
        <v>2</v>
      </c>
      <c r="S1351">
        <v>1</v>
      </c>
      <c r="T1351" s="60">
        <v>38168</v>
      </c>
      <c r="U1351" s="60">
        <v>38168</v>
      </c>
      <c r="V1351" s="60">
        <v>38168</v>
      </c>
      <c r="W1351" t="s">
        <v>201</v>
      </c>
      <c r="X1351" t="s">
        <v>714</v>
      </c>
      <c r="Y1351" t="s">
        <v>637</v>
      </c>
      <c r="Z1351">
        <v>3.9999999000000001E-2</v>
      </c>
      <c r="AA1351">
        <v>8.2500003000000002E-2</v>
      </c>
      <c r="AB1351">
        <v>1</v>
      </c>
      <c r="AC1351">
        <v>0</v>
      </c>
      <c r="AD1351">
        <v>5</v>
      </c>
      <c r="AE1351">
        <v>1</v>
      </c>
      <c r="AF1351">
        <v>2</v>
      </c>
      <c r="AG1351">
        <v>20</v>
      </c>
      <c r="BP1351" s="60">
        <v>38168</v>
      </c>
      <c r="BQ1351">
        <v>5166759</v>
      </c>
      <c r="BR1351">
        <v>6369490</v>
      </c>
      <c r="BS1351">
        <v>0.81099999</v>
      </c>
      <c r="BT1351">
        <v>1202731</v>
      </c>
      <c r="BV1351">
        <v>917081</v>
      </c>
      <c r="BW1351">
        <v>19580</v>
      </c>
      <c r="BX1351">
        <v>1</v>
      </c>
      <c r="BY1351">
        <v>0</v>
      </c>
      <c r="BZ1351">
        <v>0</v>
      </c>
      <c r="CA1351">
        <v>0</v>
      </c>
      <c r="CC1351">
        <v>0.21270000999999999</v>
      </c>
      <c r="CE1351">
        <v>6.3200004000000004E-2</v>
      </c>
      <c r="CG1351">
        <v>4.9899999E-2</v>
      </c>
      <c r="CJ1351">
        <v>0.10050000000000001</v>
      </c>
      <c r="CS1351">
        <v>0</v>
      </c>
      <c r="CT1351">
        <v>0</v>
      </c>
      <c r="CU1351">
        <v>0</v>
      </c>
      <c r="CV1351">
        <v>0.62099998999999995</v>
      </c>
      <c r="CW1351">
        <v>0.39300001000000001</v>
      </c>
      <c r="CX1351">
        <v>0.22799999000000001</v>
      </c>
      <c r="CY1351">
        <v>0.28499999999999998</v>
      </c>
      <c r="CZ1351">
        <v>0</v>
      </c>
      <c r="DA1351">
        <v>0</v>
      </c>
      <c r="DB1351">
        <v>5.6999995999999997E-2</v>
      </c>
      <c r="DC1351">
        <v>0</v>
      </c>
      <c r="DD1351">
        <v>3.5000000000000003E-2</v>
      </c>
      <c r="DE1351">
        <v>2E-3</v>
      </c>
      <c r="DF1351">
        <v>2005</v>
      </c>
      <c r="DG1351">
        <v>0.23130000000000001</v>
      </c>
      <c r="DH1351">
        <v>9.8500006000000001E-2</v>
      </c>
      <c r="DI1351">
        <v>0.1328</v>
      </c>
      <c r="DJ1351">
        <v>0.32880002000000003</v>
      </c>
      <c r="DK1351">
        <v>0.42730001000000001</v>
      </c>
      <c r="DR1351">
        <v>0</v>
      </c>
      <c r="DS1351">
        <v>0</v>
      </c>
      <c r="DT1351">
        <v>0</v>
      </c>
      <c r="DU1351">
        <v>0</v>
      </c>
      <c r="DV1351">
        <v>17717</v>
      </c>
      <c r="DW1351">
        <v>917081</v>
      </c>
      <c r="DX1351">
        <v>44.5</v>
      </c>
      <c r="DY1351">
        <v>10.199999999999999</v>
      </c>
      <c r="DZ1351">
        <v>51.762999999999998</v>
      </c>
      <c r="EA1351">
        <v>4280</v>
      </c>
      <c r="EC1351">
        <v>10770</v>
      </c>
      <c r="ED1351">
        <v>232065.83</v>
      </c>
      <c r="EE1351">
        <v>69</v>
      </c>
      <c r="EF1351">
        <v>21.547001000000002</v>
      </c>
      <c r="EG1351">
        <v>8233</v>
      </c>
      <c r="EN1351">
        <v>1360</v>
      </c>
      <c r="EP1351">
        <v>1177</v>
      </c>
      <c r="ES1351">
        <v>0</v>
      </c>
      <c r="EV1351">
        <v>32767</v>
      </c>
      <c r="EW1351">
        <v>0</v>
      </c>
      <c r="EX1351">
        <v>0</v>
      </c>
      <c r="FB1351">
        <v>2890576</v>
      </c>
      <c r="FP1351">
        <v>33609.421999999999</v>
      </c>
      <c r="FQ1351">
        <v>662482.63</v>
      </c>
      <c r="FV1351">
        <v>0</v>
      </c>
      <c r="FW1351">
        <v>696092</v>
      </c>
      <c r="FX1351">
        <v>860461</v>
      </c>
      <c r="FZ1351">
        <v>66877.241999999998</v>
      </c>
      <c r="GA1351">
        <v>37674.906000000003</v>
      </c>
      <c r="GB1351">
        <v>104552.15</v>
      </c>
      <c r="GC1351">
        <v>9456.4717000000001</v>
      </c>
      <c r="GG1351">
        <v>9488.7919999999995</v>
      </c>
      <c r="GL1351">
        <v>-51891.163999999997</v>
      </c>
      <c r="GM1351">
        <v>5024.2178000000004</v>
      </c>
      <c r="GN1351">
        <v>-3733.7339000000002</v>
      </c>
      <c r="GQ1351">
        <v>1629449.8</v>
      </c>
      <c r="GR1351">
        <v>-229981.55</v>
      </c>
      <c r="GS1351">
        <v>-217551.56</v>
      </c>
      <c r="GU1351">
        <v>-1147.75</v>
      </c>
      <c r="GX1351">
        <v>-11282.242</v>
      </c>
      <c r="HA1351">
        <v>-1536.087</v>
      </c>
      <c r="HB1351">
        <v>-7407.5731999999998</v>
      </c>
      <c r="HE1351">
        <v>-238925.22</v>
      </c>
      <c r="HF1351">
        <v>-231336</v>
      </c>
      <c r="HG1351">
        <v>5262536.5</v>
      </c>
    </row>
    <row r="1352" spans="1:215" x14ac:dyDescent="0.25">
      <c r="A1352">
        <v>97</v>
      </c>
      <c r="B1352" t="s">
        <v>1210</v>
      </c>
      <c r="C1352">
        <v>2005</v>
      </c>
      <c r="F1352">
        <v>1939</v>
      </c>
      <c r="G1352">
        <v>0</v>
      </c>
      <c r="I1352">
        <v>1</v>
      </c>
      <c r="J1352" t="s">
        <v>687</v>
      </c>
      <c r="K1352" t="s">
        <v>688</v>
      </c>
      <c r="L1352" t="s">
        <v>1210</v>
      </c>
      <c r="M1352">
        <v>1</v>
      </c>
      <c r="N1352" t="s">
        <v>615</v>
      </c>
      <c r="O1352">
        <v>1</v>
      </c>
      <c r="P1352" t="s">
        <v>616</v>
      </c>
      <c r="Q1352" t="s">
        <v>626</v>
      </c>
      <c r="R1352">
        <v>2</v>
      </c>
      <c r="S1352">
        <v>1</v>
      </c>
      <c r="T1352" s="60">
        <v>38533</v>
      </c>
      <c r="U1352" s="60">
        <v>38533</v>
      </c>
      <c r="V1352" s="60">
        <v>38533</v>
      </c>
      <c r="W1352" t="s">
        <v>201</v>
      </c>
      <c r="X1352" t="s">
        <v>714</v>
      </c>
      <c r="Y1352" t="s">
        <v>637</v>
      </c>
      <c r="Z1352">
        <v>3.9999999000000001E-2</v>
      </c>
      <c r="AA1352">
        <v>8.2500003000000002E-2</v>
      </c>
      <c r="AB1352">
        <v>1</v>
      </c>
      <c r="AC1352">
        <v>0</v>
      </c>
      <c r="AD1352">
        <v>5</v>
      </c>
      <c r="AE1352">
        <v>1</v>
      </c>
      <c r="AF1352">
        <v>2</v>
      </c>
      <c r="AG1352">
        <v>20</v>
      </c>
      <c r="BP1352" s="60">
        <v>38533</v>
      </c>
      <c r="BQ1352">
        <v>5612320</v>
      </c>
      <c r="BR1352">
        <v>6990726</v>
      </c>
      <c r="BS1352">
        <v>0.80300002999999998</v>
      </c>
      <c r="BT1352">
        <v>1378406</v>
      </c>
      <c r="BV1352">
        <v>921796</v>
      </c>
      <c r="BW1352">
        <v>235122</v>
      </c>
      <c r="BX1352">
        <v>1.1059999</v>
      </c>
      <c r="BY1352">
        <v>0</v>
      </c>
      <c r="BZ1352">
        <v>0</v>
      </c>
      <c r="CA1352">
        <v>0</v>
      </c>
      <c r="CC1352">
        <v>0.1391</v>
      </c>
      <c r="CE1352">
        <v>0.12800001</v>
      </c>
      <c r="CG1352">
        <v>4.7100000000000003E-2</v>
      </c>
      <c r="CJ1352">
        <v>0.1021</v>
      </c>
      <c r="CS1352">
        <v>0</v>
      </c>
      <c r="CT1352">
        <v>0</v>
      </c>
      <c r="CU1352">
        <v>0</v>
      </c>
      <c r="CV1352">
        <v>0.57899999999999996</v>
      </c>
      <c r="CW1352">
        <v>0.33800000000000002</v>
      </c>
      <c r="CX1352">
        <v>0.24099999999999999</v>
      </c>
      <c r="CY1352">
        <v>0.29899998999999999</v>
      </c>
      <c r="CZ1352">
        <v>0</v>
      </c>
      <c r="DA1352">
        <v>0</v>
      </c>
      <c r="DB1352">
        <v>5.1999996999999999E-2</v>
      </c>
      <c r="DC1352">
        <v>1.4999999999999999E-2</v>
      </c>
      <c r="DD1352">
        <v>5.5E-2</v>
      </c>
      <c r="DE1352">
        <v>0</v>
      </c>
      <c r="DF1352">
        <v>2006</v>
      </c>
      <c r="DG1352">
        <v>0.23649998999999999</v>
      </c>
      <c r="DH1352">
        <v>0.10199999999999999</v>
      </c>
      <c r="DI1352">
        <v>0.13450000000000001</v>
      </c>
      <c r="DJ1352">
        <v>0.34889998999999999</v>
      </c>
      <c r="DK1352">
        <v>0.45089998999999997</v>
      </c>
      <c r="DR1352">
        <v>0</v>
      </c>
      <c r="DS1352">
        <v>0</v>
      </c>
      <c r="DT1352">
        <v>0</v>
      </c>
      <c r="DU1352">
        <v>0</v>
      </c>
      <c r="DV1352">
        <v>16980</v>
      </c>
      <c r="DW1352">
        <v>921796</v>
      </c>
      <c r="DX1352">
        <v>44.700001</v>
      </c>
      <c r="DY1352">
        <v>10.6</v>
      </c>
      <c r="DZ1352">
        <v>54.286999000000002</v>
      </c>
      <c r="EA1352">
        <v>4673</v>
      </c>
      <c r="EC1352">
        <v>11436</v>
      </c>
      <c r="ED1352">
        <v>263918.13</v>
      </c>
      <c r="EE1352">
        <v>68.699996999999996</v>
      </c>
      <c r="EF1352">
        <v>23.077998999999998</v>
      </c>
      <c r="EG1352">
        <v>8825</v>
      </c>
      <c r="EN1352">
        <v>1397</v>
      </c>
      <c r="EP1352">
        <v>1214</v>
      </c>
      <c r="ES1352">
        <v>0</v>
      </c>
      <c r="EV1352">
        <v>33089</v>
      </c>
      <c r="EW1352">
        <v>0</v>
      </c>
      <c r="EX1352">
        <v>0</v>
      </c>
      <c r="FB1352">
        <v>3315888</v>
      </c>
      <c r="FP1352">
        <v>40765.815999999999</v>
      </c>
      <c r="FQ1352">
        <v>280266.78000000003</v>
      </c>
      <c r="FV1352">
        <v>0</v>
      </c>
      <c r="FW1352">
        <v>321032.59000000003</v>
      </c>
      <c r="FX1352">
        <v>655858.43999999994</v>
      </c>
      <c r="FZ1352">
        <v>98843.031000000003</v>
      </c>
      <c r="GA1352">
        <v>62088.68</v>
      </c>
      <c r="GB1352">
        <v>160931.70000000001</v>
      </c>
      <c r="GC1352">
        <v>10308.665000000001</v>
      </c>
      <c r="GG1352">
        <v>11994.365</v>
      </c>
      <c r="GL1352">
        <v>-48288.921999999999</v>
      </c>
      <c r="GM1352">
        <v>11158.195</v>
      </c>
      <c r="GN1352">
        <v>-9862.6278999999995</v>
      </c>
      <c r="GQ1352">
        <v>1113132.5</v>
      </c>
      <c r="GR1352">
        <v>-259521.41</v>
      </c>
      <c r="GS1352">
        <v>-247291.02</v>
      </c>
      <c r="GU1352">
        <v>-1210.761</v>
      </c>
      <c r="GX1352">
        <v>-11019.64</v>
      </c>
      <c r="HA1352">
        <v>-2184.8391000000001</v>
      </c>
      <c r="HB1352">
        <v>-7490.8891999999996</v>
      </c>
      <c r="HE1352">
        <v>-269197.13</v>
      </c>
      <c r="HF1352">
        <v>35808</v>
      </c>
      <c r="HG1352">
        <v>6142280.5</v>
      </c>
    </row>
    <row r="1353" spans="1:215" x14ac:dyDescent="0.25">
      <c r="A1353">
        <v>97</v>
      </c>
      <c r="B1353" t="s">
        <v>1210</v>
      </c>
      <c r="C1353">
        <v>2006</v>
      </c>
      <c r="F1353">
        <v>1939</v>
      </c>
      <c r="G1353">
        <v>0</v>
      </c>
      <c r="I1353">
        <v>1</v>
      </c>
      <c r="J1353" t="s">
        <v>687</v>
      </c>
      <c r="K1353" t="s">
        <v>688</v>
      </c>
      <c r="L1353" t="s">
        <v>1210</v>
      </c>
      <c r="M1353">
        <v>1</v>
      </c>
      <c r="N1353" t="s">
        <v>615</v>
      </c>
      <c r="O1353">
        <v>1</v>
      </c>
      <c r="P1353" t="s">
        <v>616</v>
      </c>
      <c r="Q1353" t="s">
        <v>626</v>
      </c>
      <c r="R1353">
        <v>2</v>
      </c>
      <c r="S1353">
        <v>1</v>
      </c>
      <c r="T1353" s="60">
        <v>38898</v>
      </c>
      <c r="U1353" s="60">
        <v>38898</v>
      </c>
      <c r="V1353" s="60">
        <v>38898</v>
      </c>
      <c r="W1353" t="s">
        <v>201</v>
      </c>
      <c r="X1353" t="s">
        <v>714</v>
      </c>
      <c r="Y1353" t="s">
        <v>637</v>
      </c>
      <c r="Z1353">
        <v>3.7500000999999998E-2</v>
      </c>
      <c r="AA1353">
        <v>8.2500003000000002E-2</v>
      </c>
      <c r="AB1353">
        <v>1</v>
      </c>
      <c r="AC1353">
        <v>0</v>
      </c>
      <c r="AD1353">
        <v>5</v>
      </c>
      <c r="AE1353">
        <v>1</v>
      </c>
      <c r="AF1353">
        <v>2</v>
      </c>
      <c r="AG1353">
        <v>20</v>
      </c>
      <c r="BP1353" s="60">
        <v>38898</v>
      </c>
      <c r="BQ1353">
        <v>6263019</v>
      </c>
      <c r="BR1353">
        <v>7495294</v>
      </c>
      <c r="BS1353">
        <v>0.83599997000000004</v>
      </c>
      <c r="BT1353">
        <v>1232275</v>
      </c>
      <c r="BV1353">
        <v>979368</v>
      </c>
      <c r="BW1353">
        <v>202445</v>
      </c>
      <c r="BX1353">
        <v>1.196</v>
      </c>
      <c r="BY1353">
        <v>0</v>
      </c>
      <c r="BZ1353">
        <v>0</v>
      </c>
      <c r="CA1353">
        <v>0</v>
      </c>
      <c r="CC1353">
        <v>0.14680000000000001</v>
      </c>
      <c r="CE1353">
        <v>0.16580001</v>
      </c>
      <c r="CG1353">
        <v>9.4700001000000006E-2</v>
      </c>
      <c r="CJ1353">
        <v>9.8400003999999999E-2</v>
      </c>
      <c r="CS1353">
        <v>0</v>
      </c>
      <c r="CT1353">
        <v>0</v>
      </c>
      <c r="CU1353">
        <v>0</v>
      </c>
      <c r="CV1353">
        <v>0.52499998000000003</v>
      </c>
      <c r="CW1353">
        <v>0.25600001</v>
      </c>
      <c r="CX1353">
        <v>0.26899999000000002</v>
      </c>
      <c r="CY1353">
        <v>0.30700000999999999</v>
      </c>
      <c r="CZ1353">
        <v>0</v>
      </c>
      <c r="DA1353">
        <v>0</v>
      </c>
      <c r="DB1353">
        <v>6.1999999E-2</v>
      </c>
      <c r="DC1353">
        <v>1.2999999E-2</v>
      </c>
      <c r="DD1353">
        <v>9.2999995000000002E-2</v>
      </c>
      <c r="DE1353">
        <v>0</v>
      </c>
      <c r="DF1353">
        <v>2007</v>
      </c>
      <c r="DG1353">
        <v>0.2361</v>
      </c>
      <c r="DH1353">
        <v>0.1023</v>
      </c>
      <c r="DI1353">
        <v>0.1338</v>
      </c>
      <c r="DJ1353">
        <v>0.33510000000000001</v>
      </c>
      <c r="DK1353">
        <v>0.43740001000000001</v>
      </c>
      <c r="DR1353">
        <v>0</v>
      </c>
      <c r="DS1353">
        <v>0</v>
      </c>
      <c r="DT1353">
        <v>0</v>
      </c>
      <c r="DU1353">
        <v>0</v>
      </c>
      <c r="DV1353">
        <v>17451</v>
      </c>
      <c r="DW1353">
        <v>979367.94</v>
      </c>
      <c r="DX1353">
        <v>44.5</v>
      </c>
      <c r="DY1353">
        <v>0.30000000999999998</v>
      </c>
      <c r="DZ1353">
        <v>56.120998</v>
      </c>
      <c r="EA1353">
        <v>4687</v>
      </c>
      <c r="EC1353">
        <v>12049</v>
      </c>
      <c r="ED1353">
        <v>299781.46999999997</v>
      </c>
      <c r="EE1353">
        <v>68.5</v>
      </c>
      <c r="EF1353">
        <v>24.879999000000002</v>
      </c>
      <c r="EG1353">
        <v>9358</v>
      </c>
      <c r="EN1353">
        <v>1451</v>
      </c>
      <c r="EP1353">
        <v>1240</v>
      </c>
      <c r="ES1353">
        <v>0</v>
      </c>
      <c r="EV1353">
        <v>34187</v>
      </c>
      <c r="EW1353">
        <v>0</v>
      </c>
      <c r="EX1353">
        <v>0</v>
      </c>
      <c r="FB1353">
        <v>3679444</v>
      </c>
      <c r="FP1353">
        <v>41911.211000000003</v>
      </c>
      <c r="FQ1353">
        <v>285460.28000000003</v>
      </c>
      <c r="FV1353">
        <v>0</v>
      </c>
      <c r="FW1353">
        <v>327371.5</v>
      </c>
      <c r="FX1353">
        <v>799353.44</v>
      </c>
      <c r="FZ1353">
        <v>135893.89000000001</v>
      </c>
      <c r="GA1353">
        <v>61927.023000000001</v>
      </c>
      <c r="GB1353">
        <v>197820.92</v>
      </c>
      <c r="GC1353">
        <v>8685.8096000000005</v>
      </c>
      <c r="GD1353">
        <v>2091.0410000000002</v>
      </c>
      <c r="GG1353">
        <v>616.28601000000003</v>
      </c>
      <c r="GL1353">
        <v>-82516.562999999995</v>
      </c>
      <c r="GM1353">
        <v>18535.620999999999</v>
      </c>
      <c r="GN1353">
        <v>-16416.355</v>
      </c>
      <c r="GQ1353">
        <v>1255541.8</v>
      </c>
      <c r="GR1353">
        <v>-290197.13</v>
      </c>
      <c r="GS1353">
        <v>-278283.25</v>
      </c>
      <c r="GU1353">
        <v>-1203.8459</v>
      </c>
      <c r="GX1353">
        <v>-10710.004000000001</v>
      </c>
      <c r="HA1353">
        <v>-2991.9079999999999</v>
      </c>
      <c r="HB1353">
        <v>-8033.7929999999997</v>
      </c>
      <c r="HE1353">
        <v>-301222.81</v>
      </c>
      <c r="HF1353">
        <v>17000</v>
      </c>
      <c r="HG1353">
        <v>7113599</v>
      </c>
    </row>
    <row r="1354" spans="1:215" x14ac:dyDescent="0.25">
      <c r="A1354">
        <v>97</v>
      </c>
      <c r="B1354" t="s">
        <v>1210</v>
      </c>
      <c r="C1354">
        <v>2007</v>
      </c>
      <c r="F1354">
        <v>1939</v>
      </c>
      <c r="G1354">
        <v>0</v>
      </c>
      <c r="I1354">
        <v>1</v>
      </c>
      <c r="J1354" t="s">
        <v>687</v>
      </c>
      <c r="K1354" t="s">
        <v>688</v>
      </c>
      <c r="L1354" t="s">
        <v>1210</v>
      </c>
      <c r="M1354">
        <v>1</v>
      </c>
      <c r="N1354" t="s">
        <v>615</v>
      </c>
      <c r="O1354">
        <v>1</v>
      </c>
      <c r="P1354" t="s">
        <v>616</v>
      </c>
      <c r="Q1354" t="s">
        <v>626</v>
      </c>
      <c r="R1354">
        <v>2</v>
      </c>
      <c r="S1354">
        <v>1</v>
      </c>
      <c r="T1354" s="60">
        <v>39263</v>
      </c>
      <c r="U1354" s="60">
        <v>39263</v>
      </c>
      <c r="V1354" s="60">
        <v>39263</v>
      </c>
      <c r="W1354" t="s">
        <v>201</v>
      </c>
      <c r="X1354" t="s">
        <v>714</v>
      </c>
      <c r="Y1354" t="s">
        <v>637</v>
      </c>
      <c r="Z1354">
        <v>3.7500000999999998E-2</v>
      </c>
      <c r="AA1354">
        <v>8.2500003000000002E-2</v>
      </c>
      <c r="AB1354">
        <v>1</v>
      </c>
      <c r="AC1354">
        <v>0</v>
      </c>
      <c r="AD1354">
        <v>5</v>
      </c>
      <c r="AE1354">
        <v>1</v>
      </c>
      <c r="AF1354">
        <v>2</v>
      </c>
      <c r="AG1354">
        <v>20</v>
      </c>
      <c r="BP1354" s="60">
        <v>39263</v>
      </c>
      <c r="BQ1354">
        <v>7250404</v>
      </c>
      <c r="BR1354">
        <v>8082517</v>
      </c>
      <c r="BS1354">
        <v>0.89699996000000004</v>
      </c>
      <c r="BT1354">
        <v>832113</v>
      </c>
      <c r="BV1354">
        <v>1062396</v>
      </c>
      <c r="BW1354">
        <v>234106</v>
      </c>
      <c r="BX1354">
        <v>1.101</v>
      </c>
      <c r="BY1354">
        <v>0</v>
      </c>
      <c r="BZ1354">
        <v>0</v>
      </c>
      <c r="CA1354">
        <v>0</v>
      </c>
      <c r="CC1354">
        <v>0.154</v>
      </c>
      <c r="CE1354">
        <v>0.14599999999999999</v>
      </c>
      <c r="CG1354">
        <v>0.13699998999999999</v>
      </c>
      <c r="CJ1354">
        <v>9.6000001000000001E-2</v>
      </c>
      <c r="CS1354">
        <v>0</v>
      </c>
      <c r="CT1354">
        <v>0</v>
      </c>
      <c r="CU1354">
        <v>0</v>
      </c>
      <c r="CV1354">
        <v>0.51700002</v>
      </c>
      <c r="CW1354">
        <v>0.245</v>
      </c>
      <c r="CX1354">
        <v>0.27200001000000001</v>
      </c>
      <c r="CY1354">
        <v>0.29299997999999999</v>
      </c>
      <c r="CZ1354">
        <v>0</v>
      </c>
      <c r="DA1354">
        <v>0</v>
      </c>
      <c r="DB1354">
        <v>5.9999998999999998E-2</v>
      </c>
      <c r="DC1354">
        <v>2.4E-2</v>
      </c>
      <c r="DD1354">
        <v>0.10600001000000001</v>
      </c>
      <c r="DE1354">
        <v>0</v>
      </c>
      <c r="DF1354">
        <v>2008</v>
      </c>
      <c r="DG1354">
        <v>0.24200000999999999</v>
      </c>
      <c r="DH1354">
        <v>0.1038</v>
      </c>
      <c r="DI1354">
        <v>0.13819999999999999</v>
      </c>
      <c r="DJ1354">
        <v>0.30959999999999999</v>
      </c>
      <c r="DK1354">
        <v>0.41339998999999999</v>
      </c>
      <c r="DR1354">
        <v>0</v>
      </c>
      <c r="DS1354">
        <v>0</v>
      </c>
      <c r="DT1354">
        <v>0</v>
      </c>
      <c r="DU1354">
        <v>0</v>
      </c>
      <c r="DV1354">
        <v>17733</v>
      </c>
      <c r="DW1354">
        <v>1062396</v>
      </c>
      <c r="DX1354">
        <v>44.599997999999999</v>
      </c>
      <c r="DY1354">
        <v>10.199999999999999</v>
      </c>
      <c r="DZ1354">
        <v>59.910998999999997</v>
      </c>
      <c r="EA1354">
        <v>4908</v>
      </c>
      <c r="EC1354">
        <v>12504</v>
      </c>
      <c r="ED1354">
        <v>338680.16</v>
      </c>
      <c r="EE1354">
        <v>68.599997999999999</v>
      </c>
      <c r="EF1354">
        <v>27.085999999999999</v>
      </c>
      <c r="EG1354">
        <v>9726</v>
      </c>
      <c r="EN1354">
        <v>1502</v>
      </c>
      <c r="EP1354">
        <v>1276</v>
      </c>
      <c r="ES1354">
        <v>0</v>
      </c>
      <c r="EV1354">
        <v>35145</v>
      </c>
      <c r="EW1354">
        <v>0</v>
      </c>
      <c r="EX1354">
        <v>0</v>
      </c>
      <c r="FB1354">
        <v>3924551</v>
      </c>
      <c r="FI1354">
        <v>8444505</v>
      </c>
      <c r="FP1354">
        <v>44503.57</v>
      </c>
      <c r="FQ1354">
        <v>278933.21999999997</v>
      </c>
      <c r="FV1354">
        <v>0</v>
      </c>
      <c r="FW1354">
        <v>323436.81</v>
      </c>
      <c r="FX1354">
        <v>963869.38</v>
      </c>
      <c r="FZ1354">
        <v>141176.92000000001</v>
      </c>
      <c r="GA1354">
        <v>78957.148000000001</v>
      </c>
      <c r="GB1354">
        <v>220134.08</v>
      </c>
      <c r="GC1354">
        <v>10373.228999999999</v>
      </c>
      <c r="GD1354">
        <v>7261.2479999999996</v>
      </c>
      <c r="GG1354">
        <v>515.49199999999996</v>
      </c>
      <c r="GL1354">
        <v>-87060.577999999994</v>
      </c>
      <c r="GM1354">
        <v>39839.144999999997</v>
      </c>
      <c r="GN1354">
        <v>-37376.203000000001</v>
      </c>
      <c r="GQ1354">
        <v>1440992.6</v>
      </c>
      <c r="GR1354">
        <v>-322594.15999999997</v>
      </c>
      <c r="GS1354">
        <v>-321356.15999999997</v>
      </c>
      <c r="GU1354">
        <v>-1238.0239999999999</v>
      </c>
      <c r="HA1354">
        <v>-2574.0709999999999</v>
      </c>
      <c r="HB1354">
        <v>-10249.109</v>
      </c>
      <c r="HE1354">
        <v>-335417.34000000003</v>
      </c>
      <c r="HF1354">
        <v>41600</v>
      </c>
      <c r="HG1354">
        <v>8260774.5</v>
      </c>
    </row>
    <row r="1355" spans="1:215" x14ac:dyDescent="0.25">
      <c r="A1355">
        <v>97</v>
      </c>
      <c r="B1355" t="s">
        <v>1210</v>
      </c>
      <c r="C1355">
        <v>2008</v>
      </c>
      <c r="F1355">
        <v>1939</v>
      </c>
      <c r="G1355">
        <v>0</v>
      </c>
      <c r="I1355">
        <v>1</v>
      </c>
      <c r="J1355" t="s">
        <v>687</v>
      </c>
      <c r="K1355" t="s">
        <v>688</v>
      </c>
      <c r="L1355" t="s">
        <v>1210</v>
      </c>
      <c r="M1355">
        <v>1</v>
      </c>
      <c r="N1355" t="s">
        <v>615</v>
      </c>
      <c r="O1355">
        <v>1</v>
      </c>
      <c r="P1355" t="s">
        <v>616</v>
      </c>
      <c r="Q1355" t="s">
        <v>626</v>
      </c>
      <c r="R1355">
        <v>2</v>
      </c>
      <c r="S1355">
        <v>1</v>
      </c>
      <c r="T1355" s="60">
        <v>39629</v>
      </c>
      <c r="U1355" s="60">
        <v>39629</v>
      </c>
      <c r="V1355" s="60">
        <v>39629</v>
      </c>
      <c r="W1355" t="s">
        <v>201</v>
      </c>
      <c r="X1355" t="s">
        <v>714</v>
      </c>
      <c r="Y1355" t="s">
        <v>637</v>
      </c>
      <c r="Z1355">
        <v>3.7500000999999998E-2</v>
      </c>
      <c r="AA1355">
        <v>8.2500003000000002E-2</v>
      </c>
      <c r="AB1355">
        <v>1</v>
      </c>
      <c r="AC1355">
        <v>0</v>
      </c>
      <c r="AD1355">
        <v>5</v>
      </c>
      <c r="AE1355">
        <v>1</v>
      </c>
      <c r="AF1355">
        <v>2</v>
      </c>
      <c r="AG1355">
        <v>20</v>
      </c>
      <c r="BP1355" s="60">
        <v>39629</v>
      </c>
      <c r="BQ1355">
        <v>8236926</v>
      </c>
      <c r="BR1355">
        <v>8722294</v>
      </c>
      <c r="BS1355">
        <v>0.94440000999999996</v>
      </c>
      <c r="BT1355">
        <v>485368</v>
      </c>
      <c r="BV1355">
        <v>1135432</v>
      </c>
      <c r="BW1355">
        <v>236763</v>
      </c>
      <c r="BX1355">
        <v>1</v>
      </c>
      <c r="BY1355">
        <v>0</v>
      </c>
      <c r="BZ1355">
        <v>0</v>
      </c>
      <c r="CA1355">
        <v>0</v>
      </c>
      <c r="CC1355">
        <v>7.0000000000000001E-3</v>
      </c>
      <c r="CE1355">
        <v>0.10100000000000001</v>
      </c>
      <c r="CG1355">
        <v>0.13</v>
      </c>
      <c r="CJ1355">
        <v>8.1000000000000003E-2</v>
      </c>
      <c r="CS1355">
        <v>0</v>
      </c>
      <c r="CT1355">
        <v>0</v>
      </c>
      <c r="CU1355">
        <v>0</v>
      </c>
      <c r="CV1355">
        <v>0.43599999</v>
      </c>
      <c r="CW1355">
        <v>0.20399999999999999</v>
      </c>
      <c r="CX1355">
        <v>0.23200001000000001</v>
      </c>
      <c r="CY1355">
        <v>0.33800000000000002</v>
      </c>
      <c r="CZ1355">
        <v>0</v>
      </c>
      <c r="DA1355">
        <v>0</v>
      </c>
      <c r="DB1355">
        <v>7.5000002999999996E-2</v>
      </c>
      <c r="DC1355">
        <v>1.7999998999999999E-2</v>
      </c>
      <c r="DD1355">
        <v>0.13300000000000001</v>
      </c>
      <c r="DE1355">
        <v>0</v>
      </c>
      <c r="DF1355">
        <v>2009</v>
      </c>
      <c r="DG1355">
        <v>0.24209998999999999</v>
      </c>
      <c r="DH1355">
        <v>0.1038</v>
      </c>
      <c r="DI1355">
        <v>0.13830000000000001</v>
      </c>
      <c r="DJ1355">
        <v>0.28610000000000002</v>
      </c>
      <c r="DK1355">
        <v>0.38990003000000001</v>
      </c>
      <c r="DR1355">
        <v>0</v>
      </c>
      <c r="DS1355">
        <v>0</v>
      </c>
      <c r="DT1355">
        <v>0</v>
      </c>
      <c r="DU1355">
        <v>0</v>
      </c>
      <c r="DV1355">
        <v>18041</v>
      </c>
      <c r="DW1355">
        <v>1135432</v>
      </c>
      <c r="DX1355">
        <v>44.5</v>
      </c>
      <c r="DY1355">
        <v>10.199999999999999</v>
      </c>
      <c r="DZ1355">
        <v>62.936000999999997</v>
      </c>
      <c r="EA1355">
        <v>5147</v>
      </c>
      <c r="EC1355">
        <v>12991</v>
      </c>
      <c r="ED1355">
        <v>367444.78</v>
      </c>
      <c r="EE1355">
        <v>68.599997999999999</v>
      </c>
      <c r="EF1355">
        <v>28.284565000000001</v>
      </c>
      <c r="EG1355">
        <v>10131</v>
      </c>
      <c r="EN1355">
        <v>1555</v>
      </c>
      <c r="EP1355">
        <v>1305</v>
      </c>
      <c r="ES1355">
        <v>0</v>
      </c>
      <c r="EV1355">
        <v>36179</v>
      </c>
      <c r="EW1355">
        <v>0</v>
      </c>
      <c r="EX1355">
        <v>1</v>
      </c>
      <c r="FB1355">
        <v>4260025</v>
      </c>
      <c r="FI1355">
        <v>8408016</v>
      </c>
      <c r="FP1355">
        <v>45479.184000000001</v>
      </c>
      <c r="FQ1355">
        <v>305478.40999999997</v>
      </c>
      <c r="FV1355">
        <v>0</v>
      </c>
      <c r="FW1355">
        <v>350957.59</v>
      </c>
      <c r="FX1355">
        <v>-180725.11</v>
      </c>
      <c r="FZ1355">
        <v>145272.5</v>
      </c>
      <c r="GA1355">
        <v>78202.562999999995</v>
      </c>
      <c r="GB1355">
        <v>223475.06</v>
      </c>
      <c r="GC1355">
        <v>18058.150000000001</v>
      </c>
      <c r="GD1355">
        <v>4165.6908999999996</v>
      </c>
      <c r="GG1355">
        <v>269.72000000000003</v>
      </c>
      <c r="GL1355">
        <v>-74636.976999999999</v>
      </c>
      <c r="GM1355">
        <v>31314.342000000001</v>
      </c>
      <c r="GN1355">
        <v>-26572.113000000001</v>
      </c>
      <c r="GQ1355">
        <v>346306.34</v>
      </c>
      <c r="GR1355">
        <v>-368574.06</v>
      </c>
      <c r="GS1355">
        <v>-367632.34</v>
      </c>
      <c r="GU1355">
        <v>-941.70398</v>
      </c>
      <c r="HA1355">
        <v>-2736.2881000000002</v>
      </c>
      <c r="HB1355">
        <v>-10511.263999999999</v>
      </c>
      <c r="HD1355">
        <v>-314.24599999999998</v>
      </c>
      <c r="HE1355">
        <v>-382135.84</v>
      </c>
      <c r="HF1355">
        <v>164865.16</v>
      </c>
      <c r="HG1355">
        <v>8389810</v>
      </c>
    </row>
    <row r="1356" spans="1:215" x14ac:dyDescent="0.25">
      <c r="A1356">
        <v>97</v>
      </c>
      <c r="B1356" t="s">
        <v>1210</v>
      </c>
      <c r="C1356">
        <v>2009</v>
      </c>
      <c r="F1356">
        <v>1939</v>
      </c>
      <c r="G1356">
        <v>0</v>
      </c>
      <c r="I1356">
        <v>1</v>
      </c>
      <c r="J1356" t="s">
        <v>687</v>
      </c>
      <c r="K1356" t="s">
        <v>688</v>
      </c>
      <c r="L1356" t="s">
        <v>1210</v>
      </c>
      <c r="M1356">
        <v>1</v>
      </c>
      <c r="N1356" t="s">
        <v>615</v>
      </c>
      <c r="O1356">
        <v>1</v>
      </c>
      <c r="P1356" t="s">
        <v>616</v>
      </c>
      <c r="Q1356" t="s">
        <v>626</v>
      </c>
      <c r="R1356">
        <v>2</v>
      </c>
      <c r="S1356">
        <v>1</v>
      </c>
      <c r="T1356" s="60">
        <v>39994</v>
      </c>
      <c r="U1356" s="60">
        <v>39994</v>
      </c>
      <c r="V1356" s="60">
        <v>39994</v>
      </c>
      <c r="W1356" t="s">
        <v>201</v>
      </c>
      <c r="X1356" t="s">
        <v>714</v>
      </c>
      <c r="Y1356" t="s">
        <v>637</v>
      </c>
      <c r="Z1356">
        <v>3.7500000999999998E-2</v>
      </c>
      <c r="AA1356">
        <v>8.2500003000000002E-2</v>
      </c>
      <c r="AB1356">
        <v>1</v>
      </c>
      <c r="AC1356">
        <v>0</v>
      </c>
      <c r="AD1356">
        <v>5</v>
      </c>
      <c r="AE1356">
        <v>1</v>
      </c>
      <c r="AF1356">
        <v>2</v>
      </c>
      <c r="AG1356">
        <v>20</v>
      </c>
      <c r="BP1356" s="60">
        <v>39994</v>
      </c>
      <c r="BQ1356">
        <v>8413065</v>
      </c>
      <c r="BR1356">
        <v>9198636</v>
      </c>
      <c r="BS1356">
        <v>0.91460001000000002</v>
      </c>
      <c r="BT1356">
        <v>785571</v>
      </c>
      <c r="BV1356">
        <v>1129171</v>
      </c>
      <c r="BW1356">
        <v>219635</v>
      </c>
      <c r="BX1356">
        <v>1</v>
      </c>
      <c r="BY1356">
        <v>0</v>
      </c>
      <c r="BZ1356">
        <v>0</v>
      </c>
      <c r="CA1356">
        <v>0</v>
      </c>
      <c r="CC1356">
        <v>-0.24399999999999999</v>
      </c>
      <c r="CE1356">
        <v>-4.1999999000000003E-2</v>
      </c>
      <c r="CG1356">
        <v>2.7999999000000001E-2</v>
      </c>
      <c r="CJ1356">
        <v>3.9000000999999999E-2</v>
      </c>
      <c r="CS1356">
        <v>0</v>
      </c>
      <c r="CT1356">
        <v>0</v>
      </c>
      <c r="CU1356">
        <v>0</v>
      </c>
      <c r="CV1356">
        <v>0.34300002000000002</v>
      </c>
      <c r="CW1356">
        <v>0.15100000999999999</v>
      </c>
      <c r="CX1356">
        <v>0.192</v>
      </c>
      <c r="CY1356">
        <v>0.29299997999999999</v>
      </c>
      <c r="CZ1356">
        <v>0</v>
      </c>
      <c r="DA1356">
        <v>0</v>
      </c>
      <c r="DB1356">
        <v>9.1000005999999994E-2</v>
      </c>
      <c r="DC1356">
        <v>2.7000000999999999E-2</v>
      </c>
      <c r="DD1356">
        <v>9.4999999000000002E-2</v>
      </c>
      <c r="DE1356">
        <v>0.14099999999999999</v>
      </c>
      <c r="DF1356">
        <v>2010</v>
      </c>
      <c r="DG1356">
        <v>0.24180001000000001</v>
      </c>
      <c r="DH1356">
        <v>0.10349999999999999</v>
      </c>
      <c r="DI1356">
        <v>0.13830000000000001</v>
      </c>
      <c r="DJ1356">
        <v>0.30809998999999999</v>
      </c>
      <c r="DK1356">
        <v>0.41159999000000003</v>
      </c>
      <c r="DR1356">
        <v>0</v>
      </c>
      <c r="DS1356">
        <v>0</v>
      </c>
      <c r="DT1356">
        <v>0</v>
      </c>
      <c r="DU1356">
        <v>0</v>
      </c>
      <c r="DV1356">
        <v>17699</v>
      </c>
      <c r="DW1356">
        <v>1129170.8</v>
      </c>
      <c r="DX1356">
        <v>44.900002000000001</v>
      </c>
      <c r="DY1356">
        <v>10.7</v>
      </c>
      <c r="DZ1356">
        <v>63.798999999999999</v>
      </c>
      <c r="EA1356">
        <v>5238</v>
      </c>
      <c r="EC1356">
        <v>13453</v>
      </c>
      <c r="ED1356">
        <v>397766.81</v>
      </c>
      <c r="EE1356">
        <v>68.699996999999996</v>
      </c>
      <c r="EF1356">
        <v>29.566998999999999</v>
      </c>
      <c r="EG1356">
        <v>10516</v>
      </c>
      <c r="EN1356">
        <v>1572</v>
      </c>
      <c r="EP1356">
        <v>1365</v>
      </c>
      <c r="ES1356">
        <v>0</v>
      </c>
      <c r="EV1356">
        <v>36390</v>
      </c>
      <c r="EW1356">
        <v>0</v>
      </c>
      <c r="EX1356">
        <v>0</v>
      </c>
      <c r="FB1356">
        <v>4616573</v>
      </c>
      <c r="FI1356">
        <v>6191953.5</v>
      </c>
      <c r="FP1356">
        <v>49474.59</v>
      </c>
      <c r="FQ1356">
        <v>291247.65999999997</v>
      </c>
      <c r="FV1356">
        <v>0</v>
      </c>
      <c r="FW1356">
        <v>340722.25</v>
      </c>
      <c r="FX1356">
        <v>-2283990.7999999998</v>
      </c>
      <c r="FZ1356">
        <v>113445.69</v>
      </c>
      <c r="GA1356">
        <v>75951.523000000001</v>
      </c>
      <c r="GB1356">
        <v>189397.22</v>
      </c>
      <c r="GC1356">
        <v>11126.65</v>
      </c>
      <c r="GD1356">
        <v>1542.058</v>
      </c>
      <c r="GG1356">
        <v>61.618000000000002</v>
      </c>
      <c r="GL1356">
        <v>-61467.82</v>
      </c>
      <c r="GM1356">
        <v>10641.428</v>
      </c>
      <c r="GN1356">
        <v>-5484.2987999999996</v>
      </c>
      <c r="GQ1356">
        <v>-1797451.6</v>
      </c>
      <c r="GR1356">
        <v>-399773.38</v>
      </c>
      <c r="GS1356">
        <v>-397987.53</v>
      </c>
      <c r="GU1356">
        <v>-1785.8320000000001</v>
      </c>
      <c r="HA1356">
        <v>-2335.1331</v>
      </c>
      <c r="HB1356">
        <v>-10107.031000000001</v>
      </c>
      <c r="HD1356">
        <v>-314.24599999999998</v>
      </c>
      <c r="HE1356">
        <v>-412529.78</v>
      </c>
      <c r="HG1356">
        <v>6179828.5</v>
      </c>
    </row>
    <row r="1357" spans="1:215" x14ac:dyDescent="0.25">
      <c r="A1357">
        <v>97</v>
      </c>
      <c r="B1357" t="s">
        <v>1210</v>
      </c>
      <c r="C1357">
        <v>2010</v>
      </c>
      <c r="F1357">
        <v>1939</v>
      </c>
      <c r="G1357">
        <v>0</v>
      </c>
      <c r="I1357">
        <v>1</v>
      </c>
      <c r="J1357" t="s">
        <v>687</v>
      </c>
      <c r="K1357" t="s">
        <v>688</v>
      </c>
      <c r="L1357" t="s">
        <v>1210</v>
      </c>
      <c r="M1357">
        <v>1</v>
      </c>
      <c r="N1357" t="s">
        <v>615</v>
      </c>
      <c r="O1357">
        <v>1</v>
      </c>
      <c r="P1357" t="s">
        <v>616</v>
      </c>
      <c r="Q1357" t="s">
        <v>626</v>
      </c>
      <c r="R1357">
        <v>2</v>
      </c>
      <c r="S1357">
        <v>1</v>
      </c>
      <c r="T1357" s="60">
        <v>40359</v>
      </c>
      <c r="U1357" s="60">
        <v>40359</v>
      </c>
      <c r="V1357" s="60">
        <v>40359</v>
      </c>
      <c r="W1357" t="s">
        <v>201</v>
      </c>
      <c r="X1357" t="s">
        <v>714</v>
      </c>
      <c r="Y1357" t="s">
        <v>637</v>
      </c>
      <c r="Z1357">
        <v>3.5000000000000003E-2</v>
      </c>
      <c r="AA1357">
        <v>7.9999998000000003E-2</v>
      </c>
      <c r="AB1357">
        <v>1</v>
      </c>
      <c r="AC1357">
        <v>0</v>
      </c>
      <c r="AD1357">
        <v>5</v>
      </c>
      <c r="AE1357">
        <v>1</v>
      </c>
      <c r="AF1357">
        <v>2</v>
      </c>
      <c r="AG1357">
        <v>20</v>
      </c>
      <c r="BP1357" s="60">
        <v>40359</v>
      </c>
      <c r="BQ1357">
        <v>8433310</v>
      </c>
      <c r="BR1357">
        <v>9999161</v>
      </c>
      <c r="BS1357">
        <v>0.84339993999999996</v>
      </c>
      <c r="BT1357">
        <v>1565851</v>
      </c>
      <c r="BV1357">
        <v>1095582</v>
      </c>
      <c r="BW1357">
        <v>188414</v>
      </c>
      <c r="BX1357">
        <v>1.006</v>
      </c>
      <c r="BY1357">
        <v>0</v>
      </c>
      <c r="BZ1357">
        <v>0</v>
      </c>
      <c r="CA1357">
        <v>0</v>
      </c>
      <c r="CC1357">
        <v>0.13</v>
      </c>
      <c r="CE1357">
        <v>-4.9000002000000001E-2</v>
      </c>
      <c r="CG1357">
        <v>2.5999998999999999E-2</v>
      </c>
      <c r="CJ1357">
        <v>3.6999999999999998E-2</v>
      </c>
      <c r="CS1357">
        <v>0</v>
      </c>
      <c r="CT1357">
        <v>0</v>
      </c>
      <c r="CU1357">
        <v>0</v>
      </c>
      <c r="CV1357">
        <v>0.222</v>
      </c>
      <c r="CW1357">
        <v>2.9999998999999999E-2</v>
      </c>
      <c r="CX1357">
        <v>0.192</v>
      </c>
      <c r="CY1357">
        <v>0.25600001</v>
      </c>
      <c r="CZ1357">
        <v>0</v>
      </c>
      <c r="DA1357">
        <v>0</v>
      </c>
      <c r="DB1357">
        <v>9.4999999000000002E-2</v>
      </c>
      <c r="DC1357">
        <v>0.109</v>
      </c>
      <c r="DD1357">
        <v>0.18000000999999999</v>
      </c>
      <c r="DE1357">
        <v>0.13800000000000001</v>
      </c>
      <c r="DF1357">
        <v>2011</v>
      </c>
      <c r="DG1357">
        <v>0.25729998999999998</v>
      </c>
      <c r="DH1357">
        <v>0.1094</v>
      </c>
      <c r="DI1357">
        <v>0.1479</v>
      </c>
      <c r="DJ1357">
        <v>0.26980000999999998</v>
      </c>
      <c r="DK1357">
        <v>0.37919997999999999</v>
      </c>
      <c r="DR1357">
        <v>0</v>
      </c>
      <c r="DS1357">
        <v>0</v>
      </c>
      <c r="DT1357">
        <v>0</v>
      </c>
      <c r="DU1357">
        <v>0</v>
      </c>
      <c r="DV1357">
        <v>16981</v>
      </c>
      <c r="DW1357">
        <v>1095582</v>
      </c>
      <c r="DX1357">
        <v>45.5</v>
      </c>
      <c r="DY1357">
        <v>11.3</v>
      </c>
      <c r="DZ1357">
        <v>64.517998000000006</v>
      </c>
      <c r="EA1357">
        <v>5254</v>
      </c>
      <c r="EC1357">
        <v>13922</v>
      </c>
      <c r="ED1357">
        <v>424332.72</v>
      </c>
      <c r="EE1357">
        <v>68.800003000000004</v>
      </c>
      <c r="EF1357">
        <v>30.478999999999999</v>
      </c>
      <c r="EG1357">
        <v>10919</v>
      </c>
      <c r="EN1357">
        <v>1610</v>
      </c>
      <c r="EP1357">
        <v>1393</v>
      </c>
      <c r="ES1357">
        <v>0</v>
      </c>
      <c r="EV1357">
        <v>36157</v>
      </c>
      <c r="EW1357">
        <v>0</v>
      </c>
      <c r="EX1357">
        <v>0</v>
      </c>
      <c r="FB1357">
        <v>5133785</v>
      </c>
      <c r="FI1357">
        <v>6878165</v>
      </c>
      <c r="FP1357">
        <v>46416.074000000001</v>
      </c>
      <c r="FQ1357">
        <v>257896.48</v>
      </c>
      <c r="FV1357">
        <v>0</v>
      </c>
      <c r="FW1357">
        <v>304312.56</v>
      </c>
      <c r="FX1357">
        <v>714509.38</v>
      </c>
      <c r="FZ1357">
        <v>94658.273000000001</v>
      </c>
      <c r="GA1357">
        <v>65681.585999999996</v>
      </c>
      <c r="GB1357">
        <v>160339.85999999999</v>
      </c>
      <c r="GC1357">
        <v>8119.9092000000001</v>
      </c>
      <c r="GD1357">
        <v>4973.8599000000004</v>
      </c>
      <c r="GG1357">
        <v>171.51499999999999</v>
      </c>
      <c r="GL1357">
        <v>-59065.195</v>
      </c>
      <c r="GM1357">
        <v>414.00698999999997</v>
      </c>
      <c r="GN1357">
        <v>-558.45001000000002</v>
      </c>
      <c r="GQ1357">
        <v>1133217.3999999999</v>
      </c>
      <c r="GR1357">
        <v>-431067.72</v>
      </c>
      <c r="GS1357">
        <v>-429672.22</v>
      </c>
      <c r="GU1357">
        <v>-1395.4820999999999</v>
      </c>
      <c r="HA1357">
        <v>-2592.6608999999999</v>
      </c>
      <c r="HB1357">
        <v>-10441.458000000001</v>
      </c>
      <c r="HE1357">
        <v>-444101.81</v>
      </c>
      <c r="HG1357">
        <v>6868944.5</v>
      </c>
    </row>
    <row r="1358" spans="1:215" x14ac:dyDescent="0.25">
      <c r="A1358">
        <v>97</v>
      </c>
      <c r="B1358" t="s">
        <v>1210</v>
      </c>
      <c r="C1358">
        <v>2011</v>
      </c>
      <c r="F1358">
        <v>1939</v>
      </c>
      <c r="G1358">
        <v>0</v>
      </c>
      <c r="I1358">
        <v>1</v>
      </c>
      <c r="J1358" t="s">
        <v>687</v>
      </c>
      <c r="K1358" t="s">
        <v>688</v>
      </c>
      <c r="L1358" t="s">
        <v>1210</v>
      </c>
      <c r="M1358">
        <v>1</v>
      </c>
      <c r="N1358" t="s">
        <v>615</v>
      </c>
      <c r="O1358">
        <v>1</v>
      </c>
      <c r="P1358" t="s">
        <v>616</v>
      </c>
      <c r="Q1358" t="s">
        <v>626</v>
      </c>
      <c r="R1358">
        <v>2</v>
      </c>
      <c r="S1358">
        <v>1</v>
      </c>
      <c r="T1358" s="60">
        <v>40724</v>
      </c>
      <c r="U1358" s="60">
        <v>40724</v>
      </c>
      <c r="V1358" s="60">
        <v>40724</v>
      </c>
      <c r="W1358" t="s">
        <v>201</v>
      </c>
      <c r="X1358" t="s">
        <v>714</v>
      </c>
      <c r="Y1358" t="s">
        <v>637</v>
      </c>
      <c r="Z1358">
        <v>3.5000000000000003E-2</v>
      </c>
      <c r="AA1358">
        <v>7.9999998000000003E-2</v>
      </c>
      <c r="AB1358">
        <v>1</v>
      </c>
      <c r="AC1358">
        <v>0</v>
      </c>
      <c r="AD1358">
        <v>5</v>
      </c>
      <c r="AE1358">
        <v>1</v>
      </c>
      <c r="AF1358">
        <v>2</v>
      </c>
      <c r="AG1358">
        <v>20</v>
      </c>
      <c r="BP1358" s="60">
        <v>40724</v>
      </c>
      <c r="BQ1358">
        <v>8542291</v>
      </c>
      <c r="BR1358">
        <v>10482657</v>
      </c>
      <c r="BS1358">
        <v>0.81489997999999997</v>
      </c>
      <c r="BT1358">
        <v>1940366</v>
      </c>
      <c r="BV1358">
        <v>1090413</v>
      </c>
      <c r="BW1358">
        <v>205799</v>
      </c>
      <c r="BX1358">
        <v>1.1440001</v>
      </c>
      <c r="BY1358">
        <v>0</v>
      </c>
      <c r="BZ1358">
        <v>0</v>
      </c>
      <c r="CA1358">
        <v>0</v>
      </c>
      <c r="CC1358">
        <v>0.20699999999999999</v>
      </c>
      <c r="CE1358">
        <v>0.01</v>
      </c>
      <c r="CG1358">
        <v>3.5000000000000003E-2</v>
      </c>
      <c r="CJ1358">
        <v>6.4999998000000003E-2</v>
      </c>
      <c r="CS1358">
        <v>0</v>
      </c>
      <c r="CT1358">
        <v>0</v>
      </c>
      <c r="CU1358">
        <v>0</v>
      </c>
      <c r="CV1358">
        <v>0.33582087999999999</v>
      </c>
      <c r="CW1358">
        <v>3.7313432000000001E-2</v>
      </c>
      <c r="CX1358">
        <v>0.29850745000000001</v>
      </c>
      <c r="CY1358">
        <v>0.37313434000000001</v>
      </c>
      <c r="CZ1358">
        <v>0.29850745000000001</v>
      </c>
      <c r="DA1358">
        <v>7.4626863000000002E-2</v>
      </c>
      <c r="DB1358">
        <v>6.7164175000000007E-2</v>
      </c>
      <c r="DC1358">
        <v>0</v>
      </c>
      <c r="DD1358">
        <v>7.4626863000000002E-2</v>
      </c>
      <c r="DE1358">
        <v>0.14925373</v>
      </c>
      <c r="DF1358">
        <v>2012</v>
      </c>
      <c r="DG1358">
        <v>0.25150001</v>
      </c>
      <c r="DH1358">
        <v>0.108</v>
      </c>
      <c r="DI1358">
        <v>0.14649999</v>
      </c>
      <c r="DJ1358">
        <v>0.29960001000000003</v>
      </c>
      <c r="DK1358">
        <v>0.40759999000000002</v>
      </c>
      <c r="DR1358">
        <v>0</v>
      </c>
      <c r="DS1358">
        <v>0</v>
      </c>
      <c r="DT1358">
        <v>0</v>
      </c>
      <c r="DU1358">
        <v>0</v>
      </c>
      <c r="DV1358">
        <v>16523</v>
      </c>
      <c r="DW1358">
        <v>1090413.3999999999</v>
      </c>
      <c r="DX1358">
        <v>45.799999</v>
      </c>
      <c r="DY1358">
        <v>11.7</v>
      </c>
      <c r="DZ1358">
        <v>65.994003000000006</v>
      </c>
      <c r="EA1358">
        <v>5125</v>
      </c>
      <c r="EC1358">
        <v>14496</v>
      </c>
      <c r="ED1358">
        <v>455282.72</v>
      </c>
      <c r="EE1358">
        <v>68.800003000000004</v>
      </c>
      <c r="EF1358">
        <v>31.403998999999999</v>
      </c>
      <c r="EG1358">
        <v>11483</v>
      </c>
      <c r="EN1358">
        <v>1598</v>
      </c>
      <c r="EP1358">
        <v>1415</v>
      </c>
      <c r="ES1358">
        <v>0</v>
      </c>
      <c r="EV1358">
        <v>36144</v>
      </c>
      <c r="EW1358">
        <v>0</v>
      </c>
      <c r="EX1358">
        <v>0</v>
      </c>
      <c r="FB1358">
        <v>5494076</v>
      </c>
      <c r="FI1358">
        <v>8182869</v>
      </c>
      <c r="FP1358">
        <v>43994.305</v>
      </c>
      <c r="FQ1358">
        <v>303809.44</v>
      </c>
      <c r="FV1358">
        <v>0</v>
      </c>
      <c r="FW1358">
        <v>347803.75</v>
      </c>
      <c r="FX1358">
        <v>1366851.9</v>
      </c>
      <c r="FZ1358">
        <v>53945.93</v>
      </c>
      <c r="GA1358">
        <v>78435.101999999999</v>
      </c>
      <c r="GB1358">
        <v>132381.03</v>
      </c>
      <c r="GC1358">
        <v>20806.498</v>
      </c>
      <c r="GD1358">
        <v>2594.1030000000001</v>
      </c>
      <c r="GG1358">
        <v>801.54998999999998</v>
      </c>
      <c r="GL1358">
        <v>-89036.741999999998</v>
      </c>
      <c r="GM1358">
        <v>923.07703000000004</v>
      </c>
      <c r="GN1358">
        <v>-38.625999</v>
      </c>
      <c r="GQ1358">
        <v>1783086.5</v>
      </c>
      <c r="GR1358">
        <v>-461573.47</v>
      </c>
      <c r="GS1358">
        <v>-460328</v>
      </c>
      <c r="GU1358">
        <v>-1245.4871000000001</v>
      </c>
      <c r="HA1358">
        <v>-3108.3739999999998</v>
      </c>
      <c r="HB1358">
        <v>-10513.519</v>
      </c>
      <c r="HE1358">
        <v>-475195.38</v>
      </c>
      <c r="HG1358">
        <v>8176835.5</v>
      </c>
    </row>
    <row r="1359" spans="1:215" x14ac:dyDescent="0.25">
      <c r="A1359">
        <v>97</v>
      </c>
      <c r="B1359" t="s">
        <v>1210</v>
      </c>
      <c r="C1359">
        <v>2012</v>
      </c>
      <c r="F1359">
        <v>1939</v>
      </c>
      <c r="G1359">
        <v>0</v>
      </c>
      <c r="I1359">
        <v>1</v>
      </c>
      <c r="J1359" t="s">
        <v>687</v>
      </c>
      <c r="K1359" t="s">
        <v>688</v>
      </c>
      <c r="L1359" t="s">
        <v>1210</v>
      </c>
      <c r="M1359">
        <v>1</v>
      </c>
      <c r="N1359" t="s">
        <v>615</v>
      </c>
      <c r="O1359">
        <v>1</v>
      </c>
      <c r="P1359" t="s">
        <v>616</v>
      </c>
      <c r="Q1359" t="s">
        <v>626</v>
      </c>
      <c r="R1359">
        <v>2</v>
      </c>
      <c r="S1359">
        <v>1</v>
      </c>
      <c r="T1359" s="60">
        <v>41090</v>
      </c>
      <c r="U1359" s="60">
        <v>41090</v>
      </c>
      <c r="V1359" s="60">
        <v>41090</v>
      </c>
      <c r="W1359" t="s">
        <v>201</v>
      </c>
      <c r="X1359" t="s">
        <v>714</v>
      </c>
      <c r="Y1359" t="s">
        <v>637</v>
      </c>
      <c r="Z1359">
        <v>3.5000000000000003E-2</v>
      </c>
      <c r="AA1359">
        <v>7.9999998000000003E-2</v>
      </c>
      <c r="AB1359">
        <v>1</v>
      </c>
      <c r="AC1359">
        <v>0</v>
      </c>
      <c r="AD1359">
        <v>5</v>
      </c>
      <c r="AE1359">
        <v>1</v>
      </c>
      <c r="AF1359">
        <v>2</v>
      </c>
      <c r="AG1359">
        <v>20</v>
      </c>
      <c r="BP1359" s="60">
        <v>41090</v>
      </c>
      <c r="BQ1359">
        <v>8607483</v>
      </c>
      <c r="BR1359">
        <v>10943172</v>
      </c>
      <c r="BS1359">
        <v>0.78660005</v>
      </c>
      <c r="BT1359">
        <v>2335689</v>
      </c>
      <c r="BV1359">
        <v>1052366</v>
      </c>
      <c r="BW1359">
        <v>274106</v>
      </c>
      <c r="BX1359">
        <v>1</v>
      </c>
      <c r="BY1359">
        <v>0</v>
      </c>
      <c r="BZ1359">
        <v>0</v>
      </c>
      <c r="CA1359">
        <v>0</v>
      </c>
      <c r="CC1359">
        <v>5.8899999000000001E-2</v>
      </c>
      <c r="CE1359">
        <v>9.1899997999999997E-2</v>
      </c>
      <c r="CG1359">
        <v>1.78E-2</v>
      </c>
      <c r="CJ1359">
        <v>7.5599998000000002E-2</v>
      </c>
      <c r="CS1359">
        <v>0</v>
      </c>
      <c r="CT1359">
        <v>0</v>
      </c>
      <c r="CU1359">
        <v>0</v>
      </c>
      <c r="CV1359">
        <v>0.72000003000000001</v>
      </c>
      <c r="CW1359">
        <v>0.28000000000000003</v>
      </c>
      <c r="CX1359">
        <v>0.44</v>
      </c>
      <c r="CY1359">
        <v>0.20999999</v>
      </c>
      <c r="CZ1359">
        <v>0</v>
      </c>
      <c r="DA1359">
        <v>0.1</v>
      </c>
      <c r="DB1359">
        <v>0.11</v>
      </c>
      <c r="DC1359">
        <v>-0.25</v>
      </c>
      <c r="DD1359">
        <v>0.20999999</v>
      </c>
      <c r="DE1359">
        <v>0</v>
      </c>
      <c r="DF1359">
        <v>2013</v>
      </c>
      <c r="DG1359">
        <v>0.25510000999999999</v>
      </c>
      <c r="DH1359">
        <v>0.10589999999999999</v>
      </c>
      <c r="DI1359">
        <v>0.14920000999999999</v>
      </c>
      <c r="DJ1359">
        <v>0.34259999000000002</v>
      </c>
      <c r="DK1359">
        <v>0.44849998000000002</v>
      </c>
      <c r="DR1359">
        <v>0</v>
      </c>
      <c r="DS1359">
        <v>0</v>
      </c>
      <c r="DT1359">
        <v>0</v>
      </c>
      <c r="DU1359">
        <v>0</v>
      </c>
      <c r="DV1359">
        <v>16457</v>
      </c>
      <c r="DW1359">
        <v>1052367</v>
      </c>
      <c r="DX1359">
        <v>45.599997999999999</v>
      </c>
      <c r="DY1359">
        <v>11.7</v>
      </c>
      <c r="DZ1359">
        <v>63.945999</v>
      </c>
      <c r="EA1359">
        <v>5039</v>
      </c>
      <c r="EC1359">
        <v>15166</v>
      </c>
      <c r="ED1359">
        <v>497318.03</v>
      </c>
      <c r="EE1359">
        <v>68.800003000000004</v>
      </c>
      <c r="EF1359">
        <v>32.796000999999997</v>
      </c>
      <c r="EG1359">
        <v>12105</v>
      </c>
      <c r="EN1359">
        <v>1631</v>
      </c>
      <c r="EP1359">
        <v>1430</v>
      </c>
      <c r="ES1359">
        <v>0</v>
      </c>
      <c r="EV1359">
        <v>36662</v>
      </c>
      <c r="EW1359">
        <v>0</v>
      </c>
      <c r="EX1359">
        <v>0</v>
      </c>
      <c r="EZ1359">
        <v>6597464</v>
      </c>
      <c r="FA1359">
        <v>356264</v>
      </c>
      <c r="FB1359">
        <v>6010596</v>
      </c>
      <c r="FI1359">
        <v>8520503</v>
      </c>
      <c r="FP1359">
        <v>59777.637000000002</v>
      </c>
      <c r="FQ1359">
        <v>334810.38</v>
      </c>
      <c r="FV1359">
        <v>0</v>
      </c>
      <c r="FW1359">
        <v>394588</v>
      </c>
      <c r="FX1359">
        <v>379453.41</v>
      </c>
      <c r="FZ1359">
        <v>61523.23</v>
      </c>
      <c r="GA1359">
        <v>68114.945000000007</v>
      </c>
      <c r="GB1359">
        <v>129638.17</v>
      </c>
      <c r="GC1359">
        <v>25710.101999999999</v>
      </c>
      <c r="GD1359">
        <v>5428.6709000000001</v>
      </c>
      <c r="GG1359">
        <v>-357.84100000000001</v>
      </c>
      <c r="GL1359">
        <v>-86053.452999999994</v>
      </c>
      <c r="GM1359">
        <v>509.35399999999998</v>
      </c>
      <c r="GN1359">
        <v>301.80399</v>
      </c>
      <c r="GQ1359">
        <v>849218.25</v>
      </c>
      <c r="GR1359">
        <v>-496264.97</v>
      </c>
      <c r="GS1359">
        <v>-494674.66</v>
      </c>
      <c r="GU1359">
        <v>-1590.3119999999999</v>
      </c>
      <c r="HA1359">
        <v>-3366.4729000000002</v>
      </c>
      <c r="HB1359">
        <v>-10983.314</v>
      </c>
      <c r="HE1359">
        <v>-510614.75</v>
      </c>
      <c r="HG1359">
        <v>8515439</v>
      </c>
    </row>
    <row r="1360" spans="1:215" x14ac:dyDescent="0.25">
      <c r="A1360">
        <v>97</v>
      </c>
      <c r="B1360" t="s">
        <v>1210</v>
      </c>
      <c r="C1360">
        <v>2013</v>
      </c>
      <c r="F1360">
        <v>1939</v>
      </c>
      <c r="G1360">
        <v>0</v>
      </c>
      <c r="I1360">
        <v>1</v>
      </c>
      <c r="J1360" t="s">
        <v>687</v>
      </c>
      <c r="K1360" t="s">
        <v>688</v>
      </c>
      <c r="L1360" t="s">
        <v>1210</v>
      </c>
      <c r="M1360">
        <v>1</v>
      </c>
      <c r="N1360" t="s">
        <v>615</v>
      </c>
      <c r="O1360">
        <v>1</v>
      </c>
      <c r="P1360" t="s">
        <v>616</v>
      </c>
      <c r="Q1360" t="s">
        <v>626</v>
      </c>
      <c r="R1360">
        <v>2</v>
      </c>
      <c r="S1360">
        <v>1</v>
      </c>
      <c r="T1360" s="60">
        <v>41455</v>
      </c>
      <c r="U1360" s="60">
        <v>41455</v>
      </c>
      <c r="V1360" s="60">
        <v>41455</v>
      </c>
      <c r="W1360" t="s">
        <v>201</v>
      </c>
      <c r="X1360" t="s">
        <v>714</v>
      </c>
      <c r="Y1360" t="s">
        <v>637</v>
      </c>
      <c r="Z1360">
        <v>3.2499999000000002E-2</v>
      </c>
      <c r="AA1360">
        <v>7.7500000999999999E-2</v>
      </c>
      <c r="AB1360">
        <v>1</v>
      </c>
      <c r="AC1360">
        <v>0</v>
      </c>
      <c r="AD1360">
        <v>5</v>
      </c>
      <c r="AE1360">
        <v>1</v>
      </c>
      <c r="AF1360">
        <v>2</v>
      </c>
      <c r="AG1360">
        <v>20</v>
      </c>
      <c r="AI1360" t="s">
        <v>1211</v>
      </c>
      <c r="AJ1360" t="s">
        <v>1212</v>
      </c>
      <c r="AO1360">
        <v>9064194</v>
      </c>
      <c r="AP1360">
        <v>9242141</v>
      </c>
      <c r="AQ1360">
        <v>-28977.35</v>
      </c>
      <c r="AR1360">
        <v>0</v>
      </c>
      <c r="AS1360">
        <v>0</v>
      </c>
      <c r="AT1360">
        <v>0</v>
      </c>
      <c r="AU1360">
        <v>1</v>
      </c>
      <c r="AV1360">
        <v>2</v>
      </c>
      <c r="AW1360">
        <v>-287359.19</v>
      </c>
      <c r="AX1360">
        <v>1</v>
      </c>
      <c r="AY1360">
        <v>0.89999998000000003</v>
      </c>
      <c r="AZ1360">
        <v>10</v>
      </c>
      <c r="BA1360">
        <v>1</v>
      </c>
      <c r="BB1360">
        <v>1</v>
      </c>
      <c r="BC1360">
        <v>1</v>
      </c>
      <c r="BE1360">
        <v>0</v>
      </c>
      <c r="BP1360" s="60">
        <v>41455</v>
      </c>
      <c r="BQ1360">
        <v>9186032</v>
      </c>
      <c r="BR1360">
        <v>11631237</v>
      </c>
      <c r="BS1360">
        <v>0.78980004999999998</v>
      </c>
      <c r="BT1360">
        <v>2445205</v>
      </c>
      <c r="BV1360">
        <v>1067792</v>
      </c>
      <c r="BW1360">
        <v>298128</v>
      </c>
      <c r="BX1360">
        <v>1.048</v>
      </c>
      <c r="BY1360">
        <v>0</v>
      </c>
      <c r="BZ1360">
        <v>0</v>
      </c>
      <c r="CA1360">
        <v>0</v>
      </c>
      <c r="CC1360">
        <v>7.7299996999999995E-2</v>
      </c>
      <c r="CE1360">
        <v>0.1125</v>
      </c>
      <c r="CG1360">
        <v>3.2699998000000001E-2</v>
      </c>
      <c r="CJ1360">
        <v>7.9499997000000003E-2</v>
      </c>
      <c r="CS1360">
        <v>0</v>
      </c>
      <c r="CT1360">
        <v>0</v>
      </c>
      <c r="CU1360">
        <v>0</v>
      </c>
      <c r="CV1360">
        <v>0.3359375</v>
      </c>
      <c r="CW1360">
        <v>0.15625</v>
      </c>
      <c r="CX1360">
        <v>0.1796875</v>
      </c>
      <c r="CY1360">
        <v>0.34375</v>
      </c>
      <c r="CZ1360">
        <v>0.265625</v>
      </c>
      <c r="DA1360">
        <v>0</v>
      </c>
      <c r="DB1360">
        <v>8.59375E-2</v>
      </c>
      <c r="DC1360">
        <v>0</v>
      </c>
      <c r="DD1360">
        <v>0.234375</v>
      </c>
      <c r="DE1360">
        <v>0</v>
      </c>
      <c r="DF1360">
        <v>2014</v>
      </c>
      <c r="DG1360">
        <v>0.26730000999999998</v>
      </c>
      <c r="DH1360">
        <v>0.1169</v>
      </c>
      <c r="DI1360">
        <v>0.15040000000000001</v>
      </c>
      <c r="DJ1360">
        <v>0.35790001999999999</v>
      </c>
      <c r="DK1360">
        <v>0.47479999000000001</v>
      </c>
      <c r="DR1360">
        <v>0</v>
      </c>
      <c r="DS1360">
        <v>0</v>
      </c>
      <c r="DT1360">
        <v>0</v>
      </c>
      <c r="DU1360">
        <v>0</v>
      </c>
      <c r="DV1360">
        <v>16891</v>
      </c>
      <c r="DW1360">
        <v>1067792.1000000001</v>
      </c>
      <c r="DX1360">
        <v>45.099997999999999</v>
      </c>
      <c r="DY1360">
        <v>11.5</v>
      </c>
      <c r="DZ1360">
        <v>63.216999000000001</v>
      </c>
      <c r="EA1360">
        <v>5000</v>
      </c>
      <c r="EC1360">
        <v>15820</v>
      </c>
      <c r="EE1360">
        <v>68.900002000000001</v>
      </c>
      <c r="EF1360">
        <v>33.612000000000002</v>
      </c>
      <c r="EG1360">
        <v>12706</v>
      </c>
      <c r="EN1360">
        <v>1635</v>
      </c>
      <c r="EP1360">
        <v>1479</v>
      </c>
      <c r="ES1360">
        <v>0</v>
      </c>
      <c r="EV1360">
        <v>37711</v>
      </c>
      <c r="EW1360">
        <v>0</v>
      </c>
      <c r="EX1360">
        <v>0</v>
      </c>
      <c r="FB1360">
        <v>6577083</v>
      </c>
      <c r="FI1360">
        <v>9064194</v>
      </c>
      <c r="FP1360">
        <v>71718.077999999994</v>
      </c>
      <c r="FQ1360">
        <v>357893.09</v>
      </c>
      <c r="FW1360">
        <v>429611.19</v>
      </c>
      <c r="FX1360">
        <v>565227.06000000006</v>
      </c>
      <c r="FZ1360">
        <v>53738.883000000002</v>
      </c>
      <c r="GA1360">
        <v>93869.93</v>
      </c>
      <c r="GB1360">
        <v>147608.81</v>
      </c>
      <c r="GC1360">
        <v>33927.843999999997</v>
      </c>
      <c r="GD1360">
        <v>7027.6518999999998</v>
      </c>
      <c r="GG1360">
        <v>5423.0790999999999</v>
      </c>
      <c r="GL1360">
        <v>-92232.108999999997</v>
      </c>
      <c r="GM1360">
        <v>2611.0171</v>
      </c>
      <c r="GN1360">
        <v>289.51999000000001</v>
      </c>
      <c r="GQ1360">
        <v>1099493.3</v>
      </c>
      <c r="GR1360">
        <v>-540505.43999999994</v>
      </c>
      <c r="GS1360">
        <v>-539172.81000000006</v>
      </c>
      <c r="GU1360">
        <v>-1332.6478999999999</v>
      </c>
      <c r="HA1360">
        <v>-2778.4231</v>
      </c>
      <c r="HB1360">
        <v>-11453.806</v>
      </c>
      <c r="HE1360">
        <v>-554737.68999999994</v>
      </c>
      <c r="HG1360">
        <v>9060194</v>
      </c>
    </row>
    <row r="1361" spans="1:215" x14ac:dyDescent="0.25">
      <c r="A1361">
        <v>97</v>
      </c>
      <c r="B1361" t="s">
        <v>1210</v>
      </c>
      <c r="C1361">
        <v>2014</v>
      </c>
      <c r="F1361">
        <v>1939</v>
      </c>
      <c r="G1361">
        <v>0</v>
      </c>
      <c r="I1361">
        <v>1</v>
      </c>
      <c r="J1361" t="s">
        <v>687</v>
      </c>
      <c r="K1361" t="s">
        <v>688</v>
      </c>
      <c r="L1361" t="s">
        <v>1210</v>
      </c>
      <c r="M1361">
        <v>1</v>
      </c>
      <c r="N1361" t="s">
        <v>615</v>
      </c>
      <c r="O1361">
        <v>1</v>
      </c>
      <c r="P1361" t="s">
        <v>616</v>
      </c>
      <c r="Q1361" t="s">
        <v>626</v>
      </c>
      <c r="R1361">
        <v>2</v>
      </c>
      <c r="S1361">
        <v>1</v>
      </c>
      <c r="T1361" s="60">
        <v>41820</v>
      </c>
      <c r="U1361" s="60">
        <v>41820</v>
      </c>
      <c r="V1361" s="60">
        <v>41820</v>
      </c>
      <c r="W1361" t="s">
        <v>201</v>
      </c>
      <c r="X1361" t="s">
        <v>714</v>
      </c>
      <c r="Y1361" t="s">
        <v>637</v>
      </c>
      <c r="Z1361">
        <v>3.2499999000000002E-2</v>
      </c>
      <c r="AA1361">
        <v>7.7500000999999999E-2</v>
      </c>
      <c r="AB1361">
        <v>1</v>
      </c>
      <c r="AC1361">
        <v>0</v>
      </c>
      <c r="AD1361">
        <v>5</v>
      </c>
      <c r="AE1361">
        <v>1</v>
      </c>
      <c r="AF1361">
        <v>2</v>
      </c>
      <c r="AG1361">
        <v>20</v>
      </c>
      <c r="AI1361" t="s">
        <v>1213</v>
      </c>
      <c r="AJ1361" t="s">
        <v>1212</v>
      </c>
      <c r="AO1361">
        <v>10185438</v>
      </c>
      <c r="AP1361">
        <v>9899962</v>
      </c>
      <c r="AQ1361">
        <v>349742.31</v>
      </c>
      <c r="AR1361">
        <v>0</v>
      </c>
      <c r="AS1361">
        <v>0</v>
      </c>
      <c r="AT1361">
        <v>0</v>
      </c>
      <c r="AU1361">
        <v>1</v>
      </c>
      <c r="AV1361">
        <v>2</v>
      </c>
      <c r="AW1361">
        <v>309046.53000000003</v>
      </c>
      <c r="AX1361">
        <v>1</v>
      </c>
      <c r="AY1361">
        <v>0.89999998000000003</v>
      </c>
      <c r="AZ1361">
        <v>10</v>
      </c>
      <c r="BA1361">
        <v>1</v>
      </c>
      <c r="BB1361">
        <v>1</v>
      </c>
      <c r="BC1361">
        <v>1</v>
      </c>
      <c r="BE1361">
        <v>0</v>
      </c>
      <c r="BP1361" s="60">
        <v>41820</v>
      </c>
      <c r="BQ1361">
        <v>9824431</v>
      </c>
      <c r="BR1361">
        <v>12141149</v>
      </c>
      <c r="BS1361">
        <v>0.80919998999999998</v>
      </c>
      <c r="BT1361">
        <v>2316718</v>
      </c>
      <c r="BV1361">
        <v>1122864</v>
      </c>
      <c r="BW1361">
        <v>353841</v>
      </c>
      <c r="BX1361">
        <v>1</v>
      </c>
      <c r="BY1361">
        <v>0</v>
      </c>
      <c r="BZ1361">
        <v>0</v>
      </c>
      <c r="CA1361">
        <v>0</v>
      </c>
      <c r="CC1361">
        <v>0.13439999999999999</v>
      </c>
      <c r="CE1361">
        <v>8.9700005999999999E-2</v>
      </c>
      <c r="CG1361">
        <v>0.1205</v>
      </c>
      <c r="CJ1361">
        <v>7.1800001000000002E-2</v>
      </c>
      <c r="CS1361">
        <v>0</v>
      </c>
      <c r="CT1361">
        <v>0</v>
      </c>
      <c r="CU1361">
        <v>0</v>
      </c>
      <c r="CV1361">
        <v>0.43000000999999999</v>
      </c>
      <c r="CW1361">
        <v>5.0000001000000002E-2</v>
      </c>
      <c r="CX1361">
        <v>0.38</v>
      </c>
      <c r="CY1361">
        <v>0.17</v>
      </c>
      <c r="CZ1361">
        <v>0</v>
      </c>
      <c r="DA1361">
        <v>0.1</v>
      </c>
      <c r="DB1361">
        <v>0.1</v>
      </c>
      <c r="DC1361">
        <v>0</v>
      </c>
      <c r="DD1361">
        <v>0.25999999000000001</v>
      </c>
      <c r="DE1361">
        <v>3.9999999000000001E-2</v>
      </c>
      <c r="DF1361">
        <v>2015</v>
      </c>
      <c r="DG1361">
        <v>0.26520001999999998</v>
      </c>
      <c r="DH1361">
        <v>0.1148</v>
      </c>
      <c r="DI1361">
        <v>0.15040000000000001</v>
      </c>
      <c r="DJ1361">
        <v>0.34999998999999998</v>
      </c>
      <c r="DK1361">
        <v>0.46479999999999999</v>
      </c>
      <c r="DR1361">
        <v>0</v>
      </c>
      <c r="DS1361">
        <v>0</v>
      </c>
      <c r="DT1361">
        <v>0</v>
      </c>
      <c r="DU1361">
        <v>0</v>
      </c>
      <c r="DV1361">
        <v>17466</v>
      </c>
      <c r="DW1361">
        <v>1122864.5</v>
      </c>
      <c r="DX1361">
        <v>44.799999</v>
      </c>
      <c r="DY1361">
        <v>11.2</v>
      </c>
      <c r="DZ1361">
        <v>64.289000999999999</v>
      </c>
      <c r="EA1361">
        <v>5091</v>
      </c>
      <c r="EC1361">
        <v>16373</v>
      </c>
      <c r="EE1361">
        <v>69.099997999999999</v>
      </c>
      <c r="EF1361">
        <v>34.307999000000002</v>
      </c>
      <c r="EG1361">
        <v>13182</v>
      </c>
      <c r="EN1361">
        <v>1666</v>
      </c>
      <c r="EP1361">
        <v>1525</v>
      </c>
      <c r="ES1361">
        <v>0</v>
      </c>
      <c r="EV1361">
        <v>38930</v>
      </c>
      <c r="EW1361">
        <v>0</v>
      </c>
      <c r="EX1361">
        <v>0</v>
      </c>
      <c r="FB1361">
        <v>6885584</v>
      </c>
      <c r="FP1361">
        <v>78920.054999999993</v>
      </c>
      <c r="FQ1361">
        <v>394698.03</v>
      </c>
      <c r="FW1361">
        <v>473618.06</v>
      </c>
      <c r="FX1361">
        <v>1094157.8999999999</v>
      </c>
      <c r="FZ1361">
        <v>88557.085999999996</v>
      </c>
      <c r="GA1361">
        <v>78756.156000000003</v>
      </c>
      <c r="GB1361">
        <v>167313.25</v>
      </c>
      <c r="GC1361">
        <v>50346.531000000003</v>
      </c>
      <c r="GD1361">
        <v>5031.5200000000004</v>
      </c>
      <c r="GG1361">
        <v>6460.4341000000004</v>
      </c>
      <c r="GL1361">
        <v>-104215.25</v>
      </c>
      <c r="GM1361">
        <v>874.03998000000001</v>
      </c>
      <c r="GN1361">
        <v>374.78798999999998</v>
      </c>
      <c r="GQ1361">
        <v>1693960.8</v>
      </c>
      <c r="GR1361">
        <v>-558014.56000000006</v>
      </c>
      <c r="GS1361">
        <v>-556491.43999999994</v>
      </c>
      <c r="GU1361">
        <v>-1523.1559999999999</v>
      </c>
      <c r="HA1361">
        <v>-2736.2208999999998</v>
      </c>
      <c r="HB1361">
        <v>-12709.447</v>
      </c>
      <c r="HE1361">
        <v>-573460.25</v>
      </c>
      <c r="HG1361">
        <v>10180695</v>
      </c>
    </row>
    <row r="1362" spans="1:215" x14ac:dyDescent="0.25">
      <c r="A1362">
        <v>98</v>
      </c>
      <c r="B1362" t="s">
        <v>1214</v>
      </c>
      <c r="C1362">
        <v>2001</v>
      </c>
      <c r="F1362">
        <v>1922</v>
      </c>
      <c r="G1362">
        <v>0</v>
      </c>
      <c r="I1362">
        <v>2</v>
      </c>
      <c r="J1362" t="s">
        <v>687</v>
      </c>
      <c r="K1362" t="s">
        <v>688</v>
      </c>
      <c r="L1362" t="s">
        <v>1215</v>
      </c>
      <c r="M1362">
        <v>1</v>
      </c>
      <c r="N1362" t="s">
        <v>615</v>
      </c>
      <c r="O1362">
        <v>1</v>
      </c>
      <c r="P1362" t="s">
        <v>616</v>
      </c>
      <c r="Q1362" t="s">
        <v>626</v>
      </c>
      <c r="R1362">
        <v>2</v>
      </c>
      <c r="S1362">
        <v>1</v>
      </c>
      <c r="T1362" s="60">
        <v>37072</v>
      </c>
      <c r="U1362" s="60">
        <v>37073</v>
      </c>
      <c r="V1362" s="60">
        <v>37072</v>
      </c>
      <c r="W1362" t="s">
        <v>201</v>
      </c>
      <c r="X1362" t="s">
        <v>1216</v>
      </c>
      <c r="Y1362" t="s">
        <v>627</v>
      </c>
      <c r="Z1362">
        <v>4.5000001999999997E-2</v>
      </c>
      <c r="AA1362">
        <v>8.2500003000000002E-2</v>
      </c>
      <c r="AB1362">
        <v>1</v>
      </c>
      <c r="AC1362">
        <v>0</v>
      </c>
      <c r="AD1362">
        <v>5</v>
      </c>
      <c r="AE1362">
        <v>1</v>
      </c>
      <c r="AF1362">
        <v>3</v>
      </c>
      <c r="AG1362">
        <v>15</v>
      </c>
      <c r="BP1362" s="60">
        <v>37073</v>
      </c>
      <c r="BQ1362">
        <v>10797024</v>
      </c>
      <c r="BR1362">
        <v>8371843</v>
      </c>
      <c r="BS1362">
        <v>1.29</v>
      </c>
      <c r="BT1362">
        <v>-2425181</v>
      </c>
      <c r="BV1362">
        <v>1858565</v>
      </c>
      <c r="BW1362">
        <v>0</v>
      </c>
      <c r="BX1362">
        <v>0</v>
      </c>
      <c r="BY1362">
        <v>0</v>
      </c>
      <c r="BZ1362">
        <v>0</v>
      </c>
      <c r="CA1362">
        <v>0</v>
      </c>
      <c r="CC1362">
        <v>-0.1037</v>
      </c>
      <c r="CE1362">
        <v>7.3600001999999998E-2</v>
      </c>
      <c r="CG1362">
        <v>0.1116</v>
      </c>
      <c r="CS1362">
        <v>0</v>
      </c>
      <c r="CT1362">
        <v>0</v>
      </c>
      <c r="CU1362">
        <v>0</v>
      </c>
      <c r="CV1362">
        <v>0.47679999000000001</v>
      </c>
      <c r="CW1362">
        <v>0.33350000000000002</v>
      </c>
      <c r="CX1362">
        <v>0.14330000000000001</v>
      </c>
      <c r="CY1362">
        <v>0.30250000999999999</v>
      </c>
      <c r="CZ1362">
        <v>0.27040002000000002</v>
      </c>
      <c r="DA1362">
        <v>3.2099998999999997E-2</v>
      </c>
      <c r="DB1362">
        <v>7.7800006000000005E-2</v>
      </c>
      <c r="DC1362">
        <v>2.1700000000000001E-2</v>
      </c>
      <c r="DD1362">
        <v>0</v>
      </c>
      <c r="DE1362">
        <v>0.1212</v>
      </c>
      <c r="DF1362">
        <v>2002</v>
      </c>
      <c r="DG1362">
        <v>0.1356</v>
      </c>
      <c r="DH1362">
        <v>7.5300001000000005E-2</v>
      </c>
      <c r="DI1362">
        <v>6.0300003999999997E-2</v>
      </c>
      <c r="DJ1362">
        <v>-4.7300000000000002E-2</v>
      </c>
      <c r="DK1362">
        <v>2.7999999000000001E-2</v>
      </c>
      <c r="DR1362">
        <v>0</v>
      </c>
      <c r="DS1362">
        <v>0</v>
      </c>
      <c r="DT1362">
        <v>0</v>
      </c>
      <c r="DU1362">
        <v>0</v>
      </c>
      <c r="DV1362">
        <v>30524</v>
      </c>
      <c r="DW1362">
        <v>1858366</v>
      </c>
      <c r="DX1362">
        <v>46</v>
      </c>
      <c r="DY1362">
        <v>10.7</v>
      </c>
      <c r="DZ1362">
        <v>60.881999999999998</v>
      </c>
      <c r="EC1362">
        <v>17608</v>
      </c>
      <c r="EE1362">
        <v>71.699996999999996</v>
      </c>
      <c r="EF1362">
        <v>22.187999999999999</v>
      </c>
      <c r="EG1362">
        <v>11420</v>
      </c>
      <c r="EN1362">
        <v>2311</v>
      </c>
      <c r="EP1362">
        <v>3877</v>
      </c>
      <c r="ES1362">
        <v>0</v>
      </c>
      <c r="EV1362">
        <v>48132</v>
      </c>
      <c r="EW1362">
        <v>0</v>
      </c>
      <c r="EX1362">
        <v>0</v>
      </c>
      <c r="FB1362">
        <v>3817263</v>
      </c>
      <c r="FP1362">
        <v>145203</v>
      </c>
      <c r="FW1362">
        <v>145203</v>
      </c>
      <c r="FX1362">
        <v>-1720846</v>
      </c>
      <c r="FZ1362">
        <v>243189</v>
      </c>
      <c r="GA1362">
        <v>65112</v>
      </c>
      <c r="GB1362">
        <v>308301</v>
      </c>
      <c r="GL1362">
        <v>-23839</v>
      </c>
      <c r="GM1362">
        <v>93158</v>
      </c>
      <c r="GN1362">
        <v>-79464</v>
      </c>
      <c r="GP1362">
        <v>-141</v>
      </c>
      <c r="GQ1362">
        <v>-1277618</v>
      </c>
      <c r="GR1362">
        <v>-385496</v>
      </c>
      <c r="GS1362">
        <v>-385496</v>
      </c>
      <c r="HA1362">
        <v>-10857</v>
      </c>
      <c r="HB1362">
        <v>-11255</v>
      </c>
      <c r="HE1362">
        <v>-407608</v>
      </c>
      <c r="HG1362">
        <v>11246080</v>
      </c>
    </row>
    <row r="1363" spans="1:215" x14ac:dyDescent="0.25">
      <c r="A1363">
        <v>98</v>
      </c>
      <c r="B1363" t="s">
        <v>1214</v>
      </c>
      <c r="C1363">
        <v>2002</v>
      </c>
      <c r="F1363">
        <v>1922</v>
      </c>
      <c r="G1363">
        <v>0</v>
      </c>
      <c r="I1363">
        <v>2</v>
      </c>
      <c r="J1363" t="s">
        <v>687</v>
      </c>
      <c r="K1363" t="s">
        <v>688</v>
      </c>
      <c r="L1363" t="s">
        <v>1215</v>
      </c>
      <c r="M1363">
        <v>1</v>
      </c>
      <c r="N1363" t="s">
        <v>615</v>
      </c>
      <c r="O1363">
        <v>1</v>
      </c>
      <c r="P1363" t="s">
        <v>616</v>
      </c>
      <c r="Q1363" t="s">
        <v>626</v>
      </c>
      <c r="R1363">
        <v>2</v>
      </c>
      <c r="S1363">
        <v>1</v>
      </c>
      <c r="T1363" s="60">
        <v>37437</v>
      </c>
      <c r="U1363" s="60">
        <v>37438</v>
      </c>
      <c r="V1363" s="60">
        <v>37437</v>
      </c>
      <c r="W1363" t="s">
        <v>201</v>
      </c>
      <c r="X1363" t="s">
        <v>1216</v>
      </c>
      <c r="Y1363" t="s">
        <v>627</v>
      </c>
      <c r="Z1363">
        <v>4.5000001999999997E-2</v>
      </c>
      <c r="AA1363">
        <v>8.2500003000000002E-2</v>
      </c>
      <c r="AB1363">
        <v>1</v>
      </c>
      <c r="AC1363">
        <v>0</v>
      </c>
      <c r="AD1363">
        <v>5</v>
      </c>
      <c r="AE1363">
        <v>1</v>
      </c>
      <c r="AF1363">
        <v>3</v>
      </c>
      <c r="AG1363">
        <v>15</v>
      </c>
      <c r="BP1363" s="60">
        <v>37438</v>
      </c>
      <c r="BQ1363">
        <v>11102516</v>
      </c>
      <c r="BR1363">
        <v>9415905</v>
      </c>
      <c r="BS1363">
        <v>1.179</v>
      </c>
      <c r="BT1363">
        <v>-1686611</v>
      </c>
      <c r="BV1363">
        <v>2019097</v>
      </c>
      <c r="BW1363">
        <v>0</v>
      </c>
      <c r="BX1363">
        <v>0</v>
      </c>
      <c r="BY1363">
        <v>0</v>
      </c>
      <c r="BZ1363">
        <v>0</v>
      </c>
      <c r="CA1363">
        <v>0</v>
      </c>
      <c r="CC1363">
        <v>-4.5000001999999997E-2</v>
      </c>
      <c r="CE1363">
        <v>1.7299999999999999E-2</v>
      </c>
      <c r="CG1363">
        <v>6.5499999000000003E-2</v>
      </c>
      <c r="CS1363">
        <v>0</v>
      </c>
      <c r="CT1363">
        <v>0</v>
      </c>
      <c r="CU1363">
        <v>0</v>
      </c>
      <c r="CV1363">
        <v>0.46060002</v>
      </c>
      <c r="CW1363">
        <v>0</v>
      </c>
      <c r="CX1363">
        <v>0</v>
      </c>
      <c r="CY1363">
        <v>0.32409999</v>
      </c>
      <c r="CZ1363">
        <v>0</v>
      </c>
      <c r="DA1363">
        <v>0</v>
      </c>
      <c r="DB1363">
        <v>0</v>
      </c>
      <c r="DC1363">
        <v>1.95E-2</v>
      </c>
      <c r="DD1363">
        <v>0</v>
      </c>
      <c r="DE1363">
        <v>0.20290000999999999</v>
      </c>
      <c r="DF1363">
        <v>2003</v>
      </c>
      <c r="DG1363">
        <v>0.13969999999999999</v>
      </c>
      <c r="DH1363">
        <v>7.5199999000000003E-2</v>
      </c>
      <c r="DI1363">
        <v>6.4499997000000003E-2</v>
      </c>
      <c r="DJ1363">
        <v>-4.1999999999999997E-3</v>
      </c>
      <c r="DK1363">
        <v>7.1000002000000006E-2</v>
      </c>
      <c r="DR1363">
        <v>0</v>
      </c>
      <c r="DS1363">
        <v>0</v>
      </c>
      <c r="DT1363">
        <v>0</v>
      </c>
      <c r="DU1363">
        <v>0</v>
      </c>
      <c r="DV1363">
        <v>30639</v>
      </c>
      <c r="DW1363">
        <v>2019097.3</v>
      </c>
      <c r="DX1363">
        <v>46.299999</v>
      </c>
      <c r="DY1363">
        <v>13</v>
      </c>
      <c r="DZ1363">
        <v>65.900002000000001</v>
      </c>
      <c r="EC1363">
        <v>17953</v>
      </c>
      <c r="EE1363">
        <v>71.599997999999999</v>
      </c>
      <c r="EF1363">
        <v>23.556000000000001</v>
      </c>
      <c r="EG1363">
        <v>11686</v>
      </c>
      <c r="EN1363">
        <v>2335</v>
      </c>
      <c r="EP1363">
        <v>3932</v>
      </c>
      <c r="ES1363">
        <v>0</v>
      </c>
      <c r="EV1363">
        <v>48592</v>
      </c>
      <c r="EW1363">
        <v>0</v>
      </c>
      <c r="EX1363">
        <v>0</v>
      </c>
      <c r="FB1363">
        <v>4132245</v>
      </c>
      <c r="FP1363">
        <v>155919</v>
      </c>
      <c r="FW1363">
        <v>155919</v>
      </c>
      <c r="FX1363">
        <v>-820574</v>
      </c>
      <c r="FZ1363">
        <v>212806</v>
      </c>
      <c r="GA1363">
        <v>63875</v>
      </c>
      <c r="GB1363">
        <v>276681</v>
      </c>
      <c r="GL1363">
        <v>-18517</v>
      </c>
      <c r="GM1363">
        <v>35676</v>
      </c>
      <c r="GN1363">
        <v>-24505</v>
      </c>
      <c r="GP1363">
        <v>730</v>
      </c>
      <c r="GQ1363">
        <v>-394590</v>
      </c>
      <c r="GR1363">
        <v>-413899</v>
      </c>
      <c r="GS1363">
        <v>-413899</v>
      </c>
      <c r="HA1363">
        <v>-9814</v>
      </c>
      <c r="HB1363">
        <v>-11827</v>
      </c>
      <c r="HE1363">
        <v>-435540</v>
      </c>
      <c r="HG1363">
        <v>10415950</v>
      </c>
    </row>
    <row r="1364" spans="1:215" x14ac:dyDescent="0.25">
      <c r="A1364">
        <v>98</v>
      </c>
      <c r="B1364" t="s">
        <v>1214</v>
      </c>
      <c r="C1364">
        <v>2003</v>
      </c>
      <c r="F1364">
        <v>1922</v>
      </c>
      <c r="G1364">
        <v>0</v>
      </c>
      <c r="I1364">
        <v>2</v>
      </c>
      <c r="J1364" t="s">
        <v>687</v>
      </c>
      <c r="K1364" t="s">
        <v>688</v>
      </c>
      <c r="L1364" t="s">
        <v>1215</v>
      </c>
      <c r="M1364">
        <v>1</v>
      </c>
      <c r="N1364" t="s">
        <v>615</v>
      </c>
      <c r="O1364">
        <v>1</v>
      </c>
      <c r="P1364" t="s">
        <v>616</v>
      </c>
      <c r="Q1364" t="s">
        <v>626</v>
      </c>
      <c r="R1364">
        <v>2</v>
      </c>
      <c r="S1364">
        <v>1</v>
      </c>
      <c r="T1364" s="60">
        <v>37802</v>
      </c>
      <c r="U1364" s="60">
        <v>37803</v>
      </c>
      <c r="V1364" s="60">
        <v>37802</v>
      </c>
      <c r="W1364" t="s">
        <v>201</v>
      </c>
      <c r="X1364" t="s">
        <v>1216</v>
      </c>
      <c r="Y1364" t="s">
        <v>627</v>
      </c>
      <c r="Z1364">
        <v>4.5000001999999997E-2</v>
      </c>
      <c r="AA1364">
        <v>8.2500003000000002E-2</v>
      </c>
      <c r="AB1364">
        <v>1</v>
      </c>
      <c r="AC1364">
        <v>0</v>
      </c>
      <c r="AD1364">
        <v>5</v>
      </c>
      <c r="AE1364">
        <v>1</v>
      </c>
      <c r="AF1364">
        <v>3</v>
      </c>
      <c r="AG1364">
        <v>15</v>
      </c>
      <c r="BP1364" s="60">
        <v>37803</v>
      </c>
      <c r="BQ1364">
        <v>11173636</v>
      </c>
      <c r="BR1364">
        <v>10249896</v>
      </c>
      <c r="BS1364">
        <v>1.0900000000000001</v>
      </c>
      <c r="BT1364">
        <v>-923740</v>
      </c>
      <c r="BV1364">
        <v>2130071</v>
      </c>
      <c r="BW1364">
        <v>0</v>
      </c>
      <c r="BX1364">
        <v>0</v>
      </c>
      <c r="BY1364">
        <v>0</v>
      </c>
      <c r="BZ1364">
        <v>0</v>
      </c>
      <c r="CA1364">
        <v>0</v>
      </c>
      <c r="CC1364">
        <v>2.8199999E-2</v>
      </c>
      <c r="CE1364">
        <v>4.1599999999999998E-2</v>
      </c>
      <c r="CG1364">
        <v>3.9799999000000003E-2</v>
      </c>
      <c r="CS1364">
        <v>0</v>
      </c>
      <c r="CT1364">
        <v>0</v>
      </c>
      <c r="CU1364">
        <v>0</v>
      </c>
      <c r="CV1364">
        <v>0.47520000000000001</v>
      </c>
      <c r="CW1364">
        <v>0</v>
      </c>
      <c r="CX1364">
        <v>0</v>
      </c>
      <c r="CY1364">
        <v>0.28650001000000003</v>
      </c>
      <c r="CZ1364">
        <v>0</v>
      </c>
      <c r="DA1364">
        <v>0</v>
      </c>
      <c r="DB1364">
        <v>0</v>
      </c>
      <c r="DC1364">
        <v>2.9000001000000001E-2</v>
      </c>
      <c r="DD1364">
        <v>0</v>
      </c>
      <c r="DE1364">
        <v>0.21870001</v>
      </c>
      <c r="DF1364">
        <v>2004</v>
      </c>
      <c r="DG1364">
        <v>0.15189999000000001</v>
      </c>
      <c r="DH1364">
        <v>7.5300001000000005E-2</v>
      </c>
      <c r="DI1364">
        <v>7.6600000000000001E-2</v>
      </c>
      <c r="DJ1364">
        <v>4.4799998000000001E-2</v>
      </c>
      <c r="DK1364">
        <v>0.1201</v>
      </c>
      <c r="DR1364">
        <v>0</v>
      </c>
      <c r="DS1364">
        <v>0</v>
      </c>
      <c r="DT1364">
        <v>0</v>
      </c>
      <c r="DU1364">
        <v>0</v>
      </c>
      <c r="DV1364">
        <v>32121</v>
      </c>
      <c r="DW1364">
        <v>2130071</v>
      </c>
      <c r="DX1364">
        <v>46.900002000000001</v>
      </c>
      <c r="DY1364">
        <v>12.4</v>
      </c>
      <c r="DZ1364">
        <v>66.314003</v>
      </c>
      <c r="EA1364">
        <v>948</v>
      </c>
      <c r="EC1364">
        <v>19136</v>
      </c>
      <c r="EF1364">
        <v>23.634197</v>
      </c>
      <c r="EG1364">
        <v>12143</v>
      </c>
      <c r="EN1364">
        <v>2381</v>
      </c>
      <c r="EP1364">
        <v>3966</v>
      </c>
      <c r="ES1364">
        <v>646</v>
      </c>
      <c r="EU1364">
        <v>646</v>
      </c>
      <c r="EV1364">
        <v>52205</v>
      </c>
      <c r="EW1364">
        <v>0</v>
      </c>
      <c r="EX1364">
        <v>1</v>
      </c>
      <c r="FB1364">
        <v>4870727</v>
      </c>
      <c r="FP1364">
        <v>182069</v>
      </c>
      <c r="FW1364">
        <v>182069</v>
      </c>
      <c r="FX1364">
        <v>172125</v>
      </c>
      <c r="FZ1364">
        <v>174461</v>
      </c>
      <c r="GA1364">
        <v>73415</v>
      </c>
      <c r="GB1364">
        <v>247876</v>
      </c>
      <c r="GL1364">
        <v>-21454</v>
      </c>
      <c r="GM1364">
        <v>22288</v>
      </c>
      <c r="GN1364">
        <v>-15778</v>
      </c>
      <c r="GP1364">
        <v>1159</v>
      </c>
      <c r="GQ1364">
        <v>588285</v>
      </c>
      <c r="GR1364">
        <v>-452264</v>
      </c>
      <c r="GS1364">
        <v>-452264</v>
      </c>
      <c r="HA1364">
        <v>-8214</v>
      </c>
      <c r="HB1364">
        <v>-10745</v>
      </c>
      <c r="HE1364">
        <v>-471223</v>
      </c>
      <c r="HG1364">
        <v>10533013</v>
      </c>
    </row>
    <row r="1365" spans="1:215" x14ac:dyDescent="0.25">
      <c r="A1365">
        <v>98</v>
      </c>
      <c r="B1365" t="s">
        <v>1214</v>
      </c>
      <c r="C1365">
        <v>2004</v>
      </c>
      <c r="F1365">
        <v>1922</v>
      </c>
      <c r="G1365">
        <v>0</v>
      </c>
      <c r="I1365">
        <v>2</v>
      </c>
      <c r="J1365" t="s">
        <v>687</v>
      </c>
      <c r="K1365" t="s">
        <v>688</v>
      </c>
      <c r="L1365" t="s">
        <v>1215</v>
      </c>
      <c r="M1365">
        <v>1</v>
      </c>
      <c r="N1365" t="s">
        <v>615</v>
      </c>
      <c r="O1365">
        <v>1</v>
      </c>
      <c r="P1365" t="s">
        <v>616</v>
      </c>
      <c r="Q1365" t="s">
        <v>626</v>
      </c>
      <c r="R1365">
        <v>2</v>
      </c>
      <c r="S1365">
        <v>1</v>
      </c>
      <c r="T1365" s="60">
        <v>38168</v>
      </c>
      <c r="U1365" s="60">
        <v>38169</v>
      </c>
      <c r="V1365" s="60">
        <v>38168</v>
      </c>
      <c r="W1365" t="s">
        <v>201</v>
      </c>
      <c r="X1365" t="s">
        <v>1216</v>
      </c>
      <c r="Y1365" t="s">
        <v>627</v>
      </c>
      <c r="Z1365">
        <v>4.5000001999999997E-2</v>
      </c>
      <c r="AA1365">
        <v>7.9999998000000003E-2</v>
      </c>
      <c r="AB1365">
        <v>1</v>
      </c>
      <c r="AC1365">
        <v>0</v>
      </c>
      <c r="AD1365">
        <v>5</v>
      </c>
      <c r="AE1365">
        <v>1</v>
      </c>
      <c r="AF1365">
        <v>3</v>
      </c>
      <c r="AG1365">
        <v>15</v>
      </c>
      <c r="BP1365" s="60">
        <v>38169</v>
      </c>
      <c r="BQ1365">
        <v>11299997</v>
      </c>
      <c r="BR1365">
        <v>10885455</v>
      </c>
      <c r="BS1365">
        <v>1.038</v>
      </c>
      <c r="BT1365">
        <v>-414542</v>
      </c>
      <c r="BV1365">
        <v>2155252</v>
      </c>
      <c r="BW1365">
        <v>0</v>
      </c>
      <c r="BX1365">
        <v>0</v>
      </c>
      <c r="BY1365">
        <v>0</v>
      </c>
      <c r="BZ1365">
        <v>0</v>
      </c>
      <c r="CA1365">
        <v>0</v>
      </c>
      <c r="CC1365">
        <v>0.16339998999999999</v>
      </c>
      <c r="CE1365">
        <v>4.5400001000000002E-2</v>
      </c>
      <c r="CG1365">
        <v>4.7300000000000002E-2</v>
      </c>
      <c r="CS1365">
        <v>0</v>
      </c>
      <c r="CT1365">
        <v>0</v>
      </c>
      <c r="CU1365">
        <v>0</v>
      </c>
      <c r="CV1365">
        <v>0.49950000999999999</v>
      </c>
      <c r="CW1365">
        <v>0</v>
      </c>
      <c r="CX1365">
        <v>0</v>
      </c>
      <c r="CY1365">
        <v>0.28400001000000002</v>
      </c>
      <c r="CZ1365">
        <v>0</v>
      </c>
      <c r="DA1365">
        <v>0</v>
      </c>
      <c r="DB1365">
        <v>8.0499999000000003E-2</v>
      </c>
      <c r="DC1365">
        <v>2.5799999000000001E-2</v>
      </c>
      <c r="DD1365">
        <v>0.11020000000000001</v>
      </c>
      <c r="DE1365">
        <v>0</v>
      </c>
      <c r="DF1365">
        <v>2005</v>
      </c>
      <c r="DG1365">
        <v>0.15060000000000001</v>
      </c>
      <c r="DH1365">
        <v>7.5199999000000003E-2</v>
      </c>
      <c r="DI1365">
        <v>7.5400001999999994E-2</v>
      </c>
      <c r="DJ1365">
        <v>6.5799995999999999E-2</v>
      </c>
      <c r="DK1365">
        <v>0.14099999999999999</v>
      </c>
      <c r="DR1365">
        <v>0</v>
      </c>
      <c r="DS1365">
        <v>0</v>
      </c>
      <c r="DT1365">
        <v>0</v>
      </c>
      <c r="DU1365">
        <v>0</v>
      </c>
      <c r="DV1365">
        <v>31651</v>
      </c>
      <c r="DW1365">
        <v>2155252.5</v>
      </c>
      <c r="DX1365">
        <v>47.299999</v>
      </c>
      <c r="DY1365">
        <v>12.8</v>
      </c>
      <c r="DZ1365">
        <v>68.094002000000003</v>
      </c>
      <c r="EA1365">
        <v>996</v>
      </c>
      <c r="EC1365">
        <v>19809</v>
      </c>
      <c r="EF1365">
        <v>24.657883000000002</v>
      </c>
      <c r="EG1365">
        <v>12575</v>
      </c>
      <c r="EN1365">
        <v>2449</v>
      </c>
      <c r="EP1365">
        <v>4057</v>
      </c>
      <c r="ES1365">
        <v>728</v>
      </c>
      <c r="EU1365">
        <v>728</v>
      </c>
      <c r="EV1365">
        <v>52456</v>
      </c>
      <c r="EW1365">
        <v>0</v>
      </c>
      <c r="EX1365">
        <v>1</v>
      </c>
      <c r="FB1365">
        <v>5351650</v>
      </c>
      <c r="FP1365">
        <v>170550</v>
      </c>
      <c r="FW1365">
        <v>170550</v>
      </c>
      <c r="FX1365">
        <v>1470606</v>
      </c>
      <c r="FZ1365">
        <v>161532</v>
      </c>
      <c r="GA1365">
        <v>95691</v>
      </c>
      <c r="GB1365">
        <v>257223</v>
      </c>
      <c r="GL1365">
        <v>-24700</v>
      </c>
      <c r="GM1365">
        <v>15391</v>
      </c>
      <c r="GN1365">
        <v>-8786</v>
      </c>
      <c r="GP1365">
        <v>1155</v>
      </c>
      <c r="GQ1365">
        <v>1881439</v>
      </c>
      <c r="GR1365">
        <v>-488448</v>
      </c>
      <c r="GS1365">
        <v>-488448</v>
      </c>
      <c r="HA1365">
        <v>-7935</v>
      </c>
      <c r="HB1365">
        <v>-10710</v>
      </c>
      <c r="HE1365">
        <v>-507093</v>
      </c>
      <c r="HG1365">
        <v>11907358</v>
      </c>
    </row>
    <row r="1366" spans="1:215" x14ac:dyDescent="0.25">
      <c r="A1366">
        <v>98</v>
      </c>
      <c r="B1366" t="s">
        <v>1214</v>
      </c>
      <c r="C1366">
        <v>2005</v>
      </c>
      <c r="F1366">
        <v>1922</v>
      </c>
      <c r="G1366">
        <v>0</v>
      </c>
      <c r="I1366">
        <v>2</v>
      </c>
      <c r="J1366" t="s">
        <v>687</v>
      </c>
      <c r="K1366" t="s">
        <v>688</v>
      </c>
      <c r="L1366" t="s">
        <v>1215</v>
      </c>
      <c r="M1366">
        <v>1</v>
      </c>
      <c r="N1366" t="s">
        <v>615</v>
      </c>
      <c r="O1366">
        <v>1</v>
      </c>
      <c r="P1366" t="s">
        <v>616</v>
      </c>
      <c r="Q1366" t="s">
        <v>626</v>
      </c>
      <c r="R1366">
        <v>2</v>
      </c>
      <c r="S1366">
        <v>1</v>
      </c>
      <c r="T1366" s="60">
        <v>38533</v>
      </c>
      <c r="U1366" s="60">
        <v>38534</v>
      </c>
      <c r="V1366" s="60">
        <v>38534</v>
      </c>
      <c r="W1366" t="s">
        <v>201</v>
      </c>
      <c r="X1366" t="s">
        <v>1216</v>
      </c>
      <c r="Y1366" t="s">
        <v>627</v>
      </c>
      <c r="Z1366">
        <v>3.5000000000000003E-2</v>
      </c>
      <c r="AA1366">
        <v>7.9999998000000003E-2</v>
      </c>
      <c r="AB1366">
        <v>1</v>
      </c>
      <c r="AC1366">
        <v>0</v>
      </c>
      <c r="AD1366">
        <v>5</v>
      </c>
      <c r="AE1366">
        <v>1</v>
      </c>
      <c r="AF1366">
        <v>3</v>
      </c>
      <c r="AG1366">
        <v>15</v>
      </c>
      <c r="BP1366" s="60">
        <v>38534</v>
      </c>
      <c r="BQ1366">
        <v>12659698</v>
      </c>
      <c r="BR1366">
        <v>11765737</v>
      </c>
      <c r="BS1366">
        <v>1.0760000000000001</v>
      </c>
      <c r="BT1366">
        <v>-893961</v>
      </c>
      <c r="BV1366">
        <v>2052862</v>
      </c>
      <c r="BW1366">
        <v>83664</v>
      </c>
      <c r="BX1366">
        <v>1</v>
      </c>
      <c r="BY1366">
        <v>0</v>
      </c>
      <c r="BZ1366">
        <v>0</v>
      </c>
      <c r="CA1366">
        <v>0</v>
      </c>
      <c r="CC1366">
        <v>0.12630000999999999</v>
      </c>
      <c r="CE1366">
        <v>0.10439999</v>
      </c>
      <c r="CG1366">
        <v>2.9100001E-2</v>
      </c>
      <c r="CS1366">
        <v>0</v>
      </c>
      <c r="CT1366">
        <v>0</v>
      </c>
      <c r="CU1366">
        <v>0</v>
      </c>
      <c r="CV1366">
        <v>0.48920000000000002</v>
      </c>
      <c r="CW1366">
        <v>0</v>
      </c>
      <c r="CX1366">
        <v>0</v>
      </c>
      <c r="CY1366">
        <v>0.27629998</v>
      </c>
      <c r="CZ1366">
        <v>0</v>
      </c>
      <c r="DA1366">
        <v>0</v>
      </c>
      <c r="DB1366">
        <v>8.2600005000000004E-2</v>
      </c>
      <c r="DC1366">
        <v>4.2600001999999998E-2</v>
      </c>
      <c r="DD1366">
        <v>0.1094</v>
      </c>
      <c r="DE1366">
        <v>0</v>
      </c>
      <c r="DF1366">
        <v>2006</v>
      </c>
      <c r="DG1366">
        <v>0.1656</v>
      </c>
      <c r="DH1366">
        <v>7.5199999000000003E-2</v>
      </c>
      <c r="DI1366">
        <v>9.0400003000000007E-2</v>
      </c>
      <c r="DJ1366">
        <v>6.2399997999999998E-2</v>
      </c>
      <c r="DK1366">
        <v>0.1376</v>
      </c>
      <c r="DR1366">
        <v>0</v>
      </c>
      <c r="DS1366">
        <v>0</v>
      </c>
      <c r="DT1366">
        <v>0</v>
      </c>
      <c r="DU1366">
        <v>0</v>
      </c>
      <c r="DV1366">
        <v>29164</v>
      </c>
      <c r="DW1366">
        <v>2052862</v>
      </c>
      <c r="DX1366">
        <v>47.299999</v>
      </c>
      <c r="DY1366">
        <v>12.5</v>
      </c>
      <c r="DZ1366">
        <v>70.389999000000003</v>
      </c>
      <c r="EA1366">
        <v>2833</v>
      </c>
      <c r="EC1366">
        <v>20856</v>
      </c>
      <c r="EF1366">
        <v>25.698264999999999</v>
      </c>
      <c r="EG1366">
        <v>17575</v>
      </c>
      <c r="EH1366">
        <v>512263.38</v>
      </c>
      <c r="EI1366">
        <v>71.699996999999996</v>
      </c>
      <c r="EJ1366">
        <v>29.146999000000001</v>
      </c>
      <c r="EN1366">
        <v>2518</v>
      </c>
      <c r="EO1366">
        <v>98583.843999999997</v>
      </c>
      <c r="ES1366">
        <v>763</v>
      </c>
      <c r="EU1366">
        <v>763</v>
      </c>
      <c r="EV1366">
        <v>52853</v>
      </c>
      <c r="EW1366">
        <v>0</v>
      </c>
      <c r="EX1366">
        <v>1</v>
      </c>
      <c r="FB1366">
        <v>6512298</v>
      </c>
      <c r="FP1366">
        <v>164365</v>
      </c>
      <c r="FQ1366">
        <v>83664</v>
      </c>
      <c r="FW1366">
        <v>248029</v>
      </c>
      <c r="FX1366">
        <v>1245926</v>
      </c>
      <c r="FZ1366">
        <v>188854</v>
      </c>
      <c r="GA1366">
        <v>121030</v>
      </c>
      <c r="GB1366">
        <v>309884</v>
      </c>
      <c r="GL1366">
        <v>-28228</v>
      </c>
      <c r="GM1366">
        <v>34183</v>
      </c>
      <c r="GN1366">
        <v>-27135</v>
      </c>
      <c r="GP1366">
        <v>367</v>
      </c>
      <c r="GQ1366">
        <v>1783026</v>
      </c>
      <c r="GR1366">
        <v>-535963</v>
      </c>
      <c r="GS1366">
        <v>-535963</v>
      </c>
      <c r="HA1366">
        <v>-8565</v>
      </c>
      <c r="HB1366">
        <v>-10593</v>
      </c>
      <c r="HE1366">
        <v>-555121</v>
      </c>
      <c r="HG1366">
        <v>13135263</v>
      </c>
    </row>
    <row r="1367" spans="1:215" x14ac:dyDescent="0.25">
      <c r="A1367">
        <v>98</v>
      </c>
      <c r="B1367" t="s">
        <v>1214</v>
      </c>
      <c r="C1367">
        <v>2006</v>
      </c>
      <c r="F1367">
        <v>1922</v>
      </c>
      <c r="G1367">
        <v>0</v>
      </c>
      <c r="I1367">
        <v>2</v>
      </c>
      <c r="J1367" t="s">
        <v>687</v>
      </c>
      <c r="K1367" t="s">
        <v>688</v>
      </c>
      <c r="L1367" t="s">
        <v>1215</v>
      </c>
      <c r="M1367">
        <v>1</v>
      </c>
      <c r="N1367" t="s">
        <v>615</v>
      </c>
      <c r="O1367">
        <v>1</v>
      </c>
      <c r="P1367" t="s">
        <v>616</v>
      </c>
      <c r="Q1367" t="s">
        <v>626</v>
      </c>
      <c r="R1367">
        <v>2</v>
      </c>
      <c r="S1367">
        <v>1</v>
      </c>
      <c r="T1367" s="60">
        <v>38898</v>
      </c>
      <c r="U1367" s="60">
        <v>38899</v>
      </c>
      <c r="V1367" s="60">
        <v>38899</v>
      </c>
      <c r="W1367" t="s">
        <v>201</v>
      </c>
      <c r="X1367" t="s">
        <v>848</v>
      </c>
      <c r="Y1367" t="s">
        <v>619</v>
      </c>
      <c r="Z1367">
        <v>3.5000000000000003E-2</v>
      </c>
      <c r="AA1367">
        <v>7.9999998000000003E-2</v>
      </c>
      <c r="AB1367">
        <v>1</v>
      </c>
      <c r="AC1367">
        <v>0</v>
      </c>
      <c r="AD1367">
        <v>5</v>
      </c>
      <c r="AE1367">
        <v>1</v>
      </c>
      <c r="AF1367">
        <v>1</v>
      </c>
      <c r="AG1367">
        <v>22.299999</v>
      </c>
      <c r="BP1367" s="60">
        <v>38899</v>
      </c>
      <c r="BQ1367">
        <v>13597646</v>
      </c>
      <c r="BR1367">
        <v>12515463</v>
      </c>
      <c r="BS1367">
        <v>1.087</v>
      </c>
      <c r="BT1367">
        <v>-1082183</v>
      </c>
      <c r="BV1367">
        <v>2161261</v>
      </c>
      <c r="BW1367">
        <v>126533</v>
      </c>
      <c r="BX1367">
        <v>1</v>
      </c>
      <c r="BY1367">
        <v>0</v>
      </c>
      <c r="BZ1367">
        <v>0</v>
      </c>
      <c r="CA1367">
        <v>0</v>
      </c>
      <c r="CC1367">
        <v>0.1346</v>
      </c>
      <c r="CE1367">
        <v>0.14130001</v>
      </c>
      <c r="CG1367">
        <v>7.8600004000000001E-2</v>
      </c>
      <c r="CS1367">
        <v>0</v>
      </c>
      <c r="CT1367">
        <v>0</v>
      </c>
      <c r="CU1367">
        <v>0</v>
      </c>
      <c r="CV1367">
        <v>0.49650001999999999</v>
      </c>
      <c r="CW1367">
        <v>0</v>
      </c>
      <c r="CX1367">
        <v>0</v>
      </c>
      <c r="CY1367">
        <v>0.25310000999999999</v>
      </c>
      <c r="CZ1367">
        <v>0</v>
      </c>
      <c r="DA1367">
        <v>0</v>
      </c>
      <c r="DB1367">
        <v>9.0800002000000005E-2</v>
      </c>
      <c r="DC1367">
        <v>5.6599996999999999E-2</v>
      </c>
      <c r="DD1367">
        <v>0.10299999999999999</v>
      </c>
      <c r="DE1367">
        <v>0</v>
      </c>
      <c r="DF1367">
        <v>2007</v>
      </c>
      <c r="DG1367">
        <v>0.16600001</v>
      </c>
      <c r="DH1367">
        <v>7.5100004999999997E-2</v>
      </c>
      <c r="DI1367">
        <v>9.0900004000000006E-2</v>
      </c>
      <c r="DJ1367">
        <v>5.9099998000000001E-2</v>
      </c>
      <c r="DK1367">
        <v>0.13420001000000001</v>
      </c>
      <c r="DR1367">
        <v>0</v>
      </c>
      <c r="DS1367">
        <v>0</v>
      </c>
      <c r="DT1367">
        <v>0</v>
      </c>
      <c r="DU1367">
        <v>0</v>
      </c>
      <c r="DV1367">
        <v>29426</v>
      </c>
      <c r="DW1367">
        <v>2161261.2999999998</v>
      </c>
      <c r="DX1367">
        <v>47.5</v>
      </c>
      <c r="DY1367">
        <v>12.4</v>
      </c>
      <c r="DZ1367">
        <v>73.446999000000005</v>
      </c>
      <c r="EA1367">
        <v>2901</v>
      </c>
      <c r="EC1367">
        <v>21223</v>
      </c>
      <c r="ED1367">
        <v>618229</v>
      </c>
      <c r="EF1367">
        <v>29.130141999999999</v>
      </c>
      <c r="EG1367">
        <v>17965</v>
      </c>
      <c r="EH1367">
        <v>532320.88</v>
      </c>
      <c r="EI1367">
        <v>71.5</v>
      </c>
      <c r="EJ1367">
        <v>29.631001000000001</v>
      </c>
      <c r="EN1367">
        <v>2524</v>
      </c>
      <c r="EO1367">
        <v>97841.93</v>
      </c>
      <c r="ES1367">
        <v>734</v>
      </c>
      <c r="EU1367">
        <v>734</v>
      </c>
      <c r="EV1367">
        <v>53550</v>
      </c>
      <c r="EW1367">
        <v>0</v>
      </c>
      <c r="EX1367">
        <v>1</v>
      </c>
      <c r="FB1367">
        <v>7076895</v>
      </c>
      <c r="FP1367">
        <v>162693</v>
      </c>
      <c r="FQ1367">
        <v>126533</v>
      </c>
      <c r="FW1367">
        <v>289226</v>
      </c>
      <c r="FX1367">
        <v>1337830</v>
      </c>
      <c r="FZ1367">
        <v>227637</v>
      </c>
      <c r="GA1367">
        <v>144493</v>
      </c>
      <c r="GB1367">
        <v>372130</v>
      </c>
      <c r="GL1367">
        <v>-40785</v>
      </c>
      <c r="GM1367">
        <v>77358</v>
      </c>
      <c r="GN1367">
        <v>-67909</v>
      </c>
      <c r="GP1367">
        <v>95</v>
      </c>
      <c r="GQ1367">
        <v>1967945</v>
      </c>
      <c r="GR1367">
        <v>-586245</v>
      </c>
      <c r="GS1367">
        <v>-586245</v>
      </c>
      <c r="HA1367">
        <v>-8719</v>
      </c>
      <c r="HB1367">
        <v>-11222</v>
      </c>
      <c r="HE1367">
        <v>-606186</v>
      </c>
      <c r="HG1367">
        <v>14497022</v>
      </c>
    </row>
    <row r="1368" spans="1:215" x14ac:dyDescent="0.25">
      <c r="A1368">
        <v>98</v>
      </c>
      <c r="B1368" t="s">
        <v>1214</v>
      </c>
      <c r="C1368">
        <v>2007</v>
      </c>
      <c r="F1368">
        <v>1922</v>
      </c>
      <c r="G1368">
        <v>0</v>
      </c>
      <c r="I1368">
        <v>2</v>
      </c>
      <c r="J1368" t="s">
        <v>687</v>
      </c>
      <c r="K1368" t="s">
        <v>688</v>
      </c>
      <c r="L1368" t="s">
        <v>1215</v>
      </c>
      <c r="M1368">
        <v>1</v>
      </c>
      <c r="N1368" t="s">
        <v>615</v>
      </c>
      <c r="O1368">
        <v>1</v>
      </c>
      <c r="P1368" t="s">
        <v>616</v>
      </c>
      <c r="Q1368" t="s">
        <v>626</v>
      </c>
      <c r="R1368">
        <v>2</v>
      </c>
      <c r="S1368">
        <v>1</v>
      </c>
      <c r="T1368" s="60">
        <v>39263</v>
      </c>
      <c r="U1368" s="60">
        <v>39264</v>
      </c>
      <c r="V1368" s="60">
        <v>39264</v>
      </c>
      <c r="W1368" t="s">
        <v>201</v>
      </c>
      <c r="X1368" t="s">
        <v>848</v>
      </c>
      <c r="Y1368" t="s">
        <v>619</v>
      </c>
      <c r="Z1368">
        <v>3.5000000000000003E-2</v>
      </c>
      <c r="AA1368">
        <v>7.9999998000000003E-2</v>
      </c>
      <c r="AB1368">
        <v>1</v>
      </c>
      <c r="AC1368">
        <v>0</v>
      </c>
      <c r="AD1368">
        <v>5</v>
      </c>
      <c r="AE1368">
        <v>1</v>
      </c>
      <c r="AF1368">
        <v>1</v>
      </c>
      <c r="AG1368">
        <v>15</v>
      </c>
      <c r="BP1368" s="60">
        <v>39264</v>
      </c>
      <c r="BQ1368">
        <v>14929287</v>
      </c>
      <c r="BR1368">
        <v>13541388</v>
      </c>
      <c r="BS1368">
        <v>1.1000000000000001</v>
      </c>
      <c r="BT1368">
        <v>-1387899</v>
      </c>
      <c r="BV1368">
        <v>2376221</v>
      </c>
      <c r="BW1368">
        <v>132601</v>
      </c>
      <c r="BX1368">
        <v>1</v>
      </c>
      <c r="BY1368">
        <v>0</v>
      </c>
      <c r="BZ1368">
        <v>0</v>
      </c>
      <c r="CA1368">
        <v>0</v>
      </c>
      <c r="CC1368">
        <v>0.18709998999999999</v>
      </c>
      <c r="CE1368">
        <v>0.14899999</v>
      </c>
      <c r="CG1368">
        <v>0.12659999999999999</v>
      </c>
      <c r="CS1368">
        <v>0</v>
      </c>
      <c r="CT1368">
        <v>0</v>
      </c>
      <c r="CU1368">
        <v>0</v>
      </c>
      <c r="CV1368">
        <v>0.5212</v>
      </c>
      <c r="CW1368">
        <v>0</v>
      </c>
      <c r="CX1368">
        <v>0</v>
      </c>
      <c r="CY1368">
        <v>0.25100001999999999</v>
      </c>
      <c r="CZ1368">
        <v>0</v>
      </c>
      <c r="DA1368">
        <v>0</v>
      </c>
      <c r="DB1368">
        <v>0.1002</v>
      </c>
      <c r="DC1368">
        <v>3.2899998E-2</v>
      </c>
      <c r="DD1368">
        <v>9.4700001000000006E-2</v>
      </c>
      <c r="DE1368">
        <v>0</v>
      </c>
      <c r="DF1368">
        <v>2008</v>
      </c>
      <c r="DG1368">
        <v>0.16189999999999999</v>
      </c>
      <c r="DH1368">
        <v>7.5199999000000003E-2</v>
      </c>
      <c r="DI1368">
        <v>8.6699999999999999E-2</v>
      </c>
      <c r="DJ1368">
        <v>4.9899999E-2</v>
      </c>
      <c r="DK1368">
        <v>0.12509999999999999</v>
      </c>
      <c r="DR1368">
        <v>0</v>
      </c>
      <c r="DS1368">
        <v>0</v>
      </c>
      <c r="DT1368">
        <v>0</v>
      </c>
      <c r="DU1368">
        <v>0</v>
      </c>
      <c r="DV1368">
        <v>30190</v>
      </c>
      <c r="DW1368">
        <v>2376221</v>
      </c>
      <c r="DX1368">
        <v>47.5</v>
      </c>
      <c r="DY1368">
        <v>12.2</v>
      </c>
      <c r="DZ1368">
        <v>78.709000000000003</v>
      </c>
      <c r="EA1368">
        <v>3870</v>
      </c>
      <c r="EC1368">
        <v>21116</v>
      </c>
      <c r="ED1368">
        <v>683909.63</v>
      </c>
      <c r="EE1368">
        <v>70.699996999999996</v>
      </c>
      <c r="EF1368">
        <v>32.387999999999998</v>
      </c>
      <c r="EG1368">
        <v>14822</v>
      </c>
      <c r="EH1368">
        <v>495584.25</v>
      </c>
      <c r="EI1368">
        <v>70</v>
      </c>
      <c r="EJ1368">
        <v>33.436000999999997</v>
      </c>
      <c r="EN1368">
        <v>2559</v>
      </c>
      <c r="EO1368">
        <v>104720.89</v>
      </c>
      <c r="EP1368">
        <v>3735</v>
      </c>
      <c r="ES1368">
        <v>0</v>
      </c>
      <c r="EV1368">
        <v>55176</v>
      </c>
      <c r="EW1368">
        <v>0</v>
      </c>
      <c r="EX1368">
        <v>0</v>
      </c>
      <c r="FB1368">
        <v>7423580</v>
      </c>
      <c r="FI1368">
        <v>16952044</v>
      </c>
      <c r="FP1368">
        <v>175747</v>
      </c>
      <c r="FQ1368">
        <v>132601</v>
      </c>
      <c r="FW1368">
        <v>308348</v>
      </c>
      <c r="FX1368">
        <v>2424598</v>
      </c>
      <c r="FZ1368">
        <v>239088</v>
      </c>
      <c r="GA1368">
        <v>167408</v>
      </c>
      <c r="GB1368">
        <v>406496</v>
      </c>
      <c r="GL1368">
        <v>-44009</v>
      </c>
      <c r="GM1368">
        <v>106208</v>
      </c>
      <c r="GN1368">
        <v>-98375</v>
      </c>
      <c r="GP1368">
        <v>1921</v>
      </c>
      <c r="GQ1368">
        <v>3105187</v>
      </c>
      <c r="GR1368">
        <v>-631159</v>
      </c>
      <c r="GS1368">
        <v>-631159</v>
      </c>
      <c r="HA1368">
        <v>-7645</v>
      </c>
      <c r="HB1368">
        <v>-11362</v>
      </c>
      <c r="HE1368">
        <v>-650166</v>
      </c>
      <c r="HG1368">
        <v>16952044</v>
      </c>
    </row>
    <row r="1369" spans="1:215" x14ac:dyDescent="0.25">
      <c r="A1369">
        <v>98</v>
      </c>
      <c r="B1369" t="s">
        <v>1214</v>
      </c>
      <c r="C1369">
        <v>2008</v>
      </c>
      <c r="F1369">
        <v>1922</v>
      </c>
      <c r="G1369">
        <v>0</v>
      </c>
      <c r="I1369">
        <v>2</v>
      </c>
      <c r="J1369" t="s">
        <v>687</v>
      </c>
      <c r="K1369" t="s">
        <v>688</v>
      </c>
      <c r="L1369" t="s">
        <v>1215</v>
      </c>
      <c r="M1369">
        <v>1</v>
      </c>
      <c r="N1369" t="s">
        <v>615</v>
      </c>
      <c r="O1369">
        <v>1</v>
      </c>
      <c r="P1369" t="s">
        <v>616</v>
      </c>
      <c r="Q1369" t="s">
        <v>626</v>
      </c>
      <c r="R1369">
        <v>2</v>
      </c>
      <c r="S1369">
        <v>1</v>
      </c>
      <c r="T1369" s="60">
        <v>39629</v>
      </c>
      <c r="U1369" s="60">
        <v>39630</v>
      </c>
      <c r="V1369" s="60">
        <v>39630</v>
      </c>
      <c r="W1369" t="s">
        <v>201</v>
      </c>
      <c r="X1369" t="s">
        <v>848</v>
      </c>
      <c r="Y1369" t="s">
        <v>619</v>
      </c>
      <c r="Z1369">
        <v>3.5000000000000003E-2</v>
      </c>
      <c r="AA1369">
        <v>7.7500000999999999E-2</v>
      </c>
      <c r="AB1369">
        <v>1</v>
      </c>
      <c r="AC1369">
        <v>0</v>
      </c>
      <c r="AD1369">
        <v>5</v>
      </c>
      <c r="AE1369">
        <v>1</v>
      </c>
      <c r="AF1369">
        <v>1</v>
      </c>
      <c r="AG1369">
        <v>15</v>
      </c>
      <c r="BP1369" s="60">
        <v>39630</v>
      </c>
      <c r="BQ1369">
        <v>15941390</v>
      </c>
      <c r="BR1369">
        <v>15358823</v>
      </c>
      <c r="BS1369">
        <v>1.04</v>
      </c>
      <c r="BT1369">
        <v>-582567</v>
      </c>
      <c r="BV1369">
        <v>2457196</v>
      </c>
      <c r="BW1369">
        <v>134060</v>
      </c>
      <c r="BX1369">
        <v>1</v>
      </c>
      <c r="BY1369">
        <v>0</v>
      </c>
      <c r="BZ1369">
        <v>0</v>
      </c>
      <c r="CA1369">
        <v>0</v>
      </c>
      <c r="CC1369">
        <v>-3.1300001000000001E-2</v>
      </c>
      <c r="CE1369">
        <v>9.2799998999999994E-2</v>
      </c>
      <c r="CG1369">
        <v>0.11319999</v>
      </c>
      <c r="CS1369">
        <v>0</v>
      </c>
      <c r="CT1369">
        <v>0</v>
      </c>
      <c r="CU1369">
        <v>0</v>
      </c>
      <c r="CV1369">
        <v>0.46500000000000002</v>
      </c>
      <c r="CW1369">
        <v>0.26100001</v>
      </c>
      <c r="CX1369">
        <v>0.20399999999999999</v>
      </c>
      <c r="CY1369">
        <v>0.28699999999999998</v>
      </c>
      <c r="CZ1369">
        <v>0</v>
      </c>
      <c r="DA1369">
        <v>0</v>
      </c>
      <c r="DB1369">
        <v>0.11300001</v>
      </c>
      <c r="DC1369">
        <v>2.7999999000000001E-2</v>
      </c>
      <c r="DD1369">
        <v>0.107</v>
      </c>
      <c r="DE1369">
        <v>0</v>
      </c>
      <c r="DF1369">
        <v>2009</v>
      </c>
      <c r="DG1369">
        <v>0.18160000000000001</v>
      </c>
      <c r="DH1369">
        <v>7.5000002999999996E-2</v>
      </c>
      <c r="DI1369">
        <v>0.1066</v>
      </c>
      <c r="DJ1369">
        <v>9.4899997E-2</v>
      </c>
      <c r="DK1369">
        <v>0.1699</v>
      </c>
      <c r="DR1369">
        <v>0</v>
      </c>
      <c r="DS1369">
        <v>0</v>
      </c>
      <c r="DT1369">
        <v>0</v>
      </c>
      <c r="DU1369">
        <v>0</v>
      </c>
      <c r="DV1369">
        <v>30650</v>
      </c>
      <c r="DW1369">
        <v>2457196.2999999998</v>
      </c>
      <c r="DX1369">
        <v>47.400002000000001</v>
      </c>
      <c r="DY1369">
        <v>11.9</v>
      </c>
      <c r="DZ1369">
        <v>80.169998000000007</v>
      </c>
      <c r="EA1369">
        <v>4748</v>
      </c>
      <c r="EC1369">
        <v>21514</v>
      </c>
      <c r="ED1369">
        <v>691842.06</v>
      </c>
      <c r="EE1369">
        <v>70.800003000000004</v>
      </c>
      <c r="EF1369">
        <v>32.158000999999999</v>
      </c>
      <c r="EG1369">
        <v>15147</v>
      </c>
      <c r="EH1369">
        <v>498014.84</v>
      </c>
      <c r="EI1369">
        <v>70</v>
      </c>
      <c r="EJ1369">
        <v>32.879002</v>
      </c>
      <c r="EN1369">
        <v>2630</v>
      </c>
      <c r="EO1369">
        <v>108615.48</v>
      </c>
      <c r="EP1369">
        <v>3737</v>
      </c>
      <c r="ES1369">
        <v>0</v>
      </c>
      <c r="EV1369">
        <v>56910</v>
      </c>
      <c r="EW1369">
        <v>0</v>
      </c>
      <c r="EX1369">
        <v>0</v>
      </c>
      <c r="FB1369">
        <v>8013456</v>
      </c>
      <c r="FI1369">
        <v>15833303</v>
      </c>
      <c r="FP1369">
        <v>185123</v>
      </c>
      <c r="FQ1369">
        <v>134060</v>
      </c>
      <c r="FW1369">
        <v>319183</v>
      </c>
      <c r="FX1369">
        <v>-1103894</v>
      </c>
      <c r="FZ1369">
        <v>254737</v>
      </c>
      <c r="GA1369">
        <v>183940</v>
      </c>
      <c r="GB1369">
        <v>438677</v>
      </c>
      <c r="GL1369">
        <v>-51079</v>
      </c>
      <c r="GM1369">
        <v>54550</v>
      </c>
      <c r="GN1369">
        <v>-69352</v>
      </c>
      <c r="GP1369">
        <v>-4334</v>
      </c>
      <c r="GQ1369">
        <v>-416249</v>
      </c>
      <c r="GR1369">
        <v>-682230</v>
      </c>
      <c r="GS1369">
        <v>-682230</v>
      </c>
      <c r="HA1369">
        <v>-8449</v>
      </c>
      <c r="HB1369">
        <v>-12594</v>
      </c>
      <c r="HE1369">
        <v>-703273</v>
      </c>
      <c r="HG1369">
        <v>15832521</v>
      </c>
    </row>
    <row r="1370" spans="1:215" x14ac:dyDescent="0.25">
      <c r="A1370">
        <v>98</v>
      </c>
      <c r="B1370" t="s">
        <v>1214</v>
      </c>
      <c r="C1370">
        <v>2009</v>
      </c>
      <c r="F1370">
        <v>1922</v>
      </c>
      <c r="G1370">
        <v>0</v>
      </c>
      <c r="I1370">
        <v>2</v>
      </c>
      <c r="J1370" t="s">
        <v>687</v>
      </c>
      <c r="K1370" t="s">
        <v>688</v>
      </c>
      <c r="L1370" t="s">
        <v>1215</v>
      </c>
      <c r="M1370">
        <v>1</v>
      </c>
      <c r="N1370" t="s">
        <v>615</v>
      </c>
      <c r="O1370">
        <v>1</v>
      </c>
      <c r="P1370" t="s">
        <v>616</v>
      </c>
      <c r="Q1370" t="s">
        <v>626</v>
      </c>
      <c r="R1370">
        <v>2</v>
      </c>
      <c r="S1370">
        <v>1</v>
      </c>
      <c r="T1370" s="60">
        <v>39994</v>
      </c>
      <c r="U1370" s="60">
        <v>39995</v>
      </c>
      <c r="V1370" s="60">
        <v>39995</v>
      </c>
      <c r="W1370" t="s">
        <v>201</v>
      </c>
      <c r="X1370" t="s">
        <v>848</v>
      </c>
      <c r="Y1370" t="s">
        <v>679</v>
      </c>
      <c r="Z1370">
        <v>3.5000000000000003E-2</v>
      </c>
      <c r="AA1370">
        <v>7.7500000999999999E-2</v>
      </c>
      <c r="AB1370">
        <v>1</v>
      </c>
      <c r="AC1370">
        <v>0</v>
      </c>
      <c r="AD1370">
        <v>5</v>
      </c>
      <c r="AE1370">
        <v>1</v>
      </c>
      <c r="AG1370">
        <v>9.1999998000000005</v>
      </c>
      <c r="BP1370" s="60">
        <v>39995</v>
      </c>
      <c r="BQ1370">
        <v>16004730</v>
      </c>
      <c r="BR1370">
        <v>16498649</v>
      </c>
      <c r="BS1370">
        <v>0.97000003000000001</v>
      </c>
      <c r="BT1370">
        <v>493919</v>
      </c>
      <c r="BV1370">
        <v>2544939</v>
      </c>
      <c r="BW1370">
        <v>119751</v>
      </c>
      <c r="BX1370">
        <v>1</v>
      </c>
      <c r="BY1370">
        <v>0</v>
      </c>
      <c r="BZ1370">
        <v>0</v>
      </c>
      <c r="CA1370">
        <v>0</v>
      </c>
      <c r="CC1370">
        <v>-0.2198</v>
      </c>
      <c r="CE1370">
        <v>-3.5500001000000003E-2</v>
      </c>
      <c r="CG1370">
        <v>2.7799998999999999E-2</v>
      </c>
      <c r="CS1370">
        <v>0</v>
      </c>
      <c r="CT1370">
        <v>0</v>
      </c>
      <c r="CU1370">
        <v>0</v>
      </c>
      <c r="CV1370">
        <v>0.43000000999999999</v>
      </c>
      <c r="CW1370">
        <v>0.23799998999999999</v>
      </c>
      <c r="CX1370">
        <v>0.192</v>
      </c>
      <c r="CY1370">
        <v>0.31299999000000001</v>
      </c>
      <c r="CZ1370">
        <v>0</v>
      </c>
      <c r="DA1370">
        <v>0</v>
      </c>
      <c r="DB1370">
        <v>9.8999999000000005E-2</v>
      </c>
      <c r="DC1370">
        <v>3.0999999E-2</v>
      </c>
      <c r="DD1370">
        <v>0.127</v>
      </c>
      <c r="DE1370">
        <v>0</v>
      </c>
      <c r="DF1370">
        <v>2010</v>
      </c>
      <c r="DG1370">
        <v>0.18180001000000001</v>
      </c>
      <c r="DH1370">
        <v>7.5100004999999997E-2</v>
      </c>
      <c r="DI1370">
        <v>0.1067</v>
      </c>
      <c r="DJ1370">
        <v>0.1356</v>
      </c>
      <c r="DK1370">
        <v>0.21069999</v>
      </c>
      <c r="DR1370">
        <v>0</v>
      </c>
      <c r="DS1370">
        <v>0</v>
      </c>
      <c r="DT1370">
        <v>0</v>
      </c>
      <c r="DU1370">
        <v>0</v>
      </c>
      <c r="DV1370">
        <v>29919</v>
      </c>
      <c r="DW1370">
        <v>2384764.5</v>
      </c>
      <c r="DX1370">
        <v>47.700001</v>
      </c>
      <c r="DY1370">
        <v>12.2</v>
      </c>
      <c r="DZ1370">
        <v>79.707001000000005</v>
      </c>
      <c r="EA1370">
        <v>4986</v>
      </c>
      <c r="EC1370">
        <v>22350</v>
      </c>
      <c r="ED1370">
        <v>755029.06</v>
      </c>
      <c r="EF1370">
        <v>33.782063000000001</v>
      </c>
      <c r="EG1370">
        <v>15868</v>
      </c>
      <c r="EH1370">
        <v>46865.726999999999</v>
      </c>
      <c r="EI1370">
        <v>70</v>
      </c>
      <c r="EJ1370">
        <v>34.463000999999998</v>
      </c>
      <c r="EN1370">
        <v>2669</v>
      </c>
      <c r="EO1370">
        <v>116896.28</v>
      </c>
      <c r="EP1370">
        <v>3757</v>
      </c>
      <c r="ES1370">
        <v>56</v>
      </c>
      <c r="ET1370">
        <v>56</v>
      </c>
      <c r="EV1370">
        <v>57255</v>
      </c>
      <c r="EW1370">
        <v>0</v>
      </c>
      <c r="EX1370">
        <v>1</v>
      </c>
      <c r="FB1370">
        <v>8720050</v>
      </c>
      <c r="FI1370">
        <v>11924479</v>
      </c>
      <c r="FP1370">
        <v>199314</v>
      </c>
      <c r="FQ1370">
        <v>119751</v>
      </c>
      <c r="FW1370">
        <v>319065</v>
      </c>
      <c r="FX1370">
        <v>-3815666</v>
      </c>
      <c r="FZ1370">
        <v>232926</v>
      </c>
      <c r="GA1370">
        <v>144815</v>
      </c>
      <c r="GB1370">
        <v>377741</v>
      </c>
      <c r="GL1370">
        <v>-37110</v>
      </c>
      <c r="GM1370">
        <v>-25493</v>
      </c>
      <c r="GN1370">
        <v>-1568</v>
      </c>
      <c r="GP1370">
        <v>-10754</v>
      </c>
      <c r="GQ1370">
        <v>-3193785</v>
      </c>
      <c r="GR1370">
        <v>-732342</v>
      </c>
      <c r="GS1370">
        <v>-732342</v>
      </c>
      <c r="HA1370">
        <v>-6714</v>
      </c>
      <c r="HB1370">
        <v>-12951</v>
      </c>
      <c r="HE1370">
        <v>-752007</v>
      </c>
      <c r="HG1370">
        <v>11886729</v>
      </c>
    </row>
    <row r="1371" spans="1:215" x14ac:dyDescent="0.25">
      <c r="A1371">
        <v>98</v>
      </c>
      <c r="B1371" t="s">
        <v>1214</v>
      </c>
      <c r="C1371">
        <v>2010</v>
      </c>
      <c r="F1371">
        <v>1922</v>
      </c>
      <c r="G1371">
        <v>0</v>
      </c>
      <c r="I1371">
        <v>2</v>
      </c>
      <c r="J1371" t="s">
        <v>687</v>
      </c>
      <c r="K1371" t="s">
        <v>688</v>
      </c>
      <c r="L1371" t="s">
        <v>1215</v>
      </c>
      <c r="M1371">
        <v>1</v>
      </c>
      <c r="N1371" t="s">
        <v>615</v>
      </c>
      <c r="O1371">
        <v>1</v>
      </c>
      <c r="P1371" t="s">
        <v>616</v>
      </c>
      <c r="Q1371" t="s">
        <v>626</v>
      </c>
      <c r="R1371">
        <v>2</v>
      </c>
      <c r="S1371">
        <v>1</v>
      </c>
      <c r="T1371" s="60">
        <v>40359</v>
      </c>
      <c r="U1371" s="60">
        <v>40360</v>
      </c>
      <c r="V1371" s="60">
        <v>40360</v>
      </c>
      <c r="W1371" t="s">
        <v>201</v>
      </c>
      <c r="X1371" t="s">
        <v>848</v>
      </c>
      <c r="Y1371" t="s">
        <v>679</v>
      </c>
      <c r="Z1371">
        <v>3.5000000000000003E-2</v>
      </c>
      <c r="AA1371">
        <v>7.7500000999999999E-2</v>
      </c>
      <c r="AB1371">
        <v>1</v>
      </c>
      <c r="AC1371">
        <v>0</v>
      </c>
      <c r="AD1371">
        <v>5</v>
      </c>
      <c r="AE1371">
        <v>1</v>
      </c>
      <c r="AG1371">
        <v>13.4</v>
      </c>
      <c r="BP1371" s="60">
        <v>40360</v>
      </c>
      <c r="BQ1371">
        <v>16069058</v>
      </c>
      <c r="BR1371">
        <v>17643394</v>
      </c>
      <c r="BS1371">
        <v>0.91000002999999996</v>
      </c>
      <c r="BT1371">
        <v>1574336</v>
      </c>
      <c r="BV1371">
        <v>2398823</v>
      </c>
      <c r="BW1371">
        <v>223614</v>
      </c>
      <c r="BX1371">
        <v>1</v>
      </c>
      <c r="BY1371">
        <v>0</v>
      </c>
      <c r="BZ1371">
        <v>0</v>
      </c>
      <c r="CA1371">
        <v>0</v>
      </c>
      <c r="CC1371">
        <v>0.12550001</v>
      </c>
      <c r="CG1371">
        <v>2.7300000000000001E-2</v>
      </c>
      <c r="CJ1371">
        <v>2.7999999000000001E-2</v>
      </c>
      <c r="CS1371">
        <v>0</v>
      </c>
      <c r="CT1371">
        <v>0</v>
      </c>
      <c r="CU1371">
        <v>0</v>
      </c>
      <c r="CV1371">
        <v>0.46000001000000001</v>
      </c>
      <c r="CW1371">
        <v>0.24200000999999999</v>
      </c>
      <c r="CX1371">
        <v>0.21799999</v>
      </c>
      <c r="CY1371">
        <v>0.31200000999999999</v>
      </c>
      <c r="CZ1371">
        <v>0</v>
      </c>
      <c r="DA1371">
        <v>0</v>
      </c>
      <c r="DB1371">
        <v>8.1000000000000003E-2</v>
      </c>
      <c r="DC1371">
        <v>1.4E-2</v>
      </c>
      <c r="DD1371">
        <v>0.13300000000000001</v>
      </c>
      <c r="DE1371">
        <v>0</v>
      </c>
      <c r="DF1371">
        <v>2011</v>
      </c>
      <c r="DG1371">
        <v>0.17899999</v>
      </c>
      <c r="DH1371">
        <v>7.5000002999999996E-2</v>
      </c>
      <c r="DI1371">
        <v>0.10399999</v>
      </c>
      <c r="DJ1371">
        <v>0.18090001</v>
      </c>
      <c r="DK1371">
        <v>0.25590000000000002</v>
      </c>
      <c r="DR1371">
        <v>0</v>
      </c>
      <c r="DS1371">
        <v>0</v>
      </c>
      <c r="DT1371">
        <v>0</v>
      </c>
      <c r="DU1371">
        <v>0</v>
      </c>
      <c r="DV1371">
        <v>28222</v>
      </c>
      <c r="DW1371">
        <v>2315432.5</v>
      </c>
      <c r="DX1371">
        <v>47.599997999999999</v>
      </c>
      <c r="DY1371">
        <v>12.2</v>
      </c>
      <c r="DZ1371">
        <v>82.043998999999999</v>
      </c>
      <c r="EA1371">
        <v>5493</v>
      </c>
      <c r="EC1371">
        <v>23622</v>
      </c>
      <c r="ED1371">
        <v>834425.94</v>
      </c>
      <c r="EF1371">
        <v>35.324100000000001</v>
      </c>
      <c r="EG1371">
        <v>17040</v>
      </c>
      <c r="EH1371">
        <v>615328.93999999994</v>
      </c>
      <c r="EI1371">
        <v>69.800003000000004</v>
      </c>
      <c r="EJ1371">
        <v>43.798000000000002</v>
      </c>
      <c r="EN1371">
        <v>2677</v>
      </c>
      <c r="EO1371">
        <v>122582.03</v>
      </c>
      <c r="EP1371">
        <v>3783</v>
      </c>
      <c r="ES1371">
        <v>122</v>
      </c>
      <c r="ET1371">
        <v>122</v>
      </c>
      <c r="EV1371">
        <v>57337</v>
      </c>
      <c r="EW1371">
        <v>0</v>
      </c>
      <c r="EX1371">
        <v>1</v>
      </c>
      <c r="FB1371">
        <v>9761070</v>
      </c>
      <c r="FI1371">
        <v>13136786</v>
      </c>
      <c r="FP1371">
        <v>189948</v>
      </c>
      <c r="FQ1371">
        <v>223614</v>
      </c>
      <c r="FV1371">
        <v>0</v>
      </c>
      <c r="FW1371">
        <v>413562</v>
      </c>
      <c r="FX1371">
        <v>1334257</v>
      </c>
      <c r="FZ1371">
        <v>195166</v>
      </c>
      <c r="GA1371">
        <v>139161</v>
      </c>
      <c r="GB1371">
        <v>334327</v>
      </c>
      <c r="GL1371">
        <v>-44206</v>
      </c>
      <c r="GM1371">
        <v>34730</v>
      </c>
      <c r="GN1371">
        <v>-4007</v>
      </c>
      <c r="GQ1371">
        <v>2068663</v>
      </c>
      <c r="GR1371">
        <v>-792776</v>
      </c>
      <c r="GS1371">
        <v>-792776</v>
      </c>
      <c r="HA1371">
        <v>-11997</v>
      </c>
      <c r="HB1371">
        <v>-12655</v>
      </c>
      <c r="HD1371">
        <v>-1178</v>
      </c>
      <c r="HE1371">
        <v>-818606</v>
      </c>
      <c r="HG1371">
        <v>13136786</v>
      </c>
    </row>
    <row r="1372" spans="1:215" x14ac:dyDescent="0.25">
      <c r="A1372">
        <v>98</v>
      </c>
      <c r="B1372" t="s">
        <v>1214</v>
      </c>
      <c r="C1372">
        <v>2011</v>
      </c>
      <c r="F1372">
        <v>1922</v>
      </c>
      <c r="G1372">
        <v>0</v>
      </c>
      <c r="I1372">
        <v>2</v>
      </c>
      <c r="J1372" t="s">
        <v>687</v>
      </c>
      <c r="K1372" t="s">
        <v>688</v>
      </c>
      <c r="L1372" t="s">
        <v>1215</v>
      </c>
      <c r="M1372">
        <v>1</v>
      </c>
      <c r="N1372" t="s">
        <v>615</v>
      </c>
      <c r="O1372">
        <v>1</v>
      </c>
      <c r="P1372" t="s">
        <v>616</v>
      </c>
      <c r="Q1372" t="s">
        <v>626</v>
      </c>
      <c r="R1372">
        <v>2</v>
      </c>
      <c r="S1372">
        <v>1</v>
      </c>
      <c r="T1372" s="60">
        <v>40724</v>
      </c>
      <c r="U1372" s="60">
        <v>40725</v>
      </c>
      <c r="V1372" s="60">
        <v>40725</v>
      </c>
      <c r="W1372" t="s">
        <v>201</v>
      </c>
      <c r="X1372" t="s">
        <v>848</v>
      </c>
      <c r="Y1372" t="s">
        <v>679</v>
      </c>
      <c r="Z1372">
        <v>3.4099999999999998E-2</v>
      </c>
      <c r="AA1372">
        <v>7.6600000000000001E-2</v>
      </c>
      <c r="AB1372">
        <v>1</v>
      </c>
      <c r="AC1372">
        <v>0</v>
      </c>
      <c r="AD1372">
        <v>5</v>
      </c>
      <c r="AE1372">
        <v>1</v>
      </c>
      <c r="AG1372">
        <v>12.8</v>
      </c>
      <c r="BP1372" s="60">
        <v>40725</v>
      </c>
      <c r="BQ1372">
        <v>16313120</v>
      </c>
      <c r="BR1372">
        <v>18598728</v>
      </c>
      <c r="BS1372">
        <v>0.88</v>
      </c>
      <c r="BT1372">
        <v>2285608</v>
      </c>
      <c r="BV1372">
        <v>2360413</v>
      </c>
      <c r="BW1372">
        <v>308823</v>
      </c>
      <c r="BX1372">
        <v>1</v>
      </c>
      <c r="BY1372">
        <v>0</v>
      </c>
      <c r="BZ1372">
        <v>0</v>
      </c>
      <c r="CA1372">
        <v>0</v>
      </c>
      <c r="CC1372">
        <v>0.21840000000000001</v>
      </c>
      <c r="CG1372">
        <v>4.1999999000000003E-2</v>
      </c>
      <c r="CJ1372">
        <v>6.0100003999999999E-2</v>
      </c>
      <c r="CS1372">
        <v>0</v>
      </c>
      <c r="CT1372">
        <v>0</v>
      </c>
      <c r="CU1372">
        <v>0</v>
      </c>
      <c r="CV1372">
        <v>0.47</v>
      </c>
      <c r="CW1372">
        <v>0.25999999000000001</v>
      </c>
      <c r="CX1372">
        <v>0.20999999</v>
      </c>
      <c r="CY1372">
        <v>0.27000001000000001</v>
      </c>
      <c r="CZ1372">
        <v>0</v>
      </c>
      <c r="DA1372">
        <v>0</v>
      </c>
      <c r="DB1372">
        <v>7.9999998000000003E-2</v>
      </c>
      <c r="DC1372">
        <v>0</v>
      </c>
      <c r="DD1372">
        <v>0.13</v>
      </c>
      <c r="DE1372">
        <v>5.0000001000000002E-2</v>
      </c>
      <c r="DF1372">
        <v>2012</v>
      </c>
      <c r="DG1372">
        <v>0.17899999</v>
      </c>
      <c r="DH1372">
        <v>7.5100004999999997E-2</v>
      </c>
      <c r="DI1372">
        <v>0.10390000000000001</v>
      </c>
      <c r="DJ1372">
        <v>0.20709999000000001</v>
      </c>
      <c r="DK1372">
        <v>0.28219998000000002</v>
      </c>
      <c r="DR1372">
        <v>0</v>
      </c>
      <c r="DS1372">
        <v>0</v>
      </c>
      <c r="DT1372">
        <v>0</v>
      </c>
      <c r="DU1372">
        <v>0</v>
      </c>
      <c r="DV1372">
        <v>27955</v>
      </c>
      <c r="DW1372">
        <v>2324090</v>
      </c>
      <c r="DX1372">
        <v>47.799999</v>
      </c>
      <c r="DY1372">
        <v>12.2</v>
      </c>
      <c r="DZ1372">
        <v>80.969002000000003</v>
      </c>
      <c r="EA1372">
        <v>5520</v>
      </c>
      <c r="EC1372">
        <v>24559</v>
      </c>
      <c r="ED1372">
        <v>905053.5</v>
      </c>
      <c r="EF1372">
        <v>36.852215000000001</v>
      </c>
      <c r="EG1372">
        <v>17841</v>
      </c>
      <c r="EH1372">
        <v>674332.5</v>
      </c>
      <c r="EI1372">
        <v>69.800003000000004</v>
      </c>
      <c r="EJ1372">
        <v>37.797001000000002</v>
      </c>
      <c r="EN1372">
        <v>2700</v>
      </c>
      <c r="EO1372">
        <v>12971.776</v>
      </c>
      <c r="EP1372">
        <v>3751</v>
      </c>
      <c r="ES1372">
        <v>267</v>
      </c>
      <c r="ET1372">
        <v>267</v>
      </c>
      <c r="EV1372">
        <v>58034</v>
      </c>
      <c r="EW1372">
        <v>0</v>
      </c>
      <c r="EX1372">
        <v>1</v>
      </c>
      <c r="FB1372">
        <v>10615852</v>
      </c>
      <c r="FI1372">
        <v>15598840</v>
      </c>
      <c r="FP1372">
        <v>181755</v>
      </c>
      <c r="FQ1372">
        <v>308823</v>
      </c>
      <c r="FW1372">
        <v>490578</v>
      </c>
      <c r="FX1372">
        <v>2557950</v>
      </c>
      <c r="FZ1372">
        <v>208400</v>
      </c>
      <c r="GA1372">
        <v>159671</v>
      </c>
      <c r="GB1372">
        <v>368071</v>
      </c>
      <c r="GL1372">
        <v>-44579</v>
      </c>
      <c r="GM1372">
        <v>5697</v>
      </c>
      <c r="GN1372">
        <v>436</v>
      </c>
      <c r="GQ1372">
        <v>3378153</v>
      </c>
      <c r="GR1372">
        <v>-889744</v>
      </c>
      <c r="GS1372">
        <v>-889744</v>
      </c>
      <c r="HA1372">
        <v>-11548</v>
      </c>
      <c r="HB1372">
        <v>-13544</v>
      </c>
      <c r="HD1372">
        <v>-1264</v>
      </c>
      <c r="HE1372">
        <v>-916100</v>
      </c>
      <c r="HG1372">
        <v>15598839</v>
      </c>
    </row>
    <row r="1373" spans="1:215" x14ac:dyDescent="0.25">
      <c r="A1373">
        <v>98</v>
      </c>
      <c r="B1373" t="s">
        <v>1214</v>
      </c>
      <c r="C1373">
        <v>2012</v>
      </c>
      <c r="F1373">
        <v>1922</v>
      </c>
      <c r="G1373">
        <v>0</v>
      </c>
      <c r="I1373">
        <v>2</v>
      </c>
      <c r="J1373" t="s">
        <v>687</v>
      </c>
      <c r="K1373" t="s">
        <v>688</v>
      </c>
      <c r="L1373" t="s">
        <v>1215</v>
      </c>
      <c r="M1373">
        <v>1</v>
      </c>
      <c r="N1373" t="s">
        <v>615</v>
      </c>
      <c r="O1373">
        <v>1</v>
      </c>
      <c r="P1373" t="s">
        <v>616</v>
      </c>
      <c r="Q1373" t="s">
        <v>626</v>
      </c>
      <c r="R1373">
        <v>2</v>
      </c>
      <c r="S1373">
        <v>1</v>
      </c>
      <c r="T1373" s="60">
        <v>41090</v>
      </c>
      <c r="U1373" s="60">
        <v>41091</v>
      </c>
      <c r="V1373" s="60">
        <v>41091</v>
      </c>
      <c r="W1373" t="s">
        <v>201</v>
      </c>
      <c r="X1373" t="s">
        <v>848</v>
      </c>
      <c r="Y1373" t="s">
        <v>679</v>
      </c>
      <c r="Z1373">
        <v>3.3299996999999998E-2</v>
      </c>
      <c r="AA1373">
        <v>7.5800002000000005E-2</v>
      </c>
      <c r="AB1373">
        <v>1</v>
      </c>
      <c r="AC1373">
        <v>0</v>
      </c>
      <c r="AD1373">
        <v>5</v>
      </c>
      <c r="AE1373">
        <v>1</v>
      </c>
      <c r="AG1373">
        <v>13.3</v>
      </c>
      <c r="BP1373" s="60">
        <v>41091</v>
      </c>
      <c r="BQ1373">
        <v>16027683</v>
      </c>
      <c r="BR1373">
        <v>19393854</v>
      </c>
      <c r="BS1373">
        <v>0.82599997999999997</v>
      </c>
      <c r="BT1373">
        <v>3366171</v>
      </c>
      <c r="BV1373">
        <v>2393842</v>
      </c>
      <c r="BW1373">
        <v>410797</v>
      </c>
      <c r="BX1373">
        <v>1</v>
      </c>
      <c r="BY1373">
        <v>0</v>
      </c>
      <c r="BZ1373">
        <v>0</v>
      </c>
      <c r="CA1373">
        <v>0</v>
      </c>
      <c r="CC1373">
        <v>1.67E-2</v>
      </c>
      <c r="CE1373">
        <v>0.1171</v>
      </c>
      <c r="CG1373">
        <v>1.0199999E-2</v>
      </c>
      <c r="CJ1373">
        <v>8.6699999999999999E-2</v>
      </c>
      <c r="CM1373">
        <v>8.1699996999999996E-2</v>
      </c>
      <c r="CS1373">
        <v>0</v>
      </c>
      <c r="CT1373">
        <v>0</v>
      </c>
      <c r="CU1373">
        <v>0</v>
      </c>
      <c r="CV1373">
        <v>0.48800000999999998</v>
      </c>
      <c r="CW1373">
        <v>0.27300000000000002</v>
      </c>
      <c r="CX1373">
        <v>0.215</v>
      </c>
      <c r="CY1373">
        <v>0.26899999000000002</v>
      </c>
      <c r="CZ1373">
        <v>0</v>
      </c>
      <c r="DA1373">
        <v>0</v>
      </c>
      <c r="DB1373">
        <v>0.10100000000000001</v>
      </c>
      <c r="DC1373">
        <v>0.01</v>
      </c>
      <c r="DD1373">
        <v>0.13300000000000001</v>
      </c>
      <c r="DE1373">
        <v>0</v>
      </c>
      <c r="DF1373">
        <v>2013</v>
      </c>
      <c r="DG1373">
        <v>0.17909998999999999</v>
      </c>
      <c r="DH1373">
        <v>7.5300001000000005E-2</v>
      </c>
      <c r="DI1373">
        <v>0.1038</v>
      </c>
      <c r="DJ1373">
        <v>0.2482</v>
      </c>
      <c r="DK1373">
        <v>0.32349998000000002</v>
      </c>
      <c r="DR1373">
        <v>0</v>
      </c>
      <c r="DS1373">
        <v>0</v>
      </c>
      <c r="DT1373">
        <v>0</v>
      </c>
      <c r="DU1373">
        <v>0</v>
      </c>
      <c r="DV1373">
        <v>28097</v>
      </c>
      <c r="DW1373">
        <v>2371917.5</v>
      </c>
      <c r="DX1373">
        <v>47.799999</v>
      </c>
      <c r="DY1373">
        <v>12.2</v>
      </c>
      <c r="DZ1373">
        <v>82.712997000000001</v>
      </c>
      <c r="EA1373">
        <v>5558</v>
      </c>
      <c r="EC1373">
        <v>25375</v>
      </c>
      <c r="ED1373">
        <v>982250.31</v>
      </c>
      <c r="EF1373">
        <v>38.709372999999999</v>
      </c>
      <c r="EG1373">
        <v>18711</v>
      </c>
      <c r="EH1373">
        <v>740008.69</v>
      </c>
      <c r="EI1373">
        <v>69.699996999999996</v>
      </c>
      <c r="EJ1373">
        <v>39.548999999999999</v>
      </c>
      <c r="EN1373">
        <v>2676</v>
      </c>
      <c r="EO1373">
        <v>135535.63</v>
      </c>
      <c r="EP1373">
        <v>3803</v>
      </c>
      <c r="ES1373">
        <v>185</v>
      </c>
      <c r="ET1373">
        <v>185</v>
      </c>
      <c r="EV1373">
        <v>59030</v>
      </c>
      <c r="EW1373">
        <v>0</v>
      </c>
      <c r="EX1373">
        <v>1</v>
      </c>
      <c r="EZ1373">
        <v>11750765</v>
      </c>
      <c r="FA1373">
        <v>395892</v>
      </c>
      <c r="FB1373">
        <v>11878160</v>
      </c>
      <c r="FI1373">
        <v>15293724</v>
      </c>
      <c r="FP1373">
        <v>198160</v>
      </c>
      <c r="FQ1373">
        <v>410797</v>
      </c>
      <c r="FW1373">
        <v>608957</v>
      </c>
      <c r="FX1373">
        <v>-246965</v>
      </c>
      <c r="FZ1373">
        <v>195517</v>
      </c>
      <c r="GA1373">
        <v>170759</v>
      </c>
      <c r="GB1373">
        <v>366276</v>
      </c>
      <c r="GL1373">
        <v>-44540</v>
      </c>
      <c r="GM1373">
        <v>4718</v>
      </c>
      <c r="GN1373">
        <v>913</v>
      </c>
      <c r="GQ1373">
        <v>689359</v>
      </c>
      <c r="GR1373">
        <v>-968528</v>
      </c>
      <c r="GS1373">
        <v>-968528</v>
      </c>
      <c r="HA1373">
        <v>-11030</v>
      </c>
      <c r="HB1373">
        <v>-13661</v>
      </c>
      <c r="HD1373">
        <v>-1255</v>
      </c>
      <c r="HE1373">
        <v>-994474</v>
      </c>
      <c r="HG1373">
        <v>15293724</v>
      </c>
    </row>
    <row r="1374" spans="1:215" x14ac:dyDescent="0.25">
      <c r="A1374">
        <v>98</v>
      </c>
      <c r="B1374" t="s">
        <v>1214</v>
      </c>
      <c r="C1374">
        <v>2013</v>
      </c>
      <c r="F1374">
        <v>1922</v>
      </c>
      <c r="G1374">
        <v>0</v>
      </c>
      <c r="I1374">
        <v>2</v>
      </c>
      <c r="J1374" t="s">
        <v>687</v>
      </c>
      <c r="K1374" t="s">
        <v>688</v>
      </c>
      <c r="L1374" t="s">
        <v>1215</v>
      </c>
      <c r="M1374">
        <v>1</v>
      </c>
      <c r="N1374" t="s">
        <v>615</v>
      </c>
      <c r="O1374">
        <v>1</v>
      </c>
      <c r="P1374" t="s">
        <v>616</v>
      </c>
      <c r="Q1374" t="s">
        <v>626</v>
      </c>
      <c r="R1374">
        <v>2</v>
      </c>
      <c r="S1374">
        <v>1</v>
      </c>
      <c r="T1374" s="60">
        <v>41455</v>
      </c>
      <c r="U1374" s="60">
        <v>41456</v>
      </c>
      <c r="V1374" s="60">
        <v>41456</v>
      </c>
      <c r="W1374" t="s">
        <v>201</v>
      </c>
      <c r="X1374" t="s">
        <v>848</v>
      </c>
      <c r="Y1374" t="s">
        <v>679</v>
      </c>
      <c r="Z1374">
        <v>3.3299996999999998E-2</v>
      </c>
      <c r="AA1374">
        <v>7.5800002000000005E-2</v>
      </c>
      <c r="AB1374">
        <v>1</v>
      </c>
      <c r="AC1374">
        <v>0</v>
      </c>
      <c r="AD1374">
        <v>5</v>
      </c>
      <c r="AE1374">
        <v>1</v>
      </c>
      <c r="AG1374">
        <v>13.1</v>
      </c>
      <c r="AI1374" t="s">
        <v>1217</v>
      </c>
      <c r="AO1374">
        <v>17011544</v>
      </c>
      <c r="AP1374">
        <v>16303397</v>
      </c>
      <c r="AQ1374">
        <v>-346729</v>
      </c>
      <c r="AR1374">
        <v>0</v>
      </c>
      <c r="AS1374">
        <v>0</v>
      </c>
      <c r="AT1374">
        <v>1</v>
      </c>
      <c r="AU1374">
        <v>1</v>
      </c>
      <c r="AV1374">
        <v>4</v>
      </c>
      <c r="AW1374">
        <v>862553</v>
      </c>
      <c r="AX1374">
        <v>0</v>
      </c>
      <c r="AY1374">
        <v>0.2</v>
      </c>
      <c r="AZ1374">
        <v>5</v>
      </c>
      <c r="BA1374">
        <v>0</v>
      </c>
      <c r="BB1374">
        <v>0</v>
      </c>
      <c r="BC1374">
        <v>4</v>
      </c>
      <c r="BD1374">
        <v>2</v>
      </c>
      <c r="BE1374">
        <v>1</v>
      </c>
      <c r="BP1374" s="60">
        <v>41456</v>
      </c>
      <c r="BQ1374">
        <v>16303397</v>
      </c>
      <c r="BR1374">
        <v>20224776</v>
      </c>
      <c r="BS1374">
        <v>0.81</v>
      </c>
      <c r="BT1374">
        <v>3921379</v>
      </c>
      <c r="BV1374">
        <v>2535963</v>
      </c>
      <c r="BW1374">
        <v>442870</v>
      </c>
      <c r="BX1374">
        <v>1</v>
      </c>
      <c r="BY1374">
        <v>0</v>
      </c>
      <c r="BZ1374">
        <v>0</v>
      </c>
      <c r="CA1374">
        <v>0</v>
      </c>
      <c r="CC1374">
        <v>0.13009999999999999</v>
      </c>
      <c r="CE1374">
        <v>0.1187</v>
      </c>
      <c r="CG1374">
        <v>4.1900000999999999E-2</v>
      </c>
      <c r="CJ1374">
        <v>7.6899997999999997E-2</v>
      </c>
      <c r="CM1374">
        <v>8.1299997999999998E-2</v>
      </c>
      <c r="CS1374">
        <v>0</v>
      </c>
      <c r="CT1374">
        <v>0</v>
      </c>
      <c r="CU1374">
        <v>0</v>
      </c>
      <c r="CV1374">
        <v>0.50999998999999996</v>
      </c>
      <c r="CW1374">
        <v>0.27000001000000001</v>
      </c>
      <c r="CX1374">
        <v>0.23999999</v>
      </c>
      <c r="CY1374">
        <v>0.25999999000000001</v>
      </c>
      <c r="CZ1374">
        <v>0.25999999000000001</v>
      </c>
      <c r="DA1374">
        <v>0</v>
      </c>
      <c r="DB1374">
        <v>7.9999998000000003E-2</v>
      </c>
      <c r="DC1374">
        <v>0</v>
      </c>
      <c r="DD1374">
        <v>0.12</v>
      </c>
      <c r="DE1374">
        <v>2.9999998999999999E-2</v>
      </c>
      <c r="DF1374">
        <v>2014</v>
      </c>
      <c r="DG1374">
        <v>0.18260001000000001</v>
      </c>
      <c r="DH1374">
        <v>7.5400001999999994E-2</v>
      </c>
      <c r="DI1374">
        <v>0.1072</v>
      </c>
      <c r="DJ1374">
        <v>0.2676</v>
      </c>
      <c r="DK1374">
        <v>0.34299998999999998</v>
      </c>
      <c r="DR1374">
        <v>0</v>
      </c>
      <c r="DS1374">
        <v>0</v>
      </c>
      <c r="DT1374">
        <v>0</v>
      </c>
      <c r="DU1374">
        <v>0</v>
      </c>
      <c r="DV1374">
        <v>28717</v>
      </c>
      <c r="DW1374">
        <v>2449531</v>
      </c>
      <c r="DX1374">
        <v>47.900002000000001</v>
      </c>
      <c r="DY1374">
        <v>12.2</v>
      </c>
      <c r="DZ1374">
        <v>85.299003999999996</v>
      </c>
      <c r="EA1374">
        <v>5973</v>
      </c>
      <c r="EC1374">
        <v>26106</v>
      </c>
      <c r="ED1374">
        <v>1045547.8</v>
      </c>
      <c r="EF1374">
        <v>40.050094999999999</v>
      </c>
      <c r="EG1374">
        <v>19525</v>
      </c>
      <c r="EH1374">
        <v>795092</v>
      </c>
      <c r="EN1374">
        <v>2672</v>
      </c>
      <c r="EO1374">
        <v>140408.63</v>
      </c>
      <c r="EP1374">
        <v>3837</v>
      </c>
      <c r="ES1374">
        <v>72</v>
      </c>
      <c r="ET1374">
        <v>72</v>
      </c>
      <c r="EV1374">
        <v>60796</v>
      </c>
      <c r="EW1374">
        <v>0</v>
      </c>
      <c r="EX1374">
        <v>1</v>
      </c>
      <c r="FB1374">
        <v>11261886</v>
      </c>
      <c r="FI1374">
        <v>17011544</v>
      </c>
      <c r="FP1374">
        <v>258726</v>
      </c>
      <c r="FQ1374">
        <v>442870</v>
      </c>
      <c r="FW1374">
        <v>701596</v>
      </c>
      <c r="FX1374">
        <v>1729781</v>
      </c>
      <c r="FZ1374">
        <v>182160</v>
      </c>
      <c r="GA1374">
        <v>188644</v>
      </c>
      <c r="GB1374">
        <v>370804</v>
      </c>
      <c r="GL1374">
        <v>-41654</v>
      </c>
      <c r="GM1374">
        <v>5096</v>
      </c>
      <c r="GN1374">
        <v>523</v>
      </c>
      <c r="GQ1374">
        <v>2766146</v>
      </c>
      <c r="GR1374">
        <v>-1023354</v>
      </c>
      <c r="GS1374">
        <v>-1023354</v>
      </c>
      <c r="HA1374">
        <v>-9453</v>
      </c>
      <c r="HB1374">
        <v>-14169</v>
      </c>
      <c r="HD1374">
        <v>-1349</v>
      </c>
      <c r="HE1374">
        <v>-1048325</v>
      </c>
      <c r="HG1374">
        <v>17011544</v>
      </c>
    </row>
    <row r="1375" spans="1:215" x14ac:dyDescent="0.25">
      <c r="A1375">
        <v>98</v>
      </c>
      <c r="B1375" t="s">
        <v>1214</v>
      </c>
      <c r="C1375">
        <v>2014</v>
      </c>
      <c r="F1375">
        <v>1922</v>
      </c>
      <c r="G1375">
        <v>0</v>
      </c>
      <c r="I1375">
        <v>2</v>
      </c>
      <c r="J1375" t="s">
        <v>687</v>
      </c>
      <c r="K1375" t="s">
        <v>688</v>
      </c>
      <c r="L1375" t="s">
        <v>1215</v>
      </c>
      <c r="M1375">
        <v>1</v>
      </c>
      <c r="N1375" t="s">
        <v>615</v>
      </c>
      <c r="O1375">
        <v>1</v>
      </c>
      <c r="P1375" t="s">
        <v>616</v>
      </c>
      <c r="Q1375" t="s">
        <v>626</v>
      </c>
      <c r="R1375">
        <v>2</v>
      </c>
      <c r="S1375">
        <v>1</v>
      </c>
      <c r="T1375" s="60">
        <v>41820</v>
      </c>
      <c r="U1375" s="60">
        <v>41821</v>
      </c>
      <c r="AI1375" t="s">
        <v>1218</v>
      </c>
      <c r="AO1375">
        <v>19920604</v>
      </c>
      <c r="AP1375">
        <v>18012088</v>
      </c>
      <c r="AQ1375">
        <v>-266369</v>
      </c>
      <c r="AR1375">
        <v>0</v>
      </c>
      <c r="AS1375">
        <v>0</v>
      </c>
      <c r="AT1375">
        <v>1</v>
      </c>
      <c r="AU1375">
        <v>1</v>
      </c>
      <c r="AV1375">
        <v>4</v>
      </c>
      <c r="AW1375">
        <v>1949545</v>
      </c>
      <c r="AX1375">
        <v>0</v>
      </c>
      <c r="AY1375">
        <v>0.2</v>
      </c>
      <c r="AZ1375">
        <v>5</v>
      </c>
      <c r="BA1375">
        <v>0</v>
      </c>
      <c r="BB1375">
        <v>0</v>
      </c>
      <c r="BC1375">
        <v>4</v>
      </c>
      <c r="BD1375">
        <v>2</v>
      </c>
      <c r="BE1375">
        <v>1</v>
      </c>
      <c r="BP1375" s="60">
        <v>41821</v>
      </c>
      <c r="BQ1375">
        <v>18012088</v>
      </c>
      <c r="BR1375">
        <v>21122568</v>
      </c>
      <c r="BS1375">
        <v>0.85000001999999997</v>
      </c>
      <c r="BT1375">
        <v>3110479</v>
      </c>
      <c r="BV1375">
        <v>2640153</v>
      </c>
      <c r="BW1375">
        <v>532882</v>
      </c>
      <c r="BX1375">
        <v>1</v>
      </c>
      <c r="BY1375">
        <v>0</v>
      </c>
      <c r="BZ1375">
        <v>0</v>
      </c>
      <c r="CA1375">
        <v>0</v>
      </c>
      <c r="CS1375">
        <v>0</v>
      </c>
      <c r="CT1375">
        <v>0</v>
      </c>
      <c r="CU1375">
        <v>0</v>
      </c>
      <c r="CV1375">
        <v>0</v>
      </c>
      <c r="CW1375">
        <v>0</v>
      </c>
      <c r="CX1375">
        <v>0</v>
      </c>
      <c r="CY1375">
        <v>0</v>
      </c>
      <c r="CZ1375">
        <v>0</v>
      </c>
      <c r="DA1375">
        <v>0</v>
      </c>
      <c r="DB1375">
        <v>0</v>
      </c>
      <c r="DC1375">
        <v>0</v>
      </c>
      <c r="DD1375">
        <v>0</v>
      </c>
      <c r="DE1375">
        <v>0</v>
      </c>
      <c r="DF1375">
        <v>2016</v>
      </c>
      <c r="DG1375">
        <v>0.18379999999999999</v>
      </c>
      <c r="DH1375">
        <v>7.5400001999999994E-2</v>
      </c>
      <c r="DI1375">
        <v>0.1084</v>
      </c>
      <c r="DJ1375">
        <v>0.22799999000000001</v>
      </c>
      <c r="DK1375">
        <v>0.30340001</v>
      </c>
      <c r="DR1375">
        <v>0</v>
      </c>
      <c r="DS1375">
        <v>0</v>
      </c>
      <c r="DT1375">
        <v>0</v>
      </c>
      <c r="DU1375">
        <v>0</v>
      </c>
      <c r="DV1375">
        <v>29516</v>
      </c>
      <c r="DW1375">
        <v>2538718.7999999998</v>
      </c>
      <c r="DX1375">
        <v>47</v>
      </c>
      <c r="DY1375">
        <v>12</v>
      </c>
      <c r="DZ1375">
        <v>86.012000999999998</v>
      </c>
      <c r="EA1375">
        <v>6441</v>
      </c>
      <c r="EC1375">
        <v>26862</v>
      </c>
      <c r="ED1375">
        <v>1103959.8</v>
      </c>
      <c r="EF1375">
        <v>41.097450000000002</v>
      </c>
      <c r="EG1375">
        <v>20408</v>
      </c>
      <c r="EH1375">
        <v>847676.88</v>
      </c>
      <c r="EN1375">
        <v>2611</v>
      </c>
      <c r="EO1375">
        <v>143550.97</v>
      </c>
      <c r="EP1375">
        <v>3833</v>
      </c>
      <c r="ES1375">
        <v>10</v>
      </c>
      <c r="ET1375">
        <v>10</v>
      </c>
      <c r="EV1375">
        <v>62819</v>
      </c>
      <c r="EW1375">
        <v>0</v>
      </c>
      <c r="EX1375">
        <v>1</v>
      </c>
    </row>
    <row r="1376" spans="1:215" x14ac:dyDescent="0.25">
      <c r="A1376">
        <v>99</v>
      </c>
      <c r="B1376" t="s">
        <v>1219</v>
      </c>
      <c r="C1376">
        <v>2001</v>
      </c>
      <c r="E1376" t="s">
        <v>1220</v>
      </c>
      <c r="F1376">
        <v>1962</v>
      </c>
      <c r="G1376">
        <v>0</v>
      </c>
      <c r="I1376">
        <v>0</v>
      </c>
      <c r="J1376" t="s">
        <v>1221</v>
      </c>
      <c r="K1376" t="s">
        <v>1222</v>
      </c>
      <c r="L1376" t="s">
        <v>1222</v>
      </c>
      <c r="M1376">
        <v>3</v>
      </c>
      <c r="N1376" t="s">
        <v>651</v>
      </c>
      <c r="O1376">
        <v>1</v>
      </c>
      <c r="P1376" t="s">
        <v>616</v>
      </c>
      <c r="Q1376" t="s">
        <v>626</v>
      </c>
      <c r="R1376">
        <v>2</v>
      </c>
      <c r="S1376">
        <v>1</v>
      </c>
      <c r="T1376" s="60">
        <v>37072</v>
      </c>
      <c r="U1376" s="60">
        <v>37073</v>
      </c>
      <c r="V1376" s="60">
        <v>37073</v>
      </c>
      <c r="W1376" t="s">
        <v>201</v>
      </c>
      <c r="X1376" t="s">
        <v>714</v>
      </c>
      <c r="Y1376" t="s">
        <v>619</v>
      </c>
      <c r="Z1376">
        <v>3.7500000999999998E-2</v>
      </c>
      <c r="AA1376">
        <v>7.2499997999999996E-2</v>
      </c>
      <c r="AB1376">
        <v>1</v>
      </c>
      <c r="AC1376">
        <v>0</v>
      </c>
      <c r="AD1376">
        <v>5</v>
      </c>
      <c r="AE1376">
        <v>1</v>
      </c>
      <c r="AF1376">
        <v>1</v>
      </c>
      <c r="AG1376">
        <v>10</v>
      </c>
      <c r="BP1376" s="60">
        <v>37073</v>
      </c>
      <c r="BQ1376">
        <v>2197982</v>
      </c>
      <c r="BR1376">
        <v>2324257</v>
      </c>
      <c r="BS1376">
        <v>0.94599997999999996</v>
      </c>
      <c r="BT1376">
        <v>126275</v>
      </c>
      <c r="BV1376">
        <v>757335</v>
      </c>
      <c r="BW1376">
        <v>93584</v>
      </c>
      <c r="BX1376">
        <v>1</v>
      </c>
      <c r="BY1376">
        <v>0</v>
      </c>
      <c r="BZ1376">
        <v>0</v>
      </c>
      <c r="CA1376">
        <v>0</v>
      </c>
      <c r="CC1376">
        <v>7.3600001999999998E-2</v>
      </c>
      <c r="CE1376">
        <v>5.1499999999999997E-2</v>
      </c>
      <c r="CG1376">
        <v>7.2599999999999998E-2</v>
      </c>
      <c r="CS1376">
        <v>0</v>
      </c>
      <c r="CT1376">
        <v>0</v>
      </c>
      <c r="CU1376">
        <v>0</v>
      </c>
      <c r="CV1376">
        <v>0.21709998999999999</v>
      </c>
      <c r="CW1376">
        <v>0</v>
      </c>
      <c r="CX1376">
        <v>0</v>
      </c>
      <c r="CY1376">
        <v>0.61519997999999998</v>
      </c>
      <c r="CZ1376">
        <v>0</v>
      </c>
      <c r="DA1376">
        <v>0</v>
      </c>
      <c r="DB1376">
        <v>0</v>
      </c>
      <c r="DC1376">
        <v>0.16770001000000001</v>
      </c>
      <c r="DD1376">
        <v>0</v>
      </c>
      <c r="DE1376">
        <v>0</v>
      </c>
      <c r="DF1376">
        <v>2003</v>
      </c>
      <c r="DG1376">
        <v>0.107</v>
      </c>
      <c r="DH1376">
        <v>6.4999998000000003E-2</v>
      </c>
      <c r="DI1376">
        <v>8.4300003999999998E-2</v>
      </c>
      <c r="DJ1376">
        <v>0.10299999999999999</v>
      </c>
      <c r="DK1376">
        <v>0.16800000000000001</v>
      </c>
      <c r="DR1376">
        <v>0</v>
      </c>
      <c r="DS1376">
        <v>0</v>
      </c>
      <c r="DT1376">
        <v>0</v>
      </c>
      <c r="DU1376">
        <v>0</v>
      </c>
      <c r="DV1376">
        <v>24821</v>
      </c>
      <c r="DW1376">
        <v>757335</v>
      </c>
      <c r="DZ1376">
        <v>30.511998999999999</v>
      </c>
      <c r="EA1376">
        <v>7980</v>
      </c>
      <c r="EC1376">
        <v>6970</v>
      </c>
      <c r="ED1376">
        <v>102395</v>
      </c>
      <c r="EF1376">
        <v>14.691000000000001</v>
      </c>
      <c r="EG1376">
        <v>5019</v>
      </c>
      <c r="EH1376">
        <v>78437.085999999996</v>
      </c>
      <c r="EJ1376">
        <v>15.628</v>
      </c>
      <c r="EN1376">
        <v>1107</v>
      </c>
      <c r="EO1376">
        <v>16327.934999999999</v>
      </c>
      <c r="EP1376">
        <v>844</v>
      </c>
      <c r="ES1376">
        <v>0</v>
      </c>
      <c r="EV1376">
        <v>39771</v>
      </c>
      <c r="EW1376">
        <v>0</v>
      </c>
      <c r="EX1376">
        <v>0</v>
      </c>
      <c r="FB1376">
        <v>977769</v>
      </c>
      <c r="FP1376">
        <v>55845</v>
      </c>
      <c r="FQ1376">
        <v>93584</v>
      </c>
      <c r="FV1376">
        <v>1835</v>
      </c>
      <c r="FW1376">
        <v>151264</v>
      </c>
      <c r="FX1376">
        <v>47153</v>
      </c>
      <c r="GB1376">
        <v>103050</v>
      </c>
      <c r="GL1376">
        <v>-1068</v>
      </c>
      <c r="GM1376">
        <v>8908</v>
      </c>
      <c r="GN1376">
        <v>-8469</v>
      </c>
      <c r="GP1376">
        <v>104</v>
      </c>
      <c r="GQ1376">
        <v>300942</v>
      </c>
      <c r="GR1376">
        <v>-95340</v>
      </c>
      <c r="GS1376">
        <v>-94439</v>
      </c>
      <c r="GU1376">
        <v>-797</v>
      </c>
      <c r="GZ1376">
        <v>-104</v>
      </c>
      <c r="HA1376">
        <v>-11498</v>
      </c>
      <c r="HB1376">
        <v>-1537</v>
      </c>
      <c r="HC1376">
        <v>-11</v>
      </c>
      <c r="HD1376">
        <v>-1402</v>
      </c>
      <c r="HE1376">
        <v>-109788</v>
      </c>
      <c r="HG1376">
        <v>2234189</v>
      </c>
    </row>
    <row r="1377" spans="1:215" x14ac:dyDescent="0.25">
      <c r="A1377">
        <v>99</v>
      </c>
      <c r="B1377" t="s">
        <v>1219</v>
      </c>
      <c r="C1377">
        <v>2002</v>
      </c>
      <c r="E1377" t="s">
        <v>1220</v>
      </c>
      <c r="F1377">
        <v>1962</v>
      </c>
      <c r="G1377">
        <v>0</v>
      </c>
      <c r="I1377">
        <v>0</v>
      </c>
      <c r="J1377" t="s">
        <v>1221</v>
      </c>
      <c r="K1377" t="s">
        <v>1222</v>
      </c>
      <c r="L1377" t="s">
        <v>1222</v>
      </c>
      <c r="M1377">
        <v>3</v>
      </c>
      <c r="N1377" t="s">
        <v>651</v>
      </c>
      <c r="O1377">
        <v>1</v>
      </c>
      <c r="P1377" t="s">
        <v>616</v>
      </c>
      <c r="Q1377" t="s">
        <v>626</v>
      </c>
      <c r="R1377">
        <v>2</v>
      </c>
      <c r="S1377">
        <v>1</v>
      </c>
      <c r="T1377" s="60">
        <v>37437</v>
      </c>
      <c r="U1377" s="60">
        <v>37438</v>
      </c>
      <c r="V1377" s="60">
        <v>37438</v>
      </c>
      <c r="W1377" t="s">
        <v>201</v>
      </c>
      <c r="X1377" t="s">
        <v>714</v>
      </c>
      <c r="Y1377" t="s">
        <v>619</v>
      </c>
      <c r="Z1377">
        <v>3.7500000999999998E-2</v>
      </c>
      <c r="AA1377">
        <v>7.2499997999999996E-2</v>
      </c>
      <c r="AB1377">
        <v>1</v>
      </c>
      <c r="AC1377">
        <v>0</v>
      </c>
      <c r="AD1377">
        <v>5</v>
      </c>
      <c r="AE1377">
        <v>1</v>
      </c>
      <c r="AF1377">
        <v>1</v>
      </c>
      <c r="AG1377">
        <v>15</v>
      </c>
      <c r="BP1377" s="60">
        <v>37438</v>
      </c>
      <c r="BQ1377">
        <v>2351100</v>
      </c>
      <c r="BR1377">
        <v>2527876</v>
      </c>
      <c r="BS1377">
        <v>0.93000000999999999</v>
      </c>
      <c r="BT1377">
        <v>176776</v>
      </c>
      <c r="BV1377">
        <v>757393</v>
      </c>
      <c r="BW1377">
        <v>88608</v>
      </c>
      <c r="BX1377">
        <v>1</v>
      </c>
      <c r="BY1377">
        <v>0</v>
      </c>
      <c r="BZ1377">
        <v>0</v>
      </c>
      <c r="CA1377">
        <v>0</v>
      </c>
      <c r="CC1377">
        <v>8.5000010000000001E-3</v>
      </c>
      <c r="CE1377">
        <v>4.2600001999999998E-2</v>
      </c>
      <c r="CG1377">
        <v>5.4800000000000001E-2</v>
      </c>
      <c r="CS1377">
        <v>0</v>
      </c>
      <c r="CT1377">
        <v>0</v>
      </c>
      <c r="CU1377">
        <v>0</v>
      </c>
      <c r="CV1377">
        <v>0.25870000999999998</v>
      </c>
      <c r="CW1377">
        <v>0</v>
      </c>
      <c r="CX1377">
        <v>0</v>
      </c>
      <c r="CY1377">
        <v>0.57410002000000004</v>
      </c>
      <c r="CZ1377">
        <v>0</v>
      </c>
      <c r="DA1377">
        <v>0</v>
      </c>
      <c r="DB1377">
        <v>0</v>
      </c>
      <c r="DC1377">
        <v>0.16719999999999999</v>
      </c>
      <c r="DD1377">
        <v>0</v>
      </c>
      <c r="DE1377">
        <v>0</v>
      </c>
      <c r="DF1377">
        <v>2004</v>
      </c>
      <c r="DG1377">
        <v>0.107</v>
      </c>
      <c r="DH1377">
        <v>6.4999998000000003E-2</v>
      </c>
      <c r="DI1377">
        <v>8.4300003999999998E-2</v>
      </c>
      <c r="DJ1377">
        <v>0.10299999999999999</v>
      </c>
      <c r="DK1377">
        <v>0.16800000000000001</v>
      </c>
      <c r="DR1377">
        <v>0</v>
      </c>
      <c r="DS1377">
        <v>0</v>
      </c>
      <c r="DT1377">
        <v>0</v>
      </c>
      <c r="DU1377">
        <v>0</v>
      </c>
      <c r="DV1377">
        <v>23963</v>
      </c>
      <c r="DW1377">
        <v>757393</v>
      </c>
      <c r="DZ1377">
        <v>31.606999999999999</v>
      </c>
      <c r="EA1377">
        <v>8675</v>
      </c>
      <c r="EC1377">
        <v>7706</v>
      </c>
      <c r="ED1377">
        <v>117134</v>
      </c>
      <c r="EF1377">
        <v>15.2</v>
      </c>
      <c r="EG1377">
        <v>5608</v>
      </c>
      <c r="EH1377">
        <v>90523.616999999998</v>
      </c>
      <c r="EJ1377">
        <v>16.141999999999999</v>
      </c>
      <c r="EN1377">
        <v>1203</v>
      </c>
      <c r="EO1377">
        <v>18367.355</v>
      </c>
      <c r="EP1377">
        <v>895</v>
      </c>
      <c r="ES1377">
        <v>0</v>
      </c>
      <c r="EV1377">
        <v>40344</v>
      </c>
      <c r="EW1377">
        <v>0</v>
      </c>
      <c r="EX1377">
        <v>0</v>
      </c>
      <c r="FB1377">
        <v>1136998</v>
      </c>
      <c r="FP1377">
        <v>56562</v>
      </c>
      <c r="FQ1377">
        <v>88608</v>
      </c>
      <c r="FV1377">
        <v>1974</v>
      </c>
      <c r="FW1377">
        <v>147144</v>
      </c>
      <c r="FX1377">
        <v>-75666</v>
      </c>
      <c r="GB1377">
        <v>95125</v>
      </c>
      <c r="GL1377">
        <v>-1481</v>
      </c>
      <c r="GM1377">
        <v>5670</v>
      </c>
      <c r="GN1377">
        <v>-4978</v>
      </c>
      <c r="GP1377">
        <v>92</v>
      </c>
      <c r="GQ1377">
        <v>165906</v>
      </c>
      <c r="GR1377">
        <v>-112166</v>
      </c>
      <c r="GS1377">
        <v>-111216</v>
      </c>
      <c r="GU1377">
        <v>-858</v>
      </c>
      <c r="GZ1377">
        <v>-92</v>
      </c>
      <c r="HA1377">
        <v>-11214</v>
      </c>
      <c r="HB1377">
        <v>-1509</v>
      </c>
      <c r="HC1377">
        <v>-11</v>
      </c>
      <c r="HD1377">
        <v>-1608</v>
      </c>
      <c r="HE1377">
        <v>-126508</v>
      </c>
      <c r="HG1377">
        <v>2273587</v>
      </c>
    </row>
    <row r="1378" spans="1:215" x14ac:dyDescent="0.25">
      <c r="A1378">
        <v>99</v>
      </c>
      <c r="B1378" t="s">
        <v>1219</v>
      </c>
      <c r="C1378">
        <v>2003</v>
      </c>
      <c r="E1378" t="s">
        <v>1220</v>
      </c>
      <c r="F1378">
        <v>1962</v>
      </c>
      <c r="G1378">
        <v>0</v>
      </c>
      <c r="I1378">
        <v>0</v>
      </c>
      <c r="J1378" t="s">
        <v>1221</v>
      </c>
      <c r="K1378" t="s">
        <v>1222</v>
      </c>
      <c r="L1378" t="s">
        <v>1222</v>
      </c>
      <c r="M1378">
        <v>3</v>
      </c>
      <c r="N1378" t="s">
        <v>651</v>
      </c>
      <c r="O1378">
        <v>1</v>
      </c>
      <c r="P1378" t="s">
        <v>616</v>
      </c>
      <c r="Q1378" t="s">
        <v>626</v>
      </c>
      <c r="R1378">
        <v>2</v>
      </c>
      <c r="S1378">
        <v>1</v>
      </c>
      <c r="T1378" s="60">
        <v>37802</v>
      </c>
      <c r="U1378" s="60">
        <v>37803</v>
      </c>
      <c r="V1378" s="60">
        <v>37803</v>
      </c>
      <c r="W1378" t="s">
        <v>201</v>
      </c>
      <c r="X1378" t="s">
        <v>714</v>
      </c>
      <c r="Y1378" t="s">
        <v>619</v>
      </c>
      <c r="Z1378">
        <v>2.9999998999999999E-2</v>
      </c>
      <c r="AA1378">
        <v>7.2499997999999996E-2</v>
      </c>
      <c r="AB1378">
        <v>1</v>
      </c>
      <c r="AC1378">
        <v>0</v>
      </c>
      <c r="AD1378">
        <v>5</v>
      </c>
      <c r="AE1378">
        <v>1</v>
      </c>
      <c r="AF1378">
        <v>1</v>
      </c>
      <c r="AG1378">
        <v>11</v>
      </c>
      <c r="BP1378" s="60">
        <v>37803</v>
      </c>
      <c r="BQ1378">
        <v>2511369</v>
      </c>
      <c r="BR1378">
        <v>2744849</v>
      </c>
      <c r="BS1378">
        <v>0.91500002000000003</v>
      </c>
      <c r="BT1378">
        <v>233480</v>
      </c>
      <c r="BV1378">
        <v>800394</v>
      </c>
      <c r="BW1378">
        <v>86563</v>
      </c>
      <c r="BX1378">
        <v>1</v>
      </c>
      <c r="BY1378">
        <v>0</v>
      </c>
      <c r="BZ1378">
        <v>0</v>
      </c>
      <c r="CA1378">
        <v>0</v>
      </c>
      <c r="CC1378">
        <v>8.3199999999999996E-2</v>
      </c>
      <c r="CE1378">
        <v>5.4600000000000003E-2</v>
      </c>
      <c r="CG1378">
        <v>4.8399999999999999E-2</v>
      </c>
      <c r="CS1378">
        <v>0</v>
      </c>
      <c r="CT1378">
        <v>0</v>
      </c>
      <c r="CU1378">
        <v>0</v>
      </c>
      <c r="CV1378">
        <v>0.1714</v>
      </c>
      <c r="CW1378">
        <v>0.1714</v>
      </c>
      <c r="CX1378">
        <v>0</v>
      </c>
      <c r="CY1378">
        <v>0.65319996999999996</v>
      </c>
      <c r="CZ1378">
        <v>0</v>
      </c>
      <c r="DA1378">
        <v>0</v>
      </c>
      <c r="DB1378">
        <v>0</v>
      </c>
      <c r="DC1378">
        <v>0.17519999999999999</v>
      </c>
      <c r="DD1378">
        <v>0</v>
      </c>
      <c r="DE1378">
        <v>0</v>
      </c>
      <c r="DF1378">
        <v>2005</v>
      </c>
      <c r="DG1378">
        <v>0.107</v>
      </c>
      <c r="DH1378">
        <v>6.4999998000000003E-2</v>
      </c>
      <c r="DI1378">
        <v>7.1900003000000004E-2</v>
      </c>
      <c r="DJ1378">
        <v>0.10299999999999999</v>
      </c>
      <c r="DK1378">
        <v>0.16800000000000001</v>
      </c>
      <c r="DR1378">
        <v>0</v>
      </c>
      <c r="DS1378">
        <v>0</v>
      </c>
      <c r="DT1378">
        <v>0</v>
      </c>
      <c r="DU1378">
        <v>0</v>
      </c>
      <c r="DV1378">
        <v>23871</v>
      </c>
      <c r="DW1378">
        <v>800394</v>
      </c>
      <c r="DZ1378">
        <v>33.529998999999997</v>
      </c>
      <c r="EA1378">
        <v>8965</v>
      </c>
      <c r="EC1378">
        <v>8427</v>
      </c>
      <c r="ED1378">
        <v>133015</v>
      </c>
      <c r="EF1378">
        <v>15.784000000000001</v>
      </c>
      <c r="EG1378">
        <v>6205</v>
      </c>
      <c r="EH1378">
        <v>103927.95</v>
      </c>
      <c r="EJ1378">
        <v>16.749001</v>
      </c>
      <c r="EN1378">
        <v>1287</v>
      </c>
      <c r="EO1378">
        <v>20253.322</v>
      </c>
      <c r="EP1378">
        <v>935</v>
      </c>
      <c r="ES1378">
        <v>0</v>
      </c>
      <c r="EV1378">
        <v>41263</v>
      </c>
      <c r="EW1378">
        <v>0</v>
      </c>
      <c r="EX1378">
        <v>0</v>
      </c>
      <c r="FB1378">
        <v>1265173</v>
      </c>
      <c r="FP1378">
        <v>55641</v>
      </c>
      <c r="FQ1378">
        <v>86563</v>
      </c>
      <c r="FW1378">
        <v>142204</v>
      </c>
      <c r="FX1378">
        <v>96804</v>
      </c>
      <c r="GB1378">
        <v>87546</v>
      </c>
      <c r="GL1378">
        <v>-1988</v>
      </c>
      <c r="GM1378">
        <v>6733</v>
      </c>
      <c r="GN1378">
        <v>-4918</v>
      </c>
      <c r="GP1378">
        <v>1543</v>
      </c>
      <c r="GQ1378">
        <v>327924</v>
      </c>
      <c r="GR1378">
        <v>-125671</v>
      </c>
      <c r="GS1378">
        <v>-124634</v>
      </c>
      <c r="GU1378">
        <v>-955</v>
      </c>
      <c r="GZ1378">
        <v>-82</v>
      </c>
      <c r="HA1378">
        <v>-11452</v>
      </c>
      <c r="HB1378">
        <v>-1561</v>
      </c>
      <c r="HC1378">
        <v>-11</v>
      </c>
      <c r="HD1378">
        <v>-1594</v>
      </c>
      <c r="HE1378">
        <v>-140289</v>
      </c>
      <c r="HG1378">
        <v>2461222</v>
      </c>
    </row>
    <row r="1379" spans="1:215" x14ac:dyDescent="0.25">
      <c r="A1379">
        <v>99</v>
      </c>
      <c r="B1379" t="s">
        <v>1219</v>
      </c>
      <c r="C1379">
        <v>2004</v>
      </c>
      <c r="E1379" t="s">
        <v>1220</v>
      </c>
      <c r="F1379">
        <v>1962</v>
      </c>
      <c r="G1379">
        <v>0</v>
      </c>
      <c r="I1379">
        <v>0</v>
      </c>
      <c r="J1379" t="s">
        <v>1221</v>
      </c>
      <c r="K1379" t="s">
        <v>1222</v>
      </c>
      <c r="L1379" t="s">
        <v>1222</v>
      </c>
      <c r="M1379">
        <v>3</v>
      </c>
      <c r="N1379" t="s">
        <v>651</v>
      </c>
      <c r="O1379">
        <v>1</v>
      </c>
      <c r="P1379" t="s">
        <v>616</v>
      </c>
      <c r="Q1379" t="s">
        <v>626</v>
      </c>
      <c r="R1379">
        <v>2</v>
      </c>
      <c r="S1379">
        <v>1</v>
      </c>
      <c r="T1379" s="60">
        <v>38168</v>
      </c>
      <c r="U1379" s="60">
        <v>38169</v>
      </c>
      <c r="V1379" s="60">
        <v>38169</v>
      </c>
      <c r="W1379" t="s">
        <v>201</v>
      </c>
      <c r="X1379" t="s">
        <v>714</v>
      </c>
      <c r="Y1379" t="s">
        <v>619</v>
      </c>
      <c r="Z1379">
        <v>2.9999998999999999E-2</v>
      </c>
      <c r="AA1379">
        <v>7.2499997999999996E-2</v>
      </c>
      <c r="AB1379">
        <v>1</v>
      </c>
      <c r="AC1379">
        <v>0</v>
      </c>
      <c r="AD1379">
        <v>5</v>
      </c>
      <c r="AE1379">
        <v>1</v>
      </c>
      <c r="AF1379">
        <v>1</v>
      </c>
      <c r="AG1379">
        <v>16</v>
      </c>
      <c r="BP1379" s="60">
        <v>38169</v>
      </c>
      <c r="BQ1379">
        <v>2616835</v>
      </c>
      <c r="BR1379">
        <v>2984584</v>
      </c>
      <c r="BS1379">
        <v>0.87699996999999996</v>
      </c>
      <c r="BT1379">
        <v>367749</v>
      </c>
      <c r="BV1379">
        <v>822448</v>
      </c>
      <c r="BW1379">
        <v>87922</v>
      </c>
      <c r="BX1379">
        <v>1</v>
      </c>
      <c r="BY1379">
        <v>0</v>
      </c>
      <c r="BZ1379">
        <v>0</v>
      </c>
      <c r="CA1379">
        <v>0</v>
      </c>
      <c r="CC1379">
        <v>8.6400002000000004E-2</v>
      </c>
      <c r="CE1379">
        <v>5.9299998E-2</v>
      </c>
      <c r="CG1379">
        <v>5.9599999000000001E-2</v>
      </c>
      <c r="CJ1379">
        <v>7.4399999999999994E-2</v>
      </c>
      <c r="CS1379">
        <v>0</v>
      </c>
      <c r="CT1379">
        <v>0</v>
      </c>
      <c r="CU1379">
        <v>0</v>
      </c>
      <c r="CV1379">
        <v>0.41289999999999999</v>
      </c>
      <c r="CW1379">
        <v>0.20110001</v>
      </c>
      <c r="CX1379">
        <v>0</v>
      </c>
      <c r="CY1379">
        <v>0.45419997000000001</v>
      </c>
      <c r="CZ1379">
        <v>0</v>
      </c>
      <c r="DA1379">
        <v>0</v>
      </c>
      <c r="DB1379">
        <v>0</v>
      </c>
      <c r="DC1379">
        <v>0.13289999999999999</v>
      </c>
      <c r="DD1379">
        <v>0</v>
      </c>
      <c r="DE1379">
        <v>0</v>
      </c>
      <c r="DF1379">
        <v>2006</v>
      </c>
      <c r="DG1379">
        <v>0.107</v>
      </c>
      <c r="DH1379">
        <v>6.4999998000000003E-2</v>
      </c>
      <c r="DI1379">
        <v>7.1199998E-2</v>
      </c>
      <c r="DJ1379">
        <v>0.10299999999999999</v>
      </c>
      <c r="DK1379">
        <v>0.16800000000000001</v>
      </c>
      <c r="DR1379">
        <v>0</v>
      </c>
      <c r="DS1379">
        <v>0</v>
      </c>
      <c r="DT1379">
        <v>0</v>
      </c>
      <c r="DU1379">
        <v>0</v>
      </c>
      <c r="DV1379">
        <v>23734</v>
      </c>
      <c r="DW1379">
        <v>822448</v>
      </c>
      <c r="DZ1379">
        <v>34.652999999999999</v>
      </c>
      <c r="EA1379">
        <v>9597</v>
      </c>
      <c r="EC1379">
        <v>9056</v>
      </c>
      <c r="ED1379">
        <v>146348</v>
      </c>
      <c r="EF1379">
        <v>16.114000000000001</v>
      </c>
      <c r="EG1379">
        <v>6771</v>
      </c>
      <c r="EH1379">
        <v>115330.72</v>
      </c>
      <c r="EJ1379">
        <v>17.033000999999999</v>
      </c>
      <c r="EN1379">
        <v>1356</v>
      </c>
      <c r="EO1379">
        <v>21803.809000000001</v>
      </c>
      <c r="EP1379">
        <v>929</v>
      </c>
      <c r="ES1379">
        <v>0</v>
      </c>
      <c r="EV1379">
        <v>42387</v>
      </c>
      <c r="EW1379">
        <v>0</v>
      </c>
      <c r="EX1379">
        <v>0</v>
      </c>
      <c r="FB1379">
        <v>1415627</v>
      </c>
      <c r="FP1379">
        <v>56602</v>
      </c>
      <c r="FQ1379">
        <v>87922</v>
      </c>
      <c r="FW1379">
        <v>144524</v>
      </c>
      <c r="FX1379">
        <v>138628</v>
      </c>
      <c r="GB1379">
        <v>74450</v>
      </c>
      <c r="GL1379">
        <v>-2428</v>
      </c>
      <c r="GM1379">
        <v>5818</v>
      </c>
      <c r="GN1379">
        <v>-4267</v>
      </c>
      <c r="GP1379">
        <v>2617</v>
      </c>
      <c r="GQ1379">
        <v>359342</v>
      </c>
      <c r="GR1379">
        <v>-141461</v>
      </c>
      <c r="GS1379">
        <v>-140317</v>
      </c>
      <c r="GU1379">
        <v>-1072</v>
      </c>
      <c r="GZ1379">
        <v>-72</v>
      </c>
      <c r="HA1379">
        <v>-11918</v>
      </c>
      <c r="HB1379">
        <v>-1697</v>
      </c>
      <c r="HC1379">
        <v>-11</v>
      </c>
      <c r="HD1379">
        <v>-1579</v>
      </c>
      <c r="HE1379">
        <v>-156666</v>
      </c>
      <c r="HG1379">
        <v>2663898</v>
      </c>
    </row>
    <row r="1380" spans="1:215" x14ac:dyDescent="0.25">
      <c r="A1380">
        <v>99</v>
      </c>
      <c r="B1380" t="s">
        <v>1219</v>
      </c>
      <c r="C1380">
        <v>2005</v>
      </c>
      <c r="E1380" t="s">
        <v>1220</v>
      </c>
      <c r="F1380">
        <v>1962</v>
      </c>
      <c r="G1380">
        <v>0</v>
      </c>
      <c r="I1380">
        <v>0</v>
      </c>
      <c r="J1380" t="s">
        <v>1221</v>
      </c>
      <c r="K1380" t="s">
        <v>1222</v>
      </c>
      <c r="L1380" t="s">
        <v>1222</v>
      </c>
      <c r="M1380">
        <v>3</v>
      </c>
      <c r="N1380" t="s">
        <v>651</v>
      </c>
      <c r="O1380">
        <v>1</v>
      </c>
      <c r="P1380" t="s">
        <v>616</v>
      </c>
      <c r="Q1380" t="s">
        <v>626</v>
      </c>
      <c r="R1380">
        <v>2</v>
      </c>
      <c r="S1380">
        <v>1</v>
      </c>
      <c r="T1380" s="60">
        <v>38533</v>
      </c>
      <c r="U1380" s="60">
        <v>38534</v>
      </c>
      <c r="V1380" s="60">
        <v>38534</v>
      </c>
      <c r="W1380" t="s">
        <v>201</v>
      </c>
      <c r="X1380" t="s">
        <v>714</v>
      </c>
      <c r="Y1380" t="s">
        <v>619</v>
      </c>
      <c r="Z1380">
        <v>2.9999998999999999E-2</v>
      </c>
      <c r="AA1380">
        <v>7.2499997999999996E-2</v>
      </c>
      <c r="AB1380">
        <v>1</v>
      </c>
      <c r="AC1380">
        <v>0</v>
      </c>
      <c r="AD1380">
        <v>5</v>
      </c>
      <c r="AE1380">
        <v>1</v>
      </c>
      <c r="AF1380">
        <v>1</v>
      </c>
      <c r="AG1380">
        <v>15</v>
      </c>
      <c r="BP1380" s="60">
        <v>38534</v>
      </c>
      <c r="BQ1380">
        <v>2774606</v>
      </c>
      <c r="BR1380">
        <v>3173930</v>
      </c>
      <c r="BS1380">
        <v>0.87400001000000005</v>
      </c>
      <c r="BT1380">
        <v>399324</v>
      </c>
      <c r="BV1380">
        <v>850610</v>
      </c>
      <c r="BW1380">
        <v>90528</v>
      </c>
      <c r="BX1380">
        <v>1</v>
      </c>
      <c r="BY1380">
        <v>0</v>
      </c>
      <c r="BZ1380">
        <v>0</v>
      </c>
      <c r="CA1380">
        <v>0</v>
      </c>
      <c r="CC1380">
        <v>6.6300004999999995E-2</v>
      </c>
      <c r="CE1380">
        <v>7.8200005000000003E-2</v>
      </c>
      <c r="CG1380">
        <v>6.2800005000000006E-2</v>
      </c>
      <c r="CJ1380">
        <v>6.6900000000000001E-2</v>
      </c>
      <c r="CS1380">
        <v>0</v>
      </c>
      <c r="CT1380">
        <v>0</v>
      </c>
      <c r="CU1380">
        <v>0</v>
      </c>
      <c r="CV1380">
        <v>0.41789999999999999</v>
      </c>
      <c r="CW1380">
        <v>0.19450001</v>
      </c>
      <c r="CX1380">
        <v>0</v>
      </c>
      <c r="CY1380">
        <v>0.46250001000000002</v>
      </c>
      <c r="CZ1380">
        <v>0</v>
      </c>
      <c r="DA1380">
        <v>0</v>
      </c>
      <c r="DB1380">
        <v>0</v>
      </c>
      <c r="DC1380">
        <v>0.1205</v>
      </c>
      <c r="DD1380">
        <v>0</v>
      </c>
      <c r="DE1380">
        <v>0</v>
      </c>
      <c r="DF1380">
        <v>2007</v>
      </c>
      <c r="DG1380">
        <v>0.107</v>
      </c>
      <c r="DH1380">
        <v>6.4999998000000003E-2</v>
      </c>
      <c r="DI1380">
        <v>7.1199998E-2</v>
      </c>
      <c r="DJ1380">
        <v>0.10299999999999999</v>
      </c>
      <c r="DK1380">
        <v>0.16800000000000001</v>
      </c>
      <c r="DR1380">
        <v>0</v>
      </c>
      <c r="DS1380">
        <v>0</v>
      </c>
      <c r="DT1380">
        <v>0</v>
      </c>
      <c r="DU1380">
        <v>0</v>
      </c>
      <c r="DV1380">
        <v>23795</v>
      </c>
      <c r="DW1380">
        <v>850610</v>
      </c>
      <c r="DZ1380">
        <v>35.747002000000002</v>
      </c>
      <c r="EA1380">
        <v>10207</v>
      </c>
      <c r="EC1380">
        <v>9661</v>
      </c>
      <c r="ED1380">
        <v>160756</v>
      </c>
      <c r="EF1380">
        <v>16.639999</v>
      </c>
      <c r="EG1380">
        <v>7252</v>
      </c>
      <c r="EH1380">
        <v>126606.83</v>
      </c>
      <c r="EJ1380">
        <v>17.457999999999998</v>
      </c>
      <c r="EN1380">
        <v>1437</v>
      </c>
      <c r="EO1380">
        <v>24104.187999999998</v>
      </c>
      <c r="EP1380">
        <v>972</v>
      </c>
      <c r="ES1380">
        <v>0</v>
      </c>
      <c r="EV1380">
        <v>43663</v>
      </c>
      <c r="EW1380">
        <v>0</v>
      </c>
      <c r="EX1380">
        <v>0</v>
      </c>
      <c r="FB1380">
        <v>1530199</v>
      </c>
      <c r="FP1380">
        <v>58802</v>
      </c>
      <c r="FQ1380">
        <v>90528</v>
      </c>
      <c r="FW1380">
        <v>149330</v>
      </c>
      <c r="FX1380">
        <v>105259</v>
      </c>
      <c r="GB1380">
        <v>71885</v>
      </c>
      <c r="GL1380">
        <v>-2386</v>
      </c>
      <c r="GM1380">
        <v>10315</v>
      </c>
      <c r="GN1380">
        <v>-9224</v>
      </c>
      <c r="GP1380">
        <v>2135</v>
      </c>
      <c r="GQ1380">
        <v>327314</v>
      </c>
      <c r="GR1380">
        <v>-152588</v>
      </c>
      <c r="GS1380">
        <v>-151477</v>
      </c>
      <c r="GU1380">
        <v>-1047</v>
      </c>
      <c r="GZ1380">
        <v>-64</v>
      </c>
      <c r="HA1380">
        <v>-13441</v>
      </c>
      <c r="HB1380">
        <v>-1808</v>
      </c>
      <c r="HC1380">
        <v>-11</v>
      </c>
      <c r="HD1380">
        <v>-1472</v>
      </c>
      <c r="HE1380">
        <v>-169320</v>
      </c>
      <c r="HG1380">
        <v>2821892</v>
      </c>
    </row>
    <row r="1381" spans="1:215" x14ac:dyDescent="0.25">
      <c r="A1381">
        <v>99</v>
      </c>
      <c r="B1381" t="s">
        <v>1219</v>
      </c>
      <c r="C1381">
        <v>2006</v>
      </c>
      <c r="E1381" t="s">
        <v>1220</v>
      </c>
      <c r="F1381">
        <v>1962</v>
      </c>
      <c r="G1381">
        <v>0</v>
      </c>
      <c r="I1381">
        <v>0</v>
      </c>
      <c r="J1381" t="s">
        <v>1221</v>
      </c>
      <c r="K1381" t="s">
        <v>1222</v>
      </c>
      <c r="L1381" t="s">
        <v>1222</v>
      </c>
      <c r="M1381">
        <v>3</v>
      </c>
      <c r="N1381" t="s">
        <v>651</v>
      </c>
      <c r="O1381">
        <v>1</v>
      </c>
      <c r="P1381" t="s">
        <v>616</v>
      </c>
      <c r="Q1381" t="s">
        <v>626</v>
      </c>
      <c r="R1381">
        <v>2</v>
      </c>
      <c r="S1381">
        <v>1</v>
      </c>
      <c r="T1381" s="60">
        <v>38898</v>
      </c>
      <c r="U1381" s="60">
        <v>38899</v>
      </c>
      <c r="V1381" s="60">
        <v>38899</v>
      </c>
      <c r="W1381" t="s">
        <v>201</v>
      </c>
      <c r="X1381" t="s">
        <v>714</v>
      </c>
      <c r="Y1381" t="s">
        <v>619</v>
      </c>
      <c r="Z1381">
        <v>2.9999998999999999E-2</v>
      </c>
      <c r="AA1381">
        <v>7.2499997999999996E-2</v>
      </c>
      <c r="AB1381">
        <v>1</v>
      </c>
      <c r="AC1381">
        <v>0</v>
      </c>
      <c r="AD1381">
        <v>5</v>
      </c>
      <c r="AE1381">
        <v>1</v>
      </c>
      <c r="AF1381">
        <v>1</v>
      </c>
      <c r="AG1381">
        <v>18</v>
      </c>
      <c r="BP1381" s="60">
        <v>38899</v>
      </c>
      <c r="BQ1381">
        <v>2935841</v>
      </c>
      <c r="BR1381">
        <v>3466281</v>
      </c>
      <c r="BS1381">
        <v>0.84699994000000001</v>
      </c>
      <c r="BT1381">
        <v>530440</v>
      </c>
      <c r="BV1381">
        <v>931815</v>
      </c>
      <c r="BW1381">
        <v>100281</v>
      </c>
      <c r="BX1381">
        <v>1</v>
      </c>
      <c r="BY1381">
        <v>0</v>
      </c>
      <c r="BZ1381">
        <v>0</v>
      </c>
      <c r="CA1381">
        <v>0</v>
      </c>
      <c r="CC1381">
        <v>5.0999998999999997E-2</v>
      </c>
      <c r="CE1381">
        <v>6.7600004000000005E-2</v>
      </c>
      <c r="CG1381">
        <v>5.8800000999999998E-2</v>
      </c>
      <c r="CJ1381">
        <v>6.6799997999999999E-2</v>
      </c>
      <c r="CS1381">
        <v>0</v>
      </c>
      <c r="CT1381">
        <v>0</v>
      </c>
      <c r="CU1381">
        <v>0</v>
      </c>
      <c r="CV1381">
        <v>0.49259998999999999</v>
      </c>
      <c r="CW1381">
        <v>0.22709998000000001</v>
      </c>
      <c r="CX1381">
        <v>0</v>
      </c>
      <c r="CY1381">
        <v>0.38540000000000002</v>
      </c>
      <c r="CZ1381">
        <v>0</v>
      </c>
      <c r="DA1381">
        <v>0</v>
      </c>
      <c r="DB1381">
        <v>0</v>
      </c>
      <c r="DC1381">
        <v>0.122</v>
      </c>
      <c r="DD1381">
        <v>0</v>
      </c>
      <c r="DE1381">
        <v>0</v>
      </c>
      <c r="DF1381">
        <v>2008</v>
      </c>
      <c r="DG1381">
        <v>0.107</v>
      </c>
      <c r="DH1381">
        <v>6.4999998000000003E-2</v>
      </c>
      <c r="DI1381">
        <v>7.1400002000000004E-2</v>
      </c>
      <c r="DJ1381">
        <v>0.10299999999999999</v>
      </c>
      <c r="DK1381">
        <v>0.16800000000000001</v>
      </c>
      <c r="DR1381">
        <v>0</v>
      </c>
      <c r="DS1381">
        <v>0</v>
      </c>
      <c r="DT1381">
        <v>0</v>
      </c>
      <c r="DU1381">
        <v>0</v>
      </c>
      <c r="DV1381">
        <v>24813</v>
      </c>
      <c r="DW1381">
        <v>931815</v>
      </c>
      <c r="DZ1381">
        <v>37.554001</v>
      </c>
      <c r="EA1381">
        <v>10464</v>
      </c>
      <c r="EC1381">
        <v>10134</v>
      </c>
      <c r="ED1381">
        <v>174945</v>
      </c>
      <c r="EF1381">
        <v>17.263000000000002</v>
      </c>
      <c r="EG1381">
        <v>7621</v>
      </c>
      <c r="EH1381">
        <v>137899.32999999999</v>
      </c>
      <c r="EJ1381">
        <v>18.094999000000001</v>
      </c>
      <c r="EN1381">
        <v>1519</v>
      </c>
      <c r="EO1381">
        <v>26379.243999999999</v>
      </c>
      <c r="EP1381">
        <v>994</v>
      </c>
      <c r="ES1381">
        <v>0</v>
      </c>
      <c r="EV1381">
        <v>45411</v>
      </c>
      <c r="EW1381">
        <v>0</v>
      </c>
      <c r="EX1381">
        <v>0</v>
      </c>
      <c r="FB1381">
        <v>1668449</v>
      </c>
      <c r="FP1381">
        <v>67394</v>
      </c>
      <c r="FQ1381">
        <v>100281</v>
      </c>
      <c r="FW1381">
        <v>167675</v>
      </c>
      <c r="FX1381">
        <v>61997</v>
      </c>
      <c r="GB1381">
        <v>79680</v>
      </c>
      <c r="GL1381">
        <v>-3190</v>
      </c>
      <c r="GM1381">
        <v>22411</v>
      </c>
      <c r="GN1381">
        <v>-21113</v>
      </c>
      <c r="GP1381">
        <v>3086</v>
      </c>
      <c r="GQ1381">
        <v>310546</v>
      </c>
      <c r="GR1381">
        <v>-167073</v>
      </c>
      <c r="GS1381">
        <v>-165830</v>
      </c>
      <c r="GU1381">
        <v>-1183</v>
      </c>
      <c r="GZ1381">
        <v>-60</v>
      </c>
      <c r="HA1381">
        <v>-13252</v>
      </c>
      <c r="HB1381">
        <v>-1957</v>
      </c>
      <c r="HC1381">
        <v>-11</v>
      </c>
      <c r="HD1381">
        <v>-1821</v>
      </c>
      <c r="HE1381">
        <v>-184114</v>
      </c>
      <c r="HG1381">
        <v>2948324</v>
      </c>
    </row>
    <row r="1382" spans="1:215" x14ac:dyDescent="0.25">
      <c r="A1382">
        <v>99</v>
      </c>
      <c r="B1382" t="s">
        <v>1219</v>
      </c>
      <c r="C1382">
        <v>2007</v>
      </c>
      <c r="E1382" t="s">
        <v>1220</v>
      </c>
      <c r="F1382">
        <v>1962</v>
      </c>
      <c r="G1382">
        <v>0</v>
      </c>
      <c r="I1382">
        <v>0</v>
      </c>
      <c r="J1382" t="s">
        <v>1221</v>
      </c>
      <c r="K1382" t="s">
        <v>1222</v>
      </c>
      <c r="L1382" t="s">
        <v>1222</v>
      </c>
      <c r="M1382">
        <v>3</v>
      </c>
      <c r="N1382" t="s">
        <v>651</v>
      </c>
      <c r="O1382">
        <v>1</v>
      </c>
      <c r="P1382" t="s">
        <v>616</v>
      </c>
      <c r="Q1382" t="s">
        <v>626</v>
      </c>
      <c r="R1382">
        <v>2</v>
      </c>
      <c r="S1382">
        <v>1</v>
      </c>
      <c r="T1382" s="60">
        <v>39263</v>
      </c>
      <c r="U1382" s="60">
        <v>39264</v>
      </c>
      <c r="V1382" s="60">
        <v>39264</v>
      </c>
      <c r="W1382" t="s">
        <v>201</v>
      </c>
      <c r="X1382" t="s">
        <v>848</v>
      </c>
      <c r="Y1382" t="s">
        <v>619</v>
      </c>
      <c r="Z1382">
        <v>2.9999998999999999E-2</v>
      </c>
      <c r="AA1382">
        <v>7.2499997999999996E-2</v>
      </c>
      <c r="AB1382">
        <v>1</v>
      </c>
      <c r="AC1382">
        <v>0</v>
      </c>
      <c r="AD1382">
        <v>5</v>
      </c>
      <c r="AE1382">
        <v>1</v>
      </c>
      <c r="AF1382">
        <v>1</v>
      </c>
      <c r="AG1382">
        <v>16</v>
      </c>
      <c r="BP1382" s="60">
        <v>39264</v>
      </c>
      <c r="BQ1382">
        <v>3160240</v>
      </c>
      <c r="BR1382">
        <v>3730544</v>
      </c>
      <c r="BS1382">
        <v>0.84699994000000001</v>
      </c>
      <c r="BT1382">
        <v>570304</v>
      </c>
      <c r="BV1382">
        <v>992849</v>
      </c>
      <c r="BW1382">
        <v>106753</v>
      </c>
      <c r="BX1382">
        <v>1</v>
      </c>
      <c r="BY1382">
        <v>0</v>
      </c>
      <c r="BZ1382">
        <v>0</v>
      </c>
      <c r="CA1382">
        <v>0</v>
      </c>
      <c r="CC1382">
        <v>0.13350001</v>
      </c>
      <c r="CE1382">
        <v>8.6199998999999999E-2</v>
      </c>
      <c r="CG1382">
        <v>8.8399999000000007E-2</v>
      </c>
      <c r="CJ1382">
        <v>7.0199996000000001E-2</v>
      </c>
      <c r="CS1382">
        <v>0</v>
      </c>
      <c r="CT1382">
        <v>0</v>
      </c>
      <c r="CU1382">
        <v>0</v>
      </c>
      <c r="CV1382">
        <v>0.42919998999999998</v>
      </c>
      <c r="CW1382">
        <v>0.16</v>
      </c>
      <c r="CX1382">
        <v>0</v>
      </c>
      <c r="CY1382">
        <v>0.34489997999999999</v>
      </c>
      <c r="CZ1382">
        <v>0</v>
      </c>
      <c r="DA1382">
        <v>0</v>
      </c>
      <c r="DB1382">
        <v>0</v>
      </c>
      <c r="DC1382">
        <v>0.22499999000000001</v>
      </c>
      <c r="DD1382">
        <v>8.9999999999999998E-4</v>
      </c>
      <c r="DE1382">
        <v>0</v>
      </c>
      <c r="DF1382">
        <v>2009</v>
      </c>
      <c r="DG1382">
        <v>0.107</v>
      </c>
      <c r="DH1382">
        <v>6.4999998000000003E-2</v>
      </c>
      <c r="DI1382">
        <v>7.0799999000000002E-2</v>
      </c>
      <c r="DJ1382">
        <v>0.1065</v>
      </c>
      <c r="DK1382">
        <v>0.17150000000000001</v>
      </c>
      <c r="DR1382">
        <v>0</v>
      </c>
      <c r="DS1382">
        <v>0</v>
      </c>
      <c r="DT1382">
        <v>0</v>
      </c>
      <c r="DU1382">
        <v>0</v>
      </c>
      <c r="DV1382">
        <v>25645</v>
      </c>
      <c r="DW1382">
        <v>992849</v>
      </c>
      <c r="DZ1382">
        <v>38.715000000000003</v>
      </c>
      <c r="EA1382">
        <v>11038</v>
      </c>
      <c r="EC1382">
        <v>10701</v>
      </c>
      <c r="ED1382">
        <v>188674</v>
      </c>
      <c r="EF1382">
        <v>17.631001000000001</v>
      </c>
      <c r="EG1382">
        <v>8078</v>
      </c>
      <c r="EH1382">
        <v>148932.75</v>
      </c>
      <c r="EJ1382">
        <v>18.437000000000001</v>
      </c>
      <c r="EN1382">
        <v>1602</v>
      </c>
      <c r="EO1382">
        <v>28511.07</v>
      </c>
      <c r="EP1382">
        <v>1021</v>
      </c>
      <c r="ES1382">
        <v>0</v>
      </c>
      <c r="EV1382">
        <v>47384</v>
      </c>
      <c r="EW1382">
        <v>0</v>
      </c>
      <c r="EX1382">
        <v>0</v>
      </c>
      <c r="FB1382">
        <v>1818914</v>
      </c>
      <c r="FI1382">
        <v>3245480</v>
      </c>
      <c r="FP1382">
        <v>70641</v>
      </c>
      <c r="FQ1382">
        <v>106753</v>
      </c>
      <c r="FW1382">
        <v>177394</v>
      </c>
      <c r="FX1382">
        <v>276937</v>
      </c>
      <c r="GB1382">
        <v>100175</v>
      </c>
      <c r="GL1382">
        <v>-3921</v>
      </c>
      <c r="GM1382">
        <v>36380</v>
      </c>
      <c r="GN1382">
        <v>-34948</v>
      </c>
      <c r="GP1382">
        <v>1669</v>
      </c>
      <c r="GQ1382">
        <v>553686</v>
      </c>
      <c r="GR1382">
        <v>-181388</v>
      </c>
      <c r="GS1382">
        <v>-180135</v>
      </c>
      <c r="GU1382">
        <v>-1198</v>
      </c>
      <c r="GZ1382">
        <v>-55</v>
      </c>
      <c r="HA1382">
        <v>-12543</v>
      </c>
      <c r="HB1382">
        <v>-2168</v>
      </c>
      <c r="HC1382">
        <v>-11</v>
      </c>
      <c r="HD1382">
        <v>-1919</v>
      </c>
      <c r="HE1382">
        <v>-198029</v>
      </c>
      <c r="HG1382">
        <v>3303981</v>
      </c>
    </row>
    <row r="1383" spans="1:215" x14ac:dyDescent="0.25">
      <c r="A1383">
        <v>99</v>
      </c>
      <c r="B1383" t="s">
        <v>1219</v>
      </c>
      <c r="C1383">
        <v>2008</v>
      </c>
      <c r="E1383" t="s">
        <v>1220</v>
      </c>
      <c r="F1383">
        <v>1962</v>
      </c>
      <c r="G1383">
        <v>0</v>
      </c>
      <c r="I1383">
        <v>0</v>
      </c>
      <c r="J1383" t="s">
        <v>1221</v>
      </c>
      <c r="K1383" t="s">
        <v>1222</v>
      </c>
      <c r="L1383" t="s">
        <v>1222</v>
      </c>
      <c r="M1383">
        <v>3</v>
      </c>
      <c r="N1383" t="s">
        <v>651</v>
      </c>
      <c r="O1383">
        <v>1</v>
      </c>
      <c r="P1383" t="s">
        <v>616</v>
      </c>
      <c r="Q1383" t="s">
        <v>626</v>
      </c>
      <c r="R1383">
        <v>2</v>
      </c>
      <c r="S1383">
        <v>1</v>
      </c>
      <c r="T1383" s="60">
        <v>39629</v>
      </c>
      <c r="U1383" s="60">
        <v>39630</v>
      </c>
      <c r="V1383" s="60">
        <v>39630</v>
      </c>
      <c r="W1383" t="s">
        <v>201</v>
      </c>
      <c r="X1383" t="s">
        <v>963</v>
      </c>
      <c r="Y1383" t="s">
        <v>619</v>
      </c>
      <c r="Z1383">
        <v>2.9999998999999999E-2</v>
      </c>
      <c r="AA1383">
        <v>7.9999998000000003E-2</v>
      </c>
      <c r="AB1383">
        <v>1</v>
      </c>
      <c r="AC1383">
        <v>0</v>
      </c>
      <c r="AD1383">
        <v>10</v>
      </c>
      <c r="AE1383">
        <v>1</v>
      </c>
      <c r="AF1383">
        <v>1</v>
      </c>
      <c r="AG1383">
        <v>30</v>
      </c>
      <c r="BP1383" s="60">
        <v>39630</v>
      </c>
      <c r="BQ1383">
        <v>3363136</v>
      </c>
      <c r="BR1383">
        <v>4318955</v>
      </c>
      <c r="BS1383">
        <v>0.77900004</v>
      </c>
      <c r="BT1383">
        <v>955819</v>
      </c>
      <c r="BV1383">
        <v>1060747</v>
      </c>
      <c r="BW1383">
        <v>114095</v>
      </c>
      <c r="BX1383">
        <v>1</v>
      </c>
      <c r="BY1383">
        <v>0</v>
      </c>
      <c r="BZ1383">
        <v>0</v>
      </c>
      <c r="CA1383">
        <v>0</v>
      </c>
      <c r="CC1383">
        <v>-2.5599998999999998E-2</v>
      </c>
      <c r="CE1383">
        <v>5.1700000000000003E-2</v>
      </c>
      <c r="CG1383">
        <v>6.25E-2</v>
      </c>
      <c r="CJ1383">
        <v>5.5300001000000001E-2</v>
      </c>
      <c r="CS1383">
        <v>0</v>
      </c>
      <c r="CT1383">
        <v>0</v>
      </c>
      <c r="CU1383">
        <v>0</v>
      </c>
      <c r="CV1383">
        <v>0.25120002000000002</v>
      </c>
      <c r="CW1383">
        <v>0.23290000999999999</v>
      </c>
      <c r="CX1383">
        <v>1.8300001E-2</v>
      </c>
      <c r="CY1383">
        <v>0.36799999999999999</v>
      </c>
      <c r="CZ1383">
        <v>0.23480000000000001</v>
      </c>
      <c r="DA1383">
        <v>0.13319998999999999</v>
      </c>
      <c r="DB1383">
        <v>0</v>
      </c>
      <c r="DC1383">
        <v>6.9600000999999995E-2</v>
      </c>
      <c r="DD1383">
        <v>0.31120002000000002</v>
      </c>
      <c r="DE1383">
        <v>0</v>
      </c>
      <c r="DF1383">
        <v>2010</v>
      </c>
      <c r="DG1383">
        <v>0.1105</v>
      </c>
      <c r="DH1383">
        <v>6.4999998000000003E-2</v>
      </c>
      <c r="DI1383">
        <v>7.1100003999999994E-2</v>
      </c>
      <c r="DJ1383">
        <v>0.1113</v>
      </c>
      <c r="DK1383">
        <v>0.17629998999999999</v>
      </c>
      <c r="DR1383">
        <v>0</v>
      </c>
      <c r="DS1383">
        <v>0</v>
      </c>
      <c r="DT1383">
        <v>0</v>
      </c>
      <c r="DU1383">
        <v>0</v>
      </c>
      <c r="DV1383">
        <v>26427</v>
      </c>
      <c r="DW1383">
        <v>1060747</v>
      </c>
      <c r="DZ1383">
        <v>40.139000000000003</v>
      </c>
      <c r="EA1383">
        <v>11558</v>
      </c>
      <c r="EC1383">
        <v>11286</v>
      </c>
      <c r="ED1383">
        <v>203441</v>
      </c>
      <c r="EF1383">
        <v>18.025998999999999</v>
      </c>
      <c r="EG1383">
        <v>8539</v>
      </c>
      <c r="EH1383">
        <v>160726.82999999999</v>
      </c>
      <c r="EJ1383">
        <v>18.823</v>
      </c>
      <c r="EN1383">
        <v>1694</v>
      </c>
      <c r="EO1383">
        <v>30786.794999999998</v>
      </c>
      <c r="EP1383">
        <v>1053</v>
      </c>
      <c r="ES1383">
        <v>0</v>
      </c>
      <c r="EV1383">
        <v>49271</v>
      </c>
      <c r="EW1383">
        <v>0</v>
      </c>
      <c r="EX1383">
        <v>0</v>
      </c>
      <c r="FB1383">
        <v>2183645</v>
      </c>
      <c r="FI1383">
        <v>3138551</v>
      </c>
      <c r="FP1383">
        <v>75666</v>
      </c>
      <c r="FQ1383">
        <v>114095</v>
      </c>
      <c r="FW1383">
        <v>189761</v>
      </c>
      <c r="FX1383">
        <v>-164721</v>
      </c>
      <c r="GB1383">
        <v>83466</v>
      </c>
      <c r="GL1383">
        <v>-7785</v>
      </c>
      <c r="GM1383">
        <v>24274</v>
      </c>
      <c r="GN1383">
        <v>-20649</v>
      </c>
      <c r="GP1383">
        <v>2060</v>
      </c>
      <c r="GQ1383">
        <v>106406</v>
      </c>
      <c r="GR1383">
        <v>-195989</v>
      </c>
      <c r="GS1383">
        <v>-194490</v>
      </c>
      <c r="GU1383">
        <v>-1447</v>
      </c>
      <c r="GZ1383">
        <v>-52</v>
      </c>
      <c r="HA1383">
        <v>-13754</v>
      </c>
      <c r="HB1383">
        <v>-2494</v>
      </c>
      <c r="HC1383">
        <v>-11</v>
      </c>
      <c r="HD1383">
        <v>-2068</v>
      </c>
      <c r="HE1383">
        <v>-214316</v>
      </c>
      <c r="HG1383">
        <v>3196071</v>
      </c>
    </row>
    <row r="1384" spans="1:215" x14ac:dyDescent="0.25">
      <c r="A1384">
        <v>99</v>
      </c>
      <c r="B1384" t="s">
        <v>1219</v>
      </c>
      <c r="C1384">
        <v>2009</v>
      </c>
      <c r="E1384" t="s">
        <v>1220</v>
      </c>
      <c r="F1384">
        <v>1962</v>
      </c>
      <c r="G1384">
        <v>0</v>
      </c>
      <c r="I1384">
        <v>0</v>
      </c>
      <c r="J1384" t="s">
        <v>1221</v>
      </c>
      <c r="K1384" t="s">
        <v>1222</v>
      </c>
      <c r="L1384" t="s">
        <v>1222</v>
      </c>
      <c r="M1384">
        <v>3</v>
      </c>
      <c r="N1384" t="s">
        <v>651</v>
      </c>
      <c r="O1384">
        <v>1</v>
      </c>
      <c r="P1384" t="s">
        <v>616</v>
      </c>
      <c r="Q1384" t="s">
        <v>626</v>
      </c>
      <c r="R1384">
        <v>2</v>
      </c>
      <c r="S1384">
        <v>1</v>
      </c>
      <c r="T1384" s="60">
        <v>39994</v>
      </c>
      <c r="U1384" s="60">
        <v>39995</v>
      </c>
      <c r="V1384" s="60">
        <v>39995</v>
      </c>
      <c r="W1384" t="s">
        <v>201</v>
      </c>
      <c r="X1384" t="s">
        <v>963</v>
      </c>
      <c r="Y1384" t="s">
        <v>619</v>
      </c>
      <c r="Z1384">
        <v>2.9999998999999999E-2</v>
      </c>
      <c r="AA1384">
        <v>7.9999998000000003E-2</v>
      </c>
      <c r="AB1384">
        <v>1</v>
      </c>
      <c r="AC1384">
        <v>0</v>
      </c>
      <c r="AD1384">
        <v>10</v>
      </c>
      <c r="AE1384">
        <v>1</v>
      </c>
      <c r="AF1384">
        <v>1</v>
      </c>
      <c r="AG1384">
        <v>30</v>
      </c>
      <c r="BP1384" s="60">
        <v>39995</v>
      </c>
      <c r="BQ1384">
        <v>3482220</v>
      </c>
      <c r="BR1384">
        <v>4564111</v>
      </c>
      <c r="BS1384">
        <v>0.76300000999999995</v>
      </c>
      <c r="BT1384">
        <v>1081891</v>
      </c>
      <c r="BV1384">
        <v>1084154</v>
      </c>
      <c r="BW1384">
        <v>124148</v>
      </c>
      <c r="BX1384">
        <v>1</v>
      </c>
      <c r="BY1384">
        <v>0</v>
      </c>
      <c r="BZ1384">
        <v>0</v>
      </c>
      <c r="CA1384">
        <v>0</v>
      </c>
      <c r="CC1384">
        <v>-0.19040000000000001</v>
      </c>
      <c r="CE1384">
        <v>-3.5999997999999998E-2</v>
      </c>
      <c r="CG1384">
        <v>1.6000000000000001E-3</v>
      </c>
      <c r="CJ1384">
        <v>3.0599999999999999E-2</v>
      </c>
      <c r="CS1384">
        <v>0</v>
      </c>
      <c r="CT1384">
        <v>0</v>
      </c>
      <c r="CU1384">
        <v>0</v>
      </c>
      <c r="CV1384">
        <v>0.1072</v>
      </c>
      <c r="CW1384">
        <v>0.1072</v>
      </c>
      <c r="CX1384">
        <v>0</v>
      </c>
      <c r="CY1384">
        <v>0.32449999000000002</v>
      </c>
      <c r="CZ1384">
        <v>0.16069998999999999</v>
      </c>
      <c r="DA1384">
        <v>0.16379999000000001</v>
      </c>
      <c r="DB1384">
        <v>0</v>
      </c>
      <c r="DC1384">
        <v>0.1497</v>
      </c>
      <c r="DD1384">
        <v>0.41859998999999998</v>
      </c>
      <c r="DE1384">
        <v>0</v>
      </c>
      <c r="DF1384">
        <v>2011</v>
      </c>
      <c r="DG1384">
        <v>0.13539999999999999</v>
      </c>
      <c r="DH1384">
        <v>6.4999998000000003E-2</v>
      </c>
      <c r="DI1384">
        <v>7.0400000000000004E-2</v>
      </c>
      <c r="DJ1384">
        <v>0.1201</v>
      </c>
      <c r="DK1384">
        <v>0.18509999999999999</v>
      </c>
      <c r="DR1384">
        <v>0</v>
      </c>
      <c r="DS1384">
        <v>0</v>
      </c>
      <c r="DT1384">
        <v>0</v>
      </c>
      <c r="DU1384">
        <v>0</v>
      </c>
      <c r="DV1384">
        <v>26598</v>
      </c>
      <c r="DW1384">
        <v>1084154</v>
      </c>
      <c r="DX1384">
        <v>39.599997999999999</v>
      </c>
      <c r="DY1384">
        <v>9.3999995999999992</v>
      </c>
      <c r="DZ1384">
        <v>40.761001999999998</v>
      </c>
      <c r="EA1384">
        <v>11832</v>
      </c>
      <c r="EC1384">
        <v>11950</v>
      </c>
      <c r="ED1384">
        <v>217499</v>
      </c>
      <c r="EF1384">
        <v>18.201000000000001</v>
      </c>
      <c r="EG1384">
        <v>9095</v>
      </c>
      <c r="EH1384">
        <v>172767.19</v>
      </c>
      <c r="EJ1384">
        <v>18.995999999999999</v>
      </c>
      <c r="EN1384">
        <v>1775</v>
      </c>
      <c r="EO1384">
        <v>32542.226999999999</v>
      </c>
      <c r="EP1384">
        <v>1080</v>
      </c>
      <c r="ES1384">
        <v>0</v>
      </c>
      <c r="EV1384">
        <v>50380</v>
      </c>
      <c r="EW1384">
        <v>0</v>
      </c>
      <c r="EX1384">
        <v>0</v>
      </c>
      <c r="FB1384">
        <v>2348685</v>
      </c>
      <c r="FI1384">
        <v>2483581</v>
      </c>
      <c r="FP1384">
        <v>77014</v>
      </c>
      <c r="FQ1384">
        <v>124148</v>
      </c>
      <c r="FW1384">
        <v>201162</v>
      </c>
      <c r="FX1384">
        <v>-686433</v>
      </c>
      <c r="GB1384">
        <v>50439</v>
      </c>
      <c r="GL1384">
        <v>-5233</v>
      </c>
      <c r="GM1384">
        <v>6900</v>
      </c>
      <c r="GN1384">
        <v>-4062</v>
      </c>
      <c r="GP1384">
        <v>1671</v>
      </c>
      <c r="GQ1384">
        <v>-435556</v>
      </c>
      <c r="GR1384">
        <v>-213593</v>
      </c>
      <c r="GS1384">
        <v>-210345</v>
      </c>
      <c r="GU1384">
        <v>-3202</v>
      </c>
      <c r="GZ1384">
        <v>-46</v>
      </c>
      <c r="HA1384">
        <v>-13753</v>
      </c>
      <c r="HB1384">
        <v>-2526</v>
      </c>
      <c r="HC1384">
        <v>-11</v>
      </c>
      <c r="HE1384">
        <v>-229883</v>
      </c>
      <c r="HG1384">
        <v>2530632</v>
      </c>
    </row>
    <row r="1385" spans="1:215" x14ac:dyDescent="0.25">
      <c r="A1385">
        <v>99</v>
      </c>
      <c r="B1385" t="s">
        <v>1219</v>
      </c>
      <c r="C1385">
        <v>2010</v>
      </c>
      <c r="E1385" t="s">
        <v>1220</v>
      </c>
      <c r="F1385">
        <v>1962</v>
      </c>
      <c r="G1385">
        <v>0</v>
      </c>
      <c r="I1385">
        <v>0</v>
      </c>
      <c r="J1385" t="s">
        <v>1221</v>
      </c>
      <c r="K1385" t="s">
        <v>1222</v>
      </c>
      <c r="L1385" t="s">
        <v>1222</v>
      </c>
      <c r="M1385">
        <v>3</v>
      </c>
      <c r="N1385" t="s">
        <v>651</v>
      </c>
      <c r="O1385">
        <v>1</v>
      </c>
      <c r="P1385" t="s">
        <v>616</v>
      </c>
      <c r="Q1385" t="s">
        <v>626</v>
      </c>
      <c r="R1385">
        <v>2</v>
      </c>
      <c r="S1385">
        <v>1</v>
      </c>
      <c r="T1385" s="60">
        <v>40359</v>
      </c>
      <c r="U1385" s="60">
        <v>40360</v>
      </c>
      <c r="V1385" s="60">
        <v>40360</v>
      </c>
      <c r="W1385" t="s">
        <v>201</v>
      </c>
      <c r="X1385" t="s">
        <v>963</v>
      </c>
      <c r="Y1385" t="s">
        <v>619</v>
      </c>
      <c r="Z1385">
        <v>2.9999998999999999E-2</v>
      </c>
      <c r="AA1385">
        <v>7.9999998000000003E-2</v>
      </c>
      <c r="AB1385">
        <v>1</v>
      </c>
      <c r="AC1385">
        <v>0</v>
      </c>
      <c r="AD1385">
        <v>10</v>
      </c>
      <c r="AE1385">
        <v>1</v>
      </c>
      <c r="AF1385">
        <v>1</v>
      </c>
      <c r="AG1385">
        <v>30</v>
      </c>
      <c r="BP1385" s="60">
        <v>40360</v>
      </c>
      <c r="BQ1385">
        <v>3612700</v>
      </c>
      <c r="BR1385">
        <v>4850457</v>
      </c>
      <c r="BS1385">
        <v>0.745</v>
      </c>
      <c r="BT1385">
        <v>1237757</v>
      </c>
      <c r="BV1385">
        <v>1076467</v>
      </c>
      <c r="BW1385">
        <v>123163</v>
      </c>
      <c r="BX1385">
        <v>1</v>
      </c>
      <c r="BY1385">
        <v>0</v>
      </c>
      <c r="BZ1385">
        <v>0</v>
      </c>
      <c r="CA1385">
        <v>0</v>
      </c>
      <c r="CC1385">
        <v>0.1462</v>
      </c>
      <c r="CE1385">
        <v>-3.4099999999999998E-2</v>
      </c>
      <c r="CG1385">
        <v>1.4800000000000001E-2</v>
      </c>
      <c r="CJ1385">
        <v>3.9500001999999999E-2</v>
      </c>
      <c r="CS1385">
        <v>0</v>
      </c>
      <c r="CT1385">
        <v>0</v>
      </c>
      <c r="CU1385">
        <v>0</v>
      </c>
      <c r="CV1385">
        <v>7.1300000000000002E-2</v>
      </c>
      <c r="CW1385">
        <v>7.1300000000000002E-2</v>
      </c>
      <c r="CX1385">
        <v>0</v>
      </c>
      <c r="CY1385">
        <v>0.29629999000000001</v>
      </c>
      <c r="CZ1385">
        <v>0.1714</v>
      </c>
      <c r="DA1385">
        <v>0.1249</v>
      </c>
      <c r="DB1385">
        <v>0</v>
      </c>
      <c r="DC1385">
        <v>0.17150000000000001</v>
      </c>
      <c r="DD1385">
        <v>0.46090001000000003</v>
      </c>
      <c r="DE1385">
        <v>0</v>
      </c>
      <c r="DF1385">
        <v>2012</v>
      </c>
      <c r="DG1385">
        <v>0.13739999999999999</v>
      </c>
      <c r="DH1385">
        <v>6.4999998000000003E-2</v>
      </c>
      <c r="DI1385">
        <v>7.2399995999999994E-2</v>
      </c>
      <c r="DJ1385">
        <v>0.123</v>
      </c>
      <c r="DK1385">
        <v>0.18799999000000001</v>
      </c>
      <c r="DR1385">
        <v>0</v>
      </c>
      <c r="DS1385">
        <v>0</v>
      </c>
      <c r="DT1385">
        <v>0</v>
      </c>
      <c r="DU1385">
        <v>0</v>
      </c>
      <c r="DV1385">
        <v>26568</v>
      </c>
      <c r="DW1385">
        <v>1076467</v>
      </c>
      <c r="DX1385">
        <v>39.799999</v>
      </c>
      <c r="DY1385">
        <v>8.6999998000000005</v>
      </c>
      <c r="DZ1385">
        <v>40.516998000000001</v>
      </c>
      <c r="EA1385">
        <v>11899</v>
      </c>
      <c r="EC1385">
        <v>12566</v>
      </c>
      <c r="ED1385">
        <v>234376.34</v>
      </c>
      <c r="EF1385">
        <v>18.652000000000001</v>
      </c>
      <c r="EG1385">
        <v>9599</v>
      </c>
      <c r="EH1385">
        <v>186554.05</v>
      </c>
      <c r="EI1385">
        <v>64.099997999999999</v>
      </c>
      <c r="EJ1385">
        <v>19.434999000000001</v>
      </c>
      <c r="EN1385">
        <v>1862</v>
      </c>
      <c r="EO1385">
        <v>35124.065999999999</v>
      </c>
      <c r="EP1385">
        <v>1105</v>
      </c>
      <c r="ES1385">
        <v>0</v>
      </c>
      <c r="EV1385">
        <v>51033</v>
      </c>
      <c r="EW1385">
        <v>0</v>
      </c>
      <c r="EX1385">
        <v>0</v>
      </c>
      <c r="FB1385">
        <v>2577772</v>
      </c>
      <c r="FI1385">
        <v>2851474</v>
      </c>
      <c r="FP1385">
        <v>77051</v>
      </c>
      <c r="FQ1385">
        <v>123163</v>
      </c>
      <c r="FV1385">
        <v>0</v>
      </c>
      <c r="FW1385">
        <v>200214</v>
      </c>
      <c r="FX1385">
        <v>335825</v>
      </c>
      <c r="GB1385">
        <v>32497</v>
      </c>
      <c r="GL1385">
        <v>-6288</v>
      </c>
      <c r="GM1385">
        <v>675</v>
      </c>
      <c r="GN1385">
        <v>-143</v>
      </c>
      <c r="GP1385">
        <v>1308</v>
      </c>
      <c r="GQ1385">
        <v>564088</v>
      </c>
      <c r="GR1385">
        <v>-226996</v>
      </c>
      <c r="GS1385">
        <v>-223473</v>
      </c>
      <c r="GU1385">
        <v>-3481</v>
      </c>
      <c r="GZ1385">
        <v>-42</v>
      </c>
      <c r="HA1385">
        <v>-13673</v>
      </c>
      <c r="HB1385">
        <v>-2566</v>
      </c>
      <c r="HC1385">
        <v>-11</v>
      </c>
      <c r="HE1385">
        <v>-243246</v>
      </c>
      <c r="HG1385">
        <v>2851474</v>
      </c>
    </row>
    <row r="1386" spans="1:215" x14ac:dyDescent="0.25">
      <c r="A1386">
        <v>99</v>
      </c>
      <c r="B1386" t="s">
        <v>1219</v>
      </c>
      <c r="C1386">
        <v>2011</v>
      </c>
      <c r="E1386" t="s">
        <v>1220</v>
      </c>
      <c r="F1386">
        <v>1962</v>
      </c>
      <c r="G1386">
        <v>0</v>
      </c>
      <c r="I1386">
        <v>0</v>
      </c>
      <c r="J1386" t="s">
        <v>1221</v>
      </c>
      <c r="K1386" t="s">
        <v>1222</v>
      </c>
      <c r="L1386" t="s">
        <v>1222</v>
      </c>
      <c r="M1386">
        <v>3</v>
      </c>
      <c r="N1386" t="s">
        <v>651</v>
      </c>
      <c r="O1386">
        <v>1</v>
      </c>
      <c r="P1386" t="s">
        <v>616</v>
      </c>
      <c r="Q1386" t="s">
        <v>626</v>
      </c>
      <c r="R1386">
        <v>2</v>
      </c>
      <c r="S1386">
        <v>1</v>
      </c>
      <c r="T1386" s="60">
        <v>40724</v>
      </c>
      <c r="U1386" s="60">
        <v>40725</v>
      </c>
      <c r="V1386" s="60">
        <v>40725</v>
      </c>
      <c r="W1386" t="s">
        <v>201</v>
      </c>
      <c r="X1386" t="s">
        <v>848</v>
      </c>
      <c r="Y1386" t="s">
        <v>619</v>
      </c>
      <c r="Z1386">
        <v>2.75E-2</v>
      </c>
      <c r="AA1386">
        <v>7.5000002999999996E-2</v>
      </c>
      <c r="AB1386">
        <v>1</v>
      </c>
      <c r="AC1386">
        <v>0</v>
      </c>
      <c r="AD1386">
        <v>5</v>
      </c>
      <c r="AE1386">
        <v>1</v>
      </c>
      <c r="AF1386">
        <v>1</v>
      </c>
      <c r="AG1386">
        <v>30</v>
      </c>
      <c r="BP1386" s="60">
        <v>40725</v>
      </c>
      <c r="BQ1386">
        <v>3728241</v>
      </c>
      <c r="BR1386">
        <v>5122501</v>
      </c>
      <c r="BS1386">
        <v>0.72800003999999996</v>
      </c>
      <c r="BT1386">
        <v>1394260</v>
      </c>
      <c r="BV1386">
        <v>1087587</v>
      </c>
      <c r="BW1386">
        <v>129314</v>
      </c>
      <c r="BX1386">
        <v>1</v>
      </c>
      <c r="BY1386">
        <v>0</v>
      </c>
      <c r="BZ1386">
        <v>0</v>
      </c>
      <c r="CA1386">
        <v>0</v>
      </c>
      <c r="CC1386">
        <v>0.18590000000000001</v>
      </c>
      <c r="CE1386">
        <v>3.1300001000000001E-2</v>
      </c>
      <c r="CG1386">
        <v>3.9500001999999999E-2</v>
      </c>
      <c r="CJ1386">
        <v>5.0200000000000002E-2</v>
      </c>
      <c r="CS1386">
        <v>0</v>
      </c>
      <c r="CT1386">
        <v>0</v>
      </c>
      <c r="CU1386">
        <v>0</v>
      </c>
      <c r="CV1386">
        <v>0.1239</v>
      </c>
      <c r="CW1386">
        <v>7.7699997000000007E-2</v>
      </c>
      <c r="CX1386">
        <v>4.6199999999999998E-2</v>
      </c>
      <c r="CY1386">
        <v>0.26150000000000001</v>
      </c>
      <c r="CZ1386">
        <v>0.14210001</v>
      </c>
      <c r="DA1386">
        <v>0.11939999</v>
      </c>
      <c r="DB1386">
        <v>0</v>
      </c>
      <c r="DC1386">
        <v>0.1116</v>
      </c>
      <c r="DD1386">
        <v>0.50300001999999999</v>
      </c>
      <c r="DE1386">
        <v>0</v>
      </c>
      <c r="DF1386">
        <v>2013</v>
      </c>
      <c r="DG1386">
        <v>0.13389999999999999</v>
      </c>
      <c r="DH1386">
        <v>6.4999998000000003E-2</v>
      </c>
      <c r="DI1386">
        <v>6.8899997000000004E-2</v>
      </c>
      <c r="DJ1386">
        <v>0.123</v>
      </c>
      <c r="DK1386">
        <v>0.18799999000000001</v>
      </c>
      <c r="DR1386">
        <v>0</v>
      </c>
      <c r="DS1386">
        <v>0</v>
      </c>
      <c r="DT1386">
        <v>0</v>
      </c>
      <c r="DU1386">
        <v>0</v>
      </c>
      <c r="DV1386">
        <v>26650</v>
      </c>
      <c r="DW1386">
        <v>1087587</v>
      </c>
      <c r="DX1386">
        <v>39.799999</v>
      </c>
      <c r="DY1386">
        <v>9.6000004000000008</v>
      </c>
      <c r="DZ1386">
        <v>40.810001</v>
      </c>
      <c r="EA1386">
        <v>11980</v>
      </c>
      <c r="EC1386">
        <v>13358</v>
      </c>
      <c r="ED1386">
        <v>253986.47</v>
      </c>
      <c r="EF1386">
        <v>19.007999000000002</v>
      </c>
      <c r="EG1386">
        <v>10206</v>
      </c>
      <c r="EH1386">
        <v>201651.95</v>
      </c>
      <c r="EI1386">
        <v>64.099997999999999</v>
      </c>
      <c r="EJ1386">
        <v>19.757999000000002</v>
      </c>
      <c r="EN1386">
        <v>2006</v>
      </c>
      <c r="EO1386">
        <v>38839.921999999999</v>
      </c>
      <c r="EP1386">
        <v>1146</v>
      </c>
      <c r="ES1386">
        <v>0</v>
      </c>
      <c r="EV1386">
        <v>51988</v>
      </c>
      <c r="EW1386">
        <v>0</v>
      </c>
      <c r="EX1386">
        <v>0</v>
      </c>
      <c r="FB1386">
        <v>2784144</v>
      </c>
      <c r="FI1386">
        <v>3317533</v>
      </c>
      <c r="FP1386">
        <v>79334</v>
      </c>
      <c r="FQ1386">
        <v>129314</v>
      </c>
      <c r="FW1386">
        <v>208648</v>
      </c>
      <c r="FX1386">
        <v>497595</v>
      </c>
      <c r="GB1386">
        <v>30713</v>
      </c>
      <c r="GL1386">
        <v>-8945</v>
      </c>
      <c r="GM1386">
        <v>84</v>
      </c>
      <c r="GN1386">
        <v>84</v>
      </c>
      <c r="GP1386">
        <v>1944</v>
      </c>
      <c r="GQ1386">
        <v>730123</v>
      </c>
      <c r="GR1386">
        <v>-246519</v>
      </c>
      <c r="GS1386">
        <v>-242872</v>
      </c>
      <c r="GU1386">
        <v>-3518</v>
      </c>
      <c r="GZ1386">
        <v>-129</v>
      </c>
      <c r="HA1386">
        <v>-14902</v>
      </c>
      <c r="HB1386">
        <v>-2632</v>
      </c>
      <c r="HC1386">
        <v>-11</v>
      </c>
      <c r="HE1386">
        <v>-264064</v>
      </c>
      <c r="HG1386">
        <v>3317533</v>
      </c>
    </row>
    <row r="1387" spans="1:215" x14ac:dyDescent="0.25">
      <c r="A1387">
        <v>99</v>
      </c>
      <c r="B1387" t="s">
        <v>1219</v>
      </c>
      <c r="C1387">
        <v>2012</v>
      </c>
      <c r="E1387" t="s">
        <v>1220</v>
      </c>
      <c r="F1387">
        <v>1962</v>
      </c>
      <c r="G1387">
        <v>0</v>
      </c>
      <c r="I1387">
        <v>0</v>
      </c>
      <c r="J1387" t="s">
        <v>1221</v>
      </c>
      <c r="K1387" t="s">
        <v>1222</v>
      </c>
      <c r="L1387" t="s">
        <v>1222</v>
      </c>
      <c r="M1387">
        <v>3</v>
      </c>
      <c r="N1387" t="s">
        <v>651</v>
      </c>
      <c r="O1387">
        <v>1</v>
      </c>
      <c r="P1387" t="s">
        <v>616</v>
      </c>
      <c r="Q1387" t="s">
        <v>626</v>
      </c>
      <c r="R1387">
        <v>2</v>
      </c>
      <c r="S1387">
        <v>1</v>
      </c>
      <c r="T1387" s="60">
        <v>41090</v>
      </c>
      <c r="U1387" s="60">
        <v>41091</v>
      </c>
      <c r="V1387" s="60">
        <v>41091</v>
      </c>
      <c r="W1387" t="s">
        <v>201</v>
      </c>
      <c r="X1387" t="s">
        <v>848</v>
      </c>
      <c r="Y1387" t="s">
        <v>619</v>
      </c>
      <c r="Z1387">
        <v>2.75E-2</v>
      </c>
      <c r="AA1387">
        <v>7.5000002999999996E-2</v>
      </c>
      <c r="AB1387">
        <v>1</v>
      </c>
      <c r="AC1387">
        <v>0</v>
      </c>
      <c r="AD1387">
        <v>5</v>
      </c>
      <c r="AE1387">
        <v>1</v>
      </c>
      <c r="AF1387">
        <v>1</v>
      </c>
      <c r="AG1387">
        <v>30</v>
      </c>
      <c r="BP1387" s="60">
        <v>41091</v>
      </c>
      <c r="BQ1387">
        <v>3808934</v>
      </c>
      <c r="BR1387">
        <v>5357492</v>
      </c>
      <c r="BS1387">
        <v>0.71099997000000004</v>
      </c>
      <c r="BT1387">
        <v>1548558</v>
      </c>
      <c r="BV1387">
        <v>1019241</v>
      </c>
      <c r="BW1387">
        <v>134299</v>
      </c>
      <c r="BX1387">
        <v>1</v>
      </c>
      <c r="BY1387">
        <v>0</v>
      </c>
      <c r="BZ1387">
        <v>0</v>
      </c>
      <c r="CA1387">
        <v>0</v>
      </c>
      <c r="CC1387">
        <v>6.4000000000000003E-3</v>
      </c>
      <c r="CE1387">
        <v>0.11</v>
      </c>
      <c r="CG1387">
        <v>1.46E-2</v>
      </c>
      <c r="CJ1387">
        <v>4.9800001000000003E-2</v>
      </c>
      <c r="CS1387">
        <v>0</v>
      </c>
      <c r="CT1387">
        <v>0</v>
      </c>
      <c r="CU1387">
        <v>0</v>
      </c>
      <c r="CV1387">
        <v>0.14050001000000001</v>
      </c>
      <c r="CW1387">
        <v>7.2700001E-2</v>
      </c>
      <c r="CX1387">
        <v>6.7799999999999999E-2</v>
      </c>
      <c r="CY1387">
        <v>0.21090001</v>
      </c>
      <c r="CZ1387">
        <v>0.1517</v>
      </c>
      <c r="DA1387">
        <v>5.9200000000000003E-2</v>
      </c>
      <c r="DB1387">
        <v>0</v>
      </c>
      <c r="DC1387">
        <v>8.3999999000000006E-2</v>
      </c>
      <c r="DD1387">
        <v>0.56459999000000005</v>
      </c>
      <c r="DE1387">
        <v>0</v>
      </c>
      <c r="DF1387">
        <v>2014</v>
      </c>
      <c r="DG1387">
        <v>0.14330000000000001</v>
      </c>
      <c r="DH1387">
        <v>8.4100000999999994E-2</v>
      </c>
      <c r="DI1387">
        <v>5.9200000000000003E-2</v>
      </c>
      <c r="DJ1387">
        <v>0.13410000999999999</v>
      </c>
      <c r="DK1387">
        <v>0.21820000000000001</v>
      </c>
      <c r="DR1387">
        <v>0</v>
      </c>
      <c r="DS1387">
        <v>0</v>
      </c>
      <c r="DT1387">
        <v>0</v>
      </c>
      <c r="DU1387">
        <v>0</v>
      </c>
      <c r="DV1387">
        <v>26179</v>
      </c>
      <c r="DW1387">
        <v>1019241</v>
      </c>
      <c r="DX1387">
        <v>39.599997999999999</v>
      </c>
      <c r="DY1387">
        <v>9.5</v>
      </c>
      <c r="DZ1387">
        <v>38.933998000000003</v>
      </c>
      <c r="EA1387">
        <v>11840</v>
      </c>
      <c r="EC1387">
        <v>14653</v>
      </c>
      <c r="ED1387">
        <v>283929.09000000003</v>
      </c>
      <c r="EF1387">
        <v>19.379999000000002</v>
      </c>
      <c r="EG1387">
        <v>11328</v>
      </c>
      <c r="EH1387">
        <v>227747.20000000001</v>
      </c>
      <c r="EJ1387">
        <v>20.100000000000001</v>
      </c>
      <c r="EN1387">
        <v>2151</v>
      </c>
      <c r="EO1387">
        <v>42228.434000000001</v>
      </c>
      <c r="EP1387">
        <v>1174</v>
      </c>
      <c r="ES1387">
        <v>0</v>
      </c>
      <c r="EV1387">
        <v>52672</v>
      </c>
      <c r="EW1387">
        <v>0</v>
      </c>
      <c r="EX1387">
        <v>0</v>
      </c>
      <c r="EZ1387">
        <v>3202568</v>
      </c>
      <c r="FA1387">
        <v>123531</v>
      </c>
      <c r="FB1387">
        <v>3118016</v>
      </c>
      <c r="FI1387">
        <v>3269990</v>
      </c>
      <c r="FP1387">
        <v>84470</v>
      </c>
      <c r="FQ1387">
        <v>134299</v>
      </c>
      <c r="FW1387">
        <v>218769</v>
      </c>
      <c r="FX1387">
        <v>-7117</v>
      </c>
      <c r="GB1387">
        <v>31182</v>
      </c>
      <c r="GL1387">
        <v>-7044</v>
      </c>
      <c r="GM1387">
        <v>11</v>
      </c>
      <c r="GN1387">
        <v>166</v>
      </c>
      <c r="GP1387">
        <v>1957</v>
      </c>
      <c r="GQ1387">
        <v>237924</v>
      </c>
      <c r="GR1387">
        <v>-267433</v>
      </c>
      <c r="GS1387">
        <v>-263997</v>
      </c>
      <c r="GU1387">
        <v>-3402</v>
      </c>
      <c r="GZ1387">
        <v>-34</v>
      </c>
      <c r="HA1387">
        <v>-15162</v>
      </c>
      <c r="HB1387">
        <v>-2862</v>
      </c>
      <c r="HC1387">
        <v>-10</v>
      </c>
      <c r="HE1387">
        <v>-285467</v>
      </c>
      <c r="HG1387">
        <v>3269990</v>
      </c>
    </row>
    <row r="1388" spans="1:215" x14ac:dyDescent="0.25">
      <c r="A1388">
        <v>99</v>
      </c>
      <c r="B1388" t="s">
        <v>1219</v>
      </c>
      <c r="C1388">
        <v>2013</v>
      </c>
      <c r="E1388" t="s">
        <v>1220</v>
      </c>
      <c r="F1388">
        <v>1962</v>
      </c>
      <c r="G1388">
        <v>0</v>
      </c>
      <c r="I1388">
        <v>0</v>
      </c>
      <c r="J1388" t="s">
        <v>1221</v>
      </c>
      <c r="K1388" t="s">
        <v>1222</v>
      </c>
      <c r="L1388" t="s">
        <v>1222</v>
      </c>
      <c r="M1388">
        <v>3</v>
      </c>
      <c r="N1388" t="s">
        <v>651</v>
      </c>
      <c r="O1388">
        <v>1</v>
      </c>
      <c r="P1388" t="s">
        <v>616</v>
      </c>
      <c r="Q1388" t="s">
        <v>626</v>
      </c>
      <c r="R1388">
        <v>2</v>
      </c>
      <c r="S1388">
        <v>1</v>
      </c>
      <c r="T1388" s="60">
        <v>41455</v>
      </c>
      <c r="U1388" s="60">
        <v>41456</v>
      </c>
      <c r="V1388" s="60">
        <v>41456</v>
      </c>
      <c r="W1388" t="s">
        <v>201</v>
      </c>
      <c r="X1388" t="s">
        <v>848</v>
      </c>
      <c r="Y1388" t="s">
        <v>619</v>
      </c>
      <c r="Z1388">
        <v>2.75E-2</v>
      </c>
      <c r="AA1388">
        <v>7.5000002999999996E-2</v>
      </c>
      <c r="AB1388">
        <v>1</v>
      </c>
      <c r="AC1388">
        <v>0</v>
      </c>
      <c r="AD1388">
        <v>5</v>
      </c>
      <c r="AE1388">
        <v>1</v>
      </c>
      <c r="AF1388">
        <v>1</v>
      </c>
      <c r="AG1388">
        <v>30</v>
      </c>
      <c r="AO1388">
        <v>3526448</v>
      </c>
      <c r="AP1388">
        <v>3922041</v>
      </c>
      <c r="AQ1388">
        <v>-71003</v>
      </c>
      <c r="AR1388">
        <v>0</v>
      </c>
      <c r="AS1388">
        <v>0</v>
      </c>
      <c r="AT1388">
        <v>1</v>
      </c>
      <c r="AU1388">
        <v>1</v>
      </c>
      <c r="AV1388">
        <v>4</v>
      </c>
      <c r="AW1388">
        <v>-494491</v>
      </c>
      <c r="AX1388">
        <v>0</v>
      </c>
      <c r="AY1388">
        <v>0.2</v>
      </c>
      <c r="AZ1388">
        <v>1</v>
      </c>
      <c r="BB1388">
        <v>0</v>
      </c>
      <c r="BC1388">
        <v>4</v>
      </c>
      <c r="BD1388">
        <v>2</v>
      </c>
      <c r="BE1388">
        <v>1</v>
      </c>
      <c r="BK1388">
        <v>3.5000000000000003E-2</v>
      </c>
      <c r="BO1388">
        <v>3.9999999000000001E-2</v>
      </c>
      <c r="BP1388" s="60">
        <v>41456</v>
      </c>
      <c r="BQ1388">
        <v>3922041</v>
      </c>
      <c r="BR1388">
        <v>5663756</v>
      </c>
      <c r="BS1388">
        <v>0.69199997000000002</v>
      </c>
      <c r="BT1388">
        <v>1741715</v>
      </c>
      <c r="BV1388">
        <v>1033189</v>
      </c>
      <c r="BW1388">
        <v>143389</v>
      </c>
      <c r="BX1388">
        <v>1</v>
      </c>
      <c r="BY1388">
        <v>0</v>
      </c>
      <c r="BZ1388">
        <v>0</v>
      </c>
      <c r="CA1388">
        <v>0</v>
      </c>
      <c r="CC1388">
        <v>9.9900000000000003E-2</v>
      </c>
      <c r="CE1388">
        <v>9.3000001999999998E-2</v>
      </c>
      <c r="CG1388">
        <v>3.7599999000000002E-2</v>
      </c>
      <c r="CJ1388">
        <v>4.9800001000000003E-2</v>
      </c>
      <c r="CR1388">
        <v>1</v>
      </c>
      <c r="CS1388">
        <v>0</v>
      </c>
      <c r="CT1388">
        <v>0</v>
      </c>
      <c r="CU1388">
        <v>0</v>
      </c>
      <c r="CV1388">
        <v>0.1265</v>
      </c>
      <c r="CW1388">
        <v>6.4099997000000006E-2</v>
      </c>
      <c r="CX1388">
        <v>6.2399997999999998E-2</v>
      </c>
      <c r="CY1388">
        <v>0.31650001</v>
      </c>
      <c r="CZ1388">
        <v>0.24600000999999999</v>
      </c>
      <c r="DA1388">
        <v>7.0500001000000007E-2</v>
      </c>
      <c r="DB1388">
        <v>0</v>
      </c>
      <c r="DC1388">
        <v>0.12909999</v>
      </c>
      <c r="DD1388">
        <v>0.42790001999999999</v>
      </c>
      <c r="DE1388">
        <v>0</v>
      </c>
      <c r="DF1388">
        <v>2015</v>
      </c>
      <c r="DG1388">
        <v>0.14479998999999999</v>
      </c>
      <c r="DH1388">
        <v>8.7399996999999993E-2</v>
      </c>
      <c r="DI1388">
        <v>5.7399999E-2</v>
      </c>
      <c r="DJ1388">
        <v>0.13739999999999999</v>
      </c>
      <c r="DK1388">
        <v>0.22479999000000001</v>
      </c>
      <c r="DR1388">
        <v>0</v>
      </c>
      <c r="DS1388">
        <v>0</v>
      </c>
      <c r="DT1388">
        <v>0</v>
      </c>
      <c r="DU1388">
        <v>0</v>
      </c>
      <c r="DV1388">
        <v>26194</v>
      </c>
      <c r="DW1388">
        <v>1033189</v>
      </c>
      <c r="DZ1388">
        <v>39.443728999999998</v>
      </c>
      <c r="EA1388">
        <v>12506</v>
      </c>
      <c r="EC1388">
        <v>15617</v>
      </c>
      <c r="ED1388">
        <v>306406.78000000003</v>
      </c>
      <c r="EF1388">
        <v>19.620079</v>
      </c>
      <c r="EG1388">
        <v>12153</v>
      </c>
      <c r="EH1388">
        <v>247127.58</v>
      </c>
      <c r="EN1388">
        <v>2259</v>
      </c>
      <c r="EO1388">
        <v>44953.5</v>
      </c>
      <c r="EP1388">
        <v>1205</v>
      </c>
      <c r="ES1388">
        <v>0</v>
      </c>
      <c r="EV1388">
        <v>54317</v>
      </c>
      <c r="EW1388">
        <v>1</v>
      </c>
      <c r="EX1388">
        <v>1</v>
      </c>
      <c r="FB1388">
        <v>3385496</v>
      </c>
      <c r="FI1388">
        <v>3526448</v>
      </c>
      <c r="FP1388">
        <v>97164</v>
      </c>
      <c r="FQ1388">
        <v>143389</v>
      </c>
      <c r="FW1388">
        <v>240553</v>
      </c>
      <c r="FX1388">
        <v>345698</v>
      </c>
      <c r="GB1388">
        <v>39015</v>
      </c>
      <c r="GL1388">
        <v>-54652</v>
      </c>
      <c r="GM1388">
        <v>35</v>
      </c>
      <c r="GN1388">
        <v>292</v>
      </c>
      <c r="GP1388">
        <v>3043</v>
      </c>
      <c r="GQ1388">
        <v>573984</v>
      </c>
      <c r="GR1388">
        <v>-299616</v>
      </c>
      <c r="GS1388">
        <v>-296044</v>
      </c>
      <c r="GU1388">
        <v>-3542</v>
      </c>
      <c r="GZ1388">
        <v>-30</v>
      </c>
      <c r="HA1388">
        <v>-14983</v>
      </c>
      <c r="HB1388">
        <v>-2904</v>
      </c>
      <c r="HC1388">
        <v>-23</v>
      </c>
      <c r="HE1388">
        <v>-317526</v>
      </c>
      <c r="HG1388">
        <v>3526448</v>
      </c>
    </row>
    <row r="1389" spans="1:215" x14ac:dyDescent="0.25">
      <c r="A1389">
        <v>99</v>
      </c>
      <c r="B1389" t="s">
        <v>1219</v>
      </c>
      <c r="C1389">
        <v>2014</v>
      </c>
      <c r="E1389" t="s">
        <v>1220</v>
      </c>
      <c r="F1389">
        <v>1962</v>
      </c>
      <c r="G1389">
        <v>0</v>
      </c>
      <c r="I1389">
        <v>0</v>
      </c>
      <c r="J1389" t="s">
        <v>1221</v>
      </c>
      <c r="K1389" t="s">
        <v>1222</v>
      </c>
      <c r="L1389" t="s">
        <v>1222</v>
      </c>
      <c r="M1389">
        <v>3</v>
      </c>
      <c r="N1389" t="s">
        <v>651</v>
      </c>
      <c r="O1389">
        <v>1</v>
      </c>
      <c r="P1389" t="s">
        <v>616</v>
      </c>
      <c r="Q1389" t="s">
        <v>626</v>
      </c>
      <c r="R1389">
        <v>2</v>
      </c>
      <c r="S1389">
        <v>1</v>
      </c>
      <c r="T1389" s="60">
        <v>41820</v>
      </c>
      <c r="U1389" s="60">
        <v>41821</v>
      </c>
      <c r="BY1389">
        <v>0</v>
      </c>
      <c r="BZ1389">
        <v>0</v>
      </c>
      <c r="CA1389">
        <v>0</v>
      </c>
      <c r="CC1389">
        <v>0.15290000000000001</v>
      </c>
      <c r="CE1389">
        <v>8.3700000999999996E-2</v>
      </c>
      <c r="CG1389">
        <v>0.1148</v>
      </c>
      <c r="CJ1389">
        <v>5.5999998000000002E-2</v>
      </c>
      <c r="CS1389">
        <v>0</v>
      </c>
      <c r="CT1389">
        <v>0</v>
      </c>
      <c r="CU1389">
        <v>0</v>
      </c>
      <c r="CV1389">
        <v>0.21329999999999999</v>
      </c>
      <c r="CW1389">
        <v>8.5100002999999994E-2</v>
      </c>
      <c r="CX1389">
        <v>0.12819999000000001</v>
      </c>
      <c r="CY1389">
        <v>0.2762</v>
      </c>
      <c r="CZ1389">
        <v>0.19270000000000001</v>
      </c>
      <c r="DA1389">
        <v>8.3500005000000002E-2</v>
      </c>
      <c r="DB1389">
        <v>0</v>
      </c>
      <c r="DC1389">
        <v>0.12770000000000001</v>
      </c>
      <c r="DD1389">
        <v>0.38279997999999998</v>
      </c>
      <c r="DE1389">
        <v>0</v>
      </c>
      <c r="DR1389">
        <v>0</v>
      </c>
      <c r="DS1389">
        <v>0</v>
      </c>
      <c r="DT1389">
        <v>0</v>
      </c>
      <c r="DU1389">
        <v>0</v>
      </c>
      <c r="EW1389">
        <v>0</v>
      </c>
      <c r="EX1389">
        <v>0</v>
      </c>
      <c r="FP1389">
        <v>96004</v>
      </c>
      <c r="FQ1389">
        <v>155608</v>
      </c>
      <c r="FW1389">
        <v>251612</v>
      </c>
      <c r="FX1389">
        <v>554222</v>
      </c>
      <c r="GB1389">
        <v>46097</v>
      </c>
      <c r="GL1389">
        <v>-62162</v>
      </c>
      <c r="GM1389">
        <v>9</v>
      </c>
      <c r="GN1389">
        <v>220</v>
      </c>
      <c r="GP1389">
        <v>2286</v>
      </c>
      <c r="GQ1389">
        <v>792284</v>
      </c>
      <c r="GR1389">
        <v>-315626</v>
      </c>
      <c r="GS1389">
        <v>-311593</v>
      </c>
      <c r="GU1389">
        <v>-2410</v>
      </c>
      <c r="GZ1389">
        <v>-1623</v>
      </c>
      <c r="HA1389">
        <v>-16184</v>
      </c>
      <c r="HB1389">
        <v>-1795</v>
      </c>
      <c r="HC1389">
        <v>-25</v>
      </c>
      <c r="HE1389">
        <v>-333630</v>
      </c>
      <c r="HG1389">
        <v>3985102</v>
      </c>
    </row>
    <row r="1390" spans="1:215" x14ac:dyDescent="0.25">
      <c r="A1390">
        <v>100</v>
      </c>
      <c r="B1390" t="s">
        <v>1223</v>
      </c>
      <c r="C1390">
        <v>2001</v>
      </c>
      <c r="E1390" t="s">
        <v>1224</v>
      </c>
      <c r="F1390">
        <v>1945</v>
      </c>
      <c r="G1390">
        <v>0</v>
      </c>
      <c r="I1390">
        <v>0</v>
      </c>
      <c r="J1390" t="s">
        <v>1221</v>
      </c>
      <c r="K1390" t="s">
        <v>1222</v>
      </c>
      <c r="L1390" t="s">
        <v>1222</v>
      </c>
      <c r="M1390">
        <v>1</v>
      </c>
      <c r="N1390" t="s">
        <v>615</v>
      </c>
      <c r="O1390">
        <v>1</v>
      </c>
      <c r="P1390" t="s">
        <v>616</v>
      </c>
      <c r="Q1390" t="s">
        <v>626</v>
      </c>
      <c r="R1390">
        <v>2</v>
      </c>
      <c r="S1390">
        <v>1</v>
      </c>
      <c r="T1390" s="60">
        <v>37072</v>
      </c>
      <c r="U1390" s="60">
        <v>37073</v>
      </c>
      <c r="V1390" s="60">
        <v>37073</v>
      </c>
      <c r="W1390" t="s">
        <v>201</v>
      </c>
      <c r="X1390" t="s">
        <v>714</v>
      </c>
      <c r="Y1390" t="s">
        <v>619</v>
      </c>
      <c r="Z1390">
        <v>3.7500000999999998E-2</v>
      </c>
      <c r="AA1390">
        <v>7.2499997999999996E-2</v>
      </c>
      <c r="AB1390">
        <v>1</v>
      </c>
      <c r="AC1390">
        <v>0</v>
      </c>
      <c r="AD1390">
        <v>5</v>
      </c>
      <c r="AE1390">
        <v>1</v>
      </c>
      <c r="AF1390">
        <v>1</v>
      </c>
      <c r="AG1390">
        <v>18</v>
      </c>
      <c r="BP1390" s="60">
        <v>37073</v>
      </c>
      <c r="BQ1390">
        <v>18486772</v>
      </c>
      <c r="BR1390">
        <v>21162148</v>
      </c>
      <c r="BS1390">
        <v>0.87400001000000005</v>
      </c>
      <c r="BT1390">
        <v>2675374</v>
      </c>
      <c r="BV1390">
        <v>6017537</v>
      </c>
      <c r="BW1390">
        <v>491329</v>
      </c>
      <c r="BX1390">
        <v>1</v>
      </c>
      <c r="BY1390">
        <v>0</v>
      </c>
      <c r="BZ1390">
        <v>0</v>
      </c>
      <c r="CA1390">
        <v>0</v>
      </c>
      <c r="CC1390">
        <v>7.5199999000000003E-2</v>
      </c>
      <c r="CE1390">
        <v>4.9800001000000003E-2</v>
      </c>
      <c r="CG1390">
        <v>7.2599999999999998E-2</v>
      </c>
      <c r="CS1390">
        <v>0</v>
      </c>
      <c r="CT1390">
        <v>0</v>
      </c>
      <c r="CU1390">
        <v>0</v>
      </c>
      <c r="CV1390">
        <v>0.2228</v>
      </c>
      <c r="CW1390">
        <v>0.2228</v>
      </c>
      <c r="CX1390">
        <v>0</v>
      </c>
      <c r="CY1390">
        <v>0.51969999</v>
      </c>
      <c r="CZ1390">
        <v>0.51969999</v>
      </c>
      <c r="DA1390">
        <v>0</v>
      </c>
      <c r="DB1390">
        <v>0</v>
      </c>
      <c r="DC1390">
        <v>0.12039999999999999</v>
      </c>
      <c r="DD1390">
        <v>0</v>
      </c>
      <c r="DE1390">
        <v>0.1371</v>
      </c>
      <c r="DF1390">
        <v>2003</v>
      </c>
      <c r="DG1390">
        <v>0.10609999000000001</v>
      </c>
      <c r="DH1390">
        <v>5.9999998999999998E-2</v>
      </c>
      <c r="DI1390">
        <v>4.6100002000000001E-2</v>
      </c>
      <c r="DJ1390">
        <v>7.5500003999999996E-2</v>
      </c>
      <c r="DK1390">
        <v>0.13550000000000001</v>
      </c>
      <c r="DR1390">
        <v>0</v>
      </c>
      <c r="DS1390">
        <v>0</v>
      </c>
      <c r="DT1390">
        <v>0</v>
      </c>
      <c r="DU1390">
        <v>0</v>
      </c>
      <c r="DV1390">
        <v>191494</v>
      </c>
      <c r="DW1390">
        <v>6017537</v>
      </c>
      <c r="DZ1390">
        <v>31.423999999999999</v>
      </c>
      <c r="EA1390">
        <v>138434</v>
      </c>
      <c r="EC1390">
        <v>74054</v>
      </c>
      <c r="ED1390">
        <v>1085634</v>
      </c>
      <c r="EF1390">
        <v>14.66</v>
      </c>
      <c r="EG1390">
        <v>59586</v>
      </c>
      <c r="EH1390">
        <v>945711.38</v>
      </c>
      <c r="EJ1390">
        <v>15.871</v>
      </c>
      <c r="EN1390">
        <v>8516</v>
      </c>
      <c r="EO1390">
        <v>88250.062999999995</v>
      </c>
      <c r="EP1390">
        <v>5952</v>
      </c>
      <c r="ES1390">
        <v>0</v>
      </c>
      <c r="EV1390">
        <v>403982</v>
      </c>
      <c r="EW1390">
        <v>0</v>
      </c>
      <c r="EX1390">
        <v>0</v>
      </c>
      <c r="FB1390">
        <v>10367913</v>
      </c>
      <c r="FP1390">
        <v>435072</v>
      </c>
      <c r="FQ1390">
        <v>491329</v>
      </c>
      <c r="FV1390">
        <v>3</v>
      </c>
      <c r="FW1390">
        <v>926404</v>
      </c>
      <c r="FX1390">
        <v>442639</v>
      </c>
      <c r="GB1390">
        <v>855280</v>
      </c>
      <c r="GL1390">
        <v>-9577</v>
      </c>
      <c r="GM1390">
        <v>88545</v>
      </c>
      <c r="GN1390">
        <v>-82890</v>
      </c>
      <c r="GP1390">
        <v>3518</v>
      </c>
      <c r="GQ1390">
        <v>2223919</v>
      </c>
      <c r="GR1390">
        <v>-924240</v>
      </c>
      <c r="GS1390">
        <v>-864235</v>
      </c>
      <c r="GZ1390">
        <v>-60005</v>
      </c>
      <c r="HA1390">
        <v>-68894</v>
      </c>
      <c r="HB1390">
        <v>-13154</v>
      </c>
      <c r="HC1390">
        <v>-107</v>
      </c>
      <c r="HD1390">
        <v>-14963</v>
      </c>
      <c r="HE1390">
        <v>-1021358</v>
      </c>
      <c r="HG1390">
        <v>18689840</v>
      </c>
    </row>
    <row r="1391" spans="1:215" x14ac:dyDescent="0.25">
      <c r="A1391">
        <v>100</v>
      </c>
      <c r="B1391" t="s">
        <v>1223</v>
      </c>
      <c r="C1391">
        <v>2002</v>
      </c>
      <c r="E1391" t="s">
        <v>1224</v>
      </c>
      <c r="F1391">
        <v>1945</v>
      </c>
      <c r="G1391">
        <v>0</v>
      </c>
      <c r="I1391">
        <v>0</v>
      </c>
      <c r="J1391" t="s">
        <v>1221</v>
      </c>
      <c r="K1391" t="s">
        <v>1222</v>
      </c>
      <c r="L1391" t="s">
        <v>1222</v>
      </c>
      <c r="M1391">
        <v>1</v>
      </c>
      <c r="N1391" t="s">
        <v>615</v>
      </c>
      <c r="O1391">
        <v>1</v>
      </c>
      <c r="P1391" t="s">
        <v>616</v>
      </c>
      <c r="Q1391" t="s">
        <v>626</v>
      </c>
      <c r="R1391">
        <v>2</v>
      </c>
      <c r="S1391">
        <v>1</v>
      </c>
      <c r="T1391" s="60">
        <v>37437</v>
      </c>
      <c r="U1391" s="60">
        <v>37438</v>
      </c>
      <c r="V1391" s="60">
        <v>37438</v>
      </c>
      <c r="W1391" t="s">
        <v>201</v>
      </c>
      <c r="X1391" t="s">
        <v>714</v>
      </c>
      <c r="Y1391" t="s">
        <v>619</v>
      </c>
      <c r="Z1391">
        <v>3.7500000999999998E-2</v>
      </c>
      <c r="AA1391">
        <v>7.2499997999999996E-2</v>
      </c>
      <c r="AB1391">
        <v>1</v>
      </c>
      <c r="AC1391">
        <v>0</v>
      </c>
      <c r="AD1391">
        <v>5</v>
      </c>
      <c r="AE1391">
        <v>1</v>
      </c>
      <c r="AF1391">
        <v>1</v>
      </c>
      <c r="AG1391">
        <v>21</v>
      </c>
      <c r="BP1391" s="60">
        <v>37438</v>
      </c>
      <c r="BQ1391">
        <v>19298174</v>
      </c>
      <c r="BR1391">
        <v>22446574</v>
      </c>
      <c r="BS1391">
        <v>0.86000001000000004</v>
      </c>
      <c r="BT1391">
        <v>3148400</v>
      </c>
      <c r="BV1391">
        <v>6147712</v>
      </c>
      <c r="BW1391">
        <v>509044</v>
      </c>
      <c r="BX1391">
        <v>1</v>
      </c>
      <c r="BY1391">
        <v>0</v>
      </c>
      <c r="BZ1391">
        <v>0</v>
      </c>
      <c r="CA1391">
        <v>0</v>
      </c>
      <c r="CC1391">
        <v>9.2999999999999992E-3</v>
      </c>
      <c r="CE1391">
        <v>4.3400001000000001E-2</v>
      </c>
      <c r="CG1391">
        <v>5.5300001000000001E-2</v>
      </c>
      <c r="CS1391">
        <v>0</v>
      </c>
      <c r="CT1391">
        <v>0</v>
      </c>
      <c r="CU1391">
        <v>0</v>
      </c>
      <c r="CV1391">
        <v>0.26809999000000001</v>
      </c>
      <c r="CW1391">
        <v>0.26809999000000001</v>
      </c>
      <c r="CX1391">
        <v>0</v>
      </c>
      <c r="CY1391">
        <v>0.46929999999999999</v>
      </c>
      <c r="CZ1391">
        <v>0.46929999999999999</v>
      </c>
      <c r="DA1391">
        <v>0</v>
      </c>
      <c r="DB1391">
        <v>0</v>
      </c>
      <c r="DC1391">
        <v>0.1371</v>
      </c>
      <c r="DD1391">
        <v>0</v>
      </c>
      <c r="DE1391">
        <v>0.12550001</v>
      </c>
      <c r="DF1391">
        <v>2004</v>
      </c>
      <c r="DG1391">
        <v>0.10609999000000001</v>
      </c>
      <c r="DH1391">
        <v>5.9999998999999998E-2</v>
      </c>
      <c r="DI1391">
        <v>4.6100002000000001E-2</v>
      </c>
      <c r="DJ1391">
        <v>7.5500003999999996E-2</v>
      </c>
      <c r="DK1391">
        <v>0.13550000000000001</v>
      </c>
      <c r="DR1391">
        <v>0</v>
      </c>
      <c r="DS1391">
        <v>0</v>
      </c>
      <c r="DT1391">
        <v>0</v>
      </c>
      <c r="DU1391">
        <v>0</v>
      </c>
      <c r="DV1391">
        <v>189166</v>
      </c>
      <c r="DW1391">
        <v>6147712</v>
      </c>
      <c r="DX1391">
        <v>44</v>
      </c>
      <c r="DY1391">
        <v>10</v>
      </c>
      <c r="DZ1391">
        <v>32.499001</v>
      </c>
      <c r="EA1391">
        <v>141313</v>
      </c>
      <c r="EC1391">
        <v>79064</v>
      </c>
      <c r="ED1391">
        <v>1201180</v>
      </c>
      <c r="EF1391">
        <v>15.193</v>
      </c>
      <c r="EG1391">
        <v>63898</v>
      </c>
      <c r="EH1391">
        <v>1051344.8</v>
      </c>
      <c r="EJ1391">
        <v>16.452998999999998</v>
      </c>
      <c r="EN1391">
        <v>8987</v>
      </c>
      <c r="EO1391">
        <v>95053.327999999994</v>
      </c>
      <c r="EP1391">
        <v>6179</v>
      </c>
      <c r="ES1391">
        <v>0</v>
      </c>
      <c r="EV1391">
        <v>409543</v>
      </c>
      <c r="EW1391">
        <v>0</v>
      </c>
      <c r="EX1391">
        <v>0</v>
      </c>
      <c r="FB1391">
        <v>11600395</v>
      </c>
      <c r="FP1391">
        <v>413850</v>
      </c>
      <c r="FQ1391">
        <v>509044</v>
      </c>
      <c r="FV1391">
        <v>55</v>
      </c>
      <c r="FW1391">
        <v>922949</v>
      </c>
      <c r="FX1391">
        <v>-610461</v>
      </c>
      <c r="GB1391">
        <v>785536</v>
      </c>
      <c r="GL1391">
        <v>-12986</v>
      </c>
      <c r="GM1391">
        <v>51503</v>
      </c>
      <c r="GN1391">
        <v>-43308</v>
      </c>
      <c r="GP1391">
        <v>3141</v>
      </c>
      <c r="GQ1391">
        <v>1096374</v>
      </c>
      <c r="GR1391">
        <v>-1153538</v>
      </c>
      <c r="GS1391">
        <v>-957114</v>
      </c>
      <c r="GZ1391">
        <v>-196424</v>
      </c>
      <c r="HA1391">
        <v>-63936</v>
      </c>
      <c r="HB1391">
        <v>-12699</v>
      </c>
      <c r="HC1391">
        <v>-107</v>
      </c>
      <c r="HD1391">
        <v>-15596</v>
      </c>
      <c r="HE1391">
        <v>-1245876</v>
      </c>
      <c r="HG1391">
        <v>18540340</v>
      </c>
    </row>
    <row r="1392" spans="1:215" x14ac:dyDescent="0.25">
      <c r="A1392">
        <v>100</v>
      </c>
      <c r="B1392" t="s">
        <v>1223</v>
      </c>
      <c r="C1392">
        <v>2003</v>
      </c>
      <c r="E1392" t="s">
        <v>1224</v>
      </c>
      <c r="F1392">
        <v>1945</v>
      </c>
      <c r="G1392">
        <v>0</v>
      </c>
      <c r="I1392">
        <v>0</v>
      </c>
      <c r="J1392" t="s">
        <v>1221</v>
      </c>
      <c r="K1392" t="s">
        <v>1222</v>
      </c>
      <c r="L1392" t="s">
        <v>1222</v>
      </c>
      <c r="M1392">
        <v>1</v>
      </c>
      <c r="N1392" t="s">
        <v>615</v>
      </c>
      <c r="O1392">
        <v>1</v>
      </c>
      <c r="P1392" t="s">
        <v>616</v>
      </c>
      <c r="Q1392" t="s">
        <v>626</v>
      </c>
      <c r="R1392">
        <v>2</v>
      </c>
      <c r="S1392">
        <v>1</v>
      </c>
      <c r="T1392" s="60">
        <v>37802</v>
      </c>
      <c r="U1392" s="60">
        <v>37803</v>
      </c>
      <c r="V1392" s="60">
        <v>37803</v>
      </c>
      <c r="W1392" t="s">
        <v>201</v>
      </c>
      <c r="X1392" t="s">
        <v>714</v>
      </c>
      <c r="Y1392" t="s">
        <v>619</v>
      </c>
      <c r="Z1392">
        <v>2.9999998999999999E-2</v>
      </c>
      <c r="AA1392">
        <v>7.2499997999999996E-2</v>
      </c>
      <c r="AB1392">
        <v>1</v>
      </c>
      <c r="AC1392">
        <v>0</v>
      </c>
      <c r="AD1392">
        <v>5</v>
      </c>
      <c r="AE1392">
        <v>1</v>
      </c>
      <c r="AF1392">
        <v>1</v>
      </c>
      <c r="AG1392">
        <v>25</v>
      </c>
      <c r="BP1392" s="60">
        <v>37803</v>
      </c>
      <c r="BQ1392">
        <v>20197936</v>
      </c>
      <c r="BR1392">
        <v>24398932</v>
      </c>
      <c r="BS1392">
        <v>0.82800001000000001</v>
      </c>
      <c r="BT1392">
        <v>4200995</v>
      </c>
      <c r="BV1392">
        <v>6240768</v>
      </c>
      <c r="BW1392">
        <v>512345</v>
      </c>
      <c r="BX1392">
        <v>1</v>
      </c>
      <c r="BY1392">
        <v>0</v>
      </c>
      <c r="BZ1392">
        <v>0</v>
      </c>
      <c r="CA1392">
        <v>0</v>
      </c>
      <c r="CC1392">
        <v>8.9799992999999995E-2</v>
      </c>
      <c r="CE1392">
        <v>5.7500001000000002E-2</v>
      </c>
      <c r="CG1392">
        <v>4.8899997000000001E-2</v>
      </c>
      <c r="CS1392">
        <v>0</v>
      </c>
      <c r="CT1392">
        <v>0</v>
      </c>
      <c r="CU1392">
        <v>0</v>
      </c>
      <c r="CV1392">
        <v>0.35220000000000001</v>
      </c>
      <c r="CW1392">
        <v>0.35220000000000001</v>
      </c>
      <c r="CX1392">
        <v>0</v>
      </c>
      <c r="CY1392">
        <v>0.41020000000000001</v>
      </c>
      <c r="CZ1392">
        <v>0.41020000000000001</v>
      </c>
      <c r="DA1392">
        <v>0</v>
      </c>
      <c r="DB1392">
        <v>0</v>
      </c>
      <c r="DC1392">
        <v>0.1208</v>
      </c>
      <c r="DD1392">
        <v>0</v>
      </c>
      <c r="DE1392">
        <v>0.1168</v>
      </c>
      <c r="DF1392">
        <v>2005</v>
      </c>
      <c r="DG1392">
        <v>0.1031</v>
      </c>
      <c r="DH1392">
        <v>5.9999998999999998E-2</v>
      </c>
      <c r="DI1392">
        <v>4.3099999E-2</v>
      </c>
      <c r="DJ1392">
        <v>7.5500003999999996E-2</v>
      </c>
      <c r="DK1392">
        <v>0.13550000000000001</v>
      </c>
      <c r="DR1392">
        <v>0</v>
      </c>
      <c r="DS1392">
        <v>0</v>
      </c>
      <c r="DT1392">
        <v>0</v>
      </c>
      <c r="DU1392">
        <v>0</v>
      </c>
      <c r="DV1392">
        <v>185538</v>
      </c>
      <c r="DW1392">
        <v>6240768</v>
      </c>
      <c r="DX1392">
        <v>44</v>
      </c>
      <c r="DY1392">
        <v>10</v>
      </c>
      <c r="DZ1392">
        <v>33.636001999999998</v>
      </c>
      <c r="EA1392">
        <v>142245</v>
      </c>
      <c r="EC1392">
        <v>84420</v>
      </c>
      <c r="ED1392">
        <v>1337385</v>
      </c>
      <c r="EF1392">
        <v>15.842000000000001</v>
      </c>
      <c r="EG1392">
        <v>68569</v>
      </c>
      <c r="EH1392">
        <v>1176577.1000000001</v>
      </c>
      <c r="EJ1392">
        <v>17.158999999999999</v>
      </c>
      <c r="EN1392">
        <v>9424</v>
      </c>
      <c r="EO1392">
        <v>102128.86</v>
      </c>
      <c r="EP1392">
        <v>6427</v>
      </c>
      <c r="ES1392">
        <v>0</v>
      </c>
      <c r="EV1392">
        <v>412203</v>
      </c>
      <c r="EW1392">
        <v>0</v>
      </c>
      <c r="EX1392">
        <v>0</v>
      </c>
      <c r="FB1392">
        <v>13240368</v>
      </c>
      <c r="FP1392">
        <v>408325</v>
      </c>
      <c r="FQ1392">
        <v>512345</v>
      </c>
      <c r="FW1392">
        <v>920670</v>
      </c>
      <c r="FX1392">
        <v>926804</v>
      </c>
      <c r="GB1392">
        <v>735974</v>
      </c>
      <c r="GL1392">
        <v>-16776</v>
      </c>
      <c r="GM1392">
        <v>58898</v>
      </c>
      <c r="GN1392">
        <v>-42119</v>
      </c>
      <c r="GP1392">
        <v>2722</v>
      </c>
      <c r="GQ1392">
        <v>2586173</v>
      </c>
      <c r="GR1392">
        <v>-1266348</v>
      </c>
      <c r="GS1392">
        <v>-1022993</v>
      </c>
      <c r="GZ1392">
        <v>-243355</v>
      </c>
      <c r="HA1392">
        <v>-60133</v>
      </c>
      <c r="HB1392">
        <v>-12815</v>
      </c>
      <c r="HC1392">
        <v>-107</v>
      </c>
      <c r="HD1392">
        <v>-16284</v>
      </c>
      <c r="HE1392">
        <v>-1355687</v>
      </c>
      <c r="HG1392">
        <v>19770824</v>
      </c>
    </row>
    <row r="1393" spans="1:215" x14ac:dyDescent="0.25">
      <c r="A1393">
        <v>100</v>
      </c>
      <c r="B1393" t="s">
        <v>1223</v>
      </c>
      <c r="C1393">
        <v>2004</v>
      </c>
      <c r="E1393" t="s">
        <v>1224</v>
      </c>
      <c r="F1393">
        <v>1945</v>
      </c>
      <c r="G1393">
        <v>0</v>
      </c>
      <c r="I1393">
        <v>0</v>
      </c>
      <c r="J1393" t="s">
        <v>1221</v>
      </c>
      <c r="K1393" t="s">
        <v>1222</v>
      </c>
      <c r="L1393" t="s">
        <v>1222</v>
      </c>
      <c r="M1393">
        <v>1</v>
      </c>
      <c r="N1393" t="s">
        <v>615</v>
      </c>
      <c r="O1393">
        <v>1</v>
      </c>
      <c r="P1393" t="s">
        <v>616</v>
      </c>
      <c r="Q1393" t="s">
        <v>626</v>
      </c>
      <c r="R1393">
        <v>2</v>
      </c>
      <c r="S1393">
        <v>1</v>
      </c>
      <c r="T1393" s="60">
        <v>38168</v>
      </c>
      <c r="U1393" s="60">
        <v>38169</v>
      </c>
      <c r="V1393" s="60">
        <v>38169</v>
      </c>
      <c r="W1393" t="s">
        <v>201</v>
      </c>
      <c r="X1393" t="s">
        <v>714</v>
      </c>
      <c r="Y1393" t="s">
        <v>619</v>
      </c>
      <c r="Z1393">
        <v>2.9999998999999999E-2</v>
      </c>
      <c r="AA1393">
        <v>7.2499997999999996E-2</v>
      </c>
      <c r="AB1393">
        <v>1</v>
      </c>
      <c r="AC1393">
        <v>0</v>
      </c>
      <c r="AD1393">
        <v>5</v>
      </c>
      <c r="AE1393">
        <v>1</v>
      </c>
      <c r="AF1393">
        <v>1</v>
      </c>
      <c r="AG1393">
        <v>27</v>
      </c>
      <c r="BP1393" s="60">
        <v>38169</v>
      </c>
      <c r="BQ1393">
        <v>20862660</v>
      </c>
      <c r="BR1393">
        <v>25977852</v>
      </c>
      <c r="BS1393">
        <v>0.80300002999999998</v>
      </c>
      <c r="BT1393">
        <v>5115193</v>
      </c>
      <c r="BV1393">
        <v>6180599</v>
      </c>
      <c r="BW1393">
        <v>515996</v>
      </c>
      <c r="BX1393">
        <v>1</v>
      </c>
      <c r="BY1393">
        <v>0</v>
      </c>
      <c r="BZ1393">
        <v>0</v>
      </c>
      <c r="CA1393">
        <v>0</v>
      </c>
      <c r="CC1393">
        <v>8.7899997999999993E-2</v>
      </c>
      <c r="CE1393">
        <v>6.1600000000000002E-2</v>
      </c>
      <c r="CG1393">
        <v>6.0700003000000002E-2</v>
      </c>
      <c r="CJ1393">
        <v>7.6399996999999997E-2</v>
      </c>
      <c r="CS1393">
        <v>0</v>
      </c>
      <c r="CT1393">
        <v>0</v>
      </c>
      <c r="CU1393">
        <v>0</v>
      </c>
      <c r="CV1393">
        <v>0.42750000999999999</v>
      </c>
      <c r="CW1393">
        <v>0.42750000999999999</v>
      </c>
      <c r="CX1393">
        <v>0</v>
      </c>
      <c r="CY1393">
        <v>0.33720001999999999</v>
      </c>
      <c r="CZ1393">
        <v>0.33720001999999999</v>
      </c>
      <c r="DA1393">
        <v>0</v>
      </c>
      <c r="DB1393">
        <v>0</v>
      </c>
      <c r="DC1393">
        <v>0.13930000000000001</v>
      </c>
      <c r="DD1393">
        <v>0</v>
      </c>
      <c r="DE1393">
        <v>9.6000001000000001E-2</v>
      </c>
      <c r="DF1393">
        <v>2006</v>
      </c>
      <c r="DG1393">
        <v>9.8000005000000001E-2</v>
      </c>
      <c r="DH1393">
        <v>5.9999998999999998E-2</v>
      </c>
      <c r="DI1393">
        <v>3.7999999E-2</v>
      </c>
      <c r="DJ1393">
        <v>7.6999999999999999E-2</v>
      </c>
      <c r="DK1393">
        <v>0.13699998999999999</v>
      </c>
      <c r="DR1393">
        <v>0</v>
      </c>
      <c r="DS1393">
        <v>0</v>
      </c>
      <c r="DT1393">
        <v>0</v>
      </c>
      <c r="DU1393">
        <v>0</v>
      </c>
      <c r="DV1393">
        <v>181827</v>
      </c>
      <c r="DW1393">
        <v>6180599</v>
      </c>
      <c r="DX1393">
        <v>44</v>
      </c>
      <c r="DY1393">
        <v>10</v>
      </c>
      <c r="DZ1393">
        <v>33.992001000000002</v>
      </c>
      <c r="EA1393">
        <v>146718</v>
      </c>
      <c r="EC1393">
        <v>89607</v>
      </c>
      <c r="ED1393">
        <v>1466206</v>
      </c>
      <c r="EF1393">
        <v>16.363001000000001</v>
      </c>
      <c r="EG1393">
        <v>73249</v>
      </c>
      <c r="EH1393">
        <v>1296263.6000000001</v>
      </c>
      <c r="EJ1393">
        <v>17.697001</v>
      </c>
      <c r="EN1393">
        <v>9819</v>
      </c>
      <c r="EO1393">
        <v>108765.33</v>
      </c>
      <c r="EP1393">
        <v>6539</v>
      </c>
      <c r="ES1393">
        <v>0</v>
      </c>
      <c r="EV1393">
        <v>418152</v>
      </c>
      <c r="EW1393">
        <v>0</v>
      </c>
      <c r="EX1393">
        <v>0</v>
      </c>
      <c r="FB1393">
        <v>14184765</v>
      </c>
      <c r="FP1393">
        <v>414898</v>
      </c>
      <c r="FQ1393">
        <v>515996</v>
      </c>
      <c r="FW1393">
        <v>930894</v>
      </c>
      <c r="FX1393">
        <v>1137034</v>
      </c>
      <c r="GB1393">
        <v>628290</v>
      </c>
      <c r="GL1393">
        <v>-20620</v>
      </c>
      <c r="GM1393">
        <v>50989</v>
      </c>
      <c r="GN1393">
        <v>-36007</v>
      </c>
      <c r="GP1393">
        <v>2397</v>
      </c>
      <c r="GQ1393">
        <v>2692977</v>
      </c>
      <c r="GR1393">
        <v>-1405958</v>
      </c>
      <c r="GS1393">
        <v>-1103336</v>
      </c>
      <c r="GZ1393">
        <v>-302622</v>
      </c>
      <c r="HA1393">
        <v>-66505</v>
      </c>
      <c r="HB1393">
        <v>-13641</v>
      </c>
      <c r="HC1393">
        <v>-107</v>
      </c>
      <c r="HD1393">
        <v>-16192</v>
      </c>
      <c r="HE1393">
        <v>-1502403</v>
      </c>
      <c r="HG1393">
        <v>20961400</v>
      </c>
    </row>
    <row r="1394" spans="1:215" x14ac:dyDescent="0.25">
      <c r="A1394">
        <v>100</v>
      </c>
      <c r="B1394" t="s">
        <v>1223</v>
      </c>
      <c r="C1394">
        <v>2005</v>
      </c>
      <c r="E1394" t="s">
        <v>1224</v>
      </c>
      <c r="F1394">
        <v>1945</v>
      </c>
      <c r="G1394">
        <v>0</v>
      </c>
      <c r="I1394">
        <v>0</v>
      </c>
      <c r="J1394" t="s">
        <v>1221</v>
      </c>
      <c r="K1394" t="s">
        <v>1222</v>
      </c>
      <c r="L1394" t="s">
        <v>1222</v>
      </c>
      <c r="M1394">
        <v>1</v>
      </c>
      <c r="N1394" t="s">
        <v>615</v>
      </c>
      <c r="O1394">
        <v>1</v>
      </c>
      <c r="P1394" t="s">
        <v>616</v>
      </c>
      <c r="Q1394" t="s">
        <v>626</v>
      </c>
      <c r="R1394">
        <v>2</v>
      </c>
      <c r="S1394">
        <v>1</v>
      </c>
      <c r="T1394" s="60">
        <v>38533</v>
      </c>
      <c r="U1394" s="60">
        <v>38534</v>
      </c>
      <c r="V1394" s="60">
        <v>38534</v>
      </c>
      <c r="W1394" t="s">
        <v>201</v>
      </c>
      <c r="X1394" t="s">
        <v>714</v>
      </c>
      <c r="Y1394" t="s">
        <v>619</v>
      </c>
      <c r="Z1394">
        <v>2.9999998999999999E-2</v>
      </c>
      <c r="AA1394">
        <v>7.2499997999999996E-2</v>
      </c>
      <c r="AB1394">
        <v>1</v>
      </c>
      <c r="AC1394">
        <v>0</v>
      </c>
      <c r="AD1394">
        <v>5</v>
      </c>
      <c r="AE1394">
        <v>1</v>
      </c>
      <c r="AF1394">
        <v>1</v>
      </c>
      <c r="AG1394">
        <v>30</v>
      </c>
      <c r="BP1394" s="60">
        <v>38534</v>
      </c>
      <c r="BQ1394">
        <v>21625510</v>
      </c>
      <c r="BR1394">
        <v>30217472</v>
      </c>
      <c r="BS1394">
        <v>0.71599995999999999</v>
      </c>
      <c r="BT1394">
        <v>8591961</v>
      </c>
      <c r="BV1394">
        <v>6356489</v>
      </c>
      <c r="BW1394">
        <v>538809</v>
      </c>
      <c r="BX1394">
        <v>1</v>
      </c>
      <c r="BY1394">
        <v>0</v>
      </c>
      <c r="BZ1394">
        <v>0</v>
      </c>
      <c r="CA1394">
        <v>0</v>
      </c>
      <c r="CC1394">
        <v>7.0300004999999999E-2</v>
      </c>
      <c r="CE1394">
        <v>8.2800000999999998E-2</v>
      </c>
      <c r="CG1394">
        <v>6.5300002999999995E-2</v>
      </c>
      <c r="CJ1394">
        <v>6.8800001999999999E-2</v>
      </c>
      <c r="CS1394">
        <v>0</v>
      </c>
      <c r="CT1394">
        <v>0</v>
      </c>
      <c r="CU1394">
        <v>0</v>
      </c>
      <c r="CV1394">
        <v>0.43369999999999997</v>
      </c>
      <c r="CW1394">
        <v>0.43369999999999997</v>
      </c>
      <c r="CX1394">
        <v>0</v>
      </c>
      <c r="CY1394">
        <v>0.36320001000000002</v>
      </c>
      <c r="CZ1394">
        <v>0.36320001000000002</v>
      </c>
      <c r="DA1394">
        <v>0</v>
      </c>
      <c r="DB1394">
        <v>0</v>
      </c>
      <c r="DC1394">
        <v>0.1212</v>
      </c>
      <c r="DD1394">
        <v>0</v>
      </c>
      <c r="DE1394">
        <v>8.0899999E-2</v>
      </c>
      <c r="DF1394">
        <v>2007</v>
      </c>
      <c r="DG1394">
        <v>0.10479999</v>
      </c>
      <c r="DH1394">
        <v>6.25E-2</v>
      </c>
      <c r="DI1394">
        <v>4.2300000999999997E-2</v>
      </c>
      <c r="DJ1394">
        <v>7.6999999999999999E-2</v>
      </c>
      <c r="DK1394">
        <v>0.13949998999999999</v>
      </c>
      <c r="DR1394">
        <v>0</v>
      </c>
      <c r="DS1394">
        <v>0</v>
      </c>
      <c r="DT1394">
        <v>0</v>
      </c>
      <c r="DU1394">
        <v>0</v>
      </c>
      <c r="DV1394">
        <v>181022</v>
      </c>
      <c r="DW1394">
        <v>6356489</v>
      </c>
      <c r="DX1394">
        <v>44</v>
      </c>
      <c r="DY1394">
        <v>10</v>
      </c>
      <c r="DZ1394">
        <v>35.113998000000002</v>
      </c>
      <c r="EA1394">
        <v>148888</v>
      </c>
      <c r="EC1394">
        <v>94667</v>
      </c>
      <c r="ED1394">
        <v>1610417</v>
      </c>
      <c r="EF1394">
        <v>17.010999999999999</v>
      </c>
      <c r="EG1394">
        <v>77758</v>
      </c>
      <c r="EH1394">
        <v>1427494.4</v>
      </c>
      <c r="EJ1394">
        <v>18.358000000000001</v>
      </c>
      <c r="EN1394">
        <v>10164</v>
      </c>
      <c r="EO1394">
        <v>117386.34</v>
      </c>
      <c r="EP1394">
        <v>6745</v>
      </c>
      <c r="ES1394">
        <v>0</v>
      </c>
      <c r="EV1394">
        <v>424577</v>
      </c>
      <c r="EW1394">
        <v>0</v>
      </c>
      <c r="EX1394">
        <v>0</v>
      </c>
      <c r="FB1394">
        <v>16891954</v>
      </c>
      <c r="FP1394">
        <v>433252</v>
      </c>
      <c r="FQ1394">
        <v>538809</v>
      </c>
      <c r="FW1394">
        <v>972061</v>
      </c>
      <c r="FX1394">
        <v>915907</v>
      </c>
      <c r="GB1394">
        <v>592013</v>
      </c>
      <c r="GL1394">
        <v>-19878</v>
      </c>
      <c r="GM1394">
        <v>75142</v>
      </c>
      <c r="GN1394">
        <v>-66297</v>
      </c>
      <c r="GP1394">
        <v>1984</v>
      </c>
      <c r="GQ1394">
        <v>2470932</v>
      </c>
      <c r="GR1394">
        <v>-1514219</v>
      </c>
      <c r="GS1394">
        <v>-1173459</v>
      </c>
      <c r="GZ1394">
        <v>-340760</v>
      </c>
      <c r="HA1394">
        <v>-67434</v>
      </c>
      <c r="HB1394">
        <v>-14242</v>
      </c>
      <c r="HC1394">
        <v>-107</v>
      </c>
      <c r="HD1394">
        <v>-15846</v>
      </c>
      <c r="HE1394">
        <v>-1611848</v>
      </c>
      <c r="HG1394">
        <v>21820484</v>
      </c>
    </row>
    <row r="1395" spans="1:215" x14ac:dyDescent="0.25">
      <c r="A1395">
        <v>100</v>
      </c>
      <c r="B1395" t="s">
        <v>1223</v>
      </c>
      <c r="C1395">
        <v>2006</v>
      </c>
      <c r="E1395" t="s">
        <v>1224</v>
      </c>
      <c r="F1395">
        <v>1945</v>
      </c>
      <c r="G1395">
        <v>0</v>
      </c>
      <c r="I1395">
        <v>0</v>
      </c>
      <c r="J1395" t="s">
        <v>1221</v>
      </c>
      <c r="K1395" t="s">
        <v>1222</v>
      </c>
      <c r="L1395" t="s">
        <v>1222</v>
      </c>
      <c r="M1395">
        <v>1</v>
      </c>
      <c r="N1395" t="s">
        <v>615</v>
      </c>
      <c r="O1395">
        <v>1</v>
      </c>
      <c r="P1395" t="s">
        <v>616</v>
      </c>
      <c r="Q1395" t="s">
        <v>626</v>
      </c>
      <c r="R1395">
        <v>2</v>
      </c>
      <c r="S1395">
        <v>1</v>
      </c>
      <c r="T1395" s="60">
        <v>38898</v>
      </c>
      <c r="U1395" s="60">
        <v>38899</v>
      </c>
      <c r="V1395" s="60">
        <v>38899</v>
      </c>
      <c r="W1395" t="s">
        <v>201</v>
      </c>
      <c r="X1395" t="s">
        <v>714</v>
      </c>
      <c r="Y1395" t="s">
        <v>619</v>
      </c>
      <c r="Z1395">
        <v>2.9999998999999999E-2</v>
      </c>
      <c r="AA1395">
        <v>7.2499997999999996E-2</v>
      </c>
      <c r="AB1395">
        <v>1</v>
      </c>
      <c r="AC1395">
        <v>0</v>
      </c>
      <c r="AD1395">
        <v>5</v>
      </c>
      <c r="AE1395">
        <v>1</v>
      </c>
      <c r="AF1395">
        <v>1</v>
      </c>
      <c r="AG1395">
        <v>30</v>
      </c>
      <c r="BP1395" s="60">
        <v>38899</v>
      </c>
      <c r="BQ1395">
        <v>22293446</v>
      </c>
      <c r="BR1395">
        <v>32018520</v>
      </c>
      <c r="BS1395">
        <v>0.69599997999999996</v>
      </c>
      <c r="BT1395">
        <v>9725073</v>
      </c>
      <c r="BV1395">
        <v>6733379</v>
      </c>
      <c r="BW1395">
        <v>577468</v>
      </c>
      <c r="BX1395">
        <v>1</v>
      </c>
      <c r="BY1395">
        <v>0</v>
      </c>
      <c r="BZ1395">
        <v>0</v>
      </c>
      <c r="CA1395">
        <v>0</v>
      </c>
      <c r="CC1395">
        <v>5.1100000999999999E-2</v>
      </c>
      <c r="CE1395">
        <v>6.9600000999999995E-2</v>
      </c>
      <c r="CG1395">
        <v>6.1300001999999999E-2</v>
      </c>
      <c r="CJ1395">
        <v>6.8599998999999995E-2</v>
      </c>
      <c r="CS1395">
        <v>0</v>
      </c>
      <c r="CT1395">
        <v>0</v>
      </c>
      <c r="CU1395">
        <v>0</v>
      </c>
      <c r="CV1395">
        <v>0.52789998000000005</v>
      </c>
      <c r="CW1395">
        <v>0.52789998000000005</v>
      </c>
      <c r="CX1395">
        <v>0</v>
      </c>
      <c r="CY1395">
        <v>0.34339999999999998</v>
      </c>
      <c r="CZ1395">
        <v>0.34339999999999998</v>
      </c>
      <c r="DA1395">
        <v>0</v>
      </c>
      <c r="DB1395">
        <v>0</v>
      </c>
      <c r="DC1395">
        <v>6.1999999E-2</v>
      </c>
      <c r="DD1395">
        <v>0</v>
      </c>
      <c r="DE1395">
        <v>6.6700003999999993E-2</v>
      </c>
      <c r="DF1395">
        <v>2008</v>
      </c>
      <c r="DG1395">
        <v>0.10640001</v>
      </c>
      <c r="DH1395">
        <v>6.4999998000000003E-2</v>
      </c>
      <c r="DI1395">
        <v>4.1399999999999999E-2</v>
      </c>
      <c r="DJ1395">
        <v>8.1999995000000006E-2</v>
      </c>
      <c r="DK1395">
        <v>0.14699999999999999</v>
      </c>
      <c r="DR1395">
        <v>0</v>
      </c>
      <c r="DS1395">
        <v>0</v>
      </c>
      <c r="DT1395">
        <v>0</v>
      </c>
      <c r="DU1395">
        <v>0</v>
      </c>
      <c r="DV1395">
        <v>184282</v>
      </c>
      <c r="DW1395">
        <v>6733379</v>
      </c>
      <c r="DX1395">
        <v>45</v>
      </c>
      <c r="DY1395">
        <v>10</v>
      </c>
      <c r="DZ1395">
        <v>36.537998000000002</v>
      </c>
      <c r="EA1395">
        <v>151510</v>
      </c>
      <c r="EC1395">
        <v>97205</v>
      </c>
      <c r="ED1395">
        <v>1704589</v>
      </c>
      <c r="EF1395">
        <v>17.535999</v>
      </c>
      <c r="EG1395">
        <v>79614</v>
      </c>
      <c r="EH1395">
        <v>1507078</v>
      </c>
      <c r="EJ1395">
        <v>18.93</v>
      </c>
      <c r="EN1395">
        <v>10615</v>
      </c>
      <c r="EO1395">
        <v>127074.24000000001</v>
      </c>
      <c r="EP1395">
        <v>6976</v>
      </c>
      <c r="ES1395">
        <v>0</v>
      </c>
      <c r="EV1395">
        <v>432997</v>
      </c>
      <c r="EW1395">
        <v>0</v>
      </c>
      <c r="EX1395">
        <v>0</v>
      </c>
      <c r="FB1395">
        <v>17800254</v>
      </c>
      <c r="FP1395">
        <v>498445</v>
      </c>
      <c r="FQ1395">
        <v>577468</v>
      </c>
      <c r="FW1395">
        <v>1075913</v>
      </c>
      <c r="FX1395">
        <v>519348</v>
      </c>
      <c r="GB1395">
        <v>632106</v>
      </c>
      <c r="GL1395">
        <v>-26458</v>
      </c>
      <c r="GM1395">
        <v>171278</v>
      </c>
      <c r="GN1395">
        <v>-161635</v>
      </c>
      <c r="GP1395">
        <v>1754</v>
      </c>
      <c r="GQ1395">
        <v>2212306</v>
      </c>
      <c r="GR1395">
        <v>-1639238</v>
      </c>
      <c r="GS1395">
        <v>-1316123</v>
      </c>
      <c r="GZ1395">
        <v>-323115</v>
      </c>
      <c r="HA1395">
        <v>-108569</v>
      </c>
      <c r="HB1395">
        <v>-15205</v>
      </c>
      <c r="HC1395">
        <v>-107</v>
      </c>
      <c r="HD1395">
        <v>-18108</v>
      </c>
      <c r="HE1395">
        <v>-1781227</v>
      </c>
      <c r="HG1395">
        <v>22251562</v>
      </c>
    </row>
    <row r="1396" spans="1:215" x14ac:dyDescent="0.25">
      <c r="A1396">
        <v>100</v>
      </c>
      <c r="B1396" t="s">
        <v>1223</v>
      </c>
      <c r="C1396">
        <v>2007</v>
      </c>
      <c r="E1396" t="s">
        <v>1224</v>
      </c>
      <c r="F1396">
        <v>1945</v>
      </c>
      <c r="G1396">
        <v>0</v>
      </c>
      <c r="I1396">
        <v>0</v>
      </c>
      <c r="J1396" t="s">
        <v>1221</v>
      </c>
      <c r="K1396" t="s">
        <v>1222</v>
      </c>
      <c r="L1396" t="s">
        <v>1222</v>
      </c>
      <c r="M1396">
        <v>1</v>
      </c>
      <c r="N1396" t="s">
        <v>615</v>
      </c>
      <c r="O1396">
        <v>1</v>
      </c>
      <c r="P1396" t="s">
        <v>616</v>
      </c>
      <c r="Q1396" t="s">
        <v>626</v>
      </c>
      <c r="R1396">
        <v>2</v>
      </c>
      <c r="S1396">
        <v>1</v>
      </c>
      <c r="T1396" s="60">
        <v>39263</v>
      </c>
      <c r="U1396" s="60">
        <v>39264</v>
      </c>
      <c r="V1396" s="60">
        <v>39264</v>
      </c>
      <c r="W1396" t="s">
        <v>201</v>
      </c>
      <c r="X1396" t="s">
        <v>714</v>
      </c>
      <c r="Y1396" t="s">
        <v>619</v>
      </c>
      <c r="Z1396">
        <v>2.9999998999999999E-2</v>
      </c>
      <c r="AA1396">
        <v>7.2499997999999996E-2</v>
      </c>
      <c r="AB1396">
        <v>1</v>
      </c>
      <c r="AC1396">
        <v>0</v>
      </c>
      <c r="AD1396">
        <v>5</v>
      </c>
      <c r="AE1396">
        <v>1</v>
      </c>
      <c r="AF1396">
        <v>1</v>
      </c>
      <c r="AG1396">
        <v>29</v>
      </c>
      <c r="BP1396" s="60">
        <v>39264</v>
      </c>
      <c r="BQ1396">
        <v>23541438</v>
      </c>
      <c r="BR1396">
        <v>33766680</v>
      </c>
      <c r="BS1396">
        <v>0.69699997000000002</v>
      </c>
      <c r="BT1396">
        <v>10225240</v>
      </c>
      <c r="BV1396">
        <v>7093181</v>
      </c>
      <c r="BW1396">
        <v>644350</v>
      </c>
      <c r="BX1396">
        <v>1</v>
      </c>
      <c r="BY1396">
        <v>0</v>
      </c>
      <c r="BZ1396">
        <v>0</v>
      </c>
      <c r="CA1396">
        <v>0</v>
      </c>
      <c r="CC1396">
        <v>0.13350001</v>
      </c>
      <c r="CE1396">
        <v>8.6199998999999999E-2</v>
      </c>
      <c r="CG1396">
        <v>8.8399999000000007E-2</v>
      </c>
      <c r="CJ1396">
        <v>7.0199996000000001E-2</v>
      </c>
      <c r="CS1396">
        <v>0</v>
      </c>
      <c r="CT1396">
        <v>0</v>
      </c>
      <c r="CU1396">
        <v>0</v>
      </c>
      <c r="CV1396">
        <v>0.47089999999999999</v>
      </c>
      <c r="CW1396">
        <v>0.47089999999999999</v>
      </c>
      <c r="CX1396">
        <v>0</v>
      </c>
      <c r="CY1396">
        <v>0.30620000000000003</v>
      </c>
      <c r="CZ1396">
        <v>0.30620000000000003</v>
      </c>
      <c r="DA1396">
        <v>0</v>
      </c>
      <c r="DB1396">
        <v>0</v>
      </c>
      <c r="DC1396">
        <v>0.222</v>
      </c>
      <c r="DD1396">
        <v>0</v>
      </c>
      <c r="DE1396">
        <v>8.9999999999999998E-4</v>
      </c>
      <c r="DF1396">
        <v>2009</v>
      </c>
      <c r="DG1396">
        <v>0.1062</v>
      </c>
      <c r="DH1396">
        <v>6.4999998000000003E-2</v>
      </c>
      <c r="DI1396">
        <v>4.1199997000000002E-2</v>
      </c>
      <c r="DJ1396">
        <v>9.2100002E-2</v>
      </c>
      <c r="DK1396">
        <v>0.15710001000000001</v>
      </c>
      <c r="DR1396">
        <v>0</v>
      </c>
      <c r="DS1396">
        <v>0</v>
      </c>
      <c r="DT1396">
        <v>0</v>
      </c>
      <c r="DU1396">
        <v>0</v>
      </c>
      <c r="DV1396">
        <v>187968</v>
      </c>
      <c r="DW1396">
        <v>7093181</v>
      </c>
      <c r="DX1396">
        <v>45</v>
      </c>
      <c r="DY1396">
        <v>10</v>
      </c>
      <c r="DZ1396">
        <v>37.735999999999997</v>
      </c>
      <c r="EA1396">
        <v>153477</v>
      </c>
      <c r="EC1396">
        <v>100897</v>
      </c>
      <c r="ED1396">
        <v>1806420</v>
      </c>
      <c r="EF1396">
        <v>17.903998999999999</v>
      </c>
      <c r="EG1396">
        <v>82748</v>
      </c>
      <c r="EH1396">
        <v>1597764.8</v>
      </c>
      <c r="EJ1396">
        <v>19.309000000000001</v>
      </c>
      <c r="EN1396">
        <v>10947</v>
      </c>
      <c r="EO1396">
        <v>134221.92000000001</v>
      </c>
      <c r="EP1396">
        <v>7202</v>
      </c>
      <c r="ES1396">
        <v>0</v>
      </c>
      <c r="EV1396">
        <v>442342</v>
      </c>
      <c r="EW1396">
        <v>0</v>
      </c>
      <c r="EX1396">
        <v>0</v>
      </c>
      <c r="FB1396">
        <v>19084672</v>
      </c>
      <c r="FI1396">
        <v>24412196</v>
      </c>
      <c r="FP1396">
        <v>505122</v>
      </c>
      <c r="FQ1396">
        <v>644350</v>
      </c>
      <c r="FW1396">
        <v>1149472</v>
      </c>
      <c r="FX1396">
        <v>2306678</v>
      </c>
      <c r="GB1396">
        <v>714352</v>
      </c>
      <c r="GL1396">
        <v>-31988</v>
      </c>
      <c r="GM1396">
        <v>254471</v>
      </c>
      <c r="GN1396">
        <v>-244304</v>
      </c>
      <c r="GP1396">
        <v>1532</v>
      </c>
      <c r="GQ1396">
        <v>4150213</v>
      </c>
      <c r="GR1396">
        <v>-1747192</v>
      </c>
      <c r="GS1396">
        <v>-1505080</v>
      </c>
      <c r="GZ1396">
        <v>-242112</v>
      </c>
      <c r="HA1396">
        <v>-77212</v>
      </c>
      <c r="HB1396">
        <v>-16402</v>
      </c>
      <c r="HC1396">
        <v>-107</v>
      </c>
      <c r="HD1396">
        <v>-17693</v>
      </c>
      <c r="HE1396">
        <v>-1858606</v>
      </c>
      <c r="HG1396">
        <v>24543168</v>
      </c>
    </row>
    <row r="1397" spans="1:215" x14ac:dyDescent="0.25">
      <c r="A1397">
        <v>100</v>
      </c>
      <c r="B1397" t="s">
        <v>1223</v>
      </c>
      <c r="C1397">
        <v>2008</v>
      </c>
      <c r="E1397" t="s">
        <v>1224</v>
      </c>
      <c r="F1397">
        <v>1945</v>
      </c>
      <c r="G1397">
        <v>0</v>
      </c>
      <c r="I1397">
        <v>0</v>
      </c>
      <c r="J1397" t="s">
        <v>1221</v>
      </c>
      <c r="K1397" t="s">
        <v>1222</v>
      </c>
      <c r="L1397" t="s">
        <v>1222</v>
      </c>
      <c r="M1397">
        <v>1</v>
      </c>
      <c r="N1397" t="s">
        <v>615</v>
      </c>
      <c r="O1397">
        <v>1</v>
      </c>
      <c r="P1397" t="s">
        <v>616</v>
      </c>
      <c r="Q1397" t="s">
        <v>626</v>
      </c>
      <c r="R1397">
        <v>2</v>
      </c>
      <c r="S1397">
        <v>1</v>
      </c>
      <c r="T1397" s="60">
        <v>39629</v>
      </c>
      <c r="U1397" s="60">
        <v>39630</v>
      </c>
      <c r="V1397" s="60">
        <v>39630</v>
      </c>
      <c r="W1397" t="s">
        <v>201</v>
      </c>
      <c r="X1397" t="s">
        <v>963</v>
      </c>
      <c r="Y1397" t="s">
        <v>619</v>
      </c>
      <c r="Z1397">
        <v>2.9999998999999999E-2</v>
      </c>
      <c r="AA1397">
        <v>7.9999998000000003E-2</v>
      </c>
      <c r="AB1397">
        <v>1</v>
      </c>
      <c r="AC1397">
        <v>0</v>
      </c>
      <c r="AD1397">
        <v>10</v>
      </c>
      <c r="AE1397">
        <v>1</v>
      </c>
      <c r="AF1397">
        <v>1</v>
      </c>
      <c r="AG1397">
        <v>29</v>
      </c>
      <c r="BP1397" s="60">
        <v>39630</v>
      </c>
      <c r="BQ1397">
        <v>24699678</v>
      </c>
      <c r="BR1397">
        <v>35663420</v>
      </c>
      <c r="BS1397">
        <v>0.69300002000000005</v>
      </c>
      <c r="BT1397">
        <v>10963741</v>
      </c>
      <c r="BV1397">
        <v>7559172</v>
      </c>
      <c r="BW1397">
        <v>774269</v>
      </c>
      <c r="BX1397">
        <v>1</v>
      </c>
      <c r="BY1397">
        <v>0</v>
      </c>
      <c r="BZ1397">
        <v>0</v>
      </c>
      <c r="CA1397">
        <v>0</v>
      </c>
      <c r="CC1397">
        <v>-2.5599998999999998E-2</v>
      </c>
      <c r="CE1397">
        <v>5.1700000000000003E-2</v>
      </c>
      <c r="CG1397">
        <v>6.25E-2</v>
      </c>
      <c r="CJ1397">
        <v>5.5300001000000001E-2</v>
      </c>
      <c r="CS1397">
        <v>0</v>
      </c>
      <c r="CT1397">
        <v>0</v>
      </c>
      <c r="CU1397">
        <v>0</v>
      </c>
      <c r="CV1397">
        <v>0.25240001000000001</v>
      </c>
      <c r="CW1397">
        <v>0.23400000000000001</v>
      </c>
      <c r="CX1397">
        <v>1.84E-2</v>
      </c>
      <c r="CY1397">
        <v>0.36720002000000002</v>
      </c>
      <c r="CZ1397">
        <v>0.23330000000000001</v>
      </c>
      <c r="DA1397">
        <v>0.13389999999999999</v>
      </c>
      <c r="DB1397">
        <v>0</v>
      </c>
      <c r="DC1397">
        <v>6.7699998999999997E-2</v>
      </c>
      <c r="DD1397">
        <v>0.31269999999999998</v>
      </c>
      <c r="DE1397">
        <v>0</v>
      </c>
      <c r="DF1397">
        <v>2010</v>
      </c>
      <c r="DG1397">
        <v>9.8599999999999993E-2</v>
      </c>
      <c r="DH1397">
        <v>6.4999998000000003E-2</v>
      </c>
      <c r="DI1397">
        <v>3.3599998999999998E-2</v>
      </c>
      <c r="DJ1397">
        <v>9.3900002999999996E-2</v>
      </c>
      <c r="DK1397">
        <v>0.15890001000000001</v>
      </c>
      <c r="DR1397">
        <v>0</v>
      </c>
      <c r="DS1397">
        <v>0</v>
      </c>
      <c r="DT1397">
        <v>0</v>
      </c>
      <c r="DU1397">
        <v>0</v>
      </c>
      <c r="DV1397">
        <v>192820</v>
      </c>
      <c r="DW1397">
        <v>7559172</v>
      </c>
      <c r="DX1397">
        <v>45</v>
      </c>
      <c r="DY1397">
        <v>10</v>
      </c>
      <c r="DZ1397">
        <v>39.202998999999998</v>
      </c>
      <c r="EA1397">
        <v>155038</v>
      </c>
      <c r="EC1397">
        <v>104522</v>
      </c>
      <c r="ED1397">
        <v>1909098</v>
      </c>
      <c r="EF1397">
        <v>18.264999</v>
      </c>
      <c r="EG1397">
        <v>85828</v>
      </c>
      <c r="EH1397">
        <v>1688440.5</v>
      </c>
      <c r="EJ1397">
        <v>19.672001000000002</v>
      </c>
      <c r="EN1397">
        <v>11302</v>
      </c>
      <c r="EO1397">
        <v>141918.79999999999</v>
      </c>
      <c r="EP1397">
        <v>7392</v>
      </c>
      <c r="ES1397">
        <v>0</v>
      </c>
      <c r="EV1397">
        <v>452380</v>
      </c>
      <c r="EW1397">
        <v>0</v>
      </c>
      <c r="EX1397">
        <v>0</v>
      </c>
      <c r="FB1397">
        <v>20624862</v>
      </c>
      <c r="FI1397">
        <v>23124394</v>
      </c>
      <c r="FP1397">
        <v>540845</v>
      </c>
      <c r="FQ1397">
        <v>774269</v>
      </c>
      <c r="FW1397">
        <v>1315114</v>
      </c>
      <c r="FX1397">
        <v>-1236067</v>
      </c>
      <c r="GB1397">
        <v>626255</v>
      </c>
      <c r="GL1397">
        <v>-58747</v>
      </c>
      <c r="GM1397">
        <v>183573</v>
      </c>
      <c r="GN1397">
        <v>-156210</v>
      </c>
      <c r="GP1397">
        <v>1348</v>
      </c>
      <c r="GQ1397">
        <v>675266</v>
      </c>
      <c r="GR1397">
        <v>-1853892</v>
      </c>
      <c r="GS1397">
        <v>-1633493</v>
      </c>
      <c r="GZ1397">
        <v>-220399</v>
      </c>
      <c r="HA1397">
        <v>-79027</v>
      </c>
      <c r="HB1397">
        <v>-18553</v>
      </c>
      <c r="HC1397">
        <v>-107</v>
      </c>
      <c r="HD1397">
        <v>-19709</v>
      </c>
      <c r="HE1397">
        <v>-1971288</v>
      </c>
      <c r="HG1397">
        <v>23247148</v>
      </c>
    </row>
    <row r="1398" spans="1:215" x14ac:dyDescent="0.25">
      <c r="A1398">
        <v>100</v>
      </c>
      <c r="B1398" t="s">
        <v>1223</v>
      </c>
      <c r="C1398">
        <v>2009</v>
      </c>
      <c r="E1398" t="s">
        <v>1224</v>
      </c>
      <c r="F1398">
        <v>1945</v>
      </c>
      <c r="G1398">
        <v>0</v>
      </c>
      <c r="I1398">
        <v>0</v>
      </c>
      <c r="J1398" t="s">
        <v>1221</v>
      </c>
      <c r="K1398" t="s">
        <v>1222</v>
      </c>
      <c r="L1398" t="s">
        <v>1222</v>
      </c>
      <c r="M1398">
        <v>1</v>
      </c>
      <c r="N1398" t="s">
        <v>615</v>
      </c>
      <c r="O1398">
        <v>1</v>
      </c>
      <c r="P1398" t="s">
        <v>616</v>
      </c>
      <c r="Q1398" t="s">
        <v>626</v>
      </c>
      <c r="R1398">
        <v>2</v>
      </c>
      <c r="S1398">
        <v>1</v>
      </c>
      <c r="T1398" s="60">
        <v>39994</v>
      </c>
      <c r="U1398" s="60">
        <v>39995</v>
      </c>
      <c r="V1398" s="60">
        <v>39995</v>
      </c>
      <c r="W1398" t="s">
        <v>201</v>
      </c>
      <c r="X1398" t="s">
        <v>963</v>
      </c>
      <c r="Y1398" t="s">
        <v>619</v>
      </c>
      <c r="Z1398">
        <v>2.9999998999999999E-2</v>
      </c>
      <c r="AA1398">
        <v>7.9999998000000003E-2</v>
      </c>
      <c r="AB1398">
        <v>1</v>
      </c>
      <c r="AC1398">
        <v>0</v>
      </c>
      <c r="AD1398">
        <v>10</v>
      </c>
      <c r="AE1398">
        <v>1</v>
      </c>
      <c r="AF1398">
        <v>1</v>
      </c>
      <c r="AG1398">
        <v>30</v>
      </c>
      <c r="BP1398" s="60">
        <v>39995</v>
      </c>
      <c r="BQ1398">
        <v>25183062</v>
      </c>
      <c r="BR1398">
        <v>37150316</v>
      </c>
      <c r="BS1398">
        <v>0.67800002999999998</v>
      </c>
      <c r="BT1398">
        <v>11967253</v>
      </c>
      <c r="BV1398">
        <v>7761808</v>
      </c>
      <c r="BW1398">
        <v>827502</v>
      </c>
      <c r="BX1398">
        <v>1</v>
      </c>
      <c r="BY1398">
        <v>0</v>
      </c>
      <c r="BZ1398">
        <v>0</v>
      </c>
      <c r="CA1398">
        <v>0</v>
      </c>
      <c r="CC1398">
        <v>-0.19040000000000001</v>
      </c>
      <c r="CE1398">
        <v>-3.5999997999999998E-2</v>
      </c>
      <c r="CG1398">
        <v>1.6000000000000001E-3</v>
      </c>
      <c r="CJ1398">
        <v>3.0599999999999999E-2</v>
      </c>
      <c r="CS1398">
        <v>0</v>
      </c>
      <c r="CT1398">
        <v>0</v>
      </c>
      <c r="CU1398">
        <v>0</v>
      </c>
      <c r="CV1398">
        <v>0.1076</v>
      </c>
      <c r="CW1398">
        <v>0.1076</v>
      </c>
      <c r="CX1398">
        <v>0</v>
      </c>
      <c r="CY1398">
        <v>0.32560002999999998</v>
      </c>
      <c r="CZ1398">
        <v>0.16120000000000001</v>
      </c>
      <c r="DA1398">
        <v>0.16440001000000001</v>
      </c>
      <c r="DB1398">
        <v>0</v>
      </c>
      <c r="DC1398">
        <v>0.14680000000000001</v>
      </c>
      <c r="DD1398">
        <v>0.41999998999999999</v>
      </c>
      <c r="DE1398">
        <v>0</v>
      </c>
      <c r="DF1398">
        <v>2011</v>
      </c>
      <c r="DG1398">
        <v>9.8599999999999993E-2</v>
      </c>
      <c r="DH1398">
        <v>6.4999998000000003E-2</v>
      </c>
      <c r="DI1398">
        <v>3.3599998999999998E-2</v>
      </c>
      <c r="DJ1398">
        <v>9.6899994000000003E-2</v>
      </c>
      <c r="DK1398">
        <v>0.16189999999999999</v>
      </c>
      <c r="DR1398">
        <v>0</v>
      </c>
      <c r="DS1398">
        <v>0</v>
      </c>
      <c r="DT1398">
        <v>0</v>
      </c>
      <c r="DU1398">
        <v>0</v>
      </c>
      <c r="DV1398">
        <v>192319</v>
      </c>
      <c r="DW1398">
        <v>7761808</v>
      </c>
      <c r="DX1398">
        <v>45</v>
      </c>
      <c r="DY1398">
        <v>10</v>
      </c>
      <c r="DZ1398">
        <v>40.359000999999999</v>
      </c>
      <c r="EA1398">
        <v>156999</v>
      </c>
      <c r="EC1398">
        <v>108014</v>
      </c>
      <c r="ED1398">
        <v>1974077</v>
      </c>
      <c r="EF1398">
        <v>18.275998999999999</v>
      </c>
      <c r="EG1398">
        <v>88830</v>
      </c>
      <c r="EH1398">
        <v>1746952.3</v>
      </c>
      <c r="EJ1398">
        <v>19.666</v>
      </c>
      <c r="EN1398">
        <v>11567</v>
      </c>
      <c r="EO1398">
        <v>145523.84</v>
      </c>
      <c r="EP1398">
        <v>7617</v>
      </c>
      <c r="ES1398">
        <v>0</v>
      </c>
      <c r="EV1398">
        <v>457332</v>
      </c>
      <c r="EW1398">
        <v>0</v>
      </c>
      <c r="EX1398">
        <v>0</v>
      </c>
      <c r="FB1398">
        <v>21381560</v>
      </c>
      <c r="FI1398">
        <v>17724414</v>
      </c>
      <c r="FP1398">
        <v>564872</v>
      </c>
      <c r="FQ1398">
        <v>827502</v>
      </c>
      <c r="FW1398">
        <v>1392374</v>
      </c>
      <c r="FX1398">
        <v>-5107679</v>
      </c>
      <c r="GB1398">
        <v>370840</v>
      </c>
      <c r="GL1398">
        <v>-38850</v>
      </c>
      <c r="GM1398">
        <v>51145</v>
      </c>
      <c r="GN1398">
        <v>-30124</v>
      </c>
      <c r="GP1398">
        <v>1233</v>
      </c>
      <c r="GQ1398">
        <v>-3361061</v>
      </c>
      <c r="GR1398">
        <v>-1974354</v>
      </c>
      <c r="GS1398">
        <v>-1770775</v>
      </c>
      <c r="GU1398">
        <v>-17908</v>
      </c>
      <c r="GZ1398">
        <v>-185671</v>
      </c>
      <c r="HA1398">
        <v>-73882</v>
      </c>
      <c r="HB1398">
        <v>-18472</v>
      </c>
      <c r="HC1398">
        <v>-107</v>
      </c>
      <c r="HD1398">
        <v>-1792</v>
      </c>
      <c r="HE1398">
        <v>-2068607</v>
      </c>
      <c r="HG1398">
        <v>17817480</v>
      </c>
    </row>
    <row r="1399" spans="1:215" x14ac:dyDescent="0.25">
      <c r="A1399">
        <v>100</v>
      </c>
      <c r="B1399" t="s">
        <v>1223</v>
      </c>
      <c r="C1399">
        <v>2010</v>
      </c>
      <c r="E1399" t="s">
        <v>1224</v>
      </c>
      <c r="F1399">
        <v>1945</v>
      </c>
      <c r="G1399">
        <v>0</v>
      </c>
      <c r="I1399">
        <v>0</v>
      </c>
      <c r="J1399" t="s">
        <v>1221</v>
      </c>
      <c r="K1399" t="s">
        <v>1222</v>
      </c>
      <c r="L1399" t="s">
        <v>1222</v>
      </c>
      <c r="M1399">
        <v>1</v>
      </c>
      <c r="N1399" t="s">
        <v>615</v>
      </c>
      <c r="O1399">
        <v>1</v>
      </c>
      <c r="P1399" t="s">
        <v>616</v>
      </c>
      <c r="Q1399" t="s">
        <v>626</v>
      </c>
      <c r="R1399">
        <v>2</v>
      </c>
      <c r="S1399">
        <v>1</v>
      </c>
      <c r="T1399" s="60">
        <v>40359</v>
      </c>
      <c r="U1399" s="60">
        <v>40360</v>
      </c>
      <c r="V1399" s="60">
        <v>40360</v>
      </c>
      <c r="W1399" t="s">
        <v>201</v>
      </c>
      <c r="X1399" t="s">
        <v>963</v>
      </c>
      <c r="Y1399" t="s">
        <v>619</v>
      </c>
      <c r="Z1399">
        <v>2.9999998999999999E-2</v>
      </c>
      <c r="AA1399">
        <v>7.9999998000000003E-2</v>
      </c>
      <c r="AB1399">
        <v>1</v>
      </c>
      <c r="AC1399">
        <v>0</v>
      </c>
      <c r="AD1399">
        <v>10</v>
      </c>
      <c r="AE1399">
        <v>1</v>
      </c>
      <c r="AF1399">
        <v>1</v>
      </c>
      <c r="AG1399">
        <v>30</v>
      </c>
      <c r="BP1399" s="60">
        <v>40360</v>
      </c>
      <c r="BQ1399">
        <v>25400332</v>
      </c>
      <c r="BR1399">
        <v>38774028</v>
      </c>
      <c r="BS1399">
        <v>0.65499996999999999</v>
      </c>
      <c r="BT1399">
        <v>13373698</v>
      </c>
      <c r="BV1399">
        <v>7769820</v>
      </c>
      <c r="BW1399">
        <v>818523</v>
      </c>
      <c r="BX1399">
        <v>1</v>
      </c>
      <c r="BY1399">
        <v>0</v>
      </c>
      <c r="BZ1399">
        <v>0</v>
      </c>
      <c r="CA1399">
        <v>0</v>
      </c>
      <c r="CC1399">
        <v>0.1462</v>
      </c>
      <c r="CE1399">
        <v>-3.4099999999999998E-2</v>
      </c>
      <c r="CG1399">
        <v>1.4800000000000001E-2</v>
      </c>
      <c r="CJ1399">
        <v>3.9500001999999999E-2</v>
      </c>
      <c r="CS1399">
        <v>0</v>
      </c>
      <c r="CT1399">
        <v>0</v>
      </c>
      <c r="CU1399">
        <v>0</v>
      </c>
      <c r="CV1399">
        <v>7.1100003999999994E-2</v>
      </c>
      <c r="CW1399">
        <v>7.1100003999999994E-2</v>
      </c>
      <c r="CX1399">
        <v>0</v>
      </c>
      <c r="CY1399">
        <v>0.29530001</v>
      </c>
      <c r="CZ1399">
        <v>0.17080000000000001</v>
      </c>
      <c r="DA1399">
        <v>0.1245</v>
      </c>
      <c r="DB1399">
        <v>0</v>
      </c>
      <c r="DC1399">
        <v>0.17419999999999999</v>
      </c>
      <c r="DD1399">
        <v>0.45939999999999998</v>
      </c>
      <c r="DE1399">
        <v>0</v>
      </c>
      <c r="DF1399">
        <v>2012</v>
      </c>
      <c r="DG1399">
        <v>0.10009999999999999</v>
      </c>
      <c r="DH1399">
        <v>6.4999998000000003E-2</v>
      </c>
      <c r="DI1399">
        <v>3.5099998E-2</v>
      </c>
      <c r="DJ1399">
        <v>0.10600001000000001</v>
      </c>
      <c r="DK1399">
        <v>0.17100000000000001</v>
      </c>
      <c r="DR1399">
        <v>0</v>
      </c>
      <c r="DS1399">
        <v>0</v>
      </c>
      <c r="DT1399">
        <v>0</v>
      </c>
      <c r="DU1399">
        <v>0</v>
      </c>
      <c r="DV1399">
        <v>190239</v>
      </c>
      <c r="DW1399">
        <v>7769820</v>
      </c>
      <c r="DX1399">
        <v>45</v>
      </c>
      <c r="DY1399">
        <v>10</v>
      </c>
      <c r="DZ1399">
        <v>40.841999000000001</v>
      </c>
      <c r="EA1399">
        <v>156871</v>
      </c>
      <c r="EC1399">
        <v>111394</v>
      </c>
      <c r="ED1399">
        <v>2081376</v>
      </c>
      <c r="EF1399">
        <v>18.684999000000001</v>
      </c>
      <c r="EG1399">
        <v>91743</v>
      </c>
      <c r="EH1399">
        <v>1842703.1</v>
      </c>
      <c r="EI1399">
        <v>68.699996999999996</v>
      </c>
      <c r="EJ1399">
        <v>20.084999</v>
      </c>
      <c r="EN1399">
        <v>11906</v>
      </c>
      <c r="EO1399">
        <v>153889.29999999999</v>
      </c>
      <c r="EP1399">
        <v>7745</v>
      </c>
      <c r="ES1399">
        <v>0</v>
      </c>
      <c r="EV1399">
        <v>458504</v>
      </c>
      <c r="EW1399">
        <v>0</v>
      </c>
      <c r="EX1399">
        <v>0</v>
      </c>
      <c r="FB1399">
        <v>22585244</v>
      </c>
      <c r="FI1399">
        <v>19681136</v>
      </c>
      <c r="FP1399">
        <v>561261</v>
      </c>
      <c r="FQ1399">
        <v>818523</v>
      </c>
      <c r="FW1399">
        <v>1379784</v>
      </c>
      <c r="FX1399">
        <v>2423114</v>
      </c>
      <c r="GB1399">
        <v>230224</v>
      </c>
      <c r="GL1399">
        <v>-44462</v>
      </c>
      <c r="GM1399">
        <v>4817</v>
      </c>
      <c r="GN1399">
        <v>-1030</v>
      </c>
      <c r="GP1399">
        <v>957</v>
      </c>
      <c r="GQ1399">
        <v>3993404</v>
      </c>
      <c r="GR1399">
        <v>-2034339</v>
      </c>
      <c r="GS1399">
        <v>-1856661</v>
      </c>
      <c r="GU1399">
        <v>-19921</v>
      </c>
      <c r="GZ1399">
        <v>-157757</v>
      </c>
      <c r="HA1399">
        <v>-75814</v>
      </c>
      <c r="HB1399">
        <v>-18070</v>
      </c>
      <c r="HC1399">
        <v>-107</v>
      </c>
      <c r="HD1399">
        <v>-1416</v>
      </c>
      <c r="HE1399">
        <v>-2129746</v>
      </c>
      <c r="HG1399">
        <v>19681136</v>
      </c>
    </row>
    <row r="1400" spans="1:215" x14ac:dyDescent="0.25">
      <c r="A1400">
        <v>100</v>
      </c>
      <c r="B1400" t="s">
        <v>1223</v>
      </c>
      <c r="C1400">
        <v>2011</v>
      </c>
      <c r="E1400" t="s">
        <v>1224</v>
      </c>
      <c r="F1400">
        <v>1945</v>
      </c>
      <c r="G1400">
        <v>0</v>
      </c>
      <c r="I1400">
        <v>0</v>
      </c>
      <c r="J1400" t="s">
        <v>1221</v>
      </c>
      <c r="K1400" t="s">
        <v>1222</v>
      </c>
      <c r="L1400" t="s">
        <v>1222</v>
      </c>
      <c r="M1400">
        <v>1</v>
      </c>
      <c r="N1400" t="s">
        <v>615</v>
      </c>
      <c r="O1400">
        <v>1</v>
      </c>
      <c r="P1400" t="s">
        <v>616</v>
      </c>
      <c r="Q1400" t="s">
        <v>626</v>
      </c>
      <c r="R1400">
        <v>2</v>
      </c>
      <c r="S1400">
        <v>1</v>
      </c>
      <c r="T1400" s="60">
        <v>40724</v>
      </c>
      <c r="U1400" s="60">
        <v>40725</v>
      </c>
      <c r="V1400" s="60">
        <v>40725</v>
      </c>
      <c r="W1400" t="s">
        <v>201</v>
      </c>
      <c r="X1400" t="s">
        <v>848</v>
      </c>
      <c r="Y1400" t="s">
        <v>619</v>
      </c>
      <c r="Z1400">
        <v>2.75E-2</v>
      </c>
      <c r="AA1400">
        <v>7.5000002999999996E-2</v>
      </c>
      <c r="AB1400">
        <v>1</v>
      </c>
      <c r="AC1400">
        <v>0</v>
      </c>
      <c r="AD1400">
        <v>5</v>
      </c>
      <c r="AE1400">
        <v>1</v>
      </c>
      <c r="AF1400">
        <v>1</v>
      </c>
      <c r="AG1400">
        <v>30</v>
      </c>
      <c r="BP1400" s="60">
        <v>40725</v>
      </c>
      <c r="BQ1400">
        <v>25604824</v>
      </c>
      <c r="BR1400">
        <v>38011608</v>
      </c>
      <c r="BS1400">
        <v>0.67400002000000003</v>
      </c>
      <c r="BT1400">
        <v>12406787</v>
      </c>
      <c r="BV1400">
        <v>7687558</v>
      </c>
      <c r="BW1400">
        <v>808343</v>
      </c>
      <c r="BX1400">
        <v>1</v>
      </c>
      <c r="BY1400">
        <v>0</v>
      </c>
      <c r="BZ1400">
        <v>0</v>
      </c>
      <c r="CA1400">
        <v>0</v>
      </c>
      <c r="CC1400">
        <v>0.18590000000000001</v>
      </c>
      <c r="CE1400">
        <v>3.1300001000000001E-2</v>
      </c>
      <c r="CG1400">
        <v>3.9500001999999999E-2</v>
      </c>
      <c r="CJ1400">
        <v>5.0200000000000002E-2</v>
      </c>
      <c r="CS1400">
        <v>0</v>
      </c>
      <c r="CT1400">
        <v>0</v>
      </c>
      <c r="CU1400">
        <v>0</v>
      </c>
      <c r="CV1400">
        <v>0.1241</v>
      </c>
      <c r="CW1400">
        <v>7.7800006000000005E-2</v>
      </c>
      <c r="CX1400">
        <v>4.6300001E-2</v>
      </c>
      <c r="CY1400">
        <v>0.26219999999999999</v>
      </c>
      <c r="CZ1400">
        <v>0.14249999999999999</v>
      </c>
      <c r="DA1400">
        <v>0.1197</v>
      </c>
      <c r="DB1400">
        <v>0</v>
      </c>
      <c r="DC1400">
        <v>0.1095</v>
      </c>
      <c r="DD1400">
        <v>0.50419997999999999</v>
      </c>
      <c r="DE1400">
        <v>0</v>
      </c>
      <c r="DF1400">
        <v>2013</v>
      </c>
      <c r="DG1400">
        <v>0.10680000000000001</v>
      </c>
      <c r="DH1400">
        <v>6.4999998000000003E-2</v>
      </c>
      <c r="DI1400">
        <v>4.1799999999999997E-2</v>
      </c>
      <c r="DJ1400">
        <v>0.10600001000000001</v>
      </c>
      <c r="DK1400">
        <v>0.17100000000000001</v>
      </c>
      <c r="DR1400">
        <v>0</v>
      </c>
      <c r="DS1400">
        <v>0</v>
      </c>
      <c r="DT1400">
        <v>0</v>
      </c>
      <c r="DU1400">
        <v>0</v>
      </c>
      <c r="DV1400">
        <v>187611</v>
      </c>
      <c r="DW1400">
        <v>7687558</v>
      </c>
      <c r="DX1400">
        <v>45</v>
      </c>
      <c r="DY1400">
        <v>11</v>
      </c>
      <c r="DZ1400">
        <v>40.976002000000001</v>
      </c>
      <c r="EA1400">
        <v>19775</v>
      </c>
      <c r="EB1400">
        <v>138311</v>
      </c>
      <c r="EC1400">
        <v>115372</v>
      </c>
      <c r="ED1400">
        <v>2191236</v>
      </c>
      <c r="EF1400">
        <v>18.992999999999999</v>
      </c>
      <c r="EG1400">
        <v>94838</v>
      </c>
      <c r="EH1400">
        <v>1936478.5</v>
      </c>
      <c r="EI1400">
        <v>68.900002000000001</v>
      </c>
      <c r="EJ1400">
        <v>20.419001000000002</v>
      </c>
      <c r="EN1400">
        <v>12492</v>
      </c>
      <c r="EO1400">
        <v>142029.84</v>
      </c>
      <c r="EP1400">
        <v>8042</v>
      </c>
      <c r="ES1400">
        <v>0</v>
      </c>
      <c r="EV1400">
        <v>461069</v>
      </c>
      <c r="EW1400">
        <v>0</v>
      </c>
      <c r="EX1400">
        <v>0</v>
      </c>
      <c r="FB1400">
        <v>23160658</v>
      </c>
      <c r="FI1400">
        <v>22395028</v>
      </c>
      <c r="FP1400">
        <v>562170</v>
      </c>
      <c r="FQ1400">
        <v>808343</v>
      </c>
      <c r="FW1400">
        <v>1370513</v>
      </c>
      <c r="FX1400">
        <v>3447010</v>
      </c>
      <c r="GB1400">
        <v>211510</v>
      </c>
      <c r="GL1400">
        <v>-61618</v>
      </c>
      <c r="GM1400">
        <v>587</v>
      </c>
      <c r="GN1400">
        <v>580</v>
      </c>
      <c r="GP1400">
        <v>884</v>
      </c>
      <c r="GQ1400">
        <v>4969466</v>
      </c>
      <c r="GR1400">
        <v>-2149684</v>
      </c>
      <c r="GS1400">
        <v>-1977325</v>
      </c>
      <c r="GU1400">
        <v>-16485</v>
      </c>
      <c r="GZ1400">
        <v>-155874</v>
      </c>
      <c r="HA1400">
        <v>-84591</v>
      </c>
      <c r="HB1400">
        <v>-18446</v>
      </c>
      <c r="HC1400">
        <v>-107</v>
      </c>
      <c r="HD1400">
        <v>-2746</v>
      </c>
      <c r="HE1400">
        <v>-2255574</v>
      </c>
      <c r="HG1400">
        <v>22395028</v>
      </c>
    </row>
    <row r="1401" spans="1:215" x14ac:dyDescent="0.25">
      <c r="A1401">
        <v>100</v>
      </c>
      <c r="B1401" t="s">
        <v>1223</v>
      </c>
      <c r="C1401">
        <v>2012</v>
      </c>
      <c r="E1401" t="s">
        <v>1224</v>
      </c>
      <c r="F1401">
        <v>1945</v>
      </c>
      <c r="G1401">
        <v>0</v>
      </c>
      <c r="I1401">
        <v>0</v>
      </c>
      <c r="J1401" t="s">
        <v>1221</v>
      </c>
      <c r="K1401" t="s">
        <v>1222</v>
      </c>
      <c r="L1401" t="s">
        <v>1222</v>
      </c>
      <c r="M1401">
        <v>1</v>
      </c>
      <c r="N1401" t="s">
        <v>615</v>
      </c>
      <c r="O1401">
        <v>1</v>
      </c>
      <c r="P1401" t="s">
        <v>616</v>
      </c>
      <c r="Q1401" t="s">
        <v>626</v>
      </c>
      <c r="R1401">
        <v>2</v>
      </c>
      <c r="S1401">
        <v>1</v>
      </c>
      <c r="T1401" s="60">
        <v>41090</v>
      </c>
      <c r="U1401" s="60">
        <v>41091</v>
      </c>
      <c r="V1401" s="60">
        <v>41091</v>
      </c>
      <c r="W1401" t="s">
        <v>201</v>
      </c>
      <c r="X1401" t="s">
        <v>848</v>
      </c>
      <c r="Y1401" t="s">
        <v>619</v>
      </c>
      <c r="Z1401">
        <v>2.75E-2</v>
      </c>
      <c r="AA1401">
        <v>7.5000002999999996E-2</v>
      </c>
      <c r="AB1401">
        <v>1</v>
      </c>
      <c r="AC1401">
        <v>0</v>
      </c>
      <c r="AD1401">
        <v>5</v>
      </c>
      <c r="AE1401">
        <v>1</v>
      </c>
      <c r="AF1401">
        <v>1</v>
      </c>
      <c r="AG1401">
        <v>29</v>
      </c>
      <c r="BP1401" s="60">
        <v>41091</v>
      </c>
      <c r="BQ1401">
        <v>25540748</v>
      </c>
      <c r="BR1401">
        <v>39457708</v>
      </c>
      <c r="BS1401">
        <v>0.64699996000000004</v>
      </c>
      <c r="BT1401">
        <v>13916959</v>
      </c>
      <c r="BV1401">
        <v>7356231</v>
      </c>
      <c r="BW1401">
        <v>824652</v>
      </c>
      <c r="BX1401">
        <v>1</v>
      </c>
      <c r="BY1401">
        <v>0</v>
      </c>
      <c r="BZ1401">
        <v>0</v>
      </c>
      <c r="CA1401">
        <v>0</v>
      </c>
      <c r="CC1401">
        <v>6.4000000000000003E-3</v>
      </c>
      <c r="CE1401">
        <v>0.11</v>
      </c>
      <c r="CG1401">
        <v>1.46E-2</v>
      </c>
      <c r="CJ1401">
        <v>4.9800001000000003E-2</v>
      </c>
      <c r="CS1401">
        <v>0</v>
      </c>
      <c r="CT1401">
        <v>0</v>
      </c>
      <c r="CU1401">
        <v>0</v>
      </c>
      <c r="CV1401">
        <v>0.1409</v>
      </c>
      <c r="CW1401">
        <v>7.2899996999999994E-2</v>
      </c>
      <c r="CX1401">
        <v>6.8000004000000003E-2</v>
      </c>
      <c r="CY1401">
        <v>0.21149999</v>
      </c>
      <c r="CZ1401">
        <v>0.15210000000000001</v>
      </c>
      <c r="DA1401">
        <v>5.9400000000000001E-2</v>
      </c>
      <c r="DB1401">
        <v>0</v>
      </c>
      <c r="DC1401">
        <v>8.1400006999999996E-2</v>
      </c>
      <c r="DD1401">
        <v>0.56620002000000003</v>
      </c>
      <c r="DE1401">
        <v>0</v>
      </c>
      <c r="DF1401">
        <v>2015</v>
      </c>
      <c r="DG1401">
        <v>0.10050000000000001</v>
      </c>
      <c r="DH1401">
        <v>7.9999998000000003E-2</v>
      </c>
      <c r="DI1401">
        <v>2.0499999000000001E-2</v>
      </c>
      <c r="DJ1401">
        <v>0.109</v>
      </c>
      <c r="DK1401">
        <v>0.189</v>
      </c>
      <c r="DR1401">
        <v>0</v>
      </c>
      <c r="DS1401">
        <v>0</v>
      </c>
      <c r="DT1401">
        <v>0</v>
      </c>
      <c r="DU1401">
        <v>0</v>
      </c>
      <c r="DV1401">
        <v>185748</v>
      </c>
      <c r="DW1401">
        <v>7356231</v>
      </c>
      <c r="DX1401">
        <v>45</v>
      </c>
      <c r="DY1401">
        <v>10</v>
      </c>
      <c r="DZ1401">
        <v>39.603000999999999</v>
      </c>
      <c r="EA1401">
        <v>154073</v>
      </c>
      <c r="EC1401">
        <v>121927</v>
      </c>
      <c r="ED1401">
        <v>2352188</v>
      </c>
      <c r="EF1401">
        <v>19.292000000000002</v>
      </c>
      <c r="EG1401">
        <v>100685</v>
      </c>
      <c r="EH1401">
        <v>2084693.8</v>
      </c>
      <c r="EI1401">
        <v>68.900002000000001</v>
      </c>
      <c r="EJ1401">
        <v>20.704999999999998</v>
      </c>
      <c r="EN1401">
        <v>12941</v>
      </c>
      <c r="EO1401">
        <v>192594.69</v>
      </c>
      <c r="EP1401">
        <v>8301</v>
      </c>
      <c r="ES1401">
        <v>0</v>
      </c>
      <c r="EV1401">
        <v>461748</v>
      </c>
      <c r="EW1401">
        <v>0</v>
      </c>
      <c r="EX1401">
        <v>0</v>
      </c>
      <c r="EZ1401">
        <v>19751280</v>
      </c>
      <c r="FA1401">
        <v>854321</v>
      </c>
      <c r="FB1401">
        <v>24732406</v>
      </c>
      <c r="FI1401">
        <v>21536908</v>
      </c>
      <c r="FP1401">
        <v>824652</v>
      </c>
      <c r="FQ1401">
        <v>586818</v>
      </c>
      <c r="FW1401">
        <v>1411470</v>
      </c>
      <c r="FX1401">
        <v>-54890</v>
      </c>
      <c r="GB1401">
        <v>210710</v>
      </c>
      <c r="GL1401">
        <v>-47713</v>
      </c>
      <c r="GM1401">
        <v>77</v>
      </c>
      <c r="GN1401">
        <v>1123</v>
      </c>
      <c r="GP1401">
        <v>733</v>
      </c>
      <c r="GQ1401">
        <v>1521510</v>
      </c>
      <c r="GR1401">
        <v>-2274814</v>
      </c>
      <c r="GS1401">
        <v>-2084690</v>
      </c>
      <c r="GU1401">
        <v>-18295</v>
      </c>
      <c r="GZ1401">
        <v>-171829</v>
      </c>
      <c r="HA1401">
        <v>-83134</v>
      </c>
      <c r="HB1401">
        <v>-19392</v>
      </c>
      <c r="HC1401">
        <v>-107</v>
      </c>
      <c r="HD1401">
        <v>-2184</v>
      </c>
      <c r="HE1401">
        <v>-2379631</v>
      </c>
      <c r="HG1401">
        <v>21536908</v>
      </c>
    </row>
    <row r="1402" spans="1:215" x14ac:dyDescent="0.25">
      <c r="A1402">
        <v>100</v>
      </c>
      <c r="B1402" t="s">
        <v>1223</v>
      </c>
      <c r="C1402">
        <v>2013</v>
      </c>
      <c r="E1402" t="s">
        <v>1224</v>
      </c>
      <c r="F1402">
        <v>1945</v>
      </c>
      <c r="G1402">
        <v>0</v>
      </c>
      <c r="I1402">
        <v>0</v>
      </c>
      <c r="J1402" t="s">
        <v>1221</v>
      </c>
      <c r="K1402" t="s">
        <v>1222</v>
      </c>
      <c r="L1402" t="s">
        <v>1222</v>
      </c>
      <c r="M1402">
        <v>1</v>
      </c>
      <c r="N1402" t="s">
        <v>615</v>
      </c>
      <c r="O1402">
        <v>1</v>
      </c>
      <c r="P1402" t="s">
        <v>616</v>
      </c>
      <c r="Q1402" t="s">
        <v>626</v>
      </c>
      <c r="R1402">
        <v>2</v>
      </c>
      <c r="S1402">
        <v>1</v>
      </c>
      <c r="T1402" s="60">
        <v>41455</v>
      </c>
      <c r="U1402" s="60">
        <v>41456</v>
      </c>
      <c r="V1402" s="60">
        <v>41456</v>
      </c>
      <c r="W1402" t="s">
        <v>201</v>
      </c>
      <c r="X1402" t="s">
        <v>848</v>
      </c>
      <c r="Y1402" t="s">
        <v>619</v>
      </c>
      <c r="Z1402">
        <v>2.75E-2</v>
      </c>
      <c r="AA1402">
        <v>7.5000002999999996E-2</v>
      </c>
      <c r="AB1402">
        <v>1</v>
      </c>
      <c r="AC1402">
        <v>0</v>
      </c>
      <c r="AD1402">
        <v>5</v>
      </c>
      <c r="AE1402">
        <v>1</v>
      </c>
      <c r="AF1402">
        <v>1</v>
      </c>
      <c r="AG1402">
        <v>30</v>
      </c>
      <c r="AO1402">
        <v>22791322</v>
      </c>
      <c r="AP1402">
        <v>25753068</v>
      </c>
      <c r="AQ1402">
        <v>-928001</v>
      </c>
      <c r="AR1402">
        <v>0</v>
      </c>
      <c r="AS1402">
        <v>0</v>
      </c>
      <c r="AT1402">
        <v>1</v>
      </c>
      <c r="AU1402">
        <v>1</v>
      </c>
      <c r="AV1402">
        <v>4</v>
      </c>
      <c r="AW1402">
        <v>-3702182</v>
      </c>
      <c r="AX1402">
        <v>0</v>
      </c>
      <c r="AY1402">
        <v>0.2</v>
      </c>
      <c r="AZ1402">
        <v>1</v>
      </c>
      <c r="BB1402">
        <v>0</v>
      </c>
      <c r="BC1402">
        <v>4</v>
      </c>
      <c r="BD1402">
        <v>2</v>
      </c>
      <c r="BE1402">
        <v>1</v>
      </c>
      <c r="BK1402">
        <v>3.5000000000000003E-2</v>
      </c>
      <c r="BO1402">
        <v>3.5000000000000003E-2</v>
      </c>
      <c r="BP1402" s="60">
        <v>41456</v>
      </c>
      <c r="BQ1402">
        <v>25753068</v>
      </c>
      <c r="BR1402">
        <v>41196064</v>
      </c>
      <c r="BS1402">
        <v>0.625</v>
      </c>
      <c r="BT1402">
        <v>15442994</v>
      </c>
      <c r="BV1402">
        <v>7434820</v>
      </c>
      <c r="BW1402">
        <v>948157</v>
      </c>
      <c r="BX1402">
        <v>1</v>
      </c>
      <c r="BY1402">
        <v>0</v>
      </c>
      <c r="BZ1402">
        <v>0</v>
      </c>
      <c r="CA1402">
        <v>0</v>
      </c>
      <c r="CC1402">
        <v>9.9900000000000003E-2</v>
      </c>
      <c r="CE1402">
        <v>9.3000001999999998E-2</v>
      </c>
      <c r="CG1402">
        <v>3.7599999000000002E-2</v>
      </c>
      <c r="CJ1402">
        <v>4.9800001000000003E-2</v>
      </c>
      <c r="CR1402">
        <v>1</v>
      </c>
      <c r="CS1402">
        <v>0</v>
      </c>
      <c r="CT1402">
        <v>0</v>
      </c>
      <c r="CU1402">
        <v>0</v>
      </c>
      <c r="CV1402">
        <v>0.12729999</v>
      </c>
      <c r="CW1402">
        <v>6.4499997000000003E-2</v>
      </c>
      <c r="CX1402">
        <v>6.2800005000000006E-2</v>
      </c>
      <c r="CY1402">
        <v>0.31819998999999999</v>
      </c>
      <c r="CZ1402">
        <v>0.24729999999999999</v>
      </c>
      <c r="DA1402">
        <v>7.0900001000000004E-2</v>
      </c>
      <c r="DB1402">
        <v>0</v>
      </c>
      <c r="DC1402">
        <v>0.1242</v>
      </c>
      <c r="DD1402">
        <v>0.43030000000000002</v>
      </c>
      <c r="DE1402">
        <v>0</v>
      </c>
      <c r="DF1402">
        <v>2016</v>
      </c>
      <c r="DG1402">
        <v>9.9399999000000003E-2</v>
      </c>
      <c r="DH1402">
        <v>8.1599994999999995E-2</v>
      </c>
      <c r="DI1402">
        <v>1.78E-2</v>
      </c>
      <c r="DJ1402">
        <v>0.1106</v>
      </c>
      <c r="DK1402">
        <v>0.19219998999999999</v>
      </c>
      <c r="DR1402">
        <v>0</v>
      </c>
      <c r="DS1402">
        <v>0</v>
      </c>
      <c r="DT1402">
        <v>0</v>
      </c>
      <c r="DU1402">
        <v>0</v>
      </c>
      <c r="DV1402">
        <v>184690</v>
      </c>
      <c r="DW1402">
        <v>7434820</v>
      </c>
      <c r="DZ1402">
        <v>40.255671999999997</v>
      </c>
      <c r="EA1402">
        <v>18641</v>
      </c>
      <c r="EB1402">
        <v>137590</v>
      </c>
      <c r="EC1402">
        <v>127696</v>
      </c>
      <c r="ED1402">
        <v>2506627.2999999998</v>
      </c>
      <c r="EF1402">
        <v>19.629646000000001</v>
      </c>
      <c r="EG1402">
        <v>105813</v>
      </c>
      <c r="EN1402">
        <v>13329</v>
      </c>
      <c r="EP1402">
        <v>8554</v>
      </c>
      <c r="ES1402">
        <v>0</v>
      </c>
      <c r="EV1402">
        <v>468617</v>
      </c>
      <c r="EW1402">
        <v>1</v>
      </c>
      <c r="EX1402">
        <v>1</v>
      </c>
      <c r="FB1402">
        <v>26548472</v>
      </c>
      <c r="FI1402">
        <v>22791322</v>
      </c>
      <c r="FP1402">
        <v>674783</v>
      </c>
      <c r="FQ1402">
        <v>948157</v>
      </c>
      <c r="FW1402">
        <v>1622940</v>
      </c>
      <c r="FX1402">
        <v>2303180</v>
      </c>
      <c r="GB1402">
        <v>258632</v>
      </c>
      <c r="GL1402">
        <v>-362262</v>
      </c>
      <c r="GM1402">
        <v>234</v>
      </c>
      <c r="GN1402">
        <v>1935</v>
      </c>
      <c r="GP1402">
        <v>657</v>
      </c>
      <c r="GQ1402">
        <v>3825316</v>
      </c>
      <c r="GR1402">
        <v>-2460990</v>
      </c>
      <c r="GS1402">
        <v>-2195625</v>
      </c>
      <c r="GU1402">
        <v>-19133</v>
      </c>
      <c r="GZ1402">
        <v>-246232</v>
      </c>
      <c r="HA1402">
        <v>-87212</v>
      </c>
      <c r="HB1402">
        <v>-19118</v>
      </c>
      <c r="HC1402">
        <v>-186</v>
      </c>
      <c r="HD1402">
        <v>-3396</v>
      </c>
      <c r="HE1402">
        <v>-2570902</v>
      </c>
      <c r="HG1402">
        <v>22791322</v>
      </c>
    </row>
    <row r="1403" spans="1:215" x14ac:dyDescent="0.25">
      <c r="A1403">
        <v>100</v>
      </c>
      <c r="B1403" t="s">
        <v>1223</v>
      </c>
      <c r="C1403">
        <v>2014</v>
      </c>
      <c r="E1403" t="s">
        <v>1224</v>
      </c>
      <c r="F1403">
        <v>1945</v>
      </c>
      <c r="G1403">
        <v>0</v>
      </c>
      <c r="I1403">
        <v>0</v>
      </c>
      <c r="J1403" t="s">
        <v>1221</v>
      </c>
      <c r="K1403" t="s">
        <v>1222</v>
      </c>
      <c r="L1403" t="s">
        <v>1222</v>
      </c>
      <c r="M1403">
        <v>1</v>
      </c>
      <c r="N1403" t="s">
        <v>615</v>
      </c>
      <c r="O1403">
        <v>1</v>
      </c>
      <c r="P1403" t="s">
        <v>616</v>
      </c>
      <c r="Q1403" t="s">
        <v>626</v>
      </c>
      <c r="R1403">
        <v>2</v>
      </c>
      <c r="S1403">
        <v>1</v>
      </c>
      <c r="T1403" s="60">
        <v>41820</v>
      </c>
      <c r="U1403" s="60">
        <v>41821</v>
      </c>
      <c r="BY1403">
        <v>0</v>
      </c>
      <c r="BZ1403">
        <v>0</v>
      </c>
      <c r="CA1403">
        <v>0</v>
      </c>
      <c r="CC1403">
        <v>0.15290000000000001</v>
      </c>
      <c r="CE1403">
        <v>8.3700000999999996E-2</v>
      </c>
      <c r="CG1403">
        <v>0.1148</v>
      </c>
      <c r="CJ1403">
        <v>5.5999998000000002E-2</v>
      </c>
      <c r="CS1403">
        <v>0</v>
      </c>
      <c r="CT1403">
        <v>0</v>
      </c>
      <c r="CU1403">
        <v>0</v>
      </c>
      <c r="CV1403">
        <v>0.21360001000000001</v>
      </c>
      <c r="CW1403">
        <v>8.5200003999999996E-2</v>
      </c>
      <c r="CX1403">
        <v>0.12839999999999999</v>
      </c>
      <c r="CY1403">
        <v>0.27639999999999998</v>
      </c>
      <c r="CZ1403">
        <v>0.19289999999999999</v>
      </c>
      <c r="DA1403">
        <v>8.3500005000000002E-2</v>
      </c>
      <c r="DB1403">
        <v>0</v>
      </c>
      <c r="DC1403">
        <v>0.12670000000000001</v>
      </c>
      <c r="DD1403">
        <v>0.38330001000000002</v>
      </c>
      <c r="DE1403">
        <v>0</v>
      </c>
      <c r="DR1403">
        <v>0</v>
      </c>
      <c r="DS1403">
        <v>0</v>
      </c>
      <c r="DT1403">
        <v>0</v>
      </c>
      <c r="DU1403">
        <v>0</v>
      </c>
      <c r="EW1403">
        <v>0</v>
      </c>
      <c r="EX1403">
        <v>0</v>
      </c>
      <c r="FP1403">
        <v>652631</v>
      </c>
      <c r="FQ1403">
        <v>962798</v>
      </c>
      <c r="FW1403">
        <v>1615429</v>
      </c>
      <c r="FX1403">
        <v>3618445</v>
      </c>
      <c r="GB1403">
        <v>300260</v>
      </c>
      <c r="GL1403">
        <v>-402871</v>
      </c>
      <c r="GM1403">
        <v>54</v>
      </c>
      <c r="GN1403">
        <v>1436</v>
      </c>
      <c r="GP1403">
        <v>587</v>
      </c>
      <c r="GQ1403">
        <v>5133340</v>
      </c>
      <c r="GR1403">
        <v>-2481386</v>
      </c>
      <c r="GS1403">
        <v>-2293335</v>
      </c>
      <c r="GU1403">
        <v>-19240</v>
      </c>
      <c r="GZ1403">
        <v>-168811</v>
      </c>
      <c r="HA1403">
        <v>-90250</v>
      </c>
      <c r="HB1403">
        <v>-11565</v>
      </c>
      <c r="HC1403">
        <v>-200</v>
      </c>
      <c r="HD1403">
        <v>-2470</v>
      </c>
      <c r="HE1403">
        <v>-2585871</v>
      </c>
      <c r="HG1403">
        <v>25738520</v>
      </c>
    </row>
    <row r="1404" spans="1:215" x14ac:dyDescent="0.25">
      <c r="A1404">
        <v>101</v>
      </c>
      <c r="B1404" t="s">
        <v>1225</v>
      </c>
      <c r="C1404">
        <v>2001</v>
      </c>
      <c r="E1404" t="s">
        <v>1226</v>
      </c>
      <c r="F1404">
        <v>1974</v>
      </c>
      <c r="G1404">
        <v>0</v>
      </c>
      <c r="I1404">
        <v>0</v>
      </c>
      <c r="J1404" t="s">
        <v>340</v>
      </c>
      <c r="K1404" t="s">
        <v>1227</v>
      </c>
      <c r="L1404" t="s">
        <v>1227</v>
      </c>
      <c r="M1404">
        <v>1</v>
      </c>
      <c r="N1404" t="s">
        <v>615</v>
      </c>
      <c r="O1404">
        <v>1</v>
      </c>
      <c r="P1404" t="s">
        <v>616</v>
      </c>
      <c r="Q1404" t="s">
        <v>626</v>
      </c>
      <c r="R1404">
        <v>2</v>
      </c>
      <c r="S1404">
        <v>1</v>
      </c>
      <c r="T1404" s="60">
        <v>37072</v>
      </c>
      <c r="U1404" s="60">
        <v>37072</v>
      </c>
      <c r="V1404" s="60">
        <v>37072</v>
      </c>
      <c r="W1404" t="s">
        <v>1228</v>
      </c>
      <c r="X1404" t="s">
        <v>714</v>
      </c>
      <c r="Y1404" t="s">
        <v>619</v>
      </c>
      <c r="Z1404">
        <v>4.5000001999999997E-2</v>
      </c>
      <c r="AA1404">
        <v>7.9999998000000003E-2</v>
      </c>
      <c r="AB1404">
        <v>3</v>
      </c>
      <c r="AC1404">
        <v>0</v>
      </c>
      <c r="AD1404">
        <v>5</v>
      </c>
      <c r="AE1404">
        <v>1</v>
      </c>
      <c r="AF1404">
        <v>1</v>
      </c>
      <c r="AG1404">
        <v>20</v>
      </c>
      <c r="BP1404" s="60">
        <v>37072</v>
      </c>
      <c r="BQ1404">
        <v>4521400</v>
      </c>
      <c r="BR1404">
        <v>4688400</v>
      </c>
      <c r="BS1404">
        <v>0.96399999000000003</v>
      </c>
      <c r="BT1404">
        <v>167000</v>
      </c>
      <c r="BV1404">
        <v>1029700</v>
      </c>
      <c r="BW1404">
        <v>55697.940999999999</v>
      </c>
      <c r="BX1404">
        <v>1</v>
      </c>
      <c r="BY1404">
        <v>0</v>
      </c>
      <c r="BZ1404">
        <v>0</v>
      </c>
      <c r="CA1404">
        <v>0</v>
      </c>
      <c r="CC1404">
        <v>-2.9000001000000001E-2</v>
      </c>
      <c r="CJ1404">
        <v>0.125</v>
      </c>
      <c r="CS1404">
        <v>0</v>
      </c>
      <c r="CT1404">
        <v>0</v>
      </c>
      <c r="CU1404">
        <v>0</v>
      </c>
      <c r="CV1404">
        <v>0.56900001</v>
      </c>
      <c r="CW1404">
        <v>0.40500000000000003</v>
      </c>
      <c r="CX1404">
        <v>0.16399999000000001</v>
      </c>
      <c r="CY1404">
        <v>0.23</v>
      </c>
      <c r="CZ1404">
        <v>0.23</v>
      </c>
      <c r="DA1404">
        <v>0</v>
      </c>
      <c r="DB1404">
        <v>5.6999995999999997E-2</v>
      </c>
      <c r="DC1404">
        <v>1.2999999E-2</v>
      </c>
      <c r="DD1404">
        <v>0.13100000000000001</v>
      </c>
      <c r="DE1404">
        <v>0</v>
      </c>
      <c r="DF1404">
        <v>2002</v>
      </c>
      <c r="DG1404">
        <v>9.4410002000000007E-2</v>
      </c>
      <c r="DH1404">
        <v>5.314E-2</v>
      </c>
      <c r="DI1404">
        <v>4.1269999000000002E-2</v>
      </c>
      <c r="DJ1404">
        <v>5.4091426999999997E-2</v>
      </c>
      <c r="DK1404">
        <v>0.10723141999999999</v>
      </c>
      <c r="DR1404">
        <v>0</v>
      </c>
      <c r="DS1404">
        <v>0</v>
      </c>
      <c r="DT1404">
        <v>0</v>
      </c>
      <c r="DU1404">
        <v>1</v>
      </c>
      <c r="DV1404">
        <v>34887</v>
      </c>
      <c r="DW1404">
        <v>1029673.1</v>
      </c>
      <c r="DX1404">
        <v>44.400002000000001</v>
      </c>
      <c r="DY1404">
        <v>10.5</v>
      </c>
      <c r="DZ1404">
        <v>29.514999</v>
      </c>
      <c r="EA1404">
        <v>5253</v>
      </c>
      <c r="EB1404">
        <v>5063</v>
      </c>
      <c r="EC1404">
        <v>15390</v>
      </c>
      <c r="ED1404">
        <v>161127.79999999999</v>
      </c>
      <c r="EF1404">
        <v>10.47</v>
      </c>
      <c r="EG1404">
        <v>12657</v>
      </c>
      <c r="EH1404">
        <v>143280.19</v>
      </c>
      <c r="EI1404">
        <v>72.199996999999996</v>
      </c>
      <c r="EJ1404">
        <v>11.32</v>
      </c>
      <c r="EN1404">
        <v>399</v>
      </c>
      <c r="EO1404">
        <v>3844.9760999999999</v>
      </c>
      <c r="EP1404">
        <v>2334</v>
      </c>
      <c r="ES1404">
        <v>0</v>
      </c>
      <c r="EV1404">
        <v>60593</v>
      </c>
      <c r="EW1404">
        <v>0</v>
      </c>
      <c r="EX1404">
        <v>0</v>
      </c>
      <c r="FP1404">
        <v>62310.957000000002</v>
      </c>
      <c r="FQ1404">
        <v>55697.940999999999</v>
      </c>
      <c r="FW1404">
        <v>118008.9</v>
      </c>
      <c r="FX1404">
        <v>-326166.53000000003</v>
      </c>
      <c r="FZ1404">
        <v>116264.98</v>
      </c>
      <c r="GA1404">
        <v>47353.858999999997</v>
      </c>
      <c r="GB1404">
        <v>163618.82999999999</v>
      </c>
      <c r="GC1404">
        <v>16116.186</v>
      </c>
      <c r="GL1404">
        <v>-9826.9022999999997</v>
      </c>
      <c r="GM1404">
        <v>19864.598000000002</v>
      </c>
      <c r="GN1404">
        <v>-18380.982</v>
      </c>
      <c r="GQ1404">
        <v>-36765.910000000003</v>
      </c>
      <c r="GR1404">
        <v>-153192.95000000001</v>
      </c>
      <c r="GS1404">
        <v>-153192.95000000001</v>
      </c>
      <c r="HA1404">
        <v>-24227.021000000001</v>
      </c>
      <c r="HB1404">
        <v>-2403.0239000000001</v>
      </c>
      <c r="HE1404">
        <v>-179823</v>
      </c>
      <c r="HG1404">
        <v>4939706</v>
      </c>
    </row>
    <row r="1405" spans="1:215" x14ac:dyDescent="0.25">
      <c r="A1405">
        <v>101</v>
      </c>
      <c r="B1405" t="s">
        <v>1225</v>
      </c>
      <c r="C1405">
        <v>2002</v>
      </c>
      <c r="E1405" t="s">
        <v>1226</v>
      </c>
      <c r="F1405">
        <v>1974</v>
      </c>
      <c r="G1405">
        <v>0</v>
      </c>
      <c r="I1405">
        <v>0</v>
      </c>
      <c r="J1405" t="s">
        <v>340</v>
      </c>
      <c r="K1405" t="s">
        <v>1227</v>
      </c>
      <c r="L1405" t="s">
        <v>1227</v>
      </c>
      <c r="M1405">
        <v>1</v>
      </c>
      <c r="N1405" t="s">
        <v>615</v>
      </c>
      <c r="O1405">
        <v>1</v>
      </c>
      <c r="P1405" t="s">
        <v>616</v>
      </c>
      <c r="Q1405" t="s">
        <v>626</v>
      </c>
      <c r="R1405">
        <v>2</v>
      </c>
      <c r="S1405">
        <v>1</v>
      </c>
      <c r="T1405" s="60">
        <v>37437</v>
      </c>
      <c r="U1405" s="60">
        <v>37437</v>
      </c>
      <c r="V1405" s="60">
        <v>37437</v>
      </c>
      <c r="W1405" t="s">
        <v>1229</v>
      </c>
      <c r="X1405" t="s">
        <v>714</v>
      </c>
      <c r="Y1405" t="s">
        <v>619</v>
      </c>
      <c r="Z1405">
        <v>4.5000001999999997E-2</v>
      </c>
      <c r="AA1405">
        <v>7.9999998000000003E-2</v>
      </c>
      <c r="AB1405">
        <v>3</v>
      </c>
      <c r="AC1405">
        <v>0</v>
      </c>
      <c r="AD1405">
        <v>5</v>
      </c>
      <c r="AE1405">
        <v>1</v>
      </c>
      <c r="AF1405">
        <v>1</v>
      </c>
      <c r="AG1405">
        <v>20</v>
      </c>
      <c r="BP1405" s="60">
        <v>37437</v>
      </c>
      <c r="BQ1405">
        <v>4425400</v>
      </c>
      <c r="BR1405">
        <v>4576900</v>
      </c>
      <c r="BS1405">
        <v>0.96699995000000005</v>
      </c>
      <c r="BT1405">
        <v>151500</v>
      </c>
      <c r="BV1405">
        <v>1080100</v>
      </c>
      <c r="BW1405">
        <v>58544.917999999998</v>
      </c>
      <c r="BX1405">
        <v>1</v>
      </c>
      <c r="BY1405">
        <v>0</v>
      </c>
      <c r="BZ1405">
        <v>0</v>
      </c>
      <c r="CA1405">
        <v>0</v>
      </c>
      <c r="CC1405">
        <v>4.9000002000000001E-2</v>
      </c>
      <c r="CJ1405">
        <v>0.10600001000000001</v>
      </c>
      <c r="CS1405">
        <v>0</v>
      </c>
      <c r="CT1405">
        <v>0</v>
      </c>
      <c r="CU1405">
        <v>0</v>
      </c>
      <c r="CV1405">
        <v>0.59099995999999999</v>
      </c>
      <c r="CW1405">
        <v>0.41</v>
      </c>
      <c r="CX1405">
        <v>0.18100000999999999</v>
      </c>
      <c r="CY1405">
        <v>0.25</v>
      </c>
      <c r="CZ1405">
        <v>0.25</v>
      </c>
      <c r="DA1405">
        <v>0</v>
      </c>
      <c r="DB1405">
        <v>6.4000003E-2</v>
      </c>
      <c r="DC1405">
        <v>1.0999999999999999E-2</v>
      </c>
      <c r="DD1405">
        <v>8.3999999000000006E-2</v>
      </c>
      <c r="DE1405">
        <v>0</v>
      </c>
      <c r="DF1405">
        <v>2003</v>
      </c>
      <c r="DG1405">
        <v>0.11527999999999999</v>
      </c>
      <c r="DH1405">
        <v>6.2519996999999994E-2</v>
      </c>
      <c r="DI1405">
        <v>5.2760001000000001E-2</v>
      </c>
      <c r="DJ1405">
        <v>5.4203238000000001E-2</v>
      </c>
      <c r="DK1405">
        <v>0.11672324000000001</v>
      </c>
      <c r="DR1405">
        <v>0</v>
      </c>
      <c r="DS1405">
        <v>0</v>
      </c>
      <c r="DT1405">
        <v>0</v>
      </c>
      <c r="DU1405">
        <v>1</v>
      </c>
      <c r="DV1405">
        <v>35130</v>
      </c>
      <c r="DW1405">
        <v>1080060.3999999999</v>
      </c>
      <c r="DX1405">
        <v>44.200001</v>
      </c>
      <c r="DY1405">
        <v>10.6</v>
      </c>
      <c r="DZ1405">
        <v>30.745000999999998</v>
      </c>
      <c r="EA1405">
        <v>5714</v>
      </c>
      <c r="EB1405">
        <v>5748</v>
      </c>
      <c r="EC1405">
        <v>15893</v>
      </c>
      <c r="ED1405">
        <v>175339.81</v>
      </c>
      <c r="EF1405">
        <v>11.032999999999999</v>
      </c>
      <c r="EG1405">
        <v>13053</v>
      </c>
      <c r="EH1405">
        <v>155922.25</v>
      </c>
      <c r="EI1405">
        <v>72.300003000000004</v>
      </c>
      <c r="EJ1405">
        <v>11.945</v>
      </c>
      <c r="EN1405">
        <v>406</v>
      </c>
      <c r="EO1405">
        <v>4068.6179000000002</v>
      </c>
      <c r="EP1405">
        <v>2434</v>
      </c>
      <c r="ES1405">
        <v>0</v>
      </c>
      <c r="EV1405">
        <v>62485</v>
      </c>
      <c r="EW1405">
        <v>0</v>
      </c>
      <c r="EX1405">
        <v>0</v>
      </c>
      <c r="FP1405">
        <v>66311.281000000003</v>
      </c>
      <c r="FQ1405">
        <v>58544.917999999998</v>
      </c>
      <c r="FW1405">
        <v>124856.2</v>
      </c>
      <c r="FX1405">
        <v>-388314.22</v>
      </c>
      <c r="FZ1405">
        <v>92795.077999999994</v>
      </c>
      <c r="GA1405">
        <v>45609.964999999997</v>
      </c>
      <c r="GB1405">
        <v>138405.04999999999</v>
      </c>
      <c r="GC1405">
        <v>11335.6</v>
      </c>
      <c r="GL1405">
        <v>-11363.016</v>
      </c>
      <c r="GM1405">
        <v>7667.8861999999999</v>
      </c>
      <c r="GN1405">
        <v>-6557.5068000000001</v>
      </c>
      <c r="GQ1405">
        <v>-123970</v>
      </c>
      <c r="GR1405">
        <v>-166265.64000000001</v>
      </c>
      <c r="GS1405">
        <v>-166265.64000000001</v>
      </c>
      <c r="HA1405">
        <v>-22130.026999999998</v>
      </c>
      <c r="HB1405">
        <v>-2440.3530000000001</v>
      </c>
      <c r="HE1405">
        <v>-190836.02</v>
      </c>
      <c r="HG1405">
        <v>4624900</v>
      </c>
    </row>
    <row r="1406" spans="1:215" x14ac:dyDescent="0.25">
      <c r="A1406">
        <v>101</v>
      </c>
      <c r="B1406" t="s">
        <v>1225</v>
      </c>
      <c r="C1406">
        <v>2003</v>
      </c>
      <c r="E1406" t="s">
        <v>1226</v>
      </c>
      <c r="F1406">
        <v>1974</v>
      </c>
      <c r="G1406">
        <v>0</v>
      </c>
      <c r="I1406">
        <v>0</v>
      </c>
      <c r="J1406" t="s">
        <v>340</v>
      </c>
      <c r="K1406" t="s">
        <v>1227</v>
      </c>
      <c r="L1406" t="s">
        <v>1227</v>
      </c>
      <c r="M1406">
        <v>1</v>
      </c>
      <c r="N1406" t="s">
        <v>615</v>
      </c>
      <c r="O1406">
        <v>1</v>
      </c>
      <c r="P1406" t="s">
        <v>616</v>
      </c>
      <c r="Q1406" t="s">
        <v>626</v>
      </c>
      <c r="R1406">
        <v>2</v>
      </c>
      <c r="S1406">
        <v>1</v>
      </c>
      <c r="T1406" s="60">
        <v>37802</v>
      </c>
      <c r="U1406" s="60">
        <v>37802</v>
      </c>
      <c r="V1406" s="60">
        <v>37802</v>
      </c>
      <c r="W1406" t="s">
        <v>1229</v>
      </c>
      <c r="X1406" t="s">
        <v>714</v>
      </c>
      <c r="Y1406" t="s">
        <v>619</v>
      </c>
      <c r="Z1406">
        <v>4.5000001999999997E-2</v>
      </c>
      <c r="AA1406">
        <v>7.9999998000000003E-2</v>
      </c>
      <c r="AB1406">
        <v>3</v>
      </c>
      <c r="AC1406">
        <v>0</v>
      </c>
      <c r="AD1406">
        <v>5</v>
      </c>
      <c r="AE1406">
        <v>1</v>
      </c>
      <c r="AF1406">
        <v>1</v>
      </c>
      <c r="AG1406">
        <v>20</v>
      </c>
      <c r="BP1406" s="60">
        <v>37802</v>
      </c>
      <c r="BQ1406">
        <v>4685800</v>
      </c>
      <c r="BR1406">
        <v>4818900</v>
      </c>
      <c r="BS1406">
        <v>0.97199994000000001</v>
      </c>
      <c r="BT1406">
        <v>133100</v>
      </c>
      <c r="BV1406">
        <v>1117300</v>
      </c>
      <c r="BW1406">
        <v>71989.304999999993</v>
      </c>
      <c r="BX1406">
        <v>1</v>
      </c>
      <c r="BY1406">
        <v>0</v>
      </c>
      <c r="BZ1406">
        <v>0</v>
      </c>
      <c r="CA1406">
        <v>0</v>
      </c>
      <c r="CC1406">
        <v>5.0000001000000002E-2</v>
      </c>
      <c r="CJ1406">
        <v>9.4999999000000002E-2</v>
      </c>
      <c r="CS1406">
        <v>0</v>
      </c>
      <c r="CT1406">
        <v>0</v>
      </c>
      <c r="CU1406">
        <v>0</v>
      </c>
      <c r="CV1406">
        <v>0.58399999000000002</v>
      </c>
      <c r="CW1406">
        <v>0.41499998999999999</v>
      </c>
      <c r="CX1406">
        <v>0.16900000000000001</v>
      </c>
      <c r="CY1406">
        <v>0.23200001000000001</v>
      </c>
      <c r="CZ1406">
        <v>0.23200001000000001</v>
      </c>
      <c r="DA1406">
        <v>0</v>
      </c>
      <c r="DB1406">
        <v>6.1999999E-2</v>
      </c>
      <c r="DC1406">
        <v>2.9000001000000001E-2</v>
      </c>
      <c r="DD1406">
        <v>9.2999995000000002E-2</v>
      </c>
      <c r="DE1406">
        <v>0</v>
      </c>
      <c r="DF1406">
        <v>2004</v>
      </c>
      <c r="DG1406">
        <v>0.11667</v>
      </c>
      <c r="DH1406">
        <v>6.2540001999999997E-2</v>
      </c>
      <c r="DI1406">
        <v>5.4130003000000003E-2</v>
      </c>
      <c r="DJ1406">
        <v>6.4431488999999995E-2</v>
      </c>
      <c r="DK1406">
        <v>0.12697148</v>
      </c>
      <c r="DR1406">
        <v>0</v>
      </c>
      <c r="DS1406">
        <v>0</v>
      </c>
      <c r="DT1406">
        <v>0</v>
      </c>
      <c r="DU1406">
        <v>1</v>
      </c>
      <c r="DV1406">
        <v>35114</v>
      </c>
      <c r="DW1406">
        <v>1117250</v>
      </c>
      <c r="DX1406">
        <v>44.700001</v>
      </c>
      <c r="DY1406">
        <v>10.8</v>
      </c>
      <c r="DZ1406">
        <v>31.818000999999999</v>
      </c>
      <c r="EA1406">
        <v>6193</v>
      </c>
      <c r="EB1406">
        <v>6186</v>
      </c>
      <c r="EC1406">
        <v>16441</v>
      </c>
      <c r="ED1406">
        <v>191738.5</v>
      </c>
      <c r="EF1406">
        <v>11.662000000000001</v>
      </c>
      <c r="EG1406">
        <v>13546</v>
      </c>
      <c r="EH1406">
        <v>171004.63</v>
      </c>
      <c r="EI1406">
        <v>72.199996999999996</v>
      </c>
      <c r="EJ1406">
        <v>12.624000000000001</v>
      </c>
      <c r="EN1406">
        <v>394</v>
      </c>
      <c r="EO1406">
        <v>4082.1010999999999</v>
      </c>
      <c r="EP1406">
        <v>2501</v>
      </c>
      <c r="ES1406">
        <v>0</v>
      </c>
      <c r="EV1406">
        <v>63934</v>
      </c>
      <c r="EW1406">
        <v>0</v>
      </c>
      <c r="EX1406">
        <v>0</v>
      </c>
      <c r="FP1406">
        <v>80806.422000000006</v>
      </c>
      <c r="FQ1406">
        <v>71989.304999999993</v>
      </c>
      <c r="FW1406">
        <v>152795.73000000001</v>
      </c>
      <c r="FX1406">
        <v>80381.991999999998</v>
      </c>
      <c r="FZ1406">
        <v>77127.366999999998</v>
      </c>
      <c r="GA1406">
        <v>49940.004000000001</v>
      </c>
      <c r="GB1406">
        <v>127067.37</v>
      </c>
      <c r="GC1406">
        <v>14482.749</v>
      </c>
      <c r="GL1406">
        <v>-12750.675999999999</v>
      </c>
      <c r="GM1406">
        <v>2882.1770000000001</v>
      </c>
      <c r="GN1406">
        <v>-2161.7910000000002</v>
      </c>
      <c r="GQ1406">
        <v>362697.56</v>
      </c>
      <c r="GR1406">
        <v>-181275.28</v>
      </c>
      <c r="GS1406">
        <v>-181275.28</v>
      </c>
      <c r="HA1406">
        <v>-19338.146000000001</v>
      </c>
      <c r="HB1406">
        <v>-2796.9409000000001</v>
      </c>
      <c r="HE1406">
        <v>-203410.38</v>
      </c>
      <c r="HG1406">
        <v>4784187</v>
      </c>
    </row>
    <row r="1407" spans="1:215" x14ac:dyDescent="0.25">
      <c r="A1407">
        <v>101</v>
      </c>
      <c r="B1407" t="s">
        <v>1225</v>
      </c>
      <c r="C1407">
        <v>2004</v>
      </c>
      <c r="E1407" t="s">
        <v>1226</v>
      </c>
      <c r="F1407">
        <v>1974</v>
      </c>
      <c r="G1407">
        <v>0</v>
      </c>
      <c r="I1407">
        <v>0</v>
      </c>
      <c r="J1407" t="s">
        <v>340</v>
      </c>
      <c r="K1407" t="s">
        <v>1227</v>
      </c>
      <c r="L1407" t="s">
        <v>1227</v>
      </c>
      <c r="M1407">
        <v>1</v>
      </c>
      <c r="N1407" t="s">
        <v>615</v>
      </c>
      <c r="O1407">
        <v>1</v>
      </c>
      <c r="P1407" t="s">
        <v>616</v>
      </c>
      <c r="Q1407" t="s">
        <v>626</v>
      </c>
      <c r="R1407">
        <v>2</v>
      </c>
      <c r="S1407">
        <v>1</v>
      </c>
      <c r="T1407" s="60">
        <v>38168</v>
      </c>
      <c r="U1407" s="60">
        <v>38168</v>
      </c>
      <c r="V1407" s="60">
        <v>38168</v>
      </c>
      <c r="W1407" t="s">
        <v>1228</v>
      </c>
      <c r="X1407" t="s">
        <v>714</v>
      </c>
      <c r="Y1407" t="s">
        <v>619</v>
      </c>
      <c r="Z1407">
        <v>4.5000001999999997E-2</v>
      </c>
      <c r="AA1407">
        <v>7.9999998000000003E-2</v>
      </c>
      <c r="AB1407">
        <v>3</v>
      </c>
      <c r="AC1407">
        <v>0</v>
      </c>
      <c r="AD1407">
        <v>5</v>
      </c>
      <c r="AE1407">
        <v>1</v>
      </c>
      <c r="AF1407">
        <v>1</v>
      </c>
      <c r="AG1407">
        <v>20</v>
      </c>
      <c r="BP1407" s="60">
        <v>38168</v>
      </c>
      <c r="BQ1407">
        <v>4937500</v>
      </c>
      <c r="BR1407">
        <v>5051700</v>
      </c>
      <c r="BS1407">
        <v>0.97699999999999998</v>
      </c>
      <c r="BT1407">
        <v>114200</v>
      </c>
      <c r="BV1407">
        <v>1164000</v>
      </c>
      <c r="BW1407">
        <v>74854.491999999998</v>
      </c>
      <c r="BX1407">
        <v>1</v>
      </c>
      <c r="BY1407">
        <v>0</v>
      </c>
      <c r="BZ1407">
        <v>0</v>
      </c>
      <c r="CA1407">
        <v>0</v>
      </c>
      <c r="CC1407">
        <v>0.16600001</v>
      </c>
      <c r="CJ1407">
        <v>0.107</v>
      </c>
      <c r="CS1407">
        <v>0</v>
      </c>
      <c r="CT1407">
        <v>0</v>
      </c>
      <c r="CU1407">
        <v>0</v>
      </c>
      <c r="CV1407">
        <v>0.61599999999999999</v>
      </c>
      <c r="CW1407">
        <v>0.41999998999999999</v>
      </c>
      <c r="CX1407">
        <v>0.19600001</v>
      </c>
      <c r="CY1407">
        <v>0.22</v>
      </c>
      <c r="CZ1407">
        <v>2.1999999999999999E-2</v>
      </c>
      <c r="DA1407">
        <v>0</v>
      </c>
      <c r="DB1407">
        <v>4.5000001999999997E-2</v>
      </c>
      <c r="DC1407">
        <v>1.0999999999999999E-2</v>
      </c>
      <c r="DD1407">
        <v>0.108</v>
      </c>
      <c r="DE1407">
        <v>0</v>
      </c>
      <c r="DF1407">
        <v>2005</v>
      </c>
      <c r="DG1407">
        <v>0.11860999999999999</v>
      </c>
      <c r="DH1407">
        <v>6.2979995999999996E-2</v>
      </c>
      <c r="DI1407">
        <v>5.5630001999999998E-2</v>
      </c>
      <c r="DJ1407">
        <v>6.4307980000000001E-2</v>
      </c>
      <c r="DK1407">
        <v>0.12728798</v>
      </c>
      <c r="DR1407">
        <v>0</v>
      </c>
      <c r="DS1407">
        <v>0</v>
      </c>
      <c r="DT1407">
        <v>0</v>
      </c>
      <c r="DU1407">
        <v>1</v>
      </c>
      <c r="DV1407">
        <v>35408</v>
      </c>
      <c r="DW1407">
        <v>1164036</v>
      </c>
      <c r="DX1407">
        <v>44.900002000000001</v>
      </c>
      <c r="DY1407">
        <v>11.1</v>
      </c>
      <c r="DZ1407">
        <v>32.875</v>
      </c>
      <c r="EA1407">
        <v>6573</v>
      </c>
      <c r="EB1407">
        <v>6545</v>
      </c>
      <c r="EC1407">
        <v>17029</v>
      </c>
      <c r="ED1407">
        <v>211424.72</v>
      </c>
      <c r="EF1407">
        <v>12.416</v>
      </c>
      <c r="EG1407">
        <v>14102</v>
      </c>
      <c r="EH1407">
        <v>189531</v>
      </c>
      <c r="EI1407">
        <v>72</v>
      </c>
      <c r="EJ1407">
        <v>13.44</v>
      </c>
      <c r="EN1407">
        <v>380</v>
      </c>
      <c r="EO1407">
        <v>3911.1831000000002</v>
      </c>
      <c r="EP1407">
        <v>2547</v>
      </c>
      <c r="ES1407">
        <v>0</v>
      </c>
      <c r="EV1407">
        <v>65555</v>
      </c>
      <c r="EW1407">
        <v>0</v>
      </c>
      <c r="EX1407">
        <v>0</v>
      </c>
      <c r="FP1407">
        <v>104655.55</v>
      </c>
      <c r="FQ1407">
        <v>74854.491999999998</v>
      </c>
      <c r="FW1407">
        <v>179510.05</v>
      </c>
      <c r="FX1407">
        <v>636634.25</v>
      </c>
      <c r="FZ1407">
        <v>74660.718999999997</v>
      </c>
      <c r="GA1407">
        <v>58269.883000000002</v>
      </c>
      <c r="GB1407">
        <v>132930.60999999999</v>
      </c>
      <c r="GC1407">
        <v>15481.311</v>
      </c>
      <c r="GL1407">
        <v>-9100.9521000000004</v>
      </c>
      <c r="GM1407">
        <v>2656.3539999999998</v>
      </c>
      <c r="GN1407">
        <v>-1710.59</v>
      </c>
      <c r="GQ1407">
        <v>956401</v>
      </c>
      <c r="GR1407">
        <v>-198454.41</v>
      </c>
      <c r="GS1407">
        <v>-198454.41</v>
      </c>
      <c r="HA1407">
        <v>-21414.638999999999</v>
      </c>
      <c r="HB1407">
        <v>-2493.0391</v>
      </c>
      <c r="HE1407">
        <v>-222362.09</v>
      </c>
      <c r="HG1407">
        <v>5518226</v>
      </c>
    </row>
    <row r="1408" spans="1:215" x14ac:dyDescent="0.25">
      <c r="A1408">
        <v>101</v>
      </c>
      <c r="B1408" t="s">
        <v>1225</v>
      </c>
      <c r="C1408">
        <v>2005</v>
      </c>
      <c r="E1408" t="s">
        <v>1226</v>
      </c>
      <c r="F1408">
        <v>1974</v>
      </c>
      <c r="G1408">
        <v>0</v>
      </c>
      <c r="I1408">
        <v>0</v>
      </c>
      <c r="J1408" t="s">
        <v>340</v>
      </c>
      <c r="K1408" t="s">
        <v>1227</v>
      </c>
      <c r="L1408" t="s">
        <v>1227</v>
      </c>
      <c r="M1408">
        <v>1</v>
      </c>
      <c r="N1408" t="s">
        <v>615</v>
      </c>
      <c r="O1408">
        <v>1</v>
      </c>
      <c r="P1408" t="s">
        <v>616</v>
      </c>
      <c r="Q1408" t="s">
        <v>626</v>
      </c>
      <c r="R1408">
        <v>2</v>
      </c>
      <c r="S1408">
        <v>1</v>
      </c>
      <c r="T1408" s="60">
        <v>38533</v>
      </c>
      <c r="U1408" s="60">
        <v>38533</v>
      </c>
      <c r="V1408" s="60">
        <v>38533</v>
      </c>
      <c r="W1408" t="s">
        <v>1228</v>
      </c>
      <c r="X1408" t="s">
        <v>1230</v>
      </c>
      <c r="Y1408" t="s">
        <v>619</v>
      </c>
      <c r="Z1408">
        <v>3.9999999000000001E-2</v>
      </c>
      <c r="AA1408">
        <v>7.7500000999999999E-2</v>
      </c>
      <c r="AB1408">
        <v>3</v>
      </c>
      <c r="AC1408">
        <v>0</v>
      </c>
      <c r="AD1408">
        <v>1</v>
      </c>
      <c r="AE1408">
        <v>1</v>
      </c>
      <c r="AF1408">
        <v>1</v>
      </c>
      <c r="AG1408">
        <v>20</v>
      </c>
      <c r="BP1408" s="60">
        <v>38533</v>
      </c>
      <c r="BQ1408">
        <v>5381000</v>
      </c>
      <c r="BR1408">
        <v>5571800</v>
      </c>
      <c r="BS1408">
        <v>0.96599995999999999</v>
      </c>
      <c r="BT1408">
        <v>190800</v>
      </c>
      <c r="BV1408">
        <v>1206100</v>
      </c>
      <c r="BW1408">
        <v>77474.968999999997</v>
      </c>
      <c r="BX1408">
        <v>1</v>
      </c>
      <c r="BY1408">
        <v>0</v>
      </c>
      <c r="BZ1408">
        <v>0</v>
      </c>
      <c r="CA1408">
        <v>0</v>
      </c>
      <c r="CC1408">
        <v>0.13340001000000001</v>
      </c>
      <c r="CG1408">
        <v>7.1650453000000003E-2</v>
      </c>
      <c r="CJ1408">
        <v>9.1999999999999998E-2</v>
      </c>
      <c r="CS1408">
        <v>0</v>
      </c>
      <c r="CT1408">
        <v>1</v>
      </c>
      <c r="CU1408">
        <v>0</v>
      </c>
      <c r="CV1408">
        <v>0.60500001999999997</v>
      </c>
      <c r="CW1408">
        <v>0</v>
      </c>
      <c r="CX1408">
        <v>0</v>
      </c>
      <c r="CY1408">
        <v>0.20599999999999999</v>
      </c>
      <c r="CZ1408">
        <v>0.20599999999999999</v>
      </c>
      <c r="DA1408">
        <v>0</v>
      </c>
      <c r="DB1408">
        <v>6.8000004000000003E-2</v>
      </c>
      <c r="DC1408">
        <v>2E-3</v>
      </c>
      <c r="DD1408">
        <v>0.11899999999999999</v>
      </c>
      <c r="DE1408">
        <v>0</v>
      </c>
      <c r="DF1408">
        <v>2006</v>
      </c>
      <c r="DG1408">
        <v>0.11842999999999999</v>
      </c>
      <c r="DH1408">
        <v>6.2859997000000001E-2</v>
      </c>
      <c r="DI1408">
        <v>5.5570003E-2</v>
      </c>
      <c r="DJ1408">
        <v>6.4235941000000005E-2</v>
      </c>
      <c r="DK1408">
        <v>0.12709593999999999</v>
      </c>
      <c r="DR1408">
        <v>0</v>
      </c>
      <c r="DS1408">
        <v>0</v>
      </c>
      <c r="DT1408">
        <v>0</v>
      </c>
      <c r="DU1408">
        <v>1</v>
      </c>
      <c r="DV1408">
        <v>35774</v>
      </c>
      <c r="DW1408">
        <v>1206131.5</v>
      </c>
      <c r="DX1408">
        <v>45.099997999999999</v>
      </c>
      <c r="DY1408">
        <v>11.2</v>
      </c>
      <c r="DZ1408">
        <v>33.715000000000003</v>
      </c>
      <c r="EA1408">
        <v>6808</v>
      </c>
      <c r="EB1408">
        <v>6701</v>
      </c>
      <c r="EC1408">
        <v>17547</v>
      </c>
      <c r="ED1408">
        <v>228469.63</v>
      </c>
      <c r="EF1408">
        <v>13.02</v>
      </c>
      <c r="EG1408">
        <v>14550</v>
      </c>
      <c r="EH1408">
        <v>205397.59</v>
      </c>
      <c r="EI1408">
        <v>72</v>
      </c>
      <c r="EJ1408">
        <v>14.117000000000001</v>
      </c>
      <c r="EN1408">
        <v>387</v>
      </c>
      <c r="EO1408">
        <v>4037.9971</v>
      </c>
      <c r="EP1408">
        <v>2610</v>
      </c>
      <c r="ES1408">
        <v>0</v>
      </c>
      <c r="EV1408">
        <v>66830</v>
      </c>
      <c r="EW1408">
        <v>0</v>
      </c>
      <c r="EX1408">
        <v>0</v>
      </c>
      <c r="FB1408">
        <v>2987636.5</v>
      </c>
      <c r="FP1408">
        <v>89158.633000000002</v>
      </c>
      <c r="FQ1408">
        <v>77474.968999999997</v>
      </c>
      <c r="FW1408">
        <v>166633.59</v>
      </c>
      <c r="FX1408">
        <v>541803.75</v>
      </c>
      <c r="FZ1408">
        <v>79719.25</v>
      </c>
      <c r="GA1408">
        <v>89201.633000000002</v>
      </c>
      <c r="GB1408">
        <v>168920.89</v>
      </c>
      <c r="GC1408">
        <v>15195.744000000001</v>
      </c>
      <c r="GL1408">
        <v>-11099.486000000001</v>
      </c>
      <c r="GM1408">
        <v>8271.8760000000002</v>
      </c>
      <c r="GN1408">
        <v>-6854.7831999999999</v>
      </c>
      <c r="GQ1408">
        <v>882871.56</v>
      </c>
      <c r="GR1408">
        <v>-217550.2</v>
      </c>
      <c r="GS1408">
        <v>-217550.2</v>
      </c>
      <c r="HA1408">
        <v>-20840.322</v>
      </c>
      <c r="HB1408">
        <v>-2772.1210999999998</v>
      </c>
      <c r="HE1408">
        <v>-241162.66</v>
      </c>
      <c r="HG1408">
        <v>6159935</v>
      </c>
    </row>
    <row r="1409" spans="1:215" x14ac:dyDescent="0.25">
      <c r="A1409">
        <v>101</v>
      </c>
      <c r="B1409" t="s">
        <v>1225</v>
      </c>
      <c r="C1409">
        <v>2006</v>
      </c>
      <c r="E1409" t="s">
        <v>1226</v>
      </c>
      <c r="F1409">
        <v>1974</v>
      </c>
      <c r="G1409">
        <v>0</v>
      </c>
      <c r="I1409">
        <v>0</v>
      </c>
      <c r="J1409" t="s">
        <v>340</v>
      </c>
      <c r="K1409" t="s">
        <v>1227</v>
      </c>
      <c r="L1409" t="s">
        <v>1227</v>
      </c>
      <c r="M1409">
        <v>1</v>
      </c>
      <c r="N1409" t="s">
        <v>615</v>
      </c>
      <c r="O1409">
        <v>1</v>
      </c>
      <c r="P1409" t="s">
        <v>616</v>
      </c>
      <c r="Q1409" t="s">
        <v>626</v>
      </c>
      <c r="R1409">
        <v>2</v>
      </c>
      <c r="S1409">
        <v>1</v>
      </c>
      <c r="T1409" s="60">
        <v>38898</v>
      </c>
      <c r="U1409" s="60">
        <v>38898</v>
      </c>
      <c r="V1409" s="60">
        <v>38898</v>
      </c>
      <c r="W1409" t="s">
        <v>1228</v>
      </c>
      <c r="X1409" t="s">
        <v>1230</v>
      </c>
      <c r="Y1409" t="s">
        <v>619</v>
      </c>
      <c r="Z1409">
        <v>3.9999999000000001E-2</v>
      </c>
      <c r="AA1409">
        <v>7.7500000999999999E-2</v>
      </c>
      <c r="AB1409">
        <v>3</v>
      </c>
      <c r="AC1409">
        <v>0</v>
      </c>
      <c r="AD1409">
        <v>1</v>
      </c>
      <c r="AE1409">
        <v>1</v>
      </c>
      <c r="AF1409">
        <v>1</v>
      </c>
      <c r="AG1409">
        <v>20</v>
      </c>
      <c r="BP1409" s="60">
        <v>38898</v>
      </c>
      <c r="BQ1409">
        <v>5668500</v>
      </c>
      <c r="BR1409">
        <v>5859900</v>
      </c>
      <c r="BS1409">
        <v>0.96699995000000005</v>
      </c>
      <c r="BT1409">
        <v>191400</v>
      </c>
      <c r="BV1409">
        <v>1229900</v>
      </c>
      <c r="BW1409">
        <v>80829.335999999996</v>
      </c>
      <c r="BX1409">
        <v>1</v>
      </c>
      <c r="BY1409">
        <v>0</v>
      </c>
      <c r="BZ1409">
        <v>0</v>
      </c>
      <c r="CA1409">
        <v>0</v>
      </c>
      <c r="CC1409">
        <v>0.13109999999999999</v>
      </c>
      <c r="CG1409">
        <v>0.10486573</v>
      </c>
      <c r="CJ1409">
        <v>0.10290000000000001</v>
      </c>
      <c r="CS1409">
        <v>0</v>
      </c>
      <c r="CT1409">
        <v>1</v>
      </c>
      <c r="CU1409">
        <v>0</v>
      </c>
      <c r="CV1409">
        <v>0.56900001</v>
      </c>
      <c r="CW1409">
        <v>0</v>
      </c>
      <c r="CX1409">
        <v>0</v>
      </c>
      <c r="CY1409">
        <v>0.16500001</v>
      </c>
      <c r="CZ1409">
        <v>0.16500001</v>
      </c>
      <c r="DA1409">
        <v>0</v>
      </c>
      <c r="DB1409">
        <v>6.4000003E-2</v>
      </c>
      <c r="DC1409">
        <v>8.3000004000000002E-2</v>
      </c>
      <c r="DD1409">
        <v>0.11899999999999999</v>
      </c>
      <c r="DE1409">
        <v>0</v>
      </c>
      <c r="DF1409">
        <v>2007</v>
      </c>
      <c r="DG1409">
        <v>0.11429</v>
      </c>
      <c r="DH1409">
        <v>6.2760002999999995E-2</v>
      </c>
      <c r="DI1409">
        <v>5.1529999999999999E-2</v>
      </c>
      <c r="DJ1409">
        <v>6.5720253000000006E-2</v>
      </c>
      <c r="DK1409">
        <v>0.12848026000000001</v>
      </c>
      <c r="DR1409">
        <v>0</v>
      </c>
      <c r="DS1409">
        <v>0</v>
      </c>
      <c r="DT1409">
        <v>0</v>
      </c>
      <c r="DU1409">
        <v>1</v>
      </c>
      <c r="DV1409">
        <v>36074</v>
      </c>
      <c r="DW1409">
        <v>1229909.6000000001</v>
      </c>
      <c r="DX1409">
        <v>45.299999</v>
      </c>
      <c r="DY1409">
        <v>11.5</v>
      </c>
      <c r="DZ1409">
        <v>34.094002000000003</v>
      </c>
      <c r="EA1409">
        <v>7136</v>
      </c>
      <c r="EB1409">
        <v>6672</v>
      </c>
      <c r="EC1409">
        <v>18076</v>
      </c>
      <c r="ED1409">
        <v>245707.33</v>
      </c>
      <c r="EF1409">
        <v>13.593</v>
      </c>
      <c r="EG1409">
        <v>15040</v>
      </c>
      <c r="EH1409">
        <v>221358.48</v>
      </c>
      <c r="EI1409">
        <v>72.099997999999999</v>
      </c>
      <c r="EJ1409">
        <v>14.718</v>
      </c>
      <c r="EN1409">
        <v>351</v>
      </c>
      <c r="EO1409">
        <v>3913.9099000000001</v>
      </c>
      <c r="EP1409">
        <v>2685</v>
      </c>
      <c r="ES1409">
        <v>0</v>
      </c>
      <c r="EV1409">
        <v>67958</v>
      </c>
      <c r="EW1409">
        <v>0</v>
      </c>
      <c r="EX1409">
        <v>0</v>
      </c>
      <c r="FB1409">
        <v>3174042.5</v>
      </c>
      <c r="FP1409">
        <v>82464.726999999999</v>
      </c>
      <c r="FQ1409">
        <v>80829.335999999996</v>
      </c>
      <c r="FW1409">
        <v>163294.06</v>
      </c>
      <c r="FX1409">
        <v>590265.81000000006</v>
      </c>
      <c r="FZ1409">
        <v>90041.827999999994</v>
      </c>
      <c r="GA1409">
        <v>103344.11</v>
      </c>
      <c r="GB1409">
        <v>193385.94</v>
      </c>
      <c r="GC1409">
        <v>13583.173000000001</v>
      </c>
      <c r="GL1409">
        <v>-14720.762000000001</v>
      </c>
      <c r="GM1409">
        <v>18871.215</v>
      </c>
      <c r="GN1409">
        <v>-17391.671999999999</v>
      </c>
      <c r="GQ1409">
        <v>947287.75</v>
      </c>
      <c r="GR1409">
        <v>-234825.88</v>
      </c>
      <c r="GS1409">
        <v>-234825.88</v>
      </c>
      <c r="HA1409">
        <v>-25069.548999999999</v>
      </c>
      <c r="HB1409">
        <v>-2697.5709999999999</v>
      </c>
      <c r="HE1409">
        <v>-262593</v>
      </c>
      <c r="HG1409">
        <v>6844629.5</v>
      </c>
    </row>
    <row r="1410" spans="1:215" x14ac:dyDescent="0.25">
      <c r="A1410">
        <v>101</v>
      </c>
      <c r="B1410" t="s">
        <v>1225</v>
      </c>
      <c r="C1410">
        <v>2007</v>
      </c>
      <c r="E1410" t="s">
        <v>1226</v>
      </c>
      <c r="F1410">
        <v>1974</v>
      </c>
      <c r="G1410">
        <v>0</v>
      </c>
      <c r="I1410">
        <v>0</v>
      </c>
      <c r="J1410" t="s">
        <v>340</v>
      </c>
      <c r="K1410" t="s">
        <v>1227</v>
      </c>
      <c r="L1410" t="s">
        <v>1227</v>
      </c>
      <c r="M1410">
        <v>1</v>
      </c>
      <c r="N1410" t="s">
        <v>615</v>
      </c>
      <c r="O1410">
        <v>1</v>
      </c>
      <c r="P1410" t="s">
        <v>616</v>
      </c>
      <c r="Q1410" t="s">
        <v>626</v>
      </c>
      <c r="R1410">
        <v>2</v>
      </c>
      <c r="S1410">
        <v>1</v>
      </c>
      <c r="T1410" s="60">
        <v>39263</v>
      </c>
      <c r="U1410" s="60">
        <v>39263</v>
      </c>
      <c r="V1410" s="60">
        <v>39263</v>
      </c>
      <c r="W1410" t="s">
        <v>1228</v>
      </c>
      <c r="X1410" t="s">
        <v>1230</v>
      </c>
      <c r="Y1410" t="s">
        <v>619</v>
      </c>
      <c r="Z1410">
        <v>3.9999999000000001E-2</v>
      </c>
      <c r="AA1410">
        <v>7.7500000999999999E-2</v>
      </c>
      <c r="AB1410">
        <v>3</v>
      </c>
      <c r="AC1410">
        <v>0</v>
      </c>
      <c r="AD1410">
        <v>1</v>
      </c>
      <c r="AE1410">
        <v>1</v>
      </c>
      <c r="AF1410">
        <v>1</v>
      </c>
      <c r="AG1410">
        <v>20</v>
      </c>
      <c r="BP1410" s="60">
        <v>39263</v>
      </c>
      <c r="BQ1410">
        <v>6526500</v>
      </c>
      <c r="BR1410">
        <v>6718800</v>
      </c>
      <c r="BS1410">
        <v>0.97099996</v>
      </c>
      <c r="BT1410">
        <v>192300</v>
      </c>
      <c r="BV1410">
        <v>1297300</v>
      </c>
      <c r="BW1410">
        <v>85361.766000000003</v>
      </c>
      <c r="BX1410">
        <v>1</v>
      </c>
      <c r="BY1410">
        <v>0</v>
      </c>
      <c r="BZ1410">
        <v>0</v>
      </c>
      <c r="CA1410">
        <v>0</v>
      </c>
      <c r="CC1410">
        <v>0.21390000000000001</v>
      </c>
      <c r="CG1410">
        <v>0.13760365999999999</v>
      </c>
      <c r="CJ1410">
        <v>0.10299999999999999</v>
      </c>
      <c r="CS1410">
        <v>0</v>
      </c>
      <c r="CT1410">
        <v>1</v>
      </c>
      <c r="CU1410">
        <v>0</v>
      </c>
      <c r="CV1410">
        <v>0.53500002999999996</v>
      </c>
      <c r="CW1410">
        <v>0</v>
      </c>
      <c r="CX1410">
        <v>0</v>
      </c>
      <c r="CY1410">
        <v>0.152</v>
      </c>
      <c r="CZ1410">
        <v>0.152</v>
      </c>
      <c r="DA1410">
        <v>0</v>
      </c>
      <c r="DB1410">
        <v>0.105</v>
      </c>
      <c r="DC1410">
        <v>7.6999999999999999E-2</v>
      </c>
      <c r="DD1410">
        <v>0.13100000000000001</v>
      </c>
      <c r="DE1410">
        <v>0</v>
      </c>
      <c r="DF1410">
        <v>2008</v>
      </c>
      <c r="DG1410">
        <v>0.11458001</v>
      </c>
      <c r="DH1410">
        <v>6.2639996000000003E-2</v>
      </c>
      <c r="DI1410">
        <v>5.1939998000000001E-2</v>
      </c>
      <c r="DJ1410">
        <v>6.5799556999999995E-2</v>
      </c>
      <c r="DK1410">
        <v>0.12843955000000001</v>
      </c>
      <c r="DR1410">
        <v>0</v>
      </c>
      <c r="DS1410">
        <v>0</v>
      </c>
      <c r="DT1410">
        <v>0</v>
      </c>
      <c r="DU1410">
        <v>1</v>
      </c>
      <c r="DV1410">
        <v>37311</v>
      </c>
      <c r="DW1410">
        <v>1297279.5</v>
      </c>
      <c r="DX1410">
        <v>45.599997999999999</v>
      </c>
      <c r="DY1410">
        <v>11.1</v>
      </c>
      <c r="DZ1410">
        <v>34.769001000000003</v>
      </c>
      <c r="EA1410">
        <v>7305</v>
      </c>
      <c r="EB1410">
        <v>6700</v>
      </c>
      <c r="EC1410">
        <v>18719</v>
      </c>
      <c r="ED1410">
        <v>265922.94</v>
      </c>
      <c r="EF1410">
        <v>14.206</v>
      </c>
      <c r="EG1410">
        <v>15631</v>
      </c>
      <c r="EH1410">
        <v>240502.52</v>
      </c>
      <c r="EI1410">
        <v>72</v>
      </c>
      <c r="EJ1410">
        <v>15.385999999999999</v>
      </c>
      <c r="EN1410">
        <v>346</v>
      </c>
      <c r="EO1410">
        <v>3913.2649000000001</v>
      </c>
      <c r="EP1410">
        <v>2742</v>
      </c>
      <c r="ES1410">
        <v>0</v>
      </c>
      <c r="EV1410">
        <v>70035</v>
      </c>
      <c r="EW1410">
        <v>0</v>
      </c>
      <c r="EX1410">
        <v>0</v>
      </c>
      <c r="FB1410">
        <v>3405374.5</v>
      </c>
      <c r="FI1410">
        <v>8158168.5</v>
      </c>
      <c r="FP1410">
        <v>86932.781000000003</v>
      </c>
      <c r="FQ1410">
        <v>85361.766000000003</v>
      </c>
      <c r="FW1410">
        <v>172294.55</v>
      </c>
      <c r="FX1410">
        <v>1230374.5</v>
      </c>
      <c r="FZ1410">
        <v>91747.039000000004</v>
      </c>
      <c r="GA1410">
        <v>111034.24000000001</v>
      </c>
      <c r="GB1410">
        <v>202781.28</v>
      </c>
      <c r="GC1410">
        <v>12586.64</v>
      </c>
      <c r="GL1410">
        <v>-20406.455000000002</v>
      </c>
      <c r="GM1410">
        <v>31921.561000000002</v>
      </c>
      <c r="GN1410">
        <v>-30657.018</v>
      </c>
      <c r="GQ1410">
        <v>1598895.1</v>
      </c>
      <c r="GR1410">
        <v>-253545.13</v>
      </c>
      <c r="GS1410">
        <v>-253545.13</v>
      </c>
      <c r="HA1410">
        <v>-28777.398000000001</v>
      </c>
      <c r="HB1410">
        <v>-3033.5189999999998</v>
      </c>
      <c r="HE1410">
        <v>-285356.03000000003</v>
      </c>
      <c r="HG1410">
        <v>8158168.5</v>
      </c>
    </row>
    <row r="1411" spans="1:215" x14ac:dyDescent="0.25">
      <c r="A1411">
        <v>101</v>
      </c>
      <c r="B1411" t="s">
        <v>1225</v>
      </c>
      <c r="C1411">
        <v>2008</v>
      </c>
      <c r="E1411" t="s">
        <v>1226</v>
      </c>
      <c r="F1411">
        <v>1974</v>
      </c>
      <c r="G1411">
        <v>0</v>
      </c>
      <c r="I1411">
        <v>0</v>
      </c>
      <c r="J1411" t="s">
        <v>340</v>
      </c>
      <c r="K1411" t="s">
        <v>1227</v>
      </c>
      <c r="L1411" t="s">
        <v>1227</v>
      </c>
      <c r="M1411">
        <v>1</v>
      </c>
      <c r="N1411" t="s">
        <v>615</v>
      </c>
      <c r="O1411">
        <v>1</v>
      </c>
      <c r="P1411" t="s">
        <v>616</v>
      </c>
      <c r="Q1411" t="s">
        <v>626</v>
      </c>
      <c r="R1411">
        <v>2</v>
      </c>
      <c r="S1411">
        <v>1</v>
      </c>
      <c r="T1411" s="60">
        <v>39629</v>
      </c>
      <c r="U1411" s="60">
        <v>39629</v>
      </c>
      <c r="V1411" s="60">
        <v>39629</v>
      </c>
      <c r="W1411" t="s">
        <v>1228</v>
      </c>
      <c r="X1411" t="s">
        <v>1230</v>
      </c>
      <c r="Y1411" t="s">
        <v>619</v>
      </c>
      <c r="Z1411">
        <v>3.9999999000000001E-2</v>
      </c>
      <c r="AA1411">
        <v>7.7500000999999999E-2</v>
      </c>
      <c r="AB1411">
        <v>3</v>
      </c>
      <c r="AC1411">
        <v>0</v>
      </c>
      <c r="AD1411">
        <v>1</v>
      </c>
      <c r="AE1411">
        <v>1</v>
      </c>
      <c r="AF1411">
        <v>1</v>
      </c>
      <c r="AG1411">
        <v>20</v>
      </c>
      <c r="BP1411" s="60">
        <v>39629</v>
      </c>
      <c r="BQ1411">
        <v>6784300</v>
      </c>
      <c r="BR1411">
        <v>6976800</v>
      </c>
      <c r="BS1411">
        <v>0.97199994000000001</v>
      </c>
      <c r="BT1411">
        <v>192500</v>
      </c>
      <c r="BV1411">
        <v>1363900</v>
      </c>
      <c r="BW1411">
        <v>89766.093999999997</v>
      </c>
      <c r="BX1411">
        <v>1</v>
      </c>
      <c r="BY1411">
        <v>0</v>
      </c>
      <c r="BZ1411">
        <v>0</v>
      </c>
      <c r="CA1411">
        <v>0</v>
      </c>
      <c r="CC1411">
        <v>-8.6499995999999996E-2</v>
      </c>
      <c r="CG1411">
        <v>0.10635585</v>
      </c>
      <c r="CJ1411">
        <v>7.4000000999999996E-2</v>
      </c>
      <c r="CS1411">
        <v>0</v>
      </c>
      <c r="CT1411">
        <v>1</v>
      </c>
      <c r="CU1411">
        <v>0</v>
      </c>
      <c r="CV1411">
        <v>0.498</v>
      </c>
      <c r="CW1411">
        <v>0</v>
      </c>
      <c r="CX1411">
        <v>0</v>
      </c>
      <c r="CY1411">
        <v>0.19600001</v>
      </c>
      <c r="CZ1411">
        <v>0.19600001</v>
      </c>
      <c r="DA1411">
        <v>0</v>
      </c>
      <c r="DB1411">
        <v>0.13</v>
      </c>
      <c r="DC1411">
        <v>1.2999999E-2</v>
      </c>
      <c r="DD1411">
        <v>0.16299999000000001</v>
      </c>
      <c r="DE1411">
        <v>0</v>
      </c>
      <c r="DF1411">
        <v>2009</v>
      </c>
      <c r="DG1411">
        <v>0.11252</v>
      </c>
      <c r="DH1411">
        <v>6.2589995999999995E-2</v>
      </c>
      <c r="DI1411">
        <v>4.9929999000000003E-2</v>
      </c>
      <c r="DJ1411">
        <v>6.5815746999999994E-2</v>
      </c>
      <c r="DK1411">
        <v>0.12840575000000001</v>
      </c>
      <c r="DR1411">
        <v>0</v>
      </c>
      <c r="DS1411">
        <v>0</v>
      </c>
      <c r="DT1411">
        <v>0</v>
      </c>
      <c r="DU1411">
        <v>1</v>
      </c>
      <c r="DV1411">
        <v>37707</v>
      </c>
      <c r="DW1411">
        <v>1363866</v>
      </c>
      <c r="DX1411">
        <v>45.700001</v>
      </c>
      <c r="DY1411">
        <v>11.1</v>
      </c>
      <c r="DZ1411">
        <v>36.169998</v>
      </c>
      <c r="EA1411">
        <v>7477</v>
      </c>
      <c r="EB1411">
        <v>6929</v>
      </c>
      <c r="EC1411">
        <v>19321</v>
      </c>
      <c r="ED1411">
        <v>297672.78000000003</v>
      </c>
      <c r="EF1411">
        <v>15.407</v>
      </c>
      <c r="EG1411">
        <v>16170</v>
      </c>
      <c r="EH1411">
        <v>269603.03000000003</v>
      </c>
      <c r="EI1411">
        <v>71.900002000000001</v>
      </c>
      <c r="EJ1411">
        <v>16.672999999999998</v>
      </c>
      <c r="EN1411">
        <v>342</v>
      </c>
      <c r="EO1411">
        <v>3934.4220999999998</v>
      </c>
      <c r="EP1411">
        <v>2809</v>
      </c>
      <c r="ES1411">
        <v>0</v>
      </c>
      <c r="EV1411">
        <v>71434</v>
      </c>
      <c r="EW1411">
        <v>0</v>
      </c>
      <c r="EX1411">
        <v>0</v>
      </c>
      <c r="FB1411">
        <v>3811968.5</v>
      </c>
      <c r="FI1411">
        <v>7312107.5</v>
      </c>
      <c r="FP1411">
        <v>91978.5</v>
      </c>
      <c r="FQ1411">
        <v>89766.093999999997</v>
      </c>
      <c r="FW1411">
        <v>181744.59</v>
      </c>
      <c r="FX1411">
        <v>-887232.25</v>
      </c>
      <c r="FZ1411">
        <v>77367.273000000001</v>
      </c>
      <c r="GA1411">
        <v>112785.22</v>
      </c>
      <c r="GB1411">
        <v>190152.48</v>
      </c>
      <c r="GC1411">
        <v>3101.0180999999998</v>
      </c>
      <c r="GL1411">
        <v>-30735.192999999999</v>
      </c>
      <c r="GM1411">
        <v>21941.809000000001</v>
      </c>
      <c r="GN1411">
        <v>-20240.851999999999</v>
      </c>
      <c r="GQ1411">
        <v>-541268.43999999994</v>
      </c>
      <c r="GR1411">
        <v>-273236.78000000003</v>
      </c>
      <c r="GS1411">
        <v>-273236.78000000003</v>
      </c>
      <c r="HA1411">
        <v>-28203.653999999999</v>
      </c>
      <c r="HB1411">
        <v>-3352.3798999999999</v>
      </c>
      <c r="HE1411">
        <v>-304792.81</v>
      </c>
      <c r="HG1411">
        <v>7312107.5</v>
      </c>
    </row>
    <row r="1412" spans="1:215" x14ac:dyDescent="0.25">
      <c r="A1412">
        <v>101</v>
      </c>
      <c r="B1412" t="s">
        <v>1225</v>
      </c>
      <c r="C1412">
        <v>2009</v>
      </c>
      <c r="E1412" t="s">
        <v>1226</v>
      </c>
      <c r="F1412">
        <v>1974</v>
      </c>
      <c r="G1412">
        <v>0</v>
      </c>
      <c r="I1412">
        <v>0</v>
      </c>
      <c r="J1412" t="s">
        <v>340</v>
      </c>
      <c r="K1412" t="s">
        <v>1227</v>
      </c>
      <c r="L1412" t="s">
        <v>1227</v>
      </c>
      <c r="M1412">
        <v>1</v>
      </c>
      <c r="N1412" t="s">
        <v>615</v>
      </c>
      <c r="O1412">
        <v>1</v>
      </c>
      <c r="P1412" t="s">
        <v>616</v>
      </c>
      <c r="Q1412" t="s">
        <v>626</v>
      </c>
      <c r="R1412">
        <v>2</v>
      </c>
      <c r="S1412">
        <v>1</v>
      </c>
      <c r="T1412" s="60">
        <v>39994</v>
      </c>
      <c r="U1412" s="60">
        <v>39994</v>
      </c>
      <c r="V1412" s="60">
        <v>39994</v>
      </c>
      <c r="W1412" t="s">
        <v>1228</v>
      </c>
      <c r="X1412" t="s">
        <v>1230</v>
      </c>
      <c r="Y1412" t="s">
        <v>619</v>
      </c>
      <c r="Z1412">
        <v>3.9999999000000001E-2</v>
      </c>
      <c r="AA1412">
        <v>7.7500000999999999E-2</v>
      </c>
      <c r="AB1412">
        <v>3</v>
      </c>
      <c r="AC1412">
        <v>0</v>
      </c>
      <c r="AD1412">
        <v>1</v>
      </c>
      <c r="AE1412">
        <v>1</v>
      </c>
      <c r="AF1412">
        <v>1</v>
      </c>
      <c r="AG1412">
        <v>20</v>
      </c>
      <c r="BP1412" s="60">
        <v>39994</v>
      </c>
      <c r="BQ1412">
        <v>6778500</v>
      </c>
      <c r="BR1412">
        <v>7387400</v>
      </c>
      <c r="BS1412">
        <v>0.91800004000000002</v>
      </c>
      <c r="BT1412">
        <v>608900</v>
      </c>
      <c r="BV1412">
        <v>1450700</v>
      </c>
      <c r="BW1412">
        <v>94244.914000000004</v>
      </c>
      <c r="BX1412">
        <v>0.91000002999999996</v>
      </c>
      <c r="BY1412">
        <v>0</v>
      </c>
      <c r="BZ1412">
        <v>0</v>
      </c>
      <c r="CA1412">
        <v>0</v>
      </c>
      <c r="CC1412">
        <v>-0.2036</v>
      </c>
      <c r="CG1412">
        <v>2.5135739000000001E-2</v>
      </c>
      <c r="CJ1412">
        <v>3.5999997999999998E-2</v>
      </c>
      <c r="CS1412">
        <v>0</v>
      </c>
      <c r="CT1412">
        <v>1</v>
      </c>
      <c r="CU1412">
        <v>0</v>
      </c>
      <c r="CV1412">
        <v>0.52900004</v>
      </c>
      <c r="CW1412">
        <v>0</v>
      </c>
      <c r="CX1412">
        <v>0</v>
      </c>
      <c r="CY1412">
        <v>0.24099999999999999</v>
      </c>
      <c r="CZ1412">
        <v>0.24099999999999999</v>
      </c>
      <c r="DA1412">
        <v>0</v>
      </c>
      <c r="DB1412">
        <v>8.5000001000000006E-2</v>
      </c>
      <c r="DC1412">
        <v>3.0000000000000001E-3</v>
      </c>
      <c r="DD1412">
        <v>0.14199999999999999</v>
      </c>
      <c r="DE1412">
        <v>0</v>
      </c>
      <c r="DF1412">
        <v>2010</v>
      </c>
      <c r="DG1412">
        <v>0.11547</v>
      </c>
      <c r="DH1412">
        <v>6.2490001000000003E-2</v>
      </c>
      <c r="DI1412">
        <v>5.2979998E-2</v>
      </c>
      <c r="DJ1412">
        <v>6.4965128999999996E-2</v>
      </c>
      <c r="DK1412">
        <v>0.12745513</v>
      </c>
      <c r="DR1412">
        <v>0</v>
      </c>
      <c r="DS1412">
        <v>0</v>
      </c>
      <c r="DT1412">
        <v>0</v>
      </c>
      <c r="DU1412">
        <v>1</v>
      </c>
      <c r="DV1412">
        <v>38596</v>
      </c>
      <c r="DW1412">
        <v>1450681.9</v>
      </c>
      <c r="DX1412">
        <v>45.799999</v>
      </c>
      <c r="DY1412">
        <v>11.2</v>
      </c>
      <c r="DZ1412">
        <v>37.585999000000001</v>
      </c>
      <c r="EA1412">
        <v>7418</v>
      </c>
      <c r="EB1412">
        <v>6568</v>
      </c>
      <c r="EC1412">
        <v>19949</v>
      </c>
      <c r="ED1412">
        <v>318556.15999999997</v>
      </c>
      <c r="EF1412">
        <v>15.968999999999999</v>
      </c>
      <c r="EG1412">
        <v>16762</v>
      </c>
      <c r="EH1412">
        <v>288788.96999999997</v>
      </c>
      <c r="EI1412">
        <v>71.800003000000004</v>
      </c>
      <c r="EJ1412">
        <v>17.228999999999999</v>
      </c>
      <c r="EN1412">
        <v>325</v>
      </c>
      <c r="EO1412">
        <v>4033.9290000000001</v>
      </c>
      <c r="EP1412">
        <v>2862</v>
      </c>
      <c r="ES1412">
        <v>0</v>
      </c>
      <c r="EV1412">
        <v>72531</v>
      </c>
      <c r="EW1412">
        <v>0</v>
      </c>
      <c r="EX1412">
        <v>0</v>
      </c>
      <c r="FB1412">
        <v>4041735.8</v>
      </c>
      <c r="FI1412">
        <v>5648767</v>
      </c>
      <c r="FP1412">
        <v>95457.516000000003</v>
      </c>
      <c r="FQ1412">
        <v>94244.914000000004</v>
      </c>
      <c r="FW1412">
        <v>189702.44</v>
      </c>
      <c r="FX1412">
        <v>-1658907.5</v>
      </c>
      <c r="FZ1412">
        <v>89038.93</v>
      </c>
      <c r="GA1412">
        <v>87597.358999999997</v>
      </c>
      <c r="GB1412">
        <v>176636.28</v>
      </c>
      <c r="GC1412">
        <v>4239.6499000000003</v>
      </c>
      <c r="GL1412">
        <v>-40948.699000000001</v>
      </c>
      <c r="GM1412">
        <v>1620.163</v>
      </c>
      <c r="GN1412">
        <v>-1259.5530000000001</v>
      </c>
      <c r="GQ1412">
        <v>-1328917.1000000001</v>
      </c>
      <c r="GR1412">
        <v>-306769.03000000003</v>
      </c>
      <c r="GS1412">
        <v>-306769.03000000003</v>
      </c>
      <c r="HA1412">
        <v>-24225.248</v>
      </c>
      <c r="HB1412">
        <v>-3428.8530000000001</v>
      </c>
      <c r="HE1412">
        <v>-334423.13</v>
      </c>
      <c r="HG1412">
        <v>5648767</v>
      </c>
    </row>
    <row r="1413" spans="1:215" x14ac:dyDescent="0.25">
      <c r="A1413">
        <v>101</v>
      </c>
      <c r="B1413" t="s">
        <v>1225</v>
      </c>
      <c r="C1413">
        <v>2010</v>
      </c>
      <c r="E1413" t="s">
        <v>1226</v>
      </c>
      <c r="F1413">
        <v>1974</v>
      </c>
      <c r="G1413">
        <v>0</v>
      </c>
      <c r="I1413">
        <v>0</v>
      </c>
      <c r="J1413" t="s">
        <v>340</v>
      </c>
      <c r="K1413" t="s">
        <v>1227</v>
      </c>
      <c r="L1413" t="s">
        <v>1227</v>
      </c>
      <c r="M1413">
        <v>1</v>
      </c>
      <c r="N1413" t="s">
        <v>615</v>
      </c>
      <c r="O1413">
        <v>1</v>
      </c>
      <c r="P1413" t="s">
        <v>616</v>
      </c>
      <c r="Q1413" t="s">
        <v>626</v>
      </c>
      <c r="R1413">
        <v>2</v>
      </c>
      <c r="S1413">
        <v>1</v>
      </c>
      <c r="T1413" s="60">
        <v>40359</v>
      </c>
      <c r="U1413" s="60">
        <v>40359</v>
      </c>
      <c r="V1413" s="60">
        <v>40359</v>
      </c>
      <c r="W1413" t="s">
        <v>1228</v>
      </c>
      <c r="X1413" t="s">
        <v>1230</v>
      </c>
      <c r="Y1413" t="s">
        <v>619</v>
      </c>
      <c r="Z1413">
        <v>3.9999999000000001E-2</v>
      </c>
      <c r="AA1413">
        <v>7.7500000999999999E-2</v>
      </c>
      <c r="AB1413">
        <v>3</v>
      </c>
      <c r="AC1413">
        <v>0</v>
      </c>
      <c r="AD1413">
        <v>1</v>
      </c>
      <c r="AE1413">
        <v>1</v>
      </c>
      <c r="AF1413">
        <v>1</v>
      </c>
      <c r="AG1413">
        <v>30</v>
      </c>
      <c r="BP1413" s="60">
        <v>40359</v>
      </c>
      <c r="BQ1413">
        <v>7119900</v>
      </c>
      <c r="BR1413">
        <v>7393300</v>
      </c>
      <c r="BS1413">
        <v>0.96300006000000005</v>
      </c>
      <c r="BT1413">
        <v>273400</v>
      </c>
      <c r="BV1413">
        <v>1491100</v>
      </c>
      <c r="BW1413">
        <v>96914.195000000007</v>
      </c>
      <c r="BX1413">
        <v>1</v>
      </c>
      <c r="BY1413">
        <v>0</v>
      </c>
      <c r="BZ1413">
        <v>0</v>
      </c>
      <c r="CA1413">
        <v>0</v>
      </c>
      <c r="CC1413">
        <v>0.18700000999999999</v>
      </c>
      <c r="CG1413">
        <v>3.4653402999999999E-2</v>
      </c>
      <c r="CJ1413">
        <v>4.3000001000000003E-2</v>
      </c>
      <c r="CS1413">
        <v>0</v>
      </c>
      <c r="CT1413">
        <v>1</v>
      </c>
      <c r="CU1413">
        <v>0</v>
      </c>
      <c r="CV1413">
        <v>0.52200000999999996</v>
      </c>
      <c r="CW1413">
        <v>0</v>
      </c>
      <c r="CX1413">
        <v>0</v>
      </c>
      <c r="CY1413">
        <v>0.222</v>
      </c>
      <c r="CZ1413">
        <v>0.222</v>
      </c>
      <c r="DA1413">
        <v>0</v>
      </c>
      <c r="DB1413">
        <v>9.3000001999999998E-2</v>
      </c>
      <c r="DC1413">
        <v>1E-3</v>
      </c>
      <c r="DD1413">
        <v>0.11300001</v>
      </c>
      <c r="DE1413">
        <v>4.9000002000000001E-2</v>
      </c>
      <c r="DF1413">
        <v>2011</v>
      </c>
      <c r="DG1413">
        <v>0.11502</v>
      </c>
      <c r="DH1413">
        <v>6.2459998000000003E-2</v>
      </c>
      <c r="DI1413">
        <v>5.2560002000000001E-2</v>
      </c>
      <c r="DJ1413">
        <v>6.4995102999999999E-2</v>
      </c>
      <c r="DK1413">
        <v>0.12745509999999999</v>
      </c>
      <c r="DR1413">
        <v>0</v>
      </c>
      <c r="DS1413">
        <v>0</v>
      </c>
      <c r="DT1413">
        <v>0</v>
      </c>
      <c r="DU1413">
        <v>1</v>
      </c>
      <c r="DV1413">
        <v>39014</v>
      </c>
      <c r="DW1413">
        <v>1491098.1</v>
      </c>
      <c r="DX1413">
        <v>45.900002000000001</v>
      </c>
      <c r="DY1413">
        <v>11.3</v>
      </c>
      <c r="DZ1413">
        <v>38.220001000000003</v>
      </c>
      <c r="EA1413">
        <v>7382</v>
      </c>
      <c r="EB1413">
        <v>6275</v>
      </c>
      <c r="EC1413">
        <v>20561</v>
      </c>
      <c r="ED1413">
        <v>335034.19</v>
      </c>
      <c r="EF1413">
        <v>16.295000000000002</v>
      </c>
      <c r="EG1413">
        <v>17353</v>
      </c>
      <c r="EH1413">
        <v>304133.19</v>
      </c>
      <c r="EI1413">
        <v>71.800003000000004</v>
      </c>
      <c r="EJ1413">
        <v>17.525998999999999</v>
      </c>
      <c r="EN1413">
        <v>316</v>
      </c>
      <c r="EO1413">
        <v>3815.915</v>
      </c>
      <c r="EP1413">
        <v>2892</v>
      </c>
      <c r="ES1413">
        <v>0</v>
      </c>
      <c r="EV1413">
        <v>73232</v>
      </c>
      <c r="EW1413">
        <v>0</v>
      </c>
      <c r="EX1413">
        <v>0</v>
      </c>
      <c r="FB1413">
        <v>4125804.3</v>
      </c>
      <c r="FI1413">
        <v>6496635</v>
      </c>
      <c r="FP1413">
        <v>96914.195000000007</v>
      </c>
      <c r="FQ1413">
        <v>98347.133000000002</v>
      </c>
      <c r="FW1413">
        <v>195261.33</v>
      </c>
      <c r="FX1413">
        <v>869457.06</v>
      </c>
      <c r="FZ1413">
        <v>99355.758000000002</v>
      </c>
      <c r="GA1413">
        <v>77784.891000000003</v>
      </c>
      <c r="GB1413">
        <v>177140.64</v>
      </c>
      <c r="GC1413">
        <v>4148.2451000000001</v>
      </c>
      <c r="GL1413">
        <v>-39638.07</v>
      </c>
      <c r="GQ1413">
        <v>1206369.3</v>
      </c>
      <c r="GR1413">
        <v>-325951.21999999997</v>
      </c>
      <c r="GS1413">
        <v>-325951.21999999997</v>
      </c>
      <c r="HA1413">
        <v>-29148.085999999999</v>
      </c>
      <c r="HB1413">
        <v>-3402.0749999999998</v>
      </c>
      <c r="HE1413">
        <v>-358501.38</v>
      </c>
      <c r="HG1413">
        <v>6496635</v>
      </c>
    </row>
    <row r="1414" spans="1:215" x14ac:dyDescent="0.25">
      <c r="A1414">
        <v>101</v>
      </c>
      <c r="B1414" t="s">
        <v>1225</v>
      </c>
      <c r="C1414">
        <v>2011</v>
      </c>
      <c r="E1414" t="s">
        <v>1226</v>
      </c>
      <c r="F1414">
        <v>1974</v>
      </c>
      <c r="G1414">
        <v>0</v>
      </c>
      <c r="I1414">
        <v>0</v>
      </c>
      <c r="J1414" t="s">
        <v>340</v>
      </c>
      <c r="K1414" t="s">
        <v>1227</v>
      </c>
      <c r="L1414" t="s">
        <v>1227</v>
      </c>
      <c r="M1414">
        <v>1</v>
      </c>
      <c r="N1414" t="s">
        <v>615</v>
      </c>
      <c r="O1414">
        <v>1</v>
      </c>
      <c r="P1414" t="s">
        <v>616</v>
      </c>
      <c r="Q1414" t="s">
        <v>626</v>
      </c>
      <c r="R1414">
        <v>2</v>
      </c>
      <c r="S1414">
        <v>1</v>
      </c>
      <c r="T1414" s="60">
        <v>40724</v>
      </c>
      <c r="U1414" s="60">
        <v>40724</v>
      </c>
      <c r="V1414" s="60">
        <v>40724</v>
      </c>
      <c r="W1414" t="s">
        <v>1228</v>
      </c>
      <c r="X1414" t="s">
        <v>1230</v>
      </c>
      <c r="Y1414" t="s">
        <v>619</v>
      </c>
      <c r="Z1414">
        <v>3.9999999000000001E-2</v>
      </c>
      <c r="AA1414">
        <v>7.7500000999999999E-2</v>
      </c>
      <c r="AB1414">
        <v>3</v>
      </c>
      <c r="AC1414">
        <v>0</v>
      </c>
      <c r="AD1414">
        <v>1</v>
      </c>
      <c r="AE1414">
        <v>1</v>
      </c>
      <c r="AF1414">
        <v>1</v>
      </c>
      <c r="AG1414">
        <v>30</v>
      </c>
      <c r="BP1414" s="60">
        <v>40724</v>
      </c>
      <c r="BQ1414">
        <v>7433800</v>
      </c>
      <c r="BR1414">
        <v>7712600</v>
      </c>
      <c r="BS1414">
        <v>0.96399999000000003</v>
      </c>
      <c r="BT1414">
        <v>278800</v>
      </c>
      <c r="BV1414">
        <v>1490500</v>
      </c>
      <c r="BW1414">
        <v>98624.733999999997</v>
      </c>
      <c r="BX1414">
        <v>1</v>
      </c>
      <c r="BY1414">
        <v>0</v>
      </c>
      <c r="BZ1414">
        <v>0</v>
      </c>
      <c r="CA1414">
        <v>0</v>
      </c>
      <c r="CC1414">
        <v>0.25799999000000001</v>
      </c>
      <c r="CD1414">
        <v>0.222</v>
      </c>
      <c r="CE1414">
        <v>5.9999998999999998E-2</v>
      </c>
      <c r="CF1414">
        <v>2.1000000000000001E-2</v>
      </c>
      <c r="CG1414">
        <v>5.6999995999999997E-2</v>
      </c>
      <c r="CH1414">
        <v>7.8000001999999999E-2</v>
      </c>
      <c r="CI1414">
        <v>8.8999993999999999E-2</v>
      </c>
      <c r="CJ1414">
        <v>7.0000000000000007E-2</v>
      </c>
      <c r="CS1414">
        <v>0</v>
      </c>
      <c r="CT1414">
        <v>0</v>
      </c>
      <c r="CU1414">
        <v>0</v>
      </c>
      <c r="CV1414">
        <v>0.51099998000000002</v>
      </c>
      <c r="CW1414">
        <v>0</v>
      </c>
      <c r="CX1414">
        <v>0</v>
      </c>
      <c r="CY1414">
        <v>0.20499999999999999</v>
      </c>
      <c r="CZ1414">
        <v>0.20499999999999999</v>
      </c>
      <c r="DA1414">
        <v>0</v>
      </c>
      <c r="DB1414">
        <v>0.12800001</v>
      </c>
      <c r="DC1414">
        <v>4.0000000000000001E-3</v>
      </c>
      <c r="DD1414">
        <v>0.152</v>
      </c>
      <c r="DE1414">
        <v>0</v>
      </c>
      <c r="DF1414">
        <v>2012</v>
      </c>
      <c r="DG1414">
        <v>0.11498999999999999</v>
      </c>
      <c r="DH1414">
        <v>6.2569998000000002E-2</v>
      </c>
      <c r="DI1414">
        <v>5.2420001000000001E-2</v>
      </c>
      <c r="DJ1414">
        <v>6.6168888999999995E-2</v>
      </c>
      <c r="DK1414">
        <v>0.12873888</v>
      </c>
      <c r="DR1414">
        <v>0</v>
      </c>
      <c r="DS1414">
        <v>0</v>
      </c>
      <c r="DT1414">
        <v>0</v>
      </c>
      <c r="DU1414">
        <v>1</v>
      </c>
      <c r="DV1414">
        <v>38490</v>
      </c>
      <c r="DW1414">
        <v>1490510.5</v>
      </c>
      <c r="DX1414">
        <v>45.900002000000001</v>
      </c>
      <c r="DY1414">
        <v>11.4</v>
      </c>
      <c r="DZ1414">
        <v>38.724997999999999</v>
      </c>
      <c r="EA1414">
        <v>7789</v>
      </c>
      <c r="EB1414">
        <v>6412</v>
      </c>
      <c r="EC1414">
        <v>21529</v>
      </c>
      <c r="ED1414">
        <v>359385.53</v>
      </c>
      <c r="EF1414">
        <v>16.749001</v>
      </c>
      <c r="EG1414">
        <v>18291</v>
      </c>
      <c r="EH1414">
        <v>326961.46999999997</v>
      </c>
      <c r="EI1414">
        <v>71.699996999999996</v>
      </c>
      <c r="EJ1414">
        <v>17.945999</v>
      </c>
      <c r="EN1414">
        <v>323</v>
      </c>
      <c r="EO1414">
        <v>4051.4099000000001</v>
      </c>
      <c r="EP1414">
        <v>2915</v>
      </c>
      <c r="ES1414">
        <v>0</v>
      </c>
      <c r="EV1414">
        <v>74220</v>
      </c>
      <c r="EW1414">
        <v>0</v>
      </c>
      <c r="EX1414">
        <v>0</v>
      </c>
      <c r="FB1414">
        <v>4436638.5</v>
      </c>
      <c r="FI1414">
        <v>7936269.5</v>
      </c>
      <c r="FP1414">
        <v>100179.94</v>
      </c>
      <c r="FQ1414">
        <v>98624.733999999997</v>
      </c>
      <c r="FW1414">
        <v>198804.67</v>
      </c>
      <c r="FX1414">
        <v>1459543.5</v>
      </c>
      <c r="FZ1414">
        <v>93368.968999999997</v>
      </c>
      <c r="GA1414">
        <v>95804.141000000003</v>
      </c>
      <c r="GB1414">
        <v>189173.11</v>
      </c>
      <c r="GC1414">
        <v>4937.6768000000002</v>
      </c>
      <c r="GL1414">
        <v>-37852.258000000002</v>
      </c>
      <c r="GM1414">
        <v>371.39699999999999</v>
      </c>
      <c r="GQ1414">
        <v>1814978</v>
      </c>
      <c r="GR1414">
        <v>-345942.88</v>
      </c>
      <c r="GS1414">
        <v>-345942.88</v>
      </c>
      <c r="HA1414">
        <v>-25824.828000000001</v>
      </c>
      <c r="HB1414">
        <v>-3575.8539999999998</v>
      </c>
      <c r="HE1414">
        <v>-375343.56</v>
      </c>
      <c r="HG1414">
        <v>7936269.5</v>
      </c>
    </row>
    <row r="1415" spans="1:215" x14ac:dyDescent="0.25">
      <c r="A1415">
        <v>101</v>
      </c>
      <c r="B1415" t="s">
        <v>1225</v>
      </c>
      <c r="C1415">
        <v>2012</v>
      </c>
      <c r="E1415" t="s">
        <v>1226</v>
      </c>
      <c r="F1415">
        <v>1974</v>
      </c>
      <c r="G1415">
        <v>0</v>
      </c>
      <c r="I1415">
        <v>0</v>
      </c>
      <c r="J1415" t="s">
        <v>340</v>
      </c>
      <c r="K1415" t="s">
        <v>1227</v>
      </c>
      <c r="L1415" t="s">
        <v>1227</v>
      </c>
      <c r="M1415">
        <v>1</v>
      </c>
      <c r="N1415" t="s">
        <v>615</v>
      </c>
      <c r="O1415">
        <v>1</v>
      </c>
      <c r="P1415" t="s">
        <v>616</v>
      </c>
      <c r="Q1415" t="s">
        <v>626</v>
      </c>
      <c r="R1415">
        <v>2</v>
      </c>
      <c r="S1415">
        <v>1</v>
      </c>
      <c r="T1415" s="60">
        <v>41090</v>
      </c>
      <c r="U1415" s="60">
        <v>41090</v>
      </c>
      <c r="V1415" s="60">
        <v>41090</v>
      </c>
      <c r="W1415" t="s">
        <v>1228</v>
      </c>
      <c r="X1415" t="s">
        <v>1230</v>
      </c>
      <c r="Y1415" t="s">
        <v>627</v>
      </c>
      <c r="Z1415">
        <v>3.2499999000000002E-2</v>
      </c>
      <c r="AA1415">
        <v>7.2499997999999996E-2</v>
      </c>
      <c r="AB1415">
        <v>3</v>
      </c>
      <c r="AC1415">
        <v>0</v>
      </c>
      <c r="AD1415">
        <v>1</v>
      </c>
      <c r="AE1415">
        <v>1</v>
      </c>
      <c r="AF1415">
        <v>3</v>
      </c>
      <c r="AG1415">
        <v>29</v>
      </c>
      <c r="BP1415" s="60">
        <v>41090</v>
      </c>
      <c r="BQ1415">
        <v>7828000</v>
      </c>
      <c r="BR1415">
        <v>8453000</v>
      </c>
      <c r="BS1415">
        <v>0.92600000000000005</v>
      </c>
      <c r="BT1415">
        <v>625000</v>
      </c>
      <c r="BV1415">
        <v>1503000</v>
      </c>
      <c r="BW1415">
        <v>98866.648000000001</v>
      </c>
      <c r="BX1415">
        <v>1</v>
      </c>
      <c r="BY1415">
        <v>0</v>
      </c>
      <c r="BZ1415">
        <v>0</v>
      </c>
      <c r="CA1415">
        <v>0</v>
      </c>
      <c r="CC1415">
        <v>1.8999999E-2</v>
      </c>
      <c r="CD1415">
        <v>0.13200000000000001</v>
      </c>
      <c r="CE1415">
        <v>0.15000000999999999</v>
      </c>
      <c r="CF1415">
        <v>4.9000002000000001E-2</v>
      </c>
      <c r="CG1415">
        <v>2.1000000000000001E-2</v>
      </c>
      <c r="CH1415">
        <v>6.1999999E-2</v>
      </c>
      <c r="CI1415">
        <v>7.0000000000000007E-2</v>
      </c>
      <c r="CJ1415">
        <v>7.8000001999999999E-2</v>
      </c>
      <c r="CS1415">
        <v>0</v>
      </c>
      <c r="CT1415">
        <v>0</v>
      </c>
      <c r="CU1415">
        <v>0</v>
      </c>
      <c r="CV1415">
        <v>0.50099998999999995</v>
      </c>
      <c r="CW1415">
        <v>0</v>
      </c>
      <c r="CX1415">
        <v>0</v>
      </c>
      <c r="CY1415">
        <v>0.21600000999999999</v>
      </c>
      <c r="CZ1415">
        <v>0.21600000999999999</v>
      </c>
      <c r="DA1415">
        <v>0</v>
      </c>
      <c r="DB1415">
        <v>0.14399998999999999</v>
      </c>
      <c r="DC1415">
        <v>1E-3</v>
      </c>
      <c r="DD1415">
        <v>0.13800000000000001</v>
      </c>
      <c r="DE1415">
        <v>0</v>
      </c>
      <c r="DF1415">
        <v>2013</v>
      </c>
      <c r="DG1415">
        <v>0.12482</v>
      </c>
      <c r="DH1415">
        <v>6.2529996000000004E-2</v>
      </c>
      <c r="DI1415">
        <v>6.2290001999999997E-2</v>
      </c>
      <c r="DJ1415">
        <v>6.5779536999999999E-2</v>
      </c>
      <c r="DK1415">
        <v>0.12830953</v>
      </c>
      <c r="DR1415">
        <v>0</v>
      </c>
      <c r="DS1415">
        <v>0</v>
      </c>
      <c r="DT1415">
        <v>0</v>
      </c>
      <c r="DU1415">
        <v>1</v>
      </c>
      <c r="DV1415">
        <v>38207</v>
      </c>
      <c r="DW1415">
        <v>1502653</v>
      </c>
      <c r="DX1415">
        <v>45.799999</v>
      </c>
      <c r="DY1415">
        <v>11.5</v>
      </c>
      <c r="DZ1415">
        <v>39.328999000000003</v>
      </c>
      <c r="EA1415">
        <v>8135</v>
      </c>
      <c r="EB1415">
        <v>6618</v>
      </c>
      <c r="EC1415">
        <v>22408</v>
      </c>
      <c r="ED1415">
        <v>386478.31</v>
      </c>
      <c r="EF1415">
        <v>17.247</v>
      </c>
      <c r="EG1415">
        <v>19133</v>
      </c>
      <c r="EH1415">
        <v>352284.56</v>
      </c>
      <c r="EI1415">
        <v>71.599997999999999</v>
      </c>
      <c r="EJ1415">
        <v>18.412001</v>
      </c>
      <c r="EN1415">
        <v>300</v>
      </c>
      <c r="EO1415">
        <v>3912.759</v>
      </c>
      <c r="EP1415">
        <v>2975</v>
      </c>
      <c r="ES1415">
        <v>0</v>
      </c>
      <c r="EV1415">
        <v>75368</v>
      </c>
      <c r="EW1415">
        <v>0</v>
      </c>
      <c r="EX1415">
        <v>0</v>
      </c>
      <c r="EZ1415">
        <v>4764298.5</v>
      </c>
      <c r="FB1415">
        <v>4909919.5</v>
      </c>
      <c r="FI1415">
        <v>7842524</v>
      </c>
      <c r="FP1415">
        <v>100484.11</v>
      </c>
      <c r="FQ1415">
        <v>98866.648000000001</v>
      </c>
      <c r="FW1415">
        <v>199350.77</v>
      </c>
      <c r="FX1415">
        <v>-68698.648000000001</v>
      </c>
      <c r="FZ1415">
        <v>87228.460999999996</v>
      </c>
      <c r="GA1415">
        <v>116219.55</v>
      </c>
      <c r="GB1415">
        <v>203448.02</v>
      </c>
      <c r="GC1415">
        <v>7217.2030999999997</v>
      </c>
      <c r="GL1415">
        <v>-35142.277000000002</v>
      </c>
      <c r="GM1415">
        <v>716.95800999999994</v>
      </c>
      <c r="GQ1415">
        <v>306892</v>
      </c>
      <c r="GR1415">
        <v>-371417.16</v>
      </c>
      <c r="GS1415">
        <v>-371417.16</v>
      </c>
      <c r="HA1415">
        <v>-25942.146000000001</v>
      </c>
      <c r="HB1415">
        <v>-3277.9729000000002</v>
      </c>
      <c r="HE1415">
        <v>-400637.28</v>
      </c>
      <c r="HG1415">
        <v>7842524</v>
      </c>
    </row>
    <row r="1416" spans="1:215" x14ac:dyDescent="0.25">
      <c r="A1416">
        <v>101</v>
      </c>
      <c r="B1416" t="s">
        <v>1225</v>
      </c>
      <c r="C1416">
        <v>2013</v>
      </c>
      <c r="E1416" t="s">
        <v>1226</v>
      </c>
      <c r="F1416">
        <v>1974</v>
      </c>
      <c r="G1416">
        <v>0</v>
      </c>
      <c r="I1416">
        <v>0</v>
      </c>
      <c r="J1416" t="s">
        <v>340</v>
      </c>
      <c r="K1416" t="s">
        <v>1227</v>
      </c>
      <c r="L1416" t="s">
        <v>1227</v>
      </c>
      <c r="M1416">
        <v>1</v>
      </c>
      <c r="N1416" t="s">
        <v>615</v>
      </c>
      <c r="O1416">
        <v>1</v>
      </c>
      <c r="P1416" t="s">
        <v>616</v>
      </c>
      <c r="Q1416" t="s">
        <v>626</v>
      </c>
      <c r="R1416">
        <v>2</v>
      </c>
      <c r="S1416">
        <v>1</v>
      </c>
      <c r="T1416" s="60">
        <v>41455</v>
      </c>
      <c r="U1416" s="60">
        <v>41455</v>
      </c>
      <c r="V1416" s="60">
        <v>41455</v>
      </c>
      <c r="W1416" t="s">
        <v>1228</v>
      </c>
      <c r="X1416" t="s">
        <v>1230</v>
      </c>
      <c r="Y1416" t="s">
        <v>627</v>
      </c>
      <c r="Z1416">
        <v>3.2499999000000002E-2</v>
      </c>
      <c r="AA1416">
        <v>7.2499997999999996E-2</v>
      </c>
      <c r="AB1416">
        <v>3</v>
      </c>
      <c r="AC1416">
        <v>0</v>
      </c>
      <c r="AD1416">
        <v>1</v>
      </c>
      <c r="AE1416">
        <v>1</v>
      </c>
      <c r="AF1416">
        <v>3</v>
      </c>
      <c r="AG1416">
        <v>0</v>
      </c>
      <c r="AJ1416" t="s">
        <v>1231</v>
      </c>
      <c r="AO1416">
        <v>9085707</v>
      </c>
      <c r="AP1416">
        <v>8803761</v>
      </c>
      <c r="AQ1416">
        <v>-224314.63</v>
      </c>
      <c r="AR1416">
        <v>0</v>
      </c>
      <c r="AS1416">
        <v>0</v>
      </c>
      <c r="AW1416">
        <v>-6555.4380000000001</v>
      </c>
      <c r="AY1416">
        <v>1</v>
      </c>
      <c r="AZ1416">
        <v>1</v>
      </c>
      <c r="BB1416">
        <v>0</v>
      </c>
      <c r="BC1416">
        <v>4</v>
      </c>
      <c r="BD1416">
        <v>2</v>
      </c>
      <c r="BE1416">
        <v>0</v>
      </c>
      <c r="BP1416" s="60">
        <v>41455</v>
      </c>
      <c r="BQ1416">
        <v>8803700</v>
      </c>
      <c r="BR1416">
        <v>8803700</v>
      </c>
      <c r="BS1416">
        <v>1</v>
      </c>
      <c r="BT1416">
        <v>0</v>
      </c>
      <c r="BV1416">
        <v>1519700</v>
      </c>
      <c r="BW1416">
        <v>100376.48</v>
      </c>
      <c r="BX1416">
        <v>1</v>
      </c>
      <c r="BY1416">
        <v>0</v>
      </c>
      <c r="BZ1416">
        <v>0</v>
      </c>
      <c r="CA1416">
        <v>0</v>
      </c>
      <c r="CC1416">
        <v>0.19020000000000001</v>
      </c>
      <c r="CD1416">
        <v>9.8800003999999997E-2</v>
      </c>
      <c r="CE1416">
        <v>0.14760000000000001</v>
      </c>
      <c r="CF1416">
        <v>0.15560001000000001</v>
      </c>
      <c r="CG1416">
        <v>7.1199998E-2</v>
      </c>
      <c r="CH1416">
        <v>6.4999998000000003E-2</v>
      </c>
      <c r="CI1416">
        <v>7.2700001E-2</v>
      </c>
      <c r="CJ1416">
        <v>8.7299995000000005E-2</v>
      </c>
      <c r="CS1416">
        <v>0</v>
      </c>
      <c r="CT1416">
        <v>0</v>
      </c>
      <c r="CU1416">
        <v>0</v>
      </c>
      <c r="CV1416">
        <v>0.50700003000000005</v>
      </c>
      <c r="CW1416">
        <v>0</v>
      </c>
      <c r="CX1416">
        <v>0</v>
      </c>
      <c r="CY1416">
        <v>0.19700001</v>
      </c>
      <c r="CZ1416">
        <v>0</v>
      </c>
      <c r="DA1416">
        <v>0</v>
      </c>
      <c r="DB1416">
        <v>0.14099999999999999</v>
      </c>
      <c r="DC1416">
        <v>3.6999999999999998E-2</v>
      </c>
      <c r="DD1416">
        <v>0.11799999999999999</v>
      </c>
      <c r="DE1416">
        <v>0</v>
      </c>
      <c r="DF1416">
        <v>2014</v>
      </c>
      <c r="DG1416">
        <v>0.12478</v>
      </c>
      <c r="DH1416">
        <v>6.2430001999999998E-2</v>
      </c>
      <c r="DI1416">
        <v>6.2350001000000002E-2</v>
      </c>
      <c r="DJ1416">
        <v>6.6050194000000007E-2</v>
      </c>
      <c r="DK1416">
        <v>0.12848019999999999</v>
      </c>
      <c r="DR1416">
        <v>0</v>
      </c>
      <c r="DS1416">
        <v>0</v>
      </c>
      <c r="DT1416">
        <v>0</v>
      </c>
      <c r="DU1416">
        <v>1</v>
      </c>
      <c r="DV1416">
        <v>38594</v>
      </c>
      <c r="DW1416">
        <v>1519731.4</v>
      </c>
      <c r="DX1416">
        <v>45.599997999999999</v>
      </c>
      <c r="DY1416">
        <v>11.4</v>
      </c>
      <c r="DZ1416">
        <v>39.376998999999998</v>
      </c>
      <c r="EA1416">
        <v>8363</v>
      </c>
      <c r="EB1416">
        <v>6819</v>
      </c>
      <c r="EC1416">
        <v>23327</v>
      </c>
      <c r="ED1416">
        <v>410679</v>
      </c>
      <c r="EF1416">
        <v>17.605</v>
      </c>
      <c r="EG1416">
        <v>20004</v>
      </c>
      <c r="EH1416">
        <v>374412.5</v>
      </c>
      <c r="EI1416">
        <v>71.599997999999999</v>
      </c>
      <c r="EJ1416">
        <v>18.716999000000001</v>
      </c>
      <c r="EN1416">
        <v>307</v>
      </c>
      <c r="EO1416">
        <v>4079.7008999999998</v>
      </c>
      <c r="EP1416">
        <v>3016</v>
      </c>
      <c r="ES1416">
        <v>0</v>
      </c>
      <c r="EV1416">
        <v>77103</v>
      </c>
      <c r="EW1416">
        <v>0</v>
      </c>
      <c r="EX1416">
        <v>0</v>
      </c>
      <c r="FB1416">
        <v>5199059.5</v>
      </c>
      <c r="FI1416">
        <v>9085707</v>
      </c>
      <c r="FP1416">
        <v>101678.72</v>
      </c>
      <c r="FQ1416">
        <v>100376.48</v>
      </c>
      <c r="FW1416">
        <v>202055.2</v>
      </c>
      <c r="FX1416">
        <v>1278299.8999999999</v>
      </c>
      <c r="FZ1416">
        <v>74193.429999999993</v>
      </c>
      <c r="GA1416">
        <v>126514.83</v>
      </c>
      <c r="GB1416">
        <v>200708.27</v>
      </c>
      <c r="GC1416">
        <v>23274.157999999999</v>
      </c>
      <c r="GL1416">
        <v>-35665.82</v>
      </c>
      <c r="GM1416">
        <v>1258.076</v>
      </c>
      <c r="GN1416">
        <v>-377.42000999999999</v>
      </c>
      <c r="GQ1416">
        <v>1669552.3</v>
      </c>
      <c r="GR1416">
        <v>-397620.13</v>
      </c>
      <c r="GS1416">
        <v>-397620.13</v>
      </c>
      <c r="HA1416">
        <v>-25160.993999999999</v>
      </c>
      <c r="HB1416">
        <v>-3588.7170000000001</v>
      </c>
      <c r="HE1416">
        <v>-426369.81</v>
      </c>
      <c r="HG1416">
        <v>9085707</v>
      </c>
    </row>
    <row r="1417" spans="1:215" x14ac:dyDescent="0.25">
      <c r="A1417">
        <v>101</v>
      </c>
      <c r="B1417" t="s">
        <v>1225</v>
      </c>
      <c r="C1417">
        <v>2014</v>
      </c>
      <c r="E1417" t="s">
        <v>1226</v>
      </c>
      <c r="F1417">
        <v>1974</v>
      </c>
      <c r="G1417">
        <v>0</v>
      </c>
      <c r="I1417">
        <v>0</v>
      </c>
      <c r="J1417" t="s">
        <v>340</v>
      </c>
      <c r="K1417" t="s">
        <v>1227</v>
      </c>
      <c r="L1417" t="s">
        <v>1227</v>
      </c>
      <c r="M1417">
        <v>1</v>
      </c>
      <c r="N1417" t="s">
        <v>615</v>
      </c>
      <c r="O1417">
        <v>1</v>
      </c>
      <c r="P1417" t="s">
        <v>616</v>
      </c>
      <c r="Q1417" t="s">
        <v>626</v>
      </c>
      <c r="R1417">
        <v>2</v>
      </c>
      <c r="S1417">
        <v>1</v>
      </c>
      <c r="T1417" s="60">
        <v>41820</v>
      </c>
      <c r="U1417" s="60">
        <v>41820</v>
      </c>
      <c r="V1417" s="60">
        <v>41820</v>
      </c>
      <c r="W1417" t="s">
        <v>1228</v>
      </c>
      <c r="X1417" t="s">
        <v>1230</v>
      </c>
      <c r="Y1417" t="s">
        <v>619</v>
      </c>
      <c r="Z1417">
        <v>3.2499999000000002E-2</v>
      </c>
      <c r="AA1417">
        <v>7.2499997999999996E-2</v>
      </c>
      <c r="AB1417">
        <v>3</v>
      </c>
      <c r="AC1417">
        <v>0</v>
      </c>
      <c r="AD1417">
        <v>1</v>
      </c>
      <c r="AE1417">
        <v>1</v>
      </c>
      <c r="AF1417">
        <v>1</v>
      </c>
      <c r="AG1417">
        <v>20</v>
      </c>
      <c r="AJ1417" t="s">
        <v>1231</v>
      </c>
      <c r="AO1417">
        <v>10607554</v>
      </c>
      <c r="AP1417">
        <v>9887095</v>
      </c>
      <c r="AQ1417">
        <v>-280892.03000000003</v>
      </c>
      <c r="AR1417">
        <v>0</v>
      </c>
      <c r="AS1417">
        <v>0</v>
      </c>
      <c r="AW1417">
        <v>-67239.773000000001</v>
      </c>
      <c r="AY1417">
        <v>1</v>
      </c>
      <c r="AZ1417">
        <v>1</v>
      </c>
      <c r="BB1417">
        <v>0</v>
      </c>
      <c r="BC1417">
        <v>4</v>
      </c>
      <c r="BD1417">
        <v>2</v>
      </c>
      <c r="BE1417">
        <v>0</v>
      </c>
      <c r="BP1417" s="60">
        <v>41820</v>
      </c>
      <c r="BQ1417">
        <v>9887095</v>
      </c>
      <c r="BR1417">
        <v>9887095</v>
      </c>
      <c r="BS1417">
        <v>1</v>
      </c>
      <c r="BT1417">
        <v>0</v>
      </c>
      <c r="BV1417">
        <v>1587075</v>
      </c>
      <c r="BY1417">
        <v>0</v>
      </c>
      <c r="BZ1417">
        <v>0</v>
      </c>
      <c r="CA1417">
        <v>0</v>
      </c>
      <c r="CC1417">
        <v>0.189</v>
      </c>
      <c r="CD1417">
        <v>0.19</v>
      </c>
      <c r="CE1417">
        <v>0.12800001</v>
      </c>
      <c r="CF1417">
        <v>0.15800001</v>
      </c>
      <c r="CG1417">
        <v>0.16200000000000001</v>
      </c>
      <c r="CH1417">
        <v>6.1999999E-2</v>
      </c>
      <c r="CI1417">
        <v>7.9999998000000003E-2</v>
      </c>
      <c r="CJ1417">
        <v>9.0000003999999995E-2</v>
      </c>
      <c r="CS1417">
        <v>0</v>
      </c>
      <c r="CT1417">
        <v>0</v>
      </c>
      <c r="CU1417">
        <v>0</v>
      </c>
      <c r="CV1417">
        <v>0.43599999</v>
      </c>
      <c r="CW1417">
        <v>0</v>
      </c>
      <c r="CX1417">
        <v>0</v>
      </c>
      <c r="CY1417">
        <v>0.19299999000000001</v>
      </c>
      <c r="CZ1417">
        <v>0</v>
      </c>
      <c r="DA1417">
        <v>0</v>
      </c>
      <c r="DB1417">
        <v>0.14300001000000001</v>
      </c>
      <c r="DC1417">
        <v>0.12800001</v>
      </c>
      <c r="DD1417">
        <v>0.1</v>
      </c>
      <c r="DE1417">
        <v>0</v>
      </c>
      <c r="DF1417">
        <v>2015</v>
      </c>
      <c r="DG1417">
        <v>0.12482</v>
      </c>
      <c r="DH1417">
        <v>6.2359999999999999E-2</v>
      </c>
      <c r="DI1417">
        <v>6.2459998000000003E-2</v>
      </c>
      <c r="DR1417">
        <v>0</v>
      </c>
      <c r="DS1417">
        <v>0</v>
      </c>
      <c r="DT1417">
        <v>0</v>
      </c>
      <c r="DU1417">
        <v>0</v>
      </c>
      <c r="DV1417">
        <v>38951</v>
      </c>
      <c r="DW1417">
        <v>1587075</v>
      </c>
      <c r="DX1417">
        <v>45.299999</v>
      </c>
      <c r="DY1417">
        <v>11.3</v>
      </c>
      <c r="DZ1417">
        <v>40.744999</v>
      </c>
      <c r="EA1417">
        <v>8702</v>
      </c>
      <c r="EB1417">
        <v>7111</v>
      </c>
      <c r="EC1417">
        <v>24562</v>
      </c>
      <c r="ED1417">
        <v>444472.66</v>
      </c>
      <c r="EF1417">
        <v>18.096001000000001</v>
      </c>
      <c r="EG1417">
        <v>21139</v>
      </c>
      <c r="EH1417">
        <v>405641.72</v>
      </c>
      <c r="EI1417">
        <v>71.599997999999999</v>
      </c>
      <c r="EJ1417">
        <v>19.188998999999999</v>
      </c>
      <c r="EN1417">
        <v>307</v>
      </c>
      <c r="EO1417">
        <v>4094.866</v>
      </c>
      <c r="EP1417">
        <v>3116</v>
      </c>
      <c r="EV1417">
        <v>79326</v>
      </c>
      <c r="EW1417">
        <v>0</v>
      </c>
      <c r="EX1417">
        <v>0</v>
      </c>
      <c r="FB1417">
        <v>5902267</v>
      </c>
      <c r="FP1417">
        <v>106175.38</v>
      </c>
      <c r="FQ1417">
        <v>112551.48</v>
      </c>
      <c r="FW1417">
        <v>218726.86</v>
      </c>
      <c r="FX1417">
        <v>1491542.5</v>
      </c>
      <c r="FZ1417">
        <v>59073.637000000002</v>
      </c>
      <c r="GA1417">
        <v>141733.13</v>
      </c>
      <c r="GB1417">
        <v>200806.77</v>
      </c>
      <c r="GC1417">
        <v>43817.218999999997</v>
      </c>
      <c r="GL1417">
        <v>-33653.688000000002</v>
      </c>
      <c r="GM1417">
        <v>1045.739</v>
      </c>
      <c r="GN1417">
        <v>-318.45001000000002</v>
      </c>
      <c r="GQ1417">
        <v>1921967.6</v>
      </c>
      <c r="GR1417">
        <v>-425823.94</v>
      </c>
      <c r="GS1417">
        <v>-425823.94</v>
      </c>
      <c r="HA1417">
        <v>-24666.785</v>
      </c>
      <c r="HB1417">
        <v>-3857.2260999999999</v>
      </c>
      <c r="HE1417">
        <v>-454347.94</v>
      </c>
      <c r="HF1417">
        <v>54228.035000000003</v>
      </c>
      <c r="HG1417">
        <v>10607554</v>
      </c>
    </row>
    <row r="1418" spans="1:215" x14ac:dyDescent="0.25">
      <c r="A1418">
        <v>102</v>
      </c>
      <c r="B1418" t="s">
        <v>1232</v>
      </c>
      <c r="C1418">
        <v>2001</v>
      </c>
      <c r="F1418">
        <v>1944</v>
      </c>
      <c r="G1418">
        <v>0</v>
      </c>
      <c r="I1418">
        <v>5</v>
      </c>
      <c r="J1418" t="s">
        <v>1011</v>
      </c>
      <c r="K1418" t="s">
        <v>1012</v>
      </c>
      <c r="L1418" t="s">
        <v>1233</v>
      </c>
      <c r="M1418">
        <v>2</v>
      </c>
      <c r="N1418" t="s">
        <v>625</v>
      </c>
      <c r="O1418">
        <v>1</v>
      </c>
      <c r="P1418" t="s">
        <v>616</v>
      </c>
      <c r="Q1418" t="s">
        <v>626</v>
      </c>
      <c r="R1418">
        <v>2</v>
      </c>
      <c r="S1418">
        <v>1</v>
      </c>
      <c r="T1418" s="60">
        <v>37256</v>
      </c>
      <c r="U1418" s="60">
        <v>37257</v>
      </c>
      <c r="V1418" s="60">
        <v>37257</v>
      </c>
      <c r="W1418" t="s">
        <v>1116</v>
      </c>
      <c r="X1418" t="s">
        <v>774</v>
      </c>
      <c r="Y1418" t="s">
        <v>637</v>
      </c>
      <c r="AA1418">
        <v>7.9999998000000003E-2</v>
      </c>
      <c r="AB1418">
        <v>3</v>
      </c>
      <c r="AC1418">
        <v>0</v>
      </c>
      <c r="AD1418">
        <v>1</v>
      </c>
      <c r="AE1418">
        <v>1</v>
      </c>
      <c r="AF1418">
        <v>2</v>
      </c>
      <c r="AG1418">
        <v>30</v>
      </c>
      <c r="BP1418" s="60">
        <v>37257</v>
      </c>
      <c r="BQ1418">
        <v>861128.06</v>
      </c>
      <c r="BR1418">
        <v>1069789.8999999999</v>
      </c>
      <c r="BS1418">
        <v>0.80500000999999999</v>
      </c>
      <c r="BT1418">
        <v>208661.73</v>
      </c>
      <c r="BV1418">
        <v>243880.03</v>
      </c>
      <c r="BW1418">
        <v>18168.580000000002</v>
      </c>
      <c r="BX1418">
        <v>1.002</v>
      </c>
      <c r="BY1418">
        <v>0</v>
      </c>
      <c r="BZ1418">
        <v>0</v>
      </c>
      <c r="CA1418">
        <v>0</v>
      </c>
      <c r="CC1418">
        <v>-0.02</v>
      </c>
      <c r="CG1418">
        <v>5.5999998000000002E-2</v>
      </c>
      <c r="CS1418">
        <v>0</v>
      </c>
      <c r="CT1418">
        <v>0</v>
      </c>
      <c r="CU1418">
        <v>0</v>
      </c>
      <c r="CV1418">
        <v>0.55199999</v>
      </c>
      <c r="CW1418">
        <v>0.44749999000000001</v>
      </c>
      <c r="CX1418">
        <v>0.1045</v>
      </c>
      <c r="CY1418">
        <v>0.35049998999999998</v>
      </c>
      <c r="CZ1418">
        <v>0.27260000000000001</v>
      </c>
      <c r="DA1418">
        <v>7.7899999999999997E-2</v>
      </c>
      <c r="DB1418">
        <v>1.4999999999999999E-2</v>
      </c>
      <c r="DC1418">
        <v>4.7499999000000001E-2</v>
      </c>
      <c r="DD1418">
        <v>3.5000000000000003E-2</v>
      </c>
      <c r="DE1418">
        <v>0</v>
      </c>
      <c r="DF1418">
        <v>2003</v>
      </c>
      <c r="DR1418">
        <v>0</v>
      </c>
      <c r="DS1418">
        <v>0</v>
      </c>
      <c r="DT1418">
        <v>0</v>
      </c>
      <c r="DU1418">
        <v>0</v>
      </c>
      <c r="DV1418">
        <v>6589</v>
      </c>
      <c r="DZ1418">
        <v>37.013210000000001</v>
      </c>
      <c r="EA1418">
        <v>118</v>
      </c>
      <c r="EC1418">
        <v>3590</v>
      </c>
      <c r="ED1418">
        <v>53085.343999999997</v>
      </c>
      <c r="EF1418">
        <v>14.787004</v>
      </c>
      <c r="EG1418">
        <v>3060</v>
      </c>
      <c r="EN1418">
        <v>250</v>
      </c>
      <c r="EP1418">
        <v>280</v>
      </c>
      <c r="ES1418">
        <v>0</v>
      </c>
      <c r="EV1418">
        <v>10297</v>
      </c>
      <c r="EW1418">
        <v>1</v>
      </c>
      <c r="EX1418">
        <v>1</v>
      </c>
      <c r="FP1418">
        <v>12327.076999999999</v>
      </c>
      <c r="FQ1418">
        <v>18213.596000000001</v>
      </c>
      <c r="FW1418">
        <v>30540.671999999999</v>
      </c>
      <c r="FX1418">
        <v>-24765.938999999998</v>
      </c>
      <c r="GL1418">
        <v>-3911.5509999999999</v>
      </c>
      <c r="GQ1418">
        <v>1863.182</v>
      </c>
      <c r="GR1418">
        <v>-55968.898000000001</v>
      </c>
      <c r="GS1418">
        <v>-52296.714999999997</v>
      </c>
      <c r="GZ1418">
        <v>-3672.1831000000002</v>
      </c>
      <c r="HA1418">
        <v>-2436.665</v>
      </c>
      <c r="HB1418">
        <v>-1286.239</v>
      </c>
      <c r="HE1418">
        <v>-59691.800999999999</v>
      </c>
      <c r="HG1418">
        <v>942246.25</v>
      </c>
    </row>
    <row r="1419" spans="1:215" x14ac:dyDescent="0.25">
      <c r="A1419">
        <v>102</v>
      </c>
      <c r="B1419" t="s">
        <v>1232</v>
      </c>
      <c r="C1419">
        <v>2002</v>
      </c>
      <c r="F1419">
        <v>1944</v>
      </c>
      <c r="G1419">
        <v>0</v>
      </c>
      <c r="I1419">
        <v>5</v>
      </c>
      <c r="J1419" t="s">
        <v>1011</v>
      </c>
      <c r="K1419" t="s">
        <v>1012</v>
      </c>
      <c r="L1419" t="s">
        <v>1233</v>
      </c>
      <c r="M1419">
        <v>2</v>
      </c>
      <c r="N1419" t="s">
        <v>625</v>
      </c>
      <c r="O1419">
        <v>1</v>
      </c>
      <c r="P1419" t="s">
        <v>616</v>
      </c>
      <c r="Q1419" t="s">
        <v>626</v>
      </c>
      <c r="R1419">
        <v>2</v>
      </c>
      <c r="S1419">
        <v>1</v>
      </c>
      <c r="T1419" s="60">
        <v>37621</v>
      </c>
      <c r="U1419" s="60">
        <v>37622</v>
      </c>
      <c r="V1419" s="60">
        <v>37622</v>
      </c>
      <c r="W1419" t="s">
        <v>1116</v>
      </c>
      <c r="X1419" t="s">
        <v>774</v>
      </c>
      <c r="Y1419" t="s">
        <v>627</v>
      </c>
      <c r="AA1419">
        <v>7.9999998000000003E-2</v>
      </c>
      <c r="AB1419">
        <v>3</v>
      </c>
      <c r="AC1419">
        <v>0</v>
      </c>
      <c r="AD1419">
        <v>1</v>
      </c>
      <c r="AE1419">
        <v>1</v>
      </c>
      <c r="AF1419">
        <v>3</v>
      </c>
      <c r="AG1419">
        <v>30</v>
      </c>
      <c r="BP1419" s="60">
        <v>37622</v>
      </c>
      <c r="BQ1419">
        <v>873260.13</v>
      </c>
      <c r="BR1419">
        <v>1063209.3</v>
      </c>
      <c r="BS1419">
        <v>0.82099997999999996</v>
      </c>
      <c r="BT1419">
        <v>189949.09</v>
      </c>
      <c r="BV1419">
        <v>283935.81</v>
      </c>
      <c r="BW1419">
        <v>19076.440999999999</v>
      </c>
      <c r="BX1419">
        <v>1.006</v>
      </c>
      <c r="BY1419">
        <v>0</v>
      </c>
      <c r="BZ1419">
        <v>0</v>
      </c>
      <c r="CA1419">
        <v>0</v>
      </c>
      <c r="CC1419">
        <v>-5.8999999999999997E-2</v>
      </c>
      <c r="CG1419">
        <v>4.0999997000000003E-2</v>
      </c>
      <c r="CS1419">
        <v>0</v>
      </c>
      <c r="CT1419">
        <v>0</v>
      </c>
      <c r="CU1419">
        <v>0</v>
      </c>
      <c r="CV1419">
        <v>0.51300000999999995</v>
      </c>
      <c r="CW1419">
        <v>0.41699999999999998</v>
      </c>
      <c r="CX1419">
        <v>9.6000001000000001E-2</v>
      </c>
      <c r="CY1419">
        <v>0.38599998000000002</v>
      </c>
      <c r="CZ1419">
        <v>0.27700001000000002</v>
      </c>
      <c r="DA1419">
        <v>0.109</v>
      </c>
      <c r="DB1419">
        <v>1.7000001000000001E-2</v>
      </c>
      <c r="DC1419">
        <v>5.5999998000000002E-2</v>
      </c>
      <c r="DD1419">
        <v>2.7999999000000001E-2</v>
      </c>
      <c r="DE1419">
        <v>0</v>
      </c>
      <c r="DF1419">
        <v>2004</v>
      </c>
      <c r="DR1419">
        <v>0</v>
      </c>
      <c r="DS1419">
        <v>0</v>
      </c>
      <c r="DT1419">
        <v>0</v>
      </c>
      <c r="DU1419">
        <v>0</v>
      </c>
      <c r="DV1419">
        <v>6928</v>
      </c>
      <c r="DZ1419">
        <v>40.983806999999999</v>
      </c>
      <c r="EA1419">
        <v>494</v>
      </c>
      <c r="EC1419">
        <v>3578</v>
      </c>
      <c r="ED1419">
        <v>54884.133000000002</v>
      </c>
      <c r="EF1419">
        <v>15.339333</v>
      </c>
      <c r="EG1419">
        <v>3059</v>
      </c>
      <c r="EN1419">
        <v>266</v>
      </c>
      <c r="EP1419">
        <v>253</v>
      </c>
      <c r="ES1419">
        <v>0</v>
      </c>
      <c r="EV1419">
        <v>11000</v>
      </c>
      <c r="EW1419">
        <v>1</v>
      </c>
      <c r="EX1419">
        <v>1</v>
      </c>
      <c r="FP1419">
        <v>13171.337</v>
      </c>
      <c r="FQ1419">
        <v>21213.348000000002</v>
      </c>
      <c r="FW1419">
        <v>34384.684000000001</v>
      </c>
      <c r="FX1419">
        <v>-54674.781000000003</v>
      </c>
      <c r="GL1419">
        <v>-3476.4629</v>
      </c>
      <c r="GQ1419">
        <v>-23766.561000000002</v>
      </c>
      <c r="GR1419">
        <v>-60324.042999999998</v>
      </c>
      <c r="GS1419">
        <v>-57876.777000000002</v>
      </c>
      <c r="GZ1419">
        <v>-2447.2671</v>
      </c>
      <c r="HA1419">
        <v>-3281.3200999999999</v>
      </c>
      <c r="HB1419">
        <v>-1263.6869999999999</v>
      </c>
      <c r="HE1419">
        <v>-64869.050999999999</v>
      </c>
      <c r="HG1419">
        <v>853610.63</v>
      </c>
    </row>
    <row r="1420" spans="1:215" x14ac:dyDescent="0.25">
      <c r="A1420">
        <v>102</v>
      </c>
      <c r="B1420" t="s">
        <v>1232</v>
      </c>
      <c r="C1420">
        <v>2003</v>
      </c>
      <c r="F1420">
        <v>1944</v>
      </c>
      <c r="G1420">
        <v>0</v>
      </c>
      <c r="I1420">
        <v>5</v>
      </c>
      <c r="J1420" t="s">
        <v>1011</v>
      </c>
      <c r="K1420" t="s">
        <v>1012</v>
      </c>
      <c r="L1420" t="s">
        <v>1233</v>
      </c>
      <c r="M1420">
        <v>2</v>
      </c>
      <c r="N1420" t="s">
        <v>625</v>
      </c>
      <c r="O1420">
        <v>1</v>
      </c>
      <c r="P1420" t="s">
        <v>616</v>
      </c>
      <c r="Q1420" t="s">
        <v>626</v>
      </c>
      <c r="R1420">
        <v>2</v>
      </c>
      <c r="S1420">
        <v>1</v>
      </c>
      <c r="T1420" s="60">
        <v>37986</v>
      </c>
      <c r="U1420" s="60">
        <v>37987</v>
      </c>
      <c r="V1420" s="60">
        <v>37987</v>
      </c>
      <c r="W1420" t="s">
        <v>1116</v>
      </c>
      <c r="X1420" t="s">
        <v>774</v>
      </c>
      <c r="Y1420" t="s">
        <v>627</v>
      </c>
      <c r="AA1420">
        <v>7.9999998000000003E-2</v>
      </c>
      <c r="AB1420">
        <v>3</v>
      </c>
      <c r="AC1420">
        <v>0</v>
      </c>
      <c r="AD1420">
        <v>1</v>
      </c>
      <c r="AE1420">
        <v>1</v>
      </c>
      <c r="AF1420">
        <v>3</v>
      </c>
      <c r="AG1420">
        <v>30</v>
      </c>
      <c r="BP1420" s="60">
        <v>37987</v>
      </c>
      <c r="BQ1420">
        <v>901996.44</v>
      </c>
      <c r="BR1420">
        <v>1074259.6000000001</v>
      </c>
      <c r="BS1420">
        <v>0.83999997000000004</v>
      </c>
      <c r="BT1420">
        <v>172263.17</v>
      </c>
      <c r="BV1420">
        <v>255317.97</v>
      </c>
      <c r="BW1420">
        <v>19517.287</v>
      </c>
      <c r="BX1420">
        <v>1.012</v>
      </c>
      <c r="BY1420">
        <v>0</v>
      </c>
      <c r="BZ1420">
        <v>0</v>
      </c>
      <c r="CA1420">
        <v>0</v>
      </c>
      <c r="CC1420">
        <v>0.22799999000000001</v>
      </c>
      <c r="CG1420">
        <v>6.3000001E-2</v>
      </c>
      <c r="CS1420">
        <v>0</v>
      </c>
      <c r="CT1420">
        <v>0</v>
      </c>
      <c r="CU1420">
        <v>0</v>
      </c>
      <c r="CV1420">
        <v>0.59099995999999999</v>
      </c>
      <c r="CW1420">
        <v>0.47299998999999998</v>
      </c>
      <c r="CX1420">
        <v>0.11799999999999999</v>
      </c>
      <c r="CY1420">
        <v>0.34799998999999998</v>
      </c>
      <c r="CZ1420">
        <v>0.23300000000000001</v>
      </c>
      <c r="DA1420">
        <v>0.115</v>
      </c>
      <c r="DB1420">
        <v>1.4999999999999999E-2</v>
      </c>
      <c r="DC1420">
        <v>2.5999998999999999E-2</v>
      </c>
      <c r="DD1420">
        <v>0.02</v>
      </c>
      <c r="DE1420">
        <v>0</v>
      </c>
      <c r="DF1420">
        <v>2005</v>
      </c>
      <c r="DR1420">
        <v>0</v>
      </c>
      <c r="DS1420">
        <v>0</v>
      </c>
      <c r="DT1420">
        <v>0</v>
      </c>
      <c r="DU1420">
        <v>0</v>
      </c>
      <c r="DV1420">
        <v>6074</v>
      </c>
      <c r="DZ1420">
        <v>42.034568999999998</v>
      </c>
      <c r="EA1420">
        <v>509</v>
      </c>
      <c r="EC1420">
        <v>3700</v>
      </c>
      <c r="ED1420">
        <v>59360.351999999999</v>
      </c>
      <c r="EF1420">
        <v>16.043339</v>
      </c>
      <c r="EG1420">
        <v>3154</v>
      </c>
      <c r="EN1420">
        <v>282</v>
      </c>
      <c r="EP1420">
        <v>264</v>
      </c>
      <c r="ES1420">
        <v>0</v>
      </c>
      <c r="EV1420">
        <v>10283</v>
      </c>
      <c r="EW1420">
        <v>1</v>
      </c>
      <c r="EX1420">
        <v>1</v>
      </c>
      <c r="FP1420">
        <v>12186.084000000001</v>
      </c>
      <c r="FQ1420">
        <v>19742.778999999999</v>
      </c>
      <c r="FW1420">
        <v>31928.863000000001</v>
      </c>
      <c r="FX1420">
        <v>179878.5</v>
      </c>
      <c r="GL1420">
        <v>-3680.9031</v>
      </c>
      <c r="GQ1420">
        <v>208126.45</v>
      </c>
      <c r="GR1420">
        <v>-64143.394999999997</v>
      </c>
      <c r="GS1420">
        <v>-61652.472999999998</v>
      </c>
      <c r="GZ1420">
        <v>-2490.9241000000002</v>
      </c>
      <c r="HA1420">
        <v>-7090.7290000000003</v>
      </c>
      <c r="HB1420">
        <v>-1401.9939999999999</v>
      </c>
      <c r="HE1420">
        <v>-72636.116999999998</v>
      </c>
      <c r="HG1420">
        <v>989101</v>
      </c>
    </row>
    <row r="1421" spans="1:215" x14ac:dyDescent="0.25">
      <c r="A1421">
        <v>102</v>
      </c>
      <c r="B1421" t="s">
        <v>1232</v>
      </c>
      <c r="C1421">
        <v>2004</v>
      </c>
      <c r="F1421">
        <v>1944</v>
      </c>
      <c r="G1421">
        <v>0</v>
      </c>
      <c r="I1421">
        <v>5</v>
      </c>
      <c r="J1421" t="s">
        <v>1011</v>
      </c>
      <c r="K1421" t="s">
        <v>1012</v>
      </c>
      <c r="L1421" t="s">
        <v>1233</v>
      </c>
      <c r="M1421">
        <v>2</v>
      </c>
      <c r="N1421" t="s">
        <v>625</v>
      </c>
      <c r="O1421">
        <v>1</v>
      </c>
      <c r="P1421" t="s">
        <v>616</v>
      </c>
      <c r="Q1421" t="s">
        <v>626</v>
      </c>
      <c r="R1421">
        <v>2</v>
      </c>
      <c r="S1421">
        <v>1</v>
      </c>
      <c r="T1421" s="60">
        <v>38352</v>
      </c>
      <c r="U1421" s="60">
        <v>38353</v>
      </c>
      <c r="V1421" s="60">
        <v>38353</v>
      </c>
      <c r="W1421" t="s">
        <v>1116</v>
      </c>
      <c r="X1421" t="s">
        <v>774</v>
      </c>
      <c r="Y1421" t="s">
        <v>619</v>
      </c>
      <c r="AA1421">
        <v>7.9999998000000003E-2</v>
      </c>
      <c r="AB1421">
        <v>3</v>
      </c>
      <c r="AC1421">
        <v>0</v>
      </c>
      <c r="AD1421">
        <v>1</v>
      </c>
      <c r="AE1421">
        <v>1</v>
      </c>
      <c r="AF1421">
        <v>1</v>
      </c>
      <c r="AG1421">
        <v>30</v>
      </c>
      <c r="BP1421" s="60">
        <v>38353</v>
      </c>
      <c r="BQ1421">
        <v>935328.63</v>
      </c>
      <c r="BR1421">
        <v>1084409.3</v>
      </c>
      <c r="BS1421">
        <v>0.86300003999999997</v>
      </c>
      <c r="BT1421">
        <v>149080.66</v>
      </c>
      <c r="BV1421">
        <v>240185.06</v>
      </c>
      <c r="BW1421">
        <v>19210.506000000001</v>
      </c>
      <c r="BX1421">
        <v>1.3200000999999999</v>
      </c>
      <c r="BY1421">
        <v>0</v>
      </c>
      <c r="BZ1421">
        <v>0</v>
      </c>
      <c r="CA1421">
        <v>0</v>
      </c>
      <c r="CC1421">
        <v>0.12</v>
      </c>
      <c r="CG1421">
        <v>5.0999998999999997E-2</v>
      </c>
      <c r="CS1421">
        <v>0</v>
      </c>
      <c r="CT1421">
        <v>0</v>
      </c>
      <c r="CU1421">
        <v>0</v>
      </c>
      <c r="CV1421">
        <v>0.54200000000000004</v>
      </c>
      <c r="CW1421">
        <v>0.40200001000000002</v>
      </c>
      <c r="CX1421">
        <v>0.14000000000000001</v>
      </c>
      <c r="CY1421">
        <v>0.26800001000000001</v>
      </c>
      <c r="CZ1421">
        <v>0.16200000000000001</v>
      </c>
      <c r="DA1421">
        <v>0.10600001000000001</v>
      </c>
      <c r="DB1421">
        <v>4.5999999999999999E-2</v>
      </c>
      <c r="DC1421">
        <v>3.9999999000000001E-2</v>
      </c>
      <c r="DD1421">
        <v>0.105</v>
      </c>
      <c r="DE1421">
        <v>0</v>
      </c>
      <c r="DF1421">
        <v>2006</v>
      </c>
      <c r="DG1421">
        <v>5.0000001000000002E-2</v>
      </c>
      <c r="DH1421">
        <v>5.0000001000000002E-2</v>
      </c>
      <c r="DI1421">
        <v>0</v>
      </c>
      <c r="DJ1421">
        <v>5.9999998999999998E-2</v>
      </c>
      <c r="DK1421">
        <v>0.11</v>
      </c>
      <c r="DR1421">
        <v>0</v>
      </c>
      <c r="DS1421">
        <v>0</v>
      </c>
      <c r="DT1421">
        <v>0</v>
      </c>
      <c r="DU1421">
        <v>0</v>
      </c>
      <c r="DV1421">
        <v>5549</v>
      </c>
      <c r="DZ1421">
        <v>43.284385999999998</v>
      </c>
      <c r="EA1421">
        <v>548</v>
      </c>
      <c r="EC1421">
        <v>3606</v>
      </c>
      <c r="ED1421">
        <v>59106.281000000003</v>
      </c>
      <c r="EF1421">
        <v>16.391092</v>
      </c>
      <c r="EG1421">
        <v>3061</v>
      </c>
      <c r="EN1421">
        <v>278</v>
      </c>
      <c r="EP1421">
        <v>267</v>
      </c>
      <c r="ES1421">
        <v>0</v>
      </c>
      <c r="EV1421">
        <v>9703</v>
      </c>
      <c r="EW1421">
        <v>1</v>
      </c>
      <c r="EX1421">
        <v>1</v>
      </c>
      <c r="FB1421">
        <v>510116.91</v>
      </c>
      <c r="FP1421">
        <v>10825.664000000001</v>
      </c>
      <c r="FQ1421">
        <v>26406.807000000001</v>
      </c>
      <c r="FW1421">
        <v>37232.468999999997</v>
      </c>
      <c r="FX1421">
        <v>123102.45</v>
      </c>
      <c r="GL1421">
        <v>-3590.7748999999999</v>
      </c>
      <c r="GQ1421">
        <v>156744.14000000001</v>
      </c>
      <c r="GR1421">
        <v>-70601.945000000007</v>
      </c>
      <c r="GS1421">
        <v>-68008.804999999993</v>
      </c>
      <c r="GZ1421">
        <v>-2593.1421</v>
      </c>
      <c r="HA1421">
        <v>-13274.755999999999</v>
      </c>
      <c r="HB1421">
        <v>-1391.2429999999999</v>
      </c>
      <c r="HE1421">
        <v>-85267.945000000007</v>
      </c>
      <c r="HG1421">
        <v>1060577.1000000001</v>
      </c>
    </row>
    <row r="1422" spans="1:215" x14ac:dyDescent="0.25">
      <c r="A1422">
        <v>102</v>
      </c>
      <c r="B1422" t="s">
        <v>1232</v>
      </c>
      <c r="C1422">
        <v>2005</v>
      </c>
      <c r="F1422">
        <v>1944</v>
      </c>
      <c r="G1422">
        <v>0</v>
      </c>
      <c r="I1422">
        <v>5</v>
      </c>
      <c r="J1422" t="s">
        <v>1011</v>
      </c>
      <c r="K1422" t="s">
        <v>1012</v>
      </c>
      <c r="L1422" t="s">
        <v>1233</v>
      </c>
      <c r="M1422">
        <v>2</v>
      </c>
      <c r="N1422" t="s">
        <v>625</v>
      </c>
      <c r="O1422">
        <v>1</v>
      </c>
      <c r="P1422" t="s">
        <v>616</v>
      </c>
      <c r="Q1422" t="s">
        <v>626</v>
      </c>
      <c r="R1422">
        <v>2</v>
      </c>
      <c r="S1422">
        <v>1</v>
      </c>
      <c r="T1422" s="60">
        <v>38717</v>
      </c>
      <c r="U1422" s="60">
        <v>38718</v>
      </c>
      <c r="V1422" s="60">
        <v>38718</v>
      </c>
      <c r="W1422" t="s">
        <v>1116</v>
      </c>
      <c r="X1422" t="s">
        <v>774</v>
      </c>
      <c r="Y1422" t="s">
        <v>619</v>
      </c>
      <c r="AA1422">
        <v>7.9999998000000003E-2</v>
      </c>
      <c r="AB1422">
        <v>3</v>
      </c>
      <c r="AC1422">
        <v>0</v>
      </c>
      <c r="AD1422">
        <v>1</v>
      </c>
      <c r="AE1422">
        <v>1</v>
      </c>
      <c r="AF1422">
        <v>1</v>
      </c>
      <c r="AG1422">
        <v>30</v>
      </c>
      <c r="BP1422" s="60">
        <v>38718</v>
      </c>
      <c r="BQ1422">
        <v>983828.25</v>
      </c>
      <c r="BR1422">
        <v>1122583.8</v>
      </c>
      <c r="BS1422">
        <v>0.87599998999999995</v>
      </c>
      <c r="BT1422">
        <v>138755.53</v>
      </c>
      <c r="BV1422">
        <v>227035.8</v>
      </c>
      <c r="BW1422">
        <v>19364.705000000002</v>
      </c>
      <c r="BX1422">
        <v>1.214</v>
      </c>
      <c r="BY1422">
        <v>0</v>
      </c>
      <c r="BZ1422">
        <v>0</v>
      </c>
      <c r="CA1422">
        <v>0</v>
      </c>
      <c r="CC1422">
        <v>6.3000001E-2</v>
      </c>
      <c r="CG1422">
        <v>6.1999999E-2</v>
      </c>
      <c r="CS1422">
        <v>0</v>
      </c>
      <c r="CT1422">
        <v>0</v>
      </c>
      <c r="CU1422">
        <v>0</v>
      </c>
      <c r="CV1422">
        <v>0.57499999000000002</v>
      </c>
      <c r="CW1422">
        <v>0.40900001000000002</v>
      </c>
      <c r="CX1422">
        <v>0.16600001</v>
      </c>
      <c r="CY1422">
        <v>0.28199997999999998</v>
      </c>
      <c r="CZ1422">
        <v>0.152</v>
      </c>
      <c r="DA1422">
        <v>9.1000005999999994E-2</v>
      </c>
      <c r="DB1422">
        <v>4.5999999999999999E-2</v>
      </c>
      <c r="DC1422">
        <v>3.6999999999999998E-2</v>
      </c>
      <c r="DD1422">
        <v>5.9999998999999998E-2</v>
      </c>
      <c r="DE1422">
        <v>0</v>
      </c>
      <c r="DF1422">
        <v>2007</v>
      </c>
      <c r="DG1422">
        <v>7.0330001000000003E-2</v>
      </c>
      <c r="DH1422">
        <v>5.0000001000000002E-2</v>
      </c>
      <c r="DI1422">
        <v>2.0330001E-2</v>
      </c>
      <c r="DJ1422">
        <v>7.6300003000000005E-2</v>
      </c>
      <c r="DK1422">
        <v>0.12630000999999999</v>
      </c>
      <c r="DR1422">
        <v>0</v>
      </c>
      <c r="DS1422">
        <v>0</v>
      </c>
      <c r="DT1422">
        <v>0</v>
      </c>
      <c r="DU1422">
        <v>0</v>
      </c>
      <c r="DV1422">
        <v>5156</v>
      </c>
      <c r="DZ1422">
        <v>44.033321000000001</v>
      </c>
      <c r="EA1422">
        <v>952</v>
      </c>
      <c r="EC1422">
        <v>4026</v>
      </c>
      <c r="ED1422">
        <v>71103.304999999993</v>
      </c>
      <c r="EF1422">
        <v>17.66103</v>
      </c>
      <c r="EG1422">
        <v>3469</v>
      </c>
      <c r="EN1422">
        <v>255</v>
      </c>
      <c r="EP1422">
        <v>302</v>
      </c>
      <c r="ES1422">
        <v>0</v>
      </c>
      <c r="EV1422">
        <v>10134</v>
      </c>
      <c r="EW1422">
        <v>1</v>
      </c>
      <c r="EX1422">
        <v>1</v>
      </c>
      <c r="FB1422">
        <v>629564.18999999994</v>
      </c>
      <c r="FP1422">
        <v>10515.674000000001</v>
      </c>
      <c r="FQ1422">
        <v>23514.266</v>
      </c>
      <c r="FW1422">
        <v>34029.940999999999</v>
      </c>
      <c r="FX1422">
        <v>67561.414000000004</v>
      </c>
      <c r="GL1422">
        <v>-4212.3608000000004</v>
      </c>
      <c r="GQ1422">
        <v>97378.991999999998</v>
      </c>
      <c r="GR1422">
        <v>-76653.093999999997</v>
      </c>
      <c r="GS1422">
        <v>-73994.516000000003</v>
      </c>
      <c r="GZ1422">
        <v>-2658.5729999999999</v>
      </c>
      <c r="HA1422">
        <v>-18067.969000000001</v>
      </c>
      <c r="HB1422">
        <v>-1756.223</v>
      </c>
      <c r="HE1422">
        <v>-96477.281000000003</v>
      </c>
      <c r="HG1422">
        <v>1061478.8999999999</v>
      </c>
    </row>
    <row r="1423" spans="1:215" x14ac:dyDescent="0.25">
      <c r="A1423">
        <v>102</v>
      </c>
      <c r="B1423" t="s">
        <v>1232</v>
      </c>
      <c r="C1423">
        <v>2006</v>
      </c>
      <c r="F1423">
        <v>1944</v>
      </c>
      <c r="G1423">
        <v>0</v>
      </c>
      <c r="I1423">
        <v>5</v>
      </c>
      <c r="J1423" t="s">
        <v>1011</v>
      </c>
      <c r="K1423" t="s">
        <v>1012</v>
      </c>
      <c r="L1423" t="s">
        <v>1233</v>
      </c>
      <c r="M1423">
        <v>2</v>
      </c>
      <c r="N1423" t="s">
        <v>625</v>
      </c>
      <c r="O1423">
        <v>1</v>
      </c>
      <c r="P1423" t="s">
        <v>616</v>
      </c>
      <c r="Q1423" t="s">
        <v>626</v>
      </c>
      <c r="R1423">
        <v>2</v>
      </c>
      <c r="S1423">
        <v>1</v>
      </c>
      <c r="T1423" s="60">
        <v>39082</v>
      </c>
      <c r="U1423" s="60">
        <v>39083</v>
      </c>
      <c r="V1423" s="60">
        <v>39083</v>
      </c>
      <c r="W1423" t="s">
        <v>1116</v>
      </c>
      <c r="X1423" t="s">
        <v>774</v>
      </c>
      <c r="Y1423" t="s">
        <v>619</v>
      </c>
      <c r="AA1423">
        <v>7.9999998000000003E-2</v>
      </c>
      <c r="AB1423">
        <v>3</v>
      </c>
      <c r="AC1423">
        <v>0</v>
      </c>
      <c r="AD1423">
        <v>1</v>
      </c>
      <c r="AE1423">
        <v>1</v>
      </c>
      <c r="AF1423">
        <v>1</v>
      </c>
      <c r="AG1423">
        <v>30</v>
      </c>
      <c r="BP1423" s="60">
        <v>39083</v>
      </c>
      <c r="BQ1423">
        <v>1003428.9</v>
      </c>
      <c r="BR1423">
        <v>1150263.3999999999</v>
      </c>
      <c r="BS1423">
        <v>0.87199998000000001</v>
      </c>
      <c r="BT1423">
        <v>146834.35999999999</v>
      </c>
      <c r="BV1423">
        <v>222387.28</v>
      </c>
      <c r="BW1423">
        <v>14414.133</v>
      </c>
      <c r="BX1423">
        <v>1.149</v>
      </c>
      <c r="BY1423">
        <v>0</v>
      </c>
      <c r="BZ1423">
        <v>0</v>
      </c>
      <c r="CA1423">
        <v>0</v>
      </c>
      <c r="CC1423">
        <v>0.13600001</v>
      </c>
      <c r="CG1423">
        <v>9.3999997000000002E-2</v>
      </c>
      <c r="CS1423">
        <v>0</v>
      </c>
      <c r="CT1423">
        <v>0</v>
      </c>
      <c r="CU1423">
        <v>0</v>
      </c>
      <c r="CV1423">
        <v>0.50599998000000002</v>
      </c>
      <c r="CW1423">
        <v>0.34</v>
      </c>
      <c r="CX1423">
        <v>0.16600001</v>
      </c>
      <c r="CY1423">
        <v>0.27100000000000002</v>
      </c>
      <c r="CZ1423">
        <v>0.14000000000000001</v>
      </c>
      <c r="DA1423">
        <v>9.1999999999999998E-2</v>
      </c>
      <c r="DB1423">
        <v>4.9000002000000001E-2</v>
      </c>
      <c r="DC1423">
        <v>3.0999999E-2</v>
      </c>
      <c r="DD1423">
        <v>0.14299998999999999</v>
      </c>
      <c r="DE1423">
        <v>0</v>
      </c>
      <c r="DF1423">
        <v>2008</v>
      </c>
      <c r="DG1423">
        <v>8.2700007000000006E-2</v>
      </c>
      <c r="DH1423">
        <v>5.0000001000000002E-2</v>
      </c>
      <c r="DI1423">
        <v>3.2699998000000001E-2</v>
      </c>
      <c r="DJ1423">
        <v>9.4499998000000002E-2</v>
      </c>
      <c r="DK1423">
        <v>0.14449999999999999</v>
      </c>
      <c r="DR1423">
        <v>0</v>
      </c>
      <c r="DS1423">
        <v>0</v>
      </c>
      <c r="DT1423">
        <v>0</v>
      </c>
      <c r="DU1423">
        <v>0</v>
      </c>
      <c r="DV1423">
        <v>5010</v>
      </c>
      <c r="DZ1423">
        <v>44.388680000000001</v>
      </c>
      <c r="EA1423">
        <v>1488</v>
      </c>
      <c r="EC1423">
        <v>4084</v>
      </c>
      <c r="ED1423">
        <v>76089.343999999997</v>
      </c>
      <c r="EF1423">
        <v>18.631083</v>
      </c>
      <c r="EG1423">
        <v>3496</v>
      </c>
      <c r="EN1423">
        <v>264</v>
      </c>
      <c r="EP1423">
        <v>324</v>
      </c>
      <c r="ES1423">
        <v>0</v>
      </c>
      <c r="EV1423">
        <v>10582</v>
      </c>
      <c r="EW1423">
        <v>1</v>
      </c>
      <c r="EX1423">
        <v>1</v>
      </c>
      <c r="FB1423">
        <v>673850.19</v>
      </c>
      <c r="FP1423">
        <v>10511.284</v>
      </c>
      <c r="FQ1423">
        <v>19887.884999999998</v>
      </c>
      <c r="FW1423">
        <v>30399.17</v>
      </c>
      <c r="FX1423">
        <v>133767.54999999999</v>
      </c>
      <c r="GL1423">
        <v>-4992.8109999999997</v>
      </c>
      <c r="GQ1423">
        <v>159173.91</v>
      </c>
      <c r="GR1423">
        <v>-83350.664000000004</v>
      </c>
      <c r="GS1423">
        <v>-80638.116999999998</v>
      </c>
      <c r="GZ1423">
        <v>-2712.5410000000002</v>
      </c>
      <c r="HA1423">
        <v>-11252.78</v>
      </c>
      <c r="HB1423">
        <v>-1583.9639999999999</v>
      </c>
      <c r="HE1423">
        <v>-96187.406000000003</v>
      </c>
      <c r="HG1423">
        <v>1124465.3999999999</v>
      </c>
    </row>
    <row r="1424" spans="1:215" x14ac:dyDescent="0.25">
      <c r="A1424">
        <v>102</v>
      </c>
      <c r="B1424" t="s">
        <v>1232</v>
      </c>
      <c r="C1424">
        <v>2007</v>
      </c>
      <c r="F1424">
        <v>1944</v>
      </c>
      <c r="G1424">
        <v>0</v>
      </c>
      <c r="I1424">
        <v>5</v>
      </c>
      <c r="J1424" t="s">
        <v>1011</v>
      </c>
      <c r="K1424" t="s">
        <v>1012</v>
      </c>
      <c r="L1424" t="s">
        <v>1233</v>
      </c>
      <c r="M1424">
        <v>2</v>
      </c>
      <c r="N1424" t="s">
        <v>625</v>
      </c>
      <c r="O1424">
        <v>1</v>
      </c>
      <c r="P1424" t="s">
        <v>616</v>
      </c>
      <c r="Q1424" t="s">
        <v>626</v>
      </c>
      <c r="R1424">
        <v>2</v>
      </c>
      <c r="S1424">
        <v>1</v>
      </c>
      <c r="T1424" s="60">
        <v>39447</v>
      </c>
      <c r="U1424" s="60">
        <v>39448</v>
      </c>
      <c r="V1424" s="60">
        <v>39448</v>
      </c>
      <c r="W1424" t="s">
        <v>1116</v>
      </c>
      <c r="X1424" t="s">
        <v>774</v>
      </c>
      <c r="Y1424" t="s">
        <v>619</v>
      </c>
      <c r="AA1424">
        <v>7.9999998000000003E-2</v>
      </c>
      <c r="AB1424">
        <v>3</v>
      </c>
      <c r="AC1424">
        <v>0</v>
      </c>
      <c r="AD1424">
        <v>1</v>
      </c>
      <c r="AE1424">
        <v>1</v>
      </c>
      <c r="AF1424">
        <v>1</v>
      </c>
      <c r="AG1424">
        <v>30</v>
      </c>
      <c r="BP1424" s="60">
        <v>39448</v>
      </c>
      <c r="BQ1424">
        <v>1014923.4</v>
      </c>
      <c r="BR1424">
        <v>1158921.1000000001</v>
      </c>
      <c r="BS1424">
        <v>0.87599998999999995</v>
      </c>
      <c r="BT1424">
        <v>143997.73000000001</v>
      </c>
      <c r="BV1424">
        <v>225190.97</v>
      </c>
      <c r="BW1424">
        <v>17311.657999999999</v>
      </c>
      <c r="BX1424">
        <v>1.2969999000000001</v>
      </c>
      <c r="BY1424">
        <v>0</v>
      </c>
      <c r="BZ1424">
        <v>0</v>
      </c>
      <c r="CA1424">
        <v>0</v>
      </c>
      <c r="CC1424">
        <v>9.8000005000000001E-2</v>
      </c>
      <c r="CG1424">
        <v>0.12899999000000001</v>
      </c>
      <c r="CS1424">
        <v>0</v>
      </c>
      <c r="CT1424">
        <v>0</v>
      </c>
      <c r="CU1424">
        <v>0</v>
      </c>
      <c r="CV1424">
        <v>0.48400003000000003</v>
      </c>
      <c r="CW1424">
        <v>0.33500001000000001</v>
      </c>
      <c r="CX1424">
        <v>0.14899999</v>
      </c>
      <c r="CY1424">
        <v>0.28299998999999998</v>
      </c>
      <c r="CZ1424">
        <v>0.14599999999999999</v>
      </c>
      <c r="DA1424">
        <v>9.3000001999999998E-2</v>
      </c>
      <c r="DB1424">
        <v>4.9000002000000001E-2</v>
      </c>
      <c r="DC1424">
        <v>2.4E-2</v>
      </c>
      <c r="DD1424">
        <v>0.16</v>
      </c>
      <c r="DE1424">
        <v>0</v>
      </c>
      <c r="DF1424">
        <v>2009</v>
      </c>
      <c r="DG1424">
        <v>8.4399998000000004E-2</v>
      </c>
      <c r="DH1424">
        <v>5.0000001000000002E-2</v>
      </c>
      <c r="DI1424">
        <v>3.4400000999999999E-2</v>
      </c>
      <c r="DJ1424">
        <v>9.5100001000000003E-2</v>
      </c>
      <c r="DK1424">
        <v>0.14510000000000001</v>
      </c>
      <c r="DR1424">
        <v>0</v>
      </c>
      <c r="DS1424">
        <v>0</v>
      </c>
      <c r="DT1424">
        <v>0</v>
      </c>
      <c r="DU1424">
        <v>0</v>
      </c>
      <c r="DV1424">
        <v>5021</v>
      </c>
      <c r="DW1424">
        <v>225190.97</v>
      </c>
      <c r="DZ1424">
        <v>44.849997999999999</v>
      </c>
      <c r="EA1424">
        <v>1635</v>
      </c>
      <c r="EC1424">
        <v>4456</v>
      </c>
      <c r="ED1424">
        <v>87242.858999999997</v>
      </c>
      <c r="EF1424">
        <v>19.578738999999999</v>
      </c>
      <c r="EG1424">
        <v>3814</v>
      </c>
      <c r="EN1424">
        <v>278</v>
      </c>
      <c r="EP1424">
        <v>364</v>
      </c>
      <c r="ES1424">
        <v>0</v>
      </c>
      <c r="EV1424">
        <v>11112</v>
      </c>
      <c r="EW1424">
        <v>0</v>
      </c>
      <c r="EX1424">
        <v>1</v>
      </c>
      <c r="FB1424">
        <v>739670.63</v>
      </c>
      <c r="FI1424">
        <v>1068241.1000000001</v>
      </c>
      <c r="FP1424">
        <v>10791.58</v>
      </c>
      <c r="FQ1424">
        <v>22445.607</v>
      </c>
      <c r="FW1424">
        <v>33237.188000000002</v>
      </c>
      <c r="FX1424">
        <v>108230.5</v>
      </c>
      <c r="GL1424">
        <v>-5199.5951999999997</v>
      </c>
      <c r="GQ1424">
        <v>136268.09</v>
      </c>
      <c r="GR1424">
        <v>-89654.648000000001</v>
      </c>
      <c r="GS1424">
        <v>-86928.391000000003</v>
      </c>
      <c r="GZ1424">
        <v>-2726.2581</v>
      </c>
      <c r="HA1424">
        <v>-18559.039000000001</v>
      </c>
      <c r="HB1424">
        <v>-1558.874</v>
      </c>
      <c r="HE1424">
        <v>-109772.56</v>
      </c>
      <c r="HG1424">
        <v>1150960.8999999999</v>
      </c>
    </row>
    <row r="1425" spans="1:215" x14ac:dyDescent="0.25">
      <c r="A1425">
        <v>102</v>
      </c>
      <c r="B1425" t="s">
        <v>1232</v>
      </c>
      <c r="C1425">
        <v>2008</v>
      </c>
      <c r="F1425">
        <v>1944</v>
      </c>
      <c r="G1425">
        <v>0</v>
      </c>
      <c r="I1425">
        <v>5</v>
      </c>
      <c r="J1425" t="s">
        <v>1011</v>
      </c>
      <c r="K1425" t="s">
        <v>1012</v>
      </c>
      <c r="L1425" t="s">
        <v>1233</v>
      </c>
      <c r="M1425">
        <v>2</v>
      </c>
      <c r="N1425" t="s">
        <v>625</v>
      </c>
      <c r="O1425">
        <v>1</v>
      </c>
      <c r="P1425" t="s">
        <v>616</v>
      </c>
      <c r="Q1425" t="s">
        <v>626</v>
      </c>
      <c r="R1425">
        <v>2</v>
      </c>
      <c r="S1425">
        <v>1</v>
      </c>
      <c r="T1425" s="60">
        <v>39813</v>
      </c>
      <c r="U1425" s="60">
        <v>39814</v>
      </c>
      <c r="V1425" s="60">
        <v>39814</v>
      </c>
      <c r="W1425" t="s">
        <v>1116</v>
      </c>
      <c r="X1425" t="s">
        <v>774</v>
      </c>
      <c r="Y1425" t="s">
        <v>619</v>
      </c>
      <c r="AA1425">
        <v>7.9999998000000003E-2</v>
      </c>
      <c r="AB1425">
        <v>3</v>
      </c>
      <c r="AC1425">
        <v>0</v>
      </c>
      <c r="AD1425">
        <v>1</v>
      </c>
      <c r="AE1425">
        <v>1</v>
      </c>
      <c r="AF1425">
        <v>1</v>
      </c>
      <c r="AG1425">
        <v>30</v>
      </c>
      <c r="BP1425" s="60">
        <v>39814</v>
      </c>
      <c r="BQ1425">
        <v>963851.44</v>
      </c>
      <c r="BR1425">
        <v>1099891.8</v>
      </c>
      <c r="BS1425">
        <v>0.87599998999999995</v>
      </c>
      <c r="BT1425">
        <v>136040.31</v>
      </c>
      <c r="BV1425">
        <v>234582.33</v>
      </c>
      <c r="BW1425">
        <v>21021.315999999999</v>
      </c>
      <c r="BX1425">
        <v>1.325</v>
      </c>
      <c r="BY1425">
        <v>0</v>
      </c>
      <c r="BZ1425">
        <v>0</v>
      </c>
      <c r="CA1425">
        <v>0</v>
      </c>
      <c r="CC1425">
        <v>-0.24700000999999999</v>
      </c>
      <c r="CG1425">
        <v>2.3E-2</v>
      </c>
      <c r="CS1425">
        <v>0</v>
      </c>
      <c r="CT1425">
        <v>0</v>
      </c>
      <c r="CU1425">
        <v>0</v>
      </c>
      <c r="CV1425">
        <v>0.40479999999999999</v>
      </c>
      <c r="CW1425">
        <v>0.30149999</v>
      </c>
      <c r="CX1425">
        <v>0.1033</v>
      </c>
      <c r="CY1425">
        <v>0.30890000000000001</v>
      </c>
      <c r="CZ1425">
        <v>0.14910001000000001</v>
      </c>
      <c r="DA1425">
        <v>0.11169999999999999</v>
      </c>
      <c r="DB1425">
        <v>6.6000000000000003E-2</v>
      </c>
      <c r="DC1425">
        <v>3.9000000999999999E-2</v>
      </c>
      <c r="DD1425">
        <v>0.18119998000000001</v>
      </c>
      <c r="DE1425">
        <v>0</v>
      </c>
      <c r="DF1425">
        <v>2010</v>
      </c>
      <c r="DG1425">
        <v>7.7500000999999999E-2</v>
      </c>
      <c r="DH1425">
        <v>5.0000001000000002E-2</v>
      </c>
      <c r="DI1425">
        <v>2.75E-2</v>
      </c>
      <c r="DJ1425">
        <v>8.2700007000000006E-2</v>
      </c>
      <c r="DK1425">
        <v>0.13270001000000001</v>
      </c>
      <c r="DR1425">
        <v>0</v>
      </c>
      <c r="DS1425">
        <v>0</v>
      </c>
      <c r="DT1425">
        <v>0</v>
      </c>
      <c r="DU1425">
        <v>0</v>
      </c>
      <c r="DV1425">
        <v>5085</v>
      </c>
      <c r="DW1425">
        <v>234582.33</v>
      </c>
      <c r="DZ1425">
        <v>46.131999999999998</v>
      </c>
      <c r="EA1425">
        <v>1543</v>
      </c>
      <c r="EC1425">
        <v>4570</v>
      </c>
      <c r="ED1425">
        <v>91263.710999999996</v>
      </c>
      <c r="EF1425">
        <v>19.970177</v>
      </c>
      <c r="EG1425">
        <v>3857</v>
      </c>
      <c r="EN1425">
        <v>266</v>
      </c>
      <c r="EP1425">
        <v>302</v>
      </c>
      <c r="ES1425">
        <v>145</v>
      </c>
      <c r="EU1425">
        <v>145</v>
      </c>
      <c r="EV1425">
        <v>11198</v>
      </c>
      <c r="EW1425">
        <v>0</v>
      </c>
      <c r="EX1425">
        <v>1</v>
      </c>
      <c r="FB1425">
        <v>765756.75</v>
      </c>
      <c r="FI1425">
        <v>722003</v>
      </c>
      <c r="FP1425">
        <v>11537.258</v>
      </c>
      <c r="FQ1425">
        <v>27854.002</v>
      </c>
      <c r="FW1425">
        <v>39391.254000000001</v>
      </c>
      <c r="FX1425">
        <v>-255024.14</v>
      </c>
      <c r="GL1425">
        <v>-4414.7231000000002</v>
      </c>
      <c r="GQ1425">
        <v>-220047.61</v>
      </c>
      <c r="GR1425">
        <v>-96633.133000000002</v>
      </c>
      <c r="GS1425">
        <v>-93852.023000000001</v>
      </c>
      <c r="GZ1425">
        <v>-2781.1111000000001</v>
      </c>
      <c r="HA1425">
        <v>-22910.311000000002</v>
      </c>
      <c r="HB1425">
        <v>-1576.88</v>
      </c>
      <c r="HE1425">
        <v>-121120.32000000001</v>
      </c>
      <c r="HG1425">
        <v>809793</v>
      </c>
    </row>
    <row r="1426" spans="1:215" x14ac:dyDescent="0.25">
      <c r="A1426">
        <v>102</v>
      </c>
      <c r="B1426" t="s">
        <v>1232</v>
      </c>
      <c r="C1426">
        <v>2009</v>
      </c>
      <c r="F1426">
        <v>1944</v>
      </c>
      <c r="G1426">
        <v>0</v>
      </c>
      <c r="I1426">
        <v>5</v>
      </c>
      <c r="J1426" t="s">
        <v>1011</v>
      </c>
      <c r="K1426" t="s">
        <v>1012</v>
      </c>
      <c r="L1426" t="s">
        <v>1233</v>
      </c>
      <c r="M1426">
        <v>2</v>
      </c>
      <c r="N1426" t="s">
        <v>625</v>
      </c>
      <c r="O1426">
        <v>1</v>
      </c>
      <c r="P1426" t="s">
        <v>616</v>
      </c>
      <c r="Q1426" t="s">
        <v>626</v>
      </c>
      <c r="R1426">
        <v>2</v>
      </c>
      <c r="S1426">
        <v>1</v>
      </c>
      <c r="T1426" s="60">
        <v>40178</v>
      </c>
      <c r="U1426" s="60">
        <v>40179</v>
      </c>
      <c r="V1426" s="60">
        <v>40179</v>
      </c>
      <c r="W1426" t="s">
        <v>1116</v>
      </c>
      <c r="X1426" t="s">
        <v>774</v>
      </c>
      <c r="Y1426" t="s">
        <v>619</v>
      </c>
      <c r="Z1426">
        <v>4.5000001999999997E-2</v>
      </c>
      <c r="AA1426">
        <v>7.9999998000000003E-2</v>
      </c>
      <c r="AB1426">
        <v>3</v>
      </c>
      <c r="AC1426">
        <v>0</v>
      </c>
      <c r="AD1426">
        <v>1</v>
      </c>
      <c r="AE1426">
        <v>1</v>
      </c>
      <c r="AF1426">
        <v>1</v>
      </c>
      <c r="AG1426">
        <v>30</v>
      </c>
      <c r="BP1426" s="60">
        <v>40179</v>
      </c>
      <c r="BQ1426">
        <v>950709.94</v>
      </c>
      <c r="BR1426">
        <v>1076002.1000000001</v>
      </c>
      <c r="BS1426">
        <v>0.88400000000000001</v>
      </c>
      <c r="BT1426">
        <v>125292.13</v>
      </c>
      <c r="BV1426">
        <v>241958.14</v>
      </c>
      <c r="BW1426">
        <v>21406.949000000001</v>
      </c>
      <c r="BX1426">
        <v>1.3360000999999999</v>
      </c>
      <c r="BY1426">
        <v>0</v>
      </c>
      <c r="BZ1426">
        <v>0</v>
      </c>
      <c r="CA1426">
        <v>0</v>
      </c>
      <c r="CC1426">
        <v>0.20899999</v>
      </c>
      <c r="CG1426">
        <v>3.7999999E-2</v>
      </c>
      <c r="CS1426">
        <v>0</v>
      </c>
      <c r="CT1426">
        <v>0</v>
      </c>
      <c r="CU1426">
        <v>0</v>
      </c>
      <c r="CV1426">
        <v>0.47599997999999999</v>
      </c>
      <c r="CW1426">
        <v>0</v>
      </c>
      <c r="CX1426">
        <v>0</v>
      </c>
      <c r="CY1426">
        <v>0.26199999000000002</v>
      </c>
      <c r="CZ1426">
        <v>0</v>
      </c>
      <c r="DA1426">
        <v>0</v>
      </c>
      <c r="DB1426">
        <v>4.6999998000000001E-2</v>
      </c>
      <c r="DC1426">
        <v>3.3000000000000002E-2</v>
      </c>
      <c r="DD1426">
        <v>0.18200000999999999</v>
      </c>
      <c r="DE1426">
        <v>0</v>
      </c>
      <c r="DF1426">
        <v>2011</v>
      </c>
      <c r="DG1426">
        <v>9.8500006000000001E-2</v>
      </c>
      <c r="DH1426">
        <v>5.0000001000000002E-2</v>
      </c>
      <c r="DI1426">
        <v>4.8499998000000002E-2</v>
      </c>
      <c r="DJ1426">
        <v>0.1188</v>
      </c>
      <c r="DK1426">
        <v>0.16880000000000001</v>
      </c>
      <c r="DR1426">
        <v>0</v>
      </c>
      <c r="DS1426">
        <v>0</v>
      </c>
      <c r="DT1426">
        <v>0</v>
      </c>
      <c r="DU1426">
        <v>0</v>
      </c>
      <c r="DV1426">
        <v>4825</v>
      </c>
      <c r="DW1426">
        <v>241959.28</v>
      </c>
      <c r="DZ1426">
        <v>50.146999000000001</v>
      </c>
      <c r="EA1426">
        <v>1896</v>
      </c>
      <c r="EC1426">
        <v>4518</v>
      </c>
      <c r="ED1426">
        <v>91891.531000000003</v>
      </c>
      <c r="EF1426">
        <v>20.338984</v>
      </c>
      <c r="EG1426">
        <v>3814</v>
      </c>
      <c r="EN1426">
        <v>270</v>
      </c>
      <c r="EP1426">
        <v>286</v>
      </c>
      <c r="ES1426">
        <v>148</v>
      </c>
      <c r="EU1426">
        <v>148</v>
      </c>
      <c r="EV1426">
        <v>11239</v>
      </c>
      <c r="EW1426">
        <v>0</v>
      </c>
      <c r="EX1426">
        <v>1</v>
      </c>
      <c r="FB1426">
        <v>768168.25</v>
      </c>
      <c r="FI1426">
        <v>861659.81</v>
      </c>
      <c r="FP1426">
        <v>12131.978999999999</v>
      </c>
      <c r="FQ1426">
        <v>28598.502</v>
      </c>
      <c r="FW1426">
        <v>40730.480000000003</v>
      </c>
      <c r="FX1426">
        <v>149769.20000000001</v>
      </c>
      <c r="GC1426">
        <v>71.390998999999994</v>
      </c>
      <c r="GL1426">
        <v>-3697.2489999999998</v>
      </c>
      <c r="GQ1426">
        <v>186873.83</v>
      </c>
      <c r="GR1426">
        <v>-99923.789000000004</v>
      </c>
      <c r="GS1426">
        <v>-97129.241999999998</v>
      </c>
      <c r="GZ1426">
        <v>-2794.5439000000001</v>
      </c>
      <c r="HA1426">
        <v>-3765.085</v>
      </c>
      <c r="HB1426">
        <v>-1415.0260000000001</v>
      </c>
      <c r="HE1426">
        <v>-105103.9</v>
      </c>
      <c r="HG1426">
        <v>891562.94</v>
      </c>
    </row>
    <row r="1427" spans="1:215" x14ac:dyDescent="0.25">
      <c r="A1427">
        <v>102</v>
      </c>
      <c r="B1427" t="s">
        <v>1232</v>
      </c>
      <c r="C1427">
        <v>2010</v>
      </c>
      <c r="F1427">
        <v>1944</v>
      </c>
      <c r="G1427">
        <v>0</v>
      </c>
      <c r="I1427">
        <v>5</v>
      </c>
      <c r="J1427" t="s">
        <v>1011</v>
      </c>
      <c r="K1427" t="s">
        <v>1012</v>
      </c>
      <c r="L1427" t="s">
        <v>1233</v>
      </c>
      <c r="M1427">
        <v>2</v>
      </c>
      <c r="N1427" t="s">
        <v>625</v>
      </c>
      <c r="O1427">
        <v>1</v>
      </c>
      <c r="P1427" t="s">
        <v>616</v>
      </c>
      <c r="Q1427" t="s">
        <v>626</v>
      </c>
      <c r="R1427">
        <v>2</v>
      </c>
      <c r="S1427">
        <v>1</v>
      </c>
      <c r="T1427" s="60">
        <v>40543</v>
      </c>
      <c r="U1427" s="60">
        <v>40544</v>
      </c>
      <c r="V1427" s="60">
        <v>40544</v>
      </c>
      <c r="W1427" t="s">
        <v>1116</v>
      </c>
      <c r="X1427" t="s">
        <v>1234</v>
      </c>
      <c r="Y1427" t="s">
        <v>639</v>
      </c>
      <c r="Z1427">
        <v>3.5000000000000003E-2</v>
      </c>
      <c r="AA1427">
        <v>7.9999998000000003E-2</v>
      </c>
      <c r="AB1427">
        <v>3</v>
      </c>
      <c r="AE1427">
        <v>0</v>
      </c>
      <c r="AF1427">
        <v>3</v>
      </c>
      <c r="AG1427">
        <v>25</v>
      </c>
      <c r="BP1427" s="60">
        <v>40544</v>
      </c>
      <c r="BQ1427">
        <v>944356.75</v>
      </c>
      <c r="BR1427">
        <v>1066270.8999999999</v>
      </c>
      <c r="BS1427">
        <v>0.88599998000000002</v>
      </c>
      <c r="BT1427">
        <v>121914.12</v>
      </c>
      <c r="BV1427">
        <v>218308.23</v>
      </c>
      <c r="BW1427">
        <v>19407.723000000002</v>
      </c>
      <c r="BX1427">
        <v>1.3440000000000001</v>
      </c>
      <c r="BY1427">
        <v>0</v>
      </c>
      <c r="BZ1427">
        <v>0</v>
      </c>
      <c r="CA1427">
        <v>0</v>
      </c>
      <c r="CC1427">
        <v>0.14899999</v>
      </c>
      <c r="CG1427">
        <v>5.4000000999999999E-2</v>
      </c>
      <c r="CJ1427">
        <v>5.8104905999999998E-2</v>
      </c>
      <c r="CS1427">
        <v>0</v>
      </c>
      <c r="CT1427">
        <v>0</v>
      </c>
      <c r="CU1427">
        <v>1</v>
      </c>
      <c r="CV1427">
        <v>0.48299998</v>
      </c>
      <c r="CW1427">
        <v>0</v>
      </c>
      <c r="CX1427">
        <v>0</v>
      </c>
      <c r="CY1427">
        <v>0.25300001999999999</v>
      </c>
      <c r="CZ1427">
        <v>0</v>
      </c>
      <c r="DA1427">
        <v>0</v>
      </c>
      <c r="DB1427">
        <v>5.1999996999999999E-2</v>
      </c>
      <c r="DC1427">
        <v>2.7999999000000001E-2</v>
      </c>
      <c r="DD1427">
        <v>0.18400001999999999</v>
      </c>
      <c r="DE1427">
        <v>0</v>
      </c>
      <c r="DF1427">
        <v>2012</v>
      </c>
      <c r="DG1427">
        <v>0.11390001</v>
      </c>
      <c r="DH1427">
        <v>5.0000001000000002E-2</v>
      </c>
      <c r="DI1427">
        <v>6.3900000999999998E-2</v>
      </c>
      <c r="DJ1427">
        <v>0.1188</v>
      </c>
      <c r="DK1427">
        <v>0.16880000000000001</v>
      </c>
      <c r="DR1427">
        <v>0</v>
      </c>
      <c r="DS1427">
        <v>0</v>
      </c>
      <c r="DT1427">
        <v>0</v>
      </c>
      <c r="DU1427">
        <v>0</v>
      </c>
      <c r="DV1427">
        <v>4336</v>
      </c>
      <c r="DW1427">
        <v>218308.92</v>
      </c>
      <c r="DX1427">
        <v>44.580002</v>
      </c>
      <c r="DY1427">
        <v>50.060001</v>
      </c>
      <c r="DZ1427">
        <v>50.347999999999999</v>
      </c>
      <c r="EA1427">
        <v>606</v>
      </c>
      <c r="EB1427">
        <v>1329</v>
      </c>
      <c r="EC1427">
        <v>4587</v>
      </c>
      <c r="ED1427">
        <v>98927.5</v>
      </c>
      <c r="EE1427">
        <v>72.449996999999996</v>
      </c>
      <c r="EF1427">
        <v>21.563998999999999</v>
      </c>
      <c r="EG1427">
        <v>4015</v>
      </c>
      <c r="EN1427">
        <v>275</v>
      </c>
      <c r="EP1427">
        <v>297</v>
      </c>
      <c r="ES1427">
        <v>0</v>
      </c>
      <c r="EV1427">
        <v>10858</v>
      </c>
      <c r="EW1427">
        <v>0</v>
      </c>
      <c r="EX1427">
        <v>0</v>
      </c>
      <c r="FB1427">
        <v>811745.63</v>
      </c>
      <c r="FI1427">
        <v>908113.75</v>
      </c>
      <c r="FP1427">
        <v>11188.919</v>
      </c>
      <c r="FQ1427">
        <v>26075.146000000001</v>
      </c>
      <c r="FW1427">
        <v>37264.065999999999</v>
      </c>
      <c r="FX1427">
        <v>119448.38</v>
      </c>
      <c r="GC1427">
        <v>127.426</v>
      </c>
      <c r="GL1427">
        <v>-4019.2791000000002</v>
      </c>
      <c r="GQ1427">
        <v>152820.59</v>
      </c>
      <c r="GR1427">
        <v>-102086.29</v>
      </c>
      <c r="GS1427">
        <v>-99277.922000000006</v>
      </c>
      <c r="GZ1427">
        <v>-2808.3701000000001</v>
      </c>
      <c r="HA1427">
        <v>-3203.7141000000001</v>
      </c>
      <c r="HB1427">
        <v>-1499.3019999999999</v>
      </c>
      <c r="HE1427">
        <v>-106789.3</v>
      </c>
      <c r="HG1427">
        <v>937594.19</v>
      </c>
    </row>
    <row r="1428" spans="1:215" x14ac:dyDescent="0.25">
      <c r="A1428">
        <v>102</v>
      </c>
      <c r="B1428" t="s">
        <v>1232</v>
      </c>
      <c r="C1428">
        <v>2011</v>
      </c>
      <c r="F1428">
        <v>1944</v>
      </c>
      <c r="G1428">
        <v>0</v>
      </c>
      <c r="I1428">
        <v>5</v>
      </c>
      <c r="J1428" t="s">
        <v>1011</v>
      </c>
      <c r="K1428" t="s">
        <v>1012</v>
      </c>
      <c r="L1428" t="s">
        <v>1233</v>
      </c>
      <c r="M1428">
        <v>2</v>
      </c>
      <c r="N1428" t="s">
        <v>625</v>
      </c>
      <c r="O1428">
        <v>1</v>
      </c>
      <c r="P1428" t="s">
        <v>616</v>
      </c>
      <c r="Q1428" t="s">
        <v>626</v>
      </c>
      <c r="R1428">
        <v>2</v>
      </c>
      <c r="S1428">
        <v>1</v>
      </c>
      <c r="T1428" s="60">
        <v>40908</v>
      </c>
      <c r="U1428" s="60">
        <v>40909</v>
      </c>
      <c r="V1428" s="60">
        <v>40909</v>
      </c>
      <c r="W1428" t="s">
        <v>1116</v>
      </c>
      <c r="X1428" t="s">
        <v>1234</v>
      </c>
      <c r="Y1428" t="s">
        <v>639</v>
      </c>
      <c r="Z1428">
        <v>3.5000000000000003E-2</v>
      </c>
      <c r="AA1428">
        <v>7.9999998000000003E-2</v>
      </c>
      <c r="AB1428">
        <v>3</v>
      </c>
      <c r="AE1428">
        <v>0</v>
      </c>
      <c r="AF1428">
        <v>3</v>
      </c>
      <c r="AG1428">
        <v>24</v>
      </c>
      <c r="BP1428" s="60">
        <v>40909</v>
      </c>
      <c r="BQ1428">
        <v>925389.38</v>
      </c>
      <c r="BR1428">
        <v>1090318.8</v>
      </c>
      <c r="BS1428">
        <v>0.84900003999999996</v>
      </c>
      <c r="BT1428">
        <v>164929.34</v>
      </c>
      <c r="BV1428">
        <v>234760.09</v>
      </c>
      <c r="BW1428">
        <v>24264.182000000001</v>
      </c>
      <c r="BX1428">
        <v>1.1839999999999999</v>
      </c>
      <c r="BY1428">
        <v>0</v>
      </c>
      <c r="BZ1428">
        <v>0</v>
      </c>
      <c r="CA1428">
        <v>0</v>
      </c>
      <c r="CC1428">
        <v>-1E-3</v>
      </c>
      <c r="CE1428">
        <v>0.115</v>
      </c>
      <c r="CG1428">
        <v>2.7999999000000001E-2</v>
      </c>
      <c r="CJ1428">
        <v>6.0138665000000001E-2</v>
      </c>
      <c r="CS1428">
        <v>0</v>
      </c>
      <c r="CT1428">
        <v>0</v>
      </c>
      <c r="CU1428">
        <v>1</v>
      </c>
      <c r="CV1428">
        <v>0.43099999</v>
      </c>
      <c r="CW1428">
        <v>0.31099999</v>
      </c>
      <c r="CX1428">
        <v>0.12</v>
      </c>
      <c r="CY1428">
        <v>0.22699997999999999</v>
      </c>
      <c r="CZ1428">
        <v>0.13200000000000001</v>
      </c>
      <c r="DA1428">
        <v>5.5999998000000002E-2</v>
      </c>
      <c r="DB1428">
        <v>5.5E-2</v>
      </c>
      <c r="DC1428">
        <v>2.9999998999999999E-2</v>
      </c>
      <c r="DD1428">
        <v>0.22799999000000001</v>
      </c>
      <c r="DE1428">
        <v>2.4E-2</v>
      </c>
      <c r="DF1428">
        <v>2013</v>
      </c>
      <c r="DG1428">
        <v>0.13069998999999999</v>
      </c>
      <c r="DH1428">
        <v>5.0000001000000002E-2</v>
      </c>
      <c r="DI1428">
        <v>8.0699994999999997E-2</v>
      </c>
      <c r="DJ1428">
        <v>0.15700001</v>
      </c>
      <c r="DK1428">
        <v>0.20699999999999999</v>
      </c>
      <c r="DR1428">
        <v>0</v>
      </c>
      <c r="DS1428">
        <v>0</v>
      </c>
      <c r="DT1428">
        <v>0</v>
      </c>
      <c r="DU1428">
        <v>0</v>
      </c>
      <c r="DV1428">
        <v>4784</v>
      </c>
      <c r="DW1428">
        <v>234703.05</v>
      </c>
      <c r="DX1428">
        <v>44.610000999999997</v>
      </c>
      <c r="DY1428">
        <v>8.8999995999999992</v>
      </c>
      <c r="DZ1428">
        <v>49.060001</v>
      </c>
      <c r="EA1428">
        <v>438</v>
      </c>
      <c r="EB1428">
        <v>1520</v>
      </c>
      <c r="EC1428">
        <v>4540</v>
      </c>
      <c r="ED1428">
        <v>98768.93</v>
      </c>
      <c r="EE1428">
        <v>72.819999999999993</v>
      </c>
      <c r="EF1428">
        <v>21.754999000000002</v>
      </c>
      <c r="EG1428">
        <v>3966</v>
      </c>
      <c r="EN1428">
        <v>275</v>
      </c>
      <c r="EP1428">
        <v>299</v>
      </c>
      <c r="ES1428">
        <v>0</v>
      </c>
      <c r="EV1428">
        <v>11282</v>
      </c>
      <c r="EW1428">
        <v>0</v>
      </c>
      <c r="EX1428">
        <v>0</v>
      </c>
      <c r="FB1428">
        <v>827678.13</v>
      </c>
      <c r="FI1428">
        <v>838521.44</v>
      </c>
      <c r="FP1428">
        <v>11879.052</v>
      </c>
      <c r="FQ1428">
        <v>28720.192999999999</v>
      </c>
      <c r="FW1428">
        <v>40599.245999999999</v>
      </c>
      <c r="FX1428">
        <v>-1347.7679000000001</v>
      </c>
      <c r="GC1428">
        <v>131.119</v>
      </c>
      <c r="GL1428">
        <v>-3972.0830000000001</v>
      </c>
      <c r="GQ1428">
        <v>35410.512000000002</v>
      </c>
      <c r="GR1428">
        <v>-104818.48</v>
      </c>
      <c r="GS1428">
        <v>-101993.05</v>
      </c>
      <c r="GZ1428">
        <v>-2825.4299000000001</v>
      </c>
      <c r="HA1428">
        <v>-3242.2</v>
      </c>
      <c r="HB1428">
        <v>-1432.9139</v>
      </c>
      <c r="HE1428">
        <v>-109493.6</v>
      </c>
      <c r="HF1428">
        <v>4574.9038</v>
      </c>
      <c r="HG1428">
        <v>868086</v>
      </c>
    </row>
    <row r="1429" spans="1:215" x14ac:dyDescent="0.25">
      <c r="A1429">
        <v>102</v>
      </c>
      <c r="B1429" t="s">
        <v>1232</v>
      </c>
      <c r="C1429">
        <v>2012</v>
      </c>
      <c r="F1429">
        <v>1944</v>
      </c>
      <c r="G1429">
        <v>0</v>
      </c>
      <c r="I1429">
        <v>5</v>
      </c>
      <c r="J1429" t="s">
        <v>1011</v>
      </c>
      <c r="K1429" t="s">
        <v>1012</v>
      </c>
      <c r="L1429" t="s">
        <v>1233</v>
      </c>
      <c r="M1429">
        <v>2</v>
      </c>
      <c r="N1429" t="s">
        <v>625</v>
      </c>
      <c r="O1429">
        <v>1</v>
      </c>
      <c r="P1429" t="s">
        <v>616</v>
      </c>
      <c r="Q1429" t="s">
        <v>626</v>
      </c>
      <c r="R1429">
        <v>2</v>
      </c>
      <c r="S1429">
        <v>1</v>
      </c>
      <c r="T1429" s="60">
        <v>41274</v>
      </c>
      <c r="U1429" s="60">
        <v>41275</v>
      </c>
      <c r="V1429" s="60">
        <v>41275</v>
      </c>
      <c r="W1429" t="s">
        <v>1116</v>
      </c>
      <c r="X1429" t="s">
        <v>1234</v>
      </c>
      <c r="Y1429" t="s">
        <v>639</v>
      </c>
      <c r="Z1429">
        <v>3.5000000000000003E-2</v>
      </c>
      <c r="AA1429">
        <v>7.9999998000000003E-2</v>
      </c>
      <c r="AB1429">
        <v>3</v>
      </c>
      <c r="AE1429">
        <v>0</v>
      </c>
      <c r="AF1429">
        <v>3</v>
      </c>
      <c r="AG1429">
        <v>24</v>
      </c>
      <c r="AO1429">
        <v>896542.19</v>
      </c>
      <c r="AP1429">
        <v>914494.31</v>
      </c>
      <c r="AQ1429">
        <v>-69192.866999999998</v>
      </c>
      <c r="AR1429">
        <v>0</v>
      </c>
      <c r="AS1429">
        <v>0</v>
      </c>
      <c r="AT1429">
        <v>1</v>
      </c>
      <c r="AU1429">
        <v>1</v>
      </c>
      <c r="AV1429">
        <v>4</v>
      </c>
      <c r="AW1429">
        <v>-58917.574000000001</v>
      </c>
      <c r="AX1429">
        <v>0</v>
      </c>
      <c r="AY1429">
        <v>0.2</v>
      </c>
      <c r="AZ1429">
        <v>1</v>
      </c>
      <c r="BB1429">
        <v>0</v>
      </c>
      <c r="BC1429">
        <v>4</v>
      </c>
      <c r="BD1429">
        <v>2</v>
      </c>
      <c r="BE1429">
        <v>1</v>
      </c>
      <c r="BP1429" s="60">
        <v>41275</v>
      </c>
      <c r="BQ1429">
        <v>914494.31</v>
      </c>
      <c r="BR1429">
        <v>1085124.6000000001</v>
      </c>
      <c r="BS1429">
        <v>0.84300005</v>
      </c>
      <c r="BT1429">
        <v>170630.33</v>
      </c>
      <c r="BV1429">
        <v>225893.52</v>
      </c>
      <c r="BW1429">
        <v>25928.657999999999</v>
      </c>
      <c r="BX1429">
        <v>1.1399999999999999</v>
      </c>
      <c r="BY1429">
        <v>0</v>
      </c>
      <c r="BZ1429">
        <v>0</v>
      </c>
      <c r="CA1429">
        <v>0</v>
      </c>
      <c r="CC1429">
        <v>0.124</v>
      </c>
      <c r="CE1429">
        <v>8.8999993999999999E-2</v>
      </c>
      <c r="CG1429">
        <v>3.2000002E-2</v>
      </c>
      <c r="CJ1429">
        <v>7.9146339999999996E-2</v>
      </c>
      <c r="CS1429">
        <v>0</v>
      </c>
      <c r="CT1429">
        <v>0</v>
      </c>
      <c r="CU1429">
        <v>1</v>
      </c>
      <c r="CV1429">
        <v>0.44999999000000002</v>
      </c>
      <c r="CW1429">
        <v>0.31099999</v>
      </c>
      <c r="CX1429">
        <v>0.13900000000000001</v>
      </c>
      <c r="CY1429">
        <v>0.22699997999999999</v>
      </c>
      <c r="CZ1429">
        <v>0.13500001</v>
      </c>
      <c r="DA1429">
        <v>5.3000002999999997E-2</v>
      </c>
      <c r="DB1429">
        <v>5.0999998999999997E-2</v>
      </c>
      <c r="DC1429">
        <v>2.9000001000000001E-2</v>
      </c>
      <c r="DD1429">
        <v>0.22399999000000001</v>
      </c>
      <c r="DE1429">
        <v>1.8999999E-2</v>
      </c>
      <c r="DF1429">
        <v>2014</v>
      </c>
      <c r="DG1429">
        <v>0.13859999000000001</v>
      </c>
      <c r="DH1429">
        <v>5.0000001000000002E-2</v>
      </c>
      <c r="DI1429">
        <v>8.8599995000000001E-2</v>
      </c>
      <c r="DJ1429">
        <v>0.16500001</v>
      </c>
      <c r="DK1429">
        <v>0.215</v>
      </c>
      <c r="DR1429">
        <v>0</v>
      </c>
      <c r="DS1429">
        <v>0</v>
      </c>
      <c r="DT1429">
        <v>0</v>
      </c>
      <c r="DU1429">
        <v>0</v>
      </c>
      <c r="DV1429">
        <v>4786</v>
      </c>
      <c r="DW1429">
        <v>225894.41</v>
      </c>
      <c r="DZ1429">
        <v>47.199001000000003</v>
      </c>
      <c r="EA1429">
        <v>380</v>
      </c>
      <c r="EB1429">
        <v>1263</v>
      </c>
      <c r="EC1429">
        <v>4516</v>
      </c>
      <c r="ED1429">
        <v>99629.312999999995</v>
      </c>
      <c r="EF1429">
        <v>22.061001000000001</v>
      </c>
      <c r="EG1429">
        <v>3955</v>
      </c>
      <c r="EN1429">
        <v>266</v>
      </c>
      <c r="EP1429">
        <v>295</v>
      </c>
      <c r="ES1429">
        <v>0</v>
      </c>
      <c r="EV1429">
        <v>10945</v>
      </c>
      <c r="EW1429">
        <v>0</v>
      </c>
      <c r="EX1429">
        <v>0</v>
      </c>
      <c r="EY1429">
        <v>3964.473</v>
      </c>
      <c r="EZ1429">
        <v>464083.09</v>
      </c>
      <c r="FA1429">
        <v>16791552</v>
      </c>
      <c r="FB1429">
        <v>828656.56</v>
      </c>
      <c r="FI1429">
        <v>896542.19</v>
      </c>
      <c r="FP1429">
        <v>12147.663</v>
      </c>
      <c r="FQ1429">
        <v>29551.965</v>
      </c>
      <c r="FW1429">
        <v>41699.629000000001</v>
      </c>
      <c r="FX1429">
        <v>102357.65</v>
      </c>
      <c r="GC1429">
        <v>134.81299999999999</v>
      </c>
      <c r="GL1429">
        <v>-4292.0897999999997</v>
      </c>
      <c r="GP1429">
        <v>-551.35497999999995</v>
      </c>
      <c r="GQ1429">
        <v>139348.64000000001</v>
      </c>
      <c r="GR1429">
        <v>-104668.62</v>
      </c>
      <c r="GS1429">
        <v>-101915.87</v>
      </c>
      <c r="GZ1429">
        <v>-2752.7510000000002</v>
      </c>
      <c r="HA1429">
        <v>-4773.6089000000002</v>
      </c>
      <c r="HB1429">
        <v>-1450.2650000000001</v>
      </c>
      <c r="HE1429">
        <v>-110892.49</v>
      </c>
      <c r="HG1429">
        <v>896542.19</v>
      </c>
    </row>
    <row r="1430" spans="1:215" x14ac:dyDescent="0.25">
      <c r="A1430">
        <v>102</v>
      </c>
      <c r="B1430" t="s">
        <v>1232</v>
      </c>
      <c r="C1430">
        <v>2013</v>
      </c>
      <c r="F1430">
        <v>1944</v>
      </c>
      <c r="G1430">
        <v>0</v>
      </c>
      <c r="I1430">
        <v>5</v>
      </c>
      <c r="J1430" t="s">
        <v>1011</v>
      </c>
      <c r="K1430" t="s">
        <v>1012</v>
      </c>
      <c r="L1430" t="s">
        <v>1233</v>
      </c>
      <c r="M1430">
        <v>2</v>
      </c>
      <c r="N1430" t="s">
        <v>625</v>
      </c>
      <c r="O1430">
        <v>1</v>
      </c>
      <c r="P1430" t="s">
        <v>616</v>
      </c>
      <c r="Q1430" t="s">
        <v>626</v>
      </c>
      <c r="R1430">
        <v>2</v>
      </c>
      <c r="S1430">
        <v>1</v>
      </c>
      <c r="T1430" s="60">
        <v>41639</v>
      </c>
      <c r="U1430" s="60">
        <v>41640</v>
      </c>
      <c r="V1430" s="60">
        <v>41640</v>
      </c>
      <c r="BP1430" s="60">
        <v>41640</v>
      </c>
      <c r="BQ1430">
        <v>922922.38</v>
      </c>
      <c r="BR1430">
        <v>1093394.8</v>
      </c>
      <c r="BS1430">
        <v>0.84400003999999995</v>
      </c>
      <c r="BT1430">
        <v>170472.38</v>
      </c>
      <c r="BV1430">
        <v>243280.02</v>
      </c>
      <c r="BW1430">
        <v>35367.597999999998</v>
      </c>
      <c r="BX1430">
        <v>1.0469999000000001</v>
      </c>
      <c r="BY1430">
        <v>0</v>
      </c>
      <c r="BZ1430">
        <v>0</v>
      </c>
      <c r="CA1430">
        <v>0</v>
      </c>
      <c r="CC1430">
        <v>0.15800001</v>
      </c>
      <c r="CE1430">
        <v>9.1999999999999998E-2</v>
      </c>
      <c r="CG1430">
        <v>0.126</v>
      </c>
      <c r="CJ1430">
        <v>7.2831109000000005E-2</v>
      </c>
      <c r="CS1430">
        <v>0</v>
      </c>
      <c r="CT1430">
        <v>0</v>
      </c>
      <c r="CU1430">
        <v>1</v>
      </c>
      <c r="CV1430">
        <v>0.47899999999999998</v>
      </c>
      <c r="CW1430">
        <v>0.34299998999999998</v>
      </c>
      <c r="CX1430">
        <v>0.13600001</v>
      </c>
      <c r="CY1430">
        <v>0.31099999</v>
      </c>
      <c r="CZ1430">
        <v>0.12100001000000001</v>
      </c>
      <c r="DA1430">
        <v>4.3000001000000003E-2</v>
      </c>
      <c r="DB1430">
        <v>5.0999998999999997E-2</v>
      </c>
      <c r="DC1430">
        <v>4.5999999999999999E-2</v>
      </c>
      <c r="DD1430">
        <v>9.6999995000000006E-2</v>
      </c>
      <c r="DE1430">
        <v>0.01</v>
      </c>
      <c r="DF1430">
        <v>2015</v>
      </c>
      <c r="DG1430">
        <v>0.13650000000000001</v>
      </c>
      <c r="DH1430">
        <v>5.0000001000000002E-2</v>
      </c>
      <c r="DI1430">
        <v>8.6499995999999996E-2</v>
      </c>
      <c r="DJ1430">
        <v>0.15870000000000001</v>
      </c>
      <c r="DK1430">
        <v>0.2087</v>
      </c>
      <c r="DR1430">
        <v>0</v>
      </c>
      <c r="DS1430">
        <v>0</v>
      </c>
      <c r="DT1430">
        <v>0</v>
      </c>
      <c r="DU1430">
        <v>0</v>
      </c>
      <c r="DV1430">
        <v>4880</v>
      </c>
      <c r="DZ1430">
        <v>49.852001000000001</v>
      </c>
      <c r="EA1430">
        <v>462</v>
      </c>
      <c r="EB1430">
        <v>1336</v>
      </c>
      <c r="EC1430">
        <v>4689</v>
      </c>
      <c r="ED1430">
        <v>105061.83</v>
      </c>
      <c r="EF1430">
        <v>22.403998999999999</v>
      </c>
      <c r="EG1430">
        <v>4116</v>
      </c>
      <c r="EN1430">
        <v>303</v>
      </c>
      <c r="EP1430">
        <v>270</v>
      </c>
      <c r="ES1430">
        <v>0</v>
      </c>
      <c r="EV1430">
        <v>11367</v>
      </c>
      <c r="EW1430">
        <v>0</v>
      </c>
      <c r="EX1430">
        <v>0</v>
      </c>
      <c r="FP1430">
        <v>11814.124</v>
      </c>
      <c r="FQ1430">
        <v>37034.906000000003</v>
      </c>
      <c r="FW1430">
        <v>48849.031000000003</v>
      </c>
      <c r="FX1430">
        <v>133427.94</v>
      </c>
      <c r="GC1430">
        <v>138.506</v>
      </c>
      <c r="GL1430">
        <v>-4539.5391</v>
      </c>
      <c r="GP1430">
        <v>214.53</v>
      </c>
      <c r="GQ1430">
        <v>178090.47</v>
      </c>
      <c r="GR1430">
        <v>-106783.46</v>
      </c>
      <c r="GS1430">
        <v>-98000.366999999998</v>
      </c>
      <c r="GT1430">
        <v>-3402.0371</v>
      </c>
      <c r="GW1430">
        <v>-2654.895</v>
      </c>
      <c r="GZ1430">
        <v>-2726.1579999999999</v>
      </c>
      <c r="HA1430">
        <v>-3690.6388999999999</v>
      </c>
      <c r="HB1430">
        <v>-1441.183</v>
      </c>
      <c r="HE1430">
        <v>-111915.28</v>
      </c>
      <c r="HG1430">
        <v>962717.38</v>
      </c>
    </row>
    <row r="1431" spans="1:215" x14ac:dyDescent="0.25">
      <c r="A1431">
        <v>102</v>
      </c>
      <c r="B1431" t="s">
        <v>1232</v>
      </c>
      <c r="C1431">
        <v>2014</v>
      </c>
      <c r="F1431">
        <v>1944</v>
      </c>
      <c r="G1431">
        <v>0</v>
      </c>
      <c r="I1431">
        <v>5</v>
      </c>
      <c r="J1431" t="s">
        <v>1011</v>
      </c>
      <c r="K1431" t="s">
        <v>1012</v>
      </c>
      <c r="L1431" t="s">
        <v>1233</v>
      </c>
      <c r="M1431">
        <v>2</v>
      </c>
      <c r="N1431" t="s">
        <v>625</v>
      </c>
      <c r="O1431">
        <v>1</v>
      </c>
      <c r="P1431" t="s">
        <v>616</v>
      </c>
      <c r="Q1431" t="s">
        <v>626</v>
      </c>
      <c r="R1431">
        <v>2</v>
      </c>
      <c r="S1431">
        <v>1</v>
      </c>
      <c r="T1431" s="60">
        <v>42004</v>
      </c>
      <c r="U1431" s="60">
        <v>42005</v>
      </c>
      <c r="BY1431">
        <v>0</v>
      </c>
      <c r="BZ1431">
        <v>0</v>
      </c>
      <c r="CA1431">
        <v>0</v>
      </c>
      <c r="CS1431">
        <v>0</v>
      </c>
      <c r="CT1431">
        <v>0</v>
      </c>
      <c r="CU1431">
        <v>0</v>
      </c>
      <c r="CV1431">
        <v>0</v>
      </c>
      <c r="CW1431">
        <v>0</v>
      </c>
      <c r="CX1431">
        <v>0</v>
      </c>
      <c r="CY1431">
        <v>0</v>
      </c>
      <c r="CZ1431">
        <v>0</v>
      </c>
      <c r="DA1431">
        <v>0</v>
      </c>
      <c r="DB1431">
        <v>0</v>
      </c>
      <c r="DC1431">
        <v>0</v>
      </c>
      <c r="DD1431">
        <v>0</v>
      </c>
      <c r="DE1431">
        <v>0</v>
      </c>
      <c r="DR1431">
        <v>0</v>
      </c>
      <c r="DS1431">
        <v>0</v>
      </c>
      <c r="DT1431">
        <v>0</v>
      </c>
      <c r="DU1431">
        <v>0</v>
      </c>
      <c r="EW1431">
        <v>0</v>
      </c>
      <c r="EX1431">
        <v>0</v>
      </c>
    </row>
    <row r="1432" spans="1:215" x14ac:dyDescent="0.25">
      <c r="A1432">
        <v>103</v>
      </c>
      <c r="B1432" t="s">
        <v>1235</v>
      </c>
      <c r="C1432">
        <v>2001</v>
      </c>
      <c r="F1432">
        <v>1909</v>
      </c>
      <c r="G1432">
        <v>0</v>
      </c>
      <c r="I1432">
        <v>5</v>
      </c>
      <c r="J1432" t="s">
        <v>791</v>
      </c>
      <c r="K1432" t="s">
        <v>792</v>
      </c>
      <c r="L1432" t="s">
        <v>1236</v>
      </c>
      <c r="M1432">
        <v>2</v>
      </c>
      <c r="N1432" t="s">
        <v>625</v>
      </c>
      <c r="O1432">
        <v>1</v>
      </c>
      <c r="P1432" t="s">
        <v>616</v>
      </c>
      <c r="Q1432" t="s">
        <v>713</v>
      </c>
      <c r="R1432">
        <v>1</v>
      </c>
      <c r="T1432" s="60">
        <v>37072</v>
      </c>
      <c r="U1432" s="60">
        <v>37073</v>
      </c>
      <c r="V1432" s="60">
        <v>37073</v>
      </c>
      <c r="W1432" t="s">
        <v>201</v>
      </c>
      <c r="X1432" t="s">
        <v>1237</v>
      </c>
      <c r="Y1432" t="s">
        <v>673</v>
      </c>
      <c r="AA1432">
        <v>8.5000001000000006E-2</v>
      </c>
      <c r="AB1432">
        <v>1</v>
      </c>
      <c r="AC1432">
        <v>0</v>
      </c>
      <c r="AD1432">
        <v>5</v>
      </c>
      <c r="BP1432" s="60">
        <v>37072</v>
      </c>
      <c r="BQ1432">
        <v>869045</v>
      </c>
      <c r="BR1432">
        <v>1060931</v>
      </c>
      <c r="BS1432">
        <v>0.81910002000000004</v>
      </c>
      <c r="BT1432">
        <v>191886</v>
      </c>
      <c r="BV1432">
        <v>202915</v>
      </c>
      <c r="BW1432">
        <v>20444</v>
      </c>
      <c r="BX1432">
        <v>1.1529</v>
      </c>
      <c r="BY1432">
        <v>0</v>
      </c>
      <c r="BZ1432">
        <v>0</v>
      </c>
      <c r="CA1432">
        <v>0</v>
      </c>
      <c r="CC1432">
        <v>-2.3499999000000001E-2</v>
      </c>
      <c r="CS1432">
        <v>0</v>
      </c>
      <c r="CT1432">
        <v>0</v>
      </c>
      <c r="CU1432">
        <v>0</v>
      </c>
      <c r="CV1432">
        <v>0.69</v>
      </c>
      <c r="CW1432">
        <v>0.51599996999999997</v>
      </c>
      <c r="CX1432">
        <v>0.17399998999999999</v>
      </c>
      <c r="CY1432">
        <v>0.28999998999999999</v>
      </c>
      <c r="CZ1432">
        <v>0.28999998999999999</v>
      </c>
      <c r="DA1432">
        <v>0</v>
      </c>
      <c r="DB1432">
        <v>0</v>
      </c>
      <c r="DC1432">
        <v>1.8999999E-2</v>
      </c>
      <c r="DD1432">
        <v>1E-3</v>
      </c>
      <c r="DE1432">
        <v>0</v>
      </c>
      <c r="DF1432">
        <v>2002</v>
      </c>
      <c r="DG1432">
        <v>9.0500004999999994E-2</v>
      </c>
      <c r="DH1432">
        <v>5.9699996999999998E-2</v>
      </c>
      <c r="DI1432">
        <v>3.0800000000000001E-2</v>
      </c>
      <c r="DJ1432">
        <v>9.8400003999999999E-2</v>
      </c>
      <c r="DK1432">
        <v>0.15810001000000001</v>
      </c>
      <c r="DR1432">
        <v>0</v>
      </c>
      <c r="DS1432">
        <v>0</v>
      </c>
      <c r="DT1432">
        <v>0</v>
      </c>
      <c r="DU1432">
        <v>0</v>
      </c>
      <c r="DV1432">
        <v>4671</v>
      </c>
      <c r="DZ1432">
        <v>43.441448000000001</v>
      </c>
      <c r="EA1432">
        <v>324</v>
      </c>
      <c r="EB1432">
        <v>1671</v>
      </c>
      <c r="EC1432">
        <v>2050</v>
      </c>
      <c r="EF1432">
        <v>26.051048000000002</v>
      </c>
      <c r="EG1432">
        <v>1807</v>
      </c>
      <c r="EN1432">
        <v>23</v>
      </c>
      <c r="EP1432">
        <v>220</v>
      </c>
      <c r="ES1432">
        <v>0</v>
      </c>
      <c r="EV1432">
        <v>8716</v>
      </c>
      <c r="EW1432">
        <v>1</v>
      </c>
      <c r="EX1432">
        <v>1</v>
      </c>
      <c r="FN1432">
        <v>-64.067999999999998</v>
      </c>
      <c r="FP1432">
        <v>13152.552</v>
      </c>
      <c r="FQ1432">
        <v>19996.143</v>
      </c>
      <c r="FR1432">
        <v>3572.7260999999999</v>
      </c>
      <c r="FW1432">
        <v>36721.421999999999</v>
      </c>
      <c r="FX1432">
        <v>-43366.167999999998</v>
      </c>
      <c r="FZ1432">
        <v>10516.684999999999</v>
      </c>
      <c r="GA1432">
        <v>4329.5649000000003</v>
      </c>
      <c r="GB1432">
        <v>14846.25</v>
      </c>
      <c r="GG1432">
        <v>111.755</v>
      </c>
      <c r="GL1432">
        <v>-2769.2319000000002</v>
      </c>
      <c r="GM1432">
        <v>5291.8940000000002</v>
      </c>
      <c r="GN1432">
        <v>-5195.7388000000001</v>
      </c>
      <c r="GO1432">
        <v>-5131.6709000000001</v>
      </c>
      <c r="GQ1432">
        <v>5640.1801999999998</v>
      </c>
      <c r="GR1432">
        <v>-53404.648000000001</v>
      </c>
      <c r="GS1432">
        <v>-48276.141000000003</v>
      </c>
      <c r="GT1432">
        <v>-761.22400000000005</v>
      </c>
      <c r="GW1432">
        <v>-4349.3311000000003</v>
      </c>
      <c r="GZ1432">
        <v>-17.952000000000002</v>
      </c>
      <c r="HA1432">
        <v>-794.75598000000002</v>
      </c>
      <c r="HB1432">
        <v>-443.745</v>
      </c>
      <c r="HE1432">
        <v>-54643.148000000001</v>
      </c>
      <c r="HG1432">
        <v>824224.94</v>
      </c>
    </row>
    <row r="1433" spans="1:215" x14ac:dyDescent="0.25">
      <c r="A1433">
        <v>103</v>
      </c>
      <c r="B1433" t="s">
        <v>1235</v>
      </c>
      <c r="C1433">
        <v>2002</v>
      </c>
      <c r="F1433">
        <v>1909</v>
      </c>
      <c r="G1433">
        <v>0</v>
      </c>
      <c r="I1433">
        <v>5</v>
      </c>
      <c r="J1433" t="s">
        <v>791</v>
      </c>
      <c r="K1433" t="s">
        <v>792</v>
      </c>
      <c r="L1433" t="s">
        <v>1236</v>
      </c>
      <c r="M1433">
        <v>2</v>
      </c>
      <c r="N1433" t="s">
        <v>625</v>
      </c>
      <c r="O1433">
        <v>1</v>
      </c>
      <c r="P1433" t="s">
        <v>616</v>
      </c>
      <c r="Q1433" t="s">
        <v>713</v>
      </c>
      <c r="R1433">
        <v>1</v>
      </c>
      <c r="T1433" s="60">
        <v>37437</v>
      </c>
      <c r="U1433" s="60">
        <v>37438</v>
      </c>
      <c r="V1433" s="60">
        <v>37438</v>
      </c>
      <c r="W1433" t="s">
        <v>201</v>
      </c>
      <c r="X1433" t="s">
        <v>1237</v>
      </c>
      <c r="Y1433" t="s">
        <v>673</v>
      </c>
      <c r="AA1433">
        <v>8.5000001000000006E-2</v>
      </c>
      <c r="AB1433">
        <v>1</v>
      </c>
      <c r="AC1433">
        <v>0</v>
      </c>
      <c r="AD1433">
        <v>5</v>
      </c>
      <c r="BP1433" s="60">
        <v>37437</v>
      </c>
      <c r="BQ1433">
        <v>899572</v>
      </c>
      <c r="BR1433">
        <v>1141300</v>
      </c>
      <c r="BS1433">
        <v>0.78820002</v>
      </c>
      <c r="BT1433">
        <v>241728</v>
      </c>
      <c r="BV1433">
        <v>201456</v>
      </c>
      <c r="BW1433">
        <v>17382</v>
      </c>
      <c r="BX1433">
        <v>1.3932</v>
      </c>
      <c r="BY1433">
        <v>0</v>
      </c>
      <c r="BZ1433">
        <v>0</v>
      </c>
      <c r="CA1433">
        <v>0</v>
      </c>
      <c r="CC1433">
        <v>-3.6499998999999998E-2</v>
      </c>
      <c r="CS1433">
        <v>0</v>
      </c>
      <c r="CT1433">
        <v>0</v>
      </c>
      <c r="CU1433">
        <v>0</v>
      </c>
      <c r="CV1433">
        <v>0.64399998999999997</v>
      </c>
      <c r="CW1433">
        <v>0.45599996999999998</v>
      </c>
      <c r="CX1433">
        <v>0.18799999000000001</v>
      </c>
      <c r="CY1433">
        <v>0.34599998999999998</v>
      </c>
      <c r="CZ1433">
        <v>0.34599998999999998</v>
      </c>
      <c r="DA1433">
        <v>0</v>
      </c>
      <c r="DB1433">
        <v>0</v>
      </c>
      <c r="DC1433">
        <v>8.0000000000000002E-3</v>
      </c>
      <c r="DD1433">
        <v>2E-3</v>
      </c>
      <c r="DE1433">
        <v>0</v>
      </c>
      <c r="DF1433">
        <v>2003</v>
      </c>
      <c r="DG1433">
        <v>0.1016</v>
      </c>
      <c r="DH1433">
        <v>5.9200000000000003E-2</v>
      </c>
      <c r="DI1433">
        <v>4.2399999000000001E-2</v>
      </c>
      <c r="DJ1433">
        <v>0.12640001000000001</v>
      </c>
      <c r="DK1433">
        <v>0.18559999999999999</v>
      </c>
      <c r="DR1433">
        <v>0</v>
      </c>
      <c r="DS1433">
        <v>0</v>
      </c>
      <c r="DT1433">
        <v>0</v>
      </c>
      <c r="DU1433">
        <v>0</v>
      </c>
      <c r="DV1433">
        <v>4306</v>
      </c>
      <c r="DZ1433">
        <v>46.784950000000002</v>
      </c>
      <c r="EA1433">
        <v>815</v>
      </c>
      <c r="EB1433">
        <v>2078</v>
      </c>
      <c r="EC1433">
        <v>2136</v>
      </c>
      <c r="EF1433">
        <v>27.499400999999999</v>
      </c>
      <c r="EG1433">
        <v>1884</v>
      </c>
      <c r="EN1433">
        <v>24</v>
      </c>
      <c r="EP1433">
        <v>228</v>
      </c>
      <c r="ES1433">
        <v>0</v>
      </c>
      <c r="EV1433">
        <v>9335</v>
      </c>
      <c r="EW1433">
        <v>1</v>
      </c>
      <c r="EX1433">
        <v>1</v>
      </c>
      <c r="FN1433">
        <v>-13.257</v>
      </c>
      <c r="FP1433">
        <v>14467.695</v>
      </c>
      <c r="FQ1433">
        <v>20958.423999999999</v>
      </c>
      <c r="FR1433">
        <v>3257.761</v>
      </c>
      <c r="FW1433">
        <v>38683.879000000001</v>
      </c>
      <c r="FX1433">
        <v>-40285.792999999998</v>
      </c>
      <c r="FZ1433">
        <v>6081.0219999999999</v>
      </c>
      <c r="GA1433">
        <v>2680.7109</v>
      </c>
      <c r="GB1433">
        <v>8761.7333999999992</v>
      </c>
      <c r="GG1433">
        <v>81.283996999999999</v>
      </c>
      <c r="GL1433">
        <v>-2656.2161000000001</v>
      </c>
      <c r="GM1433">
        <v>330.517</v>
      </c>
      <c r="GN1433">
        <v>-300.87299000000002</v>
      </c>
      <c r="GO1433">
        <v>-287.61599999999999</v>
      </c>
      <c r="GQ1433">
        <v>4614.5321999999996</v>
      </c>
      <c r="GR1433">
        <v>-58738.722999999998</v>
      </c>
      <c r="GS1433">
        <v>-53006.233999999997</v>
      </c>
      <c r="GT1433">
        <v>-766.02502000000004</v>
      </c>
      <c r="GW1433">
        <v>-4938.9849000000004</v>
      </c>
      <c r="GZ1433">
        <v>-27.478000999999999</v>
      </c>
      <c r="HA1433">
        <v>-717.37401999999997</v>
      </c>
      <c r="HB1433">
        <v>-451.75</v>
      </c>
      <c r="HE1433">
        <v>-59907.847999999998</v>
      </c>
      <c r="HG1433">
        <v>768931.63</v>
      </c>
    </row>
    <row r="1434" spans="1:215" x14ac:dyDescent="0.25">
      <c r="A1434">
        <v>103</v>
      </c>
      <c r="B1434" t="s">
        <v>1235</v>
      </c>
      <c r="C1434">
        <v>2003</v>
      </c>
      <c r="F1434">
        <v>1909</v>
      </c>
      <c r="G1434">
        <v>0</v>
      </c>
      <c r="I1434">
        <v>5</v>
      </c>
      <c r="J1434" t="s">
        <v>791</v>
      </c>
      <c r="K1434" t="s">
        <v>792</v>
      </c>
      <c r="L1434" t="s">
        <v>1236</v>
      </c>
      <c r="M1434">
        <v>2</v>
      </c>
      <c r="N1434" t="s">
        <v>625</v>
      </c>
      <c r="O1434">
        <v>1</v>
      </c>
      <c r="P1434" t="s">
        <v>616</v>
      </c>
      <c r="Q1434" t="s">
        <v>713</v>
      </c>
      <c r="R1434">
        <v>1</v>
      </c>
      <c r="T1434" s="60">
        <v>37802</v>
      </c>
      <c r="U1434" s="60">
        <v>37803</v>
      </c>
      <c r="V1434" s="60">
        <v>37803</v>
      </c>
      <c r="W1434" t="s">
        <v>201</v>
      </c>
      <c r="X1434" t="s">
        <v>1237</v>
      </c>
      <c r="Y1434" t="s">
        <v>673</v>
      </c>
      <c r="AA1434">
        <v>8.5000001000000006E-2</v>
      </c>
      <c r="AB1434">
        <v>1</v>
      </c>
      <c r="AC1434">
        <v>0</v>
      </c>
      <c r="AD1434">
        <v>5</v>
      </c>
      <c r="BP1434" s="60">
        <v>37802</v>
      </c>
      <c r="BQ1434">
        <v>898760</v>
      </c>
      <c r="BR1434">
        <v>1189361</v>
      </c>
      <c r="BS1434">
        <v>0.75569998999999999</v>
      </c>
      <c r="BT1434">
        <v>290601</v>
      </c>
      <c r="BV1434">
        <v>205655</v>
      </c>
      <c r="BW1434">
        <v>23948</v>
      </c>
      <c r="BX1434">
        <v>0.97589992999999997</v>
      </c>
      <c r="BY1434">
        <v>0</v>
      </c>
      <c r="BZ1434">
        <v>0</v>
      </c>
      <c r="CA1434">
        <v>0</v>
      </c>
      <c r="CC1434">
        <v>2.9000001000000001E-2</v>
      </c>
      <c r="CS1434">
        <v>0</v>
      </c>
      <c r="CT1434">
        <v>0</v>
      </c>
      <c r="CU1434">
        <v>0</v>
      </c>
      <c r="CV1434">
        <v>0.72300005000000001</v>
      </c>
      <c r="CW1434">
        <v>0.51800000999999996</v>
      </c>
      <c r="CX1434">
        <v>0.20499999999999999</v>
      </c>
      <c r="CY1434">
        <v>0.26700002</v>
      </c>
      <c r="CZ1434">
        <v>0.26700002</v>
      </c>
      <c r="DA1434">
        <v>0</v>
      </c>
      <c r="DB1434">
        <v>0</v>
      </c>
      <c r="DC1434">
        <v>8.0000000000000002E-3</v>
      </c>
      <c r="DD1434">
        <v>2E-3</v>
      </c>
      <c r="DE1434">
        <v>0</v>
      </c>
      <c r="DF1434">
        <v>2004</v>
      </c>
      <c r="DG1434">
        <v>0.1009</v>
      </c>
      <c r="DH1434">
        <v>5.8699999000000003E-2</v>
      </c>
      <c r="DI1434">
        <v>4.2199999000000002E-2</v>
      </c>
      <c r="DJ1434">
        <v>0.14489999000000001</v>
      </c>
      <c r="DK1434">
        <v>0.2036</v>
      </c>
      <c r="DR1434">
        <v>0</v>
      </c>
      <c r="DS1434">
        <v>0</v>
      </c>
      <c r="DT1434">
        <v>0</v>
      </c>
      <c r="DU1434">
        <v>0</v>
      </c>
      <c r="DV1434">
        <v>4331</v>
      </c>
      <c r="DW1434">
        <v>218899.27</v>
      </c>
      <c r="DZ1434">
        <v>50.542431000000001</v>
      </c>
      <c r="EA1434">
        <v>858</v>
      </c>
      <c r="EB1434">
        <v>1966</v>
      </c>
      <c r="EC1434">
        <v>2248</v>
      </c>
      <c r="EF1434">
        <v>28.183744000000001</v>
      </c>
      <c r="EG1434">
        <v>1988</v>
      </c>
      <c r="EN1434">
        <v>21</v>
      </c>
      <c r="EP1434">
        <v>239</v>
      </c>
      <c r="ES1434">
        <v>0</v>
      </c>
      <c r="EV1434">
        <v>9403</v>
      </c>
      <c r="EW1434">
        <v>1</v>
      </c>
      <c r="EX1434">
        <v>1</v>
      </c>
      <c r="FN1434">
        <v>-45.578000000000003</v>
      </c>
      <c r="FP1434">
        <v>14222.154</v>
      </c>
      <c r="FQ1434">
        <v>19986.168000000001</v>
      </c>
      <c r="FR1434">
        <v>3383.761</v>
      </c>
      <c r="FW1434">
        <v>37592.082000000002</v>
      </c>
      <c r="FX1434">
        <v>10460.86</v>
      </c>
      <c r="FZ1434">
        <v>5284.8311000000003</v>
      </c>
      <c r="GA1434">
        <v>2750.7271000000001</v>
      </c>
      <c r="GB1434">
        <v>8035.5581000000002</v>
      </c>
      <c r="GG1434">
        <v>49.674999</v>
      </c>
      <c r="GL1434">
        <v>-2774.2310000000002</v>
      </c>
      <c r="GM1434">
        <v>853.39502000000005</v>
      </c>
      <c r="GN1434">
        <v>-702.81097</v>
      </c>
      <c r="GO1434">
        <v>-657.23297000000002</v>
      </c>
      <c r="GQ1434">
        <v>53514.527000000002</v>
      </c>
      <c r="GR1434">
        <v>-63357.059000000001</v>
      </c>
      <c r="GS1434">
        <v>-57029.656000000003</v>
      </c>
      <c r="GT1434">
        <v>-841.56701999999996</v>
      </c>
      <c r="GW1434">
        <v>-5431.9989999999998</v>
      </c>
      <c r="GZ1434">
        <v>-53.834999000000003</v>
      </c>
      <c r="HA1434">
        <v>-975.68499999999995</v>
      </c>
      <c r="HB1434">
        <v>-473.93398999999999</v>
      </c>
      <c r="HE1434">
        <v>-64806.671999999999</v>
      </c>
      <c r="HG1434">
        <v>757639.5</v>
      </c>
    </row>
    <row r="1435" spans="1:215" x14ac:dyDescent="0.25">
      <c r="A1435">
        <v>103</v>
      </c>
      <c r="B1435" t="s">
        <v>1235</v>
      </c>
      <c r="C1435">
        <v>2004</v>
      </c>
      <c r="F1435">
        <v>1909</v>
      </c>
      <c r="G1435">
        <v>0</v>
      </c>
      <c r="I1435">
        <v>5</v>
      </c>
      <c r="J1435" t="s">
        <v>791</v>
      </c>
      <c r="K1435" t="s">
        <v>792</v>
      </c>
      <c r="L1435" t="s">
        <v>1236</v>
      </c>
      <c r="M1435">
        <v>2</v>
      </c>
      <c r="N1435" t="s">
        <v>625</v>
      </c>
      <c r="O1435">
        <v>1</v>
      </c>
      <c r="P1435" t="s">
        <v>616</v>
      </c>
      <c r="Q1435" t="s">
        <v>713</v>
      </c>
      <c r="R1435">
        <v>1</v>
      </c>
      <c r="T1435" s="60">
        <v>38168</v>
      </c>
      <c r="U1435" s="60">
        <v>38169</v>
      </c>
      <c r="V1435" s="60">
        <v>38169</v>
      </c>
      <c r="W1435" t="s">
        <v>201</v>
      </c>
      <c r="X1435" t="s">
        <v>1237</v>
      </c>
      <c r="Y1435" t="s">
        <v>627</v>
      </c>
      <c r="AA1435">
        <v>8.5000001000000006E-2</v>
      </c>
      <c r="AB1435">
        <v>1</v>
      </c>
      <c r="AC1435">
        <v>0</v>
      </c>
      <c r="AD1435">
        <v>5</v>
      </c>
      <c r="AE1435">
        <v>1</v>
      </c>
      <c r="AF1435">
        <v>3</v>
      </c>
      <c r="AG1435">
        <v>17</v>
      </c>
      <c r="BP1435" s="60">
        <v>38168</v>
      </c>
      <c r="BQ1435">
        <v>898860</v>
      </c>
      <c r="BR1435">
        <v>1251460</v>
      </c>
      <c r="BS1435">
        <v>0.71819997000000002</v>
      </c>
      <c r="BT1435">
        <v>352600</v>
      </c>
      <c r="BV1435">
        <v>221685</v>
      </c>
      <c r="BW1435">
        <v>30828</v>
      </c>
      <c r="BX1435">
        <v>0.77109998000000002</v>
      </c>
      <c r="BY1435">
        <v>0</v>
      </c>
      <c r="BZ1435">
        <v>0</v>
      </c>
      <c r="CA1435">
        <v>0</v>
      </c>
      <c r="CC1435">
        <v>0.2009</v>
      </c>
      <c r="CS1435">
        <v>0</v>
      </c>
      <c r="CT1435">
        <v>0</v>
      </c>
      <c r="CU1435">
        <v>0</v>
      </c>
      <c r="CV1435">
        <v>0.74400001999999998</v>
      </c>
      <c r="CW1435">
        <v>0.51800000999999996</v>
      </c>
      <c r="CX1435">
        <v>0.22600001</v>
      </c>
      <c r="CY1435">
        <v>0.184</v>
      </c>
      <c r="CZ1435">
        <v>0.184</v>
      </c>
      <c r="DA1435">
        <v>0</v>
      </c>
      <c r="DB1435">
        <v>6.1000000999999998E-2</v>
      </c>
      <c r="DC1435">
        <v>7.0000000000000001E-3</v>
      </c>
      <c r="DD1435">
        <v>4.0000000000000001E-3</v>
      </c>
      <c r="DE1435">
        <v>0</v>
      </c>
      <c r="DF1435">
        <v>2005</v>
      </c>
      <c r="DG1435">
        <v>9.3000001999999998E-2</v>
      </c>
      <c r="DH1435">
        <v>5.8000002000000002E-2</v>
      </c>
      <c r="DI1435">
        <v>3.5000000000000003E-2</v>
      </c>
      <c r="DJ1435">
        <v>0.15790001000000001</v>
      </c>
      <c r="DK1435">
        <v>0.21590000000000001</v>
      </c>
      <c r="DR1435">
        <v>0</v>
      </c>
      <c r="DS1435">
        <v>0</v>
      </c>
      <c r="DT1435">
        <v>0</v>
      </c>
      <c r="DU1435">
        <v>0</v>
      </c>
      <c r="DV1435">
        <v>4568</v>
      </c>
      <c r="DW1435">
        <v>230777.73</v>
      </c>
      <c r="DZ1435">
        <v>50.520519</v>
      </c>
      <c r="EA1435">
        <v>1261</v>
      </c>
      <c r="EB1435">
        <v>1664</v>
      </c>
      <c r="EC1435">
        <v>2361</v>
      </c>
      <c r="EF1435">
        <v>28.776755999999999</v>
      </c>
      <c r="EG1435">
        <v>2084</v>
      </c>
      <c r="EN1435">
        <v>28</v>
      </c>
      <c r="EP1435">
        <v>249</v>
      </c>
      <c r="ES1435">
        <v>0</v>
      </c>
      <c r="EV1435">
        <v>9854</v>
      </c>
      <c r="EW1435">
        <v>1</v>
      </c>
      <c r="EX1435">
        <v>1</v>
      </c>
      <c r="FB1435">
        <v>737962.06</v>
      </c>
      <c r="FN1435">
        <v>-74.914000000000001</v>
      </c>
      <c r="FP1435">
        <v>14307.616</v>
      </c>
      <c r="FQ1435">
        <v>20378.313999999998</v>
      </c>
      <c r="FR1435">
        <v>3392.761</v>
      </c>
      <c r="FW1435">
        <v>38078.690999999999</v>
      </c>
      <c r="FX1435">
        <v>140284.85999999999</v>
      </c>
      <c r="FZ1435">
        <v>4707.2431999999999</v>
      </c>
      <c r="GA1435">
        <v>3259.9641000000001</v>
      </c>
      <c r="GB1435">
        <v>7967.2070000000003</v>
      </c>
      <c r="GG1435">
        <v>174.79499999999999</v>
      </c>
      <c r="GL1435">
        <v>-3059.9121</v>
      </c>
      <c r="GM1435">
        <v>989.04998999999998</v>
      </c>
      <c r="GN1435">
        <v>-775.55298000000005</v>
      </c>
      <c r="GO1435">
        <v>-700.63897999999995</v>
      </c>
      <c r="GQ1435">
        <v>183659.14</v>
      </c>
      <c r="GR1435">
        <v>-67941.922000000006</v>
      </c>
      <c r="GS1435">
        <v>-61039.171999999999</v>
      </c>
      <c r="GT1435">
        <v>-1006.552</v>
      </c>
      <c r="GW1435">
        <v>-5844.7987999999996</v>
      </c>
      <c r="GZ1435">
        <v>-51.398997999999999</v>
      </c>
      <c r="HA1435">
        <v>-938.40697999999998</v>
      </c>
      <c r="HB1435">
        <v>-515.71502999999996</v>
      </c>
      <c r="HE1435">
        <v>-69396.047000000006</v>
      </c>
      <c r="HG1435">
        <v>871902.56</v>
      </c>
    </row>
    <row r="1436" spans="1:215" x14ac:dyDescent="0.25">
      <c r="A1436">
        <v>103</v>
      </c>
      <c r="B1436" t="s">
        <v>1235</v>
      </c>
      <c r="C1436">
        <v>2005</v>
      </c>
      <c r="F1436">
        <v>1909</v>
      </c>
      <c r="G1436">
        <v>0</v>
      </c>
      <c r="I1436">
        <v>5</v>
      </c>
      <c r="J1436" t="s">
        <v>791</v>
      </c>
      <c r="K1436" t="s">
        <v>792</v>
      </c>
      <c r="L1436" t="s">
        <v>1236</v>
      </c>
      <c r="M1436">
        <v>2</v>
      </c>
      <c r="N1436" t="s">
        <v>625</v>
      </c>
      <c r="O1436">
        <v>1</v>
      </c>
      <c r="P1436" t="s">
        <v>616</v>
      </c>
      <c r="Q1436" t="s">
        <v>713</v>
      </c>
      <c r="R1436">
        <v>1</v>
      </c>
      <c r="T1436" s="60">
        <v>38533</v>
      </c>
      <c r="U1436" s="60">
        <v>38534</v>
      </c>
      <c r="V1436" s="60">
        <v>38534</v>
      </c>
      <c r="W1436" t="s">
        <v>201</v>
      </c>
      <c r="X1436" t="s">
        <v>1237</v>
      </c>
      <c r="Y1436" t="s">
        <v>627</v>
      </c>
      <c r="AA1436">
        <v>8.5000001000000006E-2</v>
      </c>
      <c r="AB1436">
        <v>1</v>
      </c>
      <c r="AC1436">
        <v>0</v>
      </c>
      <c r="AD1436">
        <v>5</v>
      </c>
      <c r="AE1436">
        <v>1</v>
      </c>
      <c r="AF1436">
        <v>3</v>
      </c>
      <c r="AG1436">
        <v>16</v>
      </c>
      <c r="BP1436" s="60">
        <v>38533</v>
      </c>
      <c r="BQ1436">
        <v>905293</v>
      </c>
      <c r="BR1436">
        <v>1299832</v>
      </c>
      <c r="BS1436">
        <v>0.69650000000000001</v>
      </c>
      <c r="BT1436">
        <v>394539</v>
      </c>
      <c r="BV1436">
        <v>223762</v>
      </c>
      <c r="BW1436">
        <v>34724</v>
      </c>
      <c r="BX1436">
        <v>0.68640000000000001</v>
      </c>
      <c r="BY1436">
        <v>0</v>
      </c>
      <c r="BZ1436">
        <v>0</v>
      </c>
      <c r="CA1436">
        <v>0</v>
      </c>
      <c r="CC1436">
        <v>0.12090001</v>
      </c>
      <c r="CG1436">
        <v>5.4393239000000003E-2</v>
      </c>
      <c r="CS1436">
        <v>0</v>
      </c>
      <c r="CT1436">
        <v>1</v>
      </c>
      <c r="CU1436">
        <v>0</v>
      </c>
      <c r="CV1436">
        <v>0.72900003000000002</v>
      </c>
      <c r="CW1436">
        <v>0.46100000000000002</v>
      </c>
      <c r="CX1436">
        <v>0.26800001000000001</v>
      </c>
      <c r="CY1436">
        <v>0.17399998999999999</v>
      </c>
      <c r="CZ1436">
        <v>0.17399998999999999</v>
      </c>
      <c r="DA1436">
        <v>0</v>
      </c>
      <c r="DB1436">
        <v>8.5000001000000006E-2</v>
      </c>
      <c r="DC1436">
        <v>7.0000000000000001E-3</v>
      </c>
      <c r="DD1436">
        <v>5.0000000000000001E-3</v>
      </c>
      <c r="DE1436">
        <v>0</v>
      </c>
      <c r="DF1436">
        <v>2006</v>
      </c>
      <c r="DG1436">
        <v>9.2399998999999997E-2</v>
      </c>
      <c r="DH1436">
        <v>5.7300001000000003E-2</v>
      </c>
      <c r="DI1436">
        <v>3.5099998E-2</v>
      </c>
      <c r="DJ1436">
        <v>0.18049999</v>
      </c>
      <c r="DK1436">
        <v>0.23780000000000001</v>
      </c>
      <c r="DR1436">
        <v>0</v>
      </c>
      <c r="DS1436">
        <v>0</v>
      </c>
      <c r="DT1436">
        <v>0</v>
      </c>
      <c r="DU1436">
        <v>0</v>
      </c>
      <c r="DV1436">
        <v>4349</v>
      </c>
      <c r="DW1436">
        <v>227818.8</v>
      </c>
      <c r="DZ1436">
        <v>52.384177999999999</v>
      </c>
      <c r="EA1436">
        <v>1368</v>
      </c>
      <c r="EB1436">
        <v>1687</v>
      </c>
      <c r="EC1436">
        <v>2505</v>
      </c>
      <c r="EF1436">
        <v>28.921437999999998</v>
      </c>
      <c r="EG1436">
        <v>2214</v>
      </c>
      <c r="EN1436">
        <v>32</v>
      </c>
      <c r="EP1436">
        <v>259</v>
      </c>
      <c r="ES1436">
        <v>0</v>
      </c>
      <c r="EV1436">
        <v>9909</v>
      </c>
      <c r="EW1436">
        <v>1</v>
      </c>
      <c r="EX1436">
        <v>1</v>
      </c>
      <c r="FB1436">
        <v>804580</v>
      </c>
      <c r="FN1436">
        <v>-65.960999999999999</v>
      </c>
      <c r="FP1436">
        <v>13586.718999999999</v>
      </c>
      <c r="FQ1436">
        <v>20435.23</v>
      </c>
      <c r="FR1436">
        <v>3397.761</v>
      </c>
      <c r="FW1436">
        <v>37419.711000000003</v>
      </c>
      <c r="FX1436">
        <v>91055.141000000003</v>
      </c>
      <c r="FZ1436">
        <v>4836.4609</v>
      </c>
      <c r="GA1436">
        <v>3523.864</v>
      </c>
      <c r="GB1436">
        <v>8360.3251999999993</v>
      </c>
      <c r="GG1436">
        <v>3275.1570000000002</v>
      </c>
      <c r="GL1436">
        <v>-3422.4099000000001</v>
      </c>
      <c r="GM1436">
        <v>2198.8469</v>
      </c>
      <c r="GN1436">
        <v>-2042.9259999999999</v>
      </c>
      <c r="GO1436">
        <v>-1976.9649999999999</v>
      </c>
      <c r="GQ1436">
        <v>136843.84</v>
      </c>
      <c r="GR1436">
        <v>-72448.202999999994</v>
      </c>
      <c r="GS1436">
        <v>-65125.101999999999</v>
      </c>
      <c r="GT1436">
        <v>-1020.828</v>
      </c>
      <c r="GW1436">
        <v>-6243.4380000000001</v>
      </c>
      <c r="GZ1436">
        <v>-58.832999999999998</v>
      </c>
      <c r="HA1436">
        <v>-1072.2929999999999</v>
      </c>
      <c r="HB1436">
        <v>-558.57299999999998</v>
      </c>
      <c r="HE1436">
        <v>-74079.070000000007</v>
      </c>
      <c r="HG1436">
        <v>934667.38</v>
      </c>
    </row>
    <row r="1437" spans="1:215" x14ac:dyDescent="0.25">
      <c r="A1437">
        <v>103</v>
      </c>
      <c r="B1437" t="s">
        <v>1235</v>
      </c>
      <c r="C1437">
        <v>2006</v>
      </c>
      <c r="F1437">
        <v>1909</v>
      </c>
      <c r="G1437">
        <v>0</v>
      </c>
      <c r="I1437">
        <v>5</v>
      </c>
      <c r="J1437" t="s">
        <v>791</v>
      </c>
      <c r="K1437" t="s">
        <v>792</v>
      </c>
      <c r="L1437" t="s">
        <v>1236</v>
      </c>
      <c r="M1437">
        <v>2</v>
      </c>
      <c r="N1437" t="s">
        <v>625</v>
      </c>
      <c r="O1437">
        <v>1</v>
      </c>
      <c r="P1437" t="s">
        <v>616</v>
      </c>
      <c r="Q1437" t="s">
        <v>713</v>
      </c>
      <c r="R1437">
        <v>1</v>
      </c>
      <c r="T1437" s="60">
        <v>38898</v>
      </c>
      <c r="U1437" s="60">
        <v>38899</v>
      </c>
      <c r="V1437" s="60">
        <v>38899</v>
      </c>
      <c r="W1437" t="s">
        <v>201</v>
      </c>
      <c r="X1437" t="s">
        <v>1237</v>
      </c>
      <c r="Y1437" t="s">
        <v>627</v>
      </c>
      <c r="AA1437">
        <v>8.5000001000000006E-2</v>
      </c>
      <c r="AB1437">
        <v>1</v>
      </c>
      <c r="AC1437">
        <v>0</v>
      </c>
      <c r="AD1437">
        <v>5</v>
      </c>
      <c r="AE1437">
        <v>1</v>
      </c>
      <c r="AF1437">
        <v>3</v>
      </c>
      <c r="AG1437">
        <v>15</v>
      </c>
      <c r="BP1437" s="60">
        <v>38898</v>
      </c>
      <c r="BQ1437">
        <v>938919</v>
      </c>
      <c r="BR1437">
        <v>1358620</v>
      </c>
      <c r="BS1437">
        <v>0.69110000000000005</v>
      </c>
      <c r="BT1437">
        <v>419701</v>
      </c>
      <c r="BV1437">
        <v>226351</v>
      </c>
      <c r="BW1437">
        <v>40373</v>
      </c>
      <c r="BX1437">
        <v>0.5948</v>
      </c>
      <c r="BY1437">
        <v>0</v>
      </c>
      <c r="BZ1437">
        <v>0</v>
      </c>
      <c r="CA1437">
        <v>0</v>
      </c>
      <c r="CC1437">
        <v>0.12959999999999999</v>
      </c>
      <c r="CG1437">
        <v>8.5558191000000006E-2</v>
      </c>
      <c r="CS1437">
        <v>0</v>
      </c>
      <c r="CT1437">
        <v>1</v>
      </c>
      <c r="CU1437">
        <v>0</v>
      </c>
      <c r="CV1437">
        <v>0.71300006000000005</v>
      </c>
      <c r="CW1437">
        <v>0.45299998000000002</v>
      </c>
      <c r="CX1437">
        <v>0.25999999000000001</v>
      </c>
      <c r="CY1437">
        <v>0.18000000999999999</v>
      </c>
      <c r="CZ1437">
        <v>0.18000000999999999</v>
      </c>
      <c r="DA1437">
        <v>0</v>
      </c>
      <c r="DB1437">
        <v>9.1000005999999994E-2</v>
      </c>
      <c r="DC1437">
        <v>8.9999999999999993E-3</v>
      </c>
      <c r="DD1437">
        <v>7.0000000000000001E-3</v>
      </c>
      <c r="DE1437">
        <v>0</v>
      </c>
      <c r="DF1437">
        <v>2007</v>
      </c>
      <c r="DG1437">
        <v>9.2200004000000002E-2</v>
      </c>
      <c r="DH1437">
        <v>5.6900001999999998E-2</v>
      </c>
      <c r="DI1437">
        <v>3.5300001999999997E-2</v>
      </c>
      <c r="DJ1437">
        <v>0.19339999999999999</v>
      </c>
      <c r="DK1437">
        <v>0.25030002000000001</v>
      </c>
      <c r="DR1437">
        <v>0</v>
      </c>
      <c r="DS1437">
        <v>0</v>
      </c>
      <c r="DT1437">
        <v>0</v>
      </c>
      <c r="DU1437">
        <v>0</v>
      </c>
      <c r="DV1437">
        <v>4202</v>
      </c>
      <c r="DW1437">
        <v>234213.34</v>
      </c>
      <c r="DZ1437">
        <v>55.738540999999998</v>
      </c>
      <c r="EA1437">
        <v>1447</v>
      </c>
      <c r="EB1437">
        <v>1671</v>
      </c>
      <c r="EC1437">
        <v>2624</v>
      </c>
      <c r="EF1437">
        <v>29.885753999999999</v>
      </c>
      <c r="EG1437">
        <v>2319</v>
      </c>
      <c r="EN1437">
        <v>25</v>
      </c>
      <c r="EP1437">
        <v>280</v>
      </c>
      <c r="ES1437">
        <v>0</v>
      </c>
      <c r="EV1437">
        <v>9944</v>
      </c>
      <c r="EW1437">
        <v>1</v>
      </c>
      <c r="EX1437">
        <v>1</v>
      </c>
      <c r="FB1437">
        <v>847204.94</v>
      </c>
      <c r="FN1437">
        <v>-82.948999999999998</v>
      </c>
      <c r="FP1437">
        <v>13453.021000000001</v>
      </c>
      <c r="FQ1437">
        <v>20615.131000000001</v>
      </c>
      <c r="FR1437">
        <v>3399.761</v>
      </c>
      <c r="FW1437">
        <v>37467.910000000003</v>
      </c>
      <c r="FX1437">
        <v>104544.98</v>
      </c>
      <c r="FZ1437">
        <v>4721.7578000000003</v>
      </c>
      <c r="GA1437">
        <v>4023.8420000000001</v>
      </c>
      <c r="GB1437">
        <v>8745.5995999999996</v>
      </c>
      <c r="GG1437">
        <v>4891.0122000000001</v>
      </c>
      <c r="GL1437">
        <v>-4609.9369999999999</v>
      </c>
      <c r="GM1437">
        <v>4214.6592000000001</v>
      </c>
      <c r="GN1437">
        <v>-4018.4299000000001</v>
      </c>
      <c r="GO1437">
        <v>-3935.4810000000002</v>
      </c>
      <c r="GQ1437">
        <v>151235.79999999999</v>
      </c>
      <c r="GR1437">
        <v>-78420.218999999997</v>
      </c>
      <c r="GS1437">
        <v>-70677.570000000007</v>
      </c>
      <c r="GT1437">
        <v>-870.56299000000001</v>
      </c>
      <c r="GW1437">
        <v>-6814.5972000000002</v>
      </c>
      <c r="GZ1437">
        <v>-57.494999</v>
      </c>
      <c r="HA1437">
        <v>-1146.8610000000001</v>
      </c>
      <c r="HB1437">
        <v>-590.85199</v>
      </c>
      <c r="HE1437">
        <v>-80157.937999999995</v>
      </c>
      <c r="HG1437">
        <v>1005745.3</v>
      </c>
    </row>
    <row r="1438" spans="1:215" x14ac:dyDescent="0.25">
      <c r="A1438">
        <v>103</v>
      </c>
      <c r="B1438" t="s">
        <v>1235</v>
      </c>
      <c r="C1438">
        <v>2007</v>
      </c>
      <c r="F1438">
        <v>1909</v>
      </c>
      <c r="G1438">
        <v>0</v>
      </c>
      <c r="I1438">
        <v>5</v>
      </c>
      <c r="J1438" t="s">
        <v>791</v>
      </c>
      <c r="K1438" t="s">
        <v>792</v>
      </c>
      <c r="L1438" t="s">
        <v>1236</v>
      </c>
      <c r="M1438">
        <v>2</v>
      </c>
      <c r="N1438" t="s">
        <v>625</v>
      </c>
      <c r="O1438">
        <v>1</v>
      </c>
      <c r="P1438" t="s">
        <v>616</v>
      </c>
      <c r="Q1438" t="s">
        <v>713</v>
      </c>
      <c r="R1438">
        <v>1</v>
      </c>
      <c r="T1438" s="60">
        <v>39263</v>
      </c>
      <c r="U1438" s="60">
        <v>39264</v>
      </c>
      <c r="V1438" s="60">
        <v>39264</v>
      </c>
      <c r="W1438" t="s">
        <v>201</v>
      </c>
      <c r="X1438" t="s">
        <v>848</v>
      </c>
      <c r="Y1438" t="s">
        <v>627</v>
      </c>
      <c r="AA1438">
        <v>8.5000001000000006E-2</v>
      </c>
      <c r="AB1438">
        <v>1</v>
      </c>
      <c r="AC1438">
        <v>0</v>
      </c>
      <c r="AD1438">
        <v>5</v>
      </c>
      <c r="AE1438">
        <v>1</v>
      </c>
      <c r="AF1438">
        <v>3</v>
      </c>
      <c r="AG1438">
        <v>14</v>
      </c>
      <c r="BP1438" s="60">
        <v>39263</v>
      </c>
      <c r="BQ1438">
        <v>1015722</v>
      </c>
      <c r="BR1438">
        <v>1391298</v>
      </c>
      <c r="BS1438">
        <v>0.73010003999999995</v>
      </c>
      <c r="BT1438">
        <v>375576</v>
      </c>
      <c r="BV1438">
        <v>229172</v>
      </c>
      <c r="BW1438">
        <v>42823</v>
      </c>
      <c r="BX1438">
        <v>0.56320000000000003</v>
      </c>
      <c r="BY1438">
        <v>0</v>
      </c>
      <c r="BZ1438">
        <v>0</v>
      </c>
      <c r="CA1438">
        <v>0</v>
      </c>
      <c r="CC1438">
        <v>0.20100001000000001</v>
      </c>
      <c r="CG1438">
        <v>0.13446565999999999</v>
      </c>
      <c r="CS1438">
        <v>0</v>
      </c>
      <c r="CT1438">
        <v>1</v>
      </c>
      <c r="CU1438">
        <v>0</v>
      </c>
      <c r="CV1438">
        <v>0.69699997000000002</v>
      </c>
      <c r="CW1438">
        <v>0.43000000999999999</v>
      </c>
      <c r="CX1438">
        <v>0.26700002</v>
      </c>
      <c r="CY1438">
        <v>0.20399999999999999</v>
      </c>
      <c r="CZ1438">
        <v>0.20399999999999999</v>
      </c>
      <c r="DA1438">
        <v>0</v>
      </c>
      <c r="DB1438">
        <v>7.9000003999999999E-2</v>
      </c>
      <c r="DC1438">
        <v>1.0999999999999999E-2</v>
      </c>
      <c r="DD1438">
        <v>8.9999999999999993E-3</v>
      </c>
      <c r="DE1438">
        <v>0</v>
      </c>
      <c r="DF1438">
        <v>2008</v>
      </c>
      <c r="DG1438">
        <v>9.0500004999999994E-2</v>
      </c>
      <c r="DH1438">
        <v>5.6399997E-2</v>
      </c>
      <c r="DI1438">
        <v>3.4099999999999998E-2</v>
      </c>
      <c r="DJ1438">
        <v>0.18459999999999999</v>
      </c>
      <c r="DK1438">
        <v>0.24099999999999999</v>
      </c>
      <c r="DR1438">
        <v>0</v>
      </c>
      <c r="DS1438">
        <v>0</v>
      </c>
      <c r="DT1438">
        <v>0</v>
      </c>
      <c r="DU1438">
        <v>0</v>
      </c>
      <c r="DV1438">
        <v>3841</v>
      </c>
      <c r="DW1438">
        <v>235880</v>
      </c>
      <c r="DZ1438">
        <v>61.411090999999999</v>
      </c>
      <c r="EA1438">
        <v>1834</v>
      </c>
      <c r="EB1438">
        <v>1533</v>
      </c>
      <c r="EC1438">
        <v>2741</v>
      </c>
      <c r="EF1438">
        <v>30.211310999999998</v>
      </c>
      <c r="EG1438">
        <v>2431</v>
      </c>
      <c r="EN1438">
        <v>24</v>
      </c>
      <c r="EP1438">
        <v>286</v>
      </c>
      <c r="ES1438">
        <v>0</v>
      </c>
      <c r="EV1438">
        <v>9949</v>
      </c>
      <c r="EW1438">
        <v>1</v>
      </c>
      <c r="EX1438">
        <v>1</v>
      </c>
      <c r="FB1438">
        <v>905456.5</v>
      </c>
      <c r="FI1438">
        <v>1156017</v>
      </c>
      <c r="FN1438">
        <v>-87.867999999999995</v>
      </c>
      <c r="FP1438">
        <v>13438.323</v>
      </c>
      <c r="FQ1438">
        <v>20466.199000000001</v>
      </c>
      <c r="FR1438">
        <v>3651.2161000000001</v>
      </c>
      <c r="FW1438">
        <v>37555.737999999998</v>
      </c>
      <c r="FX1438">
        <v>187919.22</v>
      </c>
      <c r="FZ1438">
        <v>5467.8418000000001</v>
      </c>
      <c r="GA1438">
        <v>4333.3198000000002</v>
      </c>
      <c r="GB1438">
        <v>9801.1620999999996</v>
      </c>
      <c r="GG1438">
        <v>4820.2168000000001</v>
      </c>
      <c r="GL1438">
        <v>-5064.7119000000002</v>
      </c>
      <c r="GM1438">
        <v>4956.0801000000001</v>
      </c>
      <c r="GN1438">
        <v>-4749.2578000000003</v>
      </c>
      <c r="GO1438">
        <v>-4661.3900999999996</v>
      </c>
      <c r="GQ1438">
        <v>235238.45</v>
      </c>
      <c r="GR1438">
        <v>-82809.202999999994</v>
      </c>
      <c r="GS1438">
        <v>-74687.758000000002</v>
      </c>
      <c r="GT1438">
        <v>-7313.1801999999998</v>
      </c>
      <c r="GW1438">
        <v>-764.04700000000003</v>
      </c>
      <c r="GZ1438">
        <v>-44.216000000000001</v>
      </c>
      <c r="HA1438">
        <v>-1461.575</v>
      </c>
      <c r="HB1438">
        <v>-695.70001000000002</v>
      </c>
      <c r="HE1438">
        <v>-84966.476999999999</v>
      </c>
      <c r="HG1438">
        <v>1156017.3</v>
      </c>
    </row>
    <row r="1439" spans="1:215" x14ac:dyDescent="0.25">
      <c r="A1439">
        <v>103</v>
      </c>
      <c r="B1439" t="s">
        <v>1235</v>
      </c>
      <c r="C1439">
        <v>2008</v>
      </c>
      <c r="F1439">
        <v>1909</v>
      </c>
      <c r="G1439">
        <v>0</v>
      </c>
      <c r="I1439">
        <v>5</v>
      </c>
      <c r="J1439" t="s">
        <v>791</v>
      </c>
      <c r="K1439" t="s">
        <v>792</v>
      </c>
      <c r="L1439" t="s">
        <v>1236</v>
      </c>
      <c r="M1439">
        <v>2</v>
      </c>
      <c r="N1439" t="s">
        <v>625</v>
      </c>
      <c r="O1439">
        <v>1</v>
      </c>
      <c r="P1439" t="s">
        <v>616</v>
      </c>
      <c r="Q1439" t="s">
        <v>713</v>
      </c>
      <c r="R1439">
        <v>1</v>
      </c>
      <c r="T1439" s="60">
        <v>39629</v>
      </c>
      <c r="U1439" s="60">
        <v>39630</v>
      </c>
      <c r="V1439" s="60">
        <v>39630</v>
      </c>
      <c r="W1439" t="s">
        <v>201</v>
      </c>
      <c r="X1439" t="s">
        <v>848</v>
      </c>
      <c r="Y1439" t="s">
        <v>619</v>
      </c>
      <c r="AA1439">
        <v>8.5000001000000006E-2</v>
      </c>
      <c r="AB1439">
        <v>1</v>
      </c>
      <c r="AC1439">
        <v>0</v>
      </c>
      <c r="AD1439">
        <v>5</v>
      </c>
      <c r="AE1439">
        <v>1</v>
      </c>
      <c r="AF1439">
        <v>1</v>
      </c>
      <c r="AG1439">
        <v>25</v>
      </c>
      <c r="BP1439" s="60">
        <v>39629</v>
      </c>
      <c r="BQ1439">
        <v>1075951</v>
      </c>
      <c r="BR1439">
        <v>1432040</v>
      </c>
      <c r="BS1439">
        <v>0.75129997999999998</v>
      </c>
      <c r="BT1439">
        <v>356089</v>
      </c>
      <c r="BV1439">
        <v>235993</v>
      </c>
      <c r="BW1439">
        <v>41580</v>
      </c>
      <c r="BX1439">
        <v>0.58399999000000002</v>
      </c>
      <c r="BY1439">
        <v>0</v>
      </c>
      <c r="BZ1439">
        <v>0</v>
      </c>
      <c r="CA1439">
        <v>0</v>
      </c>
      <c r="CC1439">
        <v>-6.6000000000000003E-2</v>
      </c>
      <c r="CG1439">
        <v>0.11269889</v>
      </c>
      <c r="CS1439">
        <v>0</v>
      </c>
      <c r="CT1439">
        <v>1</v>
      </c>
      <c r="CU1439">
        <v>0</v>
      </c>
      <c r="CV1439">
        <v>0.61000001000000004</v>
      </c>
      <c r="CW1439">
        <v>0.39400002000000001</v>
      </c>
      <c r="CX1439">
        <v>0.21600000999999999</v>
      </c>
      <c r="CY1439">
        <v>0.26499999000000002</v>
      </c>
      <c r="CZ1439">
        <v>0.26499999000000002</v>
      </c>
      <c r="DA1439">
        <v>0</v>
      </c>
      <c r="DB1439">
        <v>0.10199999999999999</v>
      </c>
      <c r="DC1439">
        <v>1.2999999E-2</v>
      </c>
      <c r="DD1439">
        <v>0.01</v>
      </c>
      <c r="DE1439">
        <v>0</v>
      </c>
      <c r="DF1439">
        <v>2009</v>
      </c>
      <c r="DG1439">
        <v>8.6599997999999997E-2</v>
      </c>
      <c r="DH1439">
        <v>5.6099999999999997E-2</v>
      </c>
      <c r="DI1439">
        <v>3.0499999999999999E-2</v>
      </c>
      <c r="DJ1439">
        <v>0.12020001</v>
      </c>
      <c r="DK1439">
        <v>0.17629998999999999</v>
      </c>
      <c r="DR1439">
        <v>0</v>
      </c>
      <c r="DS1439">
        <v>0</v>
      </c>
      <c r="DT1439">
        <v>0</v>
      </c>
      <c r="DU1439">
        <v>0</v>
      </c>
      <c r="DV1439">
        <v>4019</v>
      </c>
      <c r="DW1439">
        <v>247291</v>
      </c>
      <c r="DZ1439">
        <v>61.530479</v>
      </c>
      <c r="EA1439">
        <v>1797</v>
      </c>
      <c r="EB1439">
        <v>1403</v>
      </c>
      <c r="EC1439">
        <v>2851</v>
      </c>
      <c r="EF1439">
        <v>30.962194</v>
      </c>
      <c r="EG1439">
        <v>2535</v>
      </c>
      <c r="EN1439">
        <v>26</v>
      </c>
      <c r="EP1439">
        <v>290</v>
      </c>
      <c r="ES1439">
        <v>0</v>
      </c>
      <c r="EV1439">
        <v>10070</v>
      </c>
      <c r="EW1439">
        <v>1</v>
      </c>
      <c r="EX1439">
        <v>1</v>
      </c>
      <c r="FB1439">
        <v>936297</v>
      </c>
      <c r="FI1439">
        <v>1023640</v>
      </c>
      <c r="FN1439">
        <v>-143.00299999999999</v>
      </c>
      <c r="FP1439">
        <v>13642.161</v>
      </c>
      <c r="FQ1439">
        <v>20775.393</v>
      </c>
      <c r="FR1439">
        <v>3509.3200999999999</v>
      </c>
      <c r="FW1439">
        <v>37926.870999999999</v>
      </c>
      <c r="FX1439">
        <v>-92686.054999999993</v>
      </c>
      <c r="FZ1439">
        <v>6194.5038999999997</v>
      </c>
      <c r="GA1439">
        <v>6614.3760000000002</v>
      </c>
      <c r="GB1439">
        <v>12808.88</v>
      </c>
      <c r="GG1439">
        <v>4506.0410000000002</v>
      </c>
      <c r="GL1439">
        <v>-4767.3018000000002</v>
      </c>
      <c r="GM1439">
        <v>3608.395</v>
      </c>
      <c r="GN1439">
        <v>-3272.491</v>
      </c>
      <c r="GO1439">
        <v>-3129.4879999999998</v>
      </c>
      <c r="GQ1439">
        <v>-41875.656000000003</v>
      </c>
      <c r="GR1439">
        <v>-88273.218999999997</v>
      </c>
      <c r="GS1439">
        <v>-79868.687999999995</v>
      </c>
      <c r="GT1439">
        <v>-826.36401000000001</v>
      </c>
      <c r="GW1439">
        <v>-7550.2402000000002</v>
      </c>
      <c r="GZ1439">
        <v>-27.931000000000001</v>
      </c>
      <c r="HA1439">
        <v>-1537.577</v>
      </c>
      <c r="HB1439">
        <v>-691.15697999999998</v>
      </c>
      <c r="HE1439">
        <v>-90501.952999999994</v>
      </c>
      <c r="HG1439">
        <v>1023639.6</v>
      </c>
    </row>
    <row r="1440" spans="1:215" x14ac:dyDescent="0.25">
      <c r="A1440">
        <v>103</v>
      </c>
      <c r="B1440" t="s">
        <v>1235</v>
      </c>
      <c r="C1440">
        <v>2009</v>
      </c>
      <c r="F1440">
        <v>1909</v>
      </c>
      <c r="G1440">
        <v>0</v>
      </c>
      <c r="I1440">
        <v>5</v>
      </c>
      <c r="J1440" t="s">
        <v>791</v>
      </c>
      <c r="K1440" t="s">
        <v>792</v>
      </c>
      <c r="L1440" t="s">
        <v>1236</v>
      </c>
      <c r="M1440">
        <v>2</v>
      </c>
      <c r="N1440" t="s">
        <v>625</v>
      </c>
      <c r="O1440">
        <v>1</v>
      </c>
      <c r="P1440" t="s">
        <v>616</v>
      </c>
      <c r="Q1440" t="s">
        <v>713</v>
      </c>
      <c r="R1440">
        <v>1</v>
      </c>
      <c r="T1440" s="60">
        <v>39994</v>
      </c>
      <c r="U1440" s="60">
        <v>39995</v>
      </c>
      <c r="V1440" s="60">
        <v>39995</v>
      </c>
      <c r="W1440" t="s">
        <v>201</v>
      </c>
      <c r="X1440" t="s">
        <v>848</v>
      </c>
      <c r="Y1440" t="s">
        <v>619</v>
      </c>
      <c r="AA1440">
        <v>8.5000001000000006E-2</v>
      </c>
      <c r="AB1440">
        <v>1</v>
      </c>
      <c r="AC1440">
        <v>0</v>
      </c>
      <c r="AD1440">
        <v>5</v>
      </c>
      <c r="AE1440">
        <v>1</v>
      </c>
      <c r="AF1440">
        <v>1</v>
      </c>
      <c r="AG1440">
        <v>25</v>
      </c>
      <c r="BP1440" s="60">
        <v>39994</v>
      </c>
      <c r="BQ1440">
        <v>1049954</v>
      </c>
      <c r="BR1440">
        <v>1454314</v>
      </c>
      <c r="BS1440">
        <v>0.72199994000000001</v>
      </c>
      <c r="BT1440">
        <v>404360</v>
      </c>
      <c r="BV1440">
        <v>243166</v>
      </c>
      <c r="BW1440">
        <v>29007</v>
      </c>
      <c r="BX1440">
        <v>0.85650002999999997</v>
      </c>
      <c r="BY1440">
        <v>0</v>
      </c>
      <c r="BZ1440">
        <v>0</v>
      </c>
      <c r="CA1440">
        <v>0</v>
      </c>
      <c r="CC1440">
        <v>-0.18799999000000001</v>
      </c>
      <c r="CG1440">
        <v>2.8933958999999999E-2</v>
      </c>
      <c r="CS1440">
        <v>0</v>
      </c>
      <c r="CT1440">
        <v>1</v>
      </c>
      <c r="CU1440">
        <v>0</v>
      </c>
      <c r="CV1440">
        <v>0.72699999999999998</v>
      </c>
      <c r="CW1440">
        <v>0.442</v>
      </c>
      <c r="CX1440">
        <v>0.28499999999999998</v>
      </c>
      <c r="CY1440">
        <v>0.18000000999999999</v>
      </c>
      <c r="CZ1440">
        <v>0.18000000999999999</v>
      </c>
      <c r="DA1440">
        <v>0</v>
      </c>
      <c r="DB1440">
        <v>7.2999998999999996E-2</v>
      </c>
      <c r="DC1440">
        <v>7.0000000000000001E-3</v>
      </c>
      <c r="DD1440">
        <v>1.2999999E-2</v>
      </c>
      <c r="DE1440">
        <v>0</v>
      </c>
      <c r="DF1440">
        <v>2010</v>
      </c>
      <c r="DG1440">
        <v>8.5200003999999996E-2</v>
      </c>
      <c r="DH1440">
        <v>5.5799998000000003E-2</v>
      </c>
      <c r="DI1440">
        <v>2.9399999999999999E-2</v>
      </c>
      <c r="DJ1440">
        <v>0.12819999000000001</v>
      </c>
      <c r="DK1440">
        <v>0.184</v>
      </c>
      <c r="DR1440">
        <v>0</v>
      </c>
      <c r="DS1440">
        <v>0</v>
      </c>
      <c r="DT1440">
        <v>0</v>
      </c>
      <c r="DU1440">
        <v>0</v>
      </c>
      <c r="DV1440">
        <v>3860</v>
      </c>
      <c r="DW1440">
        <v>252726</v>
      </c>
      <c r="DZ1440">
        <v>65.473061000000001</v>
      </c>
      <c r="EA1440">
        <v>1903</v>
      </c>
      <c r="EB1440">
        <v>1451</v>
      </c>
      <c r="EC1440">
        <v>2933</v>
      </c>
      <c r="EF1440">
        <v>31.414073999999999</v>
      </c>
      <c r="EG1440">
        <v>2615</v>
      </c>
      <c r="EN1440">
        <v>25</v>
      </c>
      <c r="EP1440">
        <v>293</v>
      </c>
      <c r="ES1440">
        <v>0</v>
      </c>
      <c r="EV1440">
        <v>10147</v>
      </c>
      <c r="EW1440">
        <v>1</v>
      </c>
      <c r="EX1440">
        <v>1</v>
      </c>
      <c r="FB1440">
        <v>942405</v>
      </c>
      <c r="FI1440">
        <v>773259</v>
      </c>
      <c r="FN1440">
        <v>-154.739</v>
      </c>
      <c r="FP1440">
        <v>13863.565000000001</v>
      </c>
      <c r="FQ1440">
        <v>21501.236000000001</v>
      </c>
      <c r="FR1440">
        <v>3343.0129000000002</v>
      </c>
      <c r="FW1440">
        <v>38707.815999999999</v>
      </c>
      <c r="FX1440">
        <v>-205555.08</v>
      </c>
      <c r="FZ1440">
        <v>5017.7728999999999</v>
      </c>
      <c r="GA1440">
        <v>3829.0790999999999</v>
      </c>
      <c r="GB1440">
        <v>8846.8516</v>
      </c>
      <c r="GG1440">
        <v>4521.2157999999999</v>
      </c>
      <c r="GL1440">
        <v>-3635.9618999999998</v>
      </c>
      <c r="GM1440">
        <v>1150.2260000000001</v>
      </c>
      <c r="GN1440">
        <v>-786.72802999999999</v>
      </c>
      <c r="GO1440">
        <v>-631.98901000000001</v>
      </c>
      <c r="GQ1440">
        <v>-156751.66</v>
      </c>
      <c r="GR1440">
        <v>-92137.476999999999</v>
      </c>
      <c r="GS1440">
        <v>-83373.531000000003</v>
      </c>
      <c r="GT1440">
        <v>-794.55102999999997</v>
      </c>
      <c r="GW1440">
        <v>-7943.2191999999995</v>
      </c>
      <c r="GZ1440">
        <v>-26.177</v>
      </c>
      <c r="HA1440">
        <v>-886.75</v>
      </c>
      <c r="HB1440">
        <v>-604.72400000000005</v>
      </c>
      <c r="HE1440">
        <v>-93628.952999999994</v>
      </c>
      <c r="HG1440">
        <v>773259</v>
      </c>
    </row>
    <row r="1441" spans="1:215" x14ac:dyDescent="0.25">
      <c r="A1441">
        <v>103</v>
      </c>
      <c r="B1441" t="s">
        <v>1235</v>
      </c>
      <c r="C1441">
        <v>2010</v>
      </c>
      <c r="F1441">
        <v>1909</v>
      </c>
      <c r="G1441">
        <v>0</v>
      </c>
      <c r="I1441">
        <v>5</v>
      </c>
      <c r="J1441" t="s">
        <v>791</v>
      </c>
      <c r="K1441" t="s">
        <v>792</v>
      </c>
      <c r="L1441" t="s">
        <v>1236</v>
      </c>
      <c r="M1441">
        <v>2</v>
      </c>
      <c r="N1441" t="s">
        <v>625</v>
      </c>
      <c r="O1441">
        <v>1</v>
      </c>
      <c r="P1441" t="s">
        <v>616</v>
      </c>
      <c r="Q1441" t="s">
        <v>713</v>
      </c>
      <c r="R1441">
        <v>1</v>
      </c>
      <c r="T1441" s="60">
        <v>40359</v>
      </c>
      <c r="U1441" s="60">
        <v>40360</v>
      </c>
      <c r="V1441" s="60">
        <v>40360</v>
      </c>
      <c r="W1441" t="s">
        <v>201</v>
      </c>
      <c r="X1441" t="s">
        <v>848</v>
      </c>
      <c r="Y1441" t="s">
        <v>619</v>
      </c>
      <c r="AA1441">
        <v>8.5000001000000006E-2</v>
      </c>
      <c r="AB1441">
        <v>1</v>
      </c>
      <c r="AC1441">
        <v>0</v>
      </c>
      <c r="AD1441">
        <v>5</v>
      </c>
      <c r="AE1441">
        <v>1</v>
      </c>
      <c r="AF1441">
        <v>1</v>
      </c>
      <c r="AG1441">
        <v>25</v>
      </c>
      <c r="BP1441" s="60">
        <v>40359</v>
      </c>
      <c r="BQ1441">
        <v>1001444</v>
      </c>
      <c r="BR1441">
        <v>1471630</v>
      </c>
      <c r="BS1441">
        <v>0.68050003000000003</v>
      </c>
      <c r="BT1441">
        <v>470186</v>
      </c>
      <c r="BV1441">
        <v>239996</v>
      </c>
      <c r="BW1441">
        <v>30328</v>
      </c>
      <c r="BX1441">
        <v>0.82849996999999997</v>
      </c>
      <c r="BY1441">
        <v>0</v>
      </c>
      <c r="BZ1441">
        <v>0</v>
      </c>
      <c r="CA1441">
        <v>0</v>
      </c>
      <c r="CC1441">
        <v>0.11300001</v>
      </c>
      <c r="CG1441">
        <v>2.7479505000000001E-2</v>
      </c>
      <c r="CJ1441">
        <v>4.0849379999999998E-2</v>
      </c>
      <c r="CS1441">
        <v>0</v>
      </c>
      <c r="CT1441">
        <v>1</v>
      </c>
      <c r="CU1441">
        <v>1</v>
      </c>
      <c r="CV1441">
        <v>0.71499997000000004</v>
      </c>
      <c r="CW1441">
        <v>0.435</v>
      </c>
      <c r="CX1441">
        <v>0.28000000000000003</v>
      </c>
      <c r="CY1441">
        <v>0.16200000000000001</v>
      </c>
      <c r="CZ1441">
        <v>0.16200000000000001</v>
      </c>
      <c r="DA1441">
        <v>0</v>
      </c>
      <c r="DB1441">
        <v>8.1999995000000006E-2</v>
      </c>
      <c r="DC1441">
        <v>2.5999998999999999E-2</v>
      </c>
      <c r="DD1441">
        <v>1.4999999999999999E-2</v>
      </c>
      <c r="DE1441">
        <v>0</v>
      </c>
      <c r="DF1441">
        <v>2011</v>
      </c>
      <c r="DG1441">
        <v>8.2800000999999998E-2</v>
      </c>
      <c r="DH1441">
        <v>5.5599998999999997E-2</v>
      </c>
      <c r="DI1441">
        <v>2.7199999999999998E-2</v>
      </c>
      <c r="DJ1441">
        <v>0.14280000000000001</v>
      </c>
      <c r="DK1441">
        <v>0.19840000999999999</v>
      </c>
      <c r="DR1441">
        <v>0</v>
      </c>
      <c r="DS1441">
        <v>0</v>
      </c>
      <c r="DT1441">
        <v>0</v>
      </c>
      <c r="DU1441">
        <v>0</v>
      </c>
      <c r="DV1441">
        <v>3749</v>
      </c>
      <c r="DW1441">
        <v>250225</v>
      </c>
      <c r="DZ1441">
        <v>66.744468999999995</v>
      </c>
      <c r="EA1441">
        <v>1951</v>
      </c>
      <c r="EB1441">
        <v>1419</v>
      </c>
      <c r="EC1441">
        <v>3044</v>
      </c>
      <c r="EF1441">
        <v>31.307262000000001</v>
      </c>
      <c r="EG1441">
        <v>2721</v>
      </c>
      <c r="EN1441">
        <v>23</v>
      </c>
      <c r="EP1441">
        <v>300</v>
      </c>
      <c r="ES1441">
        <v>0</v>
      </c>
      <c r="EV1441">
        <v>10163</v>
      </c>
      <c r="EW1441">
        <v>1</v>
      </c>
      <c r="EX1441">
        <v>1</v>
      </c>
      <c r="FB1441">
        <v>950858</v>
      </c>
      <c r="FI1441">
        <v>815300</v>
      </c>
      <c r="FN1441">
        <v>-56.856999999999999</v>
      </c>
      <c r="FP1441">
        <v>13831.67</v>
      </c>
      <c r="FQ1441">
        <v>21017.888999999999</v>
      </c>
      <c r="FR1441">
        <v>4108.4418999999998</v>
      </c>
      <c r="FW1441">
        <v>38958</v>
      </c>
      <c r="FX1441">
        <v>96688.164000000004</v>
      </c>
      <c r="FZ1441">
        <v>508.46100000000001</v>
      </c>
      <c r="GA1441">
        <v>2961.1410999999998</v>
      </c>
      <c r="GB1441">
        <v>3469.6021000000001</v>
      </c>
      <c r="GG1441">
        <v>4357.0668999999998</v>
      </c>
      <c r="GL1441">
        <v>-4594.6831000000002</v>
      </c>
      <c r="GM1441">
        <v>145.11000000000001</v>
      </c>
      <c r="GN1441">
        <v>-11.287000000000001</v>
      </c>
      <c r="GO1441">
        <v>45.57</v>
      </c>
      <c r="GQ1441">
        <v>139011.97</v>
      </c>
      <c r="GR1441">
        <v>-95299.304999999993</v>
      </c>
      <c r="GS1441">
        <v>-86391.616999999998</v>
      </c>
      <c r="GT1441">
        <v>-667.87201000000005</v>
      </c>
      <c r="GW1441">
        <v>-8213.4940999999999</v>
      </c>
      <c r="GZ1441">
        <v>-26.32</v>
      </c>
      <c r="HA1441">
        <v>-1062.5319999999999</v>
      </c>
      <c r="HB1441">
        <v>-602.00098000000003</v>
      </c>
      <c r="HE1441">
        <v>-96963.835999999996</v>
      </c>
      <c r="HG1441">
        <v>815307.13</v>
      </c>
    </row>
    <row r="1442" spans="1:215" x14ac:dyDescent="0.25">
      <c r="A1442">
        <v>103</v>
      </c>
      <c r="B1442" t="s">
        <v>1235</v>
      </c>
      <c r="C1442">
        <v>2011</v>
      </c>
      <c r="F1442">
        <v>1909</v>
      </c>
      <c r="G1442">
        <v>0</v>
      </c>
      <c r="I1442">
        <v>5</v>
      </c>
      <c r="J1442" t="s">
        <v>791</v>
      </c>
      <c r="K1442" t="s">
        <v>792</v>
      </c>
      <c r="L1442" t="s">
        <v>1236</v>
      </c>
      <c r="M1442">
        <v>2</v>
      </c>
      <c r="N1442" t="s">
        <v>625</v>
      </c>
      <c r="O1442">
        <v>1</v>
      </c>
      <c r="P1442" t="s">
        <v>616</v>
      </c>
      <c r="Q1442" t="s">
        <v>713</v>
      </c>
      <c r="R1442">
        <v>1</v>
      </c>
      <c r="T1442" s="60">
        <v>40724</v>
      </c>
      <c r="U1442" s="60">
        <v>40725</v>
      </c>
      <c r="V1442" s="60">
        <v>40725</v>
      </c>
      <c r="W1442" t="s">
        <v>201</v>
      </c>
      <c r="X1442" t="s">
        <v>848</v>
      </c>
      <c r="Y1442" t="s">
        <v>619</v>
      </c>
      <c r="AA1442">
        <v>8.5000001000000006E-2</v>
      </c>
      <c r="AB1442">
        <v>1</v>
      </c>
      <c r="AC1442">
        <v>0</v>
      </c>
      <c r="AD1442">
        <v>5</v>
      </c>
      <c r="AE1442">
        <v>1</v>
      </c>
      <c r="AF1442">
        <v>1</v>
      </c>
      <c r="AG1442">
        <v>25</v>
      </c>
      <c r="BP1442" s="60">
        <v>40724</v>
      </c>
      <c r="BQ1442">
        <v>972718</v>
      </c>
      <c r="BR1442">
        <v>1389875</v>
      </c>
      <c r="BS1442">
        <v>0.69989997000000004</v>
      </c>
      <c r="BT1442">
        <v>417157</v>
      </c>
      <c r="BV1442">
        <v>239738</v>
      </c>
      <c r="BW1442">
        <v>33819</v>
      </c>
      <c r="BX1442">
        <v>0.74190003000000004</v>
      </c>
      <c r="BY1442">
        <v>0</v>
      </c>
      <c r="BZ1442">
        <v>0</v>
      </c>
      <c r="CA1442">
        <v>0</v>
      </c>
      <c r="CC1442">
        <v>0.25010001999999998</v>
      </c>
      <c r="CG1442">
        <v>4.8521109E-2</v>
      </c>
      <c r="CJ1442">
        <v>6.6878930000000003E-2</v>
      </c>
      <c r="CS1442">
        <v>0</v>
      </c>
      <c r="CT1442">
        <v>1</v>
      </c>
      <c r="CU1442">
        <v>1</v>
      </c>
      <c r="CV1442">
        <v>0.68500000000000005</v>
      </c>
      <c r="CW1442">
        <v>0.42099997</v>
      </c>
      <c r="CX1442">
        <v>0.26400000000000001</v>
      </c>
      <c r="CY1442">
        <v>0.18700000999999999</v>
      </c>
      <c r="CZ1442">
        <v>0.18700000999999999</v>
      </c>
      <c r="DA1442">
        <v>0</v>
      </c>
      <c r="DB1442">
        <v>0.1</v>
      </c>
      <c r="DC1442">
        <v>1.6000001E-2</v>
      </c>
      <c r="DD1442">
        <v>1.2E-2</v>
      </c>
      <c r="DE1442">
        <v>0</v>
      </c>
      <c r="DF1442">
        <v>2012</v>
      </c>
      <c r="DG1442">
        <v>7.5900002999999994E-2</v>
      </c>
      <c r="DH1442">
        <v>5.7800002000000003E-2</v>
      </c>
      <c r="DI1442">
        <v>1.8099998999999999E-2</v>
      </c>
      <c r="DJ1442">
        <v>0.12590000000000001</v>
      </c>
      <c r="DK1442">
        <v>0.18370001</v>
      </c>
      <c r="DR1442">
        <v>0</v>
      </c>
      <c r="DS1442">
        <v>0</v>
      </c>
      <c r="DT1442">
        <v>0</v>
      </c>
      <c r="DU1442">
        <v>0</v>
      </c>
      <c r="DV1442">
        <v>3469</v>
      </c>
      <c r="DW1442">
        <v>239501</v>
      </c>
      <c r="DZ1442">
        <v>69.040358999999995</v>
      </c>
      <c r="EA1442">
        <v>1989</v>
      </c>
      <c r="EB1442">
        <v>1698</v>
      </c>
      <c r="EC1442">
        <v>3212</v>
      </c>
      <c r="EF1442">
        <v>30.288622</v>
      </c>
      <c r="EG1442">
        <v>2864</v>
      </c>
      <c r="EN1442">
        <v>29</v>
      </c>
      <c r="EP1442">
        <v>319</v>
      </c>
      <c r="ES1442">
        <v>0</v>
      </c>
      <c r="EV1442">
        <v>10368</v>
      </c>
      <c r="EW1442">
        <v>1</v>
      </c>
      <c r="EX1442">
        <v>1</v>
      </c>
      <c r="FB1442">
        <v>939005</v>
      </c>
      <c r="FI1442">
        <v>950100</v>
      </c>
      <c r="FN1442">
        <v>-30.138000000000002</v>
      </c>
      <c r="FP1442">
        <v>13745.038</v>
      </c>
      <c r="FQ1442">
        <v>21013.359</v>
      </c>
      <c r="FR1442">
        <v>4077.1399000000001</v>
      </c>
      <c r="FW1442">
        <v>38835.538999999997</v>
      </c>
      <c r="FX1442">
        <v>191687.3</v>
      </c>
      <c r="FZ1442">
        <v>65.053000999999995</v>
      </c>
      <c r="GA1442">
        <v>3348.0691000000002</v>
      </c>
      <c r="GB1442">
        <v>3413.1221</v>
      </c>
      <c r="GG1442">
        <v>4242.8379000000004</v>
      </c>
      <c r="GL1442">
        <v>-4483.0668999999998</v>
      </c>
      <c r="GM1442">
        <v>34.290000999999997</v>
      </c>
      <c r="GN1442">
        <v>36.056998999999998</v>
      </c>
      <c r="GO1442">
        <v>66.194999999999993</v>
      </c>
      <c r="GQ1442">
        <v>233766.08</v>
      </c>
      <c r="GR1442">
        <v>-97287.054999999993</v>
      </c>
      <c r="GS1442">
        <v>-87997.125</v>
      </c>
      <c r="GT1442">
        <v>-730.59997999999996</v>
      </c>
      <c r="GW1442">
        <v>-8538.4863000000005</v>
      </c>
      <c r="GZ1442">
        <v>-20.846001000000001</v>
      </c>
      <c r="HA1442">
        <v>-942.75702000000001</v>
      </c>
      <c r="HB1442">
        <v>-722.39697000000001</v>
      </c>
      <c r="HE1442">
        <v>-98952.210999999996</v>
      </c>
      <c r="HG1442">
        <v>950121</v>
      </c>
    </row>
    <row r="1443" spans="1:215" x14ac:dyDescent="0.25">
      <c r="A1443">
        <v>103</v>
      </c>
      <c r="B1443" t="s">
        <v>1235</v>
      </c>
      <c r="C1443">
        <v>2012</v>
      </c>
      <c r="F1443">
        <v>1909</v>
      </c>
      <c r="G1443">
        <v>0</v>
      </c>
      <c r="I1443">
        <v>5</v>
      </c>
      <c r="J1443" t="s">
        <v>791</v>
      </c>
      <c r="K1443" t="s">
        <v>792</v>
      </c>
      <c r="L1443" t="s">
        <v>1236</v>
      </c>
      <c r="M1443">
        <v>2</v>
      </c>
      <c r="N1443" t="s">
        <v>625</v>
      </c>
      <c r="O1443">
        <v>1</v>
      </c>
      <c r="P1443" t="s">
        <v>616</v>
      </c>
      <c r="Q1443" t="s">
        <v>713</v>
      </c>
      <c r="R1443">
        <v>1</v>
      </c>
      <c r="T1443" s="60">
        <v>41090</v>
      </c>
      <c r="U1443" s="60">
        <v>41091</v>
      </c>
      <c r="V1443" s="60">
        <v>41091</v>
      </c>
      <c r="W1443" t="s">
        <v>201</v>
      </c>
      <c r="X1443" t="s">
        <v>848</v>
      </c>
      <c r="Y1443" t="s">
        <v>619</v>
      </c>
      <c r="Z1443">
        <v>3.9999999000000001E-2</v>
      </c>
      <c r="AA1443">
        <v>7.9999998000000003E-2</v>
      </c>
      <c r="AB1443">
        <v>1</v>
      </c>
      <c r="AC1443">
        <v>0</v>
      </c>
      <c r="AD1443">
        <v>5</v>
      </c>
      <c r="AE1443">
        <v>1</v>
      </c>
      <c r="AF1443">
        <v>1</v>
      </c>
      <c r="AG1443">
        <v>25</v>
      </c>
      <c r="BP1443" s="60">
        <v>41090</v>
      </c>
      <c r="BQ1443">
        <v>911930</v>
      </c>
      <c r="BR1443">
        <v>1471216</v>
      </c>
      <c r="BS1443">
        <v>0.61979996999999998</v>
      </c>
      <c r="BT1443">
        <v>559286</v>
      </c>
      <c r="BV1443">
        <v>239053</v>
      </c>
      <c r="BW1443">
        <v>29797</v>
      </c>
      <c r="BX1443">
        <v>0.84269994000000004</v>
      </c>
      <c r="BY1443">
        <v>0</v>
      </c>
      <c r="BZ1443">
        <v>0</v>
      </c>
      <c r="CA1443">
        <v>0</v>
      </c>
      <c r="CC1443">
        <v>1.5E-3</v>
      </c>
      <c r="CG1443">
        <v>1.1110841999999999E-2</v>
      </c>
      <c r="CJ1443">
        <v>7.1013793000000006E-2</v>
      </c>
      <c r="CS1443">
        <v>0</v>
      </c>
      <c r="CT1443">
        <v>1</v>
      </c>
      <c r="CU1443">
        <v>1</v>
      </c>
      <c r="CV1443">
        <v>0.67500000999999998</v>
      </c>
      <c r="CW1443">
        <v>0.39900002000000001</v>
      </c>
      <c r="CX1443">
        <v>0.27599998999999997</v>
      </c>
      <c r="CY1443">
        <v>0.21600000999999999</v>
      </c>
      <c r="CZ1443">
        <v>0.21600000999999999</v>
      </c>
      <c r="DA1443">
        <v>0</v>
      </c>
      <c r="DB1443">
        <v>8.1999995000000006E-2</v>
      </c>
      <c r="DC1443">
        <v>1.2999999E-2</v>
      </c>
      <c r="DD1443">
        <v>1.4E-2</v>
      </c>
      <c r="DE1443">
        <v>0</v>
      </c>
      <c r="DF1443">
        <v>2013</v>
      </c>
      <c r="DG1443">
        <v>8.3900005E-2</v>
      </c>
      <c r="DH1443">
        <v>6.0199997999999998E-2</v>
      </c>
      <c r="DI1443">
        <v>2.3699998999999999E-2</v>
      </c>
      <c r="DJ1443">
        <v>0.16850001000000001</v>
      </c>
      <c r="DK1443">
        <v>0.22870001000000001</v>
      </c>
      <c r="DR1443">
        <v>0</v>
      </c>
      <c r="DS1443">
        <v>0</v>
      </c>
      <c r="DT1443">
        <v>0</v>
      </c>
      <c r="DU1443">
        <v>0</v>
      </c>
      <c r="DV1443">
        <v>3828</v>
      </c>
      <c r="DW1443">
        <v>256509</v>
      </c>
      <c r="DZ1443">
        <v>67.008621000000005</v>
      </c>
      <c r="EA1443">
        <v>1885</v>
      </c>
      <c r="EB1443">
        <v>1427</v>
      </c>
      <c r="EC1443">
        <v>3292</v>
      </c>
      <c r="EF1443">
        <v>30.919701</v>
      </c>
      <c r="EG1443">
        <v>2942</v>
      </c>
      <c r="EN1443">
        <v>29</v>
      </c>
      <c r="EP1443">
        <v>321</v>
      </c>
      <c r="ES1443">
        <v>0</v>
      </c>
      <c r="EV1443">
        <v>10432</v>
      </c>
      <c r="EW1443">
        <v>1</v>
      </c>
      <c r="EX1443">
        <v>1</v>
      </c>
      <c r="EY1443">
        <v>3506</v>
      </c>
      <c r="EZ1443">
        <v>630047</v>
      </c>
      <c r="FA1443">
        <v>64410</v>
      </c>
      <c r="FB1443">
        <v>979866</v>
      </c>
      <c r="FI1443">
        <v>881900</v>
      </c>
      <c r="FN1443">
        <v>-37.517000000000003</v>
      </c>
      <c r="FP1443">
        <v>21451.544999999998</v>
      </c>
      <c r="FQ1443">
        <v>14117.481</v>
      </c>
      <c r="FR1443">
        <v>3657.8391000000001</v>
      </c>
      <c r="FW1443">
        <v>39226.862999999998</v>
      </c>
      <c r="FX1443">
        <v>-7161.7070000000003</v>
      </c>
      <c r="FZ1443">
        <v>4.5229998</v>
      </c>
      <c r="GA1443">
        <v>2907.3440000000001</v>
      </c>
      <c r="GB1443">
        <v>2911.8669</v>
      </c>
      <c r="GG1443">
        <v>4372.9369999999999</v>
      </c>
      <c r="GL1443">
        <v>-4148.3311000000003</v>
      </c>
      <c r="GM1443">
        <v>-18.131001000000001</v>
      </c>
      <c r="GN1443">
        <v>68.786002999999994</v>
      </c>
      <c r="GO1443">
        <v>106.303</v>
      </c>
      <c r="GP1443">
        <v>15.076000000000001</v>
      </c>
      <c r="GQ1443">
        <v>35267.362999999998</v>
      </c>
      <c r="GR1443">
        <v>-101787.66</v>
      </c>
      <c r="GS1443">
        <v>-91968.937999999995</v>
      </c>
      <c r="GT1443">
        <v>-702.08300999999994</v>
      </c>
      <c r="GW1443">
        <v>-9092.6425999999992</v>
      </c>
      <c r="GZ1443">
        <v>-23.992000999999998</v>
      </c>
      <c r="HA1443">
        <v>-937.83196999999996</v>
      </c>
      <c r="HB1443">
        <v>-736.44597999999996</v>
      </c>
      <c r="HE1443">
        <v>-103461.94</v>
      </c>
      <c r="HG1443">
        <v>881926.44</v>
      </c>
    </row>
    <row r="1444" spans="1:215" x14ac:dyDescent="0.25">
      <c r="A1444">
        <v>103</v>
      </c>
      <c r="B1444" t="s">
        <v>1235</v>
      </c>
      <c r="C1444">
        <v>2013</v>
      </c>
      <c r="F1444">
        <v>1909</v>
      </c>
      <c r="G1444">
        <v>0</v>
      </c>
      <c r="I1444">
        <v>5</v>
      </c>
      <c r="J1444" t="s">
        <v>791</v>
      </c>
      <c r="K1444" t="s">
        <v>792</v>
      </c>
      <c r="L1444" t="s">
        <v>1236</v>
      </c>
      <c r="M1444">
        <v>2</v>
      </c>
      <c r="N1444" t="s">
        <v>625</v>
      </c>
      <c r="O1444">
        <v>1</v>
      </c>
      <c r="P1444" t="s">
        <v>616</v>
      </c>
      <c r="Q1444" t="s">
        <v>713</v>
      </c>
      <c r="R1444">
        <v>1</v>
      </c>
      <c r="T1444" s="60">
        <v>41455</v>
      </c>
      <c r="U1444" s="60">
        <v>41456</v>
      </c>
      <c r="V1444" s="60">
        <v>41456</v>
      </c>
      <c r="W1444" t="s">
        <v>201</v>
      </c>
      <c r="X1444" t="s">
        <v>848</v>
      </c>
      <c r="Y1444" t="s">
        <v>619</v>
      </c>
      <c r="Z1444">
        <v>3.9999999000000001E-2</v>
      </c>
      <c r="AA1444">
        <v>7.9999998000000003E-2</v>
      </c>
      <c r="AB1444">
        <v>1</v>
      </c>
      <c r="AC1444">
        <v>0</v>
      </c>
      <c r="AD1444">
        <v>5</v>
      </c>
      <c r="AE1444">
        <v>1</v>
      </c>
      <c r="AF1444">
        <v>1</v>
      </c>
      <c r="AG1444">
        <v>25</v>
      </c>
      <c r="AI1444" t="s">
        <v>1238</v>
      </c>
      <c r="AO1444">
        <v>938135</v>
      </c>
      <c r="AP1444">
        <v>886296</v>
      </c>
      <c r="AQ1444">
        <v>-67218</v>
      </c>
      <c r="AR1444">
        <v>0</v>
      </c>
      <c r="AS1444">
        <v>0</v>
      </c>
      <c r="AT1444">
        <v>0</v>
      </c>
      <c r="AU1444">
        <v>1</v>
      </c>
      <c r="AV1444">
        <v>2</v>
      </c>
      <c r="AW1444">
        <v>46697</v>
      </c>
      <c r="AX1444">
        <v>0</v>
      </c>
      <c r="AY1444">
        <v>0.80000000999999998</v>
      </c>
      <c r="AZ1444">
        <v>5</v>
      </c>
      <c r="BA1444">
        <v>1</v>
      </c>
      <c r="BB1444">
        <v>1</v>
      </c>
      <c r="BC1444">
        <v>1</v>
      </c>
      <c r="BE1444">
        <v>0</v>
      </c>
      <c r="BP1444" s="60">
        <v>41455</v>
      </c>
      <c r="BQ1444">
        <v>886296</v>
      </c>
      <c r="BR1444">
        <v>1467350</v>
      </c>
      <c r="BS1444">
        <v>0.60400003000000002</v>
      </c>
      <c r="BT1444">
        <v>581054</v>
      </c>
      <c r="BV1444">
        <v>247432</v>
      </c>
      <c r="BW1444">
        <v>41424</v>
      </c>
      <c r="BX1444">
        <v>0.63840001999999996</v>
      </c>
      <c r="BY1444">
        <v>0</v>
      </c>
      <c r="BZ1444">
        <v>0</v>
      </c>
      <c r="CA1444">
        <v>0</v>
      </c>
      <c r="CC1444">
        <v>0.13900000000000001</v>
      </c>
      <c r="CG1444">
        <v>5.2044555999999999E-2</v>
      </c>
      <c r="CJ1444">
        <v>8.1946759999999993E-2</v>
      </c>
      <c r="CS1444">
        <v>0</v>
      </c>
      <c r="CT1444">
        <v>1</v>
      </c>
      <c r="CU1444">
        <v>1</v>
      </c>
      <c r="CV1444">
        <v>0.67300004000000002</v>
      </c>
      <c r="CW1444">
        <v>0.43099999</v>
      </c>
      <c r="CX1444">
        <v>0.24200000999999999</v>
      </c>
      <c r="CY1444">
        <v>0.20499999999999999</v>
      </c>
      <c r="CZ1444">
        <v>0.18700000999999999</v>
      </c>
      <c r="DA1444">
        <v>0</v>
      </c>
      <c r="DB1444">
        <v>6.8000004000000003E-2</v>
      </c>
      <c r="DC1444">
        <v>1.2999999E-2</v>
      </c>
      <c r="DD1444">
        <v>4.0999997000000003E-2</v>
      </c>
      <c r="DE1444">
        <v>0</v>
      </c>
      <c r="DF1444">
        <v>2014</v>
      </c>
      <c r="DG1444">
        <v>7.8299998999999995E-2</v>
      </c>
      <c r="DH1444">
        <v>6.2700003000000004E-2</v>
      </c>
      <c r="DI1444">
        <v>1.5599999999999999E-2</v>
      </c>
      <c r="DJ1444">
        <v>0.15859999999999999</v>
      </c>
      <c r="DK1444">
        <v>0.22129999</v>
      </c>
      <c r="DR1444">
        <v>0</v>
      </c>
      <c r="DS1444">
        <v>0</v>
      </c>
      <c r="DT1444">
        <v>0</v>
      </c>
      <c r="DU1444">
        <v>0</v>
      </c>
      <c r="DV1444">
        <v>3941</v>
      </c>
      <c r="DW1444">
        <v>270395</v>
      </c>
      <c r="DZ1444">
        <v>68.610755999999995</v>
      </c>
      <c r="EA1444">
        <v>1908</v>
      </c>
      <c r="EB1444">
        <v>1435</v>
      </c>
      <c r="EC1444">
        <v>3404</v>
      </c>
      <c r="EF1444">
        <v>30.328398</v>
      </c>
      <c r="EG1444">
        <v>3047</v>
      </c>
      <c r="EN1444">
        <v>30</v>
      </c>
      <c r="EP1444">
        <v>327</v>
      </c>
      <c r="ES1444">
        <v>0</v>
      </c>
      <c r="EV1444">
        <v>10688</v>
      </c>
      <c r="EW1444">
        <v>1</v>
      </c>
      <c r="EX1444">
        <v>1</v>
      </c>
      <c r="FB1444">
        <v>988123</v>
      </c>
      <c r="FI1444">
        <v>933100</v>
      </c>
      <c r="FN1444">
        <v>-70.545000000000002</v>
      </c>
      <c r="FP1444">
        <v>15163.538</v>
      </c>
      <c r="FQ1444">
        <v>22779.713</v>
      </c>
      <c r="FR1444">
        <v>3664.6069000000002</v>
      </c>
      <c r="FW1444">
        <v>41607.858999999997</v>
      </c>
      <c r="FX1444">
        <v>109513.95</v>
      </c>
      <c r="FZ1444">
        <v>735.86199999999997</v>
      </c>
      <c r="GA1444">
        <v>5577.6728999999996</v>
      </c>
      <c r="GB1444">
        <v>6313.5352000000003</v>
      </c>
      <c r="GG1444">
        <v>3780.1421</v>
      </c>
      <c r="GL1444">
        <v>-5063.0122000000001</v>
      </c>
      <c r="GM1444">
        <v>110.712</v>
      </c>
      <c r="GN1444">
        <v>54.055999999999997</v>
      </c>
      <c r="GO1444">
        <v>124.601</v>
      </c>
      <c r="GP1444">
        <v>0.89999998000000003</v>
      </c>
      <c r="GQ1444">
        <v>156317.32999999999</v>
      </c>
      <c r="GR1444">
        <v>-103237.87</v>
      </c>
      <c r="GS1444">
        <v>-92955.141000000003</v>
      </c>
      <c r="GT1444">
        <v>-658.10999000000004</v>
      </c>
      <c r="GW1444">
        <v>-9600.4511999999995</v>
      </c>
      <c r="GZ1444">
        <v>-24.164000000000001</v>
      </c>
      <c r="HA1444">
        <v>-1172.662</v>
      </c>
      <c r="HB1444">
        <v>-751.06403</v>
      </c>
      <c r="HE1444">
        <v>-105161.59</v>
      </c>
      <c r="HG1444">
        <v>933082.13</v>
      </c>
    </row>
    <row r="1445" spans="1:215" x14ac:dyDescent="0.25">
      <c r="A1445">
        <v>103</v>
      </c>
      <c r="B1445" t="s">
        <v>1235</v>
      </c>
      <c r="C1445">
        <v>2014</v>
      </c>
      <c r="F1445">
        <v>1909</v>
      </c>
      <c r="G1445">
        <v>0</v>
      </c>
      <c r="I1445">
        <v>5</v>
      </c>
      <c r="J1445" t="s">
        <v>791</v>
      </c>
      <c r="K1445" t="s">
        <v>792</v>
      </c>
      <c r="L1445" t="s">
        <v>1236</v>
      </c>
      <c r="M1445">
        <v>2</v>
      </c>
      <c r="N1445" t="s">
        <v>625</v>
      </c>
      <c r="O1445">
        <v>1</v>
      </c>
      <c r="P1445" t="s">
        <v>616</v>
      </c>
      <c r="Q1445" t="s">
        <v>713</v>
      </c>
      <c r="R1445">
        <v>1</v>
      </c>
      <c r="T1445" s="60">
        <v>41820</v>
      </c>
      <c r="U1445" s="60">
        <v>41821</v>
      </c>
      <c r="V1445" s="60">
        <v>41821</v>
      </c>
      <c r="W1445" t="s">
        <v>201</v>
      </c>
      <c r="X1445" t="s">
        <v>848</v>
      </c>
      <c r="Y1445" t="s">
        <v>627</v>
      </c>
      <c r="Z1445">
        <v>3.9999999000000001E-2</v>
      </c>
      <c r="AA1445">
        <v>7.9999998000000003E-2</v>
      </c>
      <c r="AB1445">
        <v>1</v>
      </c>
      <c r="AC1445">
        <v>0</v>
      </c>
      <c r="AD1445">
        <v>5</v>
      </c>
      <c r="AE1445">
        <v>1</v>
      </c>
      <c r="AF1445">
        <v>3</v>
      </c>
      <c r="AG1445">
        <v>27</v>
      </c>
      <c r="AI1445" t="s">
        <v>1239</v>
      </c>
      <c r="AO1445">
        <v>1051328</v>
      </c>
      <c r="AP1445">
        <v>947972</v>
      </c>
      <c r="AQ1445">
        <v>-66488</v>
      </c>
      <c r="AR1445">
        <v>0</v>
      </c>
      <c r="AS1445">
        <v>0</v>
      </c>
      <c r="AT1445">
        <v>0</v>
      </c>
      <c r="AU1445">
        <v>1</v>
      </c>
      <c r="AV1445">
        <v>2</v>
      </c>
      <c r="AW1445">
        <v>95762</v>
      </c>
      <c r="AX1445">
        <v>0</v>
      </c>
      <c r="AY1445">
        <v>0.80000000999999998</v>
      </c>
      <c r="AZ1445">
        <v>5</v>
      </c>
      <c r="BA1445">
        <v>1</v>
      </c>
      <c r="BB1445">
        <v>1</v>
      </c>
      <c r="BC1445">
        <v>1</v>
      </c>
      <c r="BE1445">
        <v>0</v>
      </c>
      <c r="BP1445" s="60">
        <v>41820</v>
      </c>
      <c r="BQ1445">
        <v>947972</v>
      </c>
      <c r="BR1445">
        <v>1533603</v>
      </c>
      <c r="BS1445">
        <v>0.61809999000000004</v>
      </c>
      <c r="BT1445">
        <v>585631</v>
      </c>
      <c r="BV1445">
        <v>259740</v>
      </c>
      <c r="BW1445">
        <v>40916</v>
      </c>
      <c r="BX1445">
        <v>0.86019999000000003</v>
      </c>
      <c r="BY1445">
        <v>0</v>
      </c>
      <c r="BZ1445">
        <v>0</v>
      </c>
      <c r="CA1445">
        <v>0</v>
      </c>
      <c r="CS1445">
        <v>0</v>
      </c>
      <c r="CT1445">
        <v>0</v>
      </c>
      <c r="CU1445">
        <v>0</v>
      </c>
      <c r="CV1445">
        <v>0</v>
      </c>
      <c r="CW1445">
        <v>0</v>
      </c>
      <c r="CX1445">
        <v>0</v>
      </c>
      <c r="CY1445">
        <v>0</v>
      </c>
      <c r="CZ1445">
        <v>0</v>
      </c>
      <c r="DA1445">
        <v>0</v>
      </c>
      <c r="DB1445">
        <v>0</v>
      </c>
      <c r="DC1445">
        <v>0</v>
      </c>
      <c r="DD1445">
        <v>0</v>
      </c>
      <c r="DE1445">
        <v>0</v>
      </c>
      <c r="DF1445">
        <v>2015</v>
      </c>
      <c r="DG1445">
        <v>8.5200003999999996E-2</v>
      </c>
      <c r="DH1445">
        <v>6.5099999000000006E-2</v>
      </c>
      <c r="DI1445">
        <v>2.0099999E-2</v>
      </c>
      <c r="DJ1445">
        <v>0.15429999999999999</v>
      </c>
      <c r="DK1445">
        <v>0.21940000000000001</v>
      </c>
      <c r="DR1445">
        <v>0</v>
      </c>
      <c r="DS1445">
        <v>0</v>
      </c>
      <c r="DT1445">
        <v>0</v>
      </c>
      <c r="DU1445">
        <v>0</v>
      </c>
      <c r="DV1445">
        <v>3876</v>
      </c>
      <c r="DW1445">
        <v>273990</v>
      </c>
      <c r="DZ1445">
        <v>70.688857999999996</v>
      </c>
      <c r="EA1445">
        <v>1912</v>
      </c>
      <c r="EB1445">
        <v>1616</v>
      </c>
      <c r="EC1445">
        <v>3529</v>
      </c>
      <c r="EG1445">
        <v>3156</v>
      </c>
      <c r="EN1445">
        <v>34</v>
      </c>
      <c r="EP1445">
        <v>339</v>
      </c>
      <c r="ES1445">
        <v>0</v>
      </c>
      <c r="EV1445">
        <v>10933</v>
      </c>
      <c r="EW1445">
        <v>1</v>
      </c>
      <c r="EX1445">
        <v>0</v>
      </c>
      <c r="FB1445">
        <v>1015617</v>
      </c>
    </row>
    <row r="1446" spans="1:215" x14ac:dyDescent="0.25">
      <c r="A1446">
        <v>104</v>
      </c>
      <c r="B1446" t="s">
        <v>1240</v>
      </c>
      <c r="C1446">
        <v>2001</v>
      </c>
      <c r="F1446">
        <v>1967</v>
      </c>
      <c r="G1446">
        <v>0</v>
      </c>
      <c r="I1446">
        <v>0</v>
      </c>
      <c r="J1446" t="s">
        <v>710</v>
      </c>
      <c r="K1446" t="s">
        <v>711</v>
      </c>
      <c r="L1446" t="s">
        <v>711</v>
      </c>
      <c r="M1446">
        <v>5</v>
      </c>
      <c r="N1446" t="s">
        <v>721</v>
      </c>
      <c r="O1446">
        <v>1</v>
      </c>
      <c r="P1446" t="s">
        <v>616</v>
      </c>
      <c r="Q1446" t="s">
        <v>617</v>
      </c>
      <c r="R1446">
        <v>2</v>
      </c>
      <c r="S1446">
        <v>0</v>
      </c>
      <c r="T1446" s="60">
        <v>37256</v>
      </c>
      <c r="U1446" s="60">
        <v>37256</v>
      </c>
      <c r="V1446" s="60">
        <v>37256</v>
      </c>
      <c r="W1446" t="s">
        <v>201</v>
      </c>
      <c r="X1446" t="s">
        <v>1241</v>
      </c>
      <c r="Y1446" t="s">
        <v>619</v>
      </c>
      <c r="Z1446">
        <v>3.5000000000000003E-2</v>
      </c>
      <c r="AA1446">
        <v>7.9999998000000003E-2</v>
      </c>
      <c r="AB1446">
        <v>1</v>
      </c>
      <c r="AC1446">
        <v>0</v>
      </c>
      <c r="AE1446">
        <v>1</v>
      </c>
      <c r="AF1446">
        <v>1</v>
      </c>
      <c r="AG1446">
        <v>20</v>
      </c>
      <c r="BP1446" s="60">
        <v>37256</v>
      </c>
      <c r="BQ1446">
        <v>8054200</v>
      </c>
      <c r="BR1446">
        <v>9023600</v>
      </c>
      <c r="BS1446">
        <v>0.89300000999999996</v>
      </c>
      <c r="BT1446">
        <v>969400</v>
      </c>
      <c r="BV1446">
        <v>3060800</v>
      </c>
      <c r="BW1446">
        <v>267500</v>
      </c>
      <c r="BX1446">
        <v>1.01</v>
      </c>
      <c r="BY1446">
        <v>0</v>
      </c>
      <c r="BZ1446">
        <v>0</v>
      </c>
      <c r="CA1446">
        <v>0</v>
      </c>
      <c r="CC1446">
        <v>2.9700000000000001E-2</v>
      </c>
      <c r="CE1446">
        <v>4.5500002999999997E-2</v>
      </c>
      <c r="CG1446">
        <v>7.8500002999999999E-2</v>
      </c>
      <c r="CJ1446">
        <v>8.2100004000000004E-2</v>
      </c>
      <c r="CS1446">
        <v>0</v>
      </c>
      <c r="CT1446">
        <v>0</v>
      </c>
      <c r="CU1446">
        <v>0</v>
      </c>
      <c r="CV1446">
        <v>0.29100000999999998</v>
      </c>
      <c r="CW1446">
        <v>0.23300000000000001</v>
      </c>
      <c r="CX1446">
        <v>5.8000002000000002E-2</v>
      </c>
      <c r="CY1446">
        <v>0.52499998000000003</v>
      </c>
      <c r="CZ1446">
        <v>0.52499998000000003</v>
      </c>
      <c r="DA1446">
        <v>0</v>
      </c>
      <c r="DB1446">
        <v>0.18100000999999999</v>
      </c>
      <c r="DC1446">
        <v>3.0000000000000001E-3</v>
      </c>
      <c r="DD1446">
        <v>0</v>
      </c>
      <c r="DE1446">
        <v>0</v>
      </c>
      <c r="DF1446">
        <v>2003</v>
      </c>
      <c r="DR1446">
        <v>0</v>
      </c>
      <c r="DS1446">
        <v>0</v>
      </c>
      <c r="DT1446">
        <v>0</v>
      </c>
      <c r="DU1446">
        <v>0</v>
      </c>
      <c r="DV1446">
        <v>98753</v>
      </c>
      <c r="DZ1446">
        <v>30.994501</v>
      </c>
      <c r="EA1446">
        <v>27819</v>
      </c>
      <c r="EC1446">
        <v>23132</v>
      </c>
      <c r="EF1446">
        <v>13.351948</v>
      </c>
      <c r="EG1446">
        <v>23132</v>
      </c>
      <c r="ES1446">
        <v>0</v>
      </c>
      <c r="EV1446">
        <v>149704</v>
      </c>
      <c r="EW1446">
        <v>1</v>
      </c>
      <c r="EX1446">
        <v>1</v>
      </c>
      <c r="FB1446">
        <v>846549.75</v>
      </c>
      <c r="FP1446">
        <v>208517.28</v>
      </c>
      <c r="FQ1446">
        <v>270644.94</v>
      </c>
      <c r="FW1446">
        <v>479162.22</v>
      </c>
      <c r="FX1446">
        <v>-209795.56</v>
      </c>
      <c r="GB1446">
        <v>444969.03</v>
      </c>
      <c r="GL1446">
        <v>-5233.7758999999996</v>
      </c>
      <c r="GM1446">
        <v>125146.63</v>
      </c>
      <c r="GN1446">
        <v>-116597.3</v>
      </c>
      <c r="GP1446">
        <v>1766.1880000000001</v>
      </c>
      <c r="GQ1446">
        <v>719417.44</v>
      </c>
      <c r="GR1446">
        <v>-308857.25</v>
      </c>
      <c r="GS1446">
        <v>-246881.14</v>
      </c>
      <c r="GZ1446">
        <v>-61976.125</v>
      </c>
      <c r="HB1446">
        <v>-8135.1630999999998</v>
      </c>
      <c r="HD1446">
        <v>-243.34200000000001</v>
      </c>
      <c r="HE1446">
        <v>-317235.75</v>
      </c>
      <c r="HG1446">
        <v>8610645</v>
      </c>
    </row>
    <row r="1447" spans="1:215" x14ac:dyDescent="0.25">
      <c r="A1447">
        <v>104</v>
      </c>
      <c r="B1447" t="s">
        <v>1240</v>
      </c>
      <c r="C1447">
        <v>2002</v>
      </c>
      <c r="F1447">
        <v>1967</v>
      </c>
      <c r="G1447">
        <v>0</v>
      </c>
      <c r="I1447">
        <v>0</v>
      </c>
      <c r="J1447" t="s">
        <v>710</v>
      </c>
      <c r="K1447" t="s">
        <v>711</v>
      </c>
      <c r="L1447" t="s">
        <v>711</v>
      </c>
      <c r="M1447">
        <v>5</v>
      </c>
      <c r="N1447" t="s">
        <v>721</v>
      </c>
      <c r="O1447">
        <v>1</v>
      </c>
      <c r="P1447" t="s">
        <v>616</v>
      </c>
      <c r="Q1447" t="s">
        <v>617</v>
      </c>
      <c r="R1447">
        <v>2</v>
      </c>
      <c r="S1447">
        <v>0</v>
      </c>
      <c r="T1447" s="60">
        <v>37621</v>
      </c>
      <c r="U1447" s="60">
        <v>37621</v>
      </c>
      <c r="V1447" s="60">
        <v>37621</v>
      </c>
      <c r="W1447" t="s">
        <v>201</v>
      </c>
      <c r="X1447" t="s">
        <v>1241</v>
      </c>
      <c r="Y1447" t="s">
        <v>619</v>
      </c>
      <c r="Z1447">
        <v>3.5000000000000003E-2</v>
      </c>
      <c r="AA1447">
        <v>7.9999998000000003E-2</v>
      </c>
      <c r="AB1447">
        <v>1</v>
      </c>
      <c r="AC1447">
        <v>0</v>
      </c>
      <c r="AE1447">
        <v>1</v>
      </c>
      <c r="AF1447">
        <v>1</v>
      </c>
      <c r="AG1447">
        <v>20</v>
      </c>
      <c r="BP1447" s="60">
        <v>37621</v>
      </c>
      <c r="BQ1447">
        <v>8779300</v>
      </c>
      <c r="BR1447">
        <v>9898400</v>
      </c>
      <c r="BS1447">
        <v>0.88699996000000003</v>
      </c>
      <c r="BT1447">
        <v>1119100</v>
      </c>
      <c r="BV1447">
        <v>3284900</v>
      </c>
      <c r="BW1447">
        <v>289300</v>
      </c>
      <c r="BX1447">
        <v>1.01</v>
      </c>
      <c r="BY1447">
        <v>0</v>
      </c>
      <c r="BZ1447">
        <v>0</v>
      </c>
      <c r="CA1447">
        <v>0</v>
      </c>
      <c r="CC1447">
        <v>1.6000001E-2</v>
      </c>
      <c r="CE1447">
        <v>4.5999999999999999E-2</v>
      </c>
      <c r="CG1447">
        <v>5.3000002999999997E-2</v>
      </c>
      <c r="CJ1447">
        <v>7.2999998999999996E-2</v>
      </c>
      <c r="CS1447">
        <v>0</v>
      </c>
      <c r="CT1447">
        <v>0</v>
      </c>
      <c r="CU1447">
        <v>0</v>
      </c>
      <c r="CV1447">
        <v>0.36000000999999998</v>
      </c>
      <c r="CW1447">
        <v>0.27599998999999997</v>
      </c>
      <c r="CX1447">
        <v>8.3999999000000006E-2</v>
      </c>
      <c r="CY1447">
        <v>0.47599997999999999</v>
      </c>
      <c r="CZ1447">
        <v>0.47599997999999999</v>
      </c>
      <c r="DA1447">
        <v>0</v>
      </c>
      <c r="DB1447">
        <v>0.161</v>
      </c>
      <c r="DC1447">
        <v>3.0000000000000001E-3</v>
      </c>
      <c r="DD1447">
        <v>0</v>
      </c>
      <c r="DE1447">
        <v>0</v>
      </c>
      <c r="DF1447">
        <v>2004</v>
      </c>
      <c r="DR1447">
        <v>0</v>
      </c>
      <c r="DS1447">
        <v>0</v>
      </c>
      <c r="DT1447">
        <v>0</v>
      </c>
      <c r="DU1447">
        <v>0</v>
      </c>
      <c r="DV1447">
        <v>101415</v>
      </c>
      <c r="DZ1447">
        <v>32.390670999999998</v>
      </c>
      <c r="EA1447">
        <v>29194</v>
      </c>
      <c r="EC1447">
        <v>24862</v>
      </c>
      <c r="EF1447">
        <v>11.007199</v>
      </c>
      <c r="EG1447">
        <v>24862</v>
      </c>
      <c r="ES1447">
        <v>0</v>
      </c>
      <c r="EV1447">
        <v>155471</v>
      </c>
      <c r="EW1447">
        <v>1</v>
      </c>
      <c r="EX1447">
        <v>1</v>
      </c>
      <c r="FB1447">
        <v>954931.31</v>
      </c>
      <c r="FP1447">
        <v>224387.81</v>
      </c>
      <c r="FQ1447">
        <v>291313.31</v>
      </c>
      <c r="FW1447">
        <v>515701.13</v>
      </c>
      <c r="FX1447">
        <v>-288549.28000000003</v>
      </c>
      <c r="GB1447">
        <v>397826.06</v>
      </c>
      <c r="GL1447">
        <v>-6744.6527999999998</v>
      </c>
      <c r="GM1447">
        <v>61105.464999999997</v>
      </c>
      <c r="GN1447">
        <v>-53058.574000000001</v>
      </c>
      <c r="GP1447">
        <v>1765.8910000000001</v>
      </c>
      <c r="GQ1447">
        <v>628046</v>
      </c>
      <c r="GR1447">
        <v>-273661</v>
      </c>
      <c r="GS1447">
        <v>-273661</v>
      </c>
      <c r="HA1447">
        <v>-54517.832000000002</v>
      </c>
      <c r="HB1447">
        <v>-8379.3817999999992</v>
      </c>
      <c r="HD1447">
        <v>-233.155</v>
      </c>
      <c r="HE1447">
        <v>-336791.34</v>
      </c>
      <c r="HG1447">
        <v>8901899</v>
      </c>
    </row>
    <row r="1448" spans="1:215" x14ac:dyDescent="0.25">
      <c r="A1448">
        <v>104</v>
      </c>
      <c r="B1448" t="s">
        <v>1240</v>
      </c>
      <c r="C1448">
        <v>2003</v>
      </c>
      <c r="F1448">
        <v>1967</v>
      </c>
      <c r="G1448">
        <v>0</v>
      </c>
      <c r="I1448">
        <v>0</v>
      </c>
      <c r="J1448" t="s">
        <v>710</v>
      </c>
      <c r="K1448" t="s">
        <v>711</v>
      </c>
      <c r="L1448" t="s">
        <v>711</v>
      </c>
      <c r="M1448">
        <v>5</v>
      </c>
      <c r="N1448" t="s">
        <v>721</v>
      </c>
      <c r="O1448">
        <v>1</v>
      </c>
      <c r="P1448" t="s">
        <v>616</v>
      </c>
      <c r="Q1448" t="s">
        <v>617</v>
      </c>
      <c r="R1448">
        <v>2</v>
      </c>
      <c r="S1448">
        <v>0</v>
      </c>
      <c r="T1448" s="60">
        <v>37986</v>
      </c>
      <c r="U1448" s="60">
        <v>37986</v>
      </c>
      <c r="V1448" s="60">
        <v>37986</v>
      </c>
      <c r="W1448" t="s">
        <v>201</v>
      </c>
      <c r="X1448" t="s">
        <v>1241</v>
      </c>
      <c r="Y1448" t="s">
        <v>619</v>
      </c>
      <c r="Z1448">
        <v>3.5000000000000003E-2</v>
      </c>
      <c r="AA1448">
        <v>7.9999998000000003E-2</v>
      </c>
      <c r="AB1448">
        <v>1</v>
      </c>
      <c r="AC1448">
        <v>0</v>
      </c>
      <c r="AE1448">
        <v>1</v>
      </c>
      <c r="AF1448">
        <v>1</v>
      </c>
      <c r="AG1448">
        <v>20</v>
      </c>
      <c r="BP1448" s="60">
        <v>37986</v>
      </c>
      <c r="BQ1448">
        <v>9788900</v>
      </c>
      <c r="BR1448">
        <v>10813500</v>
      </c>
      <c r="BS1448">
        <v>0.90499996999999999</v>
      </c>
      <c r="BT1448">
        <v>1024600</v>
      </c>
      <c r="BV1448">
        <v>3440900</v>
      </c>
      <c r="BW1448">
        <v>313100</v>
      </c>
      <c r="BX1448">
        <v>1.01</v>
      </c>
      <c r="BY1448">
        <v>0</v>
      </c>
      <c r="BZ1448">
        <v>0</v>
      </c>
      <c r="CA1448">
        <v>0</v>
      </c>
      <c r="CC1448">
        <v>0.20200001000000001</v>
      </c>
      <c r="CE1448">
        <v>7.9000003999999999E-2</v>
      </c>
      <c r="CG1448">
        <v>6.8999998000000007E-2</v>
      </c>
      <c r="CH1448">
        <v>8.6000003000000005E-2</v>
      </c>
      <c r="CJ1448">
        <v>8.1000000000000003E-2</v>
      </c>
      <c r="CS1448">
        <v>0</v>
      </c>
      <c r="CT1448">
        <v>0</v>
      </c>
      <c r="CU1448">
        <v>0</v>
      </c>
      <c r="CV1448">
        <v>0.495</v>
      </c>
      <c r="CW1448">
        <v>0.36200001999999998</v>
      </c>
      <c r="CX1448">
        <v>0.13300000000000001</v>
      </c>
      <c r="CY1448">
        <v>0.442</v>
      </c>
      <c r="CZ1448">
        <v>0.442</v>
      </c>
      <c r="DA1448">
        <v>0</v>
      </c>
      <c r="DB1448">
        <v>5.6999995999999997E-2</v>
      </c>
      <c r="DC1448">
        <v>6.0000000000000001E-3</v>
      </c>
      <c r="DD1448">
        <v>0</v>
      </c>
      <c r="DE1448">
        <v>0</v>
      </c>
      <c r="DF1448">
        <v>2005</v>
      </c>
      <c r="DR1448">
        <v>0</v>
      </c>
      <c r="DS1448">
        <v>0</v>
      </c>
      <c r="DT1448">
        <v>0</v>
      </c>
      <c r="DU1448">
        <v>0</v>
      </c>
      <c r="DV1448">
        <v>103012</v>
      </c>
      <c r="DZ1448">
        <v>33.402904999999997</v>
      </c>
      <c r="EA1448">
        <v>30198</v>
      </c>
      <c r="EC1448">
        <v>26420</v>
      </c>
      <c r="EF1448">
        <v>11.712438000000001</v>
      </c>
      <c r="EG1448">
        <v>26420</v>
      </c>
      <c r="ES1448">
        <v>0</v>
      </c>
      <c r="EV1448">
        <v>159630</v>
      </c>
      <c r="EW1448">
        <v>1</v>
      </c>
      <c r="EX1448">
        <v>1</v>
      </c>
      <c r="FB1448">
        <v>1056041.6000000001</v>
      </c>
      <c r="FP1448">
        <v>235662.73</v>
      </c>
      <c r="FQ1448">
        <v>315637.69</v>
      </c>
      <c r="FW1448">
        <v>551300.43999999994</v>
      </c>
      <c r="FX1448">
        <v>1458278.6</v>
      </c>
      <c r="GB1448">
        <v>336444.84</v>
      </c>
      <c r="GL1448">
        <v>-8877.4629000000004</v>
      </c>
      <c r="GM1448">
        <v>42293.870999999999</v>
      </c>
      <c r="GN1448">
        <v>-34974.608999999997</v>
      </c>
      <c r="GP1448">
        <v>1827.396</v>
      </c>
      <c r="GQ1448">
        <v>2346293</v>
      </c>
      <c r="GR1448">
        <v>-309442.59000000003</v>
      </c>
      <c r="GS1448">
        <v>-309355.90999999997</v>
      </c>
      <c r="GZ1448">
        <v>-86.691001999999997</v>
      </c>
      <c r="HA1448">
        <v>-56998.093999999997</v>
      </c>
      <c r="HB1448">
        <v>-9831.6005999999998</v>
      </c>
      <c r="HD1448">
        <v>-250.24600000000001</v>
      </c>
      <c r="HE1448">
        <v>-376522.75</v>
      </c>
      <c r="HG1448">
        <v>10871670</v>
      </c>
    </row>
    <row r="1449" spans="1:215" x14ac:dyDescent="0.25">
      <c r="A1449">
        <v>104</v>
      </c>
      <c r="B1449" t="s">
        <v>1240</v>
      </c>
      <c r="C1449">
        <v>2004</v>
      </c>
      <c r="F1449">
        <v>1967</v>
      </c>
      <c r="G1449">
        <v>0</v>
      </c>
      <c r="I1449">
        <v>0</v>
      </c>
      <c r="J1449" t="s">
        <v>710</v>
      </c>
      <c r="K1449" t="s">
        <v>711</v>
      </c>
      <c r="L1449" t="s">
        <v>711</v>
      </c>
      <c r="M1449">
        <v>5</v>
      </c>
      <c r="N1449" t="s">
        <v>721</v>
      </c>
      <c r="O1449">
        <v>1</v>
      </c>
      <c r="P1449" t="s">
        <v>616</v>
      </c>
      <c r="Q1449" t="s">
        <v>617</v>
      </c>
      <c r="R1449">
        <v>2</v>
      </c>
      <c r="S1449">
        <v>0</v>
      </c>
      <c r="T1449" s="60">
        <v>38352</v>
      </c>
      <c r="U1449" s="60">
        <v>38352</v>
      </c>
      <c r="V1449" s="60">
        <v>38352</v>
      </c>
      <c r="W1449" t="s">
        <v>201</v>
      </c>
      <c r="X1449" t="s">
        <v>1241</v>
      </c>
      <c r="Y1449" t="s">
        <v>619</v>
      </c>
      <c r="Z1449">
        <v>3.5000000000000003E-2</v>
      </c>
      <c r="AA1449">
        <v>7.9999998000000003E-2</v>
      </c>
      <c r="AB1449">
        <v>1</v>
      </c>
      <c r="AC1449">
        <v>0</v>
      </c>
      <c r="AE1449">
        <v>1</v>
      </c>
      <c r="AF1449">
        <v>1</v>
      </c>
      <c r="AG1449">
        <v>20</v>
      </c>
      <c r="BP1449" s="60">
        <v>38352</v>
      </c>
      <c r="BQ1449">
        <v>10755900</v>
      </c>
      <c r="BR1449">
        <v>11825100</v>
      </c>
      <c r="BS1449">
        <v>0.91000002999999996</v>
      </c>
      <c r="BT1449">
        <v>1069200</v>
      </c>
      <c r="BV1449">
        <v>3622000</v>
      </c>
      <c r="BW1449">
        <v>336200</v>
      </c>
      <c r="BX1449">
        <v>1.01</v>
      </c>
      <c r="BY1449">
        <v>0</v>
      </c>
      <c r="BZ1449">
        <v>0</v>
      </c>
      <c r="CA1449">
        <v>0</v>
      </c>
      <c r="CC1449">
        <v>0.12800001</v>
      </c>
      <c r="CE1449">
        <v>0.11300001</v>
      </c>
      <c r="CG1449">
        <v>9.1999999999999998E-2</v>
      </c>
      <c r="CJ1449">
        <v>9.6000001000000001E-2</v>
      </c>
      <c r="CS1449">
        <v>0</v>
      </c>
      <c r="CT1449">
        <v>0</v>
      </c>
      <c r="CU1449">
        <v>0</v>
      </c>
      <c r="CV1449">
        <v>0.52599996000000004</v>
      </c>
      <c r="CW1449">
        <v>0.35699998999999999</v>
      </c>
      <c r="CX1449">
        <v>0.16900000000000001</v>
      </c>
      <c r="CY1449">
        <v>0.42200001999999998</v>
      </c>
      <c r="CZ1449">
        <v>0.42200001999999998</v>
      </c>
      <c r="DA1449">
        <v>0</v>
      </c>
      <c r="DB1449">
        <v>5.0999998999999997E-2</v>
      </c>
      <c r="DC1449">
        <v>1E-3</v>
      </c>
      <c r="DD1449">
        <v>0</v>
      </c>
      <c r="DE1449">
        <v>0</v>
      </c>
      <c r="DF1449">
        <v>2006</v>
      </c>
      <c r="DG1449">
        <v>0.13231393999999999</v>
      </c>
      <c r="DH1449">
        <v>6.9013937999999997E-2</v>
      </c>
      <c r="DI1449">
        <v>6.3299998999999996E-2</v>
      </c>
      <c r="DJ1449">
        <v>8.8299997000000005E-2</v>
      </c>
      <c r="DK1449">
        <v>0.15731394000000001</v>
      </c>
      <c r="DR1449">
        <v>1</v>
      </c>
      <c r="DS1449">
        <v>1</v>
      </c>
      <c r="DT1449">
        <v>0</v>
      </c>
      <c r="DU1449">
        <v>0</v>
      </c>
      <c r="DV1449">
        <v>104545</v>
      </c>
      <c r="DZ1449">
        <v>34.645367</v>
      </c>
      <c r="EA1449">
        <v>31177</v>
      </c>
      <c r="EC1449">
        <v>28496</v>
      </c>
      <c r="EF1449">
        <v>12.038836</v>
      </c>
      <c r="EG1449">
        <v>28496</v>
      </c>
      <c r="ES1449">
        <v>0</v>
      </c>
      <c r="EV1449">
        <v>164218</v>
      </c>
      <c r="EW1449">
        <v>1</v>
      </c>
      <c r="EX1449">
        <v>1</v>
      </c>
      <c r="FB1449">
        <v>1188704.3</v>
      </c>
      <c r="FP1449">
        <v>249968.48</v>
      </c>
      <c r="FQ1449">
        <v>338116.66</v>
      </c>
      <c r="FW1449">
        <v>588085.13</v>
      </c>
      <c r="FX1449">
        <v>1054881.1000000001</v>
      </c>
      <c r="GB1449">
        <v>337505.44</v>
      </c>
      <c r="GL1449">
        <v>-13316.905000000001</v>
      </c>
      <c r="GM1449">
        <v>31816.796999999999</v>
      </c>
      <c r="GN1449">
        <v>-26465.576000000001</v>
      </c>
      <c r="GP1449">
        <v>1760.962</v>
      </c>
      <c r="GQ1449">
        <v>1974267</v>
      </c>
      <c r="GR1449">
        <v>-343058.69</v>
      </c>
      <c r="GS1449">
        <v>-343058.69</v>
      </c>
      <c r="HA1449">
        <v>-59151.125</v>
      </c>
      <c r="HB1449">
        <v>-12223.084999999999</v>
      </c>
      <c r="HD1449">
        <v>-307.66800000000001</v>
      </c>
      <c r="HE1449">
        <v>-414740.59</v>
      </c>
      <c r="HG1449">
        <v>12431196</v>
      </c>
    </row>
    <row r="1450" spans="1:215" x14ac:dyDescent="0.25">
      <c r="A1450">
        <v>104</v>
      </c>
      <c r="B1450" t="s">
        <v>1240</v>
      </c>
      <c r="C1450">
        <v>2005</v>
      </c>
      <c r="F1450">
        <v>1967</v>
      </c>
      <c r="G1450">
        <v>0</v>
      </c>
      <c r="I1450">
        <v>0</v>
      </c>
      <c r="J1450" t="s">
        <v>710</v>
      </c>
      <c r="K1450" t="s">
        <v>711</v>
      </c>
      <c r="L1450" t="s">
        <v>711</v>
      </c>
      <c r="M1450">
        <v>5</v>
      </c>
      <c r="N1450" t="s">
        <v>721</v>
      </c>
      <c r="O1450">
        <v>1</v>
      </c>
      <c r="P1450" t="s">
        <v>616</v>
      </c>
      <c r="Q1450" t="s">
        <v>617</v>
      </c>
      <c r="R1450">
        <v>2</v>
      </c>
      <c r="S1450">
        <v>0</v>
      </c>
      <c r="T1450" s="60">
        <v>38717</v>
      </c>
      <c r="U1450" s="60">
        <v>38717</v>
      </c>
      <c r="V1450" s="60">
        <v>38717</v>
      </c>
      <c r="W1450" t="s">
        <v>201</v>
      </c>
      <c r="X1450" t="s">
        <v>1242</v>
      </c>
      <c r="Y1450" t="s">
        <v>619</v>
      </c>
      <c r="Z1450">
        <v>3.5000000000000003E-2</v>
      </c>
      <c r="AA1450">
        <v>7.9999998000000003E-2</v>
      </c>
      <c r="AB1450">
        <v>1</v>
      </c>
      <c r="AC1450">
        <v>0</v>
      </c>
      <c r="AE1450">
        <v>1</v>
      </c>
      <c r="AF1450">
        <v>1</v>
      </c>
      <c r="AG1450">
        <v>20</v>
      </c>
      <c r="BP1450" s="60">
        <v>38717</v>
      </c>
      <c r="BQ1450">
        <v>11767500</v>
      </c>
      <c r="BR1450">
        <v>12872100</v>
      </c>
      <c r="BS1450">
        <v>0.91400002999999996</v>
      </c>
      <c r="BT1450">
        <v>1104600</v>
      </c>
      <c r="BV1450">
        <v>3777400</v>
      </c>
      <c r="BW1450">
        <v>340100</v>
      </c>
      <c r="BX1450">
        <v>1.01</v>
      </c>
      <c r="BY1450">
        <v>0</v>
      </c>
      <c r="BZ1450">
        <v>0</v>
      </c>
      <c r="CA1450">
        <v>0</v>
      </c>
      <c r="CC1450">
        <v>7.2999998999999996E-2</v>
      </c>
      <c r="CE1450">
        <v>0.13300000000000001</v>
      </c>
      <c r="CG1450">
        <v>8.6999996999999996E-2</v>
      </c>
      <c r="CJ1450">
        <v>8.1999995000000006E-2</v>
      </c>
      <c r="CS1450">
        <v>0</v>
      </c>
      <c r="CT1450">
        <v>0</v>
      </c>
      <c r="CU1450">
        <v>0</v>
      </c>
      <c r="CV1450">
        <v>0.51300000999999995</v>
      </c>
      <c r="CW1450">
        <v>0.34299998999999998</v>
      </c>
      <c r="CX1450">
        <v>0.17</v>
      </c>
      <c r="CY1450">
        <v>0.39900002000000001</v>
      </c>
      <c r="CZ1450">
        <v>0.30599999</v>
      </c>
      <c r="DA1450">
        <v>0</v>
      </c>
      <c r="DB1450">
        <v>5.0999998999999997E-2</v>
      </c>
      <c r="DC1450">
        <v>2.1000000000000001E-2</v>
      </c>
      <c r="DD1450">
        <v>1.6000001E-2</v>
      </c>
      <c r="DE1450">
        <v>0</v>
      </c>
      <c r="DF1450">
        <v>2007</v>
      </c>
      <c r="DG1450">
        <v>0.13147323999999999</v>
      </c>
      <c r="DH1450">
        <v>6.8673245999999993E-2</v>
      </c>
      <c r="DI1450">
        <v>6.2800005000000006E-2</v>
      </c>
      <c r="DJ1450">
        <v>9.4099998000000004E-2</v>
      </c>
      <c r="DK1450">
        <v>0.16277325000000001</v>
      </c>
      <c r="DR1450">
        <v>1</v>
      </c>
      <c r="DS1450">
        <v>1</v>
      </c>
      <c r="DT1450">
        <v>0</v>
      </c>
      <c r="DU1450">
        <v>0</v>
      </c>
      <c r="DV1450">
        <v>107212</v>
      </c>
      <c r="DZ1450">
        <v>35.232998000000002</v>
      </c>
      <c r="EA1450">
        <v>34975</v>
      </c>
      <c r="EC1450">
        <v>30347</v>
      </c>
      <c r="EF1450">
        <v>12.716656</v>
      </c>
      <c r="EG1450">
        <v>30347</v>
      </c>
      <c r="ES1450">
        <v>0</v>
      </c>
      <c r="EV1450">
        <v>172534</v>
      </c>
      <c r="EW1450">
        <v>1</v>
      </c>
      <c r="EX1450">
        <v>1</v>
      </c>
      <c r="FB1450">
        <v>1331224.6000000001</v>
      </c>
      <c r="FP1450">
        <v>259406.31</v>
      </c>
      <c r="FQ1450">
        <v>343108.53</v>
      </c>
      <c r="FW1450">
        <v>602514.81000000006</v>
      </c>
      <c r="FX1450">
        <v>555307.81000000006</v>
      </c>
      <c r="GB1450">
        <v>353135.84</v>
      </c>
      <c r="GL1450">
        <v>-14376.67</v>
      </c>
      <c r="GM1450">
        <v>76480.914000000004</v>
      </c>
      <c r="GN1450">
        <v>-69910.101999999999</v>
      </c>
      <c r="GP1450">
        <v>2040.623</v>
      </c>
      <c r="GQ1450">
        <v>1505193.3</v>
      </c>
      <c r="GR1450">
        <v>-385912.34</v>
      </c>
      <c r="GS1450">
        <v>-385912.34</v>
      </c>
      <c r="HA1450">
        <v>-63902.398000000001</v>
      </c>
      <c r="HB1450">
        <v>-11731.183999999999</v>
      </c>
      <c r="HD1450">
        <v>-398.79901000000001</v>
      </c>
      <c r="HE1450">
        <v>-461944.75</v>
      </c>
      <c r="HG1450">
        <v>13474445</v>
      </c>
    </row>
    <row r="1451" spans="1:215" x14ac:dyDescent="0.25">
      <c r="A1451">
        <v>104</v>
      </c>
      <c r="B1451" t="s">
        <v>1240</v>
      </c>
      <c r="C1451">
        <v>2006</v>
      </c>
      <c r="F1451">
        <v>1967</v>
      </c>
      <c r="G1451">
        <v>0</v>
      </c>
      <c r="I1451">
        <v>0</v>
      </c>
      <c r="J1451" t="s">
        <v>710</v>
      </c>
      <c r="K1451" t="s">
        <v>711</v>
      </c>
      <c r="L1451" t="s">
        <v>711</v>
      </c>
      <c r="M1451">
        <v>5</v>
      </c>
      <c r="N1451" t="s">
        <v>721</v>
      </c>
      <c r="O1451">
        <v>1</v>
      </c>
      <c r="P1451" t="s">
        <v>616</v>
      </c>
      <c r="Q1451" t="s">
        <v>617</v>
      </c>
      <c r="R1451">
        <v>2</v>
      </c>
      <c r="S1451">
        <v>0</v>
      </c>
      <c r="T1451" s="60">
        <v>39082</v>
      </c>
      <c r="U1451" s="60">
        <v>39082</v>
      </c>
      <c r="V1451" s="60">
        <v>39082</v>
      </c>
      <c r="W1451" t="s">
        <v>201</v>
      </c>
      <c r="X1451" t="s">
        <v>1243</v>
      </c>
      <c r="Y1451" t="s">
        <v>627</v>
      </c>
      <c r="Z1451">
        <v>3.5000000000000003E-2</v>
      </c>
      <c r="AA1451">
        <v>7.9999998000000003E-2</v>
      </c>
      <c r="AB1451">
        <v>1</v>
      </c>
      <c r="AC1451">
        <v>0</v>
      </c>
      <c r="AD1451">
        <v>10</v>
      </c>
      <c r="AE1451">
        <v>1</v>
      </c>
      <c r="AF1451">
        <v>3</v>
      </c>
      <c r="AG1451">
        <v>15</v>
      </c>
      <c r="BP1451" s="60">
        <v>39082</v>
      </c>
      <c r="BQ1451">
        <v>13229800</v>
      </c>
      <c r="BR1451">
        <v>14035200</v>
      </c>
      <c r="BS1451">
        <v>0.94300002000000005</v>
      </c>
      <c r="BT1451">
        <v>805400</v>
      </c>
      <c r="BV1451">
        <v>4054300</v>
      </c>
      <c r="BW1451">
        <v>364000</v>
      </c>
      <c r="BX1451">
        <v>1.05</v>
      </c>
      <c r="BY1451">
        <v>0</v>
      </c>
      <c r="BZ1451">
        <v>0</v>
      </c>
      <c r="CA1451">
        <v>0</v>
      </c>
      <c r="CC1451">
        <v>0.14000000000000001</v>
      </c>
      <c r="CE1451">
        <v>0.11399999</v>
      </c>
      <c r="CG1451">
        <v>0.11</v>
      </c>
      <c r="CJ1451">
        <v>9.3999997000000002E-2</v>
      </c>
      <c r="CS1451">
        <v>0</v>
      </c>
      <c r="CT1451">
        <v>0</v>
      </c>
      <c r="CU1451">
        <v>0</v>
      </c>
      <c r="CV1451">
        <v>0.55000000999999998</v>
      </c>
      <c r="CW1451">
        <v>0.31999999000000001</v>
      </c>
      <c r="CX1451">
        <v>0.23</v>
      </c>
      <c r="CY1451">
        <v>0.34499999999999997</v>
      </c>
      <c r="CZ1451">
        <v>0.20999999</v>
      </c>
      <c r="DA1451">
        <v>0</v>
      </c>
      <c r="DB1451">
        <v>5.1999996999999999E-2</v>
      </c>
      <c r="DC1451">
        <v>5.0000000000000001E-3</v>
      </c>
      <c r="DD1451">
        <v>4.7999997000000003E-2</v>
      </c>
      <c r="DE1451">
        <v>0</v>
      </c>
      <c r="DF1451">
        <v>2008</v>
      </c>
      <c r="DG1451">
        <v>0.13911344</v>
      </c>
      <c r="DH1451">
        <v>6.8613439999999998E-2</v>
      </c>
      <c r="DI1451">
        <v>7.0500001000000007E-2</v>
      </c>
      <c r="DJ1451">
        <v>9.0400003000000007E-2</v>
      </c>
      <c r="DK1451">
        <v>0.15901345</v>
      </c>
      <c r="DR1451">
        <v>1</v>
      </c>
      <c r="DS1451">
        <v>1</v>
      </c>
      <c r="DT1451">
        <v>0</v>
      </c>
      <c r="DU1451">
        <v>0</v>
      </c>
      <c r="DV1451">
        <v>110791</v>
      </c>
      <c r="DZ1451">
        <v>36.594127999999998</v>
      </c>
      <c r="EA1451">
        <v>39781</v>
      </c>
      <c r="EC1451">
        <v>32440</v>
      </c>
      <c r="EF1451">
        <v>13.271687</v>
      </c>
      <c r="EG1451">
        <v>32440</v>
      </c>
      <c r="ES1451">
        <v>0</v>
      </c>
      <c r="EV1451">
        <v>183012</v>
      </c>
      <c r="EW1451">
        <v>1</v>
      </c>
      <c r="EX1451">
        <v>1</v>
      </c>
      <c r="FB1451">
        <v>1490845.6</v>
      </c>
      <c r="FP1451">
        <v>278179.46999999997</v>
      </c>
      <c r="FQ1451">
        <v>382318.03</v>
      </c>
      <c r="FW1451">
        <v>660497.5</v>
      </c>
      <c r="FX1451">
        <v>1524821.4</v>
      </c>
      <c r="GB1451">
        <v>364247.38</v>
      </c>
      <c r="GL1451">
        <v>-20930.407999999999</v>
      </c>
      <c r="GM1451">
        <v>99224.093999999997</v>
      </c>
      <c r="GN1451">
        <v>-93803.218999999997</v>
      </c>
      <c r="GP1451">
        <v>1061.7439999999999</v>
      </c>
      <c r="GQ1451">
        <v>2535118.5</v>
      </c>
      <c r="GR1451">
        <v>-430533.5</v>
      </c>
      <c r="GS1451">
        <v>-427970.69</v>
      </c>
      <c r="GZ1451">
        <v>-2562.8081000000002</v>
      </c>
      <c r="HA1451">
        <v>-64792.52</v>
      </c>
      <c r="HB1451">
        <v>-11100.215</v>
      </c>
      <c r="HD1451">
        <v>-505.04599000000002</v>
      </c>
      <c r="HE1451">
        <v>-506931.28</v>
      </c>
      <c r="HG1451">
        <v>15502632</v>
      </c>
    </row>
    <row r="1452" spans="1:215" x14ac:dyDescent="0.25">
      <c r="A1452">
        <v>104</v>
      </c>
      <c r="B1452" t="s">
        <v>1240</v>
      </c>
      <c r="C1452">
        <v>2007</v>
      </c>
      <c r="F1452">
        <v>1967</v>
      </c>
      <c r="G1452">
        <v>0</v>
      </c>
      <c r="I1452">
        <v>0</v>
      </c>
      <c r="J1452" t="s">
        <v>710</v>
      </c>
      <c r="K1452" t="s">
        <v>711</v>
      </c>
      <c r="L1452" t="s">
        <v>711</v>
      </c>
      <c r="M1452">
        <v>5</v>
      </c>
      <c r="N1452" t="s">
        <v>721</v>
      </c>
      <c r="O1452">
        <v>1</v>
      </c>
      <c r="P1452" t="s">
        <v>616</v>
      </c>
      <c r="Q1452" t="s">
        <v>617</v>
      </c>
      <c r="R1452">
        <v>2</v>
      </c>
      <c r="S1452">
        <v>0</v>
      </c>
      <c r="T1452" s="60">
        <v>39447</v>
      </c>
      <c r="U1452" s="60">
        <v>39447</v>
      </c>
      <c r="V1452" s="60">
        <v>39447</v>
      </c>
      <c r="W1452" t="s">
        <v>201</v>
      </c>
      <c r="X1452" t="s">
        <v>1243</v>
      </c>
      <c r="Y1452" t="s">
        <v>627</v>
      </c>
      <c r="Z1452">
        <v>3.5000000000000003E-2</v>
      </c>
      <c r="AA1452">
        <v>7.9999998000000003E-2</v>
      </c>
      <c r="AB1452">
        <v>1</v>
      </c>
      <c r="AC1452">
        <v>0</v>
      </c>
      <c r="AD1452">
        <v>10</v>
      </c>
      <c r="AE1452">
        <v>1</v>
      </c>
      <c r="AF1452">
        <v>3</v>
      </c>
      <c r="AG1452">
        <v>15</v>
      </c>
      <c r="BP1452" s="60">
        <v>39447</v>
      </c>
      <c r="BQ1452">
        <v>14483000</v>
      </c>
      <c r="BR1452">
        <v>15364500</v>
      </c>
      <c r="BS1452">
        <v>0.94300002000000005</v>
      </c>
      <c r="BT1452">
        <v>881500</v>
      </c>
      <c r="BV1452">
        <v>4420500</v>
      </c>
      <c r="BW1452">
        <v>423200</v>
      </c>
      <c r="BX1452">
        <v>1.02</v>
      </c>
      <c r="BY1452">
        <v>0</v>
      </c>
      <c r="BZ1452">
        <v>0</v>
      </c>
      <c r="CA1452">
        <v>0</v>
      </c>
      <c r="CC1452">
        <v>8.1000000000000003E-2</v>
      </c>
      <c r="CE1452">
        <v>9.8000005000000001E-2</v>
      </c>
      <c r="CG1452">
        <v>0.124</v>
      </c>
      <c r="CJ1452">
        <v>8.7999999999999995E-2</v>
      </c>
      <c r="CS1452">
        <v>0</v>
      </c>
      <c r="CT1452">
        <v>0</v>
      </c>
      <c r="CU1452">
        <v>0</v>
      </c>
      <c r="CV1452">
        <v>0.52900004</v>
      </c>
      <c r="CW1452">
        <v>0.249</v>
      </c>
      <c r="CX1452">
        <v>0.28000000000000003</v>
      </c>
      <c r="CY1452">
        <v>0.34199997999999998</v>
      </c>
      <c r="CZ1452">
        <v>0.19800000000000001</v>
      </c>
      <c r="DA1452">
        <v>0</v>
      </c>
      <c r="DB1452">
        <v>2.7000000999999999E-2</v>
      </c>
      <c r="DC1452">
        <v>5.0000000000000001E-3</v>
      </c>
      <c r="DD1452">
        <v>9.6999995000000006E-2</v>
      </c>
      <c r="DE1452">
        <v>0</v>
      </c>
      <c r="DF1452">
        <v>2009</v>
      </c>
      <c r="DG1452">
        <v>0.13984165000000001</v>
      </c>
      <c r="DH1452">
        <v>6.8641654999999996E-2</v>
      </c>
      <c r="DI1452">
        <v>7.1199998E-2</v>
      </c>
      <c r="DJ1452">
        <v>9.1999999999999998E-2</v>
      </c>
      <c r="DK1452">
        <v>0.16064165999999999</v>
      </c>
      <c r="DR1452">
        <v>1</v>
      </c>
      <c r="DS1452">
        <v>1</v>
      </c>
      <c r="DT1452">
        <v>0</v>
      </c>
      <c r="DU1452">
        <v>0</v>
      </c>
      <c r="DV1452">
        <v>116858</v>
      </c>
      <c r="DW1452">
        <v>4420511.5</v>
      </c>
      <c r="DZ1452">
        <v>37.827998999999998</v>
      </c>
      <c r="EA1452">
        <v>46104</v>
      </c>
      <c r="EC1452">
        <v>34362</v>
      </c>
      <c r="ED1452">
        <v>494136.75</v>
      </c>
      <c r="EF1452">
        <v>14.558</v>
      </c>
      <c r="EG1452">
        <v>34362</v>
      </c>
      <c r="ES1452">
        <v>0</v>
      </c>
      <c r="EV1452">
        <v>197324</v>
      </c>
      <c r="EW1452">
        <v>0</v>
      </c>
      <c r="EX1452">
        <v>0</v>
      </c>
      <c r="FB1452">
        <v>1656174.5</v>
      </c>
      <c r="FI1452">
        <v>16910164</v>
      </c>
      <c r="FP1452">
        <v>303430.44</v>
      </c>
      <c r="FQ1452">
        <v>430335.88</v>
      </c>
      <c r="FW1452">
        <v>733766.31</v>
      </c>
      <c r="FX1452">
        <v>868336.44</v>
      </c>
      <c r="GB1452">
        <v>379244.59</v>
      </c>
      <c r="GL1452">
        <v>-28902.173999999999</v>
      </c>
      <c r="GM1452">
        <v>85788.664000000004</v>
      </c>
      <c r="GN1452">
        <v>-77796.437999999995</v>
      </c>
      <c r="GP1452">
        <v>1243.3320000000001</v>
      </c>
      <c r="GQ1452">
        <v>1961680.8</v>
      </c>
      <c r="GR1452">
        <v>-475778.91</v>
      </c>
      <c r="GS1452">
        <v>-475427.88</v>
      </c>
      <c r="GZ1452">
        <v>-351.05498999999998</v>
      </c>
      <c r="HA1452">
        <v>-65672.593999999997</v>
      </c>
      <c r="HB1452">
        <v>-12093.768</v>
      </c>
      <c r="HD1452">
        <v>-603.77301</v>
      </c>
      <c r="HE1452">
        <v>-554149.06000000006</v>
      </c>
      <c r="HG1452">
        <v>16910164</v>
      </c>
    </row>
    <row r="1453" spans="1:215" x14ac:dyDescent="0.25">
      <c r="A1453">
        <v>104</v>
      </c>
      <c r="B1453" t="s">
        <v>1240</v>
      </c>
      <c r="C1453">
        <v>2008</v>
      </c>
      <c r="F1453">
        <v>1967</v>
      </c>
      <c r="G1453">
        <v>0</v>
      </c>
      <c r="I1453">
        <v>0</v>
      </c>
      <c r="J1453" t="s">
        <v>710</v>
      </c>
      <c r="K1453" t="s">
        <v>711</v>
      </c>
      <c r="L1453" t="s">
        <v>711</v>
      </c>
      <c r="M1453">
        <v>5</v>
      </c>
      <c r="N1453" t="s">
        <v>721</v>
      </c>
      <c r="O1453">
        <v>1</v>
      </c>
      <c r="P1453" t="s">
        <v>616</v>
      </c>
      <c r="Q1453" t="s">
        <v>617</v>
      </c>
      <c r="R1453">
        <v>2</v>
      </c>
      <c r="S1453">
        <v>0</v>
      </c>
      <c r="T1453" s="60">
        <v>39813</v>
      </c>
      <c r="U1453" s="60">
        <v>39813</v>
      </c>
      <c r="V1453" s="60">
        <v>39813</v>
      </c>
      <c r="W1453" t="s">
        <v>201</v>
      </c>
      <c r="X1453" t="s">
        <v>1243</v>
      </c>
      <c r="Y1453" t="s">
        <v>627</v>
      </c>
      <c r="Z1453">
        <v>3.5000000000000003E-2</v>
      </c>
      <c r="AA1453">
        <v>7.9999998000000003E-2</v>
      </c>
      <c r="AB1453">
        <v>1</v>
      </c>
      <c r="AC1453">
        <v>0</v>
      </c>
      <c r="AD1453">
        <v>10</v>
      </c>
      <c r="AE1453">
        <v>1</v>
      </c>
      <c r="AF1453">
        <v>3</v>
      </c>
      <c r="AG1453">
        <v>20</v>
      </c>
      <c r="BP1453" s="60">
        <v>39813</v>
      </c>
      <c r="BQ1453">
        <v>14861800</v>
      </c>
      <c r="BR1453">
        <v>16767900</v>
      </c>
      <c r="BS1453">
        <v>0.88599998000000002</v>
      </c>
      <c r="BT1453">
        <v>1906100</v>
      </c>
      <c r="BV1453">
        <v>4830300</v>
      </c>
      <c r="BW1453">
        <v>451500</v>
      </c>
      <c r="BX1453">
        <v>1.02</v>
      </c>
      <c r="BY1453">
        <v>0</v>
      </c>
      <c r="BZ1453">
        <v>0</v>
      </c>
      <c r="CA1453">
        <v>0</v>
      </c>
      <c r="CC1453">
        <v>-0.28899999999999998</v>
      </c>
      <c r="CE1453">
        <v>-4.3000001000000003E-2</v>
      </c>
      <c r="CG1453">
        <v>1.2E-2</v>
      </c>
      <c r="CJ1453">
        <v>3.9999999000000001E-2</v>
      </c>
      <c r="CS1453">
        <v>0</v>
      </c>
      <c r="CT1453">
        <v>0</v>
      </c>
      <c r="CU1453">
        <v>0</v>
      </c>
      <c r="CV1453">
        <v>0.44799998000000002</v>
      </c>
      <c r="CW1453">
        <v>0.22799999000000001</v>
      </c>
      <c r="CX1453">
        <v>0.22</v>
      </c>
      <c r="CY1453">
        <v>0.33500001000000001</v>
      </c>
      <c r="CZ1453">
        <v>0.18799999000000001</v>
      </c>
      <c r="DA1453">
        <v>0</v>
      </c>
      <c r="DB1453">
        <v>2.9000001000000001E-2</v>
      </c>
      <c r="DC1453">
        <v>6.7000002000000003E-2</v>
      </c>
      <c r="DD1453">
        <v>0.12100001000000001</v>
      </c>
      <c r="DE1453">
        <v>0</v>
      </c>
      <c r="DF1453">
        <v>2010</v>
      </c>
      <c r="DG1453">
        <v>0.14034121999999999</v>
      </c>
      <c r="DH1453">
        <v>6.8741231999999999E-2</v>
      </c>
      <c r="DI1453">
        <v>7.1599997999999998E-2</v>
      </c>
      <c r="DJ1453">
        <v>0.10390000000000001</v>
      </c>
      <c r="DK1453">
        <v>0.17264123000000001</v>
      </c>
      <c r="DR1453">
        <v>1</v>
      </c>
      <c r="DS1453">
        <v>1</v>
      </c>
      <c r="DT1453">
        <v>0</v>
      </c>
      <c r="DU1453">
        <v>0</v>
      </c>
      <c r="DV1453">
        <v>120347</v>
      </c>
      <c r="DW1453">
        <v>4830298</v>
      </c>
      <c r="DZ1453">
        <v>40.136001999999998</v>
      </c>
      <c r="EA1453">
        <v>52188</v>
      </c>
      <c r="EC1453">
        <v>36509</v>
      </c>
      <c r="ED1453">
        <v>550164.43999999994</v>
      </c>
      <c r="EF1453">
        <v>15.266</v>
      </c>
      <c r="EG1453">
        <v>36509</v>
      </c>
      <c r="ES1453">
        <v>0</v>
      </c>
      <c r="EV1453">
        <v>209044</v>
      </c>
      <c r="EW1453">
        <v>0</v>
      </c>
      <c r="EX1453">
        <v>0</v>
      </c>
      <c r="FB1453">
        <v>1864227.6</v>
      </c>
      <c r="FI1453">
        <v>12054818</v>
      </c>
      <c r="FP1453">
        <v>332040.78000000003</v>
      </c>
      <c r="FQ1453">
        <v>460635.63</v>
      </c>
      <c r="FW1453">
        <v>792676.38</v>
      </c>
      <c r="FX1453">
        <v>-5261557</v>
      </c>
      <c r="GB1453">
        <v>352171.16</v>
      </c>
      <c r="GG1453">
        <v>-128815.17</v>
      </c>
      <c r="GL1453">
        <v>-27844.486000000001</v>
      </c>
      <c r="GM1453">
        <v>46191.813000000002</v>
      </c>
      <c r="GN1453">
        <v>-32314.025000000001</v>
      </c>
      <c r="GP1453">
        <v>1284.521</v>
      </c>
      <c r="GQ1453">
        <v>-4258207</v>
      </c>
      <c r="GR1453">
        <v>-520641.91</v>
      </c>
      <c r="GS1453">
        <v>-520641.91</v>
      </c>
      <c r="HA1453">
        <v>-62979.98</v>
      </c>
      <c r="HB1453">
        <v>-12746.066999999999</v>
      </c>
      <c r="HD1453">
        <v>-747.46502999999996</v>
      </c>
      <c r="HE1453">
        <v>-597138.31000000006</v>
      </c>
      <c r="HG1453">
        <v>12054818</v>
      </c>
    </row>
    <row r="1454" spans="1:215" x14ac:dyDescent="0.25">
      <c r="A1454">
        <v>104</v>
      </c>
      <c r="B1454" t="s">
        <v>1240</v>
      </c>
      <c r="C1454">
        <v>2009</v>
      </c>
      <c r="F1454">
        <v>1967</v>
      </c>
      <c r="G1454">
        <v>0</v>
      </c>
      <c r="I1454">
        <v>0</v>
      </c>
      <c r="J1454" t="s">
        <v>710</v>
      </c>
      <c r="K1454" t="s">
        <v>711</v>
      </c>
      <c r="L1454" t="s">
        <v>711</v>
      </c>
      <c r="M1454">
        <v>5</v>
      </c>
      <c r="N1454" t="s">
        <v>721</v>
      </c>
      <c r="O1454">
        <v>1</v>
      </c>
      <c r="P1454" t="s">
        <v>616</v>
      </c>
      <c r="Q1454" t="s">
        <v>617</v>
      </c>
      <c r="R1454">
        <v>2</v>
      </c>
      <c r="S1454">
        <v>0</v>
      </c>
      <c r="T1454" s="60">
        <v>40178</v>
      </c>
      <c r="U1454" s="60">
        <v>40178</v>
      </c>
      <c r="V1454" s="60">
        <v>40178</v>
      </c>
      <c r="W1454" t="s">
        <v>201</v>
      </c>
      <c r="X1454" t="s">
        <v>1243</v>
      </c>
      <c r="Y1454" t="s">
        <v>627</v>
      </c>
      <c r="Z1454">
        <v>3.5000000000000003E-2</v>
      </c>
      <c r="AA1454">
        <v>7.9999998000000003E-2</v>
      </c>
      <c r="AB1454">
        <v>1</v>
      </c>
      <c r="AC1454">
        <v>0</v>
      </c>
      <c r="AD1454">
        <v>10</v>
      </c>
      <c r="AE1454">
        <v>1</v>
      </c>
      <c r="AF1454">
        <v>3</v>
      </c>
      <c r="AG1454">
        <v>20</v>
      </c>
      <c r="BP1454" s="60">
        <v>40178</v>
      </c>
      <c r="BQ1454">
        <v>16564200</v>
      </c>
      <c r="BR1454">
        <v>18448100</v>
      </c>
      <c r="BS1454">
        <v>0.89800000000000002</v>
      </c>
      <c r="BT1454">
        <v>1883900</v>
      </c>
      <c r="BV1454">
        <v>5168000</v>
      </c>
      <c r="BW1454">
        <v>488700</v>
      </c>
      <c r="BX1454">
        <v>1.04</v>
      </c>
      <c r="BY1454">
        <v>0</v>
      </c>
      <c r="BZ1454">
        <v>0</v>
      </c>
      <c r="CA1454">
        <v>0</v>
      </c>
      <c r="CC1454">
        <v>0.26700002</v>
      </c>
      <c r="CE1454">
        <v>-8.9999999999999993E-3</v>
      </c>
      <c r="CG1454">
        <v>3.5999997999999998E-2</v>
      </c>
      <c r="CJ1454">
        <v>6.3000001E-2</v>
      </c>
      <c r="CM1454">
        <v>7.9999998000000003E-2</v>
      </c>
      <c r="CN1454">
        <v>9.1999999999999998E-2</v>
      </c>
      <c r="CS1454">
        <v>0</v>
      </c>
      <c r="CT1454">
        <v>0</v>
      </c>
      <c r="CU1454">
        <v>0</v>
      </c>
      <c r="CV1454">
        <v>0.40900001000000002</v>
      </c>
      <c r="CW1454">
        <v>0.18799999000000001</v>
      </c>
      <c r="CX1454">
        <v>0.221</v>
      </c>
      <c r="CY1454">
        <v>0.36099997</v>
      </c>
      <c r="CZ1454">
        <v>0.17699999999999999</v>
      </c>
      <c r="DA1454">
        <v>0</v>
      </c>
      <c r="DB1454">
        <v>2.6999999E-2</v>
      </c>
      <c r="DC1454">
        <v>3.7999999E-2</v>
      </c>
      <c r="DD1454">
        <v>0.16500001</v>
      </c>
      <c r="DE1454">
        <v>0</v>
      </c>
      <c r="DF1454">
        <v>2011</v>
      </c>
      <c r="DG1454">
        <v>0.14140000999999999</v>
      </c>
      <c r="DH1454">
        <v>6.8400003000000001E-2</v>
      </c>
      <c r="DI1454">
        <v>7.2999998999999996E-2</v>
      </c>
      <c r="DJ1454">
        <v>0.1026</v>
      </c>
      <c r="DK1454">
        <v>0.17100000000000001</v>
      </c>
      <c r="DR1454">
        <v>0</v>
      </c>
      <c r="DS1454">
        <v>0</v>
      </c>
      <c r="DT1454">
        <v>0</v>
      </c>
      <c r="DU1454">
        <v>0</v>
      </c>
      <c r="DV1454">
        <v>123446</v>
      </c>
      <c r="DW1454">
        <v>5167980</v>
      </c>
      <c r="DZ1454">
        <v>41.863998000000002</v>
      </c>
      <c r="EA1454">
        <v>55956</v>
      </c>
      <c r="EC1454">
        <v>38511</v>
      </c>
      <c r="ED1454">
        <v>597080.18999999994</v>
      </c>
      <c r="EF1454">
        <v>15.721</v>
      </c>
      <c r="EG1454">
        <v>38511</v>
      </c>
      <c r="ES1454">
        <v>0</v>
      </c>
      <c r="EV1454">
        <v>217913</v>
      </c>
      <c r="EW1454">
        <v>0</v>
      </c>
      <c r="EX1454">
        <v>0</v>
      </c>
      <c r="FB1454">
        <v>2022642.1</v>
      </c>
      <c r="FI1454">
        <v>15555540</v>
      </c>
      <c r="FP1454">
        <v>354627.09</v>
      </c>
      <c r="FQ1454">
        <v>510261.25</v>
      </c>
      <c r="FW1454">
        <v>864888.38</v>
      </c>
      <c r="FX1454">
        <v>2982247</v>
      </c>
      <c r="GB1454">
        <v>258140.2</v>
      </c>
      <c r="GG1454">
        <v>63073.504000000001</v>
      </c>
      <c r="GL1454">
        <v>-26663.175999999999</v>
      </c>
      <c r="GM1454">
        <v>11107.572</v>
      </c>
      <c r="GN1454">
        <v>-2703.6509000000001</v>
      </c>
      <c r="GP1454">
        <v>1357.1021000000001</v>
      </c>
      <c r="GQ1454">
        <v>4151446.8</v>
      </c>
      <c r="GR1454">
        <v>-578763.43999999994</v>
      </c>
      <c r="GS1454">
        <v>-578763.43999999994</v>
      </c>
      <c r="HA1454">
        <v>-55838.858999999997</v>
      </c>
      <c r="HB1454">
        <v>-15202.472</v>
      </c>
      <c r="HD1454">
        <v>-920.94897000000003</v>
      </c>
      <c r="HE1454">
        <v>-650725.68999999994</v>
      </c>
      <c r="HG1454">
        <v>15555540</v>
      </c>
    </row>
    <row r="1455" spans="1:215" x14ac:dyDescent="0.25">
      <c r="A1455">
        <v>104</v>
      </c>
      <c r="B1455" t="s">
        <v>1240</v>
      </c>
      <c r="C1455">
        <v>2010</v>
      </c>
      <c r="F1455">
        <v>1967</v>
      </c>
      <c r="G1455">
        <v>0</v>
      </c>
      <c r="I1455">
        <v>0</v>
      </c>
      <c r="J1455" t="s">
        <v>710</v>
      </c>
      <c r="K1455" t="s">
        <v>711</v>
      </c>
      <c r="L1455" t="s">
        <v>711</v>
      </c>
      <c r="M1455">
        <v>5</v>
      </c>
      <c r="N1455" t="s">
        <v>721</v>
      </c>
      <c r="O1455">
        <v>1</v>
      </c>
      <c r="P1455" t="s">
        <v>616</v>
      </c>
      <c r="Q1455" t="s">
        <v>617</v>
      </c>
      <c r="R1455">
        <v>2</v>
      </c>
      <c r="S1455">
        <v>0</v>
      </c>
      <c r="T1455" s="60">
        <v>40543</v>
      </c>
      <c r="U1455" s="60">
        <v>40543</v>
      </c>
      <c r="V1455" s="60">
        <v>40543</v>
      </c>
      <c r="W1455" t="s">
        <v>201</v>
      </c>
      <c r="X1455" t="s">
        <v>1243</v>
      </c>
      <c r="Y1455" t="s">
        <v>627</v>
      </c>
      <c r="Z1455">
        <v>3.5000000000000003E-2</v>
      </c>
      <c r="AA1455">
        <v>7.9999998000000003E-2</v>
      </c>
      <c r="AB1455">
        <v>1</v>
      </c>
      <c r="AC1455">
        <v>0</v>
      </c>
      <c r="AD1455">
        <v>10</v>
      </c>
      <c r="AE1455">
        <v>1</v>
      </c>
      <c r="AF1455">
        <v>3</v>
      </c>
      <c r="AG1455">
        <v>20</v>
      </c>
      <c r="BP1455" s="60">
        <v>40543</v>
      </c>
      <c r="BQ1455">
        <v>17808600</v>
      </c>
      <c r="BR1455">
        <v>19931200</v>
      </c>
      <c r="BS1455">
        <v>0.89399998999999997</v>
      </c>
      <c r="BT1455">
        <v>2122600</v>
      </c>
      <c r="BV1455">
        <v>5213900</v>
      </c>
      <c r="BW1455">
        <v>537800</v>
      </c>
      <c r="BX1455">
        <v>1.02</v>
      </c>
      <c r="BY1455">
        <v>0</v>
      </c>
      <c r="BZ1455">
        <v>0</v>
      </c>
      <c r="CA1455">
        <v>0</v>
      </c>
      <c r="CC1455">
        <v>0.12800001</v>
      </c>
      <c r="CE1455">
        <v>6.0000000000000001E-3</v>
      </c>
      <c r="CG1455">
        <v>4.5999999999999999E-2</v>
      </c>
      <c r="CJ1455">
        <v>6.7000002000000003E-2</v>
      </c>
      <c r="CM1455">
        <v>8.1999995000000006E-2</v>
      </c>
      <c r="CO1455">
        <v>0.10100000000000001</v>
      </c>
      <c r="CS1455">
        <v>0</v>
      </c>
      <c r="CT1455">
        <v>0</v>
      </c>
      <c r="CU1455">
        <v>0</v>
      </c>
      <c r="CV1455">
        <v>0.41</v>
      </c>
      <c r="CW1455">
        <v>0.20200001000000001</v>
      </c>
      <c r="CX1455">
        <v>0.20799999</v>
      </c>
      <c r="CY1455">
        <v>0.32900003</v>
      </c>
      <c r="CZ1455">
        <v>0.15899999000000001</v>
      </c>
      <c r="DA1455">
        <v>0</v>
      </c>
      <c r="DB1455">
        <v>3.7999999E-2</v>
      </c>
      <c r="DC1455">
        <v>3.0000000000000001E-3</v>
      </c>
      <c r="DD1455">
        <v>0.22</v>
      </c>
      <c r="DE1455">
        <v>0</v>
      </c>
      <c r="DF1455">
        <v>2012</v>
      </c>
      <c r="DG1455">
        <v>0.13689999</v>
      </c>
      <c r="DH1455">
        <v>6.6700003999999993E-2</v>
      </c>
      <c r="DI1455">
        <v>7.0199996000000001E-2</v>
      </c>
      <c r="DJ1455">
        <v>0.1046</v>
      </c>
      <c r="DK1455">
        <v>0.17129999000000001</v>
      </c>
      <c r="DR1455">
        <v>0</v>
      </c>
      <c r="DS1455">
        <v>0</v>
      </c>
      <c r="DT1455">
        <v>0</v>
      </c>
      <c r="DU1455">
        <v>0</v>
      </c>
      <c r="DV1455">
        <v>122889</v>
      </c>
      <c r="DW1455">
        <v>5213892.5</v>
      </c>
      <c r="DZ1455">
        <v>42.428001000000002</v>
      </c>
      <c r="EA1455">
        <v>59029</v>
      </c>
      <c r="EC1455">
        <v>40836</v>
      </c>
      <c r="ED1455">
        <v>672251.56</v>
      </c>
      <c r="EF1455">
        <v>16.462</v>
      </c>
      <c r="EG1455">
        <v>40836</v>
      </c>
      <c r="ES1455">
        <v>0</v>
      </c>
      <c r="EV1455">
        <v>222754</v>
      </c>
      <c r="EW1455">
        <v>0</v>
      </c>
      <c r="EX1455">
        <v>0</v>
      </c>
      <c r="FB1455">
        <v>2277717</v>
      </c>
      <c r="FI1455">
        <v>17729760</v>
      </c>
      <c r="FP1455">
        <v>357797.44</v>
      </c>
      <c r="FQ1455">
        <v>550102.56000000006</v>
      </c>
      <c r="FW1455">
        <v>907900</v>
      </c>
      <c r="FX1455">
        <v>1712863.1</v>
      </c>
      <c r="GB1455">
        <v>283457.78000000003</v>
      </c>
      <c r="GG1455">
        <v>13576.165999999999</v>
      </c>
      <c r="GL1455">
        <v>-31542.618999999999</v>
      </c>
      <c r="GM1455">
        <v>3106.2310000000002</v>
      </c>
      <c r="GN1455">
        <v>-550.83600000000001</v>
      </c>
      <c r="GP1455">
        <v>1410.153</v>
      </c>
      <c r="GQ1455">
        <v>2890220</v>
      </c>
      <c r="GR1455">
        <v>-633311.43999999994</v>
      </c>
      <c r="GS1455">
        <v>-633311.43999999994</v>
      </c>
      <c r="HA1455">
        <v>-65173.434000000001</v>
      </c>
      <c r="HB1455">
        <v>-16362.611999999999</v>
      </c>
      <c r="HD1455">
        <v>-1152.3889999999999</v>
      </c>
      <c r="HE1455">
        <v>-715999.88</v>
      </c>
      <c r="HG1455">
        <v>17729760</v>
      </c>
    </row>
    <row r="1456" spans="1:215" x14ac:dyDescent="0.25">
      <c r="A1456">
        <v>104</v>
      </c>
      <c r="B1456" t="s">
        <v>1240</v>
      </c>
      <c r="C1456">
        <v>2011</v>
      </c>
      <c r="F1456">
        <v>1967</v>
      </c>
      <c r="G1456">
        <v>0</v>
      </c>
      <c r="I1456">
        <v>0</v>
      </c>
      <c r="J1456" t="s">
        <v>710</v>
      </c>
      <c r="K1456" t="s">
        <v>711</v>
      </c>
      <c r="L1456" t="s">
        <v>711</v>
      </c>
      <c r="M1456">
        <v>5</v>
      </c>
      <c r="N1456" t="s">
        <v>721</v>
      </c>
      <c r="O1456">
        <v>1</v>
      </c>
      <c r="P1456" t="s">
        <v>616</v>
      </c>
      <c r="Q1456" t="s">
        <v>617</v>
      </c>
      <c r="R1456">
        <v>2</v>
      </c>
      <c r="S1456">
        <v>0</v>
      </c>
      <c r="T1456" s="60">
        <v>40908</v>
      </c>
      <c r="U1456" s="60">
        <v>40908</v>
      </c>
      <c r="V1456" s="60">
        <v>40908</v>
      </c>
      <c r="W1456" t="s">
        <v>201</v>
      </c>
      <c r="X1456" t="s">
        <v>1243</v>
      </c>
      <c r="Y1456" t="s">
        <v>627</v>
      </c>
      <c r="Z1456">
        <v>3.5000000000000003E-2</v>
      </c>
      <c r="AA1456">
        <v>7.9999998000000003E-2</v>
      </c>
      <c r="AB1456">
        <v>1</v>
      </c>
      <c r="AC1456">
        <v>0</v>
      </c>
      <c r="AD1456">
        <v>10</v>
      </c>
      <c r="AE1456">
        <v>1</v>
      </c>
      <c r="AF1456">
        <v>3</v>
      </c>
      <c r="AG1456">
        <v>20</v>
      </c>
      <c r="BP1456" s="60">
        <v>40908</v>
      </c>
      <c r="BQ1456">
        <v>19016400</v>
      </c>
      <c r="BR1456">
        <v>21409500</v>
      </c>
      <c r="BS1456">
        <v>0.88800000999999995</v>
      </c>
      <c r="BT1456">
        <v>2393100</v>
      </c>
      <c r="BV1456">
        <v>5202500</v>
      </c>
      <c r="BW1456">
        <v>523100</v>
      </c>
      <c r="BX1456">
        <v>1.0900000000000001</v>
      </c>
      <c r="BY1456">
        <v>0</v>
      </c>
      <c r="BZ1456">
        <v>0</v>
      </c>
      <c r="CA1456">
        <v>0</v>
      </c>
      <c r="CC1456">
        <v>-0.01</v>
      </c>
      <c r="CE1456">
        <v>0.123</v>
      </c>
      <c r="CG1456">
        <v>1.7000001000000001E-2</v>
      </c>
      <c r="CJ1456">
        <v>6.1999999E-2</v>
      </c>
      <c r="CM1456">
        <v>7.1999996999999996E-2</v>
      </c>
      <c r="CO1456">
        <v>9.8999999000000005E-2</v>
      </c>
      <c r="CS1456">
        <v>0</v>
      </c>
      <c r="CT1456">
        <v>0</v>
      </c>
      <c r="CU1456">
        <v>0</v>
      </c>
      <c r="CV1456">
        <v>0.33700001000000002</v>
      </c>
      <c r="CW1456">
        <v>0.20599999999999999</v>
      </c>
      <c r="CX1456">
        <v>0.13100000000000001</v>
      </c>
      <c r="CY1456">
        <v>0.183</v>
      </c>
      <c r="CZ1456">
        <v>0.183</v>
      </c>
      <c r="DA1456">
        <v>0</v>
      </c>
      <c r="DB1456">
        <v>7.0000000000000001E-3</v>
      </c>
      <c r="DC1456">
        <v>6.0000000000000001E-3</v>
      </c>
      <c r="DD1456">
        <v>0.34200001000000002</v>
      </c>
      <c r="DE1456">
        <v>0.125</v>
      </c>
      <c r="DF1456">
        <v>2013</v>
      </c>
      <c r="DG1456">
        <v>0.13680001</v>
      </c>
      <c r="DH1456">
        <v>6.6799997999999999E-2</v>
      </c>
      <c r="DI1456">
        <v>7.0000000000000007E-2</v>
      </c>
      <c r="DJ1456">
        <v>0.1089</v>
      </c>
      <c r="DK1456">
        <v>0.17570000999999999</v>
      </c>
      <c r="DR1456">
        <v>0</v>
      </c>
      <c r="DS1456">
        <v>0</v>
      </c>
      <c r="DT1456">
        <v>0</v>
      </c>
      <c r="DU1456">
        <v>0</v>
      </c>
      <c r="DV1456">
        <v>121919</v>
      </c>
      <c r="DW1456">
        <v>5202460</v>
      </c>
      <c r="DZ1456">
        <v>42.671000999999997</v>
      </c>
      <c r="EA1456">
        <v>63172</v>
      </c>
      <c r="EC1456">
        <v>43635</v>
      </c>
      <c r="ED1456">
        <v>747161</v>
      </c>
      <c r="EF1456">
        <v>17.122999</v>
      </c>
      <c r="EG1456">
        <v>43635</v>
      </c>
      <c r="ES1456">
        <v>0</v>
      </c>
      <c r="EV1456">
        <v>228726</v>
      </c>
      <c r="EW1456">
        <v>0</v>
      </c>
      <c r="EX1456">
        <v>0</v>
      </c>
      <c r="FB1456">
        <v>2523950</v>
      </c>
      <c r="FI1456">
        <v>17626066</v>
      </c>
      <c r="FP1456">
        <v>347995.31</v>
      </c>
      <c r="FQ1456">
        <v>570562.88</v>
      </c>
      <c r="FW1456">
        <v>918558.25</v>
      </c>
      <c r="FX1456">
        <v>-474108.81</v>
      </c>
      <c r="GB1456">
        <v>296299.96999999997</v>
      </c>
      <c r="GL1456">
        <v>-34353.843999999997</v>
      </c>
      <c r="GM1456">
        <v>4154.1899000000003</v>
      </c>
      <c r="GN1456">
        <v>-279.14899000000003</v>
      </c>
      <c r="GP1456">
        <v>1402.3989999999999</v>
      </c>
      <c r="GQ1456">
        <v>711672.94</v>
      </c>
      <c r="GR1456">
        <v>-715798.13</v>
      </c>
      <c r="GS1456">
        <v>-715798.13</v>
      </c>
      <c r="HA1456">
        <v>-81183.054999999993</v>
      </c>
      <c r="HB1456">
        <v>-17009.34</v>
      </c>
      <c r="HD1456">
        <v>-1376.03</v>
      </c>
      <c r="HE1456">
        <v>-815366.56</v>
      </c>
      <c r="HG1456">
        <v>17626066</v>
      </c>
    </row>
    <row r="1457" spans="1:215" x14ac:dyDescent="0.25">
      <c r="A1457">
        <v>104</v>
      </c>
      <c r="B1457" t="s">
        <v>1240</v>
      </c>
      <c r="C1457">
        <v>2012</v>
      </c>
      <c r="F1457">
        <v>1967</v>
      </c>
      <c r="G1457">
        <v>0</v>
      </c>
      <c r="I1457">
        <v>0</v>
      </c>
      <c r="J1457" t="s">
        <v>710</v>
      </c>
      <c r="K1457" t="s">
        <v>711</v>
      </c>
      <c r="L1457" t="s">
        <v>711</v>
      </c>
      <c r="M1457">
        <v>5</v>
      </c>
      <c r="N1457" t="s">
        <v>721</v>
      </c>
      <c r="O1457">
        <v>1</v>
      </c>
      <c r="P1457" t="s">
        <v>616</v>
      </c>
      <c r="Q1457" t="s">
        <v>617</v>
      </c>
      <c r="R1457">
        <v>2</v>
      </c>
      <c r="S1457">
        <v>0</v>
      </c>
      <c r="T1457" s="60">
        <v>41274</v>
      </c>
      <c r="U1457" s="60">
        <v>41274</v>
      </c>
      <c r="V1457" s="60">
        <v>41274</v>
      </c>
      <c r="W1457" t="s">
        <v>201</v>
      </c>
      <c r="X1457" t="s">
        <v>1243</v>
      </c>
      <c r="Y1457" t="s">
        <v>627</v>
      </c>
      <c r="Z1457">
        <v>3.5000000000000003E-2</v>
      </c>
      <c r="AA1457">
        <v>7.9999998000000003E-2</v>
      </c>
      <c r="AB1457">
        <v>1</v>
      </c>
      <c r="AC1457">
        <v>0</v>
      </c>
      <c r="AD1457">
        <v>10</v>
      </c>
      <c r="AE1457">
        <v>1</v>
      </c>
      <c r="AF1457">
        <v>3</v>
      </c>
      <c r="AG1457">
        <v>20</v>
      </c>
      <c r="AI1457" t="s">
        <v>1244</v>
      </c>
      <c r="AJ1457" t="s">
        <v>1245</v>
      </c>
      <c r="AO1457">
        <v>8884143</v>
      </c>
      <c r="AP1457">
        <v>20250276</v>
      </c>
      <c r="AQ1457">
        <v>-93706.937999999995</v>
      </c>
      <c r="AR1457">
        <v>0</v>
      </c>
      <c r="AS1457">
        <v>0</v>
      </c>
      <c r="AT1457">
        <v>1</v>
      </c>
      <c r="AU1457">
        <v>1</v>
      </c>
      <c r="AV1457">
        <v>2</v>
      </c>
      <c r="AY1457">
        <v>0.1</v>
      </c>
      <c r="AZ1457">
        <v>10</v>
      </c>
      <c r="BA1457">
        <v>1</v>
      </c>
      <c r="BB1457">
        <v>0</v>
      </c>
      <c r="BC1457">
        <v>4</v>
      </c>
      <c r="BD1457">
        <v>1</v>
      </c>
      <c r="BE1457">
        <v>1</v>
      </c>
      <c r="BP1457" s="60">
        <v>41274</v>
      </c>
      <c r="BQ1457">
        <v>20250300</v>
      </c>
      <c r="BR1457">
        <v>22953000</v>
      </c>
      <c r="BS1457">
        <v>0.88199996999999997</v>
      </c>
      <c r="BT1457">
        <v>2702700</v>
      </c>
      <c r="BV1457">
        <v>5283600</v>
      </c>
      <c r="BW1457">
        <v>550900</v>
      </c>
      <c r="BX1457">
        <v>1.0599999</v>
      </c>
      <c r="BY1457">
        <v>0</v>
      </c>
      <c r="BZ1457">
        <v>0</v>
      </c>
      <c r="CA1457">
        <v>0</v>
      </c>
      <c r="CC1457">
        <v>0.126</v>
      </c>
      <c r="CE1457">
        <v>7.8000001999999999E-2</v>
      </c>
      <c r="CG1457">
        <v>2.4E-2</v>
      </c>
      <c r="CJ1457">
        <v>7.1999996999999996E-2</v>
      </c>
      <c r="CM1457">
        <v>7.1999996999999996E-2</v>
      </c>
      <c r="CO1457">
        <v>9.1999999999999998E-2</v>
      </c>
      <c r="CS1457">
        <v>0</v>
      </c>
      <c r="CT1457">
        <v>0</v>
      </c>
      <c r="CU1457">
        <v>0</v>
      </c>
      <c r="CV1457">
        <v>0.35699998999999999</v>
      </c>
      <c r="CW1457">
        <v>0.19</v>
      </c>
      <c r="CX1457">
        <v>0.16700001</v>
      </c>
      <c r="CY1457">
        <v>0.15200000999999999</v>
      </c>
      <c r="CZ1457">
        <v>7.4000000999999996E-2</v>
      </c>
      <c r="DA1457">
        <v>0</v>
      </c>
      <c r="DB1457">
        <v>4.5999999999999999E-2</v>
      </c>
      <c r="DC1457">
        <v>5.0000000000000001E-3</v>
      </c>
      <c r="DD1457">
        <v>0.35600004000000002</v>
      </c>
      <c r="DE1457">
        <v>8.3999999000000006E-2</v>
      </c>
      <c r="DF1457">
        <v>2014</v>
      </c>
      <c r="DG1457">
        <v>0.13689999</v>
      </c>
      <c r="DH1457">
        <v>6.6799997999999999E-2</v>
      </c>
      <c r="DI1457">
        <v>7.0100001999999995E-2</v>
      </c>
      <c r="DJ1457">
        <v>0.11430000999999999</v>
      </c>
      <c r="DK1457">
        <v>0.18110001000000001</v>
      </c>
      <c r="DR1457">
        <v>0</v>
      </c>
      <c r="DS1457">
        <v>0</v>
      </c>
      <c r="DT1457">
        <v>0</v>
      </c>
      <c r="DU1457">
        <v>0</v>
      </c>
      <c r="DV1457">
        <v>121963</v>
      </c>
      <c r="DW1457">
        <v>5283625.5</v>
      </c>
      <c r="DX1457">
        <v>45.5</v>
      </c>
      <c r="DY1457">
        <v>11.9</v>
      </c>
      <c r="DZ1457">
        <v>43.321998999999998</v>
      </c>
      <c r="EA1457">
        <v>68723</v>
      </c>
      <c r="EC1457">
        <v>46801</v>
      </c>
      <c r="ED1457">
        <v>830756.75</v>
      </c>
      <c r="EF1457">
        <v>17.750999</v>
      </c>
      <c r="EG1457">
        <v>46801</v>
      </c>
      <c r="ES1457">
        <v>0</v>
      </c>
      <c r="EV1457">
        <v>237487</v>
      </c>
      <c r="EW1457">
        <v>0</v>
      </c>
      <c r="EX1457">
        <v>0</v>
      </c>
      <c r="EZ1457">
        <v>17753544</v>
      </c>
      <c r="FB1457">
        <v>2803394.5</v>
      </c>
      <c r="FE1457">
        <v>2815015</v>
      </c>
      <c r="FI1457">
        <v>19885316</v>
      </c>
      <c r="FP1457">
        <v>353349.94</v>
      </c>
      <c r="FQ1457">
        <v>583902.38</v>
      </c>
      <c r="FW1457">
        <v>937252.31</v>
      </c>
      <c r="FX1457">
        <v>2020561.6</v>
      </c>
      <c r="GB1457">
        <v>222934.34</v>
      </c>
      <c r="GL1457">
        <v>-34756.245999999999</v>
      </c>
      <c r="GM1457">
        <v>3581.9189000000001</v>
      </c>
      <c r="GN1457">
        <v>-157.827</v>
      </c>
      <c r="GP1457">
        <v>1465.105</v>
      </c>
      <c r="GQ1457">
        <v>3150881.3</v>
      </c>
      <c r="GR1457">
        <v>-790040.13</v>
      </c>
      <c r="GS1457">
        <v>-790040.13</v>
      </c>
      <c r="HA1457">
        <v>-81950.031000000003</v>
      </c>
      <c r="HB1457">
        <v>-18116.761999999999</v>
      </c>
      <c r="HD1457">
        <v>-1524.8199</v>
      </c>
      <c r="HE1457">
        <v>-891631.75</v>
      </c>
      <c r="HG1457">
        <v>19885316</v>
      </c>
    </row>
    <row r="1458" spans="1:215" x14ac:dyDescent="0.25">
      <c r="A1458">
        <v>104</v>
      </c>
      <c r="B1458" t="s">
        <v>1240</v>
      </c>
      <c r="C1458">
        <v>2013</v>
      </c>
      <c r="F1458">
        <v>1967</v>
      </c>
      <c r="G1458">
        <v>0</v>
      </c>
      <c r="I1458">
        <v>0</v>
      </c>
      <c r="J1458" t="s">
        <v>710</v>
      </c>
      <c r="K1458" t="s">
        <v>711</v>
      </c>
      <c r="L1458" t="s">
        <v>711</v>
      </c>
      <c r="M1458">
        <v>5</v>
      </c>
      <c r="N1458" t="s">
        <v>721</v>
      </c>
      <c r="O1458">
        <v>1</v>
      </c>
      <c r="P1458" t="s">
        <v>616</v>
      </c>
      <c r="Q1458" t="s">
        <v>617</v>
      </c>
      <c r="R1458">
        <v>2</v>
      </c>
      <c r="S1458">
        <v>0</v>
      </c>
      <c r="T1458" s="60">
        <v>41639</v>
      </c>
      <c r="U1458" s="60">
        <v>41639</v>
      </c>
      <c r="V1458" s="60">
        <v>41639</v>
      </c>
      <c r="W1458" t="s">
        <v>201</v>
      </c>
      <c r="X1458" t="s">
        <v>1246</v>
      </c>
      <c r="Y1458" t="s">
        <v>639</v>
      </c>
      <c r="Z1458">
        <v>2.9999998999999999E-2</v>
      </c>
      <c r="AA1458">
        <v>7.9999998000000003E-2</v>
      </c>
      <c r="AB1458">
        <v>1</v>
      </c>
      <c r="AC1458">
        <v>0</v>
      </c>
      <c r="AD1458">
        <v>5</v>
      </c>
      <c r="AE1458">
        <v>0</v>
      </c>
      <c r="AF1458">
        <v>3</v>
      </c>
      <c r="AG1458">
        <v>20</v>
      </c>
      <c r="BP1458" s="60">
        <v>41639</v>
      </c>
      <c r="BQ1458">
        <v>21912700</v>
      </c>
      <c r="BR1458">
        <v>24514800</v>
      </c>
      <c r="BS1458">
        <v>0.89399998999999997</v>
      </c>
      <c r="BT1458">
        <v>2602100</v>
      </c>
      <c r="BV1458">
        <v>5483800</v>
      </c>
      <c r="BW1458">
        <v>607700</v>
      </c>
      <c r="BX1458">
        <v>1.0599999</v>
      </c>
      <c r="BY1458">
        <v>0</v>
      </c>
      <c r="BZ1458">
        <v>0</v>
      </c>
      <c r="CA1458">
        <v>0</v>
      </c>
      <c r="CC1458">
        <v>0.16399999000000001</v>
      </c>
      <c r="CE1458">
        <v>9.0000003999999995E-2</v>
      </c>
      <c r="CG1458">
        <v>0.13100000000000001</v>
      </c>
      <c r="CJ1458">
        <v>6.8999998000000007E-2</v>
      </c>
      <c r="CM1458">
        <v>7.5000002999999996E-2</v>
      </c>
      <c r="CO1458">
        <v>9.4999999000000002E-2</v>
      </c>
      <c r="CR1458">
        <v>1</v>
      </c>
      <c r="CS1458">
        <v>0</v>
      </c>
      <c r="CT1458">
        <v>0</v>
      </c>
      <c r="CU1458">
        <v>0</v>
      </c>
      <c r="CV1458">
        <v>0.41099997999999999</v>
      </c>
      <c r="CW1458">
        <v>0.221</v>
      </c>
      <c r="CX1458">
        <v>0.19</v>
      </c>
      <c r="CY1458">
        <v>9.1000005999999994E-2</v>
      </c>
      <c r="CZ1458">
        <v>0</v>
      </c>
      <c r="DA1458">
        <v>0</v>
      </c>
      <c r="DB1458">
        <v>4.3999999999999997E-2</v>
      </c>
      <c r="DC1458">
        <v>5.0000000000000001E-3</v>
      </c>
      <c r="DD1458">
        <v>0.36599999999999999</v>
      </c>
      <c r="DE1458">
        <v>8.3000004000000002E-2</v>
      </c>
      <c r="DF1458">
        <v>2015</v>
      </c>
      <c r="DG1458">
        <v>0.1348</v>
      </c>
      <c r="DH1458">
        <v>6.6199995999999997E-2</v>
      </c>
      <c r="DI1458">
        <v>6.8599998999999995E-2</v>
      </c>
      <c r="DJ1458">
        <v>0.11169999999999999</v>
      </c>
      <c r="DK1458">
        <v>0.17789999000000001</v>
      </c>
      <c r="DR1458">
        <v>0</v>
      </c>
      <c r="DS1458">
        <v>0</v>
      </c>
      <c r="DT1458">
        <v>0</v>
      </c>
      <c r="DU1458">
        <v>0</v>
      </c>
      <c r="DV1458">
        <v>124525</v>
      </c>
      <c r="DZ1458">
        <v>44.037742999999999</v>
      </c>
      <c r="EA1458">
        <v>73460</v>
      </c>
      <c r="EC1458">
        <v>49820</v>
      </c>
      <c r="EF1458">
        <v>17.662516</v>
      </c>
      <c r="EG1458">
        <v>49820</v>
      </c>
      <c r="ES1458">
        <v>0</v>
      </c>
      <c r="EV1458">
        <v>247805</v>
      </c>
      <c r="EW1458">
        <v>1</v>
      </c>
      <c r="EX1458">
        <v>1</v>
      </c>
      <c r="FP1458">
        <v>367313.13</v>
      </c>
      <c r="FQ1458">
        <v>644462.68999999994</v>
      </c>
      <c r="FW1458">
        <v>1011775.8</v>
      </c>
      <c r="FX1458">
        <v>3137612.5</v>
      </c>
      <c r="GB1458">
        <v>133168.92000000001</v>
      </c>
      <c r="GL1458">
        <v>-33486.226999999999</v>
      </c>
      <c r="GM1458">
        <v>2450.9641000000001</v>
      </c>
      <c r="GN1458">
        <v>-48.847000000000001</v>
      </c>
      <c r="GP1458">
        <v>1524.722</v>
      </c>
      <c r="GQ1458">
        <v>4253095.5</v>
      </c>
      <c r="GR1458">
        <v>-879946.56</v>
      </c>
      <c r="GS1458">
        <v>-879946.56</v>
      </c>
      <c r="HA1458">
        <v>-91065.539000000004</v>
      </c>
      <c r="HB1458">
        <v>-19816.891</v>
      </c>
      <c r="HD1458">
        <v>-1625.5889999999999</v>
      </c>
      <c r="HE1458">
        <v>-992454.56</v>
      </c>
      <c r="HG1458">
        <v>23145956</v>
      </c>
    </row>
    <row r="1459" spans="1:215" x14ac:dyDescent="0.25">
      <c r="A1459">
        <v>104</v>
      </c>
      <c r="B1459" t="s">
        <v>1240</v>
      </c>
      <c r="C1459">
        <v>2014</v>
      </c>
      <c r="F1459">
        <v>1967</v>
      </c>
      <c r="G1459">
        <v>0</v>
      </c>
      <c r="I1459">
        <v>0</v>
      </c>
      <c r="J1459" t="s">
        <v>710</v>
      </c>
      <c r="K1459" t="s">
        <v>711</v>
      </c>
      <c r="L1459" t="s">
        <v>711</v>
      </c>
      <c r="M1459">
        <v>5</v>
      </c>
      <c r="N1459" t="s">
        <v>721</v>
      </c>
      <c r="O1459">
        <v>1</v>
      </c>
      <c r="P1459" t="s">
        <v>616</v>
      </c>
      <c r="Q1459" t="s">
        <v>617</v>
      </c>
      <c r="R1459">
        <v>2</v>
      </c>
      <c r="S1459">
        <v>0</v>
      </c>
      <c r="T1459" s="60">
        <v>42004</v>
      </c>
      <c r="U1459" s="60">
        <v>42004</v>
      </c>
      <c r="BY1459">
        <v>0</v>
      </c>
      <c r="BZ1459">
        <v>0</v>
      </c>
      <c r="CA1459">
        <v>0</v>
      </c>
      <c r="CS1459">
        <v>0</v>
      </c>
      <c r="CT1459">
        <v>0</v>
      </c>
      <c r="CU1459">
        <v>0</v>
      </c>
      <c r="CV1459">
        <v>0</v>
      </c>
      <c r="CW1459">
        <v>0</v>
      </c>
      <c r="CX1459">
        <v>0</v>
      </c>
      <c r="CY1459">
        <v>0</v>
      </c>
      <c r="CZ1459">
        <v>0</v>
      </c>
      <c r="DA1459">
        <v>0</v>
      </c>
      <c r="DB1459">
        <v>0</v>
      </c>
      <c r="DC1459">
        <v>0</v>
      </c>
      <c r="DD1459">
        <v>0</v>
      </c>
      <c r="DE1459">
        <v>0</v>
      </c>
      <c r="DR1459">
        <v>0</v>
      </c>
      <c r="DS1459">
        <v>0</v>
      </c>
      <c r="DT1459">
        <v>0</v>
      </c>
      <c r="DU1459">
        <v>0</v>
      </c>
      <c r="EW1459">
        <v>0</v>
      </c>
      <c r="EX1459">
        <v>0</v>
      </c>
    </row>
    <row r="1460" spans="1:215" x14ac:dyDescent="0.25">
      <c r="A1460">
        <v>105</v>
      </c>
      <c r="B1460" t="s">
        <v>1247</v>
      </c>
      <c r="C1460">
        <v>2001</v>
      </c>
      <c r="E1460" t="s">
        <v>1248</v>
      </c>
      <c r="F1460">
        <v>1947</v>
      </c>
      <c r="G1460">
        <v>0</v>
      </c>
      <c r="I1460">
        <v>0</v>
      </c>
      <c r="J1460" t="s">
        <v>710</v>
      </c>
      <c r="K1460" t="s">
        <v>711</v>
      </c>
      <c r="L1460" t="s">
        <v>711</v>
      </c>
      <c r="M1460">
        <v>1</v>
      </c>
      <c r="N1460" t="s">
        <v>615</v>
      </c>
      <c r="O1460">
        <v>1</v>
      </c>
      <c r="P1460" t="s">
        <v>616</v>
      </c>
      <c r="Q1460" t="s">
        <v>713</v>
      </c>
      <c r="R1460">
        <v>1</v>
      </c>
      <c r="T1460" s="60">
        <v>37134</v>
      </c>
      <c r="U1460" s="60">
        <v>37134</v>
      </c>
      <c r="V1460" s="60">
        <v>37134</v>
      </c>
      <c r="W1460" t="s">
        <v>201</v>
      </c>
      <c r="X1460" t="s">
        <v>774</v>
      </c>
      <c r="Y1460" t="s">
        <v>619</v>
      </c>
      <c r="Z1460">
        <v>3.9999999000000001E-2</v>
      </c>
      <c r="AA1460">
        <v>7.9999998000000003E-2</v>
      </c>
      <c r="AB1460">
        <v>1</v>
      </c>
      <c r="AC1460">
        <v>0</v>
      </c>
      <c r="AD1460">
        <v>1</v>
      </c>
      <c r="AE1460">
        <v>1</v>
      </c>
      <c r="AF1460">
        <v>1</v>
      </c>
      <c r="AG1460">
        <v>40</v>
      </c>
      <c r="BK1460">
        <v>3.9999999000000001E-2</v>
      </c>
      <c r="BO1460">
        <v>3.9999999000000001E-2</v>
      </c>
      <c r="BP1460" s="60">
        <v>37134</v>
      </c>
      <c r="BQ1460">
        <v>18394458</v>
      </c>
      <c r="BR1460">
        <v>17527696</v>
      </c>
      <c r="BS1460">
        <v>1.0489999999999999</v>
      </c>
      <c r="BT1460">
        <v>-866762</v>
      </c>
      <c r="BV1460">
        <v>4946244</v>
      </c>
      <c r="BW1460">
        <v>238289.61</v>
      </c>
      <c r="BX1460">
        <v>1.1830001000000001</v>
      </c>
      <c r="BY1460">
        <v>0</v>
      </c>
      <c r="BZ1460">
        <v>0</v>
      </c>
      <c r="CA1460">
        <v>0</v>
      </c>
      <c r="CC1460">
        <v>-6.9099999999999995E-2</v>
      </c>
      <c r="CS1460">
        <v>0</v>
      </c>
      <c r="CT1460">
        <v>0</v>
      </c>
      <c r="CU1460">
        <v>0</v>
      </c>
      <c r="CV1460">
        <v>0.57279997999999999</v>
      </c>
      <c r="CW1460">
        <v>0.40349998999999998</v>
      </c>
      <c r="CX1460">
        <v>0.16930000000000001</v>
      </c>
      <c r="CY1460">
        <v>0.42680001000000001</v>
      </c>
      <c r="CZ1460">
        <v>0</v>
      </c>
      <c r="DA1460">
        <v>0</v>
      </c>
      <c r="DB1460">
        <v>0</v>
      </c>
      <c r="DC1460">
        <v>4.0000000000000002E-4</v>
      </c>
      <c r="DD1460">
        <v>0</v>
      </c>
      <c r="DE1460">
        <v>0</v>
      </c>
      <c r="DF1460">
        <v>2002</v>
      </c>
      <c r="DG1460">
        <v>0.12667</v>
      </c>
      <c r="DH1460">
        <v>5.9999998999999998E-2</v>
      </c>
      <c r="DI1460">
        <v>6.6670001000000007E-2</v>
      </c>
      <c r="DJ1460">
        <v>5.9999998999999998E-2</v>
      </c>
      <c r="DK1460">
        <v>0.12</v>
      </c>
      <c r="DR1460">
        <v>0</v>
      </c>
      <c r="DS1460">
        <v>0</v>
      </c>
      <c r="DT1460">
        <v>0</v>
      </c>
      <c r="DU1460">
        <v>0</v>
      </c>
      <c r="DV1460">
        <v>149045</v>
      </c>
      <c r="DZ1460">
        <v>33.186245</v>
      </c>
      <c r="EA1460">
        <v>10740</v>
      </c>
      <c r="EB1460">
        <v>35073</v>
      </c>
      <c r="EC1460">
        <v>47506</v>
      </c>
      <c r="EF1460">
        <v>17.466944000000002</v>
      </c>
      <c r="EG1460">
        <v>44750</v>
      </c>
      <c r="EN1460">
        <v>2756</v>
      </c>
      <c r="ES1460">
        <v>0</v>
      </c>
      <c r="EV1460">
        <v>242364</v>
      </c>
      <c r="EW1460">
        <v>1</v>
      </c>
      <c r="EX1460">
        <v>1</v>
      </c>
      <c r="FB1460">
        <v>7760767</v>
      </c>
      <c r="FN1460">
        <v>-2161.7199999999998</v>
      </c>
      <c r="FP1460">
        <v>286981.90999999997</v>
      </c>
      <c r="FQ1460">
        <v>281906.46999999997</v>
      </c>
      <c r="FV1460">
        <v>26691.748</v>
      </c>
      <c r="FW1460">
        <v>595580.13</v>
      </c>
      <c r="FX1460">
        <v>-2102922.7999999998</v>
      </c>
      <c r="GB1460">
        <v>695109</v>
      </c>
      <c r="GL1460">
        <v>-8788.6152000000002</v>
      </c>
      <c r="GM1460">
        <v>108986.58</v>
      </c>
      <c r="GN1460">
        <v>-102654.22</v>
      </c>
      <c r="GO1460">
        <v>-100492.5</v>
      </c>
      <c r="GP1460">
        <v>220.77699000000001</v>
      </c>
      <c r="GQ1460">
        <v>-814469.13</v>
      </c>
      <c r="GR1460">
        <v>-829784.63</v>
      </c>
      <c r="GS1460">
        <v>-825867.13</v>
      </c>
      <c r="GZ1460">
        <v>-3917.54</v>
      </c>
      <c r="HA1460">
        <v>-91799.593999999997</v>
      </c>
      <c r="HB1460">
        <v>-11830.380999999999</v>
      </c>
      <c r="HD1460">
        <v>-782.36102000000005</v>
      </c>
      <c r="HE1460">
        <v>-934197</v>
      </c>
      <c r="HG1460">
        <v>18061522</v>
      </c>
    </row>
    <row r="1461" spans="1:215" x14ac:dyDescent="0.25">
      <c r="A1461">
        <v>105</v>
      </c>
      <c r="B1461" t="s">
        <v>1247</v>
      </c>
      <c r="C1461">
        <v>2002</v>
      </c>
      <c r="E1461" t="s">
        <v>1248</v>
      </c>
      <c r="F1461">
        <v>1947</v>
      </c>
      <c r="G1461">
        <v>0</v>
      </c>
      <c r="I1461">
        <v>0</v>
      </c>
      <c r="J1461" t="s">
        <v>710</v>
      </c>
      <c r="K1461" t="s">
        <v>711</v>
      </c>
      <c r="L1461" t="s">
        <v>711</v>
      </c>
      <c r="M1461">
        <v>1</v>
      </c>
      <c r="N1461" t="s">
        <v>615</v>
      </c>
      <c r="O1461">
        <v>1</v>
      </c>
      <c r="P1461" t="s">
        <v>616</v>
      </c>
      <c r="Q1461" t="s">
        <v>713</v>
      </c>
      <c r="R1461">
        <v>1</v>
      </c>
      <c r="T1461" s="60">
        <v>37499</v>
      </c>
      <c r="U1461" s="60">
        <v>37499</v>
      </c>
      <c r="V1461" s="60">
        <v>37499</v>
      </c>
      <c r="W1461" t="s">
        <v>201</v>
      </c>
      <c r="X1461" t="s">
        <v>774</v>
      </c>
      <c r="Y1461" t="s">
        <v>619</v>
      </c>
      <c r="Z1461">
        <v>3.9999999000000001E-2</v>
      </c>
      <c r="AA1461">
        <v>7.9999998000000003E-2</v>
      </c>
      <c r="AB1461">
        <v>1</v>
      </c>
      <c r="AC1461">
        <v>0</v>
      </c>
      <c r="AD1461">
        <v>1</v>
      </c>
      <c r="AE1461">
        <v>1</v>
      </c>
      <c r="AF1461">
        <v>1</v>
      </c>
      <c r="AG1461">
        <v>40</v>
      </c>
      <c r="BK1461">
        <v>3.9999999000000001E-2</v>
      </c>
      <c r="BO1461">
        <v>3.9999999000000001E-2</v>
      </c>
      <c r="BP1461" s="60">
        <v>37499</v>
      </c>
      <c r="BQ1461">
        <v>18909072</v>
      </c>
      <c r="BR1461">
        <v>18449520</v>
      </c>
      <c r="BS1461">
        <v>1.0249999999999999</v>
      </c>
      <c r="BT1461">
        <v>-459551</v>
      </c>
      <c r="BV1461">
        <v>4979532</v>
      </c>
      <c r="BW1461">
        <v>288814.59000000003</v>
      </c>
      <c r="BX1461">
        <v>1.0419999</v>
      </c>
      <c r="BY1461">
        <v>0</v>
      </c>
      <c r="BZ1461">
        <v>0</v>
      </c>
      <c r="CA1461">
        <v>0</v>
      </c>
      <c r="CC1461">
        <v>-7.1699999E-2</v>
      </c>
      <c r="CS1461">
        <v>0</v>
      </c>
      <c r="CT1461">
        <v>0</v>
      </c>
      <c r="CU1461">
        <v>0</v>
      </c>
      <c r="CV1461">
        <v>0.57270001999999998</v>
      </c>
      <c r="CW1461">
        <v>0.40139999999999998</v>
      </c>
      <c r="CX1461">
        <v>0.17129999000000001</v>
      </c>
      <c r="CY1461">
        <v>0.4269</v>
      </c>
      <c r="CZ1461">
        <v>0</v>
      </c>
      <c r="DA1461">
        <v>0</v>
      </c>
      <c r="DB1461">
        <v>0</v>
      </c>
      <c r="DC1461">
        <v>4.0000000000000002E-4</v>
      </c>
      <c r="DD1461">
        <v>0</v>
      </c>
      <c r="DE1461">
        <v>0</v>
      </c>
      <c r="DF1461">
        <v>2003</v>
      </c>
      <c r="DG1461">
        <v>0.12708999000000001</v>
      </c>
      <c r="DH1461">
        <v>5.9999998999999998E-2</v>
      </c>
      <c r="DI1461">
        <v>6.7090004999999994E-2</v>
      </c>
      <c r="DJ1461">
        <v>5.9999998999999998E-2</v>
      </c>
      <c r="DK1461">
        <v>0.12</v>
      </c>
      <c r="DR1461">
        <v>0</v>
      </c>
      <c r="DS1461">
        <v>0</v>
      </c>
      <c r="DT1461">
        <v>0</v>
      </c>
      <c r="DU1461">
        <v>0</v>
      </c>
      <c r="DV1461">
        <v>148957</v>
      </c>
      <c r="DW1461">
        <v>4923420.5</v>
      </c>
      <c r="DZ1461">
        <v>33.052627999999999</v>
      </c>
      <c r="EA1461">
        <v>11128</v>
      </c>
      <c r="EB1461">
        <v>37578</v>
      </c>
      <c r="EC1461">
        <v>51738</v>
      </c>
      <c r="ED1461">
        <v>76196.077999999994</v>
      </c>
      <c r="EF1461">
        <v>1.4727294</v>
      </c>
      <c r="EG1461">
        <v>51738</v>
      </c>
      <c r="ES1461">
        <v>0</v>
      </c>
      <c r="EV1461">
        <v>249401</v>
      </c>
      <c r="EW1461">
        <v>1</v>
      </c>
      <c r="EX1461">
        <v>1</v>
      </c>
      <c r="FB1461">
        <v>8427092</v>
      </c>
      <c r="FN1461">
        <v>-2441.0039999999999</v>
      </c>
      <c r="FP1461">
        <v>319565.5</v>
      </c>
      <c r="FQ1461">
        <v>300969.13</v>
      </c>
      <c r="FV1461">
        <v>32337.453000000001</v>
      </c>
      <c r="FW1461">
        <v>652872.06000000006</v>
      </c>
      <c r="FX1461">
        <v>-1796858.3</v>
      </c>
      <c r="GB1461">
        <v>529114.93999999994</v>
      </c>
      <c r="GL1461">
        <v>-11635.212</v>
      </c>
      <c r="GM1461">
        <v>43426.457000000002</v>
      </c>
      <c r="GN1461">
        <v>-36459.68</v>
      </c>
      <c r="GO1461">
        <v>-34018.675999999999</v>
      </c>
      <c r="GP1461">
        <v>263.81400000000002</v>
      </c>
      <c r="GQ1461">
        <v>-619275.93999999994</v>
      </c>
      <c r="GR1461">
        <v>-910597.81</v>
      </c>
      <c r="GS1461">
        <v>-905420.25</v>
      </c>
      <c r="GZ1461">
        <v>-5177.5228999999999</v>
      </c>
      <c r="HA1461">
        <v>-70030.858999999997</v>
      </c>
      <c r="HB1461">
        <v>-12499.558999999999</v>
      </c>
      <c r="HD1461">
        <v>-795.30200000000002</v>
      </c>
      <c r="HE1461">
        <v>-993923.5</v>
      </c>
      <c r="HG1461">
        <v>16447569</v>
      </c>
    </row>
    <row r="1462" spans="1:215" x14ac:dyDescent="0.25">
      <c r="A1462">
        <v>105</v>
      </c>
      <c r="B1462" t="s">
        <v>1247</v>
      </c>
      <c r="C1462">
        <v>2003</v>
      </c>
      <c r="E1462" t="s">
        <v>1248</v>
      </c>
      <c r="F1462">
        <v>1947</v>
      </c>
      <c r="G1462">
        <v>0</v>
      </c>
      <c r="I1462">
        <v>0</v>
      </c>
      <c r="J1462" t="s">
        <v>710</v>
      </c>
      <c r="K1462" t="s">
        <v>711</v>
      </c>
      <c r="L1462" t="s">
        <v>711</v>
      </c>
      <c r="M1462">
        <v>1</v>
      </c>
      <c r="N1462" t="s">
        <v>615</v>
      </c>
      <c r="O1462">
        <v>1</v>
      </c>
      <c r="P1462" t="s">
        <v>616</v>
      </c>
      <c r="Q1462" t="s">
        <v>713</v>
      </c>
      <c r="R1462">
        <v>1</v>
      </c>
      <c r="T1462" s="60">
        <v>37864</v>
      </c>
      <c r="U1462" s="60">
        <v>37864</v>
      </c>
      <c r="V1462" s="60">
        <v>37864</v>
      </c>
      <c r="W1462" t="s">
        <v>201</v>
      </c>
      <c r="X1462" t="s">
        <v>774</v>
      </c>
      <c r="Y1462" t="s">
        <v>619</v>
      </c>
      <c r="Z1462">
        <v>3.9999999000000001E-2</v>
      </c>
      <c r="AA1462">
        <v>7.9999998000000003E-2</v>
      </c>
      <c r="AB1462">
        <v>1</v>
      </c>
      <c r="AC1462">
        <v>0</v>
      </c>
      <c r="AD1462">
        <v>1</v>
      </c>
      <c r="AE1462">
        <v>1</v>
      </c>
      <c r="AF1462">
        <v>1</v>
      </c>
      <c r="AG1462">
        <v>40</v>
      </c>
      <c r="BK1462">
        <v>3.9999999000000001E-2</v>
      </c>
      <c r="BO1462">
        <v>3.9999999000000001E-2</v>
      </c>
      <c r="BP1462" s="60">
        <v>37864</v>
      </c>
      <c r="BQ1462">
        <v>19478556</v>
      </c>
      <c r="BR1462">
        <v>19959112</v>
      </c>
      <c r="BS1462">
        <v>0.97600001000000003</v>
      </c>
      <c r="BT1462">
        <v>480557</v>
      </c>
      <c r="BV1462">
        <v>4800612</v>
      </c>
      <c r="BW1462">
        <v>311800.21999999997</v>
      </c>
      <c r="BX1462">
        <v>0.96699995000000005</v>
      </c>
      <c r="BY1462">
        <v>0</v>
      </c>
      <c r="BZ1462">
        <v>0</v>
      </c>
      <c r="CA1462">
        <v>0</v>
      </c>
      <c r="CC1462">
        <v>9.1999999999999998E-2</v>
      </c>
      <c r="CE1462">
        <v>-1.9199998999999999E-2</v>
      </c>
      <c r="CG1462">
        <v>3.7199999999999997E-2</v>
      </c>
      <c r="CS1462">
        <v>0</v>
      </c>
      <c r="CT1462">
        <v>0</v>
      </c>
      <c r="CU1462">
        <v>0</v>
      </c>
      <c r="CV1462">
        <v>0.56762296000000001</v>
      </c>
      <c r="CW1462">
        <v>0.39623454000000002</v>
      </c>
      <c r="CX1462">
        <v>0.1713884</v>
      </c>
      <c r="CY1462">
        <v>0.37344982999999998</v>
      </c>
      <c r="CZ1462">
        <v>0</v>
      </c>
      <c r="DA1462">
        <v>0</v>
      </c>
      <c r="DB1462">
        <v>0</v>
      </c>
      <c r="DC1462">
        <v>5.8927230999999997E-2</v>
      </c>
      <c r="DD1462">
        <v>0</v>
      </c>
      <c r="DE1462">
        <v>0</v>
      </c>
      <c r="DF1462">
        <v>2004</v>
      </c>
      <c r="DG1462">
        <v>0.12258001</v>
      </c>
      <c r="DH1462">
        <v>5.9999998999999998E-2</v>
      </c>
      <c r="DI1462">
        <v>6.2579996999999998E-2</v>
      </c>
      <c r="DJ1462">
        <v>6.8169995999999997E-2</v>
      </c>
      <c r="DK1462">
        <v>0.12817000000000001</v>
      </c>
      <c r="DR1462">
        <v>0</v>
      </c>
      <c r="DS1462">
        <v>0</v>
      </c>
      <c r="DT1462">
        <v>0</v>
      </c>
      <c r="DU1462">
        <v>0</v>
      </c>
      <c r="DV1462">
        <v>142163</v>
      </c>
      <c r="DW1462">
        <v>4738994.5</v>
      </c>
      <c r="DZ1462">
        <v>33.334933999999997</v>
      </c>
      <c r="EA1462">
        <v>11907</v>
      </c>
      <c r="EB1462">
        <v>39964</v>
      </c>
      <c r="EC1462">
        <v>57529</v>
      </c>
      <c r="ED1462">
        <v>78103.054999999993</v>
      </c>
      <c r="EF1462">
        <v>1.3576292999999999</v>
      </c>
      <c r="EG1462">
        <v>48263</v>
      </c>
      <c r="EN1462">
        <v>2879</v>
      </c>
      <c r="EP1462">
        <v>6164</v>
      </c>
      <c r="ES1462">
        <v>223</v>
      </c>
      <c r="EU1462">
        <v>223</v>
      </c>
      <c r="EV1462">
        <v>251563</v>
      </c>
      <c r="EW1462">
        <v>1</v>
      </c>
      <c r="EX1462">
        <v>1</v>
      </c>
      <c r="FB1462">
        <v>9780141</v>
      </c>
      <c r="FN1462">
        <v>-2644.8809999999999</v>
      </c>
      <c r="FP1462">
        <v>324000.06</v>
      </c>
      <c r="FQ1462">
        <v>301555.44</v>
      </c>
      <c r="FV1462">
        <v>37363.879000000001</v>
      </c>
      <c r="FW1462">
        <v>662919.38</v>
      </c>
      <c r="FX1462">
        <v>940442</v>
      </c>
      <c r="GB1462">
        <v>522369.47</v>
      </c>
      <c r="GL1462">
        <v>-14453.89</v>
      </c>
      <c r="GM1462">
        <v>39516.612999999998</v>
      </c>
      <c r="GN1462">
        <v>-32256.567999999999</v>
      </c>
      <c r="GO1462">
        <v>-29611.687999999998</v>
      </c>
      <c r="GP1462">
        <v>354.74700999999999</v>
      </c>
      <c r="GQ1462">
        <v>2118891.7999999998</v>
      </c>
      <c r="GR1462">
        <v>-1012564.9</v>
      </c>
      <c r="GS1462">
        <v>-1006199.6</v>
      </c>
      <c r="GZ1462">
        <v>-6365.23</v>
      </c>
      <c r="HA1462">
        <v>-73437.835999999996</v>
      </c>
      <c r="HB1462">
        <v>-12364.102000000001</v>
      </c>
      <c r="HD1462">
        <v>-740.93402000000003</v>
      </c>
      <c r="HE1462">
        <v>-1099107.8</v>
      </c>
      <c r="HG1462">
        <v>17467352</v>
      </c>
    </row>
    <row r="1463" spans="1:215" x14ac:dyDescent="0.25">
      <c r="A1463">
        <v>105</v>
      </c>
      <c r="B1463" t="s">
        <v>1247</v>
      </c>
      <c r="C1463">
        <v>2004</v>
      </c>
      <c r="E1463" t="s">
        <v>1248</v>
      </c>
      <c r="F1463">
        <v>1947</v>
      </c>
      <c r="G1463">
        <v>0</v>
      </c>
      <c r="I1463">
        <v>0</v>
      </c>
      <c r="J1463" t="s">
        <v>710</v>
      </c>
      <c r="K1463" t="s">
        <v>711</v>
      </c>
      <c r="L1463" t="s">
        <v>711</v>
      </c>
      <c r="M1463">
        <v>1</v>
      </c>
      <c r="N1463" t="s">
        <v>615</v>
      </c>
      <c r="O1463">
        <v>1</v>
      </c>
      <c r="P1463" t="s">
        <v>616</v>
      </c>
      <c r="Q1463" t="s">
        <v>713</v>
      </c>
      <c r="R1463">
        <v>1</v>
      </c>
      <c r="T1463" s="60">
        <v>38230</v>
      </c>
      <c r="U1463" s="60">
        <v>38230</v>
      </c>
      <c r="V1463" s="60">
        <v>38230</v>
      </c>
      <c r="W1463" t="s">
        <v>201</v>
      </c>
      <c r="X1463" t="s">
        <v>774</v>
      </c>
      <c r="Y1463" t="s">
        <v>619</v>
      </c>
      <c r="Z1463">
        <v>3.9999999000000001E-2</v>
      </c>
      <c r="AA1463">
        <v>7.9999998000000003E-2</v>
      </c>
      <c r="AB1463">
        <v>1</v>
      </c>
      <c r="AC1463">
        <v>0</v>
      </c>
      <c r="AD1463">
        <v>1</v>
      </c>
      <c r="AE1463">
        <v>1</v>
      </c>
      <c r="AF1463">
        <v>1</v>
      </c>
      <c r="AG1463">
        <v>40</v>
      </c>
      <c r="BK1463">
        <v>3.9999999000000001E-2</v>
      </c>
      <c r="BO1463">
        <v>3.9999999000000001E-2</v>
      </c>
      <c r="BP1463" s="60">
        <v>38230</v>
      </c>
      <c r="BQ1463">
        <v>20036648</v>
      </c>
      <c r="BR1463">
        <v>20591848</v>
      </c>
      <c r="BS1463">
        <v>0.97300005000000001</v>
      </c>
      <c r="BT1463">
        <v>555201</v>
      </c>
      <c r="BV1463">
        <v>4616761</v>
      </c>
      <c r="BW1463">
        <v>312285.03000000003</v>
      </c>
      <c r="BX1463">
        <v>0.89300000999999996</v>
      </c>
      <c r="BY1463">
        <v>0</v>
      </c>
      <c r="BZ1463">
        <v>0</v>
      </c>
      <c r="CA1463">
        <v>0</v>
      </c>
      <c r="CC1463">
        <v>0.1169</v>
      </c>
      <c r="CE1463">
        <v>4.2199999000000002E-2</v>
      </c>
      <c r="CG1463">
        <v>2.8900001000000002E-2</v>
      </c>
      <c r="CS1463">
        <v>0</v>
      </c>
      <c r="CT1463">
        <v>0</v>
      </c>
      <c r="CU1463">
        <v>0</v>
      </c>
      <c r="CV1463">
        <v>0.54679012000000005</v>
      </c>
      <c r="CW1463">
        <v>0.38021716</v>
      </c>
      <c r="CX1463">
        <v>0.16657295999999999</v>
      </c>
      <c r="CY1463">
        <v>0.39909786000000003</v>
      </c>
      <c r="CZ1463">
        <v>0</v>
      </c>
      <c r="DA1463">
        <v>0</v>
      </c>
      <c r="DB1463">
        <v>0</v>
      </c>
      <c r="DC1463">
        <v>5.4112010000000002E-2</v>
      </c>
      <c r="DD1463">
        <v>0</v>
      </c>
      <c r="DE1463">
        <v>0</v>
      </c>
      <c r="DF1463">
        <v>2005</v>
      </c>
      <c r="DG1463">
        <v>0.1245</v>
      </c>
      <c r="DH1463">
        <v>5.9999998999999998E-2</v>
      </c>
      <c r="DI1463">
        <v>6.4499997000000003E-2</v>
      </c>
      <c r="DJ1463">
        <v>7.1209996999999997E-2</v>
      </c>
      <c r="DK1463">
        <v>0.13120999999999999</v>
      </c>
      <c r="DR1463">
        <v>0</v>
      </c>
      <c r="DS1463">
        <v>0</v>
      </c>
      <c r="DT1463">
        <v>0</v>
      </c>
      <c r="DU1463">
        <v>0</v>
      </c>
      <c r="DV1463">
        <v>133349</v>
      </c>
      <c r="DW1463">
        <v>4557079.5</v>
      </c>
      <c r="DZ1463">
        <v>34.174079999999996</v>
      </c>
      <c r="EA1463">
        <v>12682</v>
      </c>
      <c r="EB1463">
        <v>41976</v>
      </c>
      <c r="EC1463">
        <v>60089</v>
      </c>
      <c r="ED1463">
        <v>1090042</v>
      </c>
      <c r="EF1463">
        <v>18.140459</v>
      </c>
      <c r="EG1463">
        <v>50584</v>
      </c>
      <c r="EN1463">
        <v>2729</v>
      </c>
      <c r="EP1463">
        <v>6480</v>
      </c>
      <c r="ES1463">
        <v>296</v>
      </c>
      <c r="EU1463">
        <v>296</v>
      </c>
      <c r="EV1463">
        <v>248096</v>
      </c>
      <c r="EW1463">
        <v>1</v>
      </c>
      <c r="EX1463">
        <v>1</v>
      </c>
      <c r="FB1463">
        <v>10161944</v>
      </c>
      <c r="FN1463">
        <v>-2686</v>
      </c>
      <c r="FP1463">
        <v>300155.78000000003</v>
      </c>
      <c r="FQ1463">
        <v>278844.5</v>
      </c>
      <c r="FV1463">
        <v>45130.343999999997</v>
      </c>
      <c r="FW1463">
        <v>624130.63</v>
      </c>
      <c r="FX1463">
        <v>1478546.9</v>
      </c>
      <c r="GB1463">
        <v>521356.5</v>
      </c>
      <c r="GL1463">
        <v>-13474.596</v>
      </c>
      <c r="GM1463">
        <v>35991.398000000001</v>
      </c>
      <c r="GN1463">
        <v>-27717.271000000001</v>
      </c>
      <c r="GO1463">
        <v>-25031.271000000001</v>
      </c>
      <c r="GP1463">
        <v>588.98999000000003</v>
      </c>
      <c r="GQ1463">
        <v>2619422.5</v>
      </c>
      <c r="GR1463">
        <v>-1192262.6000000001</v>
      </c>
      <c r="GS1463">
        <v>-1184713</v>
      </c>
      <c r="GZ1463">
        <v>-7549.5991000000004</v>
      </c>
      <c r="HA1463">
        <v>-83779</v>
      </c>
      <c r="HB1463">
        <v>-12447.538</v>
      </c>
      <c r="HD1463">
        <v>-548.65399000000002</v>
      </c>
      <c r="HE1463">
        <v>-1289037.8</v>
      </c>
      <c r="HG1463">
        <v>18797738</v>
      </c>
    </row>
    <row r="1464" spans="1:215" x14ac:dyDescent="0.25">
      <c r="A1464">
        <v>105</v>
      </c>
      <c r="B1464" t="s">
        <v>1247</v>
      </c>
      <c r="C1464">
        <v>2005</v>
      </c>
      <c r="E1464" t="s">
        <v>1248</v>
      </c>
      <c r="F1464">
        <v>1947</v>
      </c>
      <c r="G1464">
        <v>0</v>
      </c>
      <c r="I1464">
        <v>0</v>
      </c>
      <c r="J1464" t="s">
        <v>710</v>
      </c>
      <c r="K1464" t="s">
        <v>711</v>
      </c>
      <c r="L1464" t="s">
        <v>711</v>
      </c>
      <c r="M1464">
        <v>1</v>
      </c>
      <c r="N1464" t="s">
        <v>615</v>
      </c>
      <c r="O1464">
        <v>1</v>
      </c>
      <c r="P1464" t="s">
        <v>616</v>
      </c>
      <c r="Q1464" t="s">
        <v>713</v>
      </c>
      <c r="R1464">
        <v>1</v>
      </c>
      <c r="T1464" s="60">
        <v>38595</v>
      </c>
      <c r="U1464" s="60">
        <v>38595</v>
      </c>
      <c r="V1464" s="60">
        <v>38595</v>
      </c>
      <c r="W1464" t="s">
        <v>201</v>
      </c>
      <c r="X1464" t="s">
        <v>774</v>
      </c>
      <c r="Y1464" t="s">
        <v>619</v>
      </c>
      <c r="Z1464">
        <v>3.9999999000000001E-2</v>
      </c>
      <c r="AA1464">
        <v>7.9999998000000003E-2</v>
      </c>
      <c r="AB1464">
        <v>1</v>
      </c>
      <c r="AC1464">
        <v>0</v>
      </c>
      <c r="AD1464">
        <v>1</v>
      </c>
      <c r="AE1464">
        <v>1</v>
      </c>
      <c r="AF1464">
        <v>1</v>
      </c>
      <c r="AG1464">
        <v>40</v>
      </c>
      <c r="BK1464">
        <v>3.9999999000000001E-2</v>
      </c>
      <c r="BO1464">
        <v>3.9999999000000001E-2</v>
      </c>
      <c r="BP1464" s="60">
        <v>38595</v>
      </c>
      <c r="BQ1464">
        <v>20835468</v>
      </c>
      <c r="BR1464">
        <v>21969670</v>
      </c>
      <c r="BS1464">
        <v>0.94800001</v>
      </c>
      <c r="BT1464">
        <v>1134201</v>
      </c>
      <c r="BV1464">
        <v>4842525</v>
      </c>
      <c r="BW1464">
        <v>321859.69</v>
      </c>
      <c r="BX1464">
        <v>0.85800003999999996</v>
      </c>
      <c r="BY1464">
        <v>0</v>
      </c>
      <c r="BZ1464">
        <v>0</v>
      </c>
      <c r="CA1464">
        <v>0</v>
      </c>
      <c r="CC1464">
        <v>0.12710001000000001</v>
      </c>
      <c r="CE1464">
        <v>0.11189999</v>
      </c>
      <c r="CG1464">
        <v>3.5000000000000003E-2</v>
      </c>
      <c r="CS1464">
        <v>0</v>
      </c>
      <c r="CT1464">
        <v>0</v>
      </c>
      <c r="CU1464">
        <v>0</v>
      </c>
      <c r="CV1464">
        <v>0.61898308999999996</v>
      </c>
      <c r="CW1464">
        <v>0.42633018</v>
      </c>
      <c r="CX1464">
        <v>0.19265289999999999</v>
      </c>
      <c r="CY1464">
        <v>0.37187906999999998</v>
      </c>
      <c r="CZ1464">
        <v>0</v>
      </c>
      <c r="DA1464">
        <v>0</v>
      </c>
      <c r="DB1464">
        <v>0</v>
      </c>
      <c r="DC1464">
        <v>9.1377999999999997E-3</v>
      </c>
      <c r="DD1464">
        <v>0</v>
      </c>
      <c r="DE1464">
        <v>0</v>
      </c>
      <c r="DF1464">
        <v>2006</v>
      </c>
      <c r="DG1464">
        <v>0.12280000000000001</v>
      </c>
      <c r="DH1464">
        <v>5.9999998999999998E-2</v>
      </c>
      <c r="DI1464">
        <v>6.2800005000000006E-2</v>
      </c>
      <c r="DJ1464">
        <v>7.5870000000000007E-2</v>
      </c>
      <c r="DK1464">
        <v>0.13586999</v>
      </c>
      <c r="DR1464">
        <v>0</v>
      </c>
      <c r="DS1464">
        <v>0</v>
      </c>
      <c r="DT1464">
        <v>0</v>
      </c>
      <c r="DU1464">
        <v>0</v>
      </c>
      <c r="DV1464">
        <v>131331</v>
      </c>
      <c r="DW1464">
        <v>4510619</v>
      </c>
      <c r="DZ1464">
        <v>34.345424999999999</v>
      </c>
      <c r="EA1464">
        <v>13504</v>
      </c>
      <c r="EB1464">
        <v>43575</v>
      </c>
      <c r="EC1464">
        <v>63771</v>
      </c>
      <c r="ED1464">
        <v>1162022</v>
      </c>
      <c r="EF1464">
        <v>18.221793999999999</v>
      </c>
      <c r="EG1464">
        <v>53855</v>
      </c>
      <c r="EN1464">
        <v>2766</v>
      </c>
      <c r="EP1464">
        <v>6787</v>
      </c>
      <c r="ES1464">
        <v>363</v>
      </c>
      <c r="EU1464">
        <v>363</v>
      </c>
      <c r="EV1464">
        <v>252181</v>
      </c>
      <c r="EW1464">
        <v>1</v>
      </c>
      <c r="EX1464">
        <v>1</v>
      </c>
      <c r="FB1464">
        <v>10886034</v>
      </c>
      <c r="FN1464">
        <v>-2477.0160000000001</v>
      </c>
      <c r="FP1464">
        <v>305869.81</v>
      </c>
      <c r="FQ1464">
        <v>276034.65999999997</v>
      </c>
      <c r="FV1464">
        <v>50019.733999999997</v>
      </c>
      <c r="FW1464">
        <v>631924.18999999994</v>
      </c>
      <c r="FX1464">
        <v>1718194.8</v>
      </c>
      <c r="GB1464">
        <v>620215.56000000006</v>
      </c>
      <c r="GL1464">
        <v>-17074.877</v>
      </c>
      <c r="GM1464">
        <v>94521.68</v>
      </c>
      <c r="GN1464">
        <v>-84768.562999999995</v>
      </c>
      <c r="GO1464">
        <v>-82291.547000000006</v>
      </c>
      <c r="GP1464">
        <v>188.245</v>
      </c>
      <c r="GQ1464">
        <v>2963201</v>
      </c>
      <c r="GR1464">
        <v>-1208600.3999999999</v>
      </c>
      <c r="GS1464">
        <v>-1200373</v>
      </c>
      <c r="GZ1464">
        <v>-8227.3603999999996</v>
      </c>
      <c r="HA1464">
        <v>-89759.679999999993</v>
      </c>
      <c r="HB1464">
        <v>-13219.65</v>
      </c>
      <c r="HD1464">
        <v>-658.62598000000003</v>
      </c>
      <c r="HE1464">
        <v>-1312238.3999999999</v>
      </c>
      <c r="HG1464">
        <v>20448700</v>
      </c>
    </row>
    <row r="1465" spans="1:215" x14ac:dyDescent="0.25">
      <c r="A1465">
        <v>105</v>
      </c>
      <c r="B1465" t="s">
        <v>1247</v>
      </c>
      <c r="C1465">
        <v>2006</v>
      </c>
      <c r="E1465" t="s">
        <v>1248</v>
      </c>
      <c r="F1465">
        <v>1947</v>
      </c>
      <c r="G1465">
        <v>0</v>
      </c>
      <c r="I1465">
        <v>0</v>
      </c>
      <c r="J1465" t="s">
        <v>710</v>
      </c>
      <c r="K1465" t="s">
        <v>711</v>
      </c>
      <c r="L1465" t="s">
        <v>711</v>
      </c>
      <c r="M1465">
        <v>1</v>
      </c>
      <c r="N1465" t="s">
        <v>615</v>
      </c>
      <c r="O1465">
        <v>1</v>
      </c>
      <c r="P1465" t="s">
        <v>616</v>
      </c>
      <c r="Q1465" t="s">
        <v>713</v>
      </c>
      <c r="R1465">
        <v>1</v>
      </c>
      <c r="T1465" s="60">
        <v>38960</v>
      </c>
      <c r="U1465" s="60">
        <v>38960</v>
      </c>
      <c r="V1465" s="60">
        <v>38960</v>
      </c>
      <c r="W1465" t="s">
        <v>201</v>
      </c>
      <c r="X1465" t="s">
        <v>774</v>
      </c>
      <c r="Y1465" t="s">
        <v>619</v>
      </c>
      <c r="Z1465">
        <v>3.9999999000000001E-2</v>
      </c>
      <c r="AA1465">
        <v>7.9999998000000003E-2</v>
      </c>
      <c r="AB1465">
        <v>1</v>
      </c>
      <c r="AC1465">
        <v>0</v>
      </c>
      <c r="AD1465">
        <v>1</v>
      </c>
      <c r="AE1465">
        <v>1</v>
      </c>
      <c r="AF1465">
        <v>1</v>
      </c>
      <c r="AG1465">
        <v>30</v>
      </c>
      <c r="BK1465">
        <v>3.9999999000000001E-2</v>
      </c>
      <c r="BO1465">
        <v>3.9999999000000001E-2</v>
      </c>
      <c r="BP1465" s="60">
        <v>38960</v>
      </c>
      <c r="BQ1465">
        <v>21780436</v>
      </c>
      <c r="BR1465">
        <v>22884916</v>
      </c>
      <c r="BS1465">
        <v>0.95199995999999998</v>
      </c>
      <c r="BT1465">
        <v>1104480</v>
      </c>
      <c r="BV1465">
        <v>5051330</v>
      </c>
      <c r="BW1465">
        <v>362753.53</v>
      </c>
      <c r="BX1465">
        <v>0.87199998000000001</v>
      </c>
      <c r="BY1465">
        <v>0</v>
      </c>
      <c r="BZ1465">
        <v>0</v>
      </c>
      <c r="CA1465">
        <v>0</v>
      </c>
      <c r="CC1465">
        <v>8.8299997000000005E-2</v>
      </c>
      <c r="CE1465">
        <v>0.1106</v>
      </c>
      <c r="CG1465">
        <v>6.7900002000000001E-2</v>
      </c>
      <c r="CS1465">
        <v>0</v>
      </c>
      <c r="CT1465">
        <v>0</v>
      </c>
      <c r="CU1465">
        <v>0</v>
      </c>
      <c r="CV1465">
        <v>0.62044083999999999</v>
      </c>
      <c r="CW1465">
        <v>0.43183621999999999</v>
      </c>
      <c r="CX1465">
        <v>0.18860461000000001</v>
      </c>
      <c r="CY1465">
        <v>0.36177972000000003</v>
      </c>
      <c r="CZ1465">
        <v>0</v>
      </c>
      <c r="DA1465">
        <v>0</v>
      </c>
      <c r="DB1465">
        <v>0</v>
      </c>
      <c r="DC1465">
        <v>1.7779501E-2</v>
      </c>
      <c r="DD1465">
        <v>0</v>
      </c>
      <c r="DE1465">
        <v>0</v>
      </c>
      <c r="DF1465">
        <v>2007</v>
      </c>
      <c r="DG1465">
        <v>0.11979999</v>
      </c>
      <c r="DH1465">
        <v>5.9999998999999998E-2</v>
      </c>
      <c r="DI1465">
        <v>5.9799999E-2</v>
      </c>
      <c r="DJ1465">
        <v>7.1999996999999996E-2</v>
      </c>
      <c r="DK1465">
        <v>0.13200000000000001</v>
      </c>
      <c r="DR1465">
        <v>0</v>
      </c>
      <c r="DS1465">
        <v>0</v>
      </c>
      <c r="DT1465">
        <v>0</v>
      </c>
      <c r="DU1465">
        <v>0</v>
      </c>
      <c r="DV1465">
        <v>132411</v>
      </c>
      <c r="DW1465">
        <v>4884098.5</v>
      </c>
      <c r="DZ1465">
        <v>36.885899000000002</v>
      </c>
      <c r="EA1465">
        <v>61567</v>
      </c>
      <c r="EB1465">
        <v>47070</v>
      </c>
      <c r="EC1465">
        <v>67596</v>
      </c>
      <c r="ED1465">
        <v>194075</v>
      </c>
      <c r="EF1465">
        <v>2.8711019000000002</v>
      </c>
      <c r="EG1465">
        <v>64743</v>
      </c>
      <c r="EN1465">
        <v>2853</v>
      </c>
      <c r="ES1465">
        <v>0</v>
      </c>
      <c r="EV1465">
        <v>308644</v>
      </c>
      <c r="EW1465">
        <v>1</v>
      </c>
      <c r="EX1465">
        <v>1</v>
      </c>
      <c r="FB1465">
        <v>11015791</v>
      </c>
      <c r="FN1465">
        <v>-2506.3820000000001</v>
      </c>
      <c r="FP1465">
        <v>316197.88</v>
      </c>
      <c r="FQ1465">
        <v>329802.88</v>
      </c>
      <c r="FV1465">
        <v>58605.656000000003</v>
      </c>
      <c r="FW1465">
        <v>704606.38</v>
      </c>
      <c r="FX1465">
        <v>1069644.8999999999</v>
      </c>
      <c r="GB1465">
        <v>676717.75</v>
      </c>
      <c r="GL1465">
        <v>-20353.516</v>
      </c>
      <c r="GM1465">
        <v>211866.86</v>
      </c>
      <c r="GN1465">
        <v>-200288.22</v>
      </c>
      <c r="GO1465">
        <v>-197781.84</v>
      </c>
      <c r="GP1465">
        <v>198.327</v>
      </c>
      <c r="GQ1465">
        <v>2442392.5</v>
      </c>
      <c r="GR1465">
        <v>-1253322.8</v>
      </c>
      <c r="GS1465">
        <v>-1244182</v>
      </c>
      <c r="GZ1465">
        <v>-9140.7188000000006</v>
      </c>
      <c r="HA1465">
        <v>-75614.031000000003</v>
      </c>
      <c r="HB1465">
        <v>-13263.933999999999</v>
      </c>
      <c r="HD1465">
        <v>-779.58898999999997</v>
      </c>
      <c r="HE1465">
        <v>-1342980.3</v>
      </c>
      <c r="HG1465">
        <v>21548112</v>
      </c>
    </row>
    <row r="1466" spans="1:215" x14ac:dyDescent="0.25">
      <c r="A1466">
        <v>105</v>
      </c>
      <c r="B1466" t="s">
        <v>1247</v>
      </c>
      <c r="C1466">
        <v>2007</v>
      </c>
      <c r="E1466" t="s">
        <v>1248</v>
      </c>
      <c r="F1466">
        <v>1947</v>
      </c>
      <c r="G1466">
        <v>0</v>
      </c>
      <c r="I1466">
        <v>0</v>
      </c>
      <c r="J1466" t="s">
        <v>710</v>
      </c>
      <c r="K1466" t="s">
        <v>711</v>
      </c>
      <c r="L1466" t="s">
        <v>711</v>
      </c>
      <c r="M1466">
        <v>1</v>
      </c>
      <c r="N1466" t="s">
        <v>615</v>
      </c>
      <c r="O1466">
        <v>1</v>
      </c>
      <c r="P1466" t="s">
        <v>616</v>
      </c>
      <c r="Q1466" t="s">
        <v>713</v>
      </c>
      <c r="R1466">
        <v>1</v>
      </c>
      <c r="T1466" s="60">
        <v>39325</v>
      </c>
      <c r="U1466" s="60">
        <v>39325</v>
      </c>
      <c r="V1466" s="60">
        <v>39325</v>
      </c>
      <c r="W1466" t="s">
        <v>201</v>
      </c>
      <c r="X1466" t="s">
        <v>848</v>
      </c>
      <c r="Y1466" t="s">
        <v>619</v>
      </c>
      <c r="Z1466">
        <v>3.9999999000000001E-2</v>
      </c>
      <c r="AA1466">
        <v>7.9999998000000003E-2</v>
      </c>
      <c r="AB1466">
        <v>1</v>
      </c>
      <c r="AC1466">
        <v>0</v>
      </c>
      <c r="AD1466">
        <v>5</v>
      </c>
      <c r="AE1466">
        <v>1</v>
      </c>
      <c r="AF1466">
        <v>1</v>
      </c>
      <c r="AG1466">
        <v>30</v>
      </c>
      <c r="BK1466">
        <v>3.9999999000000001E-2</v>
      </c>
      <c r="BO1466">
        <v>3.9999999000000001E-2</v>
      </c>
      <c r="BP1466" s="60">
        <v>39325</v>
      </c>
      <c r="BQ1466">
        <v>22938948</v>
      </c>
      <c r="BR1466">
        <v>23987164</v>
      </c>
      <c r="BS1466">
        <v>0.95599997000000003</v>
      </c>
      <c r="BT1466">
        <v>1048218</v>
      </c>
      <c r="BV1466">
        <v>5253723</v>
      </c>
      <c r="BW1466">
        <v>370495.69</v>
      </c>
      <c r="BX1466">
        <v>0.88900000000000001</v>
      </c>
      <c r="BY1466">
        <v>0</v>
      </c>
      <c r="BZ1466">
        <v>0</v>
      </c>
      <c r="CA1466">
        <v>0</v>
      </c>
      <c r="CC1466">
        <v>0.13880000000000001</v>
      </c>
      <c r="CE1466">
        <v>0.1178</v>
      </c>
      <c r="CG1466">
        <v>0.1124</v>
      </c>
      <c r="CS1466">
        <v>0</v>
      </c>
      <c r="CT1466">
        <v>0</v>
      </c>
      <c r="CU1466">
        <v>0</v>
      </c>
      <c r="CV1466">
        <v>0.63426930000000004</v>
      </c>
      <c r="CW1466">
        <v>0.43792838000000001</v>
      </c>
      <c r="CX1466">
        <v>0.19634090000000001</v>
      </c>
      <c r="CY1466">
        <v>0.33546281</v>
      </c>
      <c r="CZ1466">
        <v>0</v>
      </c>
      <c r="DA1466">
        <v>0</v>
      </c>
      <c r="DB1466">
        <v>0</v>
      </c>
      <c r="DC1466">
        <v>3.02679E-2</v>
      </c>
      <c r="DD1466">
        <v>0</v>
      </c>
      <c r="DE1466">
        <v>0</v>
      </c>
      <c r="DF1466">
        <v>2008</v>
      </c>
      <c r="DG1466">
        <v>0.11979999</v>
      </c>
      <c r="DH1466">
        <v>5.9999998999999998E-2</v>
      </c>
      <c r="DI1466">
        <v>5.9799999E-2</v>
      </c>
      <c r="DJ1466">
        <v>7.1000002000000006E-2</v>
      </c>
      <c r="DK1466">
        <v>0.13100000000000001</v>
      </c>
      <c r="DR1466">
        <v>0</v>
      </c>
      <c r="DS1466">
        <v>0</v>
      </c>
      <c r="DT1466">
        <v>0</v>
      </c>
      <c r="DU1466">
        <v>0</v>
      </c>
      <c r="DV1466">
        <v>132497</v>
      </c>
      <c r="DW1466">
        <v>5047672</v>
      </c>
      <c r="DZ1466">
        <v>38.096499999999999</v>
      </c>
      <c r="EA1466">
        <v>15358</v>
      </c>
      <c r="EB1466">
        <v>52445</v>
      </c>
      <c r="EC1466">
        <v>70455</v>
      </c>
      <c r="ED1466">
        <v>1248069.5</v>
      </c>
      <c r="EF1466">
        <v>17.71442</v>
      </c>
      <c r="EG1466">
        <v>67632</v>
      </c>
      <c r="EN1466">
        <v>2823</v>
      </c>
      <c r="ES1466">
        <v>0</v>
      </c>
      <c r="EV1466">
        <v>270755</v>
      </c>
      <c r="EW1466">
        <v>1</v>
      </c>
      <c r="EX1466">
        <v>1</v>
      </c>
      <c r="FB1466">
        <v>11519930</v>
      </c>
      <c r="FI1466">
        <v>23479672</v>
      </c>
      <c r="FN1466">
        <v>-2273.627</v>
      </c>
      <c r="FP1466">
        <v>328038.94</v>
      </c>
      <c r="FQ1466">
        <v>329981.06</v>
      </c>
      <c r="FV1466">
        <v>48538.425999999999</v>
      </c>
      <c r="FW1466">
        <v>706558.38</v>
      </c>
      <c r="FX1466">
        <v>1862073.3</v>
      </c>
      <c r="GB1466">
        <v>758553.94</v>
      </c>
      <c r="GG1466">
        <v>14810.512000000001</v>
      </c>
      <c r="GL1466">
        <v>-25895.182000000001</v>
      </c>
      <c r="GM1466">
        <v>292098.06</v>
      </c>
      <c r="GN1466">
        <v>-278745.96999999997</v>
      </c>
      <c r="GO1466">
        <v>-276472.34000000003</v>
      </c>
      <c r="GP1466">
        <v>207.595</v>
      </c>
      <c r="GQ1466">
        <v>3329660.8</v>
      </c>
      <c r="GR1466">
        <v>-1373713.3</v>
      </c>
      <c r="GS1466">
        <v>-1294149.3999999999</v>
      </c>
      <c r="GZ1466">
        <v>-79563.858999999997</v>
      </c>
      <c r="HA1466">
        <v>-7913.6602000000003</v>
      </c>
      <c r="HB1466">
        <v>-15991.079</v>
      </c>
      <c r="HD1466">
        <v>-483.61498999999998</v>
      </c>
      <c r="HE1466">
        <v>-1398101.5</v>
      </c>
      <c r="HG1466">
        <v>23479672</v>
      </c>
    </row>
    <row r="1467" spans="1:215" x14ac:dyDescent="0.25">
      <c r="A1467">
        <v>105</v>
      </c>
      <c r="B1467" t="s">
        <v>1247</v>
      </c>
      <c r="C1467">
        <v>2008</v>
      </c>
      <c r="E1467" t="s">
        <v>1248</v>
      </c>
      <c r="F1467">
        <v>1947</v>
      </c>
      <c r="G1467">
        <v>0</v>
      </c>
      <c r="I1467">
        <v>0</v>
      </c>
      <c r="J1467" t="s">
        <v>710</v>
      </c>
      <c r="K1467" t="s">
        <v>711</v>
      </c>
      <c r="L1467" t="s">
        <v>711</v>
      </c>
      <c r="M1467">
        <v>1</v>
      </c>
      <c r="N1467" t="s">
        <v>615</v>
      </c>
      <c r="O1467">
        <v>1</v>
      </c>
      <c r="P1467" t="s">
        <v>616</v>
      </c>
      <c r="Q1467" t="s">
        <v>713</v>
      </c>
      <c r="R1467">
        <v>1</v>
      </c>
      <c r="T1467" s="60">
        <v>39691</v>
      </c>
      <c r="U1467" s="60">
        <v>39691</v>
      </c>
      <c r="V1467" s="60">
        <v>39691</v>
      </c>
      <c r="W1467" t="s">
        <v>201</v>
      </c>
      <c r="X1467" t="s">
        <v>848</v>
      </c>
      <c r="Y1467" t="s">
        <v>619</v>
      </c>
      <c r="Z1467">
        <v>3.5000000000000003E-2</v>
      </c>
      <c r="AA1467">
        <v>7.9999998000000003E-2</v>
      </c>
      <c r="AB1467">
        <v>1</v>
      </c>
      <c r="AC1467">
        <v>0</v>
      </c>
      <c r="AD1467">
        <v>5</v>
      </c>
      <c r="AE1467">
        <v>1</v>
      </c>
      <c r="AF1467">
        <v>1</v>
      </c>
      <c r="AG1467">
        <v>30</v>
      </c>
      <c r="BK1467">
        <v>3.5000000000000003E-2</v>
      </c>
      <c r="BO1467">
        <v>3.5000000000000003E-2</v>
      </c>
      <c r="BP1467" s="60">
        <v>39691</v>
      </c>
      <c r="BQ1467">
        <v>23511918</v>
      </c>
      <c r="BR1467">
        <v>25403280</v>
      </c>
      <c r="BS1467">
        <v>0.92600000000000005</v>
      </c>
      <c r="BT1467">
        <v>1891362</v>
      </c>
      <c r="BV1467">
        <v>5379527</v>
      </c>
      <c r="BW1467">
        <v>373236.41</v>
      </c>
      <c r="BX1467">
        <v>0.90300005999999999</v>
      </c>
      <c r="BY1467">
        <v>0</v>
      </c>
      <c r="BZ1467">
        <v>0</v>
      </c>
      <c r="CA1467">
        <v>0</v>
      </c>
      <c r="CC1467">
        <v>-4.58E-2</v>
      </c>
      <c r="CE1467">
        <v>5.7500001000000002E-2</v>
      </c>
      <c r="CG1467">
        <v>8.2800000999999998E-2</v>
      </c>
      <c r="CS1467">
        <v>0</v>
      </c>
      <c r="CT1467">
        <v>0</v>
      </c>
      <c r="CU1467">
        <v>0</v>
      </c>
      <c r="CV1467">
        <v>0.61254423999999996</v>
      </c>
      <c r="CW1467">
        <v>0.43272751999999998</v>
      </c>
      <c r="CX1467">
        <v>0.17981670999999999</v>
      </c>
      <c r="CY1467">
        <v>0.37984791000000001</v>
      </c>
      <c r="CZ1467">
        <v>0</v>
      </c>
      <c r="DA1467">
        <v>0</v>
      </c>
      <c r="DB1467">
        <v>0</v>
      </c>
      <c r="DC1467">
        <v>7.6078999999999999E-3</v>
      </c>
      <c r="DD1467">
        <v>0</v>
      </c>
      <c r="DE1467">
        <v>0</v>
      </c>
      <c r="DF1467">
        <v>2009</v>
      </c>
      <c r="DG1467">
        <v>0.13370000000000001</v>
      </c>
      <c r="DH1467">
        <v>5.9999998999999998E-2</v>
      </c>
      <c r="DI1467">
        <v>7.3699996000000004E-2</v>
      </c>
      <c r="DJ1467">
        <v>9.4499998000000002E-2</v>
      </c>
      <c r="DK1467">
        <v>0.15449999</v>
      </c>
      <c r="DR1467">
        <v>0</v>
      </c>
      <c r="DS1467">
        <v>0</v>
      </c>
      <c r="DT1467">
        <v>0</v>
      </c>
      <c r="DU1467">
        <v>0</v>
      </c>
      <c r="DV1467">
        <v>134626</v>
      </c>
      <c r="DW1467">
        <v>5313000</v>
      </c>
      <c r="DZ1467">
        <v>39.464889999999997</v>
      </c>
      <c r="EA1467">
        <v>74678</v>
      </c>
      <c r="EC1467">
        <v>72678</v>
      </c>
      <c r="ED1467">
        <v>1314069.3</v>
      </c>
      <c r="EF1467">
        <v>18.080701999999999</v>
      </c>
      <c r="EG1467">
        <v>69889</v>
      </c>
      <c r="EN1467">
        <v>2789</v>
      </c>
      <c r="ES1467">
        <v>0</v>
      </c>
      <c r="EV1467">
        <v>281982</v>
      </c>
      <c r="EW1467">
        <v>1</v>
      </c>
      <c r="EX1467">
        <v>1</v>
      </c>
      <c r="FB1467">
        <v>12195833</v>
      </c>
      <c r="FI1467">
        <v>21464266</v>
      </c>
      <c r="FN1467">
        <v>-5793.3969999999999</v>
      </c>
      <c r="FP1467">
        <v>337040.16</v>
      </c>
      <c r="FQ1467">
        <v>342092.16</v>
      </c>
      <c r="FV1467">
        <v>52774.008000000002</v>
      </c>
      <c r="FW1467">
        <v>731906.31</v>
      </c>
      <c r="FX1467">
        <v>-2120854.7999999998</v>
      </c>
      <c r="GB1467">
        <v>821310</v>
      </c>
      <c r="GG1467">
        <v>6607.5391</v>
      </c>
      <c r="GL1467">
        <v>-34094.769999999997</v>
      </c>
      <c r="GM1467">
        <v>249048.8</v>
      </c>
      <c r="GN1467">
        <v>-216079.97</v>
      </c>
      <c r="GO1467">
        <v>-210286.58</v>
      </c>
      <c r="GP1467">
        <v>166.85699</v>
      </c>
      <c r="GQ1467">
        <v>-561990</v>
      </c>
      <c r="GR1467">
        <v>-1362182.5</v>
      </c>
      <c r="GS1467">
        <v>-1353284.8</v>
      </c>
      <c r="GZ1467">
        <v>-8897.7217000000001</v>
      </c>
      <c r="HA1467">
        <v>-74504.164000000004</v>
      </c>
      <c r="HB1467">
        <v>-16248.924999999999</v>
      </c>
      <c r="HD1467">
        <v>-480.75</v>
      </c>
      <c r="HE1467">
        <v>-1453416.3</v>
      </c>
      <c r="HG1467">
        <v>21464266</v>
      </c>
    </row>
    <row r="1468" spans="1:215" x14ac:dyDescent="0.25">
      <c r="A1468">
        <v>105</v>
      </c>
      <c r="B1468" t="s">
        <v>1247</v>
      </c>
      <c r="C1468">
        <v>2009</v>
      </c>
      <c r="E1468" t="s">
        <v>1248</v>
      </c>
      <c r="F1468">
        <v>1947</v>
      </c>
      <c r="G1468">
        <v>0</v>
      </c>
      <c r="I1468">
        <v>0</v>
      </c>
      <c r="J1468" t="s">
        <v>710</v>
      </c>
      <c r="K1468" t="s">
        <v>711</v>
      </c>
      <c r="L1468" t="s">
        <v>711</v>
      </c>
      <c r="M1468">
        <v>1</v>
      </c>
      <c r="N1468" t="s">
        <v>615</v>
      </c>
      <c r="O1468">
        <v>1</v>
      </c>
      <c r="P1468" t="s">
        <v>616</v>
      </c>
      <c r="Q1468" t="s">
        <v>713</v>
      </c>
      <c r="R1468">
        <v>1</v>
      </c>
      <c r="T1468" s="60">
        <v>40056</v>
      </c>
      <c r="U1468" s="60">
        <v>40056</v>
      </c>
      <c r="V1468" s="60">
        <v>40056</v>
      </c>
      <c r="W1468" t="s">
        <v>201</v>
      </c>
      <c r="X1468" t="s">
        <v>774</v>
      </c>
      <c r="Y1468" t="s">
        <v>619</v>
      </c>
      <c r="Z1468">
        <v>3.5000000000000003E-2</v>
      </c>
      <c r="AA1468">
        <v>7.9999998000000003E-2</v>
      </c>
      <c r="AB1468">
        <v>1</v>
      </c>
      <c r="AC1468">
        <v>0</v>
      </c>
      <c r="AD1468">
        <v>1</v>
      </c>
      <c r="AE1468">
        <v>1</v>
      </c>
      <c r="AF1468">
        <v>1</v>
      </c>
      <c r="AG1468">
        <v>30</v>
      </c>
      <c r="BK1468">
        <v>3.5000000000000003E-2</v>
      </c>
      <c r="BO1468">
        <v>3.5000000000000003E-2</v>
      </c>
      <c r="BP1468" s="60">
        <v>40056</v>
      </c>
      <c r="BQ1468">
        <v>23509622</v>
      </c>
      <c r="BR1468">
        <v>26191650</v>
      </c>
      <c r="BS1468">
        <v>0.89800000000000002</v>
      </c>
      <c r="BT1468">
        <v>2682028</v>
      </c>
      <c r="BV1468">
        <v>5814417</v>
      </c>
      <c r="BW1468">
        <v>529887.93999999994</v>
      </c>
      <c r="BX1468">
        <v>0.68400002000000004</v>
      </c>
      <c r="BY1468">
        <v>0</v>
      </c>
      <c r="BZ1468">
        <v>0</v>
      </c>
      <c r="CA1468">
        <v>0</v>
      </c>
      <c r="CC1468">
        <v>-6.6000000000000003E-2</v>
      </c>
      <c r="CE1468">
        <v>4.8999999999999998E-3</v>
      </c>
      <c r="CG1468">
        <v>4.4799998000000001E-2</v>
      </c>
      <c r="CS1468">
        <v>0</v>
      </c>
      <c r="CT1468">
        <v>0</v>
      </c>
      <c r="CU1468">
        <v>0</v>
      </c>
      <c r="CV1468">
        <v>0.63527398999999996</v>
      </c>
      <c r="CW1468">
        <v>0.39506352</v>
      </c>
      <c r="CX1468">
        <v>0.24021049</v>
      </c>
      <c r="CY1468">
        <v>0.34656169999999997</v>
      </c>
      <c r="CZ1468">
        <v>0</v>
      </c>
      <c r="DA1468">
        <v>0</v>
      </c>
      <c r="DB1468">
        <v>0</v>
      </c>
      <c r="DC1468">
        <v>1.8164298999999998E-2</v>
      </c>
      <c r="DD1468">
        <v>0</v>
      </c>
      <c r="DE1468">
        <v>0</v>
      </c>
      <c r="DF1468">
        <v>2010</v>
      </c>
      <c r="DG1468">
        <v>0.12379999999999999</v>
      </c>
      <c r="DH1468">
        <v>6.4499997000000003E-2</v>
      </c>
      <c r="DI1468">
        <v>5.9299998E-2</v>
      </c>
      <c r="DJ1468">
        <v>9.3900002999999996E-2</v>
      </c>
      <c r="DK1468">
        <v>0.15840000000000001</v>
      </c>
      <c r="DR1468">
        <v>0</v>
      </c>
      <c r="DS1468">
        <v>0</v>
      </c>
      <c r="DT1468">
        <v>0</v>
      </c>
      <c r="DU1468">
        <v>0</v>
      </c>
      <c r="DV1468">
        <v>141223</v>
      </c>
      <c r="DW1468">
        <v>5677000</v>
      </c>
      <c r="DZ1468">
        <v>40.198833</v>
      </c>
      <c r="EA1468">
        <v>72585</v>
      </c>
      <c r="EC1468">
        <v>75722</v>
      </c>
      <c r="ED1468">
        <v>1377430.3</v>
      </c>
      <c r="EF1468">
        <v>18.190622000000001</v>
      </c>
      <c r="EG1468">
        <v>72971</v>
      </c>
      <c r="EN1468">
        <v>2751</v>
      </c>
      <c r="ES1468">
        <v>0</v>
      </c>
      <c r="EV1468">
        <v>289530</v>
      </c>
      <c r="EW1468">
        <v>1</v>
      </c>
      <c r="EX1468">
        <v>1</v>
      </c>
      <c r="FB1468">
        <v>12648155</v>
      </c>
      <c r="FI1468">
        <v>19097776</v>
      </c>
      <c r="FN1468">
        <v>-5982.018</v>
      </c>
      <c r="FP1468">
        <v>353298.72</v>
      </c>
      <c r="FQ1468">
        <v>363022.72</v>
      </c>
      <c r="FV1468">
        <v>57135.137000000002</v>
      </c>
      <c r="FW1468">
        <v>773456.56</v>
      </c>
      <c r="FX1468">
        <v>-2299404.7999999998</v>
      </c>
      <c r="GB1468">
        <v>674134.75</v>
      </c>
      <c r="GG1468">
        <v>8898.9159999999993</v>
      </c>
      <c r="GL1468">
        <v>-34311.120999999999</v>
      </c>
      <c r="GM1468">
        <v>62406.491999999998</v>
      </c>
      <c r="GN1468">
        <v>-27981.967000000001</v>
      </c>
      <c r="GO1468">
        <v>-21999.947</v>
      </c>
      <c r="GP1468">
        <v>194.35001</v>
      </c>
      <c r="GQ1468">
        <v>-842606.75</v>
      </c>
      <c r="GR1468">
        <v>-1435235.4</v>
      </c>
      <c r="GS1468">
        <v>-1425676.5</v>
      </c>
      <c r="GZ1468">
        <v>-9558.9267999999993</v>
      </c>
      <c r="HA1468">
        <v>-70958.141000000003</v>
      </c>
      <c r="HB1468">
        <v>-17321.278999999999</v>
      </c>
      <c r="HD1468">
        <v>-368.50299000000001</v>
      </c>
      <c r="HE1468">
        <v>-1523883.4</v>
      </c>
      <c r="HG1468">
        <v>19097776</v>
      </c>
    </row>
    <row r="1469" spans="1:215" x14ac:dyDescent="0.25">
      <c r="A1469">
        <v>105</v>
      </c>
      <c r="B1469" t="s">
        <v>1247</v>
      </c>
      <c r="C1469">
        <v>2010</v>
      </c>
      <c r="E1469" t="s">
        <v>1248</v>
      </c>
      <c r="F1469">
        <v>1947</v>
      </c>
      <c r="G1469">
        <v>0</v>
      </c>
      <c r="I1469">
        <v>0</v>
      </c>
      <c r="J1469" t="s">
        <v>710</v>
      </c>
      <c r="K1469" t="s">
        <v>711</v>
      </c>
      <c r="L1469" t="s">
        <v>711</v>
      </c>
      <c r="M1469">
        <v>1</v>
      </c>
      <c r="N1469" t="s">
        <v>615</v>
      </c>
      <c r="O1469">
        <v>1</v>
      </c>
      <c r="P1469" t="s">
        <v>616</v>
      </c>
      <c r="Q1469" t="s">
        <v>713</v>
      </c>
      <c r="R1469">
        <v>1</v>
      </c>
      <c r="T1469" s="60">
        <v>40421</v>
      </c>
      <c r="U1469" s="60">
        <v>40421</v>
      </c>
      <c r="V1469" s="60">
        <v>40421</v>
      </c>
      <c r="W1469" t="s">
        <v>201</v>
      </c>
      <c r="X1469" t="s">
        <v>774</v>
      </c>
      <c r="Y1469" t="s">
        <v>619</v>
      </c>
      <c r="Z1469">
        <v>3.5000000000000003E-2</v>
      </c>
      <c r="AA1469">
        <v>7.9999998000000003E-2</v>
      </c>
      <c r="AB1469">
        <v>1</v>
      </c>
      <c r="AC1469">
        <v>0</v>
      </c>
      <c r="AD1469">
        <v>1</v>
      </c>
      <c r="AE1469">
        <v>1</v>
      </c>
      <c r="AF1469">
        <v>1</v>
      </c>
      <c r="AG1469">
        <v>30</v>
      </c>
      <c r="BK1469">
        <v>3.5000000000000003E-2</v>
      </c>
      <c r="BO1469">
        <v>3.5000000000000003E-2</v>
      </c>
      <c r="BP1469" s="60">
        <v>40421</v>
      </c>
      <c r="BQ1469">
        <v>23628568</v>
      </c>
      <c r="BR1469">
        <v>27668876</v>
      </c>
      <c r="BS1469">
        <v>0.85400003000000002</v>
      </c>
      <c r="BT1469">
        <v>4040309</v>
      </c>
      <c r="BV1469">
        <v>5930141</v>
      </c>
      <c r="BW1469">
        <v>630326.38</v>
      </c>
      <c r="BX1469">
        <v>0.63400000000000001</v>
      </c>
      <c r="BY1469">
        <v>0</v>
      </c>
      <c r="BZ1469">
        <v>0</v>
      </c>
      <c r="CA1469">
        <v>0</v>
      </c>
      <c r="CC1469">
        <v>6.6500001000000003E-2</v>
      </c>
      <c r="CE1469">
        <v>-1.6799998999999999E-2</v>
      </c>
      <c r="CG1469">
        <v>3.3299996999999998E-2</v>
      </c>
      <c r="CJ1469">
        <v>3.4173477000000001E-2</v>
      </c>
      <c r="CS1469">
        <v>0</v>
      </c>
      <c r="CT1469">
        <v>0</v>
      </c>
      <c r="CU1469">
        <v>1</v>
      </c>
      <c r="CV1469">
        <v>0.58070319999999997</v>
      </c>
      <c r="CW1469">
        <v>0.32106509999999999</v>
      </c>
      <c r="CX1469">
        <v>0.25963809999999998</v>
      </c>
      <c r="CY1469">
        <v>0.31786710000000001</v>
      </c>
      <c r="CZ1469">
        <v>0</v>
      </c>
      <c r="DA1469">
        <v>0</v>
      </c>
      <c r="DB1469">
        <v>1.7987400000000001E-2</v>
      </c>
      <c r="DC1469">
        <v>6.8192198999999995E-2</v>
      </c>
      <c r="DD1469">
        <v>1.5250100000000001E-2</v>
      </c>
      <c r="DE1469">
        <v>0</v>
      </c>
      <c r="DF1469">
        <v>2011</v>
      </c>
      <c r="DG1469">
        <v>0.123</v>
      </c>
      <c r="DH1469">
        <v>6.4999998000000003E-2</v>
      </c>
      <c r="DI1469">
        <v>5.8000002000000002E-2</v>
      </c>
      <c r="DJ1469">
        <v>0.10569998999999999</v>
      </c>
      <c r="DK1469">
        <v>0.17069999999999999</v>
      </c>
      <c r="DR1469">
        <v>0</v>
      </c>
      <c r="DS1469">
        <v>0</v>
      </c>
      <c r="DT1469">
        <v>0</v>
      </c>
      <c r="DU1469">
        <v>0</v>
      </c>
      <c r="DV1469">
        <v>142490</v>
      </c>
      <c r="DW1469">
        <v>5845000</v>
      </c>
      <c r="DZ1469">
        <v>41.020423999999998</v>
      </c>
      <c r="EA1469">
        <v>78737</v>
      </c>
      <c r="EC1469">
        <v>79311</v>
      </c>
      <c r="ED1469">
        <v>1457065.5</v>
      </c>
      <c r="EF1469">
        <v>18.371544</v>
      </c>
      <c r="EG1469">
        <v>76592</v>
      </c>
      <c r="EN1469">
        <v>2719</v>
      </c>
      <c r="ES1469">
        <v>0</v>
      </c>
      <c r="EV1469">
        <v>300538</v>
      </c>
      <c r="EW1469">
        <v>1</v>
      </c>
      <c r="EX1469">
        <v>1</v>
      </c>
      <c r="FB1469">
        <v>13407823</v>
      </c>
      <c r="FI1469">
        <v>19580610</v>
      </c>
      <c r="FN1469">
        <v>-962.99400000000003</v>
      </c>
      <c r="FP1469">
        <v>410134.31</v>
      </c>
      <c r="FQ1469">
        <v>400251.75</v>
      </c>
      <c r="FV1469">
        <v>61583.09</v>
      </c>
      <c r="FW1469">
        <v>871969.13</v>
      </c>
      <c r="FX1469">
        <v>700993</v>
      </c>
      <c r="GB1469">
        <v>538712.75</v>
      </c>
      <c r="GG1469">
        <v>5447.8290999999999</v>
      </c>
      <c r="GL1469">
        <v>-47007.370999999999</v>
      </c>
      <c r="GM1469">
        <v>5881.5562</v>
      </c>
      <c r="GN1469">
        <v>-232.01900000000001</v>
      </c>
      <c r="GO1469">
        <v>730.97497999999996</v>
      </c>
      <c r="GP1469">
        <v>158.22</v>
      </c>
      <c r="GQ1469">
        <v>2075923.1</v>
      </c>
      <c r="GR1469">
        <v>-1508670.8</v>
      </c>
      <c r="GS1469">
        <v>-1497503</v>
      </c>
      <c r="GZ1469">
        <v>-11167.772000000001</v>
      </c>
      <c r="HA1469">
        <v>-65333.535000000003</v>
      </c>
      <c r="HB1469">
        <v>-18959.48</v>
      </c>
      <c r="HD1469">
        <v>-123.979</v>
      </c>
      <c r="HE1469">
        <v>-1593087.8</v>
      </c>
      <c r="HG1469">
        <v>19580610</v>
      </c>
    </row>
    <row r="1470" spans="1:215" x14ac:dyDescent="0.25">
      <c r="A1470">
        <v>105</v>
      </c>
      <c r="B1470" t="s">
        <v>1247</v>
      </c>
      <c r="C1470">
        <v>2011</v>
      </c>
      <c r="E1470" t="s">
        <v>1248</v>
      </c>
      <c r="F1470">
        <v>1947</v>
      </c>
      <c r="G1470">
        <v>0</v>
      </c>
      <c r="I1470">
        <v>0</v>
      </c>
      <c r="J1470" t="s">
        <v>710</v>
      </c>
      <c r="K1470" t="s">
        <v>711</v>
      </c>
      <c r="L1470" t="s">
        <v>711</v>
      </c>
      <c r="M1470">
        <v>1</v>
      </c>
      <c r="N1470" t="s">
        <v>615</v>
      </c>
      <c r="O1470">
        <v>1</v>
      </c>
      <c r="P1470" t="s">
        <v>616</v>
      </c>
      <c r="Q1470" t="s">
        <v>713</v>
      </c>
      <c r="R1470">
        <v>1</v>
      </c>
      <c r="T1470" s="60">
        <v>40786</v>
      </c>
      <c r="U1470" s="60">
        <v>40786</v>
      </c>
      <c r="V1470" s="60">
        <v>40786</v>
      </c>
      <c r="W1470" t="s">
        <v>201</v>
      </c>
      <c r="X1470" t="s">
        <v>774</v>
      </c>
      <c r="Y1470" t="s">
        <v>619</v>
      </c>
      <c r="Z1470">
        <v>3.5000000000000003E-2</v>
      </c>
      <c r="AA1470">
        <v>7.9999998000000003E-2</v>
      </c>
      <c r="AB1470">
        <v>1</v>
      </c>
      <c r="AC1470">
        <v>0</v>
      </c>
      <c r="AD1470">
        <v>1</v>
      </c>
      <c r="AE1470">
        <v>1</v>
      </c>
      <c r="AF1470">
        <v>1</v>
      </c>
      <c r="AG1470">
        <v>30</v>
      </c>
      <c r="BK1470">
        <v>3.5000000000000003E-2</v>
      </c>
      <c r="BO1470">
        <v>3.5000000000000003E-2</v>
      </c>
      <c r="BP1470" s="60">
        <v>40786</v>
      </c>
      <c r="BQ1470">
        <v>23997444</v>
      </c>
      <c r="BR1470">
        <v>28398212</v>
      </c>
      <c r="BS1470">
        <v>0.84500003000000001</v>
      </c>
      <c r="BT1470">
        <v>4400768</v>
      </c>
      <c r="BV1470">
        <v>5795185</v>
      </c>
      <c r="BW1470">
        <v>707136.81</v>
      </c>
      <c r="BX1470">
        <v>0.58499997999999997</v>
      </c>
      <c r="BY1470">
        <v>0</v>
      </c>
      <c r="BZ1470">
        <v>0</v>
      </c>
      <c r="CA1470">
        <v>0</v>
      </c>
      <c r="CC1470">
        <v>0.1258</v>
      </c>
      <c r="CE1470">
        <v>3.8900003000000002E-2</v>
      </c>
      <c r="CG1470">
        <v>4.0300000000000002E-2</v>
      </c>
      <c r="CJ1470">
        <v>5.4020881999999999E-2</v>
      </c>
      <c r="CS1470">
        <v>0</v>
      </c>
      <c r="CT1470">
        <v>0</v>
      </c>
      <c r="CU1470">
        <v>1</v>
      </c>
      <c r="CV1470">
        <v>0.54893791999999997</v>
      </c>
      <c r="CW1470">
        <v>0.30326751000000002</v>
      </c>
      <c r="CX1470">
        <v>0.24567038999999999</v>
      </c>
      <c r="CY1470">
        <v>0.32342997000000001</v>
      </c>
      <c r="CZ1470">
        <v>0</v>
      </c>
      <c r="DA1470">
        <v>0</v>
      </c>
      <c r="DB1470">
        <v>1.9590599E-2</v>
      </c>
      <c r="DC1470">
        <v>6.0291699999999997E-2</v>
      </c>
      <c r="DD1470">
        <v>4.7749802000000001E-2</v>
      </c>
      <c r="DE1470">
        <v>0</v>
      </c>
      <c r="DF1470">
        <v>2012</v>
      </c>
      <c r="DG1470">
        <v>0.12310001</v>
      </c>
      <c r="DH1470">
        <v>6.4999998000000003E-2</v>
      </c>
      <c r="DI1470">
        <v>5.8099999999999999E-2</v>
      </c>
      <c r="DJ1470">
        <v>0.10970000000000001</v>
      </c>
      <c r="DK1470">
        <v>0.17469999</v>
      </c>
      <c r="DR1470">
        <v>0</v>
      </c>
      <c r="DS1470">
        <v>0</v>
      </c>
      <c r="DT1470">
        <v>0</v>
      </c>
      <c r="DU1470">
        <v>0</v>
      </c>
      <c r="DV1470">
        <v>137293</v>
      </c>
      <c r="DW1470">
        <v>5714000</v>
      </c>
      <c r="DZ1470">
        <v>41.619999</v>
      </c>
      <c r="EA1470">
        <v>16252</v>
      </c>
      <c r="EB1470">
        <v>68648</v>
      </c>
      <c r="EC1470">
        <v>83430</v>
      </c>
      <c r="ED1470">
        <v>1552999.3</v>
      </c>
      <c r="EE1470">
        <v>68.5</v>
      </c>
      <c r="EF1470">
        <v>18.614000000000001</v>
      </c>
      <c r="EG1470">
        <v>80764</v>
      </c>
      <c r="EN1470">
        <v>2666</v>
      </c>
      <c r="ES1470">
        <v>0</v>
      </c>
      <c r="EV1470">
        <v>305623</v>
      </c>
      <c r="EW1470">
        <v>0</v>
      </c>
      <c r="EX1470">
        <v>0</v>
      </c>
      <c r="FB1470">
        <v>14325178</v>
      </c>
      <c r="FI1470">
        <v>21204092</v>
      </c>
      <c r="FN1470">
        <v>-633.23800000000006</v>
      </c>
      <c r="FP1470">
        <v>425811.03</v>
      </c>
      <c r="FQ1470">
        <v>414083.91</v>
      </c>
      <c r="FV1470">
        <v>64772.468999999997</v>
      </c>
      <c r="FW1470">
        <v>904667.44</v>
      </c>
      <c r="FX1470">
        <v>1920579.5</v>
      </c>
      <c r="GB1470">
        <v>547691.5</v>
      </c>
      <c r="GG1470">
        <v>3282.0371</v>
      </c>
      <c r="GL1470">
        <v>-60347.226999999999</v>
      </c>
      <c r="GM1470">
        <v>1426.4829999999999</v>
      </c>
      <c r="GN1470">
        <v>2197.4650999999999</v>
      </c>
      <c r="GO1470">
        <v>2830.7029000000002</v>
      </c>
      <c r="GP1470">
        <v>197.79400999999999</v>
      </c>
      <c r="GQ1470">
        <v>3319695</v>
      </c>
      <c r="GR1470">
        <v>-1597679</v>
      </c>
      <c r="GS1470">
        <v>-1585050.4</v>
      </c>
      <c r="GZ1470">
        <v>-12628.712</v>
      </c>
      <c r="HA1470">
        <v>-79535.156000000003</v>
      </c>
      <c r="HB1470">
        <v>-18849.787</v>
      </c>
      <c r="HD1470">
        <v>-150.37398999999999</v>
      </c>
      <c r="HE1470">
        <v>-1696214.4</v>
      </c>
      <c r="HG1470">
        <v>21204092</v>
      </c>
    </row>
    <row r="1471" spans="1:215" x14ac:dyDescent="0.25">
      <c r="A1471">
        <v>105</v>
      </c>
      <c r="B1471" t="s">
        <v>1247</v>
      </c>
      <c r="C1471">
        <v>2012</v>
      </c>
      <c r="E1471" t="s">
        <v>1248</v>
      </c>
      <c r="F1471">
        <v>1947</v>
      </c>
      <c r="G1471">
        <v>0</v>
      </c>
      <c r="I1471">
        <v>0</v>
      </c>
      <c r="J1471" t="s">
        <v>710</v>
      </c>
      <c r="K1471" t="s">
        <v>711</v>
      </c>
      <c r="L1471" t="s">
        <v>711</v>
      </c>
      <c r="M1471">
        <v>1</v>
      </c>
      <c r="N1471" t="s">
        <v>615</v>
      </c>
      <c r="O1471">
        <v>1</v>
      </c>
      <c r="P1471" t="s">
        <v>616</v>
      </c>
      <c r="Q1471" t="s">
        <v>713</v>
      </c>
      <c r="R1471">
        <v>1</v>
      </c>
      <c r="T1471" s="60">
        <v>41152</v>
      </c>
      <c r="U1471" s="60">
        <v>41152</v>
      </c>
      <c r="V1471" s="60">
        <v>41152</v>
      </c>
      <c r="W1471" t="s">
        <v>201</v>
      </c>
      <c r="X1471" t="s">
        <v>774</v>
      </c>
      <c r="Y1471" t="s">
        <v>619</v>
      </c>
      <c r="Z1471">
        <v>3.5000000000000003E-2</v>
      </c>
      <c r="AA1471">
        <v>7.9999998000000003E-2</v>
      </c>
      <c r="AB1471">
        <v>1</v>
      </c>
      <c r="AC1471">
        <v>0</v>
      </c>
      <c r="AD1471">
        <v>1</v>
      </c>
      <c r="AE1471">
        <v>1</v>
      </c>
      <c r="AF1471">
        <v>1</v>
      </c>
      <c r="AG1471">
        <v>30</v>
      </c>
      <c r="BK1471">
        <v>3.5000000000000003E-2</v>
      </c>
      <c r="BO1471">
        <v>3.5000000000000003E-2</v>
      </c>
      <c r="BP1471" s="60">
        <v>41152</v>
      </c>
      <c r="BQ1471">
        <v>24272514</v>
      </c>
      <c r="BR1471">
        <v>29377068</v>
      </c>
      <c r="BS1471">
        <v>0.82599997999999997</v>
      </c>
      <c r="BT1471">
        <v>5104555</v>
      </c>
      <c r="BV1471">
        <v>5676509</v>
      </c>
      <c r="BW1471">
        <v>704853.69</v>
      </c>
      <c r="BX1471">
        <v>0.49200000999999999</v>
      </c>
      <c r="BY1471">
        <v>0</v>
      </c>
      <c r="BZ1471">
        <v>0</v>
      </c>
      <c r="CA1471">
        <v>0</v>
      </c>
      <c r="CC1471">
        <v>8.2200006000000006E-2</v>
      </c>
      <c r="CE1471">
        <v>9.1200002000000002E-2</v>
      </c>
      <c r="CG1471">
        <v>2.98E-2</v>
      </c>
      <c r="CJ1471">
        <v>7.0313834000000006E-2</v>
      </c>
      <c r="CS1471">
        <v>0</v>
      </c>
      <c r="CT1471">
        <v>0</v>
      </c>
      <c r="CU1471">
        <v>1</v>
      </c>
      <c r="CV1471">
        <v>0.53254002</v>
      </c>
      <c r="CW1471">
        <v>0.29376000000000002</v>
      </c>
      <c r="CX1471">
        <v>0.23878000999999999</v>
      </c>
      <c r="CY1471">
        <v>0.32700002</v>
      </c>
      <c r="CZ1471">
        <v>0</v>
      </c>
      <c r="DA1471">
        <v>0</v>
      </c>
      <c r="DB1471">
        <v>1.95E-2</v>
      </c>
      <c r="DC1471">
        <v>2.7699999999999999E-2</v>
      </c>
      <c r="DD1471">
        <v>9.3260005000000007E-2</v>
      </c>
      <c r="DE1471">
        <v>0</v>
      </c>
      <c r="DF1471">
        <v>2013</v>
      </c>
      <c r="DG1471">
        <v>0.12310001</v>
      </c>
      <c r="DH1471">
        <v>6.4999998000000003E-2</v>
      </c>
      <c r="DI1471">
        <v>5.8099999999999999E-2</v>
      </c>
      <c r="DJ1471">
        <v>0.11749999999999999</v>
      </c>
      <c r="DK1471">
        <v>0.1825</v>
      </c>
      <c r="DR1471">
        <v>0</v>
      </c>
      <c r="DS1471">
        <v>0</v>
      </c>
      <c r="DT1471">
        <v>0</v>
      </c>
      <c r="DU1471">
        <v>0</v>
      </c>
      <c r="DV1471">
        <v>132669</v>
      </c>
      <c r="DW1471">
        <v>5597000</v>
      </c>
      <c r="DX1471">
        <v>44.299999</v>
      </c>
      <c r="DY1471">
        <v>9.6999998000000005</v>
      </c>
      <c r="DZ1471">
        <v>42.188000000000002</v>
      </c>
      <c r="EA1471">
        <v>16535</v>
      </c>
      <c r="EB1471">
        <v>73655</v>
      </c>
      <c r="EC1471">
        <v>87799</v>
      </c>
      <c r="ED1471">
        <v>1650519.6</v>
      </c>
      <c r="EE1471">
        <v>68.099997999999999</v>
      </c>
      <c r="EF1471">
        <v>18.798999999999999</v>
      </c>
      <c r="EG1471">
        <v>85186</v>
      </c>
      <c r="EH1471">
        <v>1625608.3</v>
      </c>
      <c r="EI1471">
        <v>68.199996999999996</v>
      </c>
      <c r="EJ1471">
        <v>19.082999999999998</v>
      </c>
      <c r="EN1471">
        <v>2613</v>
      </c>
      <c r="EO1471">
        <v>24911.473000000002</v>
      </c>
      <c r="ES1471">
        <v>0</v>
      </c>
      <c r="EV1471">
        <v>310658</v>
      </c>
      <c r="EW1471">
        <v>0</v>
      </c>
      <c r="EX1471">
        <v>0</v>
      </c>
      <c r="EZ1471">
        <v>13502938</v>
      </c>
      <c r="FA1471">
        <v>1230262.5</v>
      </c>
      <c r="FB1471">
        <v>15243956</v>
      </c>
      <c r="FF1471">
        <v>2254665.5</v>
      </c>
      <c r="FG1471">
        <v>1928606.3</v>
      </c>
      <c r="FI1471">
        <v>21825644</v>
      </c>
      <c r="FN1471">
        <v>-523.99</v>
      </c>
      <c r="FP1471">
        <v>411065.75</v>
      </c>
      <c r="FQ1471">
        <v>347121.28</v>
      </c>
      <c r="FV1471">
        <v>70985.960999999996</v>
      </c>
      <c r="FW1471">
        <v>829173</v>
      </c>
      <c r="FX1471">
        <v>1096853</v>
      </c>
      <c r="GB1471">
        <v>566352.88</v>
      </c>
      <c r="GG1471">
        <v>1433.405</v>
      </c>
      <c r="GL1471">
        <v>-55631.362999999998</v>
      </c>
      <c r="GM1471">
        <v>2695.9839000000002</v>
      </c>
      <c r="GN1471">
        <v>2965.7849000000001</v>
      </c>
      <c r="GO1471">
        <v>3489.7748999999999</v>
      </c>
      <c r="GP1471">
        <v>269.02199999999999</v>
      </c>
      <c r="GQ1471">
        <v>2444111.7999999998</v>
      </c>
      <c r="GR1471">
        <v>-1716466.6</v>
      </c>
      <c r="GS1471">
        <v>-1701526.4</v>
      </c>
      <c r="GZ1471">
        <v>-14940.227999999999</v>
      </c>
      <c r="HA1471">
        <v>-88068.789000000004</v>
      </c>
      <c r="HB1471">
        <v>-17819.312999999998</v>
      </c>
      <c r="HD1471">
        <v>-204.00399999999999</v>
      </c>
      <c r="HE1471">
        <v>-1822558.6</v>
      </c>
      <c r="HG1471">
        <v>21825644</v>
      </c>
    </row>
    <row r="1472" spans="1:215" x14ac:dyDescent="0.25">
      <c r="A1472">
        <v>105</v>
      </c>
      <c r="B1472" t="s">
        <v>1247</v>
      </c>
      <c r="C1472">
        <v>2013</v>
      </c>
      <c r="E1472" t="s">
        <v>1248</v>
      </c>
      <c r="F1472">
        <v>1947</v>
      </c>
      <c r="G1472">
        <v>0</v>
      </c>
      <c r="I1472">
        <v>0</v>
      </c>
      <c r="J1472" t="s">
        <v>710</v>
      </c>
      <c r="K1472" t="s">
        <v>711</v>
      </c>
      <c r="L1472" t="s">
        <v>711</v>
      </c>
      <c r="M1472">
        <v>1</v>
      </c>
      <c r="N1472" t="s">
        <v>615</v>
      </c>
      <c r="O1472">
        <v>1</v>
      </c>
      <c r="P1472" t="s">
        <v>616</v>
      </c>
      <c r="Q1472" t="s">
        <v>713</v>
      </c>
      <c r="R1472">
        <v>1</v>
      </c>
      <c r="T1472" s="60">
        <v>41517</v>
      </c>
      <c r="U1472" s="60">
        <v>41517</v>
      </c>
      <c r="V1472" s="60">
        <v>41517</v>
      </c>
      <c r="W1472" t="s">
        <v>201</v>
      </c>
      <c r="X1472" t="s">
        <v>774</v>
      </c>
      <c r="Y1472" t="s">
        <v>619</v>
      </c>
      <c r="Z1472">
        <v>3.5000000000000003E-2</v>
      </c>
      <c r="AA1472">
        <v>7.9999998000000003E-2</v>
      </c>
      <c r="AB1472">
        <v>1</v>
      </c>
      <c r="AC1472">
        <v>0</v>
      </c>
      <c r="AD1472">
        <v>1</v>
      </c>
      <c r="AE1472">
        <v>1</v>
      </c>
      <c r="AF1472">
        <v>1</v>
      </c>
      <c r="AG1472">
        <v>31</v>
      </c>
      <c r="AO1472">
        <v>22868542</v>
      </c>
      <c r="AP1472">
        <v>24667640</v>
      </c>
      <c r="AQ1472">
        <v>-1054713.8</v>
      </c>
      <c r="AR1472">
        <v>0</v>
      </c>
      <c r="AS1472">
        <v>0</v>
      </c>
      <c r="AT1472">
        <v>0</v>
      </c>
      <c r="AU1472">
        <v>1</v>
      </c>
      <c r="AV1472">
        <v>4</v>
      </c>
      <c r="AW1472">
        <v>773579.44</v>
      </c>
      <c r="AX1472">
        <v>0</v>
      </c>
      <c r="AY1472">
        <v>0.2</v>
      </c>
      <c r="AZ1472">
        <v>1</v>
      </c>
      <c r="BC1472">
        <v>4</v>
      </c>
      <c r="BD1472">
        <v>2</v>
      </c>
      <c r="BE1472">
        <v>1</v>
      </c>
      <c r="BP1472" s="60">
        <v>41517</v>
      </c>
      <c r="BQ1472">
        <v>24667640</v>
      </c>
      <c r="BR1472">
        <v>30987988</v>
      </c>
      <c r="BS1472">
        <v>0.79600000000000004</v>
      </c>
      <c r="BT1472">
        <v>6320348</v>
      </c>
      <c r="BV1472">
        <v>5959743</v>
      </c>
      <c r="BW1472">
        <v>741730.38</v>
      </c>
      <c r="BX1472">
        <v>0.50700003000000005</v>
      </c>
      <c r="BY1472">
        <v>0</v>
      </c>
      <c r="BZ1472">
        <v>0</v>
      </c>
      <c r="CA1472">
        <v>0</v>
      </c>
      <c r="CC1472">
        <v>0.1007</v>
      </c>
      <c r="CE1472">
        <v>0.1028</v>
      </c>
      <c r="CG1472">
        <v>5.9599999000000001E-2</v>
      </c>
      <c r="CJ1472">
        <v>7.1163528000000004E-2</v>
      </c>
      <c r="CS1472">
        <v>0</v>
      </c>
      <c r="CT1472">
        <v>0</v>
      </c>
      <c r="CU1472">
        <v>1</v>
      </c>
      <c r="CV1472">
        <v>0.52669995999999997</v>
      </c>
      <c r="CW1472">
        <v>0.27629998</v>
      </c>
      <c r="CX1472">
        <v>0.25040001000000001</v>
      </c>
      <c r="CY1472">
        <v>0.28444998999999999</v>
      </c>
      <c r="CZ1472">
        <v>0</v>
      </c>
      <c r="DA1472">
        <v>0</v>
      </c>
      <c r="DB1472">
        <v>2.2290001E-2</v>
      </c>
      <c r="DC1472">
        <v>2.802E-2</v>
      </c>
      <c r="DD1472">
        <v>0.13852999999999999</v>
      </c>
      <c r="DE1472">
        <v>0</v>
      </c>
      <c r="DF1472">
        <v>2014</v>
      </c>
      <c r="DG1472">
        <v>0.1157</v>
      </c>
      <c r="DH1472">
        <v>6.6000000000000003E-2</v>
      </c>
      <c r="DI1472">
        <v>4.9699999000000002E-2</v>
      </c>
      <c r="DJ1472">
        <v>0.12130000000000001</v>
      </c>
      <c r="DK1472">
        <v>0.18729999999999999</v>
      </c>
      <c r="DR1472">
        <v>0</v>
      </c>
      <c r="DS1472">
        <v>0</v>
      </c>
      <c r="DT1472">
        <v>0</v>
      </c>
      <c r="DU1472">
        <v>0</v>
      </c>
      <c r="DV1472">
        <v>133669</v>
      </c>
      <c r="DW1472">
        <v>5689000</v>
      </c>
      <c r="DZ1472">
        <v>42.563999000000003</v>
      </c>
      <c r="EA1472">
        <v>17014</v>
      </c>
      <c r="EB1472">
        <v>79001</v>
      </c>
      <c r="EC1472">
        <v>91367</v>
      </c>
      <c r="ED1472">
        <v>1730993.8</v>
      </c>
      <c r="EE1472">
        <v>68.300003000000004</v>
      </c>
      <c r="EF1472">
        <v>18.945999</v>
      </c>
      <c r="EG1472">
        <v>88773</v>
      </c>
      <c r="EN1472">
        <v>2594</v>
      </c>
      <c r="ES1472">
        <v>0</v>
      </c>
      <c r="EV1472">
        <v>321051</v>
      </c>
      <c r="EW1472">
        <v>0</v>
      </c>
      <c r="EX1472">
        <v>0</v>
      </c>
      <c r="FB1472">
        <v>16148245</v>
      </c>
      <c r="FI1472">
        <v>22868542</v>
      </c>
      <c r="FN1472">
        <v>-751.64</v>
      </c>
      <c r="FP1472">
        <v>422588.19</v>
      </c>
      <c r="FQ1472">
        <v>375736.72</v>
      </c>
      <c r="FV1472">
        <v>75513.148000000001</v>
      </c>
      <c r="FW1472">
        <v>873838.06</v>
      </c>
      <c r="FX1472">
        <v>1583818.3</v>
      </c>
      <c r="GB1472">
        <v>571051.43999999994</v>
      </c>
      <c r="GG1472">
        <v>1221.96</v>
      </c>
      <c r="GL1472">
        <v>-65284.508000000002</v>
      </c>
      <c r="GM1472">
        <v>2119.5779000000002</v>
      </c>
      <c r="GN1472">
        <v>4650.0078000000003</v>
      </c>
      <c r="GO1472">
        <v>5401.6478999999999</v>
      </c>
      <c r="GP1472">
        <v>123.857</v>
      </c>
      <c r="GQ1472">
        <v>2971538.8</v>
      </c>
      <c r="GR1472">
        <v>-1823062.6</v>
      </c>
      <c r="GS1472">
        <v>-1806697.5</v>
      </c>
      <c r="GZ1472">
        <v>-16365.041999999999</v>
      </c>
      <c r="HA1472">
        <v>-86668.133000000002</v>
      </c>
      <c r="HB1472">
        <v>-18660.936000000002</v>
      </c>
      <c r="HD1472">
        <v>-248.93700000000001</v>
      </c>
      <c r="HE1472">
        <v>-1928640.6</v>
      </c>
      <c r="HG1472">
        <v>22868542</v>
      </c>
    </row>
    <row r="1473" spans="1:215" x14ac:dyDescent="0.25">
      <c r="A1473">
        <v>105</v>
      </c>
      <c r="B1473" t="s">
        <v>1247</v>
      </c>
      <c r="C1473">
        <v>2014</v>
      </c>
      <c r="E1473" t="s">
        <v>1248</v>
      </c>
      <c r="F1473">
        <v>1947</v>
      </c>
      <c r="G1473">
        <v>0</v>
      </c>
      <c r="I1473">
        <v>0</v>
      </c>
      <c r="J1473" t="s">
        <v>710</v>
      </c>
      <c r="K1473" t="s">
        <v>711</v>
      </c>
      <c r="L1473" t="s">
        <v>711</v>
      </c>
      <c r="M1473">
        <v>1</v>
      </c>
      <c r="N1473" t="s">
        <v>615</v>
      </c>
      <c r="O1473">
        <v>1</v>
      </c>
      <c r="P1473" t="s">
        <v>616</v>
      </c>
      <c r="Q1473" t="s">
        <v>713</v>
      </c>
      <c r="R1473">
        <v>1</v>
      </c>
      <c r="T1473" s="60">
        <v>41882</v>
      </c>
      <c r="U1473" s="60">
        <v>41882</v>
      </c>
      <c r="V1473" s="60">
        <v>41882</v>
      </c>
      <c r="W1473" t="s">
        <v>201</v>
      </c>
      <c r="X1473" t="s">
        <v>774</v>
      </c>
      <c r="Y1473" t="s">
        <v>619</v>
      </c>
      <c r="Z1473">
        <v>3.5000000000000003E-2</v>
      </c>
      <c r="AA1473">
        <v>7.9999998000000003E-2</v>
      </c>
      <c r="AB1473">
        <v>1</v>
      </c>
      <c r="AC1473">
        <v>0</v>
      </c>
      <c r="AD1473">
        <v>1</v>
      </c>
      <c r="AE1473">
        <v>1</v>
      </c>
      <c r="AF1473">
        <v>1</v>
      </c>
      <c r="AG1473">
        <v>31</v>
      </c>
      <c r="AO1473">
        <v>25050116</v>
      </c>
      <c r="AP1473">
        <v>25431922</v>
      </c>
      <c r="AQ1473">
        <v>-1070842.5</v>
      </c>
      <c r="AR1473">
        <v>0</v>
      </c>
      <c r="AS1473">
        <v>0</v>
      </c>
      <c r="AT1473">
        <v>0</v>
      </c>
      <c r="AU1473">
        <v>1</v>
      </c>
      <c r="AV1473">
        <v>4</v>
      </c>
      <c r="AW1473">
        <v>-123227.82</v>
      </c>
      <c r="AX1473">
        <v>0</v>
      </c>
      <c r="AY1473">
        <v>0.2</v>
      </c>
      <c r="AZ1473">
        <v>1</v>
      </c>
      <c r="BC1473">
        <v>4</v>
      </c>
      <c r="BD1473">
        <v>2</v>
      </c>
      <c r="BE1473">
        <v>1</v>
      </c>
      <c r="BP1473" s="60">
        <v>41882</v>
      </c>
      <c r="BQ1473">
        <v>25431922</v>
      </c>
      <c r="BR1473">
        <v>32924738</v>
      </c>
      <c r="BS1473">
        <v>0.77242993999999998</v>
      </c>
      <c r="BT1473">
        <v>7492814.5</v>
      </c>
      <c r="BV1473">
        <v>6171443</v>
      </c>
      <c r="BY1473">
        <v>0</v>
      </c>
      <c r="BZ1473">
        <v>0</v>
      </c>
      <c r="CA1473">
        <v>0</v>
      </c>
      <c r="CC1473">
        <v>0.14699999999999999</v>
      </c>
      <c r="CE1473">
        <v>0.1096</v>
      </c>
      <c r="CG1473">
        <v>0.1041</v>
      </c>
      <c r="CJ1473">
        <v>7.4015840999999999E-2</v>
      </c>
      <c r="CS1473">
        <v>0</v>
      </c>
      <c r="CT1473">
        <v>0</v>
      </c>
      <c r="CU1473">
        <v>1</v>
      </c>
      <c r="CV1473">
        <v>0.52246999999999999</v>
      </c>
      <c r="CW1473">
        <v>0.25330001000000002</v>
      </c>
      <c r="CX1473">
        <v>0.26916999000000003</v>
      </c>
      <c r="CY1473">
        <v>0.23150000000000001</v>
      </c>
      <c r="CZ1473">
        <v>0</v>
      </c>
      <c r="DA1473">
        <v>0</v>
      </c>
      <c r="DB1473">
        <v>2.5899999E-2</v>
      </c>
      <c r="DC1473">
        <v>1.4529999E-2</v>
      </c>
      <c r="DD1473">
        <v>0.20559999000000001</v>
      </c>
      <c r="DE1473">
        <v>0</v>
      </c>
      <c r="DF1473">
        <v>2015</v>
      </c>
      <c r="DG1473">
        <v>0.1158</v>
      </c>
      <c r="DH1473">
        <v>6.8999998000000007E-2</v>
      </c>
      <c r="DI1473">
        <v>4.6799999000000002E-2</v>
      </c>
      <c r="DJ1473">
        <v>0.1186</v>
      </c>
      <c r="DK1473">
        <v>0.18759999999999999</v>
      </c>
      <c r="DR1473">
        <v>0</v>
      </c>
      <c r="DS1473">
        <v>0</v>
      </c>
      <c r="DT1473">
        <v>0</v>
      </c>
      <c r="DU1473">
        <v>0</v>
      </c>
      <c r="DV1473">
        <v>134162</v>
      </c>
      <c r="DW1473">
        <v>5953000</v>
      </c>
      <c r="DZ1473">
        <v>44.374001</v>
      </c>
      <c r="EA1473">
        <v>16739</v>
      </c>
      <c r="EB1473">
        <v>79768</v>
      </c>
      <c r="EC1473">
        <v>95840</v>
      </c>
      <c r="ED1473">
        <v>1835520.3</v>
      </c>
      <c r="EE1473">
        <v>68.400002000000001</v>
      </c>
      <c r="EF1473">
        <v>19.152000000000001</v>
      </c>
      <c r="EG1473">
        <v>93317</v>
      </c>
      <c r="EH1473">
        <v>1811816.4</v>
      </c>
      <c r="EI1473">
        <v>19.416</v>
      </c>
      <c r="EJ1473">
        <v>68.5</v>
      </c>
      <c r="EN1473">
        <v>2523</v>
      </c>
      <c r="EV1473">
        <v>326509</v>
      </c>
      <c r="EW1473">
        <v>0</v>
      </c>
      <c r="EX1473">
        <v>0</v>
      </c>
      <c r="FB1473">
        <v>17113870</v>
      </c>
      <c r="FN1473">
        <v>-957.39200000000005</v>
      </c>
      <c r="FP1473">
        <v>430594.91</v>
      </c>
      <c r="FQ1473">
        <v>482329.03</v>
      </c>
      <c r="FV1473">
        <v>80163.843999999997</v>
      </c>
      <c r="FW1473">
        <v>993087.75</v>
      </c>
      <c r="FX1473">
        <v>2655804.2999999998</v>
      </c>
      <c r="GB1473">
        <v>621860</v>
      </c>
      <c r="GG1473">
        <v>481.32598999999999</v>
      </c>
      <c r="GL1473">
        <v>-34313.254000000001</v>
      </c>
      <c r="GM1473">
        <v>1092.0350000000001</v>
      </c>
      <c r="GN1473">
        <v>7437.8242</v>
      </c>
      <c r="GO1473">
        <v>8395.2157999999999</v>
      </c>
      <c r="GP1473">
        <v>160.27799999999999</v>
      </c>
      <c r="GQ1473">
        <v>4245610</v>
      </c>
      <c r="GR1473">
        <v>-1936746.6</v>
      </c>
      <c r="GS1473">
        <v>-1919306.3</v>
      </c>
      <c r="GZ1473">
        <v>-17440.312999999998</v>
      </c>
      <c r="HA1473">
        <v>-106809.18</v>
      </c>
      <c r="HB1473">
        <v>-20194.988000000001</v>
      </c>
      <c r="HD1473">
        <v>-285.00900000000001</v>
      </c>
      <c r="HE1473">
        <v>-2064035.8</v>
      </c>
      <c r="HG1473">
        <v>25050116</v>
      </c>
    </row>
    <row r="1474" spans="1:215" x14ac:dyDescent="0.25">
      <c r="A1474">
        <v>106</v>
      </c>
      <c r="B1474" t="s">
        <v>1249</v>
      </c>
      <c r="C1474">
        <v>2001</v>
      </c>
      <c r="E1474" t="s">
        <v>1250</v>
      </c>
      <c r="F1474">
        <v>1979</v>
      </c>
      <c r="G1474">
        <v>0</v>
      </c>
      <c r="I1474">
        <v>0</v>
      </c>
      <c r="J1474" t="s">
        <v>710</v>
      </c>
      <c r="K1474" t="s">
        <v>711</v>
      </c>
      <c r="L1474" t="s">
        <v>711</v>
      </c>
      <c r="M1474">
        <v>3</v>
      </c>
      <c r="N1474" t="s">
        <v>651</v>
      </c>
      <c r="O1474">
        <v>1</v>
      </c>
      <c r="P1474" t="s">
        <v>616</v>
      </c>
      <c r="Q1474" t="s">
        <v>713</v>
      </c>
      <c r="R1474">
        <v>1</v>
      </c>
      <c r="T1474" s="60">
        <v>37134</v>
      </c>
      <c r="U1474" s="60">
        <v>37134</v>
      </c>
      <c r="V1474" s="60">
        <v>37134</v>
      </c>
      <c r="W1474" t="s">
        <v>201</v>
      </c>
      <c r="X1474" t="s">
        <v>774</v>
      </c>
      <c r="Y1474" t="s">
        <v>619</v>
      </c>
      <c r="Z1474">
        <v>3.9999999000000001E-2</v>
      </c>
      <c r="AA1474">
        <v>7.9999998000000003E-2</v>
      </c>
      <c r="AB1474">
        <v>1</v>
      </c>
      <c r="AC1474">
        <v>0</v>
      </c>
      <c r="AD1474">
        <v>1</v>
      </c>
      <c r="AE1474">
        <v>1</v>
      </c>
      <c r="AF1474">
        <v>1</v>
      </c>
      <c r="AG1474">
        <v>3.0999998999999998</v>
      </c>
      <c r="BK1474">
        <v>3.9999999000000001E-2</v>
      </c>
      <c r="BO1474">
        <v>3.9999999000000001E-2</v>
      </c>
      <c r="BP1474" s="60">
        <v>37134</v>
      </c>
      <c r="BQ1474">
        <v>647757</v>
      </c>
      <c r="BR1474">
        <v>492127</v>
      </c>
      <c r="BS1474">
        <v>1.3160000999999999</v>
      </c>
      <c r="BT1474">
        <v>-155630</v>
      </c>
      <c r="BV1474">
        <v>1291750</v>
      </c>
      <c r="BW1474">
        <v>0</v>
      </c>
      <c r="BX1474">
        <v>1</v>
      </c>
      <c r="BY1474">
        <v>0</v>
      </c>
      <c r="BZ1474">
        <v>0</v>
      </c>
      <c r="CA1474">
        <v>0</v>
      </c>
      <c r="CC1474">
        <v>-6.9099999999999995E-2</v>
      </c>
      <c r="CS1474">
        <v>0</v>
      </c>
      <c r="CT1474">
        <v>0</v>
      </c>
      <c r="CU1474">
        <v>0</v>
      </c>
      <c r="CV1474">
        <v>0.57279997999999999</v>
      </c>
      <c r="CW1474">
        <v>0.40349998999999998</v>
      </c>
      <c r="CX1474">
        <v>0.16930000000000001</v>
      </c>
      <c r="CY1474">
        <v>0.42680001000000001</v>
      </c>
      <c r="CZ1474">
        <v>0</v>
      </c>
      <c r="DA1474">
        <v>0</v>
      </c>
      <c r="DB1474">
        <v>0</v>
      </c>
      <c r="DC1474">
        <v>4.0000000000000002E-4</v>
      </c>
      <c r="DD1474">
        <v>0</v>
      </c>
      <c r="DE1474">
        <v>0</v>
      </c>
      <c r="DF1474">
        <v>2002</v>
      </c>
      <c r="DG1474">
        <v>1.7569999999999999E-2</v>
      </c>
      <c r="DH1474">
        <v>0</v>
      </c>
      <c r="DI1474">
        <v>1.7569999999999999E-2</v>
      </c>
      <c r="DJ1474">
        <v>0.12</v>
      </c>
      <c r="DK1474">
        <v>0.12</v>
      </c>
      <c r="DR1474">
        <v>0</v>
      </c>
      <c r="DS1474">
        <v>0</v>
      </c>
      <c r="DT1474">
        <v>0</v>
      </c>
      <c r="DU1474">
        <v>0</v>
      </c>
      <c r="DV1474">
        <v>40231</v>
      </c>
      <c r="DZ1474">
        <v>32.108325999999998</v>
      </c>
      <c r="EA1474">
        <v>17</v>
      </c>
      <c r="EC1474">
        <v>2928</v>
      </c>
      <c r="EF1474">
        <v>5.7435083000000002</v>
      </c>
      <c r="EG1474">
        <v>2928</v>
      </c>
      <c r="ES1474">
        <v>0</v>
      </c>
      <c r="EV1474">
        <v>43176</v>
      </c>
      <c r="EW1474">
        <v>1</v>
      </c>
      <c r="EX1474">
        <v>1</v>
      </c>
      <c r="FB1474">
        <v>155471</v>
      </c>
      <c r="FN1474">
        <v>-75.944999999999993</v>
      </c>
      <c r="FP1474">
        <v>0</v>
      </c>
      <c r="FW1474">
        <v>0</v>
      </c>
      <c r="FX1474">
        <v>-73928.608999999997</v>
      </c>
      <c r="GB1474">
        <v>24445.312999999998</v>
      </c>
      <c r="GL1474">
        <v>-403.10699</v>
      </c>
      <c r="GM1474">
        <v>3833.1370000000002</v>
      </c>
      <c r="GN1474">
        <v>-3610.6660000000002</v>
      </c>
      <c r="GO1474">
        <v>-3534.7208999999998</v>
      </c>
      <c r="GP1474">
        <v>1.9419999999999999</v>
      </c>
      <c r="GQ1474">
        <v>-49661.987999999998</v>
      </c>
      <c r="GR1474">
        <v>-16816.991999999998</v>
      </c>
      <c r="GS1474">
        <v>-16815.493999999999</v>
      </c>
      <c r="GZ1474">
        <v>-1.498</v>
      </c>
      <c r="HB1474">
        <v>-623.37401999999997</v>
      </c>
      <c r="HD1474">
        <v>-0.47</v>
      </c>
      <c r="HE1474">
        <v>-17440.414000000001</v>
      </c>
      <c r="HG1474">
        <v>633713.68999999994</v>
      </c>
    </row>
    <row r="1475" spans="1:215" x14ac:dyDescent="0.25">
      <c r="A1475">
        <v>106</v>
      </c>
      <c r="B1475" t="s">
        <v>1249</v>
      </c>
      <c r="C1475">
        <v>2002</v>
      </c>
      <c r="E1475" t="s">
        <v>1250</v>
      </c>
      <c r="F1475">
        <v>1979</v>
      </c>
      <c r="G1475">
        <v>0</v>
      </c>
      <c r="I1475">
        <v>0</v>
      </c>
      <c r="J1475" t="s">
        <v>710</v>
      </c>
      <c r="K1475" t="s">
        <v>711</v>
      </c>
      <c r="L1475" t="s">
        <v>711</v>
      </c>
      <c r="M1475">
        <v>3</v>
      </c>
      <c r="N1475" t="s">
        <v>651</v>
      </c>
      <c r="O1475">
        <v>1</v>
      </c>
      <c r="P1475" t="s">
        <v>616</v>
      </c>
      <c r="Q1475" t="s">
        <v>713</v>
      </c>
      <c r="R1475">
        <v>1</v>
      </c>
      <c r="T1475" s="60">
        <v>37499</v>
      </c>
      <c r="U1475" s="60">
        <v>37499</v>
      </c>
      <c r="V1475" s="60">
        <v>37499</v>
      </c>
      <c r="W1475" t="s">
        <v>201</v>
      </c>
      <c r="X1475" t="s">
        <v>774</v>
      </c>
      <c r="Y1475" t="s">
        <v>619</v>
      </c>
      <c r="Z1475">
        <v>3.9999999000000001E-2</v>
      </c>
      <c r="AA1475">
        <v>7.9999998000000003E-2</v>
      </c>
      <c r="AB1475">
        <v>1</v>
      </c>
      <c r="AC1475">
        <v>0</v>
      </c>
      <c r="AD1475">
        <v>1</v>
      </c>
      <c r="AE1475">
        <v>1</v>
      </c>
      <c r="AF1475">
        <v>1</v>
      </c>
      <c r="AG1475">
        <v>8.1000004000000008</v>
      </c>
      <c r="BK1475">
        <v>3.9999999000000001E-2</v>
      </c>
      <c r="BO1475">
        <v>3.9999999000000001E-2</v>
      </c>
      <c r="BP1475" s="60">
        <v>37499</v>
      </c>
      <c r="BQ1475">
        <v>655979</v>
      </c>
      <c r="BR1475">
        <v>526205</v>
      </c>
      <c r="BS1475">
        <v>1.2470000000000001</v>
      </c>
      <c r="BT1475">
        <v>-129774</v>
      </c>
      <c r="BV1475">
        <v>1298593</v>
      </c>
      <c r="BW1475">
        <v>0</v>
      </c>
      <c r="BX1475">
        <v>1</v>
      </c>
      <c r="BY1475">
        <v>0</v>
      </c>
      <c r="BZ1475">
        <v>0</v>
      </c>
      <c r="CA1475">
        <v>0</v>
      </c>
      <c r="CC1475">
        <v>-7.1699999E-2</v>
      </c>
      <c r="CS1475">
        <v>0</v>
      </c>
      <c r="CT1475">
        <v>0</v>
      </c>
      <c r="CU1475">
        <v>0</v>
      </c>
      <c r="CV1475">
        <v>0.57270001999999998</v>
      </c>
      <c r="CW1475">
        <v>0.40139999999999998</v>
      </c>
      <c r="CX1475">
        <v>0.17129999000000001</v>
      </c>
      <c r="CY1475">
        <v>0.4269</v>
      </c>
      <c r="CZ1475">
        <v>0</v>
      </c>
      <c r="DA1475">
        <v>0</v>
      </c>
      <c r="DB1475">
        <v>0</v>
      </c>
      <c r="DC1475">
        <v>4.0000000000000002E-4</v>
      </c>
      <c r="DD1475">
        <v>0</v>
      </c>
      <c r="DE1475">
        <v>0</v>
      </c>
      <c r="DF1475">
        <v>2003</v>
      </c>
      <c r="DG1475">
        <v>1.753E-2</v>
      </c>
      <c r="DH1475">
        <v>0</v>
      </c>
      <c r="DI1475">
        <v>1.753E-2</v>
      </c>
      <c r="DJ1475">
        <v>0.1</v>
      </c>
      <c r="DK1475">
        <v>0.1</v>
      </c>
      <c r="DR1475">
        <v>0</v>
      </c>
      <c r="DS1475">
        <v>0</v>
      </c>
      <c r="DT1475">
        <v>0</v>
      </c>
      <c r="DU1475">
        <v>0</v>
      </c>
      <c r="DV1475">
        <v>40926</v>
      </c>
      <c r="DW1475">
        <v>1288932.8999999999</v>
      </c>
      <c r="DZ1475">
        <v>31.494230000000002</v>
      </c>
      <c r="EA1475">
        <v>15</v>
      </c>
      <c r="EC1475">
        <v>3502</v>
      </c>
      <c r="ED1475">
        <v>19892.796999999999</v>
      </c>
      <c r="EF1475">
        <v>5.6804104000000004</v>
      </c>
      <c r="EG1475">
        <v>3358</v>
      </c>
      <c r="EN1475">
        <v>144</v>
      </c>
      <c r="ES1475">
        <v>0</v>
      </c>
      <c r="EV1475">
        <v>44443</v>
      </c>
      <c r="EW1475">
        <v>1</v>
      </c>
      <c r="EX1475">
        <v>1</v>
      </c>
      <c r="FB1475">
        <v>182771</v>
      </c>
      <c r="FN1475">
        <v>-85.064999999999998</v>
      </c>
      <c r="FP1475">
        <v>0</v>
      </c>
      <c r="FQ1475">
        <v>5.2750000999999997</v>
      </c>
      <c r="FV1475">
        <v>0</v>
      </c>
      <c r="FW1475">
        <v>5.2750000999999997</v>
      </c>
      <c r="FX1475">
        <v>-62612.938000000002</v>
      </c>
      <c r="GB1475">
        <v>18450.002</v>
      </c>
      <c r="GL1475">
        <v>-417.56200999999999</v>
      </c>
      <c r="GM1475">
        <v>1515.2791</v>
      </c>
      <c r="GN1475">
        <v>-1272.4159999999999</v>
      </c>
      <c r="GO1475">
        <v>-1187.3510000000001</v>
      </c>
      <c r="GP1475">
        <v>0.14000000000000001</v>
      </c>
      <c r="GQ1475">
        <v>-44332.347999999998</v>
      </c>
      <c r="GR1475">
        <v>-20762.303</v>
      </c>
      <c r="GS1475">
        <v>-20762.303</v>
      </c>
      <c r="HB1475">
        <v>-685.02197000000001</v>
      </c>
      <c r="HE1475">
        <v>-21447.324000000001</v>
      </c>
      <c r="HG1475">
        <v>567934.06000000006</v>
      </c>
    </row>
    <row r="1476" spans="1:215" x14ac:dyDescent="0.25">
      <c r="A1476">
        <v>106</v>
      </c>
      <c r="B1476" t="s">
        <v>1249</v>
      </c>
      <c r="C1476">
        <v>2003</v>
      </c>
      <c r="E1476" t="s">
        <v>1250</v>
      </c>
      <c r="F1476">
        <v>1979</v>
      </c>
      <c r="G1476">
        <v>0</v>
      </c>
      <c r="I1476">
        <v>0</v>
      </c>
      <c r="J1476" t="s">
        <v>710</v>
      </c>
      <c r="K1476" t="s">
        <v>711</v>
      </c>
      <c r="L1476" t="s">
        <v>711</v>
      </c>
      <c r="M1476">
        <v>3</v>
      </c>
      <c r="N1476" t="s">
        <v>651</v>
      </c>
      <c r="O1476">
        <v>1</v>
      </c>
      <c r="P1476" t="s">
        <v>616</v>
      </c>
      <c r="Q1476" t="s">
        <v>713</v>
      </c>
      <c r="R1476">
        <v>1</v>
      </c>
      <c r="T1476" s="60">
        <v>37864</v>
      </c>
      <c r="U1476" s="60">
        <v>37864</v>
      </c>
      <c r="V1476" s="60">
        <v>37864</v>
      </c>
      <c r="W1476" t="s">
        <v>201</v>
      </c>
      <c r="X1476" t="s">
        <v>774</v>
      </c>
      <c r="Y1476" t="s">
        <v>619</v>
      </c>
      <c r="Z1476">
        <v>3.9999999000000001E-2</v>
      </c>
      <c r="AA1476">
        <v>7.9999998000000003E-2</v>
      </c>
      <c r="AB1476">
        <v>1</v>
      </c>
      <c r="AC1476">
        <v>0</v>
      </c>
      <c r="AD1476">
        <v>1</v>
      </c>
      <c r="AE1476">
        <v>1</v>
      </c>
      <c r="AF1476">
        <v>1</v>
      </c>
      <c r="AG1476">
        <v>6.5999999000000003</v>
      </c>
      <c r="BK1476">
        <v>3.9999999000000001E-2</v>
      </c>
      <c r="BO1476">
        <v>3.9999999000000001E-2</v>
      </c>
      <c r="BP1476" s="60">
        <v>37864</v>
      </c>
      <c r="BQ1476">
        <v>666588</v>
      </c>
      <c r="BR1476">
        <v>597914</v>
      </c>
      <c r="BS1476">
        <v>1.115</v>
      </c>
      <c r="BT1476">
        <v>-68674</v>
      </c>
      <c r="BV1476">
        <v>1277894</v>
      </c>
      <c r="BW1476">
        <v>0</v>
      </c>
      <c r="BX1476">
        <v>1</v>
      </c>
      <c r="BY1476">
        <v>0</v>
      </c>
      <c r="BZ1476">
        <v>0</v>
      </c>
      <c r="CA1476">
        <v>0</v>
      </c>
      <c r="CC1476">
        <v>9.1999999999999998E-2</v>
      </c>
      <c r="CE1476">
        <v>-1.9199998999999999E-2</v>
      </c>
      <c r="CG1476">
        <v>3.7199999999999997E-2</v>
      </c>
      <c r="CS1476">
        <v>0</v>
      </c>
      <c r="CT1476">
        <v>0</v>
      </c>
      <c r="CU1476">
        <v>0</v>
      </c>
      <c r="CV1476">
        <v>0.56762296000000001</v>
      </c>
      <c r="CW1476">
        <v>0.39623454000000002</v>
      </c>
      <c r="CX1476">
        <v>0.1713884</v>
      </c>
      <c r="CY1476">
        <v>0.37344982999999998</v>
      </c>
      <c r="CZ1476">
        <v>0</v>
      </c>
      <c r="DA1476">
        <v>0</v>
      </c>
      <c r="DB1476">
        <v>0</v>
      </c>
      <c r="DC1476">
        <v>5.8927230999999997E-2</v>
      </c>
      <c r="DD1476">
        <v>0</v>
      </c>
      <c r="DE1476">
        <v>0</v>
      </c>
      <c r="DF1476">
        <v>2004</v>
      </c>
      <c r="DG1476">
        <v>1.6070001E-2</v>
      </c>
      <c r="DH1476">
        <v>0</v>
      </c>
      <c r="DI1476">
        <v>1.6070001E-2</v>
      </c>
      <c r="DJ1476">
        <v>5.4000000999999999E-2</v>
      </c>
      <c r="DK1476">
        <v>5.4000000999999999E-2</v>
      </c>
      <c r="DR1476">
        <v>0</v>
      </c>
      <c r="DS1476">
        <v>0</v>
      </c>
      <c r="DT1476">
        <v>0</v>
      </c>
      <c r="DU1476">
        <v>0</v>
      </c>
      <c r="DV1476">
        <v>40335</v>
      </c>
      <c r="DW1476">
        <v>1265791.3999999999</v>
      </c>
      <c r="DZ1476">
        <v>31.381959999999999</v>
      </c>
      <c r="EA1476">
        <v>19</v>
      </c>
      <c r="EC1476">
        <v>4173</v>
      </c>
      <c r="ED1476">
        <v>23818.598000000002</v>
      </c>
      <c r="EF1476">
        <v>5.7077875000000002</v>
      </c>
      <c r="EG1476">
        <v>4029</v>
      </c>
      <c r="EN1476">
        <v>144</v>
      </c>
      <c r="ES1476">
        <v>0</v>
      </c>
      <c r="EV1476">
        <v>44527</v>
      </c>
      <c r="EW1476">
        <v>1</v>
      </c>
      <c r="EX1476">
        <v>1</v>
      </c>
      <c r="FB1476">
        <v>218306</v>
      </c>
      <c r="FN1476">
        <v>-90.881</v>
      </c>
      <c r="FP1476">
        <v>0</v>
      </c>
      <c r="FQ1476">
        <v>0</v>
      </c>
      <c r="FW1476">
        <v>0</v>
      </c>
      <c r="FX1476">
        <v>32000.171999999999</v>
      </c>
      <c r="GB1476">
        <v>17951.076000000001</v>
      </c>
      <c r="GL1476">
        <v>-509.08301</v>
      </c>
      <c r="GM1476">
        <v>1359.4059999999999</v>
      </c>
      <c r="GN1476">
        <v>-1109.9091000000001</v>
      </c>
      <c r="GO1476">
        <v>-1019.028</v>
      </c>
      <c r="GP1476">
        <v>2.3420000000000001</v>
      </c>
      <c r="GQ1476">
        <v>49694.004000000001</v>
      </c>
      <c r="GR1476">
        <v>-22834.138999999999</v>
      </c>
      <c r="GS1476">
        <v>-22834.138999999999</v>
      </c>
      <c r="HB1476">
        <v>-700.26202000000001</v>
      </c>
      <c r="HE1476">
        <v>-23534.400000000001</v>
      </c>
      <c r="HG1476">
        <v>594093.63</v>
      </c>
    </row>
    <row r="1477" spans="1:215" x14ac:dyDescent="0.25">
      <c r="A1477">
        <v>106</v>
      </c>
      <c r="B1477" t="s">
        <v>1249</v>
      </c>
      <c r="C1477">
        <v>2004</v>
      </c>
      <c r="E1477" t="s">
        <v>1250</v>
      </c>
      <c r="F1477">
        <v>1979</v>
      </c>
      <c r="G1477">
        <v>0</v>
      </c>
      <c r="I1477">
        <v>0</v>
      </c>
      <c r="J1477" t="s">
        <v>710</v>
      </c>
      <c r="K1477" t="s">
        <v>711</v>
      </c>
      <c r="L1477" t="s">
        <v>711</v>
      </c>
      <c r="M1477">
        <v>3</v>
      </c>
      <c r="N1477" t="s">
        <v>651</v>
      </c>
      <c r="O1477">
        <v>1</v>
      </c>
      <c r="P1477" t="s">
        <v>616</v>
      </c>
      <c r="Q1477" t="s">
        <v>713</v>
      </c>
      <c r="R1477">
        <v>1</v>
      </c>
      <c r="T1477" s="60">
        <v>38230</v>
      </c>
      <c r="U1477" s="60">
        <v>38230</v>
      </c>
      <c r="V1477" s="60">
        <v>38230</v>
      </c>
      <c r="W1477" t="s">
        <v>201</v>
      </c>
      <c r="X1477" t="s">
        <v>774</v>
      </c>
      <c r="Y1477" t="s">
        <v>619</v>
      </c>
      <c r="Z1477">
        <v>3.9999999000000001E-2</v>
      </c>
      <c r="AA1477">
        <v>7.9999998000000003E-2</v>
      </c>
      <c r="AB1477">
        <v>1</v>
      </c>
      <c r="AC1477">
        <v>0</v>
      </c>
      <c r="AD1477">
        <v>1</v>
      </c>
      <c r="AE1477">
        <v>1</v>
      </c>
      <c r="AF1477">
        <v>1</v>
      </c>
      <c r="AG1477">
        <v>3.7</v>
      </c>
      <c r="BK1477">
        <v>3.9999999000000001E-2</v>
      </c>
      <c r="BO1477">
        <v>3.9999999000000001E-2</v>
      </c>
      <c r="BP1477" s="60">
        <v>38230</v>
      </c>
      <c r="BQ1477">
        <v>679243</v>
      </c>
      <c r="BR1477">
        <v>621457</v>
      </c>
      <c r="BS1477">
        <v>1.0930001</v>
      </c>
      <c r="BT1477">
        <v>-57786</v>
      </c>
      <c r="BV1477">
        <v>1230581</v>
      </c>
      <c r="BW1477">
        <v>0</v>
      </c>
      <c r="BX1477">
        <v>1</v>
      </c>
      <c r="BY1477">
        <v>0</v>
      </c>
      <c r="BZ1477">
        <v>0</v>
      </c>
      <c r="CA1477">
        <v>0</v>
      </c>
      <c r="CC1477">
        <v>0.1169</v>
      </c>
      <c r="CE1477">
        <v>4.2199999000000002E-2</v>
      </c>
      <c r="CG1477">
        <v>2.8900001000000002E-2</v>
      </c>
      <c r="CS1477">
        <v>0</v>
      </c>
      <c r="CT1477">
        <v>0</v>
      </c>
      <c r="CU1477">
        <v>0</v>
      </c>
      <c r="CV1477">
        <v>0.54679012000000005</v>
      </c>
      <c r="CW1477">
        <v>0.38021716</v>
      </c>
      <c r="CX1477">
        <v>0.16657295999999999</v>
      </c>
      <c r="CY1477">
        <v>0.39909786000000003</v>
      </c>
      <c r="CZ1477">
        <v>0</v>
      </c>
      <c r="DA1477">
        <v>0</v>
      </c>
      <c r="DB1477">
        <v>0</v>
      </c>
      <c r="DC1477">
        <v>5.4112010000000002E-2</v>
      </c>
      <c r="DD1477">
        <v>0</v>
      </c>
      <c r="DE1477">
        <v>0</v>
      </c>
      <c r="DF1477">
        <v>2005</v>
      </c>
      <c r="DG1477">
        <v>1.6210001000000002E-2</v>
      </c>
      <c r="DH1477">
        <v>0</v>
      </c>
      <c r="DI1477">
        <v>1.6210001000000002E-2</v>
      </c>
      <c r="DJ1477">
        <v>4.6999998000000001E-2</v>
      </c>
      <c r="DK1477">
        <v>4.6999998000000001E-2</v>
      </c>
      <c r="DR1477">
        <v>0</v>
      </c>
      <c r="DS1477">
        <v>0</v>
      </c>
      <c r="DT1477">
        <v>0</v>
      </c>
      <c r="DU1477">
        <v>0</v>
      </c>
      <c r="DV1477">
        <v>38305</v>
      </c>
      <c r="DW1477">
        <v>1218792.5</v>
      </c>
      <c r="DZ1477">
        <v>31.818104000000002</v>
      </c>
      <c r="EA1477">
        <v>14</v>
      </c>
      <c r="EC1477">
        <v>4576</v>
      </c>
      <c r="ED1477">
        <v>25838.118999999999</v>
      </c>
      <c r="EF1477">
        <v>5.6464419000000001</v>
      </c>
      <c r="EG1477">
        <v>4438</v>
      </c>
      <c r="EN1477">
        <v>138</v>
      </c>
      <c r="ES1477">
        <v>0</v>
      </c>
      <c r="EV1477">
        <v>42895</v>
      </c>
      <c r="EW1477">
        <v>1</v>
      </c>
      <c r="EX1477">
        <v>1</v>
      </c>
      <c r="FB1477">
        <v>233720</v>
      </c>
      <c r="FN1477">
        <v>-91.247</v>
      </c>
      <c r="FP1477">
        <v>0</v>
      </c>
      <c r="FQ1477">
        <v>0</v>
      </c>
      <c r="FW1477">
        <v>0</v>
      </c>
      <c r="FX1477">
        <v>50385.82</v>
      </c>
      <c r="GB1477">
        <v>17703.02</v>
      </c>
      <c r="GL1477">
        <v>-463.81601000000001</v>
      </c>
      <c r="GM1477">
        <v>1222.1289999999999</v>
      </c>
      <c r="GN1477">
        <v>-941.13098000000002</v>
      </c>
      <c r="GO1477">
        <v>-849.88396999999998</v>
      </c>
      <c r="GP1477">
        <v>1.8759999999999999</v>
      </c>
      <c r="GQ1477">
        <v>67907.898000000001</v>
      </c>
      <c r="GR1477">
        <v>-27558.934000000001</v>
      </c>
      <c r="GS1477">
        <v>-27558.934000000001</v>
      </c>
      <c r="HB1477">
        <v>-630.21600000000001</v>
      </c>
      <c r="HE1477">
        <v>-28189.148000000001</v>
      </c>
      <c r="HG1477">
        <v>633812.38</v>
      </c>
    </row>
    <row r="1478" spans="1:215" x14ac:dyDescent="0.25">
      <c r="A1478">
        <v>106</v>
      </c>
      <c r="B1478" t="s">
        <v>1249</v>
      </c>
      <c r="C1478">
        <v>2005</v>
      </c>
      <c r="E1478" t="s">
        <v>1250</v>
      </c>
      <c r="F1478">
        <v>1979</v>
      </c>
      <c r="G1478">
        <v>0</v>
      </c>
      <c r="I1478">
        <v>0</v>
      </c>
      <c r="J1478" t="s">
        <v>710</v>
      </c>
      <c r="K1478" t="s">
        <v>711</v>
      </c>
      <c r="L1478" t="s">
        <v>711</v>
      </c>
      <c r="M1478">
        <v>3</v>
      </c>
      <c r="N1478" t="s">
        <v>651</v>
      </c>
      <c r="O1478">
        <v>1</v>
      </c>
      <c r="P1478" t="s">
        <v>616</v>
      </c>
      <c r="Q1478" t="s">
        <v>713</v>
      </c>
      <c r="R1478">
        <v>1</v>
      </c>
      <c r="T1478" s="60">
        <v>38595</v>
      </c>
      <c r="U1478" s="60">
        <v>38595</v>
      </c>
      <c r="V1478" s="60">
        <v>38595</v>
      </c>
      <c r="W1478" t="s">
        <v>201</v>
      </c>
      <c r="X1478" t="s">
        <v>774</v>
      </c>
      <c r="Y1478" t="s">
        <v>619</v>
      </c>
      <c r="Z1478">
        <v>3.9999999000000001E-2</v>
      </c>
      <c r="AA1478">
        <v>7.9999998000000003E-2</v>
      </c>
      <c r="AB1478">
        <v>1</v>
      </c>
      <c r="AC1478">
        <v>0</v>
      </c>
      <c r="AD1478">
        <v>1</v>
      </c>
      <c r="AE1478">
        <v>1</v>
      </c>
      <c r="AF1478">
        <v>1</v>
      </c>
      <c r="AG1478">
        <v>1</v>
      </c>
      <c r="BK1478">
        <v>3.9999999000000001E-2</v>
      </c>
      <c r="BO1478">
        <v>3.9999999000000001E-2</v>
      </c>
      <c r="BP1478" s="60">
        <v>38595</v>
      </c>
      <c r="BQ1478">
        <v>698814</v>
      </c>
      <c r="BR1478">
        <v>677953</v>
      </c>
      <c r="BS1478">
        <v>1.0309999999999999</v>
      </c>
      <c r="BT1478">
        <v>-20861</v>
      </c>
      <c r="BV1478">
        <v>1283815</v>
      </c>
      <c r="BW1478">
        <v>0</v>
      </c>
      <c r="BX1478">
        <v>1</v>
      </c>
      <c r="BY1478">
        <v>0</v>
      </c>
      <c r="BZ1478">
        <v>0</v>
      </c>
      <c r="CA1478">
        <v>0</v>
      </c>
      <c r="CC1478">
        <v>0.12710001000000001</v>
      </c>
      <c r="CE1478">
        <v>0.11189999</v>
      </c>
      <c r="CG1478">
        <v>3.5000000000000003E-2</v>
      </c>
      <c r="CS1478">
        <v>0</v>
      </c>
      <c r="CT1478">
        <v>0</v>
      </c>
      <c r="CU1478">
        <v>0</v>
      </c>
      <c r="CV1478">
        <v>0.61898308999999996</v>
      </c>
      <c r="CW1478">
        <v>0.42633018</v>
      </c>
      <c r="CX1478">
        <v>0.19265289999999999</v>
      </c>
      <c r="CY1478">
        <v>0.37187906999999998</v>
      </c>
      <c r="CZ1478">
        <v>0</v>
      </c>
      <c r="DA1478">
        <v>0</v>
      </c>
      <c r="DB1478">
        <v>0</v>
      </c>
      <c r="DC1478">
        <v>9.1377999999999997E-3</v>
      </c>
      <c r="DD1478">
        <v>0</v>
      </c>
      <c r="DE1478">
        <v>0</v>
      </c>
      <c r="DF1478">
        <v>2006</v>
      </c>
      <c r="DG1478">
        <v>1.6280000999999999E-2</v>
      </c>
      <c r="DH1478">
        <v>0</v>
      </c>
      <c r="DI1478">
        <v>1.6280000999999999E-2</v>
      </c>
      <c r="DJ1478">
        <v>1.6000001E-2</v>
      </c>
      <c r="DK1478">
        <v>1.6000001E-2</v>
      </c>
      <c r="DR1478">
        <v>0</v>
      </c>
      <c r="DS1478">
        <v>0</v>
      </c>
      <c r="DT1478">
        <v>0</v>
      </c>
      <c r="DU1478">
        <v>0</v>
      </c>
      <c r="DV1478">
        <v>37150</v>
      </c>
      <c r="DW1478">
        <v>1183149.6000000001</v>
      </c>
      <c r="DZ1478">
        <v>31.847904</v>
      </c>
      <c r="EA1478">
        <v>12</v>
      </c>
      <c r="EC1478">
        <v>5070</v>
      </c>
      <c r="ED1478">
        <v>28676.245999999999</v>
      </c>
      <c r="EF1478">
        <v>5.6560645000000003</v>
      </c>
      <c r="EG1478">
        <v>4942</v>
      </c>
      <c r="EN1478">
        <v>128</v>
      </c>
      <c r="ES1478">
        <v>0</v>
      </c>
      <c r="EV1478">
        <v>42232</v>
      </c>
      <c r="EW1478">
        <v>1</v>
      </c>
      <c r="EX1478">
        <v>1</v>
      </c>
      <c r="FB1478">
        <v>251475</v>
      </c>
      <c r="FN1478">
        <v>-83.289000000000001</v>
      </c>
      <c r="FP1478">
        <v>0</v>
      </c>
      <c r="FQ1478">
        <v>0</v>
      </c>
      <c r="FW1478">
        <v>0</v>
      </c>
      <c r="FX1478">
        <v>57872.27</v>
      </c>
      <c r="GB1478">
        <v>20854.846000000001</v>
      </c>
      <c r="GL1478">
        <v>-610.80200000000002</v>
      </c>
      <c r="GM1478">
        <v>3178.1460000000002</v>
      </c>
      <c r="GN1478">
        <v>-2850.23</v>
      </c>
      <c r="GO1478">
        <v>-2766.9409000000001</v>
      </c>
      <c r="GP1478">
        <v>0.29899998999999999</v>
      </c>
      <c r="GQ1478">
        <v>78444.531000000003</v>
      </c>
      <c r="GR1478">
        <v>-29036.298999999999</v>
      </c>
      <c r="GS1478">
        <v>-29036.298999999999</v>
      </c>
      <c r="HB1478">
        <v>-520.98199</v>
      </c>
      <c r="HE1478">
        <v>-29557.280999999999</v>
      </c>
      <c r="HG1478">
        <v>682699.63</v>
      </c>
    </row>
    <row r="1479" spans="1:215" x14ac:dyDescent="0.25">
      <c r="A1479">
        <v>106</v>
      </c>
      <c r="B1479" t="s">
        <v>1249</v>
      </c>
      <c r="C1479">
        <v>2006</v>
      </c>
      <c r="E1479" t="s">
        <v>1250</v>
      </c>
      <c r="F1479">
        <v>1979</v>
      </c>
      <c r="G1479">
        <v>0</v>
      </c>
      <c r="I1479">
        <v>0</v>
      </c>
      <c r="J1479" t="s">
        <v>710</v>
      </c>
      <c r="K1479" t="s">
        <v>711</v>
      </c>
      <c r="L1479" t="s">
        <v>711</v>
      </c>
      <c r="M1479">
        <v>3</v>
      </c>
      <c r="N1479" t="s">
        <v>651</v>
      </c>
      <c r="O1479">
        <v>1</v>
      </c>
      <c r="P1479" t="s">
        <v>616</v>
      </c>
      <c r="Q1479" t="s">
        <v>713</v>
      </c>
      <c r="R1479">
        <v>1</v>
      </c>
      <c r="T1479" s="60">
        <v>38960</v>
      </c>
      <c r="U1479" s="60">
        <v>38960</v>
      </c>
      <c r="V1479" s="60">
        <v>38960</v>
      </c>
      <c r="W1479" t="s">
        <v>201</v>
      </c>
      <c r="X1479" t="s">
        <v>774</v>
      </c>
      <c r="Y1479" t="s">
        <v>619</v>
      </c>
      <c r="Z1479">
        <v>3.9999999000000001E-2</v>
      </c>
      <c r="AA1479">
        <v>7.9999998000000003E-2</v>
      </c>
      <c r="AB1479">
        <v>1</v>
      </c>
      <c r="AC1479">
        <v>0</v>
      </c>
      <c r="AD1479">
        <v>1</v>
      </c>
      <c r="AE1479">
        <v>1</v>
      </c>
      <c r="AF1479">
        <v>1</v>
      </c>
      <c r="AG1479">
        <v>0.60000001999999997</v>
      </c>
      <c r="BK1479">
        <v>3.9999999000000001E-2</v>
      </c>
      <c r="BO1479">
        <v>3.9999999000000001E-2</v>
      </c>
      <c r="BP1479" s="60">
        <v>38960</v>
      </c>
      <c r="BQ1479">
        <v>720307</v>
      </c>
      <c r="BR1479">
        <v>708437</v>
      </c>
      <c r="BS1479">
        <v>1.0169999999999999</v>
      </c>
      <c r="BT1479">
        <v>-11870</v>
      </c>
      <c r="BV1479">
        <v>1279463</v>
      </c>
      <c r="BW1479">
        <v>0</v>
      </c>
      <c r="BX1479">
        <v>1</v>
      </c>
      <c r="BY1479">
        <v>0</v>
      </c>
      <c r="BZ1479">
        <v>0</v>
      </c>
      <c r="CA1479">
        <v>0</v>
      </c>
      <c r="CC1479">
        <v>8.8299997000000005E-2</v>
      </c>
      <c r="CE1479">
        <v>0.1106</v>
      </c>
      <c r="CG1479">
        <v>6.7900002000000001E-2</v>
      </c>
      <c r="CS1479">
        <v>0</v>
      </c>
      <c r="CT1479">
        <v>0</v>
      </c>
      <c r="CU1479">
        <v>0</v>
      </c>
      <c r="CV1479">
        <v>0.62044083999999999</v>
      </c>
      <c r="CW1479">
        <v>0.43183621999999999</v>
      </c>
      <c r="CX1479">
        <v>0.18860461000000001</v>
      </c>
      <c r="CY1479">
        <v>0.36177972000000003</v>
      </c>
      <c r="CZ1479">
        <v>0</v>
      </c>
      <c r="DA1479">
        <v>0</v>
      </c>
      <c r="DB1479">
        <v>0</v>
      </c>
      <c r="DC1479">
        <v>1.7779501E-2</v>
      </c>
      <c r="DD1479">
        <v>0</v>
      </c>
      <c r="DE1479">
        <v>0</v>
      </c>
      <c r="DF1479">
        <v>2007</v>
      </c>
      <c r="DG1479">
        <v>1.55E-2</v>
      </c>
      <c r="DH1479">
        <v>0</v>
      </c>
      <c r="DI1479">
        <v>1.55E-2</v>
      </c>
      <c r="DJ1479">
        <v>1.4999999999999999E-2</v>
      </c>
      <c r="DK1479">
        <v>1.4999999999999999E-2</v>
      </c>
      <c r="DR1479">
        <v>0</v>
      </c>
      <c r="DS1479">
        <v>0</v>
      </c>
      <c r="DT1479">
        <v>0</v>
      </c>
      <c r="DU1479">
        <v>0</v>
      </c>
      <c r="DV1479">
        <v>37103</v>
      </c>
      <c r="DW1479">
        <v>1266545.8999999999</v>
      </c>
      <c r="DZ1479">
        <v>34.135944000000002</v>
      </c>
      <c r="EA1479">
        <v>33</v>
      </c>
      <c r="EC1479">
        <v>5318</v>
      </c>
      <c r="ED1479">
        <v>29604.309000000001</v>
      </c>
      <c r="EF1479">
        <v>5.5668125000000002</v>
      </c>
      <c r="EG1479">
        <v>5194</v>
      </c>
      <c r="EN1479">
        <v>124</v>
      </c>
      <c r="ES1479">
        <v>0</v>
      </c>
      <c r="EV1479">
        <v>42454</v>
      </c>
      <c r="EW1479">
        <v>1</v>
      </c>
      <c r="EX1479">
        <v>1</v>
      </c>
      <c r="FB1479">
        <v>256920</v>
      </c>
      <c r="FN1479">
        <v>-83.334999999999994</v>
      </c>
      <c r="FP1479">
        <v>0</v>
      </c>
      <c r="FQ1479">
        <v>0</v>
      </c>
      <c r="FW1479">
        <v>0</v>
      </c>
      <c r="FX1479">
        <v>35478.031000000003</v>
      </c>
      <c r="GB1479">
        <v>22489.664000000001</v>
      </c>
      <c r="GL1479">
        <v>-696.28101000000004</v>
      </c>
      <c r="GM1479">
        <v>7041.4048000000003</v>
      </c>
      <c r="GN1479">
        <v>-6656.6127999999999</v>
      </c>
      <c r="GO1479">
        <v>-6573.2777999999998</v>
      </c>
      <c r="GP1479">
        <v>0.13900000000000001</v>
      </c>
      <c r="GQ1479">
        <v>57656.343999999997</v>
      </c>
      <c r="GR1479">
        <v>-30184.076000000001</v>
      </c>
      <c r="GS1479">
        <v>-30184.076000000001</v>
      </c>
      <c r="HB1479">
        <v>-378.05099000000001</v>
      </c>
      <c r="HE1479">
        <v>-30562.127</v>
      </c>
      <c r="HG1479">
        <v>709793.88</v>
      </c>
    </row>
    <row r="1480" spans="1:215" x14ac:dyDescent="0.25">
      <c r="A1480">
        <v>106</v>
      </c>
      <c r="B1480" t="s">
        <v>1249</v>
      </c>
      <c r="C1480">
        <v>2007</v>
      </c>
      <c r="E1480" t="s">
        <v>1250</v>
      </c>
      <c r="F1480">
        <v>1979</v>
      </c>
      <c r="G1480">
        <v>0</v>
      </c>
      <c r="I1480">
        <v>0</v>
      </c>
      <c r="J1480" t="s">
        <v>710</v>
      </c>
      <c r="K1480" t="s">
        <v>711</v>
      </c>
      <c r="L1480" t="s">
        <v>711</v>
      </c>
      <c r="M1480">
        <v>3</v>
      </c>
      <c r="N1480" t="s">
        <v>651</v>
      </c>
      <c r="O1480">
        <v>1</v>
      </c>
      <c r="P1480" t="s">
        <v>616</v>
      </c>
      <c r="Q1480" t="s">
        <v>713</v>
      </c>
      <c r="R1480">
        <v>1</v>
      </c>
      <c r="T1480" s="60">
        <v>39325</v>
      </c>
      <c r="U1480" s="60">
        <v>39325</v>
      </c>
      <c r="V1480" s="60">
        <v>39325</v>
      </c>
      <c r="W1480" t="s">
        <v>201</v>
      </c>
      <c r="X1480" t="s">
        <v>1251</v>
      </c>
      <c r="Y1480" t="s">
        <v>619</v>
      </c>
      <c r="Z1480">
        <v>3.9999999000000001E-2</v>
      </c>
      <c r="AA1480">
        <v>7.9999998000000003E-2</v>
      </c>
      <c r="AB1480">
        <v>1</v>
      </c>
      <c r="AC1480">
        <v>0</v>
      </c>
      <c r="AD1480">
        <v>5</v>
      </c>
      <c r="AE1480">
        <v>1</v>
      </c>
      <c r="AF1480">
        <v>1</v>
      </c>
      <c r="AG1480">
        <v>30</v>
      </c>
      <c r="BK1480">
        <v>3.9999999000000001E-2</v>
      </c>
      <c r="BO1480">
        <v>3.9999999000000001E-2</v>
      </c>
      <c r="BP1480" s="60">
        <v>39325</v>
      </c>
      <c r="BQ1480">
        <v>747765</v>
      </c>
      <c r="BR1480">
        <v>762666</v>
      </c>
      <c r="BS1480">
        <v>0.98000001999999997</v>
      </c>
      <c r="BT1480">
        <v>14901</v>
      </c>
      <c r="BV1480">
        <v>1360819</v>
      </c>
      <c r="BW1480">
        <v>6956.4027999999998</v>
      </c>
      <c r="BX1480">
        <v>0</v>
      </c>
      <c r="BY1480">
        <v>0</v>
      </c>
      <c r="BZ1480">
        <v>0</v>
      </c>
      <c r="CA1480">
        <v>0</v>
      </c>
      <c r="CC1480">
        <v>0.13880000000000001</v>
      </c>
      <c r="CE1480">
        <v>0.1178</v>
      </c>
      <c r="CG1480">
        <v>0.1124</v>
      </c>
      <c r="CS1480">
        <v>0</v>
      </c>
      <c r="CT1480">
        <v>0</v>
      </c>
      <c r="CU1480">
        <v>0</v>
      </c>
      <c r="CV1480">
        <v>0.63426930000000004</v>
      </c>
      <c r="CW1480">
        <v>0.43792838000000001</v>
      </c>
      <c r="CX1480">
        <v>0.19634090000000001</v>
      </c>
      <c r="CY1480">
        <v>0.33546281</v>
      </c>
      <c r="CZ1480">
        <v>0</v>
      </c>
      <c r="DA1480">
        <v>0</v>
      </c>
      <c r="DB1480">
        <v>0</v>
      </c>
      <c r="DC1480">
        <v>3.02679E-2</v>
      </c>
      <c r="DD1480">
        <v>0</v>
      </c>
      <c r="DE1480">
        <v>0</v>
      </c>
      <c r="DF1480">
        <v>2008</v>
      </c>
      <c r="DG1480">
        <v>1.55E-2</v>
      </c>
      <c r="DH1480">
        <v>0</v>
      </c>
      <c r="DI1480">
        <v>1.55E-2</v>
      </c>
      <c r="DJ1480">
        <v>1.6000001E-2</v>
      </c>
      <c r="DK1480">
        <v>1.6000001E-2</v>
      </c>
      <c r="DR1480">
        <v>0</v>
      </c>
      <c r="DS1480">
        <v>0</v>
      </c>
      <c r="DT1480">
        <v>0</v>
      </c>
      <c r="DU1480">
        <v>0</v>
      </c>
      <c r="DV1480">
        <v>36413</v>
      </c>
      <c r="DW1480">
        <v>1276561</v>
      </c>
      <c r="DZ1480">
        <v>35.057834999999997</v>
      </c>
      <c r="EA1480">
        <v>27</v>
      </c>
      <c r="EC1480">
        <v>5805</v>
      </c>
      <c r="ED1480">
        <v>31932.873</v>
      </c>
      <c r="EF1480">
        <v>5.5009255000000001</v>
      </c>
      <c r="EG1480">
        <v>5685</v>
      </c>
      <c r="EN1480">
        <v>120</v>
      </c>
      <c r="ES1480">
        <v>0</v>
      </c>
      <c r="EV1480">
        <v>42245</v>
      </c>
      <c r="EW1480">
        <v>1</v>
      </c>
      <c r="EX1480">
        <v>1</v>
      </c>
      <c r="FB1480">
        <v>278100</v>
      </c>
      <c r="FI1480">
        <v>762939.69</v>
      </c>
      <c r="FN1480">
        <v>-44.256999999999998</v>
      </c>
      <c r="FP1480">
        <v>0</v>
      </c>
      <c r="FQ1480">
        <v>0</v>
      </c>
      <c r="FW1480">
        <v>0</v>
      </c>
      <c r="FX1480">
        <v>61102.940999999999</v>
      </c>
      <c r="GB1480">
        <v>24837.353999999999</v>
      </c>
      <c r="GG1480">
        <v>490.49599999999998</v>
      </c>
      <c r="GL1480">
        <v>-895.54796999999996</v>
      </c>
      <c r="GM1480">
        <v>6165.4668000000001</v>
      </c>
      <c r="GN1480">
        <v>-5901.3921</v>
      </c>
      <c r="GO1480">
        <v>-5857.1347999999998</v>
      </c>
      <c r="GP1480">
        <v>2.7000000999999999E-2</v>
      </c>
      <c r="GQ1480">
        <v>85799.343999999997</v>
      </c>
      <c r="GR1480">
        <v>-32149.736000000001</v>
      </c>
      <c r="GS1480">
        <v>-32149.736000000001</v>
      </c>
      <c r="HB1480">
        <v>-503.79300000000001</v>
      </c>
      <c r="HE1480">
        <v>-32653.528999999999</v>
      </c>
      <c r="HG1480">
        <v>762939.69</v>
      </c>
    </row>
    <row r="1481" spans="1:215" x14ac:dyDescent="0.25">
      <c r="A1481">
        <v>106</v>
      </c>
      <c r="B1481" t="s">
        <v>1249</v>
      </c>
      <c r="C1481">
        <v>2008</v>
      </c>
      <c r="E1481" t="s">
        <v>1250</v>
      </c>
      <c r="F1481">
        <v>1979</v>
      </c>
      <c r="G1481">
        <v>0</v>
      </c>
      <c r="I1481">
        <v>0</v>
      </c>
      <c r="J1481" t="s">
        <v>710</v>
      </c>
      <c r="K1481" t="s">
        <v>711</v>
      </c>
      <c r="L1481" t="s">
        <v>711</v>
      </c>
      <c r="M1481">
        <v>3</v>
      </c>
      <c r="N1481" t="s">
        <v>651</v>
      </c>
      <c r="O1481">
        <v>1</v>
      </c>
      <c r="P1481" t="s">
        <v>616</v>
      </c>
      <c r="Q1481" t="s">
        <v>713</v>
      </c>
      <c r="R1481">
        <v>1</v>
      </c>
      <c r="T1481" s="60">
        <v>39691</v>
      </c>
      <c r="U1481" s="60">
        <v>39691</v>
      </c>
      <c r="V1481" s="60">
        <v>39691</v>
      </c>
      <c r="W1481" t="s">
        <v>201</v>
      </c>
      <c r="X1481" t="s">
        <v>1251</v>
      </c>
      <c r="Y1481" t="s">
        <v>619</v>
      </c>
      <c r="Z1481">
        <v>3.5000000000000003E-2</v>
      </c>
      <c r="AA1481">
        <v>7.9999998000000003E-2</v>
      </c>
      <c r="AB1481">
        <v>1</v>
      </c>
      <c r="AC1481">
        <v>0</v>
      </c>
      <c r="AD1481">
        <v>5</v>
      </c>
      <c r="AE1481">
        <v>1</v>
      </c>
      <c r="AF1481">
        <v>1</v>
      </c>
      <c r="AG1481">
        <v>30</v>
      </c>
      <c r="BK1481">
        <v>3.5000000000000003E-2</v>
      </c>
      <c r="BO1481">
        <v>3.5000000000000003E-2</v>
      </c>
      <c r="BP1481" s="60">
        <v>39691</v>
      </c>
      <c r="BQ1481">
        <v>774509</v>
      </c>
      <c r="BR1481">
        <v>842135</v>
      </c>
      <c r="BS1481">
        <v>0.92000002000000003</v>
      </c>
      <c r="BT1481">
        <v>67626</v>
      </c>
      <c r="BV1481">
        <v>1242122</v>
      </c>
      <c r="BW1481">
        <v>19516.223000000002</v>
      </c>
      <c r="BX1481">
        <v>1.0349999999999999</v>
      </c>
      <c r="BY1481">
        <v>0</v>
      </c>
      <c r="BZ1481">
        <v>0</v>
      </c>
      <c r="CA1481">
        <v>0</v>
      </c>
      <c r="CC1481">
        <v>-4.58E-2</v>
      </c>
      <c r="CE1481">
        <v>5.7500001000000002E-2</v>
      </c>
      <c r="CG1481">
        <v>8.2800000999999998E-2</v>
      </c>
      <c r="CS1481">
        <v>0</v>
      </c>
      <c r="CT1481">
        <v>0</v>
      </c>
      <c r="CU1481">
        <v>0</v>
      </c>
      <c r="CV1481">
        <v>0.61254423999999996</v>
      </c>
      <c r="CW1481">
        <v>0.43272751999999998</v>
      </c>
      <c r="CX1481">
        <v>0.17981670999999999</v>
      </c>
      <c r="CY1481">
        <v>0.37984791000000001</v>
      </c>
      <c r="CZ1481">
        <v>0</v>
      </c>
      <c r="DA1481">
        <v>0</v>
      </c>
      <c r="DB1481">
        <v>0</v>
      </c>
      <c r="DC1481">
        <v>7.6078999999999999E-3</v>
      </c>
      <c r="DD1481">
        <v>0</v>
      </c>
      <c r="DE1481">
        <v>0</v>
      </c>
      <c r="DF1481">
        <v>2009</v>
      </c>
      <c r="DG1481">
        <v>2.18E-2</v>
      </c>
      <c r="DH1481">
        <v>0</v>
      </c>
      <c r="DI1481">
        <v>2.18E-2</v>
      </c>
      <c r="DJ1481">
        <v>2.5100000000000001E-2</v>
      </c>
      <c r="DK1481">
        <v>2.5100000000000001E-2</v>
      </c>
      <c r="DR1481">
        <v>0</v>
      </c>
      <c r="DS1481">
        <v>0</v>
      </c>
      <c r="DT1481">
        <v>0</v>
      </c>
      <c r="DU1481">
        <v>0</v>
      </c>
      <c r="DV1481">
        <v>33642</v>
      </c>
      <c r="DW1481">
        <v>1254000</v>
      </c>
      <c r="DZ1481">
        <v>37.021000000000001</v>
      </c>
      <c r="EA1481">
        <v>35</v>
      </c>
      <c r="EC1481">
        <v>6204</v>
      </c>
      <c r="ED1481">
        <v>35177.112999999998</v>
      </c>
      <c r="EF1481">
        <v>5.6700697</v>
      </c>
      <c r="EG1481">
        <v>6086</v>
      </c>
      <c r="EN1481">
        <v>118</v>
      </c>
      <c r="ES1481">
        <v>0</v>
      </c>
      <c r="EV1481">
        <v>39881</v>
      </c>
      <c r="EW1481">
        <v>0</v>
      </c>
      <c r="EX1481">
        <v>1</v>
      </c>
      <c r="FB1481">
        <v>314600</v>
      </c>
      <c r="FI1481">
        <v>704940</v>
      </c>
      <c r="FN1481">
        <v>-191.93899999999999</v>
      </c>
      <c r="FQ1481">
        <v>20191.77</v>
      </c>
      <c r="FW1481">
        <v>20191.77</v>
      </c>
      <c r="FX1481">
        <v>-70265.508000000002</v>
      </c>
      <c r="GB1481">
        <v>27207.101999999999</v>
      </c>
      <c r="GG1481">
        <v>218.91299000000001</v>
      </c>
      <c r="GL1481">
        <v>-1170.223</v>
      </c>
      <c r="GM1481">
        <v>8251.1728999999996</v>
      </c>
      <c r="GN1481">
        <v>-7158.8910999999998</v>
      </c>
      <c r="GO1481">
        <v>-6966.9521000000004</v>
      </c>
      <c r="GP1481">
        <v>0</v>
      </c>
      <c r="GQ1481">
        <v>-22725.666000000001</v>
      </c>
      <c r="GR1481">
        <v>-34908.230000000003</v>
      </c>
      <c r="GS1481">
        <v>-34908.230000000003</v>
      </c>
      <c r="HA1481">
        <v>0</v>
      </c>
      <c r="HB1481">
        <v>-365.79998999999998</v>
      </c>
      <c r="HE1481">
        <v>-35274.031000000003</v>
      </c>
      <c r="HG1481">
        <v>704940</v>
      </c>
    </row>
    <row r="1482" spans="1:215" x14ac:dyDescent="0.25">
      <c r="A1482">
        <v>106</v>
      </c>
      <c r="B1482" t="s">
        <v>1249</v>
      </c>
      <c r="C1482">
        <v>2009</v>
      </c>
      <c r="E1482" t="s">
        <v>1250</v>
      </c>
      <c r="F1482">
        <v>1979</v>
      </c>
      <c r="G1482">
        <v>0</v>
      </c>
      <c r="I1482">
        <v>0</v>
      </c>
      <c r="J1482" t="s">
        <v>710</v>
      </c>
      <c r="K1482" t="s">
        <v>711</v>
      </c>
      <c r="L1482" t="s">
        <v>711</v>
      </c>
      <c r="M1482">
        <v>3</v>
      </c>
      <c r="N1482" t="s">
        <v>651</v>
      </c>
      <c r="O1482">
        <v>1</v>
      </c>
      <c r="P1482" t="s">
        <v>616</v>
      </c>
      <c r="Q1482" t="s">
        <v>713</v>
      </c>
      <c r="R1482">
        <v>1</v>
      </c>
      <c r="T1482" s="60">
        <v>40056</v>
      </c>
      <c r="U1482" s="60">
        <v>40056</v>
      </c>
      <c r="V1482" s="60">
        <v>40056</v>
      </c>
      <c r="W1482" t="s">
        <v>201</v>
      </c>
      <c r="X1482" t="s">
        <v>774</v>
      </c>
      <c r="Y1482" t="s">
        <v>619</v>
      </c>
      <c r="Z1482">
        <v>3.5000000000000003E-2</v>
      </c>
      <c r="AA1482">
        <v>7.9999998000000003E-2</v>
      </c>
      <c r="AB1482">
        <v>1</v>
      </c>
      <c r="AC1482">
        <v>0</v>
      </c>
      <c r="AD1482">
        <v>1</v>
      </c>
      <c r="AE1482">
        <v>1</v>
      </c>
      <c r="AF1482">
        <v>1</v>
      </c>
      <c r="AG1482">
        <v>30</v>
      </c>
      <c r="BK1482">
        <v>3.5000000000000003E-2</v>
      </c>
      <c r="BO1482">
        <v>3.5000000000000003E-2</v>
      </c>
      <c r="BP1482" s="60">
        <v>40056</v>
      </c>
      <c r="BQ1482">
        <v>780808</v>
      </c>
      <c r="BR1482">
        <v>870179</v>
      </c>
      <c r="BS1482">
        <v>0.89699996000000004</v>
      </c>
      <c r="BT1482">
        <v>89371</v>
      </c>
      <c r="BV1482">
        <v>1464483</v>
      </c>
      <c r="BW1482">
        <v>33189.074000000001</v>
      </c>
      <c r="BX1482">
        <v>0.62199998000000001</v>
      </c>
      <c r="BY1482">
        <v>0</v>
      </c>
      <c r="BZ1482">
        <v>0</v>
      </c>
      <c r="CA1482">
        <v>0</v>
      </c>
      <c r="CC1482">
        <v>-6.6000000000000003E-2</v>
      </c>
      <c r="CE1482">
        <v>4.8999999999999998E-3</v>
      </c>
      <c r="CG1482">
        <v>4.4799998000000001E-2</v>
      </c>
      <c r="CS1482">
        <v>0</v>
      </c>
      <c r="CT1482">
        <v>0</v>
      </c>
      <c r="CU1482">
        <v>0</v>
      </c>
      <c r="CV1482">
        <v>0.63527398999999996</v>
      </c>
      <c r="CW1482">
        <v>0.39506352</v>
      </c>
      <c r="CX1482">
        <v>0.24021049</v>
      </c>
      <c r="CY1482">
        <v>0.34656169999999997</v>
      </c>
      <c r="CZ1482">
        <v>0</v>
      </c>
      <c r="DA1482">
        <v>0</v>
      </c>
      <c r="DB1482">
        <v>0</v>
      </c>
      <c r="DC1482">
        <v>1.8164298999999998E-2</v>
      </c>
      <c r="DD1482">
        <v>0</v>
      </c>
      <c r="DE1482">
        <v>0</v>
      </c>
      <c r="DF1482">
        <v>2010</v>
      </c>
      <c r="DG1482">
        <v>2.07E-2</v>
      </c>
      <c r="DH1482">
        <v>5.0000000000000001E-3</v>
      </c>
      <c r="DI1482">
        <v>1.5700001000000002E-2</v>
      </c>
      <c r="DJ1482">
        <v>2.0799999999999999E-2</v>
      </c>
      <c r="DK1482">
        <v>2.5799999000000001E-2</v>
      </c>
      <c r="DR1482">
        <v>0</v>
      </c>
      <c r="DS1482">
        <v>0</v>
      </c>
      <c r="DT1482">
        <v>0</v>
      </c>
      <c r="DU1482">
        <v>0</v>
      </c>
      <c r="DV1482">
        <v>37819</v>
      </c>
      <c r="DW1482">
        <v>1387000</v>
      </c>
      <c r="DZ1482">
        <v>36.686999999999998</v>
      </c>
      <c r="EA1482">
        <v>39</v>
      </c>
      <c r="EC1482">
        <v>6647</v>
      </c>
      <c r="ED1482">
        <v>37814.733999999997</v>
      </c>
      <c r="EF1482">
        <v>5.6889925000000003</v>
      </c>
      <c r="EG1482">
        <v>6529</v>
      </c>
      <c r="EN1482">
        <v>118</v>
      </c>
      <c r="ES1482">
        <v>0</v>
      </c>
      <c r="EV1482">
        <v>44505</v>
      </c>
      <c r="EW1482">
        <v>0</v>
      </c>
      <c r="EX1482">
        <v>1</v>
      </c>
      <c r="FB1482">
        <v>334600</v>
      </c>
      <c r="FI1482">
        <v>634778.75</v>
      </c>
      <c r="FN1482">
        <v>-197.87</v>
      </c>
      <c r="FQ1482">
        <v>20657.421999999999</v>
      </c>
      <c r="FW1482">
        <v>20657.421999999999</v>
      </c>
      <c r="FX1482">
        <v>-74388.710999999996</v>
      </c>
      <c r="GB1482">
        <v>22315.030999999999</v>
      </c>
      <c r="GG1482">
        <v>295.00799999999998</v>
      </c>
      <c r="GL1482">
        <v>-1103.277</v>
      </c>
      <c r="GM1482">
        <v>2059.9070000000002</v>
      </c>
      <c r="GN1482">
        <v>-921.34698000000003</v>
      </c>
      <c r="GO1482">
        <v>-723.47699</v>
      </c>
      <c r="GP1482">
        <v>0</v>
      </c>
      <c r="GQ1482">
        <v>-31085.971000000001</v>
      </c>
      <c r="GR1482">
        <v>-38641.504000000001</v>
      </c>
      <c r="GS1482">
        <v>-38641.504000000001</v>
      </c>
      <c r="HA1482">
        <v>0</v>
      </c>
      <c r="HB1482">
        <v>-433.75299000000001</v>
      </c>
      <c r="HE1482">
        <v>-39075.258000000002</v>
      </c>
      <c r="HG1482">
        <v>634778.75</v>
      </c>
    </row>
    <row r="1483" spans="1:215" x14ac:dyDescent="0.25">
      <c r="A1483">
        <v>106</v>
      </c>
      <c r="B1483" t="s">
        <v>1249</v>
      </c>
      <c r="C1483">
        <v>2010</v>
      </c>
      <c r="E1483" t="s">
        <v>1250</v>
      </c>
      <c r="F1483">
        <v>1979</v>
      </c>
      <c r="G1483">
        <v>0</v>
      </c>
      <c r="I1483">
        <v>0</v>
      </c>
      <c r="J1483" t="s">
        <v>710</v>
      </c>
      <c r="K1483" t="s">
        <v>711</v>
      </c>
      <c r="L1483" t="s">
        <v>711</v>
      </c>
      <c r="M1483">
        <v>3</v>
      </c>
      <c r="N1483" t="s">
        <v>651</v>
      </c>
      <c r="O1483">
        <v>1</v>
      </c>
      <c r="P1483" t="s">
        <v>616</v>
      </c>
      <c r="Q1483" t="s">
        <v>713</v>
      </c>
      <c r="R1483">
        <v>1</v>
      </c>
      <c r="T1483" s="60">
        <v>40421</v>
      </c>
      <c r="U1483" s="60">
        <v>40421</v>
      </c>
      <c r="V1483" s="60">
        <v>40421</v>
      </c>
      <c r="W1483" t="s">
        <v>201</v>
      </c>
      <c r="X1483" t="s">
        <v>774</v>
      </c>
      <c r="Y1483" t="s">
        <v>619</v>
      </c>
      <c r="Z1483">
        <v>3.5000000000000003E-2</v>
      </c>
      <c r="AA1483">
        <v>7.9999998000000003E-2</v>
      </c>
      <c r="AB1483">
        <v>1</v>
      </c>
      <c r="AC1483">
        <v>0</v>
      </c>
      <c r="AD1483">
        <v>1</v>
      </c>
      <c r="AE1483">
        <v>1</v>
      </c>
      <c r="AF1483">
        <v>1</v>
      </c>
      <c r="AG1483">
        <v>30</v>
      </c>
      <c r="BK1483">
        <v>3.5000000000000003E-2</v>
      </c>
      <c r="BO1483">
        <v>3.5000000000000003E-2</v>
      </c>
      <c r="BP1483" s="60">
        <v>40421</v>
      </c>
      <c r="BQ1483">
        <v>802897</v>
      </c>
      <c r="BR1483">
        <v>930747</v>
      </c>
      <c r="BS1483">
        <v>0.86300003999999997</v>
      </c>
      <c r="BT1483">
        <v>127850</v>
      </c>
      <c r="BV1483">
        <v>1507950</v>
      </c>
      <c r="BW1483">
        <v>33759.387000000002</v>
      </c>
      <c r="BX1483">
        <v>0.82300001</v>
      </c>
      <c r="BY1483">
        <v>0</v>
      </c>
      <c r="BZ1483">
        <v>0</v>
      </c>
      <c r="CA1483">
        <v>0</v>
      </c>
      <c r="CC1483">
        <v>6.6500001000000003E-2</v>
      </c>
      <c r="CE1483">
        <v>-1.6799998999999999E-2</v>
      </c>
      <c r="CG1483">
        <v>3.3299996999999998E-2</v>
      </c>
      <c r="CJ1483">
        <v>3.4173477000000001E-2</v>
      </c>
      <c r="CS1483">
        <v>0</v>
      </c>
      <c r="CT1483">
        <v>0</v>
      </c>
      <c r="CU1483">
        <v>1</v>
      </c>
      <c r="CV1483">
        <v>0.58070319999999997</v>
      </c>
      <c r="CW1483">
        <v>0.32106509999999999</v>
      </c>
      <c r="CX1483">
        <v>0.25963809999999998</v>
      </c>
      <c r="CY1483">
        <v>0.31786710000000001</v>
      </c>
      <c r="CZ1483">
        <v>0</v>
      </c>
      <c r="DA1483">
        <v>0</v>
      </c>
      <c r="DB1483">
        <v>1.7987400000000001E-2</v>
      </c>
      <c r="DC1483">
        <v>6.8192198999999995E-2</v>
      </c>
      <c r="DD1483">
        <v>1.5250100000000001E-2</v>
      </c>
      <c r="DE1483">
        <v>0</v>
      </c>
      <c r="DF1483">
        <v>2011</v>
      </c>
      <c r="DG1483">
        <v>2.07E-2</v>
      </c>
      <c r="DH1483">
        <v>5.0000000000000001E-3</v>
      </c>
      <c r="DI1483">
        <v>1.5700001000000002E-2</v>
      </c>
      <c r="DJ1483">
        <v>2.2200000000000001E-2</v>
      </c>
      <c r="DK1483">
        <v>2.7199999999999998E-2</v>
      </c>
      <c r="DR1483">
        <v>0</v>
      </c>
      <c r="DS1483">
        <v>0</v>
      </c>
      <c r="DT1483">
        <v>0</v>
      </c>
      <c r="DU1483">
        <v>0</v>
      </c>
      <c r="DV1483">
        <v>39052</v>
      </c>
      <c r="DW1483">
        <v>1483000</v>
      </c>
      <c r="DZ1483">
        <v>37.978999999999999</v>
      </c>
      <c r="EA1483">
        <v>47</v>
      </c>
      <c r="EB1483">
        <v>2931</v>
      </c>
      <c r="EC1483">
        <v>7175</v>
      </c>
      <c r="ED1483">
        <v>40135.309000000001</v>
      </c>
      <c r="EF1483">
        <v>5.5937714999999999</v>
      </c>
      <c r="EG1483">
        <v>7058</v>
      </c>
      <c r="EN1483">
        <v>117</v>
      </c>
      <c r="ES1483">
        <v>0</v>
      </c>
      <c r="EV1483">
        <v>49205</v>
      </c>
      <c r="EW1483">
        <v>0</v>
      </c>
      <c r="EX1483">
        <v>1</v>
      </c>
      <c r="FB1483">
        <v>368000</v>
      </c>
      <c r="FI1483">
        <v>668352.93999999994</v>
      </c>
      <c r="FN1483">
        <v>-32.210999999999999</v>
      </c>
      <c r="FP1483">
        <v>7472.5541999999996</v>
      </c>
      <c r="FQ1483">
        <v>27799.460999999999</v>
      </c>
      <c r="FW1483">
        <v>35272.016000000003</v>
      </c>
      <c r="FX1483">
        <v>23180.123</v>
      </c>
      <c r="GB1483">
        <v>18020.096000000001</v>
      </c>
      <c r="GG1483">
        <v>182.11699999999999</v>
      </c>
      <c r="GL1483">
        <v>-1517.0030999999999</v>
      </c>
      <c r="GM1483">
        <v>196.52199999999999</v>
      </c>
      <c r="GN1483">
        <v>-7.5549998</v>
      </c>
      <c r="GO1483">
        <v>24.655999999999999</v>
      </c>
      <c r="GP1483">
        <v>5.6789999</v>
      </c>
      <c r="GQ1483">
        <v>75331.991999999998</v>
      </c>
      <c r="GR1483">
        <v>-41001.438000000002</v>
      </c>
      <c r="GS1483">
        <v>-41001.438000000002</v>
      </c>
      <c r="HA1483">
        <v>-161.74001000000001</v>
      </c>
      <c r="HB1483">
        <v>-594.62401999999997</v>
      </c>
      <c r="HE1483">
        <v>-41757.800999999999</v>
      </c>
      <c r="HG1483">
        <v>668352.93999999994</v>
      </c>
    </row>
    <row r="1484" spans="1:215" x14ac:dyDescent="0.25">
      <c r="A1484">
        <v>106</v>
      </c>
      <c r="B1484" t="s">
        <v>1249</v>
      </c>
      <c r="C1484">
        <v>2011</v>
      </c>
      <c r="E1484" t="s">
        <v>1250</v>
      </c>
      <c r="F1484">
        <v>1979</v>
      </c>
      <c r="G1484">
        <v>0</v>
      </c>
      <c r="I1484">
        <v>0</v>
      </c>
      <c r="J1484" t="s">
        <v>710</v>
      </c>
      <c r="K1484" t="s">
        <v>711</v>
      </c>
      <c r="L1484" t="s">
        <v>711</v>
      </c>
      <c r="M1484">
        <v>3</v>
      </c>
      <c r="N1484" t="s">
        <v>651</v>
      </c>
      <c r="O1484">
        <v>1</v>
      </c>
      <c r="P1484" t="s">
        <v>616</v>
      </c>
      <c r="Q1484" t="s">
        <v>713</v>
      </c>
      <c r="R1484">
        <v>1</v>
      </c>
      <c r="T1484" s="60">
        <v>40786</v>
      </c>
      <c r="U1484" s="60">
        <v>40786</v>
      </c>
      <c r="V1484" s="60">
        <v>40786</v>
      </c>
      <c r="W1484" t="s">
        <v>201</v>
      </c>
      <c r="X1484" t="s">
        <v>774</v>
      </c>
      <c r="Y1484" t="s">
        <v>619</v>
      </c>
      <c r="Z1484">
        <v>3.5000000000000003E-2</v>
      </c>
      <c r="AA1484">
        <v>7.9999998000000003E-2</v>
      </c>
      <c r="AB1484">
        <v>1</v>
      </c>
      <c r="AC1484">
        <v>0</v>
      </c>
      <c r="AD1484">
        <v>1</v>
      </c>
      <c r="AE1484">
        <v>1</v>
      </c>
      <c r="AF1484">
        <v>1</v>
      </c>
      <c r="AG1484">
        <v>30</v>
      </c>
      <c r="BK1484">
        <v>3.5000000000000003E-2</v>
      </c>
      <c r="BO1484">
        <v>3.5000000000000003E-2</v>
      </c>
      <c r="BP1484" s="60">
        <v>40786</v>
      </c>
      <c r="BQ1484">
        <v>830522</v>
      </c>
      <c r="BR1484">
        <v>960953</v>
      </c>
      <c r="BS1484">
        <v>0.86400001999999998</v>
      </c>
      <c r="BT1484">
        <v>130431</v>
      </c>
      <c r="BV1484">
        <v>1475432</v>
      </c>
      <c r="BW1484">
        <v>36445.949000000001</v>
      </c>
      <c r="BX1484">
        <v>0.66500002000000003</v>
      </c>
      <c r="BY1484">
        <v>0</v>
      </c>
      <c r="BZ1484">
        <v>0</v>
      </c>
      <c r="CA1484">
        <v>0</v>
      </c>
      <c r="CC1484">
        <v>0.1258</v>
      </c>
      <c r="CE1484">
        <v>3.8900003000000002E-2</v>
      </c>
      <c r="CG1484">
        <v>4.0300000000000002E-2</v>
      </c>
      <c r="CJ1484">
        <v>5.4020881999999999E-2</v>
      </c>
      <c r="CS1484">
        <v>0</v>
      </c>
      <c r="CT1484">
        <v>0</v>
      </c>
      <c r="CU1484">
        <v>1</v>
      </c>
      <c r="CV1484">
        <v>0.54893791999999997</v>
      </c>
      <c r="CW1484">
        <v>0.30326751000000002</v>
      </c>
      <c r="CX1484">
        <v>0.24567038999999999</v>
      </c>
      <c r="CY1484">
        <v>0.32342997000000001</v>
      </c>
      <c r="CZ1484">
        <v>0</v>
      </c>
      <c r="DA1484">
        <v>0</v>
      </c>
      <c r="DB1484">
        <v>1.9590599E-2</v>
      </c>
      <c r="DC1484">
        <v>6.0291699999999997E-2</v>
      </c>
      <c r="DD1484">
        <v>4.7749802000000001E-2</v>
      </c>
      <c r="DE1484">
        <v>0</v>
      </c>
      <c r="DF1484">
        <v>2012</v>
      </c>
      <c r="DG1484">
        <v>2.07E-2</v>
      </c>
      <c r="DH1484">
        <v>5.0000000000000001E-3</v>
      </c>
      <c r="DI1484">
        <v>1.5700001000000002E-2</v>
      </c>
      <c r="DJ1484">
        <v>2.2200000000000001E-2</v>
      </c>
      <c r="DK1484">
        <v>2.7199999999999998E-2</v>
      </c>
      <c r="DR1484">
        <v>0</v>
      </c>
      <c r="DS1484">
        <v>0</v>
      </c>
      <c r="DT1484">
        <v>0</v>
      </c>
      <c r="DU1484">
        <v>0</v>
      </c>
      <c r="DV1484">
        <v>36806</v>
      </c>
      <c r="DW1484">
        <v>1452000</v>
      </c>
      <c r="DZ1484">
        <v>39.453999000000003</v>
      </c>
      <c r="EA1484">
        <v>52</v>
      </c>
      <c r="EB1484">
        <v>5733</v>
      </c>
      <c r="EC1484">
        <v>7728</v>
      </c>
      <c r="ED1484">
        <v>42536.241999999998</v>
      </c>
      <c r="EF1484">
        <v>5.5041722999999996</v>
      </c>
      <c r="EG1484">
        <v>7615</v>
      </c>
      <c r="EN1484">
        <v>113</v>
      </c>
      <c r="ES1484">
        <v>0</v>
      </c>
      <c r="EV1484">
        <v>50319</v>
      </c>
      <c r="EW1484">
        <v>0</v>
      </c>
      <c r="EX1484">
        <v>1</v>
      </c>
      <c r="FB1484">
        <v>400900</v>
      </c>
      <c r="FI1484">
        <v>737416.63</v>
      </c>
      <c r="FN1484">
        <v>-21.736000000000001</v>
      </c>
      <c r="FP1484">
        <v>7604.3231999999998</v>
      </c>
      <c r="FQ1484">
        <v>24227.736000000001</v>
      </c>
      <c r="FW1484">
        <v>31832.061000000002</v>
      </c>
      <c r="FX1484">
        <v>65020.398000000001</v>
      </c>
      <c r="GB1484">
        <v>18764.011999999999</v>
      </c>
      <c r="GG1484">
        <v>112.297</v>
      </c>
      <c r="GL1484">
        <v>-2140.1331</v>
      </c>
      <c r="GM1484">
        <v>48.873001000000002</v>
      </c>
      <c r="GN1484">
        <v>75.514999000000003</v>
      </c>
      <c r="GO1484">
        <v>97.250998999999993</v>
      </c>
      <c r="GP1484">
        <v>1.8049999000000001</v>
      </c>
      <c r="GQ1484">
        <v>113714.83</v>
      </c>
      <c r="GR1484">
        <v>-43020.031000000003</v>
      </c>
      <c r="GS1484">
        <v>-43020.031000000003</v>
      </c>
      <c r="HA1484">
        <v>-694.55602999999996</v>
      </c>
      <c r="HB1484">
        <v>-936.54303000000004</v>
      </c>
      <c r="HE1484">
        <v>-44651.133000000002</v>
      </c>
      <c r="HG1484">
        <v>737416.63</v>
      </c>
    </row>
    <row r="1485" spans="1:215" x14ac:dyDescent="0.25">
      <c r="A1485">
        <v>106</v>
      </c>
      <c r="B1485" t="s">
        <v>1249</v>
      </c>
      <c r="C1485">
        <v>2012</v>
      </c>
      <c r="E1485" t="s">
        <v>1250</v>
      </c>
      <c r="F1485">
        <v>1979</v>
      </c>
      <c r="G1485">
        <v>0</v>
      </c>
      <c r="I1485">
        <v>0</v>
      </c>
      <c r="J1485" t="s">
        <v>710</v>
      </c>
      <c r="K1485" t="s">
        <v>711</v>
      </c>
      <c r="L1485" t="s">
        <v>711</v>
      </c>
      <c r="M1485">
        <v>3</v>
      </c>
      <c r="N1485" t="s">
        <v>651</v>
      </c>
      <c r="O1485">
        <v>1</v>
      </c>
      <c r="P1485" t="s">
        <v>616</v>
      </c>
      <c r="Q1485" t="s">
        <v>713</v>
      </c>
      <c r="R1485">
        <v>1</v>
      </c>
      <c r="T1485" s="60">
        <v>41152</v>
      </c>
      <c r="U1485" s="60">
        <v>41152</v>
      </c>
      <c r="V1485" s="60">
        <v>41152</v>
      </c>
      <c r="W1485" t="s">
        <v>201</v>
      </c>
      <c r="X1485" t="s">
        <v>774</v>
      </c>
      <c r="Y1485" t="s">
        <v>619</v>
      </c>
      <c r="Z1485">
        <v>3.5000000000000003E-2</v>
      </c>
      <c r="AA1485">
        <v>7.9999998000000003E-2</v>
      </c>
      <c r="AB1485">
        <v>1</v>
      </c>
      <c r="AC1485">
        <v>0</v>
      </c>
      <c r="AD1485">
        <v>1</v>
      </c>
      <c r="AE1485">
        <v>1</v>
      </c>
      <c r="AF1485">
        <v>1</v>
      </c>
      <c r="AG1485">
        <v>30</v>
      </c>
      <c r="BK1485">
        <v>3.5000000000000003E-2</v>
      </c>
      <c r="BO1485">
        <v>3.5000000000000003E-2</v>
      </c>
      <c r="BP1485" s="60">
        <v>41152</v>
      </c>
      <c r="BQ1485">
        <v>832451</v>
      </c>
      <c r="BR1485">
        <v>1015668</v>
      </c>
      <c r="BS1485">
        <v>0.81999999000000001</v>
      </c>
      <c r="BT1485">
        <v>183217</v>
      </c>
      <c r="BV1485">
        <v>1498979</v>
      </c>
      <c r="BW1485">
        <v>35056.773000000001</v>
      </c>
      <c r="BX1485">
        <v>0</v>
      </c>
      <c r="BY1485">
        <v>0</v>
      </c>
      <c r="BZ1485">
        <v>0</v>
      </c>
      <c r="CA1485">
        <v>0</v>
      </c>
      <c r="CC1485">
        <v>8.2200006000000006E-2</v>
      </c>
      <c r="CE1485">
        <v>9.1200002000000002E-2</v>
      </c>
      <c r="CG1485">
        <v>2.98E-2</v>
      </c>
      <c r="CJ1485">
        <v>7.0313834000000006E-2</v>
      </c>
      <c r="CS1485">
        <v>0</v>
      </c>
      <c r="CT1485">
        <v>0</v>
      </c>
      <c r="CU1485">
        <v>1</v>
      </c>
      <c r="CV1485">
        <v>0.53254002</v>
      </c>
      <c r="CW1485">
        <v>0.29376000000000002</v>
      </c>
      <c r="CX1485">
        <v>0.23878000999999999</v>
      </c>
      <c r="CY1485">
        <v>0.32700002</v>
      </c>
      <c r="CZ1485">
        <v>0</v>
      </c>
      <c r="DA1485">
        <v>0</v>
      </c>
      <c r="DB1485">
        <v>1.95E-2</v>
      </c>
      <c r="DC1485">
        <v>2.7699999999999999E-2</v>
      </c>
      <c r="DD1485">
        <v>9.3260005000000007E-2</v>
      </c>
      <c r="DE1485">
        <v>0</v>
      </c>
      <c r="DF1485">
        <v>2013</v>
      </c>
      <c r="DG1485">
        <v>2.0199999E-2</v>
      </c>
      <c r="DH1485">
        <v>5.0000000000000001E-3</v>
      </c>
      <c r="DI1485">
        <v>1.52E-2</v>
      </c>
      <c r="DJ1485">
        <v>2.3599999E-2</v>
      </c>
      <c r="DK1485">
        <v>2.86E-2</v>
      </c>
      <c r="DR1485">
        <v>0</v>
      </c>
      <c r="DS1485">
        <v>0</v>
      </c>
      <c r="DT1485">
        <v>0</v>
      </c>
      <c r="DU1485">
        <v>0</v>
      </c>
      <c r="DV1485">
        <v>37404</v>
      </c>
      <c r="DW1485">
        <v>1475000</v>
      </c>
      <c r="DX1485">
        <v>42.5</v>
      </c>
      <c r="DY1485">
        <v>9.1000004000000008</v>
      </c>
      <c r="DZ1485">
        <v>39.444000000000003</v>
      </c>
      <c r="EA1485">
        <v>109</v>
      </c>
      <c r="EB1485">
        <v>7020</v>
      </c>
      <c r="EC1485">
        <v>8477</v>
      </c>
      <c r="ED1485">
        <v>49034.902000000002</v>
      </c>
      <c r="EF1485">
        <v>5.7844639000000004</v>
      </c>
      <c r="EG1485">
        <v>8365</v>
      </c>
      <c r="EH1485">
        <v>45297.086000000003</v>
      </c>
      <c r="EI1485">
        <v>62</v>
      </c>
      <c r="EJ1485">
        <v>5.415</v>
      </c>
      <c r="EN1485">
        <v>112</v>
      </c>
      <c r="ES1485">
        <v>0</v>
      </c>
      <c r="EV1485">
        <v>53010</v>
      </c>
      <c r="EW1485">
        <v>0</v>
      </c>
      <c r="EX1485">
        <v>1</v>
      </c>
      <c r="EZ1485">
        <v>775371.94</v>
      </c>
      <c r="FA1485">
        <v>4391.8779000000004</v>
      </c>
      <c r="FB1485">
        <v>447500</v>
      </c>
      <c r="FI1485">
        <v>74767.312999999995</v>
      </c>
      <c r="FN1485">
        <v>-18.059999999999999</v>
      </c>
      <c r="FP1485">
        <v>7287.4619000000002</v>
      </c>
      <c r="FQ1485">
        <v>-3.1600001</v>
      </c>
      <c r="FW1485">
        <v>7284.3018000000002</v>
      </c>
      <c r="FX1485">
        <v>33944.851999999999</v>
      </c>
      <c r="GB1485">
        <v>19524.25</v>
      </c>
      <c r="GG1485">
        <v>49.410998999999997</v>
      </c>
      <c r="GL1485">
        <v>-1804.7841000000001</v>
      </c>
      <c r="GM1485">
        <v>93.028998999999999</v>
      </c>
      <c r="GN1485">
        <v>102.20699999999999</v>
      </c>
      <c r="GO1485">
        <v>120.267</v>
      </c>
      <c r="GP1485">
        <v>0.65100002000000001</v>
      </c>
      <c r="GQ1485">
        <v>59193.913999999997</v>
      </c>
      <c r="GR1485">
        <v>-46874.379000000001</v>
      </c>
      <c r="GS1485">
        <v>-46874.379000000001</v>
      </c>
      <c r="HA1485">
        <v>-1219.481</v>
      </c>
      <c r="HB1485">
        <v>-843.59496999999999</v>
      </c>
      <c r="HE1485">
        <v>-48937.453000000001</v>
      </c>
      <c r="HG1485">
        <v>747673.13</v>
      </c>
    </row>
    <row r="1486" spans="1:215" x14ac:dyDescent="0.25">
      <c r="A1486">
        <v>106</v>
      </c>
      <c r="B1486" t="s">
        <v>1249</v>
      </c>
      <c r="C1486">
        <v>2013</v>
      </c>
      <c r="E1486" t="s">
        <v>1250</v>
      </c>
      <c r="F1486">
        <v>1979</v>
      </c>
      <c r="G1486">
        <v>0</v>
      </c>
      <c r="I1486">
        <v>0</v>
      </c>
      <c r="J1486" t="s">
        <v>710</v>
      </c>
      <c r="K1486" t="s">
        <v>711</v>
      </c>
      <c r="L1486" t="s">
        <v>711</v>
      </c>
      <c r="M1486">
        <v>3</v>
      </c>
      <c r="N1486" t="s">
        <v>651</v>
      </c>
      <c r="O1486">
        <v>1</v>
      </c>
      <c r="P1486" t="s">
        <v>616</v>
      </c>
      <c r="Q1486" t="s">
        <v>713</v>
      </c>
      <c r="R1486">
        <v>1</v>
      </c>
      <c r="T1486" s="60">
        <v>41517</v>
      </c>
      <c r="U1486" s="60">
        <v>41517</v>
      </c>
      <c r="V1486" s="60">
        <v>41517</v>
      </c>
      <c r="W1486" t="s">
        <v>201</v>
      </c>
      <c r="X1486" t="s">
        <v>774</v>
      </c>
      <c r="Y1486" t="s">
        <v>619</v>
      </c>
      <c r="Z1486">
        <v>3.5000000000000003E-2</v>
      </c>
      <c r="AA1486">
        <v>7.9999998000000003E-2</v>
      </c>
      <c r="AB1486">
        <v>1</v>
      </c>
      <c r="AC1486">
        <v>0</v>
      </c>
      <c r="AD1486">
        <v>1</v>
      </c>
      <c r="AE1486">
        <v>1</v>
      </c>
      <c r="AF1486">
        <v>1</v>
      </c>
      <c r="AG1486">
        <v>31</v>
      </c>
      <c r="AO1486">
        <v>780669.69</v>
      </c>
      <c r="AP1486">
        <v>843016.81</v>
      </c>
      <c r="AQ1486">
        <v>-38888.065999999999</v>
      </c>
      <c r="AR1486">
        <v>0</v>
      </c>
      <c r="AS1486">
        <v>0</v>
      </c>
      <c r="AT1486">
        <v>0</v>
      </c>
      <c r="AU1486">
        <v>1</v>
      </c>
      <c r="AV1486">
        <v>4</v>
      </c>
      <c r="AX1486">
        <v>0</v>
      </c>
      <c r="AY1486">
        <v>0.2</v>
      </c>
      <c r="AZ1486">
        <v>1</v>
      </c>
      <c r="BC1486">
        <v>4</v>
      </c>
      <c r="BD1486">
        <v>2</v>
      </c>
      <c r="BE1486">
        <v>1</v>
      </c>
      <c r="BP1486" s="60">
        <v>41517</v>
      </c>
      <c r="BQ1486">
        <v>843017</v>
      </c>
      <c r="BR1486">
        <v>1149712</v>
      </c>
      <c r="BS1486">
        <v>0.73300003999999996</v>
      </c>
      <c r="BT1486">
        <v>306695</v>
      </c>
      <c r="BV1486">
        <v>1627699</v>
      </c>
      <c r="BW1486">
        <v>36387.531000000003</v>
      </c>
      <c r="BX1486">
        <v>0.19600001</v>
      </c>
      <c r="BY1486">
        <v>0</v>
      </c>
      <c r="BZ1486">
        <v>0</v>
      </c>
      <c r="CA1486">
        <v>0</v>
      </c>
      <c r="CC1486">
        <v>0.1007</v>
      </c>
      <c r="CE1486">
        <v>0.1028</v>
      </c>
      <c r="CG1486">
        <v>5.9599999000000001E-2</v>
      </c>
      <c r="CJ1486">
        <v>7.1163528000000004E-2</v>
      </c>
      <c r="CS1486">
        <v>0</v>
      </c>
      <c r="CT1486">
        <v>0</v>
      </c>
      <c r="CU1486">
        <v>1</v>
      </c>
      <c r="CV1486">
        <v>0.52669995999999997</v>
      </c>
      <c r="CW1486">
        <v>0.27629998</v>
      </c>
      <c r="CX1486">
        <v>0.25040001000000001</v>
      </c>
      <c r="CY1486">
        <v>0.28444998999999999</v>
      </c>
      <c r="CZ1486">
        <v>0</v>
      </c>
      <c r="DA1486">
        <v>0</v>
      </c>
      <c r="DB1486">
        <v>2.2290001E-2</v>
      </c>
      <c r="DC1486">
        <v>2.802E-2</v>
      </c>
      <c r="DD1486">
        <v>0.13852999999999999</v>
      </c>
      <c r="DE1486">
        <v>0</v>
      </c>
      <c r="DF1486">
        <v>2014</v>
      </c>
      <c r="DG1486">
        <v>1.7999998999999999E-2</v>
      </c>
      <c r="DH1486">
        <v>5.0000000000000001E-3</v>
      </c>
      <c r="DI1486">
        <v>1.2999999E-2</v>
      </c>
      <c r="DJ1486">
        <v>2.5899999E-2</v>
      </c>
      <c r="DK1486">
        <v>3.09E-2</v>
      </c>
      <c r="DR1486">
        <v>0</v>
      </c>
      <c r="DS1486">
        <v>0</v>
      </c>
      <c r="DT1486">
        <v>0</v>
      </c>
      <c r="DU1486">
        <v>0</v>
      </c>
      <c r="DV1486">
        <v>37415</v>
      </c>
      <c r="DW1486">
        <v>1477000</v>
      </c>
      <c r="DZ1486">
        <v>39.476146999999997</v>
      </c>
      <c r="EA1486">
        <v>65</v>
      </c>
      <c r="EB1486">
        <v>10122</v>
      </c>
      <c r="EC1486">
        <v>9089</v>
      </c>
      <c r="ED1486">
        <v>49034.902000000002</v>
      </c>
      <c r="EF1486">
        <v>5.3949723000000001</v>
      </c>
      <c r="EG1486">
        <v>8979</v>
      </c>
      <c r="EN1486">
        <v>110</v>
      </c>
      <c r="ES1486">
        <v>0</v>
      </c>
      <c r="EV1486">
        <v>56691</v>
      </c>
      <c r="EW1486">
        <v>1</v>
      </c>
      <c r="EX1486">
        <v>1</v>
      </c>
      <c r="FB1486">
        <v>482700</v>
      </c>
      <c r="FI1486">
        <v>780669.69</v>
      </c>
      <c r="FN1486">
        <v>-25.734999999999999</v>
      </c>
      <c r="FP1486">
        <v>7185.3978999999999</v>
      </c>
      <c r="FQ1486">
        <v>7116.7061000000003</v>
      </c>
      <c r="FW1486">
        <v>14302.103999999999</v>
      </c>
      <c r="FX1486">
        <v>54296.141000000003</v>
      </c>
      <c r="GB1486">
        <v>19553.157999999999</v>
      </c>
      <c r="GG1486">
        <v>41.856997999999997</v>
      </c>
      <c r="GL1486">
        <v>-2238.2829999999999</v>
      </c>
      <c r="GM1486">
        <v>72.615996999999993</v>
      </c>
      <c r="GN1486">
        <v>159.16498999999999</v>
      </c>
      <c r="GO1486">
        <v>184.89999</v>
      </c>
      <c r="GP1486">
        <v>0.56599997999999996</v>
      </c>
      <c r="GQ1486">
        <v>86187.32</v>
      </c>
      <c r="GR1486">
        <v>-50854.851999999999</v>
      </c>
      <c r="GS1486">
        <v>-50854.851999999999</v>
      </c>
      <c r="HA1486">
        <v>-1530.6410000000001</v>
      </c>
      <c r="HB1486">
        <v>-805.24701000000005</v>
      </c>
      <c r="HE1486">
        <v>-53190.737999999998</v>
      </c>
      <c r="HG1486">
        <v>780669.69</v>
      </c>
    </row>
    <row r="1487" spans="1:215" x14ac:dyDescent="0.25">
      <c r="A1487">
        <v>106</v>
      </c>
      <c r="B1487" t="s">
        <v>1249</v>
      </c>
      <c r="C1487">
        <v>2014</v>
      </c>
      <c r="E1487" t="s">
        <v>1250</v>
      </c>
      <c r="F1487">
        <v>1979</v>
      </c>
      <c r="G1487">
        <v>0</v>
      </c>
      <c r="I1487">
        <v>0</v>
      </c>
      <c r="J1487" t="s">
        <v>710</v>
      </c>
      <c r="K1487" t="s">
        <v>711</v>
      </c>
      <c r="L1487" t="s">
        <v>711</v>
      </c>
      <c r="M1487">
        <v>3</v>
      </c>
      <c r="N1487" t="s">
        <v>651</v>
      </c>
      <c r="O1487">
        <v>1</v>
      </c>
      <c r="P1487" t="s">
        <v>616</v>
      </c>
      <c r="Q1487" t="s">
        <v>713</v>
      </c>
      <c r="R1487">
        <v>1</v>
      </c>
      <c r="T1487" s="60">
        <v>41882</v>
      </c>
      <c r="U1487" s="60">
        <v>41882</v>
      </c>
      <c r="V1487" s="60">
        <v>41882</v>
      </c>
      <c r="W1487" t="s">
        <v>201</v>
      </c>
      <c r="X1487" t="s">
        <v>774</v>
      </c>
      <c r="Y1487" t="s">
        <v>619</v>
      </c>
      <c r="Z1487">
        <v>3.5000000000000003E-2</v>
      </c>
      <c r="AA1487">
        <v>7.9999998000000003E-2</v>
      </c>
      <c r="AB1487">
        <v>1</v>
      </c>
      <c r="AC1487">
        <v>0</v>
      </c>
      <c r="AD1487">
        <v>1</v>
      </c>
      <c r="AE1487">
        <v>1</v>
      </c>
      <c r="AF1487">
        <v>1</v>
      </c>
      <c r="AG1487">
        <v>31</v>
      </c>
      <c r="AO1487">
        <v>869877.63</v>
      </c>
      <c r="AP1487">
        <v>883594.94</v>
      </c>
      <c r="AQ1487">
        <v>-22532.585999999999</v>
      </c>
      <c r="AR1487">
        <v>0</v>
      </c>
      <c r="AS1487">
        <v>0</v>
      </c>
      <c r="AT1487">
        <v>0</v>
      </c>
      <c r="AU1487">
        <v>1</v>
      </c>
      <c r="AV1487">
        <v>4</v>
      </c>
      <c r="AX1487">
        <v>0</v>
      </c>
      <c r="AY1487">
        <v>0.2</v>
      </c>
      <c r="AZ1487">
        <v>1</v>
      </c>
      <c r="BC1487">
        <v>4</v>
      </c>
      <c r="BD1487">
        <v>2</v>
      </c>
      <c r="BE1487">
        <v>1</v>
      </c>
      <c r="BP1487" s="60">
        <v>41882</v>
      </c>
      <c r="BQ1487">
        <v>883594.94</v>
      </c>
      <c r="BR1487">
        <v>1206769.8999999999</v>
      </c>
      <c r="BS1487">
        <v>0.73199999000000004</v>
      </c>
      <c r="BT1487">
        <v>323175</v>
      </c>
      <c r="BV1487">
        <v>1609490.5</v>
      </c>
      <c r="BY1487">
        <v>0</v>
      </c>
      <c r="BZ1487">
        <v>0</v>
      </c>
      <c r="CA1487">
        <v>0</v>
      </c>
      <c r="CC1487">
        <v>0.14699999999999999</v>
      </c>
      <c r="CE1487">
        <v>0.1096</v>
      </c>
      <c r="CG1487">
        <v>0.1041</v>
      </c>
      <c r="CJ1487">
        <v>7.4015840999999999E-2</v>
      </c>
      <c r="CS1487">
        <v>0</v>
      </c>
      <c r="CT1487">
        <v>0</v>
      </c>
      <c r="CU1487">
        <v>1</v>
      </c>
      <c r="CV1487">
        <v>0.52246999999999999</v>
      </c>
      <c r="CW1487">
        <v>0.25330001000000002</v>
      </c>
      <c r="CX1487">
        <v>0.26916999000000003</v>
      </c>
      <c r="CY1487">
        <v>0.23150000000000001</v>
      </c>
      <c r="CZ1487">
        <v>0</v>
      </c>
      <c r="DA1487">
        <v>0</v>
      </c>
      <c r="DB1487">
        <v>2.5899999E-2</v>
      </c>
      <c r="DC1487">
        <v>1.4529999E-2</v>
      </c>
      <c r="DD1487">
        <v>0.20559999000000001</v>
      </c>
      <c r="DE1487">
        <v>0</v>
      </c>
      <c r="DF1487">
        <v>2014</v>
      </c>
      <c r="DG1487">
        <v>1.77E-2</v>
      </c>
      <c r="DH1487">
        <v>5.0000000000000001E-3</v>
      </c>
      <c r="DI1487">
        <v>1.2699999999999999E-2</v>
      </c>
      <c r="DJ1487">
        <v>2.4600001E-2</v>
      </c>
      <c r="DK1487">
        <v>2.9600000000000001E-2</v>
      </c>
      <c r="DR1487">
        <v>0</v>
      </c>
      <c r="DS1487">
        <v>0</v>
      </c>
      <c r="DT1487">
        <v>0</v>
      </c>
      <c r="DU1487">
        <v>0</v>
      </c>
      <c r="DV1487">
        <v>37084</v>
      </c>
      <c r="DW1487">
        <v>1542000</v>
      </c>
      <c r="DZ1487">
        <v>41.584000000000003</v>
      </c>
      <c r="EA1487">
        <v>69</v>
      </c>
      <c r="EB1487">
        <v>11242</v>
      </c>
      <c r="EC1487">
        <v>10024</v>
      </c>
      <c r="ED1487">
        <v>53398.366999999998</v>
      </c>
      <c r="EF1487">
        <v>5.3270515999999999</v>
      </c>
      <c r="EG1487">
        <v>9919</v>
      </c>
      <c r="EH1487">
        <v>52413.120999999999</v>
      </c>
      <c r="EN1487">
        <v>105</v>
      </c>
      <c r="EV1487">
        <v>58419</v>
      </c>
      <c r="EW1487">
        <v>0</v>
      </c>
      <c r="EX1487">
        <v>1</v>
      </c>
      <c r="FN1487">
        <v>-32.950000000000003</v>
      </c>
      <c r="FP1487">
        <v>8179.6400999999996</v>
      </c>
      <c r="FQ1487">
        <v>27757.98</v>
      </c>
      <c r="FW1487">
        <v>35937.620999999999</v>
      </c>
      <c r="FX1487">
        <v>91227.108999999997</v>
      </c>
      <c r="GB1487">
        <v>21405.826000000001</v>
      </c>
      <c r="GG1487">
        <v>16.513000000000002</v>
      </c>
      <c r="GL1487">
        <v>-1202.395</v>
      </c>
      <c r="GM1487">
        <v>37.551997999999998</v>
      </c>
      <c r="GN1487">
        <v>255.94800000000001</v>
      </c>
      <c r="GO1487">
        <v>288.89801</v>
      </c>
      <c r="GP1487">
        <v>0.45199999000000002</v>
      </c>
      <c r="GQ1487">
        <v>147678.63</v>
      </c>
      <c r="GR1487">
        <v>-55227.809000000001</v>
      </c>
      <c r="GS1487">
        <v>-55227.809000000001</v>
      </c>
      <c r="HA1487">
        <v>-1919.35</v>
      </c>
      <c r="HB1487">
        <v>-1323.502</v>
      </c>
      <c r="HE1487">
        <v>-58470.66</v>
      </c>
      <c r="HG1487">
        <v>869877.63</v>
      </c>
    </row>
    <row r="1488" spans="1:215" x14ac:dyDescent="0.25">
      <c r="A1488">
        <v>107</v>
      </c>
      <c r="B1488" t="s">
        <v>1252</v>
      </c>
      <c r="C1488">
        <v>2001</v>
      </c>
      <c r="F1488">
        <v>1947</v>
      </c>
      <c r="G1488">
        <v>0</v>
      </c>
      <c r="I1488">
        <v>0</v>
      </c>
      <c r="J1488" t="s">
        <v>710</v>
      </c>
      <c r="K1488" t="s">
        <v>711</v>
      </c>
      <c r="L1488" t="s">
        <v>711</v>
      </c>
      <c r="M1488">
        <v>5</v>
      </c>
      <c r="N1488" t="s">
        <v>721</v>
      </c>
      <c r="O1488">
        <v>1</v>
      </c>
      <c r="P1488" t="s">
        <v>616</v>
      </c>
      <c r="Q1488" t="s">
        <v>617</v>
      </c>
      <c r="R1488">
        <v>2</v>
      </c>
      <c r="S1488">
        <v>0</v>
      </c>
      <c r="T1488" s="60">
        <v>37256</v>
      </c>
      <c r="U1488" s="60">
        <v>37256</v>
      </c>
      <c r="V1488" s="60">
        <v>37256</v>
      </c>
      <c r="W1488" t="s">
        <v>702</v>
      </c>
      <c r="X1488" t="s">
        <v>1253</v>
      </c>
      <c r="Y1488" t="s">
        <v>619</v>
      </c>
      <c r="AA1488">
        <v>7.9999998000000003E-2</v>
      </c>
      <c r="AB1488">
        <v>2</v>
      </c>
      <c r="AC1488">
        <v>1</v>
      </c>
      <c r="AD1488">
        <v>0</v>
      </c>
      <c r="AE1488">
        <v>1</v>
      </c>
      <c r="AF1488">
        <v>1</v>
      </c>
      <c r="AG1488">
        <v>25</v>
      </c>
      <c r="BP1488" s="60">
        <v>37256</v>
      </c>
      <c r="BQ1488">
        <v>9236600</v>
      </c>
      <c r="BR1488">
        <v>10866900</v>
      </c>
      <c r="BS1488">
        <v>0.85000001999999997</v>
      </c>
      <c r="BT1488">
        <v>1630300</v>
      </c>
      <c r="BV1488">
        <v>3061000</v>
      </c>
      <c r="BW1488">
        <v>323900</v>
      </c>
      <c r="BX1488">
        <v>1</v>
      </c>
      <c r="BY1488">
        <v>0</v>
      </c>
      <c r="BZ1488">
        <v>0</v>
      </c>
      <c r="CA1488">
        <v>0</v>
      </c>
      <c r="CC1488">
        <v>8.5000001000000006E-2</v>
      </c>
      <c r="CE1488">
        <v>5.6999995999999997E-2</v>
      </c>
      <c r="CG1488">
        <v>8.6999996999999996E-2</v>
      </c>
      <c r="CS1488">
        <v>0</v>
      </c>
      <c r="CT1488">
        <v>0</v>
      </c>
      <c r="CU1488">
        <v>0</v>
      </c>
      <c r="CV1488">
        <v>0</v>
      </c>
      <c r="CW1488">
        <v>0</v>
      </c>
      <c r="CX1488">
        <v>0</v>
      </c>
      <c r="CY1488">
        <v>1</v>
      </c>
      <c r="CZ1488">
        <v>1</v>
      </c>
      <c r="DA1488">
        <v>0</v>
      </c>
      <c r="DB1488">
        <v>0</v>
      </c>
      <c r="DC1488">
        <v>0</v>
      </c>
      <c r="DD1488">
        <v>0</v>
      </c>
      <c r="DE1488">
        <v>0</v>
      </c>
      <c r="DF1488">
        <v>2003</v>
      </c>
      <c r="DR1488">
        <v>0</v>
      </c>
      <c r="DS1488">
        <v>0</v>
      </c>
      <c r="DT1488">
        <v>0</v>
      </c>
      <c r="DU1488">
        <v>0</v>
      </c>
      <c r="DV1488">
        <v>88027</v>
      </c>
      <c r="DZ1488">
        <v>34.773421999999997</v>
      </c>
      <c r="EA1488">
        <v>8196</v>
      </c>
      <c r="EB1488">
        <v>18800</v>
      </c>
      <c r="EC1488">
        <v>21527</v>
      </c>
      <c r="EF1488">
        <v>16.886331999999999</v>
      </c>
      <c r="EG1488">
        <v>21527</v>
      </c>
      <c r="ES1488">
        <v>0</v>
      </c>
      <c r="EV1488">
        <v>136550</v>
      </c>
      <c r="EW1488">
        <v>1</v>
      </c>
      <c r="EX1488">
        <v>1</v>
      </c>
      <c r="FP1488">
        <v>192905.97</v>
      </c>
      <c r="FQ1488">
        <v>323861.84000000003</v>
      </c>
      <c r="FV1488">
        <v>0</v>
      </c>
      <c r="FW1488">
        <v>516767.81</v>
      </c>
      <c r="FX1488">
        <v>300632.56</v>
      </c>
      <c r="FZ1488">
        <v>605163.63</v>
      </c>
      <c r="GB1488">
        <v>605163.63</v>
      </c>
      <c r="GG1488">
        <v>237.99600000000001</v>
      </c>
      <c r="GL1488">
        <v>-317.5</v>
      </c>
      <c r="GQ1488">
        <v>1422484.5</v>
      </c>
      <c r="GR1488">
        <v>-363512.06</v>
      </c>
      <c r="GS1488">
        <v>-250335.88</v>
      </c>
      <c r="GT1488">
        <v>-10950.145</v>
      </c>
      <c r="GU1488">
        <v>-784.97997999999995</v>
      </c>
      <c r="GY1488">
        <v>-101441.08</v>
      </c>
      <c r="HB1488">
        <v>-6768.0469000000003</v>
      </c>
      <c r="HD1488">
        <v>-43618.75</v>
      </c>
      <c r="HE1488">
        <v>-413898.88</v>
      </c>
      <c r="HG1488">
        <v>8635264</v>
      </c>
    </row>
    <row r="1489" spans="1:215" x14ac:dyDescent="0.25">
      <c r="A1489">
        <v>107</v>
      </c>
      <c r="B1489" t="s">
        <v>1252</v>
      </c>
      <c r="C1489">
        <v>2002</v>
      </c>
      <c r="F1489">
        <v>1947</v>
      </c>
      <c r="G1489">
        <v>0</v>
      </c>
      <c r="I1489">
        <v>0</v>
      </c>
      <c r="J1489" t="s">
        <v>710</v>
      </c>
      <c r="K1489" t="s">
        <v>711</v>
      </c>
      <c r="L1489" t="s">
        <v>711</v>
      </c>
      <c r="M1489">
        <v>5</v>
      </c>
      <c r="N1489" t="s">
        <v>721</v>
      </c>
      <c r="O1489">
        <v>1</v>
      </c>
      <c r="P1489" t="s">
        <v>616</v>
      </c>
      <c r="Q1489" t="s">
        <v>617</v>
      </c>
      <c r="R1489">
        <v>2</v>
      </c>
      <c r="S1489">
        <v>0</v>
      </c>
      <c r="T1489" s="60">
        <v>37621</v>
      </c>
      <c r="U1489" s="60">
        <v>37621</v>
      </c>
      <c r="V1489" s="60">
        <v>37621</v>
      </c>
      <c r="W1489" t="s">
        <v>702</v>
      </c>
      <c r="X1489" t="s">
        <v>1253</v>
      </c>
      <c r="Y1489" t="s">
        <v>619</v>
      </c>
      <c r="AA1489">
        <v>7.9999998000000003E-2</v>
      </c>
      <c r="AB1489">
        <v>2</v>
      </c>
      <c r="AC1489">
        <v>1</v>
      </c>
      <c r="AD1489">
        <v>0</v>
      </c>
      <c r="AE1489">
        <v>1</v>
      </c>
      <c r="AF1489">
        <v>1</v>
      </c>
      <c r="AG1489">
        <v>25</v>
      </c>
      <c r="BP1489" s="60">
        <v>37621</v>
      </c>
      <c r="BQ1489">
        <v>9998700</v>
      </c>
      <c r="BR1489">
        <v>11868100</v>
      </c>
      <c r="BS1489">
        <v>0.84199995000000005</v>
      </c>
      <c r="BT1489">
        <v>1869400</v>
      </c>
      <c r="BV1489">
        <v>3277400</v>
      </c>
      <c r="BW1489">
        <v>353600</v>
      </c>
      <c r="BX1489">
        <v>1</v>
      </c>
      <c r="BY1489">
        <v>0</v>
      </c>
      <c r="BZ1489">
        <v>0</v>
      </c>
      <c r="CA1489">
        <v>0</v>
      </c>
      <c r="CC1489">
        <v>0.17299998999999999</v>
      </c>
      <c r="CE1489">
        <v>0.155</v>
      </c>
      <c r="CG1489">
        <v>8.8999993999999999E-2</v>
      </c>
      <c r="CS1489">
        <v>0</v>
      </c>
      <c r="CT1489">
        <v>0</v>
      </c>
      <c r="CU1489">
        <v>0</v>
      </c>
      <c r="CV1489">
        <v>0</v>
      </c>
      <c r="CW1489">
        <v>0</v>
      </c>
      <c r="CX1489">
        <v>0</v>
      </c>
      <c r="CY1489">
        <v>1</v>
      </c>
      <c r="CZ1489">
        <v>1</v>
      </c>
      <c r="DA1489">
        <v>0</v>
      </c>
      <c r="DB1489">
        <v>0</v>
      </c>
      <c r="DC1489">
        <v>0</v>
      </c>
      <c r="DD1489">
        <v>0</v>
      </c>
      <c r="DE1489">
        <v>0</v>
      </c>
      <c r="DF1489">
        <v>2004</v>
      </c>
      <c r="DR1489">
        <v>0</v>
      </c>
      <c r="DS1489">
        <v>0</v>
      </c>
      <c r="DT1489">
        <v>0</v>
      </c>
      <c r="DU1489">
        <v>0</v>
      </c>
      <c r="DV1489">
        <v>90236</v>
      </c>
      <c r="DZ1489">
        <v>36.320315999999998</v>
      </c>
      <c r="EA1489">
        <v>9495</v>
      </c>
      <c r="EB1489">
        <v>20231</v>
      </c>
      <c r="EC1489">
        <v>23378</v>
      </c>
      <c r="EF1489">
        <v>15.381886</v>
      </c>
      <c r="EG1489">
        <v>23378</v>
      </c>
      <c r="ES1489">
        <v>0</v>
      </c>
      <c r="EV1489">
        <v>143340</v>
      </c>
      <c r="EW1489">
        <v>1</v>
      </c>
      <c r="EX1489">
        <v>1</v>
      </c>
      <c r="FP1489">
        <v>207927.88</v>
      </c>
      <c r="FQ1489">
        <v>353646.16</v>
      </c>
      <c r="FV1489">
        <v>0</v>
      </c>
      <c r="FW1489">
        <v>561574</v>
      </c>
      <c r="FX1489">
        <v>848920.19</v>
      </c>
      <c r="FZ1489">
        <v>609714.93999999994</v>
      </c>
      <c r="GB1489">
        <v>609714.93999999994</v>
      </c>
      <c r="GL1489">
        <v>-397.5</v>
      </c>
      <c r="GP1489">
        <v>269.26900999999998</v>
      </c>
      <c r="GQ1489">
        <v>2020080.9</v>
      </c>
      <c r="GR1489">
        <v>-359597.72</v>
      </c>
      <c r="GS1489">
        <v>-280980.56</v>
      </c>
      <c r="GT1489">
        <v>-11787.172</v>
      </c>
      <c r="GY1489">
        <v>-66829.983999999997</v>
      </c>
      <c r="HA1489">
        <v>-39849.406000000003</v>
      </c>
      <c r="HB1489">
        <v>-8389.4159999999993</v>
      </c>
      <c r="HD1489">
        <v>-42639.832000000002</v>
      </c>
      <c r="HE1489">
        <v>-450476.38</v>
      </c>
      <c r="HG1489">
        <v>10204869</v>
      </c>
    </row>
    <row r="1490" spans="1:215" x14ac:dyDescent="0.25">
      <c r="A1490">
        <v>107</v>
      </c>
      <c r="B1490" t="s">
        <v>1252</v>
      </c>
      <c r="C1490">
        <v>2003</v>
      </c>
      <c r="F1490">
        <v>1947</v>
      </c>
      <c r="G1490">
        <v>0</v>
      </c>
      <c r="I1490">
        <v>0</v>
      </c>
      <c r="J1490" t="s">
        <v>710</v>
      </c>
      <c r="K1490" t="s">
        <v>711</v>
      </c>
      <c r="L1490" t="s">
        <v>711</v>
      </c>
      <c r="M1490">
        <v>5</v>
      </c>
      <c r="N1490" t="s">
        <v>721</v>
      </c>
      <c r="O1490">
        <v>1</v>
      </c>
      <c r="P1490" t="s">
        <v>616</v>
      </c>
      <c r="Q1490" t="s">
        <v>617</v>
      </c>
      <c r="R1490">
        <v>2</v>
      </c>
      <c r="S1490">
        <v>0</v>
      </c>
      <c r="T1490" s="60">
        <v>37986</v>
      </c>
      <c r="U1490" s="60">
        <v>37986</v>
      </c>
      <c r="V1490" s="60">
        <v>37986</v>
      </c>
      <c r="W1490" t="s">
        <v>702</v>
      </c>
      <c r="X1490" t="s">
        <v>1253</v>
      </c>
      <c r="Y1490" t="s">
        <v>619</v>
      </c>
      <c r="Z1490">
        <v>3.5000000000000003E-2</v>
      </c>
      <c r="AA1490">
        <v>7.0000000000000007E-2</v>
      </c>
      <c r="AB1490">
        <v>2</v>
      </c>
      <c r="AC1490">
        <v>1</v>
      </c>
      <c r="AD1490">
        <v>0</v>
      </c>
      <c r="AE1490">
        <v>1</v>
      </c>
      <c r="AF1490">
        <v>1</v>
      </c>
      <c r="AG1490">
        <v>25</v>
      </c>
      <c r="BP1490" s="60">
        <v>37986</v>
      </c>
      <c r="BQ1490">
        <v>10815100</v>
      </c>
      <c r="BR1490">
        <v>13100100</v>
      </c>
      <c r="BS1490">
        <v>0.82599997999999997</v>
      </c>
      <c r="BT1490">
        <v>2285000</v>
      </c>
      <c r="BV1490">
        <v>3426600</v>
      </c>
      <c r="BW1490">
        <v>371300</v>
      </c>
      <c r="BX1490">
        <v>1</v>
      </c>
      <c r="BY1490">
        <v>0</v>
      </c>
      <c r="BZ1490">
        <v>0</v>
      </c>
      <c r="CA1490">
        <v>0</v>
      </c>
      <c r="CC1490">
        <v>1.7000001000000001E-2</v>
      </c>
      <c r="CE1490">
        <v>9.1000005999999994E-2</v>
      </c>
      <c r="CG1490">
        <v>7.1000002000000006E-2</v>
      </c>
      <c r="CS1490">
        <v>0</v>
      </c>
      <c r="CT1490">
        <v>0</v>
      </c>
      <c r="CU1490">
        <v>0</v>
      </c>
      <c r="CV1490">
        <v>0</v>
      </c>
      <c r="CW1490">
        <v>0</v>
      </c>
      <c r="CX1490">
        <v>0</v>
      </c>
      <c r="CY1490">
        <v>0.97500001999999997</v>
      </c>
      <c r="CZ1490">
        <v>0.97500001999999997</v>
      </c>
      <c r="DA1490">
        <v>0</v>
      </c>
      <c r="DB1490">
        <v>0</v>
      </c>
      <c r="DC1490">
        <v>2.5000000000000001E-2</v>
      </c>
      <c r="DD1490">
        <v>0</v>
      </c>
      <c r="DE1490">
        <v>0</v>
      </c>
      <c r="DF1490">
        <v>2005</v>
      </c>
      <c r="DR1490">
        <v>0</v>
      </c>
      <c r="DS1490">
        <v>0</v>
      </c>
      <c r="DT1490">
        <v>0</v>
      </c>
      <c r="DU1490">
        <v>0</v>
      </c>
      <c r="DV1490">
        <v>90930</v>
      </c>
      <c r="DZ1490">
        <v>37.683933000000003</v>
      </c>
      <c r="EA1490">
        <v>10742</v>
      </c>
      <c r="EB1490">
        <v>21185</v>
      </c>
      <c r="EC1490">
        <v>25287</v>
      </c>
      <c r="EF1490">
        <v>15.906606</v>
      </c>
      <c r="EG1490">
        <v>25287</v>
      </c>
      <c r="ES1490">
        <v>0</v>
      </c>
      <c r="EV1490">
        <v>148144</v>
      </c>
      <c r="EW1490">
        <v>1</v>
      </c>
      <c r="EX1490">
        <v>1</v>
      </c>
      <c r="FN1490">
        <v>-1549.403</v>
      </c>
      <c r="FP1490">
        <v>218080.5</v>
      </c>
      <c r="FQ1490">
        <v>371308.53</v>
      </c>
      <c r="FV1490">
        <v>0</v>
      </c>
      <c r="FW1490">
        <v>589389.06000000006</v>
      </c>
      <c r="FX1490">
        <v>-326507.71999999997</v>
      </c>
      <c r="FZ1490">
        <v>578935.56000000006</v>
      </c>
      <c r="GB1490">
        <v>578935.56000000006</v>
      </c>
      <c r="GL1490">
        <v>-795.83196999999996</v>
      </c>
      <c r="GM1490">
        <v>26556.85</v>
      </c>
      <c r="GN1490">
        <v>-23670.324000000001</v>
      </c>
      <c r="GO1490">
        <v>-22120.921999999999</v>
      </c>
      <c r="GP1490">
        <v>83.138000000000005</v>
      </c>
      <c r="GQ1490">
        <v>843990.69</v>
      </c>
      <c r="GR1490">
        <v>-402230.34</v>
      </c>
      <c r="GS1490">
        <v>-313384</v>
      </c>
      <c r="GT1490">
        <v>-12412.401</v>
      </c>
      <c r="GY1490">
        <v>-76433.937999999995</v>
      </c>
      <c r="HA1490">
        <v>-40498.175999999999</v>
      </c>
      <c r="HB1490">
        <v>-8190.0410000000002</v>
      </c>
      <c r="HD1490">
        <v>-40426.934000000001</v>
      </c>
      <c r="HE1490">
        <v>-491345.5</v>
      </c>
      <c r="HG1490">
        <v>10557514</v>
      </c>
    </row>
    <row r="1491" spans="1:215" x14ac:dyDescent="0.25">
      <c r="A1491">
        <v>107</v>
      </c>
      <c r="B1491" t="s">
        <v>1252</v>
      </c>
      <c r="C1491">
        <v>2004</v>
      </c>
      <c r="F1491">
        <v>1947</v>
      </c>
      <c r="G1491">
        <v>0</v>
      </c>
      <c r="I1491">
        <v>0</v>
      </c>
      <c r="J1491" t="s">
        <v>710</v>
      </c>
      <c r="K1491" t="s">
        <v>711</v>
      </c>
      <c r="L1491" t="s">
        <v>711</v>
      </c>
      <c r="M1491">
        <v>5</v>
      </c>
      <c r="N1491" t="s">
        <v>721</v>
      </c>
      <c r="O1491">
        <v>1</v>
      </c>
      <c r="P1491" t="s">
        <v>616</v>
      </c>
      <c r="Q1491" t="s">
        <v>617</v>
      </c>
      <c r="R1491">
        <v>2</v>
      </c>
      <c r="S1491">
        <v>0</v>
      </c>
      <c r="T1491" s="60">
        <v>38352</v>
      </c>
      <c r="U1491" s="60">
        <v>38352</v>
      </c>
      <c r="V1491" s="60">
        <v>38352</v>
      </c>
      <c r="W1491" t="s">
        <v>702</v>
      </c>
      <c r="X1491" t="s">
        <v>1253</v>
      </c>
      <c r="Y1491" t="s">
        <v>619</v>
      </c>
      <c r="Z1491">
        <v>3.5000000000000003E-2</v>
      </c>
      <c r="AA1491">
        <v>7.0000000000000007E-2</v>
      </c>
      <c r="AB1491">
        <v>2</v>
      </c>
      <c r="AC1491">
        <v>1</v>
      </c>
      <c r="AD1491">
        <v>0</v>
      </c>
      <c r="AE1491">
        <v>1</v>
      </c>
      <c r="AF1491">
        <v>1</v>
      </c>
      <c r="AG1491">
        <v>25</v>
      </c>
      <c r="BP1491" s="60">
        <v>38352</v>
      </c>
      <c r="BQ1491">
        <v>11619100</v>
      </c>
      <c r="BR1491">
        <v>14036900</v>
      </c>
      <c r="BS1491">
        <v>0.82800001000000001</v>
      </c>
      <c r="BT1491">
        <v>2417800</v>
      </c>
      <c r="BV1491">
        <v>3580300</v>
      </c>
      <c r="BW1491">
        <v>401400</v>
      </c>
      <c r="BX1491">
        <v>1</v>
      </c>
      <c r="BY1491">
        <v>0</v>
      </c>
      <c r="BZ1491">
        <v>0</v>
      </c>
      <c r="CA1491">
        <v>0</v>
      </c>
      <c r="CC1491">
        <v>0.12800001</v>
      </c>
      <c r="CE1491">
        <v>0.10399999</v>
      </c>
      <c r="CG1491">
        <v>0.12100001000000001</v>
      </c>
      <c r="CJ1491">
        <v>0.105</v>
      </c>
      <c r="CS1491">
        <v>0</v>
      </c>
      <c r="CT1491">
        <v>0</v>
      </c>
      <c r="CU1491">
        <v>0</v>
      </c>
      <c r="CV1491">
        <v>0</v>
      </c>
      <c r="CW1491">
        <v>0</v>
      </c>
      <c r="CX1491">
        <v>0</v>
      </c>
      <c r="CY1491">
        <v>0.93400002000000004</v>
      </c>
      <c r="CZ1491">
        <v>0.93400002000000004</v>
      </c>
      <c r="DA1491">
        <v>0</v>
      </c>
      <c r="DB1491">
        <v>0</v>
      </c>
      <c r="DC1491">
        <v>6.6000000000000003E-2</v>
      </c>
      <c r="DD1491">
        <v>0</v>
      </c>
      <c r="DE1491">
        <v>0</v>
      </c>
      <c r="DF1491">
        <v>2006</v>
      </c>
      <c r="DR1491">
        <v>0</v>
      </c>
      <c r="DS1491">
        <v>0</v>
      </c>
      <c r="DT1491">
        <v>0</v>
      </c>
      <c r="DU1491">
        <v>0</v>
      </c>
      <c r="DV1491">
        <v>92154</v>
      </c>
      <c r="DZ1491">
        <v>38.851272999999999</v>
      </c>
      <c r="EA1491">
        <v>15087</v>
      </c>
      <c r="EB1491">
        <v>18249</v>
      </c>
      <c r="EC1491">
        <v>27273</v>
      </c>
      <c r="EF1491">
        <v>16.208856999999998</v>
      </c>
      <c r="EG1491">
        <v>27273</v>
      </c>
      <c r="ES1491">
        <v>0</v>
      </c>
      <c r="EV1491">
        <v>152763</v>
      </c>
      <c r="EW1491">
        <v>1</v>
      </c>
      <c r="EX1491">
        <v>1</v>
      </c>
      <c r="FN1491">
        <v>-2320.5349999999999</v>
      </c>
      <c r="FP1491">
        <v>230042.92</v>
      </c>
      <c r="FQ1491">
        <v>401399.63</v>
      </c>
      <c r="FV1491">
        <v>0</v>
      </c>
      <c r="FW1491">
        <v>631442.63</v>
      </c>
      <c r="FX1491">
        <v>662322.38</v>
      </c>
      <c r="FZ1491">
        <v>605955.88</v>
      </c>
      <c r="GB1491">
        <v>605955.88</v>
      </c>
      <c r="GL1491">
        <v>-742.98999000000003</v>
      </c>
      <c r="GM1491">
        <v>70959.008000000002</v>
      </c>
      <c r="GN1491">
        <v>-66649.476999999999</v>
      </c>
      <c r="GO1491">
        <v>-64328.940999999999</v>
      </c>
      <c r="GP1491">
        <v>28.42</v>
      </c>
      <c r="GQ1491">
        <v>1903290.3</v>
      </c>
      <c r="GR1491">
        <v>-442064.16</v>
      </c>
      <c r="GS1491">
        <v>-350260.22</v>
      </c>
      <c r="GT1491">
        <v>-13061.148999999999</v>
      </c>
      <c r="GY1491">
        <v>-78742.781000000003</v>
      </c>
      <c r="HA1491">
        <v>-45644.565999999999</v>
      </c>
      <c r="HB1491">
        <v>-8454.4346000000005</v>
      </c>
      <c r="HD1491">
        <v>-30044.643</v>
      </c>
      <c r="HE1491">
        <v>-526207.81000000006</v>
      </c>
      <c r="HG1491">
        <v>11934597</v>
      </c>
    </row>
    <row r="1492" spans="1:215" x14ac:dyDescent="0.25">
      <c r="A1492">
        <v>107</v>
      </c>
      <c r="B1492" t="s">
        <v>1252</v>
      </c>
      <c r="C1492">
        <v>2005</v>
      </c>
      <c r="F1492">
        <v>1947</v>
      </c>
      <c r="G1492">
        <v>0</v>
      </c>
      <c r="I1492">
        <v>0</v>
      </c>
      <c r="J1492" t="s">
        <v>710</v>
      </c>
      <c r="K1492" t="s">
        <v>711</v>
      </c>
      <c r="L1492" t="s">
        <v>711</v>
      </c>
      <c r="M1492">
        <v>5</v>
      </c>
      <c r="N1492" t="s">
        <v>721</v>
      </c>
      <c r="O1492">
        <v>1</v>
      </c>
      <c r="P1492" t="s">
        <v>616</v>
      </c>
      <c r="Q1492" t="s">
        <v>617</v>
      </c>
      <c r="R1492">
        <v>2</v>
      </c>
      <c r="S1492">
        <v>0</v>
      </c>
      <c r="T1492" s="60">
        <v>38717</v>
      </c>
      <c r="U1492" s="60">
        <v>38717</v>
      </c>
      <c r="V1492" s="60">
        <v>38717</v>
      </c>
      <c r="W1492" t="s">
        <v>702</v>
      </c>
      <c r="X1492" t="s">
        <v>1253</v>
      </c>
      <c r="Y1492" t="s">
        <v>619</v>
      </c>
      <c r="Z1492">
        <v>3.5000000000000003E-2</v>
      </c>
      <c r="AA1492">
        <v>7.0000000000000007E-2</v>
      </c>
      <c r="AB1492">
        <v>2</v>
      </c>
      <c r="AC1492">
        <v>1</v>
      </c>
      <c r="AD1492">
        <v>0</v>
      </c>
      <c r="AE1492">
        <v>1</v>
      </c>
      <c r="AF1492">
        <v>1</v>
      </c>
      <c r="AG1492">
        <v>25</v>
      </c>
      <c r="BP1492" s="60">
        <v>38717</v>
      </c>
      <c r="BQ1492">
        <v>12486100</v>
      </c>
      <c r="BR1492">
        <v>15095200</v>
      </c>
      <c r="BS1492">
        <v>0.82699995999999998</v>
      </c>
      <c r="BT1492">
        <v>2609100</v>
      </c>
      <c r="BV1492">
        <v>3721900</v>
      </c>
      <c r="BW1492">
        <v>446300</v>
      </c>
      <c r="BX1492">
        <v>1</v>
      </c>
      <c r="BY1492">
        <v>0</v>
      </c>
      <c r="BZ1492">
        <v>0</v>
      </c>
      <c r="CA1492">
        <v>0</v>
      </c>
      <c r="CC1492">
        <v>0.10600001000000001</v>
      </c>
      <c r="CE1492">
        <v>8.3000004000000002E-2</v>
      </c>
      <c r="CG1492">
        <v>0.10100000000000001</v>
      </c>
      <c r="CJ1492">
        <v>8.6000003000000005E-2</v>
      </c>
      <c r="CS1492">
        <v>0</v>
      </c>
      <c r="CT1492">
        <v>0</v>
      </c>
      <c r="CU1492">
        <v>0</v>
      </c>
      <c r="CV1492">
        <v>0</v>
      </c>
      <c r="CW1492">
        <v>0</v>
      </c>
      <c r="CX1492">
        <v>0</v>
      </c>
      <c r="CY1492">
        <v>0.97400003999999996</v>
      </c>
      <c r="CZ1492">
        <v>0.97400003999999996</v>
      </c>
      <c r="DA1492">
        <v>0</v>
      </c>
      <c r="DB1492">
        <v>0</v>
      </c>
      <c r="DC1492">
        <v>2.5999998999999999E-2</v>
      </c>
      <c r="DD1492">
        <v>0</v>
      </c>
      <c r="DE1492">
        <v>0</v>
      </c>
      <c r="DF1492">
        <v>2007</v>
      </c>
      <c r="DR1492">
        <v>0</v>
      </c>
      <c r="DS1492">
        <v>0</v>
      </c>
      <c r="DT1492">
        <v>0</v>
      </c>
      <c r="DU1492">
        <v>0</v>
      </c>
      <c r="DV1492">
        <v>93780</v>
      </c>
      <c r="DZ1492">
        <v>39.687564999999999</v>
      </c>
      <c r="EA1492">
        <v>16367</v>
      </c>
      <c r="EB1492">
        <v>15533</v>
      </c>
      <c r="EC1492">
        <v>29970</v>
      </c>
      <c r="EF1492">
        <v>16.739563</v>
      </c>
      <c r="EG1492">
        <v>29970</v>
      </c>
      <c r="ES1492">
        <v>0</v>
      </c>
      <c r="EV1492">
        <v>155650</v>
      </c>
      <c r="EW1492">
        <v>1</v>
      </c>
      <c r="EX1492">
        <v>1</v>
      </c>
      <c r="FN1492">
        <v>-1687.356</v>
      </c>
      <c r="FP1492">
        <v>241695.42</v>
      </c>
      <c r="FQ1492">
        <v>446302.47</v>
      </c>
      <c r="FV1492">
        <v>0</v>
      </c>
      <c r="FW1492">
        <v>687997.88</v>
      </c>
      <c r="FX1492">
        <v>574458.93999999994</v>
      </c>
      <c r="FZ1492">
        <v>638438.5</v>
      </c>
      <c r="GB1492">
        <v>638438.5</v>
      </c>
      <c r="GL1492">
        <v>-723.46898999999996</v>
      </c>
      <c r="GM1492">
        <v>176386.02</v>
      </c>
      <c r="GN1492">
        <v>-171423.92</v>
      </c>
      <c r="GO1492">
        <v>-169736.58</v>
      </c>
      <c r="GP1492">
        <v>14.781000000000001</v>
      </c>
      <c r="GQ1492">
        <v>1905148.8</v>
      </c>
      <c r="GR1492">
        <v>-501684.69</v>
      </c>
      <c r="GS1492">
        <v>-391279.72</v>
      </c>
      <c r="GT1492">
        <v>-13477.86</v>
      </c>
      <c r="GY1492">
        <v>-96927.133000000002</v>
      </c>
      <c r="HA1492">
        <v>-48561.266000000003</v>
      </c>
      <c r="HB1492">
        <v>-9677.9609</v>
      </c>
      <c r="HD1492">
        <v>-13388.066999999999</v>
      </c>
      <c r="HE1492">
        <v>-573312</v>
      </c>
      <c r="HG1492">
        <v>13266433</v>
      </c>
    </row>
    <row r="1493" spans="1:215" x14ac:dyDescent="0.25">
      <c r="A1493">
        <v>107</v>
      </c>
      <c r="B1493" t="s">
        <v>1252</v>
      </c>
      <c r="C1493">
        <v>2006</v>
      </c>
      <c r="F1493">
        <v>1947</v>
      </c>
      <c r="G1493">
        <v>0</v>
      </c>
      <c r="I1493">
        <v>0</v>
      </c>
      <c r="J1493" t="s">
        <v>710</v>
      </c>
      <c r="K1493" t="s">
        <v>711</v>
      </c>
      <c r="L1493" t="s">
        <v>711</v>
      </c>
      <c r="M1493">
        <v>5</v>
      </c>
      <c r="N1493" t="s">
        <v>721</v>
      </c>
      <c r="O1493">
        <v>1</v>
      </c>
      <c r="P1493" t="s">
        <v>616</v>
      </c>
      <c r="Q1493" t="s">
        <v>617</v>
      </c>
      <c r="R1493">
        <v>2</v>
      </c>
      <c r="S1493">
        <v>0</v>
      </c>
      <c r="T1493" s="60">
        <v>39082</v>
      </c>
      <c r="U1493" s="60">
        <v>39082</v>
      </c>
      <c r="V1493" s="60">
        <v>39082</v>
      </c>
      <c r="W1493" t="s">
        <v>702</v>
      </c>
      <c r="X1493" t="s">
        <v>1253</v>
      </c>
      <c r="Y1493" t="s">
        <v>619</v>
      </c>
      <c r="Z1493">
        <v>3.5000000000000003E-2</v>
      </c>
      <c r="AA1493">
        <v>7.0000000000000007E-2</v>
      </c>
      <c r="AB1493">
        <v>2</v>
      </c>
      <c r="AC1493">
        <v>1</v>
      </c>
      <c r="AD1493">
        <v>0</v>
      </c>
      <c r="AE1493">
        <v>1</v>
      </c>
      <c r="AF1493">
        <v>1</v>
      </c>
      <c r="AG1493">
        <v>25</v>
      </c>
      <c r="BP1493" s="60">
        <v>39082</v>
      </c>
      <c r="BQ1493">
        <v>13312700</v>
      </c>
      <c r="BR1493">
        <v>16219700</v>
      </c>
      <c r="BS1493">
        <v>0.82099997999999996</v>
      </c>
      <c r="BT1493">
        <v>2907000</v>
      </c>
      <c r="BV1493">
        <v>3949200</v>
      </c>
      <c r="BW1493">
        <v>470700</v>
      </c>
      <c r="BX1493">
        <v>1</v>
      </c>
      <c r="BY1493">
        <v>0</v>
      </c>
      <c r="BZ1493">
        <v>0</v>
      </c>
      <c r="CA1493">
        <v>0</v>
      </c>
      <c r="CC1493">
        <v>8.0000000000000002E-3</v>
      </c>
      <c r="CE1493">
        <v>7.9999998000000003E-2</v>
      </c>
      <c r="CG1493">
        <v>8.5000001000000006E-2</v>
      </c>
      <c r="CJ1493">
        <v>8.6000003000000005E-2</v>
      </c>
      <c r="CS1493">
        <v>0</v>
      </c>
      <c r="CT1493">
        <v>0</v>
      </c>
      <c r="CU1493">
        <v>0</v>
      </c>
      <c r="CV1493">
        <v>0</v>
      </c>
      <c r="CW1493">
        <v>0</v>
      </c>
      <c r="CX1493">
        <v>0</v>
      </c>
      <c r="CY1493">
        <v>0.96699995000000005</v>
      </c>
      <c r="CZ1493">
        <v>0.96699995000000005</v>
      </c>
      <c r="DA1493">
        <v>0</v>
      </c>
      <c r="DB1493">
        <v>0</v>
      </c>
      <c r="DC1493">
        <v>3.3000000000000002E-2</v>
      </c>
      <c r="DD1493">
        <v>0</v>
      </c>
      <c r="DE1493">
        <v>0</v>
      </c>
      <c r="DF1493">
        <v>2008</v>
      </c>
      <c r="DR1493">
        <v>0</v>
      </c>
      <c r="DS1493">
        <v>0</v>
      </c>
      <c r="DT1493">
        <v>0</v>
      </c>
      <c r="DU1493">
        <v>0</v>
      </c>
      <c r="DV1493">
        <v>95583</v>
      </c>
      <c r="DZ1493">
        <v>41.316971000000002</v>
      </c>
      <c r="EA1493">
        <v>17766</v>
      </c>
      <c r="EB1493">
        <v>15968</v>
      </c>
      <c r="EC1493">
        <v>32175</v>
      </c>
      <c r="EF1493">
        <v>16.897848</v>
      </c>
      <c r="EG1493">
        <v>32175</v>
      </c>
      <c r="ES1493">
        <v>0</v>
      </c>
      <c r="EV1493">
        <v>161492</v>
      </c>
      <c r="EW1493">
        <v>1</v>
      </c>
      <c r="EX1493">
        <v>1</v>
      </c>
      <c r="FN1493">
        <v>-1134.933</v>
      </c>
      <c r="FP1493">
        <v>257268.31</v>
      </c>
      <c r="FQ1493">
        <v>470710.47</v>
      </c>
      <c r="FV1493">
        <v>0</v>
      </c>
      <c r="FW1493">
        <v>727978.75</v>
      </c>
      <c r="FX1493">
        <v>-566569.81000000006</v>
      </c>
      <c r="FZ1493">
        <v>691330.94</v>
      </c>
      <c r="GB1493">
        <v>691330.94</v>
      </c>
      <c r="GL1493">
        <v>-1012.05</v>
      </c>
      <c r="GM1493">
        <v>358669.22</v>
      </c>
      <c r="GN1493">
        <v>-352988.34</v>
      </c>
      <c r="GO1493">
        <v>-351853.41</v>
      </c>
      <c r="GQ1493">
        <v>857408.69</v>
      </c>
      <c r="GR1493">
        <v>-543688.25</v>
      </c>
      <c r="GS1493">
        <v>-435307.28</v>
      </c>
      <c r="GT1493">
        <v>-14177.858</v>
      </c>
      <c r="GY1493">
        <v>-94203.125</v>
      </c>
      <c r="HA1493">
        <v>-48991.125</v>
      </c>
      <c r="HB1493">
        <v>-11176.096</v>
      </c>
      <c r="HD1493">
        <v>-11146.81</v>
      </c>
      <c r="HE1493">
        <v>-615002.25</v>
      </c>
      <c r="HG1493">
        <v>13508840</v>
      </c>
    </row>
    <row r="1494" spans="1:215" x14ac:dyDescent="0.25">
      <c r="A1494">
        <v>107</v>
      </c>
      <c r="B1494" t="s">
        <v>1252</v>
      </c>
      <c r="C1494">
        <v>2007</v>
      </c>
      <c r="F1494">
        <v>1947</v>
      </c>
      <c r="G1494">
        <v>0</v>
      </c>
      <c r="I1494">
        <v>0</v>
      </c>
      <c r="J1494" t="s">
        <v>710</v>
      </c>
      <c r="K1494" t="s">
        <v>711</v>
      </c>
      <c r="L1494" t="s">
        <v>711</v>
      </c>
      <c r="M1494">
        <v>5</v>
      </c>
      <c r="N1494" t="s">
        <v>721</v>
      </c>
      <c r="O1494">
        <v>1</v>
      </c>
      <c r="P1494" t="s">
        <v>616</v>
      </c>
      <c r="Q1494" t="s">
        <v>617</v>
      </c>
      <c r="R1494">
        <v>2</v>
      </c>
      <c r="S1494">
        <v>0</v>
      </c>
      <c r="T1494" s="60">
        <v>39447</v>
      </c>
      <c r="U1494" s="60">
        <v>39447</v>
      </c>
      <c r="V1494" s="60">
        <v>39447</v>
      </c>
      <c r="W1494" t="s">
        <v>702</v>
      </c>
      <c r="X1494" t="s">
        <v>1253</v>
      </c>
      <c r="Y1494" t="s">
        <v>627</v>
      </c>
      <c r="Z1494">
        <v>2.9999998999999999E-2</v>
      </c>
      <c r="AA1494">
        <v>7.0000000000000007E-2</v>
      </c>
      <c r="AB1494">
        <v>2</v>
      </c>
      <c r="AC1494">
        <v>1</v>
      </c>
      <c r="AD1494">
        <v>0</v>
      </c>
      <c r="AE1494">
        <v>1</v>
      </c>
      <c r="AF1494">
        <v>3</v>
      </c>
      <c r="AG1494">
        <v>30</v>
      </c>
      <c r="BP1494" s="60">
        <v>39447</v>
      </c>
      <c r="BQ1494">
        <v>14203300</v>
      </c>
      <c r="BR1494">
        <v>19278800</v>
      </c>
      <c r="BS1494">
        <v>0.73699999000000005</v>
      </c>
      <c r="BT1494">
        <v>5075500</v>
      </c>
      <c r="BV1494">
        <v>4221300</v>
      </c>
      <c r="BW1494">
        <v>512900</v>
      </c>
      <c r="BX1494">
        <v>1</v>
      </c>
      <c r="BY1494">
        <v>0</v>
      </c>
      <c r="BZ1494">
        <v>0</v>
      </c>
      <c r="CA1494">
        <v>0</v>
      </c>
      <c r="CC1494">
        <v>7.8000001999999999E-2</v>
      </c>
      <c r="CE1494">
        <v>6.3000001E-2</v>
      </c>
      <c r="CG1494">
        <v>6.6000000000000003E-2</v>
      </c>
      <c r="CJ1494">
        <v>7.6999999999999999E-2</v>
      </c>
      <c r="CS1494">
        <v>0</v>
      </c>
      <c r="CT1494">
        <v>0</v>
      </c>
      <c r="CU1494">
        <v>0</v>
      </c>
      <c r="CV1494">
        <v>0</v>
      </c>
      <c r="CW1494">
        <v>0</v>
      </c>
      <c r="CX1494">
        <v>0</v>
      </c>
      <c r="CY1494">
        <v>0.95699995999999998</v>
      </c>
      <c r="CZ1494">
        <v>0.95699995999999998</v>
      </c>
      <c r="DA1494">
        <v>0</v>
      </c>
      <c r="DB1494">
        <v>0</v>
      </c>
      <c r="DC1494">
        <v>4.3000001000000003E-2</v>
      </c>
      <c r="DD1494">
        <v>0</v>
      </c>
      <c r="DE1494">
        <v>0</v>
      </c>
      <c r="DF1494">
        <v>2009</v>
      </c>
      <c r="DG1494">
        <v>0.16067845</v>
      </c>
      <c r="DH1494">
        <v>6.5378457000000001E-2</v>
      </c>
      <c r="DI1494">
        <v>9.5299995999999998E-2</v>
      </c>
      <c r="DJ1494">
        <v>0.15989998999999999</v>
      </c>
      <c r="DK1494">
        <v>0.22527844999999999</v>
      </c>
      <c r="DR1494">
        <v>1</v>
      </c>
      <c r="DS1494">
        <v>1</v>
      </c>
      <c r="DT1494">
        <v>0</v>
      </c>
      <c r="DU1494">
        <v>0</v>
      </c>
      <c r="DV1494">
        <v>98440</v>
      </c>
      <c r="DZ1494">
        <v>42.881957999999997</v>
      </c>
      <c r="EA1494">
        <v>19190</v>
      </c>
      <c r="EB1494">
        <v>17255</v>
      </c>
      <c r="EC1494">
        <v>34510</v>
      </c>
      <c r="EF1494">
        <v>17.275352000000002</v>
      </c>
      <c r="EG1494">
        <v>34510</v>
      </c>
      <c r="ES1494">
        <v>0</v>
      </c>
      <c r="EV1494">
        <v>169395</v>
      </c>
      <c r="EW1494">
        <v>1</v>
      </c>
      <c r="EX1494">
        <v>1</v>
      </c>
      <c r="FB1494">
        <v>4773726</v>
      </c>
      <c r="FN1494">
        <v>-3783.096</v>
      </c>
      <c r="FP1494">
        <v>275982.09000000003</v>
      </c>
      <c r="FQ1494">
        <v>512946.91</v>
      </c>
      <c r="FV1494">
        <v>0</v>
      </c>
      <c r="FW1494">
        <v>788929</v>
      </c>
      <c r="FX1494">
        <v>320332.09000000003</v>
      </c>
      <c r="FZ1494">
        <v>737625.38</v>
      </c>
      <c r="GB1494">
        <v>737625.38</v>
      </c>
      <c r="GL1494">
        <v>-936.33300999999994</v>
      </c>
      <c r="GM1494">
        <v>425565.19</v>
      </c>
      <c r="GN1494">
        <v>-404127.81</v>
      </c>
      <c r="GO1494">
        <v>-400344.72</v>
      </c>
      <c r="GQ1494">
        <v>1867387.5</v>
      </c>
      <c r="GR1494">
        <v>-596172.43999999994</v>
      </c>
      <c r="GS1494">
        <v>-482329.06</v>
      </c>
      <c r="GT1494">
        <v>-14449.226000000001</v>
      </c>
      <c r="GY1494">
        <v>-99394.156000000003</v>
      </c>
      <c r="HA1494">
        <v>-52621.940999999999</v>
      </c>
      <c r="HB1494">
        <v>-11504.441999999999</v>
      </c>
      <c r="HD1494">
        <v>-67.161002999999994</v>
      </c>
      <c r="HE1494">
        <v>-660366</v>
      </c>
      <c r="HG1494">
        <v>14715861</v>
      </c>
    </row>
    <row r="1495" spans="1:215" x14ac:dyDescent="0.25">
      <c r="A1495">
        <v>107</v>
      </c>
      <c r="B1495" t="s">
        <v>1252</v>
      </c>
      <c r="C1495">
        <v>2008</v>
      </c>
      <c r="F1495">
        <v>1947</v>
      </c>
      <c r="G1495">
        <v>0</v>
      </c>
      <c r="I1495">
        <v>0</v>
      </c>
      <c r="J1495" t="s">
        <v>710</v>
      </c>
      <c r="K1495" t="s">
        <v>711</v>
      </c>
      <c r="L1495" t="s">
        <v>711</v>
      </c>
      <c r="M1495">
        <v>5</v>
      </c>
      <c r="N1495" t="s">
        <v>721</v>
      </c>
      <c r="O1495">
        <v>1</v>
      </c>
      <c r="P1495" t="s">
        <v>616</v>
      </c>
      <c r="Q1495" t="s">
        <v>617</v>
      </c>
      <c r="R1495">
        <v>2</v>
      </c>
      <c r="S1495">
        <v>0</v>
      </c>
      <c r="T1495" s="60">
        <v>39813</v>
      </c>
      <c r="U1495" s="60">
        <v>39813</v>
      </c>
      <c r="V1495" s="60">
        <v>39813</v>
      </c>
      <c r="W1495" t="s">
        <v>702</v>
      </c>
      <c r="X1495" t="s">
        <v>1253</v>
      </c>
      <c r="Y1495" t="s">
        <v>627</v>
      </c>
      <c r="Z1495">
        <v>2.9999998999999999E-2</v>
      </c>
      <c r="AA1495">
        <v>7.0000000000000007E-2</v>
      </c>
      <c r="AB1495">
        <v>2</v>
      </c>
      <c r="AC1495">
        <v>1</v>
      </c>
      <c r="AD1495">
        <v>0</v>
      </c>
      <c r="AE1495">
        <v>1</v>
      </c>
      <c r="AF1495">
        <v>3</v>
      </c>
      <c r="AG1495">
        <v>30</v>
      </c>
      <c r="BP1495" s="60">
        <v>39813</v>
      </c>
      <c r="BQ1495">
        <v>15149700</v>
      </c>
      <c r="BR1495">
        <v>20360800</v>
      </c>
      <c r="BS1495">
        <v>0.74400001999999998</v>
      </c>
      <c r="BT1495">
        <v>5211100</v>
      </c>
      <c r="BV1495">
        <v>4530000</v>
      </c>
      <c r="BW1495">
        <v>564700</v>
      </c>
      <c r="BX1495">
        <v>1.0040001000000001</v>
      </c>
      <c r="BY1495">
        <v>0</v>
      </c>
      <c r="BZ1495">
        <v>0</v>
      </c>
      <c r="CA1495">
        <v>0</v>
      </c>
      <c r="CC1495">
        <v>-1.2999999E-2</v>
      </c>
      <c r="CE1495">
        <v>2.4E-2</v>
      </c>
      <c r="CG1495">
        <v>5.9999998999999998E-2</v>
      </c>
      <c r="CJ1495">
        <v>6.6000000000000003E-2</v>
      </c>
      <c r="CS1495">
        <v>0</v>
      </c>
      <c r="CT1495">
        <v>0</v>
      </c>
      <c r="CU1495">
        <v>0</v>
      </c>
      <c r="CV1495">
        <v>0.12100001000000001</v>
      </c>
      <c r="CW1495">
        <v>5.9999998999999998E-2</v>
      </c>
      <c r="CX1495">
        <v>6.1000000999999998E-2</v>
      </c>
      <c r="CY1495">
        <v>0.87</v>
      </c>
      <c r="CZ1495">
        <v>0.87</v>
      </c>
      <c r="DA1495">
        <v>0</v>
      </c>
      <c r="DB1495">
        <v>0</v>
      </c>
      <c r="DC1495">
        <v>8.9999999999999993E-3</v>
      </c>
      <c r="DD1495">
        <v>0</v>
      </c>
      <c r="DE1495">
        <v>0</v>
      </c>
      <c r="DF1495">
        <v>2010</v>
      </c>
      <c r="DG1495">
        <v>0.16507351000000001</v>
      </c>
      <c r="DH1495">
        <v>6.5773501999999998E-2</v>
      </c>
      <c r="DI1495">
        <v>9.9300004999999997E-2</v>
      </c>
      <c r="DJ1495">
        <v>0.16750000000000001</v>
      </c>
      <c r="DK1495">
        <v>0.23327350999999999</v>
      </c>
      <c r="DR1495">
        <v>1</v>
      </c>
      <c r="DS1495">
        <v>1</v>
      </c>
      <c r="DT1495">
        <v>0</v>
      </c>
      <c r="DU1495">
        <v>0</v>
      </c>
      <c r="DV1495">
        <v>100459</v>
      </c>
      <c r="DZ1495">
        <v>45.093021</v>
      </c>
      <c r="EA1495">
        <v>39029</v>
      </c>
      <c r="EC1495">
        <v>36863</v>
      </c>
      <c r="EF1495">
        <v>17.612781999999999</v>
      </c>
      <c r="EG1495">
        <v>36863</v>
      </c>
      <c r="ES1495">
        <v>0</v>
      </c>
      <c r="EV1495">
        <v>176351</v>
      </c>
      <c r="EW1495">
        <v>1</v>
      </c>
      <c r="EX1495">
        <v>1</v>
      </c>
      <c r="FB1495">
        <v>5227615</v>
      </c>
      <c r="FI1495">
        <v>14609962</v>
      </c>
      <c r="FN1495">
        <v>-8180.8440000000001</v>
      </c>
      <c r="FO1495">
        <v>-44507.067999999999</v>
      </c>
      <c r="FP1495">
        <v>297953.96999999997</v>
      </c>
      <c r="FQ1495">
        <v>567236.25</v>
      </c>
      <c r="FV1495">
        <v>0</v>
      </c>
      <c r="FW1495">
        <v>865190.25</v>
      </c>
      <c r="FX1495">
        <v>-1008385.4</v>
      </c>
      <c r="FZ1495">
        <v>749658.75</v>
      </c>
      <c r="GB1495">
        <v>749658.75</v>
      </c>
      <c r="GL1495">
        <v>-4167.5780999999997</v>
      </c>
      <c r="GM1495">
        <v>185376.92</v>
      </c>
      <c r="GN1495">
        <v>-139018.89000000001</v>
      </c>
      <c r="GO1495">
        <v>-130838.05</v>
      </c>
      <c r="GQ1495">
        <v>604147</v>
      </c>
      <c r="GR1495">
        <v>-649259.93999999994</v>
      </c>
      <c r="GS1495">
        <v>-530045.81000000006</v>
      </c>
      <c r="GT1495">
        <v>-14806.933999999999</v>
      </c>
      <c r="GU1495">
        <v>-1229.567</v>
      </c>
      <c r="GY1495">
        <v>-103177.64</v>
      </c>
      <c r="HA1495">
        <v>-49086.82</v>
      </c>
      <c r="HB1495">
        <v>-11672.174000000001</v>
      </c>
      <c r="HD1495">
        <v>-27.674999</v>
      </c>
      <c r="HE1495">
        <v>-710046.63</v>
      </c>
      <c r="HG1495">
        <v>14609962</v>
      </c>
    </row>
    <row r="1496" spans="1:215" x14ac:dyDescent="0.25">
      <c r="A1496">
        <v>107</v>
      </c>
      <c r="B1496" t="s">
        <v>1252</v>
      </c>
      <c r="C1496">
        <v>2009</v>
      </c>
      <c r="F1496">
        <v>1947</v>
      </c>
      <c r="G1496">
        <v>0</v>
      </c>
      <c r="I1496">
        <v>0</v>
      </c>
      <c r="J1496" t="s">
        <v>710</v>
      </c>
      <c r="K1496" t="s">
        <v>711</v>
      </c>
      <c r="L1496" t="s">
        <v>711</v>
      </c>
      <c r="M1496">
        <v>5</v>
      </c>
      <c r="N1496" t="s">
        <v>721</v>
      </c>
      <c r="O1496">
        <v>1</v>
      </c>
      <c r="P1496" t="s">
        <v>616</v>
      </c>
      <c r="Q1496" t="s">
        <v>617</v>
      </c>
      <c r="R1496">
        <v>2</v>
      </c>
      <c r="S1496">
        <v>0</v>
      </c>
      <c r="T1496" s="60">
        <v>40178</v>
      </c>
      <c r="U1496" s="60">
        <v>40178</v>
      </c>
      <c r="V1496" s="60">
        <v>40178</v>
      </c>
      <c r="W1496" t="s">
        <v>702</v>
      </c>
      <c r="X1496" t="s">
        <v>1254</v>
      </c>
      <c r="Y1496" t="s">
        <v>627</v>
      </c>
      <c r="Z1496">
        <v>2.9999998999999999E-2</v>
      </c>
      <c r="AA1496">
        <v>7.0000000000000007E-2</v>
      </c>
      <c r="AB1496">
        <v>2</v>
      </c>
      <c r="AC1496">
        <v>0</v>
      </c>
      <c r="AD1496">
        <v>10</v>
      </c>
      <c r="AE1496">
        <v>1</v>
      </c>
      <c r="AF1496">
        <v>3</v>
      </c>
      <c r="AG1496">
        <v>30</v>
      </c>
      <c r="BP1496" s="60">
        <v>40178</v>
      </c>
      <c r="BQ1496">
        <v>16305700</v>
      </c>
      <c r="BR1496">
        <v>21525100</v>
      </c>
      <c r="BS1496">
        <v>0.75800002</v>
      </c>
      <c r="BT1496">
        <v>5219400</v>
      </c>
      <c r="BV1496">
        <v>4769000</v>
      </c>
      <c r="BW1496">
        <v>757100</v>
      </c>
      <c r="BX1496">
        <v>0.84800005000000001</v>
      </c>
      <c r="BY1496">
        <v>0</v>
      </c>
      <c r="BZ1496">
        <v>0</v>
      </c>
      <c r="CA1496">
        <v>0</v>
      </c>
      <c r="CC1496">
        <v>0.10199999999999999</v>
      </c>
      <c r="CE1496">
        <v>5.5E-2</v>
      </c>
      <c r="CG1496">
        <v>5.5E-2</v>
      </c>
      <c r="CJ1496">
        <v>8.7999999999999995E-2</v>
      </c>
      <c r="CS1496">
        <v>0</v>
      </c>
      <c r="CT1496">
        <v>0</v>
      </c>
      <c r="CU1496">
        <v>0</v>
      </c>
      <c r="CV1496">
        <v>0.23499999999999999</v>
      </c>
      <c r="CW1496">
        <v>0.11799999999999999</v>
      </c>
      <c r="CX1496">
        <v>0.11700000000000001</v>
      </c>
      <c r="CY1496">
        <v>0.65900004000000001</v>
      </c>
      <c r="CZ1496">
        <v>0.65400004</v>
      </c>
      <c r="DA1496">
        <v>5.0000000000000001E-3</v>
      </c>
      <c r="DB1496">
        <v>0</v>
      </c>
      <c r="DC1496">
        <v>0.10600001000000001</v>
      </c>
      <c r="DD1496">
        <v>0</v>
      </c>
      <c r="DE1496">
        <v>0</v>
      </c>
      <c r="DF1496">
        <v>2011</v>
      </c>
      <c r="DG1496">
        <v>0.164132</v>
      </c>
      <c r="DH1496">
        <v>6.5731987000000006E-2</v>
      </c>
      <c r="DI1496">
        <v>9.8400003999999999E-2</v>
      </c>
      <c r="DJ1496">
        <v>0.16409999</v>
      </c>
      <c r="DK1496">
        <v>0.22983197999999999</v>
      </c>
      <c r="DR1496">
        <v>1</v>
      </c>
      <c r="DS1496">
        <v>1</v>
      </c>
      <c r="DT1496">
        <v>0</v>
      </c>
      <c r="DU1496">
        <v>0</v>
      </c>
      <c r="DV1496">
        <v>102419</v>
      </c>
      <c r="DZ1496">
        <v>46.563625000000002</v>
      </c>
      <c r="EA1496">
        <v>39564</v>
      </c>
      <c r="EC1496">
        <v>38980</v>
      </c>
      <c r="EF1496">
        <v>17.624331000000002</v>
      </c>
      <c r="EG1496">
        <v>38980</v>
      </c>
      <c r="ES1496">
        <v>0</v>
      </c>
      <c r="EV1496">
        <v>180963</v>
      </c>
      <c r="EW1496">
        <v>1</v>
      </c>
      <c r="EX1496">
        <v>1</v>
      </c>
      <c r="FB1496">
        <v>2324048.5</v>
      </c>
      <c r="FI1496">
        <v>16305676</v>
      </c>
      <c r="FN1496">
        <v>-2321.8220000000001</v>
      </c>
      <c r="FO1496">
        <v>-9830.3809999999994</v>
      </c>
      <c r="FP1496">
        <v>313475.84000000003</v>
      </c>
      <c r="FQ1496">
        <v>641747.25</v>
      </c>
      <c r="FV1496">
        <v>0</v>
      </c>
      <c r="FW1496">
        <v>955223.06</v>
      </c>
      <c r="FX1496">
        <v>873137.94</v>
      </c>
      <c r="FZ1496">
        <v>613112.93999999994</v>
      </c>
      <c r="GB1496">
        <v>613112.93999999994</v>
      </c>
      <c r="GL1496">
        <v>-6268.4458000000004</v>
      </c>
      <c r="GM1496">
        <v>23852.778999999999</v>
      </c>
      <c r="GN1496">
        <v>-10695.877</v>
      </c>
      <c r="GO1496">
        <v>-8374.0547000000006</v>
      </c>
      <c r="GQ1496">
        <v>2438532</v>
      </c>
      <c r="GR1496">
        <v>-686996.44</v>
      </c>
      <c r="GS1496">
        <v>-580156.88</v>
      </c>
      <c r="GT1496">
        <v>-15394.674999999999</v>
      </c>
      <c r="GU1496">
        <v>-1304.7841000000001</v>
      </c>
      <c r="GY1496">
        <v>-90140.133000000002</v>
      </c>
      <c r="HA1496">
        <v>-45307.487999999998</v>
      </c>
      <c r="HB1496">
        <v>-10509.869000000001</v>
      </c>
      <c r="HD1496">
        <v>-4.3169998999999999</v>
      </c>
      <c r="HE1496">
        <v>-742818.13</v>
      </c>
      <c r="HG1496">
        <v>16305676</v>
      </c>
    </row>
    <row r="1497" spans="1:215" x14ac:dyDescent="0.25">
      <c r="A1497">
        <v>107</v>
      </c>
      <c r="B1497" t="s">
        <v>1252</v>
      </c>
      <c r="C1497">
        <v>2010</v>
      </c>
      <c r="F1497">
        <v>1947</v>
      </c>
      <c r="G1497">
        <v>0</v>
      </c>
      <c r="I1497">
        <v>0</v>
      </c>
      <c r="J1497" t="s">
        <v>710</v>
      </c>
      <c r="K1497" t="s">
        <v>711</v>
      </c>
      <c r="L1497" t="s">
        <v>711</v>
      </c>
      <c r="M1497">
        <v>5</v>
      </c>
      <c r="N1497" t="s">
        <v>721</v>
      </c>
      <c r="O1497">
        <v>1</v>
      </c>
      <c r="P1497" t="s">
        <v>616</v>
      </c>
      <c r="Q1497" t="s">
        <v>617</v>
      </c>
      <c r="R1497">
        <v>2</v>
      </c>
      <c r="S1497">
        <v>0</v>
      </c>
      <c r="T1497" s="60">
        <v>40543</v>
      </c>
      <c r="U1497" s="60">
        <v>40543</v>
      </c>
      <c r="V1497" s="60">
        <v>40543</v>
      </c>
      <c r="W1497" t="s">
        <v>702</v>
      </c>
      <c r="X1497" t="s">
        <v>1254</v>
      </c>
      <c r="Y1497" t="s">
        <v>627</v>
      </c>
      <c r="Z1497">
        <v>2.9999998999999999E-2</v>
      </c>
      <c r="AA1497">
        <v>7.0000000000000007E-2</v>
      </c>
      <c r="AB1497">
        <v>2</v>
      </c>
      <c r="AC1497">
        <v>0</v>
      </c>
      <c r="AD1497">
        <v>10</v>
      </c>
      <c r="AE1497">
        <v>1</v>
      </c>
      <c r="AF1497">
        <v>3</v>
      </c>
      <c r="AG1497">
        <v>30</v>
      </c>
      <c r="BP1497" s="60">
        <v>40543</v>
      </c>
      <c r="BQ1497">
        <v>16986000</v>
      </c>
      <c r="BR1497">
        <v>20481500</v>
      </c>
      <c r="BS1497">
        <v>0.82899999999999996</v>
      </c>
      <c r="BT1497">
        <v>3495500</v>
      </c>
      <c r="BV1497">
        <v>4797900</v>
      </c>
      <c r="BW1497">
        <v>771900</v>
      </c>
      <c r="BX1497">
        <v>0.88</v>
      </c>
      <c r="BY1497">
        <v>0</v>
      </c>
      <c r="BZ1497">
        <v>0</v>
      </c>
      <c r="CA1497">
        <v>0</v>
      </c>
      <c r="CC1497">
        <v>9.0000003999999995E-2</v>
      </c>
      <c r="CE1497">
        <v>5.8999999999999997E-2</v>
      </c>
      <c r="CG1497">
        <v>5.1999996999999999E-2</v>
      </c>
      <c r="CJ1497">
        <v>7.5999997999999999E-2</v>
      </c>
      <c r="CS1497">
        <v>0</v>
      </c>
      <c r="CT1497">
        <v>0</v>
      </c>
      <c r="CU1497">
        <v>0</v>
      </c>
      <c r="CV1497">
        <v>0.33099996999999998</v>
      </c>
      <c r="CW1497">
        <v>0.16900000000000001</v>
      </c>
      <c r="CX1497">
        <v>0.16200000000000001</v>
      </c>
      <c r="CY1497">
        <v>0.61799996999999995</v>
      </c>
      <c r="CZ1497">
        <v>0.61500001000000004</v>
      </c>
      <c r="DA1497">
        <v>3.0000000000000001E-3</v>
      </c>
      <c r="DB1497">
        <v>0</v>
      </c>
      <c r="DC1497">
        <v>5.0999998999999997E-2</v>
      </c>
      <c r="DD1497">
        <v>0</v>
      </c>
      <c r="DE1497">
        <v>0</v>
      </c>
      <c r="DF1497">
        <v>2012</v>
      </c>
      <c r="DG1497">
        <v>0.15638780999999999</v>
      </c>
      <c r="DH1497">
        <v>6.5787807000000004E-2</v>
      </c>
      <c r="DI1497">
        <v>9.0600005999999997E-2</v>
      </c>
      <c r="DJ1497">
        <v>0.1331</v>
      </c>
      <c r="DK1497">
        <v>0.19888781</v>
      </c>
      <c r="DR1497">
        <v>1</v>
      </c>
      <c r="DS1497">
        <v>1</v>
      </c>
      <c r="DT1497">
        <v>0</v>
      </c>
      <c r="DU1497">
        <v>0</v>
      </c>
      <c r="DV1497">
        <v>101240</v>
      </c>
      <c r="DZ1497">
        <v>47.391345999999999</v>
      </c>
      <c r="EA1497">
        <v>40132</v>
      </c>
      <c r="EC1497">
        <v>41459</v>
      </c>
      <c r="EF1497">
        <v>17.964238999999999</v>
      </c>
      <c r="EG1497">
        <v>41459</v>
      </c>
      <c r="ES1497">
        <v>0</v>
      </c>
      <c r="EV1497">
        <v>182831</v>
      </c>
      <c r="EW1497">
        <v>1</v>
      </c>
      <c r="EX1497">
        <v>1</v>
      </c>
      <c r="FB1497">
        <v>7598610</v>
      </c>
      <c r="FI1497">
        <v>17992494</v>
      </c>
      <c r="FN1497">
        <v>-1142.9760000000001</v>
      </c>
      <c r="FO1497">
        <v>33889.947999999997</v>
      </c>
      <c r="FP1497">
        <v>315643.31</v>
      </c>
      <c r="FQ1497">
        <v>679270.75</v>
      </c>
      <c r="FW1497">
        <v>994914.06</v>
      </c>
      <c r="FX1497">
        <v>1001627.6</v>
      </c>
      <c r="FZ1497">
        <v>466697.59</v>
      </c>
      <c r="GB1497">
        <v>466697.59</v>
      </c>
      <c r="GL1497">
        <v>-12363.868</v>
      </c>
      <c r="GM1497">
        <v>14030.243</v>
      </c>
      <c r="GN1497">
        <v>-7553.5209999999997</v>
      </c>
      <c r="GO1497">
        <v>-6410.5448999999999</v>
      </c>
      <c r="GP1497">
        <v>32.109000999999999</v>
      </c>
      <c r="GQ1497">
        <v>2491274.2999999998</v>
      </c>
      <c r="GR1497">
        <v>-744779.38</v>
      </c>
      <c r="GS1497">
        <v>-619236.18999999994</v>
      </c>
      <c r="GT1497">
        <v>-15469.4</v>
      </c>
      <c r="GU1497">
        <v>-1312.2929999999999</v>
      </c>
      <c r="GY1497">
        <v>-108761.49</v>
      </c>
      <c r="HA1497">
        <v>-49041.629000000001</v>
      </c>
      <c r="HB1497">
        <v>-10634.956</v>
      </c>
      <c r="HE1497">
        <v>-804456</v>
      </c>
      <c r="HG1497">
        <v>17992494</v>
      </c>
    </row>
    <row r="1498" spans="1:215" x14ac:dyDescent="0.25">
      <c r="A1498">
        <v>107</v>
      </c>
      <c r="B1498" t="s">
        <v>1252</v>
      </c>
      <c r="C1498">
        <v>2011</v>
      </c>
      <c r="F1498">
        <v>1947</v>
      </c>
      <c r="G1498">
        <v>0</v>
      </c>
      <c r="I1498">
        <v>0</v>
      </c>
      <c r="J1498" t="s">
        <v>710</v>
      </c>
      <c r="K1498" t="s">
        <v>711</v>
      </c>
      <c r="L1498" t="s">
        <v>711</v>
      </c>
      <c r="M1498">
        <v>5</v>
      </c>
      <c r="N1498" t="s">
        <v>721</v>
      </c>
      <c r="O1498">
        <v>1</v>
      </c>
      <c r="P1498" t="s">
        <v>616</v>
      </c>
      <c r="Q1498" t="s">
        <v>617</v>
      </c>
      <c r="R1498">
        <v>2</v>
      </c>
      <c r="S1498">
        <v>0</v>
      </c>
      <c r="T1498" s="60">
        <v>40908</v>
      </c>
      <c r="U1498" s="60">
        <v>40908</v>
      </c>
      <c r="V1498" s="60">
        <v>40908</v>
      </c>
      <c r="W1498" t="s">
        <v>702</v>
      </c>
      <c r="X1498" t="s">
        <v>1254</v>
      </c>
      <c r="Y1498" t="s">
        <v>627</v>
      </c>
      <c r="Z1498">
        <v>2.9999998999999999E-2</v>
      </c>
      <c r="AA1498">
        <v>7.0000000000000007E-2</v>
      </c>
      <c r="AB1498">
        <v>2</v>
      </c>
      <c r="AC1498">
        <v>0</v>
      </c>
      <c r="AD1498">
        <v>10</v>
      </c>
      <c r="AE1498">
        <v>1</v>
      </c>
      <c r="AF1498">
        <v>3</v>
      </c>
      <c r="AG1498">
        <v>30</v>
      </c>
      <c r="BP1498" s="60">
        <v>40908</v>
      </c>
      <c r="BQ1498">
        <v>18347000</v>
      </c>
      <c r="BR1498">
        <v>21563300</v>
      </c>
      <c r="BS1498">
        <v>0.85100001000000003</v>
      </c>
      <c r="BT1498">
        <v>3216300</v>
      </c>
      <c r="BV1498">
        <v>4853300</v>
      </c>
      <c r="BW1498">
        <v>764400</v>
      </c>
      <c r="BX1498">
        <v>0.92100000000000004</v>
      </c>
      <c r="BY1498">
        <v>0</v>
      </c>
      <c r="BZ1498">
        <v>0</v>
      </c>
      <c r="CA1498">
        <v>0</v>
      </c>
      <c r="CC1498">
        <v>2.4E-2</v>
      </c>
      <c r="CE1498">
        <v>7.1999996999999996E-2</v>
      </c>
      <c r="CG1498">
        <v>5.5E-2</v>
      </c>
      <c r="CJ1498">
        <v>7.0000000000000007E-2</v>
      </c>
      <c r="CS1498">
        <v>0</v>
      </c>
      <c r="CT1498">
        <v>0</v>
      </c>
      <c r="CU1498">
        <v>0</v>
      </c>
      <c r="CV1498">
        <v>0.40500000000000003</v>
      </c>
      <c r="CW1498">
        <v>0.20599999999999999</v>
      </c>
      <c r="CX1498">
        <v>0.19900000000000001</v>
      </c>
      <c r="CY1498">
        <v>0.57599997999999997</v>
      </c>
      <c r="CZ1498">
        <v>0</v>
      </c>
      <c r="DA1498">
        <v>0</v>
      </c>
      <c r="DB1498">
        <v>5.0000000000000001E-3</v>
      </c>
      <c r="DC1498">
        <v>1.4E-2</v>
      </c>
      <c r="DD1498">
        <v>0</v>
      </c>
      <c r="DE1498">
        <v>0</v>
      </c>
      <c r="DF1498">
        <v>2013</v>
      </c>
      <c r="DG1498">
        <v>0.15842563000000001</v>
      </c>
      <c r="DH1498">
        <v>6.5725624999999996E-2</v>
      </c>
      <c r="DI1498">
        <v>9.2700005000000002E-2</v>
      </c>
      <c r="DJ1498">
        <v>0.13220000000000001</v>
      </c>
      <c r="DK1498">
        <v>0.19792562999999999</v>
      </c>
      <c r="DR1498">
        <v>1</v>
      </c>
      <c r="DS1498">
        <v>1</v>
      </c>
      <c r="DT1498">
        <v>0</v>
      </c>
      <c r="DU1498">
        <v>0</v>
      </c>
      <c r="DV1498">
        <v>101151</v>
      </c>
      <c r="DZ1498">
        <v>47.980742999999997</v>
      </c>
      <c r="EA1498">
        <v>40381</v>
      </c>
      <c r="EC1498">
        <v>44067</v>
      </c>
      <c r="EF1498">
        <v>18.418517999999999</v>
      </c>
      <c r="EG1498">
        <v>44067</v>
      </c>
      <c r="ES1498">
        <v>0</v>
      </c>
      <c r="EV1498">
        <v>185599</v>
      </c>
      <c r="EW1498">
        <v>1</v>
      </c>
      <c r="EX1498">
        <v>1</v>
      </c>
      <c r="FB1498">
        <v>8187959.5</v>
      </c>
      <c r="FI1498">
        <v>18571294</v>
      </c>
      <c r="FN1498">
        <v>-722.62</v>
      </c>
      <c r="FO1498">
        <v>5056.0280000000002</v>
      </c>
      <c r="FP1498">
        <v>318986.15999999997</v>
      </c>
      <c r="FQ1498">
        <v>703778.75</v>
      </c>
      <c r="FW1498">
        <v>1022764.9</v>
      </c>
      <c r="FX1498">
        <v>10362.764999999999</v>
      </c>
      <c r="FZ1498">
        <v>431472.94</v>
      </c>
      <c r="GB1498">
        <v>431472.94</v>
      </c>
      <c r="GL1498">
        <v>-16220.867</v>
      </c>
      <c r="GM1498">
        <v>6319.3739999999998</v>
      </c>
      <c r="GN1498">
        <v>-2224.5769</v>
      </c>
      <c r="GO1498">
        <v>-1501.9570000000001</v>
      </c>
      <c r="GP1498">
        <v>24.289000000000001</v>
      </c>
      <c r="GQ1498">
        <v>1457554.9</v>
      </c>
      <c r="GR1498">
        <v>-811648.81</v>
      </c>
      <c r="GS1498">
        <v>-675504.75</v>
      </c>
      <c r="GT1498">
        <v>-15923.371999999999</v>
      </c>
      <c r="GU1498">
        <v>-1331.5699</v>
      </c>
      <c r="GY1498">
        <v>-118889.17</v>
      </c>
      <c r="HA1498">
        <v>-55666.288999999997</v>
      </c>
      <c r="HB1498">
        <v>-11439.672</v>
      </c>
      <c r="HE1498">
        <v>-878754.81</v>
      </c>
      <c r="HG1498">
        <v>18571294</v>
      </c>
    </row>
    <row r="1499" spans="1:215" x14ac:dyDescent="0.25">
      <c r="A1499">
        <v>107</v>
      </c>
      <c r="B1499" t="s">
        <v>1252</v>
      </c>
      <c r="C1499">
        <v>2012</v>
      </c>
      <c r="F1499">
        <v>1947</v>
      </c>
      <c r="G1499">
        <v>0</v>
      </c>
      <c r="I1499">
        <v>0</v>
      </c>
      <c r="J1499" t="s">
        <v>710</v>
      </c>
      <c r="K1499" t="s">
        <v>711</v>
      </c>
      <c r="L1499" t="s">
        <v>711</v>
      </c>
      <c r="M1499">
        <v>5</v>
      </c>
      <c r="N1499" t="s">
        <v>721</v>
      </c>
      <c r="O1499">
        <v>1</v>
      </c>
      <c r="P1499" t="s">
        <v>616</v>
      </c>
      <c r="Q1499" t="s">
        <v>617</v>
      </c>
      <c r="R1499">
        <v>2</v>
      </c>
      <c r="S1499">
        <v>0</v>
      </c>
      <c r="T1499" s="60">
        <v>41274</v>
      </c>
      <c r="U1499" s="60">
        <v>41274</v>
      </c>
      <c r="V1499" s="60">
        <v>41274</v>
      </c>
      <c r="W1499" t="s">
        <v>702</v>
      </c>
      <c r="X1499" t="s">
        <v>1254</v>
      </c>
      <c r="Y1499" t="s">
        <v>627</v>
      </c>
      <c r="Z1499">
        <v>2.9999998999999999E-2</v>
      </c>
      <c r="AA1499">
        <v>7.0000000000000007E-2</v>
      </c>
      <c r="AB1499">
        <v>2</v>
      </c>
      <c r="AC1499">
        <v>0</v>
      </c>
      <c r="AD1499">
        <v>10</v>
      </c>
      <c r="AE1499">
        <v>1</v>
      </c>
      <c r="AF1499">
        <v>3</v>
      </c>
      <c r="AG1499">
        <v>30</v>
      </c>
      <c r="AJ1499" t="s">
        <v>1255</v>
      </c>
      <c r="AO1499">
        <v>20490600</v>
      </c>
      <c r="AP1499">
        <v>19784156</v>
      </c>
      <c r="AQ1499">
        <v>56010.593999999997</v>
      </c>
      <c r="AR1499">
        <v>0</v>
      </c>
      <c r="AS1499">
        <v>0</v>
      </c>
      <c r="AT1499">
        <v>1</v>
      </c>
      <c r="AU1499">
        <v>1</v>
      </c>
      <c r="AV1499">
        <v>2</v>
      </c>
      <c r="AY1499">
        <v>0.1</v>
      </c>
      <c r="AZ1499">
        <v>10</v>
      </c>
      <c r="BA1499">
        <v>1</v>
      </c>
      <c r="BB1499">
        <v>0</v>
      </c>
      <c r="BC1499">
        <v>4</v>
      </c>
      <c r="BD1499">
        <v>1</v>
      </c>
      <c r="BE1499">
        <v>1</v>
      </c>
      <c r="BF1499">
        <v>1.1499999999999999</v>
      </c>
      <c r="BG1499">
        <v>0.85000001999999997</v>
      </c>
      <c r="BP1499" s="60">
        <v>41274</v>
      </c>
      <c r="BQ1499">
        <v>19784800</v>
      </c>
      <c r="BR1499">
        <v>22683800</v>
      </c>
      <c r="BS1499">
        <v>0.87199998000000001</v>
      </c>
      <c r="BT1499">
        <v>2899000</v>
      </c>
      <c r="BV1499">
        <v>4961700</v>
      </c>
      <c r="BW1499">
        <v>654300</v>
      </c>
      <c r="BX1499">
        <v>1.0149999999999999</v>
      </c>
      <c r="BY1499">
        <v>0</v>
      </c>
      <c r="BZ1499">
        <v>0</v>
      </c>
      <c r="CA1499">
        <v>0</v>
      </c>
      <c r="CC1499">
        <v>0.10100000000000001</v>
      </c>
      <c r="CE1499">
        <v>7.1000002000000006E-2</v>
      </c>
      <c r="CG1499">
        <v>5.9999998999999998E-2</v>
      </c>
      <c r="CJ1499">
        <v>6.3000001E-2</v>
      </c>
      <c r="CS1499">
        <v>0</v>
      </c>
      <c r="CT1499">
        <v>0</v>
      </c>
      <c r="CU1499">
        <v>0</v>
      </c>
      <c r="CV1499">
        <v>0.42200001999999998</v>
      </c>
      <c r="CW1499">
        <v>0.214</v>
      </c>
      <c r="CX1499">
        <v>0.20799999</v>
      </c>
      <c r="CY1499">
        <v>0.54000002000000003</v>
      </c>
      <c r="CZ1499">
        <v>0</v>
      </c>
      <c r="DA1499">
        <v>0</v>
      </c>
      <c r="DB1499">
        <v>1.8999999E-2</v>
      </c>
      <c r="DC1499">
        <v>1.8999999E-2</v>
      </c>
      <c r="DD1499">
        <v>0</v>
      </c>
      <c r="DE1499">
        <v>0</v>
      </c>
      <c r="DF1499">
        <v>2014</v>
      </c>
      <c r="DG1499">
        <v>0.16107800999999999</v>
      </c>
      <c r="DH1499">
        <v>6.5977997999999996E-2</v>
      </c>
      <c r="DI1499">
        <v>9.5100001000000003E-2</v>
      </c>
      <c r="DJ1499">
        <v>0.13100000000000001</v>
      </c>
      <c r="DK1499">
        <v>0.19697799999999999</v>
      </c>
      <c r="DR1499">
        <v>1</v>
      </c>
      <c r="DS1499">
        <v>1</v>
      </c>
      <c r="DT1499">
        <v>0</v>
      </c>
      <c r="DU1499">
        <v>0</v>
      </c>
      <c r="DV1499">
        <v>101827</v>
      </c>
      <c r="DW1499">
        <v>4961671.5</v>
      </c>
      <c r="DZ1499">
        <v>48.889000000000003</v>
      </c>
      <c r="EA1499">
        <v>41056</v>
      </c>
      <c r="EC1499">
        <v>46902</v>
      </c>
      <c r="ED1499">
        <v>783234.69</v>
      </c>
      <c r="EF1499">
        <v>16.698999000000001</v>
      </c>
      <c r="EG1499">
        <v>46902</v>
      </c>
      <c r="ES1499">
        <v>0</v>
      </c>
      <c r="EV1499">
        <v>189785</v>
      </c>
      <c r="EW1499">
        <v>0</v>
      </c>
      <c r="EX1499">
        <v>0</v>
      </c>
      <c r="FB1499">
        <v>8832023</v>
      </c>
      <c r="FI1499">
        <v>20490600</v>
      </c>
      <c r="FN1499">
        <v>-511.65199999999999</v>
      </c>
      <c r="FO1499">
        <v>9281.4320000000007</v>
      </c>
      <c r="FP1499">
        <v>327363.03000000003</v>
      </c>
      <c r="FQ1499">
        <v>664852.43999999994</v>
      </c>
      <c r="FW1499">
        <v>992215.5</v>
      </c>
      <c r="FX1499">
        <v>1522241.4</v>
      </c>
      <c r="FZ1499">
        <v>343348.16</v>
      </c>
      <c r="GB1499">
        <v>343348.16</v>
      </c>
      <c r="GL1499">
        <v>-14489.728999999999</v>
      </c>
      <c r="GM1499">
        <v>4860.4691999999995</v>
      </c>
      <c r="GN1499">
        <v>-1961.1429000000001</v>
      </c>
      <c r="GO1499">
        <v>-1449.491</v>
      </c>
      <c r="GP1499">
        <v>13.962</v>
      </c>
      <c r="GQ1499">
        <v>2855510</v>
      </c>
      <c r="GR1499">
        <v>-864937.06</v>
      </c>
      <c r="GS1499">
        <v>-729636.56</v>
      </c>
      <c r="GT1499">
        <v>-16049.912</v>
      </c>
      <c r="GY1499">
        <v>-119250.57</v>
      </c>
      <c r="HA1499">
        <v>-57842.722999999998</v>
      </c>
      <c r="HB1499">
        <v>-12114.375</v>
      </c>
      <c r="HD1499">
        <v>-1310.74</v>
      </c>
      <c r="HE1499">
        <v>-936204.88</v>
      </c>
      <c r="HG1499">
        <v>20490600</v>
      </c>
    </row>
    <row r="1500" spans="1:215" x14ac:dyDescent="0.25">
      <c r="A1500">
        <v>107</v>
      </c>
      <c r="B1500" t="s">
        <v>1252</v>
      </c>
      <c r="C1500">
        <v>2013</v>
      </c>
      <c r="F1500">
        <v>1947</v>
      </c>
      <c r="G1500">
        <v>0</v>
      </c>
      <c r="I1500">
        <v>0</v>
      </c>
      <c r="J1500" t="s">
        <v>710</v>
      </c>
      <c r="K1500" t="s">
        <v>711</v>
      </c>
      <c r="L1500" t="s">
        <v>711</v>
      </c>
      <c r="M1500">
        <v>5</v>
      </c>
      <c r="N1500" t="s">
        <v>721</v>
      </c>
      <c r="O1500">
        <v>1</v>
      </c>
      <c r="P1500" t="s">
        <v>616</v>
      </c>
      <c r="Q1500" t="s">
        <v>617</v>
      </c>
      <c r="R1500">
        <v>2</v>
      </c>
      <c r="S1500">
        <v>0</v>
      </c>
      <c r="T1500" s="60">
        <v>41639</v>
      </c>
      <c r="U1500" s="60">
        <v>41639</v>
      </c>
      <c r="V1500" s="60">
        <v>41639</v>
      </c>
      <c r="W1500" t="s">
        <v>201</v>
      </c>
      <c r="X1500" t="s">
        <v>1254</v>
      </c>
      <c r="Z1500">
        <v>2.9999998999999999E-2</v>
      </c>
      <c r="AA1500">
        <v>7.0000000000000007E-2</v>
      </c>
      <c r="AB1500">
        <v>1</v>
      </c>
      <c r="AC1500">
        <v>0</v>
      </c>
      <c r="AJ1500" t="s">
        <v>1255</v>
      </c>
      <c r="AO1500">
        <v>22468634</v>
      </c>
      <c r="AP1500">
        <v>21292992</v>
      </c>
      <c r="AQ1500">
        <v>3128.1641</v>
      </c>
      <c r="AR1500">
        <v>0</v>
      </c>
      <c r="AS1500">
        <v>0</v>
      </c>
      <c r="AT1500">
        <v>1</v>
      </c>
      <c r="AU1500">
        <v>1</v>
      </c>
      <c r="AV1500">
        <v>2</v>
      </c>
      <c r="AY1500">
        <v>0.1</v>
      </c>
      <c r="AZ1500">
        <v>10</v>
      </c>
      <c r="BA1500">
        <v>1</v>
      </c>
      <c r="BB1500">
        <v>0</v>
      </c>
      <c r="BC1500">
        <v>4</v>
      </c>
      <c r="BD1500">
        <v>1</v>
      </c>
      <c r="BE1500">
        <v>1</v>
      </c>
      <c r="BF1500">
        <v>1.1499999999999999</v>
      </c>
      <c r="BG1500">
        <v>0.85000001999999997</v>
      </c>
      <c r="BP1500" s="60">
        <v>41639</v>
      </c>
      <c r="BQ1500">
        <v>21292992</v>
      </c>
      <c r="BR1500">
        <v>25320136</v>
      </c>
      <c r="BS1500">
        <v>0.84099995999999999</v>
      </c>
      <c r="BT1500">
        <v>4027144.5</v>
      </c>
      <c r="BV1500">
        <v>5142000</v>
      </c>
      <c r="BW1500">
        <v>681469.25</v>
      </c>
      <c r="BX1500">
        <v>1</v>
      </c>
      <c r="BY1500">
        <v>0</v>
      </c>
      <c r="BZ1500">
        <v>0</v>
      </c>
      <c r="CA1500">
        <v>0</v>
      </c>
      <c r="CC1500">
        <v>9.8599999999999993E-2</v>
      </c>
      <c r="CE1500">
        <v>7.4000000999999996E-2</v>
      </c>
      <c r="CG1500">
        <v>8.2900003E-2</v>
      </c>
      <c r="CJ1500">
        <v>7.1400002000000004E-2</v>
      </c>
      <c r="CS1500">
        <v>0</v>
      </c>
      <c r="CT1500">
        <v>0</v>
      </c>
      <c r="CU1500">
        <v>0</v>
      </c>
      <c r="CV1500">
        <v>0.45500001000000001</v>
      </c>
      <c r="CW1500">
        <v>0.24600000999999999</v>
      </c>
      <c r="CX1500">
        <v>0.20899999</v>
      </c>
      <c r="CY1500">
        <v>0.433</v>
      </c>
      <c r="CZ1500">
        <v>0.39300001000000001</v>
      </c>
      <c r="DA1500">
        <v>0</v>
      </c>
      <c r="DB1500">
        <v>3.2000002E-2</v>
      </c>
      <c r="DC1500">
        <v>7.9999998000000003E-2</v>
      </c>
      <c r="DD1500">
        <v>0</v>
      </c>
      <c r="DE1500">
        <v>0</v>
      </c>
      <c r="DF1500">
        <v>2015</v>
      </c>
      <c r="DG1500">
        <v>0.14440401999999999</v>
      </c>
      <c r="DH1500">
        <v>6.6104031999999993E-2</v>
      </c>
      <c r="DI1500">
        <v>7.8299998999999995E-2</v>
      </c>
      <c r="DJ1500">
        <v>0.12970001</v>
      </c>
      <c r="DK1500">
        <v>0.19580402999999999</v>
      </c>
      <c r="DR1500">
        <v>1</v>
      </c>
      <c r="DS1500">
        <v>1</v>
      </c>
      <c r="DT1500">
        <v>0</v>
      </c>
      <c r="DU1500">
        <v>0</v>
      </c>
      <c r="DV1500">
        <v>102870</v>
      </c>
      <c r="DZ1500">
        <v>49.985419999999998</v>
      </c>
      <c r="EA1500">
        <v>42578</v>
      </c>
      <c r="EC1500">
        <v>49969</v>
      </c>
      <c r="EF1500">
        <v>18.941673000000002</v>
      </c>
      <c r="EG1500">
        <v>49969</v>
      </c>
      <c r="ES1500">
        <v>0</v>
      </c>
      <c r="EV1500">
        <v>195417</v>
      </c>
      <c r="EW1500">
        <v>1</v>
      </c>
      <c r="EX1500">
        <v>1</v>
      </c>
      <c r="FB1500">
        <v>9860822</v>
      </c>
      <c r="FN1500">
        <v>-353.29599999999999</v>
      </c>
      <c r="FO1500">
        <v>1853.8489999999999</v>
      </c>
      <c r="FP1500">
        <v>339906.94</v>
      </c>
      <c r="FQ1500">
        <v>681469.25</v>
      </c>
      <c r="FW1500">
        <v>1021376.1</v>
      </c>
      <c r="FX1500">
        <v>1681646</v>
      </c>
      <c r="FZ1500">
        <v>305366.69</v>
      </c>
      <c r="GB1500">
        <v>305366.69</v>
      </c>
      <c r="GL1500">
        <v>-15980.128000000001</v>
      </c>
      <c r="GM1500">
        <v>2506.5500000000002</v>
      </c>
      <c r="GN1500">
        <v>-504.54001</v>
      </c>
      <c r="GO1500">
        <v>-151.244</v>
      </c>
      <c r="GP1500">
        <v>17.960999999999999</v>
      </c>
      <c r="GQ1500">
        <v>2996282.5</v>
      </c>
      <c r="GR1500">
        <v>-946496.5</v>
      </c>
      <c r="GS1500">
        <v>-794458.69</v>
      </c>
      <c r="GT1500">
        <v>-16469.148000000001</v>
      </c>
      <c r="GY1500">
        <v>-135568.70000000001</v>
      </c>
      <c r="HA1500">
        <v>-57727.675999999999</v>
      </c>
      <c r="HB1500">
        <v>-12821.721</v>
      </c>
      <c r="HD1500">
        <v>-1202.0649000000001</v>
      </c>
      <c r="HE1500">
        <v>-1018248</v>
      </c>
      <c r="HG1500">
        <v>22468634</v>
      </c>
    </row>
    <row r="1501" spans="1:215" x14ac:dyDescent="0.25">
      <c r="A1501">
        <v>107</v>
      </c>
      <c r="B1501" t="s">
        <v>1252</v>
      </c>
      <c r="C1501">
        <v>2014</v>
      </c>
      <c r="F1501">
        <v>1947</v>
      </c>
      <c r="G1501">
        <v>0</v>
      </c>
      <c r="I1501">
        <v>0</v>
      </c>
      <c r="J1501" t="s">
        <v>710</v>
      </c>
      <c r="K1501" t="s">
        <v>711</v>
      </c>
      <c r="L1501" t="s">
        <v>711</v>
      </c>
      <c r="M1501">
        <v>5</v>
      </c>
      <c r="N1501" t="s">
        <v>721</v>
      </c>
      <c r="O1501">
        <v>1</v>
      </c>
      <c r="P1501" t="s">
        <v>616</v>
      </c>
      <c r="Q1501" t="s">
        <v>617</v>
      </c>
      <c r="R1501">
        <v>2</v>
      </c>
      <c r="S1501">
        <v>0</v>
      </c>
      <c r="T1501" s="60">
        <v>42004</v>
      </c>
      <c r="U1501" s="60">
        <v>42004</v>
      </c>
      <c r="BY1501">
        <v>0</v>
      </c>
      <c r="BZ1501">
        <v>0</v>
      </c>
      <c r="CA1501">
        <v>0</v>
      </c>
      <c r="CS1501">
        <v>0</v>
      </c>
      <c r="CT1501">
        <v>0</v>
      </c>
      <c r="CU1501">
        <v>0</v>
      </c>
      <c r="CV1501">
        <v>0</v>
      </c>
      <c r="CW1501">
        <v>0</v>
      </c>
      <c r="CX1501">
        <v>0</v>
      </c>
      <c r="CY1501">
        <v>0</v>
      </c>
      <c r="CZ1501">
        <v>0</v>
      </c>
      <c r="DA1501">
        <v>0</v>
      </c>
      <c r="DB1501">
        <v>0</v>
      </c>
      <c r="DC1501">
        <v>0</v>
      </c>
      <c r="DD1501">
        <v>0</v>
      </c>
      <c r="DE1501">
        <v>0</v>
      </c>
      <c r="DR1501">
        <v>0</v>
      </c>
      <c r="DS1501">
        <v>0</v>
      </c>
      <c r="DT1501">
        <v>0</v>
      </c>
      <c r="DU1501">
        <v>0</v>
      </c>
      <c r="EW1501">
        <v>0</v>
      </c>
      <c r="EX1501">
        <v>0</v>
      </c>
    </row>
    <row r="1502" spans="1:215" x14ac:dyDescent="0.25">
      <c r="A1502">
        <v>108</v>
      </c>
      <c r="B1502" t="s">
        <v>1256</v>
      </c>
      <c r="C1502">
        <v>2001</v>
      </c>
      <c r="E1502" t="s">
        <v>1257</v>
      </c>
      <c r="F1502">
        <v>1937</v>
      </c>
      <c r="G1502">
        <v>0</v>
      </c>
      <c r="I1502">
        <v>0</v>
      </c>
      <c r="J1502" t="s">
        <v>710</v>
      </c>
      <c r="K1502" t="s">
        <v>711</v>
      </c>
      <c r="L1502" t="s">
        <v>711</v>
      </c>
      <c r="M1502">
        <v>2</v>
      </c>
      <c r="N1502" t="s">
        <v>625</v>
      </c>
      <c r="O1502">
        <v>0</v>
      </c>
      <c r="P1502" t="s">
        <v>633</v>
      </c>
      <c r="Q1502" t="s">
        <v>626</v>
      </c>
      <c r="R1502">
        <v>2</v>
      </c>
      <c r="S1502">
        <v>1</v>
      </c>
      <c r="T1502" s="60">
        <v>37134</v>
      </c>
      <c r="U1502" s="60">
        <v>37134</v>
      </c>
      <c r="V1502" s="60">
        <v>37134</v>
      </c>
      <c r="W1502" t="s">
        <v>201</v>
      </c>
      <c r="X1502" t="s">
        <v>714</v>
      </c>
      <c r="Y1502" t="s">
        <v>619</v>
      </c>
      <c r="Z1502">
        <v>2.9999998999999999E-2</v>
      </c>
      <c r="AA1502">
        <v>7.9999998000000003E-2</v>
      </c>
      <c r="AB1502">
        <v>1</v>
      </c>
      <c r="AC1502">
        <v>0</v>
      </c>
      <c r="AD1502">
        <v>5</v>
      </c>
      <c r="AE1502">
        <v>1</v>
      </c>
      <c r="AF1502">
        <v>1</v>
      </c>
      <c r="AG1502">
        <v>100</v>
      </c>
      <c r="BP1502" s="60">
        <v>37134</v>
      </c>
      <c r="BQ1502">
        <v>86352000</v>
      </c>
      <c r="BR1502">
        <v>84217000</v>
      </c>
      <c r="BS1502">
        <v>1.0249999999999999</v>
      </c>
      <c r="BT1502">
        <v>-2135000</v>
      </c>
      <c r="BV1502">
        <v>23365000</v>
      </c>
      <c r="BW1502">
        <v>1279040</v>
      </c>
      <c r="BX1502">
        <v>1</v>
      </c>
      <c r="BY1502">
        <v>0</v>
      </c>
      <c r="BZ1502">
        <v>0</v>
      </c>
      <c r="CA1502">
        <v>0</v>
      </c>
      <c r="CC1502">
        <v>-5.0000001000000002E-2</v>
      </c>
      <c r="CE1502">
        <v>4.6999998000000001E-2</v>
      </c>
      <c r="CG1502">
        <v>0.11</v>
      </c>
      <c r="CJ1502">
        <v>0.11799999999999999</v>
      </c>
      <c r="CS1502">
        <v>0</v>
      </c>
      <c r="CT1502">
        <v>0</v>
      </c>
      <c r="CU1502">
        <v>0</v>
      </c>
      <c r="CV1502">
        <v>0.63700002</v>
      </c>
      <c r="CW1502">
        <v>0.51800000999999996</v>
      </c>
      <c r="CX1502">
        <v>0.11899999999999999</v>
      </c>
      <c r="CY1502">
        <v>0.34099998999999998</v>
      </c>
      <c r="CZ1502">
        <v>0</v>
      </c>
      <c r="DA1502">
        <v>0</v>
      </c>
      <c r="DB1502">
        <v>7.0000000000000001E-3</v>
      </c>
      <c r="DC1502">
        <v>4.0000000000000001E-3</v>
      </c>
      <c r="DD1502">
        <v>1.0999999999999999E-2</v>
      </c>
      <c r="DE1502">
        <v>0</v>
      </c>
      <c r="DF1502">
        <v>2002</v>
      </c>
      <c r="DG1502">
        <v>0.1268</v>
      </c>
      <c r="DH1502">
        <v>6.4000003E-2</v>
      </c>
      <c r="DI1502">
        <v>6.2800005000000006E-2</v>
      </c>
      <c r="DJ1502">
        <v>5.9999998999999998E-2</v>
      </c>
      <c r="DK1502">
        <v>0.124</v>
      </c>
      <c r="DR1502">
        <v>0</v>
      </c>
      <c r="DS1502">
        <v>0</v>
      </c>
      <c r="DT1502">
        <v>0</v>
      </c>
      <c r="DU1502">
        <v>0</v>
      </c>
      <c r="DV1502">
        <v>797339</v>
      </c>
      <c r="DW1502">
        <v>23364660</v>
      </c>
      <c r="DZ1502">
        <v>29.302999</v>
      </c>
      <c r="EA1502">
        <v>7983</v>
      </c>
      <c r="EB1502">
        <v>11971</v>
      </c>
      <c r="EC1502">
        <v>188882</v>
      </c>
      <c r="EF1502">
        <v>19.319557</v>
      </c>
      <c r="EG1502">
        <v>172420</v>
      </c>
      <c r="EN1502">
        <v>7806</v>
      </c>
      <c r="EP1502">
        <v>8656</v>
      </c>
      <c r="ES1502">
        <v>0</v>
      </c>
      <c r="EV1502">
        <v>1006175</v>
      </c>
      <c r="EW1502">
        <v>0</v>
      </c>
      <c r="EX1502">
        <v>1</v>
      </c>
      <c r="FN1502">
        <v>-9510.7029999999995</v>
      </c>
      <c r="FP1502">
        <v>1364689.4</v>
      </c>
      <c r="FQ1502">
        <v>136247.88</v>
      </c>
      <c r="FR1502">
        <v>1142792.1000000001</v>
      </c>
      <c r="FW1502">
        <v>2643729.2999999998</v>
      </c>
      <c r="FX1502">
        <v>-12070531</v>
      </c>
      <c r="FZ1502">
        <v>1944122.4</v>
      </c>
      <c r="GA1502">
        <v>722508.31</v>
      </c>
      <c r="GB1502">
        <v>2666630.7999999998</v>
      </c>
      <c r="GG1502">
        <v>1484.864</v>
      </c>
      <c r="GL1502">
        <v>-11852.877</v>
      </c>
      <c r="GM1502">
        <v>623318.38</v>
      </c>
      <c r="GN1502">
        <v>-577854.43999999994</v>
      </c>
      <c r="GO1502">
        <v>-568343.75</v>
      </c>
      <c r="GP1502">
        <v>70741.289000000004</v>
      </c>
      <c r="GQ1502">
        <v>-6654333.5</v>
      </c>
      <c r="GR1502">
        <v>-3649116.8</v>
      </c>
      <c r="GS1502">
        <v>-3648760.3</v>
      </c>
      <c r="GZ1502">
        <v>-356.31601000000001</v>
      </c>
      <c r="HA1502">
        <v>-214434.8</v>
      </c>
      <c r="HB1502">
        <v>-20795.129000000001</v>
      </c>
      <c r="HD1502">
        <v>-20663.195</v>
      </c>
      <c r="HE1502">
        <v>-3905009.8</v>
      </c>
      <c r="HG1502">
        <v>79426768</v>
      </c>
    </row>
    <row r="1503" spans="1:215" x14ac:dyDescent="0.25">
      <c r="A1503">
        <v>108</v>
      </c>
      <c r="B1503" t="s">
        <v>1256</v>
      </c>
      <c r="C1503">
        <v>2002</v>
      </c>
      <c r="E1503" t="s">
        <v>1257</v>
      </c>
      <c r="F1503">
        <v>1937</v>
      </c>
      <c r="G1503">
        <v>0</v>
      </c>
      <c r="I1503">
        <v>0</v>
      </c>
      <c r="J1503" t="s">
        <v>710</v>
      </c>
      <c r="K1503" t="s">
        <v>711</v>
      </c>
      <c r="L1503" t="s">
        <v>711</v>
      </c>
      <c r="M1503">
        <v>2</v>
      </c>
      <c r="N1503" t="s">
        <v>625</v>
      </c>
      <c r="O1503">
        <v>0</v>
      </c>
      <c r="P1503" t="s">
        <v>633</v>
      </c>
      <c r="Q1503" t="s">
        <v>626</v>
      </c>
      <c r="R1503">
        <v>2</v>
      </c>
      <c r="S1503">
        <v>1</v>
      </c>
      <c r="T1503" s="60">
        <v>37499</v>
      </c>
      <c r="U1503" s="60">
        <v>37499</v>
      </c>
      <c r="V1503" s="60">
        <v>37499</v>
      </c>
      <c r="W1503" t="s">
        <v>201</v>
      </c>
      <c r="X1503" t="s">
        <v>714</v>
      </c>
      <c r="Y1503" t="s">
        <v>619</v>
      </c>
      <c r="Z1503">
        <v>2.9999998999999999E-2</v>
      </c>
      <c r="AA1503">
        <v>7.9999998000000003E-2</v>
      </c>
      <c r="AB1503">
        <v>1</v>
      </c>
      <c r="AC1503">
        <v>0</v>
      </c>
      <c r="AD1503">
        <v>5</v>
      </c>
      <c r="AE1503">
        <v>1</v>
      </c>
      <c r="AF1503">
        <v>1</v>
      </c>
      <c r="AG1503">
        <v>100</v>
      </c>
      <c r="BP1503" s="60">
        <v>37499</v>
      </c>
      <c r="BQ1503">
        <v>86035000</v>
      </c>
      <c r="BR1503">
        <v>89322000</v>
      </c>
      <c r="BS1503">
        <v>0.96300006000000005</v>
      </c>
      <c r="BT1503">
        <v>3287000</v>
      </c>
      <c r="BV1503">
        <v>24818000</v>
      </c>
      <c r="BW1503">
        <v>1291087.1000000001</v>
      </c>
      <c r="BX1503">
        <v>1.05</v>
      </c>
      <c r="BY1503">
        <v>0</v>
      </c>
      <c r="BZ1503">
        <v>0</v>
      </c>
      <c r="CA1503">
        <v>0</v>
      </c>
      <c r="CC1503">
        <v>-6.4000003E-2</v>
      </c>
      <c r="CE1503">
        <v>-1.4E-2</v>
      </c>
      <c r="CG1503">
        <v>5.5E-2</v>
      </c>
      <c r="CJ1503">
        <v>9.6000001000000001E-2</v>
      </c>
      <c r="CS1503">
        <v>0</v>
      </c>
      <c r="CT1503">
        <v>0</v>
      </c>
      <c r="CU1503">
        <v>0</v>
      </c>
      <c r="CV1503">
        <v>0.66600000999999998</v>
      </c>
      <c r="CW1503">
        <v>0.53700000000000003</v>
      </c>
      <c r="CX1503">
        <v>0.12899999000000001</v>
      </c>
      <c r="CY1503">
        <v>0.31</v>
      </c>
      <c r="CZ1503">
        <v>0</v>
      </c>
      <c r="DA1503">
        <v>0</v>
      </c>
      <c r="DB1503">
        <v>6.0000000000000001E-3</v>
      </c>
      <c r="DC1503">
        <v>2E-3</v>
      </c>
      <c r="DD1503">
        <v>1.6000001E-2</v>
      </c>
      <c r="DE1503">
        <v>0</v>
      </c>
      <c r="DF1503">
        <v>2003</v>
      </c>
      <c r="DG1503">
        <v>0.12670000000000001</v>
      </c>
      <c r="DH1503">
        <v>6.4000003E-2</v>
      </c>
      <c r="DI1503">
        <v>6.2700003000000004E-2</v>
      </c>
      <c r="DJ1503">
        <v>7.1500003000000006E-2</v>
      </c>
      <c r="DK1503">
        <v>0.13550000000000001</v>
      </c>
      <c r="DR1503">
        <v>0</v>
      </c>
      <c r="DS1503">
        <v>0</v>
      </c>
      <c r="DT1503">
        <v>0</v>
      </c>
      <c r="DU1503">
        <v>0</v>
      </c>
      <c r="DV1503">
        <v>745923</v>
      </c>
      <c r="DW1503">
        <v>24818416</v>
      </c>
      <c r="DZ1503">
        <v>33.271999000000001</v>
      </c>
      <c r="EA1503">
        <v>38554</v>
      </c>
      <c r="EB1503">
        <v>62168</v>
      </c>
      <c r="EC1503">
        <v>201441</v>
      </c>
      <c r="EF1503">
        <v>21.569326</v>
      </c>
      <c r="EG1503">
        <v>184807</v>
      </c>
      <c r="EN1503">
        <v>7858</v>
      </c>
      <c r="EP1503">
        <v>8776</v>
      </c>
      <c r="ES1503">
        <v>0</v>
      </c>
      <c r="EV1503">
        <v>1048086</v>
      </c>
      <c r="EW1503">
        <v>0</v>
      </c>
      <c r="EX1503">
        <v>1</v>
      </c>
      <c r="FB1503">
        <v>37937548</v>
      </c>
      <c r="FN1503">
        <v>-9375.6689999999999</v>
      </c>
      <c r="FP1503">
        <v>1450311.5</v>
      </c>
      <c r="FQ1503">
        <v>157781.53</v>
      </c>
      <c r="FR1503">
        <v>1201257.6000000001</v>
      </c>
      <c r="FW1503">
        <v>2809350.8</v>
      </c>
      <c r="FX1503">
        <v>-8477881</v>
      </c>
      <c r="FZ1503">
        <v>1580458.3</v>
      </c>
      <c r="GA1503">
        <v>790900.38</v>
      </c>
      <c r="GB1503">
        <v>2371358.7999999998</v>
      </c>
      <c r="GG1503">
        <v>532.09900000000005</v>
      </c>
      <c r="GL1503">
        <v>-12921.671</v>
      </c>
      <c r="GM1503">
        <v>221743.81</v>
      </c>
      <c r="GN1503">
        <v>-177167.69</v>
      </c>
      <c r="GO1503">
        <v>-167792.02</v>
      </c>
      <c r="GP1503">
        <v>114171.27</v>
      </c>
      <c r="GQ1503">
        <v>-3150813.5</v>
      </c>
      <c r="GR1503">
        <v>-4344946.5</v>
      </c>
      <c r="GS1503">
        <v>-4344255.5</v>
      </c>
      <c r="GZ1503">
        <v>-690.73499000000004</v>
      </c>
      <c r="HA1503">
        <v>-186421.06</v>
      </c>
      <c r="HB1503">
        <v>-24597.361000000001</v>
      </c>
      <c r="HD1503">
        <v>-24183.51</v>
      </c>
      <c r="HE1503">
        <v>-4580148.5</v>
      </c>
      <c r="HG1503">
        <v>71695800</v>
      </c>
    </row>
    <row r="1504" spans="1:215" x14ac:dyDescent="0.25">
      <c r="A1504">
        <v>108</v>
      </c>
      <c r="B1504" t="s">
        <v>1256</v>
      </c>
      <c r="C1504">
        <v>2003</v>
      </c>
      <c r="E1504" t="s">
        <v>1257</v>
      </c>
      <c r="F1504">
        <v>1937</v>
      </c>
      <c r="G1504">
        <v>0</v>
      </c>
      <c r="I1504">
        <v>0</v>
      </c>
      <c r="J1504" t="s">
        <v>710</v>
      </c>
      <c r="K1504" t="s">
        <v>711</v>
      </c>
      <c r="L1504" t="s">
        <v>711</v>
      </c>
      <c r="M1504">
        <v>2</v>
      </c>
      <c r="N1504" t="s">
        <v>625</v>
      </c>
      <c r="O1504">
        <v>0</v>
      </c>
      <c r="P1504" t="s">
        <v>633</v>
      </c>
      <c r="Q1504" t="s">
        <v>626</v>
      </c>
      <c r="R1504">
        <v>2</v>
      </c>
      <c r="S1504">
        <v>1</v>
      </c>
      <c r="T1504" s="60">
        <v>37864</v>
      </c>
      <c r="U1504" s="60">
        <v>37864</v>
      </c>
      <c r="V1504" s="60">
        <v>37864</v>
      </c>
      <c r="W1504" t="s">
        <v>201</v>
      </c>
      <c r="X1504" t="s">
        <v>714</v>
      </c>
      <c r="Y1504" t="s">
        <v>619</v>
      </c>
      <c r="Z1504">
        <v>2.9999998999999999E-2</v>
      </c>
      <c r="AA1504">
        <v>7.9999998000000003E-2</v>
      </c>
      <c r="AB1504">
        <v>1</v>
      </c>
      <c r="AC1504">
        <v>0</v>
      </c>
      <c r="AD1504">
        <v>5</v>
      </c>
      <c r="AE1504">
        <v>1</v>
      </c>
      <c r="AF1504">
        <v>1</v>
      </c>
      <c r="AG1504">
        <v>100</v>
      </c>
      <c r="BK1504">
        <v>2.9999998999999999E-2</v>
      </c>
      <c r="BO1504">
        <v>3.9999999000000001E-2</v>
      </c>
      <c r="BP1504" s="60">
        <v>37864</v>
      </c>
      <c r="BQ1504">
        <v>89033000</v>
      </c>
      <c r="BR1504">
        <v>94263000</v>
      </c>
      <c r="BS1504">
        <v>0.94499999000000001</v>
      </c>
      <c r="BT1504">
        <v>5230000</v>
      </c>
      <c r="BV1504">
        <v>25767000</v>
      </c>
      <c r="BW1504">
        <v>1694081</v>
      </c>
      <c r="BX1504">
        <v>0.83999997000000004</v>
      </c>
      <c r="BY1504">
        <v>0</v>
      </c>
      <c r="BZ1504">
        <v>0</v>
      </c>
      <c r="CA1504">
        <v>0</v>
      </c>
      <c r="CC1504">
        <v>4.6999998000000001E-2</v>
      </c>
      <c r="CE1504">
        <v>-2.4E-2</v>
      </c>
      <c r="CG1504">
        <v>2.4E-2</v>
      </c>
      <c r="CJ1504">
        <v>8.6000003000000005E-2</v>
      </c>
      <c r="CS1504">
        <v>0</v>
      </c>
      <c r="CT1504">
        <v>0</v>
      </c>
      <c r="CU1504">
        <v>0</v>
      </c>
      <c r="CV1504">
        <v>0.68800002000000005</v>
      </c>
      <c r="CW1504">
        <v>0.55199999</v>
      </c>
      <c r="CX1504">
        <v>0.13600001</v>
      </c>
      <c r="CY1504">
        <v>0.27800000000000002</v>
      </c>
      <c r="CZ1504">
        <v>0</v>
      </c>
      <c r="DA1504">
        <v>0</v>
      </c>
      <c r="DB1504">
        <v>5.0000000000000001E-3</v>
      </c>
      <c r="DC1504">
        <v>8.9999999999999993E-3</v>
      </c>
      <c r="DD1504">
        <v>0.02</v>
      </c>
      <c r="DE1504">
        <v>0</v>
      </c>
      <c r="DF1504">
        <v>2004</v>
      </c>
      <c r="DG1504">
        <v>0.1246</v>
      </c>
      <c r="DH1504">
        <v>6.4000003E-2</v>
      </c>
      <c r="DI1504">
        <v>6.0599998000000002E-2</v>
      </c>
      <c r="DJ1504">
        <v>7.3899998999999994E-2</v>
      </c>
      <c r="DK1504">
        <v>0.13789999</v>
      </c>
      <c r="DR1504">
        <v>0</v>
      </c>
      <c r="DS1504">
        <v>0</v>
      </c>
      <c r="DT1504">
        <v>0</v>
      </c>
      <c r="DU1504">
        <v>0</v>
      </c>
      <c r="DV1504">
        <v>754715</v>
      </c>
      <c r="DW1504">
        <v>25756162</v>
      </c>
      <c r="DZ1504">
        <v>34.126998999999998</v>
      </c>
      <c r="EA1504">
        <v>47821</v>
      </c>
      <c r="EB1504">
        <v>60755</v>
      </c>
      <c r="EC1504">
        <v>217477</v>
      </c>
      <c r="EF1504">
        <v>21.746103000000002</v>
      </c>
      <c r="EG1504">
        <v>200472</v>
      </c>
      <c r="EN1504">
        <v>8018</v>
      </c>
      <c r="EP1504">
        <v>8987</v>
      </c>
      <c r="ES1504">
        <v>0</v>
      </c>
      <c r="EV1504">
        <v>1080768</v>
      </c>
      <c r="EW1504">
        <v>0</v>
      </c>
      <c r="EX1504">
        <v>1</v>
      </c>
      <c r="FB1504">
        <v>41474984</v>
      </c>
      <c r="FN1504">
        <v>-3957.8110000000001</v>
      </c>
      <c r="FP1504">
        <v>1516801.5</v>
      </c>
      <c r="FQ1504">
        <v>182536.23</v>
      </c>
      <c r="FR1504">
        <v>1239070.3</v>
      </c>
      <c r="FW1504">
        <v>2938408</v>
      </c>
      <c r="FX1504">
        <v>5673389</v>
      </c>
      <c r="FZ1504">
        <v>1224502.5</v>
      </c>
      <c r="GA1504">
        <v>900563.25</v>
      </c>
      <c r="GB1504">
        <v>2125065.7999999998</v>
      </c>
      <c r="GL1504">
        <v>-14604.331</v>
      </c>
      <c r="GM1504">
        <v>108579.17</v>
      </c>
      <c r="GN1504">
        <v>-86151.593999999997</v>
      </c>
      <c r="GO1504">
        <v>-82193.781000000003</v>
      </c>
      <c r="GP1504">
        <v>159912.07999999999</v>
      </c>
      <c r="GQ1504">
        <v>10904598</v>
      </c>
      <c r="GR1504">
        <v>-4729277.5</v>
      </c>
      <c r="GS1504">
        <v>-4728815.5</v>
      </c>
      <c r="GZ1504">
        <v>-461.92498999999998</v>
      </c>
      <c r="HA1504">
        <v>-186082.67</v>
      </c>
      <c r="HB1504">
        <v>-23428.162</v>
      </c>
      <c r="HD1504">
        <v>-28609.870999999999</v>
      </c>
      <c r="HE1504">
        <v>-4967398</v>
      </c>
      <c r="HG1504">
        <v>77633000</v>
      </c>
    </row>
    <row r="1505" spans="1:215" x14ac:dyDescent="0.25">
      <c r="A1505">
        <v>108</v>
      </c>
      <c r="B1505" t="s">
        <v>1256</v>
      </c>
      <c r="C1505">
        <v>2004</v>
      </c>
      <c r="D1505">
        <v>1</v>
      </c>
      <c r="E1505" t="s">
        <v>1257</v>
      </c>
      <c r="F1505">
        <v>1937</v>
      </c>
      <c r="G1505">
        <v>0</v>
      </c>
      <c r="I1505">
        <v>0</v>
      </c>
      <c r="J1505" t="s">
        <v>710</v>
      </c>
      <c r="K1505" t="s">
        <v>711</v>
      </c>
      <c r="L1505" t="s">
        <v>711</v>
      </c>
      <c r="M1505">
        <v>2</v>
      </c>
      <c r="N1505" t="s">
        <v>625</v>
      </c>
      <c r="O1505">
        <v>0</v>
      </c>
      <c r="P1505" t="s">
        <v>633</v>
      </c>
      <c r="Q1505" t="s">
        <v>626</v>
      </c>
      <c r="R1505">
        <v>2</v>
      </c>
      <c r="S1505">
        <v>1</v>
      </c>
      <c r="T1505" s="60">
        <v>38230</v>
      </c>
      <c r="U1505" s="60">
        <v>38230</v>
      </c>
      <c r="V1505" s="60">
        <v>38230</v>
      </c>
      <c r="W1505" t="s">
        <v>201</v>
      </c>
      <c r="X1505" t="s">
        <v>714</v>
      </c>
      <c r="Y1505" t="s">
        <v>619</v>
      </c>
      <c r="Z1505">
        <v>2.9999998999999999E-2</v>
      </c>
      <c r="AA1505">
        <v>7.9999998000000003E-2</v>
      </c>
      <c r="AB1505">
        <v>1</v>
      </c>
      <c r="AC1505">
        <v>0</v>
      </c>
      <c r="AD1505">
        <v>5</v>
      </c>
      <c r="AE1505">
        <v>1</v>
      </c>
      <c r="AF1505">
        <v>1</v>
      </c>
      <c r="AG1505">
        <v>100</v>
      </c>
      <c r="BK1505">
        <v>2.9999998999999999E-2</v>
      </c>
      <c r="BO1505">
        <v>4.2500000000000003E-2</v>
      </c>
      <c r="BP1505" s="60">
        <v>38230</v>
      </c>
      <c r="BQ1505">
        <v>88784000</v>
      </c>
      <c r="BR1505">
        <v>96737000</v>
      </c>
      <c r="BS1505">
        <v>0.91800004000000002</v>
      </c>
      <c r="BT1505">
        <v>7953000</v>
      </c>
      <c r="BV1505">
        <v>25485000</v>
      </c>
      <c r="BW1505">
        <v>1766437.6</v>
      </c>
      <c r="BX1505">
        <v>0.81</v>
      </c>
      <c r="BY1505">
        <v>0</v>
      </c>
      <c r="BZ1505">
        <v>0</v>
      </c>
      <c r="CA1505">
        <v>0</v>
      </c>
      <c r="CC1505">
        <v>0.15700001</v>
      </c>
      <c r="CE1505">
        <v>4.3000001000000003E-2</v>
      </c>
      <c r="CG1505">
        <v>2.9999998999999999E-2</v>
      </c>
      <c r="CJ1505">
        <v>0.10199999999999999</v>
      </c>
      <c r="CS1505">
        <v>0</v>
      </c>
      <c r="CT1505">
        <v>0</v>
      </c>
      <c r="CU1505">
        <v>0</v>
      </c>
      <c r="CV1505">
        <v>0.66199993999999995</v>
      </c>
      <c r="CW1505">
        <v>0.52200000999999996</v>
      </c>
      <c r="CX1505">
        <v>0.14000000000000001</v>
      </c>
      <c r="CY1505">
        <v>0.27300000000000002</v>
      </c>
      <c r="CZ1505">
        <v>0</v>
      </c>
      <c r="DA1505">
        <v>0</v>
      </c>
      <c r="DB1505">
        <v>4.0000000000000001E-3</v>
      </c>
      <c r="DC1505">
        <v>3.5999997999999998E-2</v>
      </c>
      <c r="DD1505">
        <v>2.5000000000000001E-2</v>
      </c>
      <c r="DE1505">
        <v>0</v>
      </c>
      <c r="DF1505">
        <v>2005</v>
      </c>
      <c r="DG1505">
        <v>0.1172</v>
      </c>
      <c r="DH1505">
        <v>6.4000003E-2</v>
      </c>
      <c r="DI1505">
        <v>5.3200003000000003E-2</v>
      </c>
      <c r="DJ1505">
        <v>7.3100000999999998E-2</v>
      </c>
      <c r="DK1505">
        <v>0.1371</v>
      </c>
      <c r="DR1505">
        <v>0</v>
      </c>
      <c r="DS1505">
        <v>0</v>
      </c>
      <c r="DT1505">
        <v>0</v>
      </c>
      <c r="DU1505">
        <v>0</v>
      </c>
      <c r="DV1505">
        <v>729411</v>
      </c>
      <c r="DW1505">
        <v>25484586</v>
      </c>
      <c r="DZ1505">
        <v>34.938999000000003</v>
      </c>
      <c r="EA1505">
        <v>43151</v>
      </c>
      <c r="EB1505">
        <v>72234</v>
      </c>
      <c r="EC1505">
        <v>240627</v>
      </c>
      <c r="EF1505">
        <v>22.667372</v>
      </c>
      <c r="EG1505">
        <v>223125</v>
      </c>
      <c r="EN1505">
        <v>8275</v>
      </c>
      <c r="EP1505">
        <v>9227</v>
      </c>
      <c r="ES1505">
        <v>0</v>
      </c>
      <c r="EV1505">
        <v>1085423</v>
      </c>
      <c r="EW1505">
        <v>0</v>
      </c>
      <c r="EX1505">
        <v>1</v>
      </c>
      <c r="FB1505">
        <v>45796276</v>
      </c>
      <c r="FN1505">
        <v>-4989.37</v>
      </c>
      <c r="FP1505">
        <v>1530276.8</v>
      </c>
      <c r="FQ1505">
        <v>192395.67</v>
      </c>
      <c r="FR1505">
        <v>1241789.1000000001</v>
      </c>
      <c r="FW1505">
        <v>2964461.5</v>
      </c>
      <c r="FX1505">
        <v>7024439</v>
      </c>
      <c r="FZ1505">
        <v>1103782.1000000001</v>
      </c>
      <c r="GA1505">
        <v>1005620.1</v>
      </c>
      <c r="GB1505">
        <v>2109402.2999999998</v>
      </c>
      <c r="GL1505">
        <v>-16252.645</v>
      </c>
      <c r="GM1505">
        <v>139932.95000000001</v>
      </c>
      <c r="GN1505">
        <v>-111662.3</v>
      </c>
      <c r="GO1505">
        <v>-106672.93</v>
      </c>
      <c r="GP1505">
        <v>197346.31</v>
      </c>
      <c r="GQ1505">
        <v>12307667</v>
      </c>
      <c r="GR1505">
        <v>-5454381.5</v>
      </c>
      <c r="GS1505">
        <v>-5453865</v>
      </c>
      <c r="GZ1505">
        <v>-516.52899000000002</v>
      </c>
      <c r="HA1505">
        <v>-220396.7</v>
      </c>
      <c r="HB1505">
        <v>-24841.300999999999</v>
      </c>
      <c r="HD1505">
        <v>-38068.440999999999</v>
      </c>
      <c r="HE1505">
        <v>-5737688</v>
      </c>
      <c r="HG1505">
        <v>84202984</v>
      </c>
    </row>
    <row r="1506" spans="1:215" x14ac:dyDescent="0.25">
      <c r="A1506">
        <v>108</v>
      </c>
      <c r="B1506" t="s">
        <v>1256</v>
      </c>
      <c r="C1506">
        <v>2005</v>
      </c>
      <c r="D1506">
        <v>1</v>
      </c>
      <c r="E1506" t="s">
        <v>1257</v>
      </c>
      <c r="F1506">
        <v>1937</v>
      </c>
      <c r="G1506">
        <v>0</v>
      </c>
      <c r="I1506">
        <v>0</v>
      </c>
      <c r="J1506" t="s">
        <v>710</v>
      </c>
      <c r="K1506" t="s">
        <v>711</v>
      </c>
      <c r="L1506" t="s">
        <v>711</v>
      </c>
      <c r="M1506">
        <v>2</v>
      </c>
      <c r="N1506" t="s">
        <v>625</v>
      </c>
      <c r="O1506">
        <v>0</v>
      </c>
      <c r="P1506" t="s">
        <v>633</v>
      </c>
      <c r="Q1506" t="s">
        <v>626</v>
      </c>
      <c r="R1506">
        <v>2</v>
      </c>
      <c r="S1506">
        <v>1</v>
      </c>
      <c r="T1506" s="60">
        <v>38595</v>
      </c>
      <c r="U1506" s="60">
        <v>38595</v>
      </c>
      <c r="V1506" s="60">
        <v>38595</v>
      </c>
      <c r="W1506" t="s">
        <v>201</v>
      </c>
      <c r="X1506" t="s">
        <v>714</v>
      </c>
      <c r="Y1506" t="s">
        <v>619</v>
      </c>
      <c r="Z1506">
        <v>2.9999998999999999E-2</v>
      </c>
      <c r="AA1506">
        <v>7.9999998000000003E-2</v>
      </c>
      <c r="AB1506">
        <v>1</v>
      </c>
      <c r="AC1506">
        <v>0</v>
      </c>
      <c r="AD1506">
        <v>5</v>
      </c>
      <c r="AE1506">
        <v>1</v>
      </c>
      <c r="AF1506">
        <v>1</v>
      </c>
      <c r="AG1506">
        <v>30</v>
      </c>
      <c r="BK1506">
        <v>2.9999998999999999E-2</v>
      </c>
      <c r="BO1506">
        <v>4.2500000000000003E-2</v>
      </c>
      <c r="BP1506" s="60">
        <v>38595</v>
      </c>
      <c r="BQ1506">
        <v>89299000</v>
      </c>
      <c r="BR1506">
        <v>102495000</v>
      </c>
      <c r="BS1506">
        <v>0.87099998999999995</v>
      </c>
      <c r="BT1506">
        <v>13196000</v>
      </c>
      <c r="BV1506">
        <v>25957000</v>
      </c>
      <c r="BW1506">
        <v>1801708.6</v>
      </c>
      <c r="BX1506">
        <v>0.81999999000000001</v>
      </c>
      <c r="BY1506">
        <v>0</v>
      </c>
      <c r="BZ1506">
        <v>0</v>
      </c>
      <c r="CA1506">
        <v>0</v>
      </c>
      <c r="CC1506">
        <v>9.4999999000000002E-2</v>
      </c>
      <c r="CE1506">
        <v>9.8999999000000005E-2</v>
      </c>
      <c r="CG1506">
        <v>3.4000002000000001E-2</v>
      </c>
      <c r="CJ1506">
        <v>9.1999999999999998E-2</v>
      </c>
      <c r="CS1506">
        <v>0</v>
      </c>
      <c r="CT1506">
        <v>0</v>
      </c>
      <c r="CU1506">
        <v>0</v>
      </c>
      <c r="CV1506">
        <v>0.68099999</v>
      </c>
      <c r="CW1506">
        <v>0.53099996000000005</v>
      </c>
      <c r="CX1506">
        <v>0.15000000999999999</v>
      </c>
      <c r="CY1506">
        <v>0.26499999000000002</v>
      </c>
      <c r="CZ1506">
        <v>0</v>
      </c>
      <c r="DA1506">
        <v>0</v>
      </c>
      <c r="DB1506">
        <v>1E-3</v>
      </c>
      <c r="DC1506">
        <v>2.1000000000000001E-2</v>
      </c>
      <c r="DD1506">
        <v>3.1999998000000002E-2</v>
      </c>
      <c r="DE1506">
        <v>0</v>
      </c>
      <c r="DF1506">
        <v>2006</v>
      </c>
      <c r="DG1506">
        <v>0.10399999</v>
      </c>
      <c r="DH1506">
        <v>6.4000003E-2</v>
      </c>
      <c r="DI1506">
        <v>3.9999999000000001E-2</v>
      </c>
      <c r="DJ1506">
        <v>7.1900003000000004E-2</v>
      </c>
      <c r="DK1506">
        <v>0.13590000999999999</v>
      </c>
      <c r="DR1506">
        <v>0</v>
      </c>
      <c r="DS1506">
        <v>0</v>
      </c>
      <c r="DT1506">
        <v>0</v>
      </c>
      <c r="DU1506">
        <v>0</v>
      </c>
      <c r="DV1506">
        <v>715495</v>
      </c>
      <c r="DW1506">
        <v>25956806</v>
      </c>
      <c r="DZ1506">
        <v>36.278111000000003</v>
      </c>
      <c r="EA1506">
        <v>45073</v>
      </c>
      <c r="EB1506">
        <v>106157</v>
      </c>
      <c r="EC1506">
        <v>248509</v>
      </c>
      <c r="EF1506">
        <v>21.67972</v>
      </c>
      <c r="EG1506">
        <v>230740</v>
      </c>
      <c r="EN1506">
        <v>8327</v>
      </c>
      <c r="EP1506">
        <v>9442</v>
      </c>
      <c r="ES1506">
        <v>0</v>
      </c>
      <c r="EV1506">
        <v>1115234</v>
      </c>
      <c r="EW1506">
        <v>1</v>
      </c>
      <c r="EX1506">
        <v>1</v>
      </c>
      <c r="FB1506">
        <v>47410428</v>
      </c>
      <c r="FN1506">
        <v>-5815.6170000000002</v>
      </c>
      <c r="FP1506">
        <v>1578339.5</v>
      </c>
      <c r="FQ1506">
        <v>221158.94</v>
      </c>
      <c r="FR1506">
        <v>1257671.8</v>
      </c>
      <c r="FW1506">
        <v>3057170</v>
      </c>
      <c r="FX1506">
        <v>9607205</v>
      </c>
      <c r="FZ1506">
        <v>1056392</v>
      </c>
      <c r="GA1506">
        <v>1273580.6000000001</v>
      </c>
      <c r="GB1506">
        <v>2329972.7999999998</v>
      </c>
      <c r="GL1506">
        <v>-17394.918000000001</v>
      </c>
      <c r="GM1506">
        <v>317892.46999999997</v>
      </c>
      <c r="GN1506">
        <v>-284851.06</v>
      </c>
      <c r="GO1506">
        <v>-279035.44</v>
      </c>
      <c r="GP1506">
        <v>150941.84</v>
      </c>
      <c r="GQ1506">
        <v>15160937</v>
      </c>
      <c r="GR1506">
        <v>-5387605.5</v>
      </c>
      <c r="GS1506">
        <v>-5386679</v>
      </c>
      <c r="GZ1506">
        <v>-926.18700999999999</v>
      </c>
      <c r="HA1506">
        <v>-243382.02</v>
      </c>
      <c r="HB1506">
        <v>-25114.717000000001</v>
      </c>
      <c r="HE1506">
        <v>-5656102</v>
      </c>
      <c r="HG1506">
        <v>93707816</v>
      </c>
    </row>
    <row r="1507" spans="1:215" x14ac:dyDescent="0.25">
      <c r="A1507">
        <v>108</v>
      </c>
      <c r="B1507" t="s">
        <v>1256</v>
      </c>
      <c r="C1507">
        <v>2006</v>
      </c>
      <c r="D1507">
        <v>1</v>
      </c>
      <c r="E1507" t="s">
        <v>1257</v>
      </c>
      <c r="F1507">
        <v>1937</v>
      </c>
      <c r="G1507">
        <v>0</v>
      </c>
      <c r="I1507">
        <v>0</v>
      </c>
      <c r="J1507" t="s">
        <v>710</v>
      </c>
      <c r="K1507" t="s">
        <v>711</v>
      </c>
      <c r="L1507" t="s">
        <v>711</v>
      </c>
      <c r="M1507">
        <v>2</v>
      </c>
      <c r="N1507" t="s">
        <v>625</v>
      </c>
      <c r="O1507">
        <v>0</v>
      </c>
      <c r="P1507" t="s">
        <v>633</v>
      </c>
      <c r="Q1507" t="s">
        <v>626</v>
      </c>
      <c r="R1507">
        <v>2</v>
      </c>
      <c r="S1507">
        <v>1</v>
      </c>
      <c r="T1507" s="60">
        <v>38960</v>
      </c>
      <c r="U1507" s="60">
        <v>38960</v>
      </c>
      <c r="V1507" s="60">
        <v>38960</v>
      </c>
      <c r="W1507" t="s">
        <v>201</v>
      </c>
      <c r="X1507" t="s">
        <v>714</v>
      </c>
      <c r="Y1507" t="s">
        <v>619</v>
      </c>
      <c r="Z1507">
        <v>2.9999998999999999E-2</v>
      </c>
      <c r="AA1507">
        <v>7.9999998000000003E-2</v>
      </c>
      <c r="AB1507">
        <v>1</v>
      </c>
      <c r="AC1507">
        <v>0</v>
      </c>
      <c r="AD1507">
        <v>5</v>
      </c>
      <c r="AE1507">
        <v>1</v>
      </c>
      <c r="AF1507">
        <v>1</v>
      </c>
      <c r="AG1507">
        <v>30</v>
      </c>
      <c r="BK1507">
        <v>2.9999998999999999E-2</v>
      </c>
      <c r="BO1507">
        <v>4.2500000000000003E-2</v>
      </c>
      <c r="BP1507" s="60">
        <v>38960</v>
      </c>
      <c r="BQ1507">
        <v>94218000</v>
      </c>
      <c r="BR1507">
        <v>107911000</v>
      </c>
      <c r="BS1507">
        <v>0.87300003000000004</v>
      </c>
      <c r="BT1507">
        <v>13694000</v>
      </c>
      <c r="BV1507">
        <v>28397000</v>
      </c>
      <c r="BW1507">
        <v>1912840.4</v>
      </c>
      <c r="BX1507">
        <v>0.82999997999999997</v>
      </c>
      <c r="BY1507">
        <v>0</v>
      </c>
      <c r="BZ1507">
        <v>0</v>
      </c>
      <c r="CA1507">
        <v>0</v>
      </c>
      <c r="CC1507">
        <v>0.10399999</v>
      </c>
      <c r="CE1507">
        <v>0.11799999999999999</v>
      </c>
      <c r="CG1507">
        <v>6.4999998000000003E-2</v>
      </c>
      <c r="CJ1507">
        <v>8.6999996999999996E-2</v>
      </c>
      <c r="CS1507">
        <v>0</v>
      </c>
      <c r="CT1507">
        <v>0</v>
      </c>
      <c r="CU1507">
        <v>0</v>
      </c>
      <c r="CV1507">
        <v>0.66000002999999996</v>
      </c>
      <c r="CW1507">
        <v>0</v>
      </c>
      <c r="CX1507">
        <v>0</v>
      </c>
      <c r="CY1507">
        <v>0.27700001000000002</v>
      </c>
      <c r="CZ1507">
        <v>0</v>
      </c>
      <c r="DA1507">
        <v>0</v>
      </c>
      <c r="DB1507">
        <v>0</v>
      </c>
      <c r="DC1507">
        <v>0.02</v>
      </c>
      <c r="DD1507">
        <v>4.3000001000000003E-2</v>
      </c>
      <c r="DE1507">
        <v>0</v>
      </c>
      <c r="DF1507">
        <v>2007</v>
      </c>
      <c r="DG1507">
        <v>0.10399999</v>
      </c>
      <c r="DH1507">
        <v>6.4000003E-2</v>
      </c>
      <c r="DI1507">
        <v>3.9999999000000001E-2</v>
      </c>
      <c r="DJ1507">
        <v>7.0199996000000001E-2</v>
      </c>
      <c r="DK1507">
        <v>0.13420001000000001</v>
      </c>
      <c r="DR1507">
        <v>0</v>
      </c>
      <c r="DS1507">
        <v>0</v>
      </c>
      <c r="DT1507">
        <v>0</v>
      </c>
      <c r="DU1507">
        <v>0</v>
      </c>
      <c r="DV1507">
        <v>761658</v>
      </c>
      <c r="DW1507">
        <v>28397284</v>
      </c>
      <c r="DZ1507">
        <v>37.283512000000002</v>
      </c>
      <c r="EA1507">
        <v>48324</v>
      </c>
      <c r="EB1507">
        <v>101723</v>
      </c>
      <c r="EC1507">
        <v>257144</v>
      </c>
      <c r="EF1507">
        <v>21.708874000000002</v>
      </c>
      <c r="EG1507">
        <v>239034</v>
      </c>
      <c r="EN1507">
        <v>8462</v>
      </c>
      <c r="EP1507">
        <v>9648</v>
      </c>
      <c r="ES1507">
        <v>0</v>
      </c>
      <c r="EV1507">
        <v>1168849</v>
      </c>
      <c r="EW1507">
        <v>1</v>
      </c>
      <c r="EX1507">
        <v>1</v>
      </c>
      <c r="FB1507">
        <v>49140068</v>
      </c>
      <c r="FN1507">
        <v>-5903.558</v>
      </c>
      <c r="FP1507">
        <v>1700415.4</v>
      </c>
      <c r="FQ1507">
        <v>267399.63</v>
      </c>
      <c r="FR1507">
        <v>1332101.5</v>
      </c>
      <c r="FW1507">
        <v>3299916.5</v>
      </c>
      <c r="FX1507">
        <v>6326056.5</v>
      </c>
      <c r="FZ1507">
        <v>1334451</v>
      </c>
      <c r="GA1507">
        <v>1276009.8999999999</v>
      </c>
      <c r="GB1507">
        <v>2610460.7999999998</v>
      </c>
      <c r="GL1507">
        <v>-19099.395</v>
      </c>
      <c r="GM1507">
        <v>550074.68999999994</v>
      </c>
      <c r="GN1507">
        <v>-516622.84</v>
      </c>
      <c r="GO1507">
        <v>-510719.28</v>
      </c>
      <c r="GP1507">
        <v>154599.14000000001</v>
      </c>
      <c r="GQ1507">
        <v>12405386</v>
      </c>
      <c r="GR1507">
        <v>-5582306.5</v>
      </c>
      <c r="GS1507">
        <v>-5581264.5</v>
      </c>
      <c r="GZ1507">
        <v>-1041.9611</v>
      </c>
      <c r="HA1507">
        <v>-265487.46999999997</v>
      </c>
      <c r="HB1507">
        <v>-26444.403999999999</v>
      </c>
      <c r="HE1507">
        <v>-5874238.5</v>
      </c>
      <c r="HG1507">
        <v>100238960</v>
      </c>
    </row>
    <row r="1508" spans="1:215" x14ac:dyDescent="0.25">
      <c r="A1508">
        <v>108</v>
      </c>
      <c r="B1508" t="s">
        <v>1256</v>
      </c>
      <c r="C1508">
        <v>2007</v>
      </c>
      <c r="D1508">
        <v>1</v>
      </c>
      <c r="E1508" t="s">
        <v>1257</v>
      </c>
      <c r="F1508">
        <v>1937</v>
      </c>
      <c r="G1508">
        <v>0</v>
      </c>
      <c r="I1508">
        <v>0</v>
      </c>
      <c r="J1508" t="s">
        <v>710</v>
      </c>
      <c r="K1508" t="s">
        <v>711</v>
      </c>
      <c r="L1508" t="s">
        <v>711</v>
      </c>
      <c r="M1508">
        <v>2</v>
      </c>
      <c r="N1508" t="s">
        <v>625</v>
      </c>
      <c r="O1508">
        <v>0</v>
      </c>
      <c r="P1508" t="s">
        <v>633</v>
      </c>
      <c r="Q1508" t="s">
        <v>626</v>
      </c>
      <c r="R1508">
        <v>2</v>
      </c>
      <c r="S1508">
        <v>1</v>
      </c>
      <c r="T1508" s="60">
        <v>39325</v>
      </c>
      <c r="U1508" s="60">
        <v>39325</v>
      </c>
      <c r="V1508" s="60">
        <v>39325</v>
      </c>
      <c r="W1508" t="s">
        <v>201</v>
      </c>
      <c r="X1508" t="s">
        <v>848</v>
      </c>
      <c r="Y1508" t="s">
        <v>619</v>
      </c>
      <c r="Z1508">
        <v>2.9999998999999999E-2</v>
      </c>
      <c r="AA1508">
        <v>7.9999998000000003E-2</v>
      </c>
      <c r="AB1508">
        <v>1</v>
      </c>
      <c r="AC1508">
        <v>0</v>
      </c>
      <c r="AD1508">
        <v>5</v>
      </c>
      <c r="AE1508">
        <v>1</v>
      </c>
      <c r="AF1508">
        <v>1</v>
      </c>
      <c r="AG1508">
        <v>27.4</v>
      </c>
      <c r="BK1508">
        <v>2.9999998999999999E-2</v>
      </c>
      <c r="BO1508">
        <v>4.2500000000000003E-2</v>
      </c>
      <c r="BP1508" s="60">
        <v>39325</v>
      </c>
      <c r="BQ1508">
        <v>103419000</v>
      </c>
      <c r="BR1508">
        <v>115964000</v>
      </c>
      <c r="BS1508">
        <v>0.89199996000000004</v>
      </c>
      <c r="BT1508">
        <v>12545000</v>
      </c>
      <c r="BV1508">
        <v>31114000</v>
      </c>
      <c r="BW1508">
        <v>2046169.6</v>
      </c>
      <c r="BX1508">
        <v>0.85000001999999997</v>
      </c>
      <c r="BY1508">
        <v>0</v>
      </c>
      <c r="BZ1508">
        <v>0</v>
      </c>
      <c r="CA1508">
        <v>0</v>
      </c>
      <c r="CC1508">
        <v>0.17499999999999999</v>
      </c>
      <c r="CE1508">
        <v>0.124</v>
      </c>
      <c r="CG1508">
        <v>0.115</v>
      </c>
      <c r="CJ1508">
        <v>8.3999999000000006E-2</v>
      </c>
      <c r="CS1508">
        <v>0</v>
      </c>
      <c r="CT1508">
        <v>0</v>
      </c>
      <c r="CU1508">
        <v>0</v>
      </c>
      <c r="CV1508">
        <v>0.63099998000000002</v>
      </c>
      <c r="CW1508">
        <v>0</v>
      </c>
      <c r="CX1508">
        <v>0</v>
      </c>
      <c r="CY1508">
        <v>0.28699999999999998</v>
      </c>
      <c r="CZ1508">
        <v>0</v>
      </c>
      <c r="DA1508">
        <v>0</v>
      </c>
      <c r="DB1508">
        <v>0</v>
      </c>
      <c r="DC1508">
        <v>1.2E-2</v>
      </c>
      <c r="DD1508">
        <v>7.0000000000000007E-2</v>
      </c>
      <c r="DE1508">
        <v>0</v>
      </c>
      <c r="DF1508">
        <v>2008</v>
      </c>
      <c r="DG1508">
        <v>0.10399999</v>
      </c>
      <c r="DH1508">
        <v>6.4000003E-2</v>
      </c>
      <c r="DI1508">
        <v>3.9999999000000001E-2</v>
      </c>
      <c r="DJ1508">
        <v>6.4699999999999994E-2</v>
      </c>
      <c r="DK1508">
        <v>0.12870000000000001</v>
      </c>
      <c r="DR1508">
        <v>0</v>
      </c>
      <c r="DS1508">
        <v>0</v>
      </c>
      <c r="DT1508">
        <v>0</v>
      </c>
      <c r="DU1508">
        <v>0</v>
      </c>
      <c r="DV1508">
        <v>777789</v>
      </c>
      <c r="DW1508">
        <v>31114096</v>
      </c>
      <c r="DZ1508">
        <v>40.003261999999999</v>
      </c>
      <c r="EA1508">
        <v>52416</v>
      </c>
      <c r="EB1508">
        <v>105526</v>
      </c>
      <c r="EC1508">
        <v>265307</v>
      </c>
      <c r="EF1508">
        <v>21.887991</v>
      </c>
      <c r="EG1508">
        <v>246975</v>
      </c>
      <c r="EN1508">
        <v>8473</v>
      </c>
      <c r="EP1508">
        <v>9859</v>
      </c>
      <c r="ES1508">
        <v>0</v>
      </c>
      <c r="EV1508">
        <v>1201038</v>
      </c>
      <c r="EW1508">
        <v>1</v>
      </c>
      <c r="EX1508">
        <v>1</v>
      </c>
      <c r="FB1508">
        <v>51292676</v>
      </c>
      <c r="FN1508">
        <v>-7255.3140000000003</v>
      </c>
      <c r="FP1508">
        <v>1862595.9</v>
      </c>
      <c r="FQ1508">
        <v>282077.71999999997</v>
      </c>
      <c r="FR1508">
        <v>1471131.4</v>
      </c>
      <c r="FW1508">
        <v>3615805</v>
      </c>
      <c r="FX1508">
        <v>11232429</v>
      </c>
      <c r="FZ1508">
        <v>1629566.4</v>
      </c>
      <c r="GA1508">
        <v>1413189.9</v>
      </c>
      <c r="GB1508">
        <v>3042756.3</v>
      </c>
      <c r="GL1508">
        <v>-20942.401999999998</v>
      </c>
      <c r="GM1508">
        <v>871885.94</v>
      </c>
      <c r="GN1508">
        <v>-827582.25</v>
      </c>
      <c r="GO1508">
        <v>-820326.94</v>
      </c>
      <c r="GP1508">
        <v>87956.422000000006</v>
      </c>
      <c r="GQ1508">
        <v>18002308</v>
      </c>
      <c r="GR1508">
        <v>-5807037</v>
      </c>
      <c r="GS1508">
        <v>-5805583</v>
      </c>
      <c r="GZ1508">
        <v>-1453.605</v>
      </c>
      <c r="HA1508">
        <v>-277932.21999999997</v>
      </c>
      <c r="HB1508">
        <v>-27502.275000000001</v>
      </c>
      <c r="HE1508">
        <v>-6112471.5</v>
      </c>
      <c r="HG1508">
        <v>112128800</v>
      </c>
    </row>
    <row r="1509" spans="1:215" x14ac:dyDescent="0.25">
      <c r="A1509">
        <v>108</v>
      </c>
      <c r="B1509" t="s">
        <v>1256</v>
      </c>
      <c r="C1509">
        <v>2008</v>
      </c>
      <c r="D1509">
        <v>1</v>
      </c>
      <c r="E1509" t="s">
        <v>1257</v>
      </c>
      <c r="F1509">
        <v>1937</v>
      </c>
      <c r="G1509">
        <v>0</v>
      </c>
      <c r="I1509">
        <v>0</v>
      </c>
      <c r="J1509" t="s">
        <v>710</v>
      </c>
      <c r="K1509" t="s">
        <v>711</v>
      </c>
      <c r="L1509" t="s">
        <v>711</v>
      </c>
      <c r="M1509">
        <v>2</v>
      </c>
      <c r="N1509" t="s">
        <v>625</v>
      </c>
      <c r="O1509">
        <v>0</v>
      </c>
      <c r="P1509" t="s">
        <v>633</v>
      </c>
      <c r="Q1509" t="s">
        <v>626</v>
      </c>
      <c r="R1509">
        <v>2</v>
      </c>
      <c r="S1509">
        <v>1</v>
      </c>
      <c r="T1509" s="60">
        <v>39691</v>
      </c>
      <c r="U1509" s="60">
        <v>39691</v>
      </c>
      <c r="V1509" s="60">
        <v>39691</v>
      </c>
      <c r="W1509" t="s">
        <v>201</v>
      </c>
      <c r="X1509" t="s">
        <v>848</v>
      </c>
      <c r="Y1509" t="s">
        <v>619</v>
      </c>
      <c r="Z1509">
        <v>2.9999998999999999E-2</v>
      </c>
      <c r="AA1509">
        <v>7.9999998000000003E-2</v>
      </c>
      <c r="AB1509">
        <v>1</v>
      </c>
      <c r="AC1509">
        <v>0</v>
      </c>
      <c r="AD1509">
        <v>5</v>
      </c>
      <c r="AE1509">
        <v>1</v>
      </c>
      <c r="AF1509">
        <v>1</v>
      </c>
      <c r="AG1509">
        <v>20.700001</v>
      </c>
      <c r="BK1509">
        <v>3.5000000000000003E-2</v>
      </c>
      <c r="BO1509">
        <v>4.2500000000000003E-2</v>
      </c>
      <c r="BP1509" s="60">
        <v>39691</v>
      </c>
      <c r="BQ1509">
        <v>110233000</v>
      </c>
      <c r="BR1509">
        <v>121757000</v>
      </c>
      <c r="BS1509">
        <v>0.90499996999999999</v>
      </c>
      <c r="BT1509">
        <v>11523000</v>
      </c>
      <c r="BV1509">
        <v>33238000</v>
      </c>
      <c r="BW1509">
        <v>2020032.5</v>
      </c>
      <c r="BX1509">
        <v>1.02</v>
      </c>
      <c r="BY1509">
        <v>0</v>
      </c>
      <c r="BZ1509">
        <v>0</v>
      </c>
      <c r="CA1509">
        <v>0</v>
      </c>
      <c r="CC1509">
        <v>-2.1000000000000001E-2</v>
      </c>
      <c r="CE1509">
        <v>8.3000004000000002E-2</v>
      </c>
      <c r="CG1509">
        <v>0.1</v>
      </c>
      <c r="CJ1509">
        <v>6.1000000999999998E-2</v>
      </c>
      <c r="CS1509">
        <v>0</v>
      </c>
      <c r="CT1509">
        <v>0</v>
      </c>
      <c r="CU1509">
        <v>0</v>
      </c>
      <c r="CV1509">
        <v>0.55599999</v>
      </c>
      <c r="CW1509">
        <v>0</v>
      </c>
      <c r="CX1509">
        <v>0</v>
      </c>
      <c r="CY1509">
        <v>0.155</v>
      </c>
      <c r="CZ1509">
        <v>0</v>
      </c>
      <c r="DA1509">
        <v>0</v>
      </c>
      <c r="DB1509">
        <v>1.7000001000000001E-2</v>
      </c>
      <c r="DC1509">
        <v>1.0999999999999999E-2</v>
      </c>
      <c r="DD1509">
        <v>0.16200000000000001</v>
      </c>
      <c r="DE1509">
        <v>9.8999999000000005E-2</v>
      </c>
      <c r="DF1509">
        <v>2009</v>
      </c>
      <c r="DG1509">
        <v>0.1042</v>
      </c>
      <c r="DH1509">
        <v>6.4000003E-2</v>
      </c>
      <c r="DI1509">
        <v>4.0199999E-2</v>
      </c>
      <c r="DJ1509">
        <v>6.1000000999999998E-2</v>
      </c>
      <c r="DK1509">
        <v>0.125</v>
      </c>
      <c r="DR1509">
        <v>0</v>
      </c>
      <c r="DS1509">
        <v>0</v>
      </c>
      <c r="DT1509">
        <v>0</v>
      </c>
      <c r="DU1509">
        <v>0</v>
      </c>
      <c r="DV1509">
        <v>801455</v>
      </c>
      <c r="DW1509">
        <v>33237904</v>
      </c>
      <c r="DZ1509">
        <v>41.471953999999997</v>
      </c>
      <c r="EA1509">
        <v>56300</v>
      </c>
      <c r="EB1509">
        <v>108288</v>
      </c>
      <c r="EC1509">
        <v>275228</v>
      </c>
      <c r="EF1509">
        <v>23.452147</v>
      </c>
      <c r="EG1509">
        <v>256541</v>
      </c>
      <c r="EN1509">
        <v>8556</v>
      </c>
      <c r="EP1509">
        <v>10131</v>
      </c>
      <c r="ES1509">
        <v>0</v>
      </c>
      <c r="EV1509">
        <v>1241271</v>
      </c>
      <c r="EW1509">
        <v>1</v>
      </c>
      <c r="EX1509">
        <v>1</v>
      </c>
      <c r="FB1509">
        <v>53278756</v>
      </c>
      <c r="FI1509">
        <v>104910000</v>
      </c>
      <c r="FN1509">
        <v>-33642.743000000002</v>
      </c>
      <c r="FP1509">
        <v>1998138.5</v>
      </c>
      <c r="FQ1509">
        <v>353524.47</v>
      </c>
      <c r="FR1509">
        <v>1702441.5</v>
      </c>
      <c r="FW1509">
        <v>4054104.5</v>
      </c>
      <c r="FX1509">
        <v>-7992472</v>
      </c>
      <c r="FZ1509">
        <v>1805993.5</v>
      </c>
      <c r="GA1509">
        <v>1397529.1</v>
      </c>
      <c r="GB1509">
        <v>3203522.5</v>
      </c>
      <c r="GL1509">
        <v>-27956.133000000002</v>
      </c>
      <c r="GM1509">
        <v>929696.13</v>
      </c>
      <c r="GN1509">
        <v>-716388.38</v>
      </c>
      <c r="GO1509">
        <v>-682745.63</v>
      </c>
      <c r="GP1509">
        <v>88857.460999999996</v>
      </c>
      <c r="GQ1509">
        <v>-460635.84</v>
      </c>
      <c r="GR1509">
        <v>-6454687.5</v>
      </c>
      <c r="GS1509">
        <v>-6453041</v>
      </c>
      <c r="GZ1509">
        <v>-1646.4939999999999</v>
      </c>
      <c r="HA1509">
        <v>-275482.34000000003</v>
      </c>
      <c r="HB1509">
        <v>-26122.662</v>
      </c>
      <c r="HD1509">
        <v>-1374.0179000000001</v>
      </c>
      <c r="HE1509">
        <v>-6757666.5</v>
      </c>
      <c r="HG1509">
        <v>104910496</v>
      </c>
    </row>
    <row r="1510" spans="1:215" x14ac:dyDescent="0.25">
      <c r="A1510">
        <v>108</v>
      </c>
      <c r="B1510" t="s">
        <v>1256</v>
      </c>
      <c r="C1510">
        <v>2009</v>
      </c>
      <c r="D1510">
        <v>1</v>
      </c>
      <c r="E1510" t="s">
        <v>1257</v>
      </c>
      <c r="F1510">
        <v>1937</v>
      </c>
      <c r="G1510">
        <v>0</v>
      </c>
      <c r="I1510">
        <v>0</v>
      </c>
      <c r="J1510" t="s">
        <v>710</v>
      </c>
      <c r="K1510" t="s">
        <v>711</v>
      </c>
      <c r="L1510" t="s">
        <v>711</v>
      </c>
      <c r="M1510">
        <v>2</v>
      </c>
      <c r="N1510" t="s">
        <v>625</v>
      </c>
      <c r="O1510">
        <v>0</v>
      </c>
      <c r="P1510" t="s">
        <v>633</v>
      </c>
      <c r="Q1510" t="s">
        <v>626</v>
      </c>
      <c r="R1510">
        <v>2</v>
      </c>
      <c r="S1510">
        <v>1</v>
      </c>
      <c r="T1510" s="60">
        <v>40056</v>
      </c>
      <c r="U1510" s="60">
        <v>40056</v>
      </c>
      <c r="V1510" s="60">
        <v>40056</v>
      </c>
      <c r="W1510" t="s">
        <v>201</v>
      </c>
      <c r="X1510" t="s">
        <v>848</v>
      </c>
      <c r="Y1510" t="s">
        <v>619</v>
      </c>
      <c r="Z1510">
        <v>2.9999998999999999E-2</v>
      </c>
      <c r="AA1510">
        <v>7.9999998000000003E-2</v>
      </c>
      <c r="AB1510">
        <v>1</v>
      </c>
      <c r="AC1510">
        <v>0</v>
      </c>
      <c r="AD1510">
        <v>5</v>
      </c>
      <c r="AE1510">
        <v>1</v>
      </c>
      <c r="AF1510">
        <v>1</v>
      </c>
      <c r="AG1510">
        <v>30</v>
      </c>
      <c r="BK1510">
        <v>3.5000000000000003E-2</v>
      </c>
      <c r="BO1510">
        <v>4.2500000000000003E-2</v>
      </c>
      <c r="BP1510" s="60">
        <v>40056</v>
      </c>
      <c r="BQ1510">
        <v>106384000</v>
      </c>
      <c r="BR1510">
        <v>128029000</v>
      </c>
      <c r="BS1510">
        <v>0.83099997000000003</v>
      </c>
      <c r="BT1510">
        <v>21646000</v>
      </c>
      <c r="BV1510">
        <v>35097000</v>
      </c>
      <c r="BW1510">
        <v>2009216.6</v>
      </c>
      <c r="BX1510">
        <v>1.08</v>
      </c>
      <c r="BY1510">
        <v>0</v>
      </c>
      <c r="BZ1510">
        <v>0</v>
      </c>
      <c r="CA1510">
        <v>0</v>
      </c>
      <c r="CC1510">
        <v>-0.219</v>
      </c>
      <c r="CE1510">
        <v>-3.5000000000000003E-2</v>
      </c>
      <c r="CG1510">
        <v>1.7000001000000001E-2</v>
      </c>
      <c r="CJ1510">
        <v>2.4E-2</v>
      </c>
      <c r="CS1510">
        <v>0</v>
      </c>
      <c r="CT1510">
        <v>0</v>
      </c>
      <c r="CU1510">
        <v>0</v>
      </c>
      <c r="CV1510">
        <v>0.55199999</v>
      </c>
      <c r="CW1510">
        <v>0</v>
      </c>
      <c r="CX1510">
        <v>0</v>
      </c>
      <c r="CY1510">
        <v>0.15100000999999999</v>
      </c>
      <c r="CZ1510">
        <v>0</v>
      </c>
      <c r="DA1510">
        <v>0</v>
      </c>
      <c r="DB1510">
        <v>2.1999999999999999E-2</v>
      </c>
      <c r="DC1510">
        <v>8.9999999999999993E-3</v>
      </c>
      <c r="DD1510">
        <v>0.16900000000000001</v>
      </c>
      <c r="DE1510">
        <v>9.6999995000000006E-2</v>
      </c>
      <c r="DF1510">
        <v>2010</v>
      </c>
      <c r="DG1510">
        <v>0.1042</v>
      </c>
      <c r="DH1510">
        <v>6.4000003E-2</v>
      </c>
      <c r="DI1510">
        <v>4.0199999E-2</v>
      </c>
      <c r="DJ1510">
        <v>7.7199996000000007E-2</v>
      </c>
      <c r="DK1510">
        <v>0.14120000999999999</v>
      </c>
      <c r="DR1510">
        <v>0</v>
      </c>
      <c r="DS1510">
        <v>0</v>
      </c>
      <c r="DT1510">
        <v>0</v>
      </c>
      <c r="DU1510">
        <v>0</v>
      </c>
      <c r="DV1510">
        <v>817537</v>
      </c>
      <c r="DW1510">
        <v>35096888</v>
      </c>
      <c r="DZ1510">
        <v>42.930031</v>
      </c>
      <c r="EA1510">
        <v>59884</v>
      </c>
      <c r="EB1510">
        <v>111547</v>
      </c>
      <c r="EC1510">
        <v>284614</v>
      </c>
      <c r="EF1510">
        <v>22.288305000000001</v>
      </c>
      <c r="EG1510">
        <v>265634</v>
      </c>
      <c r="EN1510">
        <v>8611</v>
      </c>
      <c r="EP1510">
        <v>10369</v>
      </c>
      <c r="ES1510">
        <v>0</v>
      </c>
      <c r="EV1510">
        <v>1273582</v>
      </c>
      <c r="EW1510">
        <v>1</v>
      </c>
      <c r="EX1510">
        <v>1</v>
      </c>
      <c r="FB1510">
        <v>55554500</v>
      </c>
      <c r="FI1510">
        <v>88653000</v>
      </c>
      <c r="FN1510">
        <v>-35047.788</v>
      </c>
      <c r="FP1510">
        <v>2107057.7999999998</v>
      </c>
      <c r="FQ1510">
        <v>412728.09</v>
      </c>
      <c r="FR1510">
        <v>1757026.4</v>
      </c>
      <c r="FW1510">
        <v>4276812.5</v>
      </c>
      <c r="FX1510">
        <v>-16030794</v>
      </c>
      <c r="FZ1510">
        <v>776676.25</v>
      </c>
      <c r="GA1510">
        <v>1108384.8999999999</v>
      </c>
      <c r="GB1510">
        <v>1885061.1</v>
      </c>
      <c r="GL1510">
        <v>-68990.516000000003</v>
      </c>
      <c r="GM1510">
        <v>371868.59</v>
      </c>
      <c r="GN1510">
        <v>-129013.92</v>
      </c>
      <c r="GO1510">
        <v>-93966.133000000002</v>
      </c>
      <c r="GP1510">
        <v>76099.695000000007</v>
      </c>
      <c r="GQ1510">
        <v>-9618957</v>
      </c>
      <c r="GR1510">
        <v>-6343563.5</v>
      </c>
      <c r="GS1510">
        <v>-6342010.5</v>
      </c>
      <c r="GZ1510">
        <v>-1553.3810000000001</v>
      </c>
      <c r="HA1510">
        <v>-266695.06</v>
      </c>
      <c r="HB1510">
        <v>-28310.447</v>
      </c>
      <c r="HE1510">
        <v>-6638569</v>
      </c>
      <c r="HG1510">
        <v>88652968</v>
      </c>
    </row>
    <row r="1511" spans="1:215" x14ac:dyDescent="0.25">
      <c r="A1511">
        <v>108</v>
      </c>
      <c r="B1511" t="s">
        <v>1256</v>
      </c>
      <c r="C1511">
        <v>2010</v>
      </c>
      <c r="D1511">
        <v>1</v>
      </c>
      <c r="E1511" t="s">
        <v>1257</v>
      </c>
      <c r="F1511">
        <v>1937</v>
      </c>
      <c r="G1511">
        <v>0</v>
      </c>
      <c r="I1511">
        <v>0</v>
      </c>
      <c r="J1511" t="s">
        <v>710</v>
      </c>
      <c r="K1511" t="s">
        <v>711</v>
      </c>
      <c r="L1511" t="s">
        <v>711</v>
      </c>
      <c r="M1511">
        <v>2</v>
      </c>
      <c r="N1511" t="s">
        <v>625</v>
      </c>
      <c r="O1511">
        <v>0</v>
      </c>
      <c r="P1511" t="s">
        <v>633</v>
      </c>
      <c r="Q1511" t="s">
        <v>626</v>
      </c>
      <c r="R1511">
        <v>2</v>
      </c>
      <c r="S1511">
        <v>1</v>
      </c>
      <c r="T1511" s="60">
        <v>40421</v>
      </c>
      <c r="U1511" s="60">
        <v>40421</v>
      </c>
      <c r="V1511" s="60">
        <v>40421</v>
      </c>
      <c r="W1511" t="s">
        <v>201</v>
      </c>
      <c r="X1511" t="s">
        <v>848</v>
      </c>
      <c r="Y1511" t="s">
        <v>619</v>
      </c>
      <c r="Z1511">
        <v>2.9999998999999999E-2</v>
      </c>
      <c r="AA1511">
        <v>7.9999998000000003E-2</v>
      </c>
      <c r="AB1511">
        <v>1</v>
      </c>
      <c r="AC1511">
        <v>0</v>
      </c>
      <c r="AD1511">
        <v>5</v>
      </c>
      <c r="AE1511">
        <v>1</v>
      </c>
      <c r="AF1511">
        <v>1</v>
      </c>
      <c r="AG1511">
        <v>30</v>
      </c>
      <c r="BK1511">
        <v>3.5000000000000003E-2</v>
      </c>
      <c r="BO1511">
        <v>4.2500000000000003E-2</v>
      </c>
      <c r="BP1511" s="60">
        <v>40421</v>
      </c>
      <c r="BQ1511">
        <v>111293000</v>
      </c>
      <c r="BR1511">
        <v>134191000</v>
      </c>
      <c r="BS1511">
        <v>0.82899999999999996</v>
      </c>
      <c r="BT1511">
        <v>22899000</v>
      </c>
      <c r="BV1511">
        <v>36629000</v>
      </c>
      <c r="BW1511">
        <v>2661848.5</v>
      </c>
      <c r="BX1511">
        <v>0.86000001000000004</v>
      </c>
      <c r="BY1511">
        <v>0</v>
      </c>
      <c r="BZ1511">
        <v>0</v>
      </c>
      <c r="CA1511">
        <v>0</v>
      </c>
      <c r="CC1511">
        <v>0.156</v>
      </c>
      <c r="CE1511">
        <v>-3.9000000999999999E-2</v>
      </c>
      <c r="CG1511">
        <v>2.7999999000000001E-2</v>
      </c>
      <c r="CJ1511">
        <v>3.0999999E-2</v>
      </c>
      <c r="CS1511">
        <v>0</v>
      </c>
      <c r="CT1511">
        <v>0</v>
      </c>
      <c r="CU1511">
        <v>0</v>
      </c>
      <c r="CV1511">
        <v>0.51800000999999996</v>
      </c>
      <c r="CW1511">
        <v>0</v>
      </c>
      <c r="CX1511">
        <v>0</v>
      </c>
      <c r="CY1511">
        <v>0.156</v>
      </c>
      <c r="CZ1511">
        <v>0</v>
      </c>
      <c r="DA1511">
        <v>0</v>
      </c>
      <c r="DB1511">
        <v>2.1000000000000001E-2</v>
      </c>
      <c r="DC1511">
        <v>7.0000000000000001E-3</v>
      </c>
      <c r="DD1511">
        <v>0.21200000999999999</v>
      </c>
      <c r="DE1511">
        <v>8.6000003000000005E-2</v>
      </c>
      <c r="DF1511">
        <v>2011</v>
      </c>
      <c r="DG1511">
        <v>0.1042</v>
      </c>
      <c r="DH1511">
        <v>6.4000003E-2</v>
      </c>
      <c r="DI1511">
        <v>4.0199999E-2</v>
      </c>
      <c r="DJ1511">
        <v>7.7699997000000007E-2</v>
      </c>
      <c r="DK1511">
        <v>0.14169999999999999</v>
      </c>
      <c r="DR1511">
        <v>0</v>
      </c>
      <c r="DS1511">
        <v>0</v>
      </c>
      <c r="DT1511">
        <v>0</v>
      </c>
      <c r="DU1511">
        <v>0</v>
      </c>
      <c r="DV1511">
        <v>834060</v>
      </c>
      <c r="DW1511">
        <v>36628844</v>
      </c>
      <c r="DZ1511">
        <v>43.916316999999999</v>
      </c>
      <c r="EA1511">
        <v>61502</v>
      </c>
      <c r="EB1511">
        <v>108627</v>
      </c>
      <c r="EC1511">
        <v>296491</v>
      </c>
      <c r="EF1511">
        <v>22.494122999999998</v>
      </c>
      <c r="EG1511">
        <v>277088</v>
      </c>
      <c r="EN1511">
        <v>8677</v>
      </c>
      <c r="EP1511">
        <v>10726</v>
      </c>
      <c r="ES1511">
        <v>0</v>
      </c>
      <c r="EV1511">
        <v>1300680</v>
      </c>
      <c r="EW1511">
        <v>1</v>
      </c>
      <c r="EX1511">
        <v>1</v>
      </c>
      <c r="FB1511">
        <v>58476272</v>
      </c>
      <c r="FI1511">
        <v>95688000</v>
      </c>
      <c r="FN1511">
        <v>-16331.481</v>
      </c>
      <c r="FP1511">
        <v>2205017.5</v>
      </c>
      <c r="FQ1511">
        <v>412268.5</v>
      </c>
      <c r="FR1511">
        <v>1881404.6</v>
      </c>
      <c r="FW1511">
        <v>4498690.5</v>
      </c>
      <c r="FX1511">
        <v>7542738</v>
      </c>
      <c r="FZ1511">
        <v>914151.75</v>
      </c>
      <c r="GA1511">
        <v>958160</v>
      </c>
      <c r="GB1511">
        <v>1872311.8</v>
      </c>
      <c r="GL1511">
        <v>-111918.66</v>
      </c>
      <c r="GM1511">
        <v>164683.34</v>
      </c>
      <c r="GN1511">
        <v>-56367.516000000003</v>
      </c>
      <c r="GO1511">
        <v>-40036.031000000003</v>
      </c>
      <c r="GP1511">
        <v>89779.991999999998</v>
      </c>
      <c r="GQ1511">
        <v>13999917</v>
      </c>
      <c r="GR1511">
        <v>-6669305</v>
      </c>
      <c r="GS1511">
        <v>-6667800.5</v>
      </c>
      <c r="GZ1511">
        <v>-1504.51</v>
      </c>
      <c r="HA1511">
        <v>-265186.59000000003</v>
      </c>
      <c r="HB1511">
        <v>-29992.607</v>
      </c>
      <c r="HE1511">
        <v>-6964484</v>
      </c>
      <c r="HG1511">
        <v>95688408</v>
      </c>
    </row>
    <row r="1512" spans="1:215" x14ac:dyDescent="0.25">
      <c r="A1512">
        <v>108</v>
      </c>
      <c r="B1512" t="s">
        <v>1256</v>
      </c>
      <c r="C1512">
        <v>2011</v>
      </c>
      <c r="D1512">
        <v>1</v>
      </c>
      <c r="E1512" t="s">
        <v>1257</v>
      </c>
      <c r="F1512">
        <v>1937</v>
      </c>
      <c r="G1512">
        <v>0</v>
      </c>
      <c r="I1512">
        <v>0</v>
      </c>
      <c r="J1512" t="s">
        <v>710</v>
      </c>
      <c r="K1512" t="s">
        <v>711</v>
      </c>
      <c r="L1512" t="s">
        <v>711</v>
      </c>
      <c r="M1512">
        <v>2</v>
      </c>
      <c r="N1512" t="s">
        <v>625</v>
      </c>
      <c r="O1512">
        <v>0</v>
      </c>
      <c r="P1512" t="s">
        <v>633</v>
      </c>
      <c r="Q1512" t="s">
        <v>626</v>
      </c>
      <c r="R1512">
        <v>2</v>
      </c>
      <c r="S1512">
        <v>1</v>
      </c>
      <c r="T1512" s="60">
        <v>40786</v>
      </c>
      <c r="U1512" s="60">
        <v>40786</v>
      </c>
      <c r="V1512" s="60">
        <v>40786</v>
      </c>
      <c r="W1512" t="s">
        <v>201</v>
      </c>
      <c r="X1512" t="s">
        <v>848</v>
      </c>
      <c r="Y1512" t="s">
        <v>619</v>
      </c>
      <c r="Z1512">
        <v>2.9999998999999999E-2</v>
      </c>
      <c r="AA1512">
        <v>7.9999998000000003E-2</v>
      </c>
      <c r="AB1512">
        <v>1</v>
      </c>
      <c r="AC1512">
        <v>0</v>
      </c>
      <c r="AD1512">
        <v>5</v>
      </c>
      <c r="AE1512">
        <v>1</v>
      </c>
      <c r="AF1512">
        <v>1</v>
      </c>
      <c r="AG1512">
        <v>30</v>
      </c>
      <c r="BK1512">
        <v>3.5000000000000003E-2</v>
      </c>
      <c r="BO1512">
        <v>4.2500000000000003E-2</v>
      </c>
      <c r="BP1512" s="60">
        <v>40786</v>
      </c>
      <c r="BQ1512">
        <v>115253000</v>
      </c>
      <c r="BR1512">
        <v>139315008</v>
      </c>
      <c r="BS1512">
        <v>0.82699995999999998</v>
      </c>
      <c r="BT1512">
        <v>24062000</v>
      </c>
      <c r="BV1512">
        <v>36797000</v>
      </c>
      <c r="BW1512">
        <v>2727717</v>
      </c>
      <c r="BX1512">
        <v>0.86000001000000004</v>
      </c>
      <c r="BY1512">
        <v>0</v>
      </c>
      <c r="BZ1512">
        <v>0</v>
      </c>
      <c r="CA1512">
        <v>0</v>
      </c>
      <c r="CC1512">
        <v>0.155</v>
      </c>
      <c r="CE1512">
        <v>3.5999997999999998E-2</v>
      </c>
      <c r="CG1512">
        <v>3.9999999000000001E-2</v>
      </c>
      <c r="CJ1512">
        <v>5.8000002000000002E-2</v>
      </c>
      <c r="CS1512">
        <v>0</v>
      </c>
      <c r="CT1512">
        <v>0</v>
      </c>
      <c r="CU1512">
        <v>0</v>
      </c>
      <c r="CV1512">
        <v>0.50700003000000005</v>
      </c>
      <c r="CW1512">
        <v>0</v>
      </c>
      <c r="CX1512">
        <v>0</v>
      </c>
      <c r="CY1512">
        <v>0.14099999999999999</v>
      </c>
      <c r="CZ1512">
        <v>0.14099999999999999</v>
      </c>
      <c r="DA1512">
        <v>0</v>
      </c>
      <c r="DB1512">
        <v>1.4E-2</v>
      </c>
      <c r="DC1512">
        <v>1.2999999E-2</v>
      </c>
      <c r="DD1512">
        <v>0.27199997999999997</v>
      </c>
      <c r="DE1512">
        <v>5.3000002999999997E-2</v>
      </c>
      <c r="DF1512">
        <v>2012</v>
      </c>
      <c r="DG1512">
        <v>0.10600001000000001</v>
      </c>
      <c r="DH1512">
        <v>6.4000003E-2</v>
      </c>
      <c r="DI1512">
        <v>4.1999999000000003E-2</v>
      </c>
      <c r="DJ1512">
        <v>8.1299997999999998E-2</v>
      </c>
      <c r="DK1512">
        <v>0.14530000000000001</v>
      </c>
      <c r="DR1512">
        <v>0</v>
      </c>
      <c r="DS1512">
        <v>0</v>
      </c>
      <c r="DT1512">
        <v>0</v>
      </c>
      <c r="DU1512">
        <v>0</v>
      </c>
      <c r="DV1512">
        <v>828919</v>
      </c>
      <c r="DW1512">
        <v>36797012</v>
      </c>
      <c r="DZ1512">
        <v>44.391567000000002</v>
      </c>
      <c r="EA1512">
        <v>64703</v>
      </c>
      <c r="EB1512">
        <v>110264</v>
      </c>
      <c r="EC1512">
        <v>312680</v>
      </c>
      <c r="EF1512">
        <v>23.154751000000001</v>
      </c>
      <c r="EG1512">
        <v>292838</v>
      </c>
      <c r="EN1512">
        <v>8785</v>
      </c>
      <c r="EP1512">
        <v>11057</v>
      </c>
      <c r="ES1512">
        <v>0</v>
      </c>
      <c r="EV1512">
        <v>1316566</v>
      </c>
      <c r="EW1512">
        <v>1</v>
      </c>
      <c r="EX1512">
        <v>1</v>
      </c>
      <c r="FB1512">
        <v>63470168</v>
      </c>
      <c r="FI1512">
        <v>107421000</v>
      </c>
      <c r="FN1512">
        <v>-20190.571</v>
      </c>
      <c r="FP1512">
        <v>2243954.7999999998</v>
      </c>
      <c r="FQ1512">
        <v>411889.81</v>
      </c>
      <c r="FR1512">
        <v>1922242</v>
      </c>
      <c r="FS1512">
        <v>105177.1</v>
      </c>
      <c r="FT1512">
        <v>3983.605</v>
      </c>
      <c r="FU1512">
        <v>4095.0940000000001</v>
      </c>
      <c r="FV1512">
        <v>12673.764999999999</v>
      </c>
      <c r="FW1512">
        <v>4704016</v>
      </c>
      <c r="FX1512">
        <v>12616681</v>
      </c>
      <c r="FZ1512">
        <v>1003311.9</v>
      </c>
      <c r="GA1512">
        <v>1120858.8</v>
      </c>
      <c r="GB1512">
        <v>2124170.5</v>
      </c>
      <c r="GL1512">
        <v>-183369.78</v>
      </c>
      <c r="GM1512">
        <v>135755.20000000001</v>
      </c>
      <c r="GN1512">
        <v>-56302.285000000003</v>
      </c>
      <c r="GO1512">
        <v>-36111.714999999997</v>
      </c>
      <c r="GP1512">
        <v>1576.6130000000001</v>
      </c>
      <c r="GQ1512">
        <v>19342528</v>
      </c>
      <c r="GR1512">
        <v>-7240027.5</v>
      </c>
      <c r="GS1512">
        <v>-7173505</v>
      </c>
      <c r="GZ1512">
        <v>-66522.664000000004</v>
      </c>
      <c r="HA1512">
        <v>-334268.81</v>
      </c>
      <c r="HB1512">
        <v>-35849.82</v>
      </c>
      <c r="HE1512">
        <v>-7610146</v>
      </c>
      <c r="HG1512">
        <v>107420784</v>
      </c>
    </row>
    <row r="1513" spans="1:215" x14ac:dyDescent="0.25">
      <c r="A1513">
        <v>108</v>
      </c>
      <c r="B1513" t="s">
        <v>1256</v>
      </c>
      <c r="C1513">
        <v>2012</v>
      </c>
      <c r="D1513">
        <v>1</v>
      </c>
      <c r="E1513" t="s">
        <v>1257</v>
      </c>
      <c r="F1513">
        <v>1937</v>
      </c>
      <c r="G1513">
        <v>0</v>
      </c>
      <c r="I1513">
        <v>0</v>
      </c>
      <c r="J1513" t="s">
        <v>710</v>
      </c>
      <c r="K1513" t="s">
        <v>711</v>
      </c>
      <c r="L1513" t="s">
        <v>711</v>
      </c>
      <c r="M1513">
        <v>2</v>
      </c>
      <c r="N1513" t="s">
        <v>625</v>
      </c>
      <c r="O1513">
        <v>0</v>
      </c>
      <c r="P1513" t="s">
        <v>633</v>
      </c>
      <c r="Q1513" t="s">
        <v>626</v>
      </c>
      <c r="R1513">
        <v>2</v>
      </c>
      <c r="S1513">
        <v>1</v>
      </c>
      <c r="T1513" s="60">
        <v>41152</v>
      </c>
      <c r="U1513" s="60">
        <v>41152</v>
      </c>
      <c r="V1513" s="60">
        <v>41152</v>
      </c>
      <c r="W1513" t="s">
        <v>201</v>
      </c>
      <c r="X1513" t="s">
        <v>848</v>
      </c>
      <c r="Y1513" t="s">
        <v>619</v>
      </c>
      <c r="Z1513">
        <v>2.9999998999999999E-2</v>
      </c>
      <c r="AA1513">
        <v>7.9999998000000003E-2</v>
      </c>
      <c r="AB1513">
        <v>1</v>
      </c>
      <c r="AC1513">
        <v>0</v>
      </c>
      <c r="AD1513">
        <v>5</v>
      </c>
      <c r="AE1513">
        <v>1</v>
      </c>
      <c r="AF1513">
        <v>1</v>
      </c>
      <c r="AG1513">
        <v>30</v>
      </c>
      <c r="BK1513">
        <v>3.5000000000000003E-2</v>
      </c>
      <c r="BO1513">
        <v>4.2500000000000003E-2</v>
      </c>
      <c r="BP1513" s="60">
        <v>41152</v>
      </c>
      <c r="BQ1513">
        <v>118326000</v>
      </c>
      <c r="BR1513">
        <v>144427008</v>
      </c>
      <c r="BS1513">
        <v>0.81900001</v>
      </c>
      <c r="BT1513">
        <v>26101000</v>
      </c>
      <c r="BV1513">
        <v>36310000</v>
      </c>
      <c r="BW1513">
        <v>2780976.3</v>
      </c>
      <c r="BX1513">
        <v>0.74000001000000004</v>
      </c>
      <c r="BY1513">
        <v>0</v>
      </c>
      <c r="BZ1513">
        <v>0</v>
      </c>
      <c r="CA1513">
        <v>0</v>
      </c>
      <c r="CC1513">
        <v>7.5999997999999999E-2</v>
      </c>
      <c r="CE1513">
        <v>0.112</v>
      </c>
      <c r="CG1513">
        <v>2.7000000999999999E-2</v>
      </c>
      <c r="CJ1513">
        <v>7.4000000999999996E-2</v>
      </c>
      <c r="CS1513">
        <v>0</v>
      </c>
      <c r="CT1513">
        <v>0</v>
      </c>
      <c r="CU1513">
        <v>0</v>
      </c>
      <c r="CV1513">
        <v>0.51099998000000002</v>
      </c>
      <c r="CW1513">
        <v>0</v>
      </c>
      <c r="CX1513">
        <v>0</v>
      </c>
      <c r="CY1513">
        <v>0.13</v>
      </c>
      <c r="CZ1513">
        <v>0</v>
      </c>
      <c r="DA1513">
        <v>5.0000001000000002E-2</v>
      </c>
      <c r="DB1513">
        <v>0.02</v>
      </c>
      <c r="DC1513">
        <v>8.9999999999999993E-3</v>
      </c>
      <c r="DD1513">
        <v>0.28000000000000003</v>
      </c>
      <c r="DE1513">
        <v>5.0000001000000002E-2</v>
      </c>
      <c r="DF1513">
        <v>2013</v>
      </c>
      <c r="DG1513">
        <v>0.10600001000000001</v>
      </c>
      <c r="DH1513">
        <v>6.4000003E-2</v>
      </c>
      <c r="DI1513">
        <v>4.1999999000000003E-2</v>
      </c>
      <c r="DJ1513">
        <v>8.6199998999999999E-2</v>
      </c>
      <c r="DK1513">
        <v>0.15020000999999999</v>
      </c>
      <c r="DR1513">
        <v>0</v>
      </c>
      <c r="DS1513">
        <v>0</v>
      </c>
      <c r="DT1513">
        <v>0</v>
      </c>
      <c r="DU1513">
        <v>0</v>
      </c>
      <c r="DV1513">
        <v>815155</v>
      </c>
      <c r="DW1513">
        <v>36309836</v>
      </c>
      <c r="DZ1513">
        <v>44.542999000000002</v>
      </c>
      <c r="EA1513">
        <v>72419</v>
      </c>
      <c r="EB1513">
        <v>116081</v>
      </c>
      <c r="EC1513">
        <v>331747</v>
      </c>
      <c r="ED1513">
        <v>7344751.5</v>
      </c>
      <c r="EF1513">
        <v>22.139999</v>
      </c>
      <c r="EG1513">
        <v>311170</v>
      </c>
      <c r="EN1513">
        <v>9053</v>
      </c>
      <c r="EP1513">
        <v>11524</v>
      </c>
      <c r="ES1513">
        <v>0</v>
      </c>
      <c r="EV1513">
        <v>1335402</v>
      </c>
      <c r="EW1513">
        <v>0</v>
      </c>
      <c r="EX1513">
        <v>0</v>
      </c>
      <c r="EZ1513">
        <v>105134352</v>
      </c>
      <c r="FA1513">
        <v>4317342</v>
      </c>
      <c r="FB1513">
        <v>68449360</v>
      </c>
      <c r="FE1513">
        <v>33473826</v>
      </c>
      <c r="FI1513">
        <v>111450000</v>
      </c>
      <c r="FN1513">
        <v>-35438.870999999999</v>
      </c>
      <c r="FP1513">
        <v>2188020.5</v>
      </c>
      <c r="FQ1513">
        <v>369988.44</v>
      </c>
      <c r="FR1513">
        <v>1684805.6</v>
      </c>
      <c r="FS1513">
        <v>125971.77</v>
      </c>
      <c r="FT1513">
        <v>3721.0120000000002</v>
      </c>
      <c r="FU1513">
        <v>3813.3290999999999</v>
      </c>
      <c r="FV1513">
        <v>15010.53</v>
      </c>
      <c r="FW1513">
        <v>4391331</v>
      </c>
      <c r="FX1513">
        <v>5972016.5</v>
      </c>
      <c r="FZ1513">
        <v>710769.38</v>
      </c>
      <c r="GA1513">
        <v>1213189.8</v>
      </c>
      <c r="GB1513">
        <v>1923959.1</v>
      </c>
      <c r="GL1513">
        <v>-153283.45000000001</v>
      </c>
      <c r="GM1513">
        <v>168074.02</v>
      </c>
      <c r="GN1513">
        <v>-63467.858999999997</v>
      </c>
      <c r="GO1513">
        <v>-28028.988000000001</v>
      </c>
      <c r="GP1513">
        <v>1867.3889999999999</v>
      </c>
      <c r="GQ1513">
        <v>12240497</v>
      </c>
      <c r="GR1513">
        <v>-7797091.5</v>
      </c>
      <c r="GS1513">
        <v>-7723622</v>
      </c>
      <c r="GZ1513">
        <v>-73469.327999999994</v>
      </c>
      <c r="HA1513">
        <v>-381231.34</v>
      </c>
      <c r="HB1513">
        <v>-33073.737999999998</v>
      </c>
      <c r="HE1513">
        <v>-8211396.5</v>
      </c>
      <c r="HG1513">
        <v>111449888</v>
      </c>
    </row>
    <row r="1514" spans="1:215" x14ac:dyDescent="0.25">
      <c r="A1514">
        <v>108</v>
      </c>
      <c r="B1514" t="s">
        <v>1256</v>
      </c>
      <c r="C1514">
        <v>2013</v>
      </c>
      <c r="D1514">
        <v>1</v>
      </c>
      <c r="E1514" t="s">
        <v>1257</v>
      </c>
      <c r="F1514">
        <v>1937</v>
      </c>
      <c r="G1514">
        <v>0</v>
      </c>
      <c r="I1514">
        <v>0</v>
      </c>
      <c r="J1514" t="s">
        <v>710</v>
      </c>
      <c r="K1514" t="s">
        <v>711</v>
      </c>
      <c r="L1514" t="s">
        <v>711</v>
      </c>
      <c r="M1514">
        <v>2</v>
      </c>
      <c r="N1514" t="s">
        <v>625</v>
      </c>
      <c r="O1514">
        <v>0</v>
      </c>
      <c r="P1514" t="s">
        <v>633</v>
      </c>
      <c r="Q1514" t="s">
        <v>626</v>
      </c>
      <c r="R1514">
        <v>2</v>
      </c>
      <c r="S1514">
        <v>1</v>
      </c>
      <c r="T1514" s="60">
        <v>41517</v>
      </c>
      <c r="U1514" s="60">
        <v>41517</v>
      </c>
      <c r="V1514" s="60">
        <v>41517</v>
      </c>
      <c r="W1514" t="s">
        <v>201</v>
      </c>
      <c r="X1514" t="s">
        <v>848</v>
      </c>
      <c r="Y1514" t="s">
        <v>619</v>
      </c>
      <c r="Z1514">
        <v>2.9999998999999999E-2</v>
      </c>
      <c r="AA1514">
        <v>7.9999998000000003E-2</v>
      </c>
      <c r="AB1514">
        <v>1</v>
      </c>
      <c r="AC1514">
        <v>0</v>
      </c>
      <c r="AD1514">
        <v>5</v>
      </c>
      <c r="AE1514">
        <v>1</v>
      </c>
      <c r="AF1514">
        <v>1</v>
      </c>
      <c r="AG1514">
        <v>28</v>
      </c>
      <c r="AI1514" t="s">
        <v>1258</v>
      </c>
      <c r="AJ1514" t="s">
        <v>1206</v>
      </c>
      <c r="AO1514">
        <v>117388144</v>
      </c>
      <c r="AP1514">
        <v>121729816</v>
      </c>
      <c r="AQ1514">
        <v>-3862244.5</v>
      </c>
      <c r="AR1514">
        <v>0</v>
      </c>
      <c r="AS1514">
        <v>0</v>
      </c>
      <c r="AT1514">
        <v>1</v>
      </c>
      <c r="AU1514">
        <v>1</v>
      </c>
      <c r="AV1514">
        <v>4</v>
      </c>
      <c r="AW1514">
        <v>488907.75</v>
      </c>
      <c r="AX1514">
        <v>0</v>
      </c>
      <c r="AY1514">
        <v>0.80000000999999998</v>
      </c>
      <c r="AZ1514">
        <v>5</v>
      </c>
      <c r="BA1514">
        <v>1</v>
      </c>
      <c r="BB1514">
        <v>1</v>
      </c>
      <c r="BC1514">
        <v>1</v>
      </c>
      <c r="BE1514">
        <v>0</v>
      </c>
      <c r="BF1514">
        <v>1.2</v>
      </c>
      <c r="BG1514">
        <v>0.80000000999999998</v>
      </c>
      <c r="BP1514" s="60">
        <v>41517</v>
      </c>
      <c r="BQ1514">
        <v>121730000</v>
      </c>
      <c r="BR1514">
        <v>150666000</v>
      </c>
      <c r="BS1514">
        <v>0.80800002999999998</v>
      </c>
      <c r="BT1514">
        <v>28936000</v>
      </c>
      <c r="BV1514">
        <v>37104000</v>
      </c>
      <c r="BW1514">
        <v>3033665</v>
      </c>
      <c r="BX1514">
        <v>0.74000001000000004</v>
      </c>
      <c r="BY1514">
        <v>0</v>
      </c>
      <c r="BZ1514">
        <v>0</v>
      </c>
      <c r="CA1514">
        <v>0</v>
      </c>
      <c r="CC1514">
        <v>9.0000003999999995E-2</v>
      </c>
      <c r="CE1514">
        <v>0.10600001000000001</v>
      </c>
      <c r="CG1514">
        <v>5.4000000999999999E-2</v>
      </c>
      <c r="CJ1514">
        <v>7.1999996999999996E-2</v>
      </c>
      <c r="CS1514">
        <v>0</v>
      </c>
      <c r="CT1514">
        <v>0</v>
      </c>
      <c r="CU1514">
        <v>0</v>
      </c>
      <c r="CV1514">
        <v>0.49700000999999999</v>
      </c>
      <c r="CW1514">
        <v>0</v>
      </c>
      <c r="CX1514">
        <v>0</v>
      </c>
      <c r="CY1514">
        <v>0.14300001000000001</v>
      </c>
      <c r="CZ1514">
        <v>0</v>
      </c>
      <c r="DA1514">
        <v>0</v>
      </c>
      <c r="DB1514">
        <v>0</v>
      </c>
      <c r="DC1514">
        <v>0.01</v>
      </c>
      <c r="DD1514">
        <v>0.29900001999999998</v>
      </c>
      <c r="DE1514">
        <v>5.0999998999999997E-2</v>
      </c>
      <c r="DF1514">
        <v>2014</v>
      </c>
      <c r="DG1514">
        <v>0.1031</v>
      </c>
      <c r="DH1514">
        <v>7.6999999999999999E-2</v>
      </c>
      <c r="DI1514">
        <v>2.6099998999999999E-2</v>
      </c>
      <c r="DJ1514">
        <v>8.6699999999999999E-2</v>
      </c>
      <c r="DK1514">
        <v>0.16370001000000001</v>
      </c>
      <c r="DR1514">
        <v>0</v>
      </c>
      <c r="DS1514">
        <v>0</v>
      </c>
      <c r="DT1514">
        <v>0</v>
      </c>
      <c r="DU1514">
        <v>0</v>
      </c>
      <c r="DV1514">
        <v>831302</v>
      </c>
      <c r="DW1514">
        <v>37104056</v>
      </c>
      <c r="DZ1514">
        <v>44.633999000000003</v>
      </c>
      <c r="EA1514">
        <v>77524</v>
      </c>
      <c r="EB1514">
        <v>112586</v>
      </c>
      <c r="EC1514">
        <v>348228</v>
      </c>
      <c r="ED1514">
        <v>7923519</v>
      </c>
      <c r="EF1514">
        <v>22.754000000000001</v>
      </c>
      <c r="EG1514">
        <v>327072</v>
      </c>
      <c r="EN1514">
        <v>9249</v>
      </c>
      <c r="EP1514">
        <v>11907</v>
      </c>
      <c r="ES1514">
        <v>0</v>
      </c>
      <c r="EV1514">
        <v>1369640</v>
      </c>
      <c r="EW1514">
        <v>0</v>
      </c>
      <c r="EX1514">
        <v>0</v>
      </c>
      <c r="FB1514">
        <v>73844184</v>
      </c>
      <c r="FI1514">
        <v>117388000</v>
      </c>
      <c r="FN1514">
        <v>-25678.031999999999</v>
      </c>
      <c r="FP1514">
        <v>2252095</v>
      </c>
      <c r="FQ1514">
        <v>494416.72</v>
      </c>
      <c r="FR1514">
        <v>1760396.5</v>
      </c>
      <c r="FS1514">
        <v>148400.88</v>
      </c>
      <c r="FT1514">
        <v>5192.8568999999998</v>
      </c>
      <c r="FU1514">
        <v>5342.8018000000002</v>
      </c>
      <c r="FV1514">
        <v>16445.675999999999</v>
      </c>
      <c r="FW1514">
        <v>4682290.5</v>
      </c>
      <c r="FX1514">
        <v>8055066.5</v>
      </c>
      <c r="FZ1514">
        <v>676438.75</v>
      </c>
      <c r="GA1514">
        <v>1204184.8</v>
      </c>
      <c r="GB1514">
        <v>1880623.5</v>
      </c>
      <c r="GL1514">
        <v>-188925.27</v>
      </c>
      <c r="GM1514">
        <v>144728.01999999999</v>
      </c>
      <c r="GN1514">
        <v>-57356.597999999998</v>
      </c>
      <c r="GO1514">
        <v>-31678.565999999999</v>
      </c>
      <c r="GP1514">
        <v>2629.3831</v>
      </c>
      <c r="GQ1514">
        <v>14519056</v>
      </c>
      <c r="GR1514">
        <v>-8153242.5</v>
      </c>
      <c r="GS1514">
        <v>-8075208.5</v>
      </c>
      <c r="GZ1514">
        <v>-78033.976999999999</v>
      </c>
      <c r="HA1514">
        <v>-391292.41</v>
      </c>
      <c r="HB1514">
        <v>-36264.063000000002</v>
      </c>
      <c r="HE1514">
        <v>-8580799</v>
      </c>
      <c r="HG1514">
        <v>117388144</v>
      </c>
    </row>
    <row r="1515" spans="1:215" x14ac:dyDescent="0.25">
      <c r="A1515">
        <v>108</v>
      </c>
      <c r="B1515" t="s">
        <v>1256</v>
      </c>
      <c r="C1515">
        <v>2014</v>
      </c>
      <c r="D1515">
        <v>1</v>
      </c>
      <c r="E1515" t="s">
        <v>1257</v>
      </c>
      <c r="F1515">
        <v>1937</v>
      </c>
      <c r="G1515">
        <v>0</v>
      </c>
      <c r="I1515">
        <v>0</v>
      </c>
      <c r="J1515" t="s">
        <v>710</v>
      </c>
      <c r="K1515" t="s">
        <v>711</v>
      </c>
      <c r="L1515" t="s">
        <v>711</v>
      </c>
      <c r="M1515">
        <v>2</v>
      </c>
      <c r="N1515" t="s">
        <v>625</v>
      </c>
      <c r="O1515">
        <v>0</v>
      </c>
      <c r="P1515" t="s">
        <v>633</v>
      </c>
      <c r="Q1515" t="s">
        <v>626</v>
      </c>
      <c r="R1515">
        <v>2</v>
      </c>
      <c r="S1515">
        <v>1</v>
      </c>
      <c r="T1515" s="60">
        <v>41882</v>
      </c>
      <c r="U1515" s="60">
        <v>41882</v>
      </c>
      <c r="V1515" s="60">
        <v>41882</v>
      </c>
      <c r="W1515" t="s">
        <v>201</v>
      </c>
      <c r="X1515" t="s">
        <v>848</v>
      </c>
      <c r="Y1515" t="s">
        <v>619</v>
      </c>
      <c r="Z1515">
        <v>2.9999998999999999E-2</v>
      </c>
      <c r="AA1515">
        <v>7.9999998000000003E-2</v>
      </c>
      <c r="AB1515">
        <v>1</v>
      </c>
      <c r="AC1515">
        <v>0</v>
      </c>
      <c r="AD1515">
        <v>5</v>
      </c>
      <c r="AE1515">
        <v>1</v>
      </c>
      <c r="AF1515">
        <v>1</v>
      </c>
      <c r="AG1515">
        <v>29.799999</v>
      </c>
      <c r="AI1515" t="s">
        <v>1259</v>
      </c>
      <c r="AJ1515" t="s">
        <v>1206</v>
      </c>
      <c r="AO1515">
        <v>132779240</v>
      </c>
      <c r="AP1515">
        <v>128397776</v>
      </c>
      <c r="AQ1515">
        <v>-4005570</v>
      </c>
      <c r="AR1515">
        <v>0</v>
      </c>
      <c r="AS1515">
        <v>0</v>
      </c>
      <c r="AT1515">
        <v>1</v>
      </c>
      <c r="AU1515">
        <v>1</v>
      </c>
      <c r="AV1515">
        <v>4</v>
      </c>
      <c r="AW1515">
        <v>9818507</v>
      </c>
      <c r="AX1515">
        <v>0</v>
      </c>
      <c r="AY1515">
        <v>0.80000000999999998</v>
      </c>
      <c r="AZ1515">
        <v>5</v>
      </c>
      <c r="BA1515">
        <v>1</v>
      </c>
      <c r="BB1515">
        <v>1</v>
      </c>
      <c r="BC1515">
        <v>1</v>
      </c>
      <c r="BE1515">
        <v>0</v>
      </c>
      <c r="BF1515">
        <v>1.2</v>
      </c>
      <c r="BG1515">
        <v>0.80000000999999998</v>
      </c>
      <c r="BP1515" s="60">
        <v>41882</v>
      </c>
      <c r="BQ1515">
        <v>128398000</v>
      </c>
      <c r="BR1515">
        <v>160036000</v>
      </c>
      <c r="BS1515">
        <v>0.80199999</v>
      </c>
      <c r="BT1515">
        <v>31638000</v>
      </c>
      <c r="BV1515">
        <v>3919500</v>
      </c>
      <c r="BX1515">
        <v>0.77999996999999999</v>
      </c>
      <c r="BY1515">
        <v>0</v>
      </c>
      <c r="BZ1515">
        <v>0</v>
      </c>
      <c r="CA1515">
        <v>0</v>
      </c>
      <c r="CC1515">
        <v>0.16900000000000001</v>
      </c>
      <c r="CE1515">
        <v>0.111</v>
      </c>
      <c r="CG1515">
        <v>0.11899999999999999</v>
      </c>
      <c r="CJ1515">
        <v>7.6999999999999999E-2</v>
      </c>
      <c r="CS1515">
        <v>0</v>
      </c>
      <c r="CT1515">
        <v>0</v>
      </c>
      <c r="CU1515">
        <v>0</v>
      </c>
      <c r="CV1515">
        <v>0.54299998000000005</v>
      </c>
      <c r="CW1515">
        <v>0</v>
      </c>
      <c r="CX1515">
        <v>0</v>
      </c>
      <c r="CY1515">
        <v>0.155</v>
      </c>
      <c r="CZ1515">
        <v>0</v>
      </c>
      <c r="DA1515">
        <v>0</v>
      </c>
      <c r="DB1515">
        <v>0</v>
      </c>
      <c r="DC1515">
        <v>0</v>
      </c>
      <c r="DD1515">
        <v>0.25400001</v>
      </c>
      <c r="DE1515">
        <v>4.8000000000000001E-2</v>
      </c>
      <c r="DF1515">
        <v>2015</v>
      </c>
      <c r="DG1515">
        <v>0.1043</v>
      </c>
      <c r="DH1515">
        <v>7.6999999999999999E-2</v>
      </c>
      <c r="DI1515">
        <v>2.7300000000000001E-2</v>
      </c>
      <c r="DJ1515">
        <v>8.6599997999999997E-2</v>
      </c>
      <c r="DK1515">
        <v>0.16360000999999999</v>
      </c>
      <c r="DR1515">
        <v>0</v>
      </c>
      <c r="DS1515">
        <v>0</v>
      </c>
      <c r="DT1515">
        <v>0</v>
      </c>
      <c r="DU1515">
        <v>0</v>
      </c>
      <c r="DV1515">
        <v>857342</v>
      </c>
      <c r="DW1515">
        <v>39195084</v>
      </c>
      <c r="DZ1515">
        <v>45.716999000000001</v>
      </c>
      <c r="EA1515">
        <v>82123</v>
      </c>
      <c r="EB1515">
        <v>111960</v>
      </c>
      <c r="EC1515">
        <v>363182</v>
      </c>
      <c r="ED1515">
        <v>8322480.5</v>
      </c>
      <c r="EF1515">
        <v>22.915001</v>
      </c>
      <c r="EG1515">
        <v>341302</v>
      </c>
      <c r="EN1515">
        <v>9413</v>
      </c>
      <c r="EP1515">
        <v>12467</v>
      </c>
      <c r="EV1515">
        <v>1414607</v>
      </c>
      <c r="EW1515">
        <v>0</v>
      </c>
      <c r="EX1515">
        <v>0</v>
      </c>
      <c r="FN1515">
        <v>-32115.83</v>
      </c>
      <c r="FP1515">
        <v>2357686</v>
      </c>
      <c r="FQ1515">
        <v>851936.81</v>
      </c>
      <c r="FR1515">
        <v>1650830.8</v>
      </c>
      <c r="FS1515">
        <v>143534.09</v>
      </c>
      <c r="FT1515">
        <v>17511.553</v>
      </c>
      <c r="FU1515">
        <v>2202.5920000000001</v>
      </c>
      <c r="FV1515">
        <v>12408.677</v>
      </c>
      <c r="FW1515">
        <v>5036110.5</v>
      </c>
      <c r="FX1515">
        <v>16443656</v>
      </c>
      <c r="FZ1515">
        <v>1864096</v>
      </c>
      <c r="GA1515">
        <v>1254816.3999999999</v>
      </c>
      <c r="GB1515">
        <v>3118912.5</v>
      </c>
      <c r="GL1515">
        <v>-200672.17</v>
      </c>
      <c r="GM1515">
        <v>122114.48</v>
      </c>
      <c r="GN1515">
        <v>-49580.741999999998</v>
      </c>
      <c r="GO1515">
        <v>-17464.91</v>
      </c>
      <c r="GP1515">
        <v>4143.4492</v>
      </c>
      <c r="GQ1515">
        <v>24474684</v>
      </c>
      <c r="GR1515">
        <v>-8631080</v>
      </c>
      <c r="GS1515">
        <v>-8548643</v>
      </c>
      <c r="GZ1515">
        <v>-82437.679999999993</v>
      </c>
      <c r="HA1515">
        <v>-410600.31</v>
      </c>
      <c r="HB1515">
        <v>-39185.093999999997</v>
      </c>
      <c r="HC1515">
        <v>-1868.6890000000001</v>
      </c>
      <c r="HD1515">
        <v>-850.40601000000004</v>
      </c>
      <c r="HE1515">
        <v>-9083585</v>
      </c>
      <c r="HG1515">
        <v>132779240</v>
      </c>
    </row>
    <row r="1516" spans="1:215" x14ac:dyDescent="0.25">
      <c r="A1516">
        <v>109</v>
      </c>
      <c r="B1516" t="s">
        <v>1260</v>
      </c>
      <c r="C1516">
        <v>2001</v>
      </c>
      <c r="D1516">
        <v>1</v>
      </c>
      <c r="E1516" t="s">
        <v>1261</v>
      </c>
      <c r="F1516">
        <v>1972</v>
      </c>
      <c r="G1516">
        <v>0</v>
      </c>
      <c r="I1516">
        <v>0</v>
      </c>
      <c r="J1516" t="s">
        <v>1262</v>
      </c>
      <c r="K1516" t="s">
        <v>1263</v>
      </c>
      <c r="L1516" t="s">
        <v>1263</v>
      </c>
      <c r="M1516">
        <v>5</v>
      </c>
      <c r="N1516" t="s">
        <v>1264</v>
      </c>
      <c r="O1516">
        <v>1</v>
      </c>
      <c r="P1516" t="s">
        <v>616</v>
      </c>
      <c r="Q1516" t="s">
        <v>617</v>
      </c>
      <c r="R1516">
        <v>2</v>
      </c>
      <c r="S1516">
        <v>0</v>
      </c>
      <c r="T1516" s="60">
        <v>37072</v>
      </c>
      <c r="U1516" s="60">
        <v>37073</v>
      </c>
      <c r="V1516" s="60">
        <v>37073</v>
      </c>
      <c r="W1516" t="s">
        <v>1265</v>
      </c>
      <c r="X1516" t="s">
        <v>1266</v>
      </c>
      <c r="Y1516" t="s">
        <v>639</v>
      </c>
      <c r="Z1516">
        <v>2.9999998999999999E-2</v>
      </c>
      <c r="AA1516">
        <v>7.5000002999999996E-2</v>
      </c>
      <c r="AB1516">
        <v>3</v>
      </c>
      <c r="AC1516">
        <v>0</v>
      </c>
      <c r="AD1516">
        <v>5</v>
      </c>
      <c r="AE1516">
        <v>0</v>
      </c>
      <c r="AF1516">
        <v>3</v>
      </c>
      <c r="BP1516" s="60">
        <v>37073</v>
      </c>
      <c r="BQ1516">
        <v>3187990</v>
      </c>
      <c r="BR1516">
        <v>3528137</v>
      </c>
      <c r="BS1516">
        <v>0.90359997999999997</v>
      </c>
      <c r="BT1516">
        <v>340147</v>
      </c>
      <c r="BV1516">
        <v>1545593</v>
      </c>
      <c r="BW1516">
        <v>103681</v>
      </c>
      <c r="BX1516">
        <v>1</v>
      </c>
      <c r="BY1516">
        <v>0</v>
      </c>
      <c r="BZ1516">
        <v>0</v>
      </c>
      <c r="CA1516">
        <v>0</v>
      </c>
      <c r="CC1516">
        <v>-1.5700001000000002E-2</v>
      </c>
      <c r="CE1516">
        <v>5.1599998000000001E-2</v>
      </c>
      <c r="CG1516">
        <v>9.1600001E-2</v>
      </c>
      <c r="CS1516">
        <v>0</v>
      </c>
      <c r="CT1516">
        <v>0</v>
      </c>
      <c r="CU1516">
        <v>0</v>
      </c>
      <c r="CV1516">
        <v>0.40700001000000002</v>
      </c>
      <c r="CW1516">
        <v>0.31400001</v>
      </c>
      <c r="CX1516">
        <v>9.3000001999999998E-2</v>
      </c>
      <c r="CY1516">
        <v>0.52700000999999996</v>
      </c>
      <c r="CZ1516">
        <v>0.49099999999999999</v>
      </c>
      <c r="DA1516">
        <v>3.5999997999999998E-2</v>
      </c>
      <c r="DB1516">
        <v>1.2E-2</v>
      </c>
      <c r="DC1516">
        <v>5.4000000999999999E-2</v>
      </c>
      <c r="DD1516">
        <v>0</v>
      </c>
      <c r="DE1516">
        <v>0</v>
      </c>
      <c r="DF1516">
        <v>2002</v>
      </c>
      <c r="DG1516">
        <v>6.9452642999999994E-2</v>
      </c>
      <c r="DH1516">
        <v>2.9395188999999999E-2</v>
      </c>
      <c r="DI1516">
        <v>4.0057453999999999E-2</v>
      </c>
      <c r="DJ1516">
        <v>4.2862773E-2</v>
      </c>
      <c r="DK1516">
        <v>7.2257966000000007E-2</v>
      </c>
      <c r="DR1516">
        <v>1</v>
      </c>
      <c r="DS1516">
        <v>1</v>
      </c>
      <c r="DT1516">
        <v>0</v>
      </c>
      <c r="DU1516">
        <v>0</v>
      </c>
      <c r="DV1516">
        <v>68656</v>
      </c>
      <c r="DZ1516">
        <v>22.512132999999999</v>
      </c>
      <c r="EA1516">
        <v>3500</v>
      </c>
      <c r="EC1516">
        <v>21298</v>
      </c>
      <c r="EF1516">
        <v>4.5661563999999997</v>
      </c>
      <c r="EG1516">
        <v>21298</v>
      </c>
      <c r="ES1516">
        <v>0</v>
      </c>
      <c r="EV1516">
        <v>93454</v>
      </c>
      <c r="EW1516">
        <v>1</v>
      </c>
      <c r="EX1516">
        <v>1</v>
      </c>
      <c r="FB1516">
        <v>1104213.1000000001</v>
      </c>
      <c r="FP1516">
        <v>45433</v>
      </c>
      <c r="FQ1516">
        <v>103681</v>
      </c>
      <c r="FW1516">
        <v>149114</v>
      </c>
      <c r="FX1516">
        <v>-184059</v>
      </c>
      <c r="FZ1516">
        <v>123906</v>
      </c>
      <c r="GA1516">
        <v>15585</v>
      </c>
      <c r="GB1516">
        <v>139491</v>
      </c>
      <c r="GC1516">
        <v>2538</v>
      </c>
      <c r="GL1516">
        <v>-1637</v>
      </c>
      <c r="GM1516">
        <v>319</v>
      </c>
      <c r="GN1516">
        <v>-237</v>
      </c>
      <c r="GQ1516">
        <v>105529</v>
      </c>
      <c r="GR1516">
        <v>-97250</v>
      </c>
      <c r="GS1516">
        <v>-75517</v>
      </c>
      <c r="GT1516">
        <v>-2474</v>
      </c>
      <c r="GU1516">
        <v>-982</v>
      </c>
      <c r="GW1516">
        <v>-4800</v>
      </c>
      <c r="GX1516">
        <v>-13477</v>
      </c>
      <c r="HA1516">
        <v>-12034</v>
      </c>
      <c r="HB1516">
        <v>-1683</v>
      </c>
      <c r="HD1516">
        <v>-12604</v>
      </c>
      <c r="HE1516">
        <v>-123571</v>
      </c>
      <c r="HG1516">
        <v>3160228</v>
      </c>
    </row>
    <row r="1517" spans="1:215" x14ac:dyDescent="0.25">
      <c r="A1517">
        <v>109</v>
      </c>
      <c r="B1517" t="s">
        <v>1260</v>
      </c>
      <c r="C1517">
        <v>2002</v>
      </c>
      <c r="D1517">
        <v>1</v>
      </c>
      <c r="E1517" t="s">
        <v>1261</v>
      </c>
      <c r="F1517">
        <v>1972</v>
      </c>
      <c r="G1517">
        <v>0</v>
      </c>
      <c r="I1517">
        <v>0</v>
      </c>
      <c r="J1517" t="s">
        <v>1262</v>
      </c>
      <c r="K1517" t="s">
        <v>1263</v>
      </c>
      <c r="L1517" t="s">
        <v>1263</v>
      </c>
      <c r="M1517">
        <v>5</v>
      </c>
      <c r="N1517" t="s">
        <v>1264</v>
      </c>
      <c r="O1517">
        <v>1</v>
      </c>
      <c r="P1517" t="s">
        <v>616</v>
      </c>
      <c r="Q1517" t="s">
        <v>617</v>
      </c>
      <c r="R1517">
        <v>2</v>
      </c>
      <c r="S1517">
        <v>0</v>
      </c>
      <c r="T1517" s="60">
        <v>37437</v>
      </c>
      <c r="V1517" s="60">
        <v>37438</v>
      </c>
      <c r="BP1517" s="60">
        <v>37438</v>
      </c>
      <c r="BQ1517">
        <v>3396759.5</v>
      </c>
      <c r="BR1517">
        <v>3725806</v>
      </c>
      <c r="BS1517">
        <v>0.91168450999999995</v>
      </c>
      <c r="BT1517">
        <v>329046.5</v>
      </c>
      <c r="BV1517">
        <v>1638364</v>
      </c>
      <c r="BW1517">
        <v>103374</v>
      </c>
      <c r="BX1517">
        <v>1</v>
      </c>
      <c r="BY1517">
        <v>1</v>
      </c>
      <c r="BZ1517">
        <v>1</v>
      </c>
      <c r="CA1517">
        <v>1</v>
      </c>
      <c r="CC1517">
        <v>-1.6318441999999999E-2</v>
      </c>
      <c r="CS1517">
        <v>1</v>
      </c>
      <c r="CT1517">
        <v>0</v>
      </c>
      <c r="CU1517">
        <v>0</v>
      </c>
      <c r="CV1517">
        <v>0.39900002000000001</v>
      </c>
      <c r="CW1517">
        <v>0.30200001999999998</v>
      </c>
      <c r="CX1517">
        <v>9.6999995000000006E-2</v>
      </c>
      <c r="CY1517">
        <v>0.50100005000000003</v>
      </c>
      <c r="CZ1517">
        <v>0.47400001000000003</v>
      </c>
      <c r="DA1517">
        <v>2.7000000999999999E-2</v>
      </c>
      <c r="DB1517">
        <v>1.4999999999999999E-2</v>
      </c>
      <c r="DC1517">
        <v>8.5000001000000006E-2</v>
      </c>
      <c r="DD1517">
        <v>0</v>
      </c>
      <c r="DE1517">
        <v>0</v>
      </c>
      <c r="DR1517">
        <v>0</v>
      </c>
      <c r="DS1517">
        <v>0</v>
      </c>
      <c r="DT1517">
        <v>0</v>
      </c>
      <c r="DU1517">
        <v>0</v>
      </c>
      <c r="DV1517">
        <v>69988</v>
      </c>
      <c r="DZ1517">
        <v>23.409212</v>
      </c>
      <c r="EC1517">
        <v>22230</v>
      </c>
      <c r="EF1517">
        <v>4.7932525000000004</v>
      </c>
      <c r="ES1517">
        <v>0</v>
      </c>
      <c r="EV1517">
        <v>95954</v>
      </c>
      <c r="EW1517">
        <v>1</v>
      </c>
      <c r="EX1517">
        <v>1</v>
      </c>
      <c r="FP1517">
        <v>47139</v>
      </c>
      <c r="FQ1517">
        <v>103374</v>
      </c>
      <c r="FV1517">
        <v>0</v>
      </c>
      <c r="FW1517">
        <v>150513</v>
      </c>
      <c r="FX1517">
        <v>-175796</v>
      </c>
      <c r="FZ1517">
        <v>101391</v>
      </c>
      <c r="GA1517">
        <v>20953</v>
      </c>
      <c r="GB1517">
        <v>122344</v>
      </c>
      <c r="GC1517">
        <v>3701</v>
      </c>
      <c r="GL1517">
        <v>-1904</v>
      </c>
      <c r="GM1517">
        <v>235</v>
      </c>
      <c r="GN1517">
        <v>-150</v>
      </c>
      <c r="GQ1517">
        <v>98943</v>
      </c>
      <c r="GR1517">
        <v>-106554</v>
      </c>
      <c r="GS1517">
        <v>-82084</v>
      </c>
      <c r="GT1517">
        <v>-2704</v>
      </c>
      <c r="GU1517">
        <v>-1143</v>
      </c>
      <c r="GW1517">
        <v>-5206</v>
      </c>
      <c r="GX1517">
        <v>-15417</v>
      </c>
      <c r="HA1517">
        <v>-11616</v>
      </c>
      <c r="HB1517">
        <v>-2290</v>
      </c>
      <c r="HE1517">
        <v>-120460</v>
      </c>
      <c r="HF1517">
        <v>21517</v>
      </c>
      <c r="HG1517">
        <v>3138711</v>
      </c>
    </row>
    <row r="1518" spans="1:215" x14ac:dyDescent="0.25">
      <c r="A1518">
        <v>109</v>
      </c>
      <c r="B1518" t="s">
        <v>1260</v>
      </c>
      <c r="C1518">
        <v>2003</v>
      </c>
      <c r="D1518">
        <v>1</v>
      </c>
      <c r="E1518" t="s">
        <v>1261</v>
      </c>
      <c r="F1518">
        <v>1972</v>
      </c>
      <c r="G1518">
        <v>0</v>
      </c>
      <c r="I1518">
        <v>0</v>
      </c>
      <c r="J1518" t="s">
        <v>1262</v>
      </c>
      <c r="K1518" t="s">
        <v>1263</v>
      </c>
      <c r="L1518" t="s">
        <v>1263</v>
      </c>
      <c r="M1518">
        <v>5</v>
      </c>
      <c r="N1518" t="s">
        <v>1264</v>
      </c>
      <c r="O1518">
        <v>1</v>
      </c>
      <c r="P1518" t="s">
        <v>616</v>
      </c>
      <c r="Q1518" t="s">
        <v>617</v>
      </c>
      <c r="R1518">
        <v>2</v>
      </c>
      <c r="S1518">
        <v>0</v>
      </c>
      <c r="T1518" s="60">
        <v>37802</v>
      </c>
      <c r="U1518" s="60">
        <v>37803</v>
      </c>
      <c r="V1518" s="60">
        <v>37803</v>
      </c>
      <c r="W1518" t="s">
        <v>1265</v>
      </c>
      <c r="X1518" t="s">
        <v>1266</v>
      </c>
      <c r="Y1518" t="s">
        <v>639</v>
      </c>
      <c r="Z1518">
        <v>2.9999998999999999E-2</v>
      </c>
      <c r="AA1518">
        <v>7.5000002999999996E-2</v>
      </c>
      <c r="AB1518">
        <v>3</v>
      </c>
      <c r="AC1518">
        <v>0</v>
      </c>
      <c r="AD1518">
        <v>5</v>
      </c>
      <c r="AE1518">
        <v>0</v>
      </c>
      <c r="AF1518">
        <v>3</v>
      </c>
      <c r="BP1518" s="60">
        <v>37803</v>
      </c>
      <c r="BQ1518">
        <v>3605529</v>
      </c>
      <c r="BR1518">
        <v>3923475</v>
      </c>
      <c r="BS1518">
        <v>0.91900002999999997</v>
      </c>
      <c r="BT1518">
        <v>317946</v>
      </c>
      <c r="BV1518">
        <v>1731135</v>
      </c>
      <c r="BW1518">
        <v>134014</v>
      </c>
      <c r="BX1518">
        <v>1</v>
      </c>
      <c r="BY1518">
        <v>0</v>
      </c>
      <c r="BZ1518">
        <v>0</v>
      </c>
      <c r="CA1518">
        <v>0</v>
      </c>
      <c r="CC1518">
        <v>4.9000002000000001E-2</v>
      </c>
      <c r="CE1518">
        <v>4.1000000000000003E-3</v>
      </c>
      <c r="CG1518">
        <v>3.6499998999999998E-2</v>
      </c>
      <c r="CS1518">
        <v>0</v>
      </c>
      <c r="CT1518">
        <v>0</v>
      </c>
      <c r="CU1518">
        <v>0</v>
      </c>
      <c r="CV1518">
        <v>0.35799998</v>
      </c>
      <c r="CW1518">
        <v>0.27000001000000001</v>
      </c>
      <c r="CX1518">
        <v>8.7999999999999995E-2</v>
      </c>
      <c r="CY1518">
        <v>0.53299998999999998</v>
      </c>
      <c r="CZ1518">
        <v>0.505</v>
      </c>
      <c r="DA1518">
        <v>2.7999999000000001E-2</v>
      </c>
      <c r="DB1518">
        <v>1.6000001E-2</v>
      </c>
      <c r="DC1518">
        <v>9.3000001999999998E-2</v>
      </c>
      <c r="DD1518">
        <v>0</v>
      </c>
      <c r="DE1518">
        <v>0</v>
      </c>
      <c r="DF1518">
        <v>2004</v>
      </c>
      <c r="DG1518">
        <v>9.8838574999999998E-2</v>
      </c>
      <c r="DH1518">
        <v>2.8431057999999999E-2</v>
      </c>
      <c r="DI1518">
        <v>7.0407517000000003E-2</v>
      </c>
      <c r="DJ1518">
        <v>7.4251391E-2</v>
      </c>
      <c r="DK1518">
        <v>0.10268244999999999</v>
      </c>
      <c r="DR1518">
        <v>1</v>
      </c>
      <c r="DS1518">
        <v>1</v>
      </c>
      <c r="DT1518">
        <v>0</v>
      </c>
      <c r="DU1518">
        <v>0</v>
      </c>
      <c r="DV1518">
        <v>71320</v>
      </c>
      <c r="DZ1518">
        <v>24.272784999999999</v>
      </c>
      <c r="EA1518">
        <v>3972</v>
      </c>
      <c r="EC1518">
        <v>23162</v>
      </c>
      <c r="EF1518">
        <v>5.0252571000000001</v>
      </c>
      <c r="EG1518">
        <v>23162</v>
      </c>
      <c r="ES1518">
        <v>0</v>
      </c>
      <c r="EV1518">
        <v>98454</v>
      </c>
      <c r="EW1518">
        <v>1</v>
      </c>
      <c r="EX1518">
        <v>1</v>
      </c>
      <c r="FB1518">
        <v>1304957.8</v>
      </c>
      <c r="FP1518">
        <v>49218</v>
      </c>
      <c r="FQ1518">
        <v>134014</v>
      </c>
      <c r="FW1518">
        <v>183232</v>
      </c>
      <c r="FX1518">
        <v>36950</v>
      </c>
      <c r="FZ1518">
        <v>92529</v>
      </c>
      <c r="GA1518">
        <v>21963</v>
      </c>
      <c r="GB1518">
        <v>114492</v>
      </c>
      <c r="GC1518">
        <v>3839</v>
      </c>
      <c r="GL1518">
        <v>-1913</v>
      </c>
      <c r="GQ1518">
        <v>336600</v>
      </c>
      <c r="GR1518">
        <v>-116395</v>
      </c>
      <c r="GS1518">
        <v>-90372</v>
      </c>
      <c r="GT1518">
        <v>-2973</v>
      </c>
      <c r="GU1518">
        <v>-994</v>
      </c>
      <c r="GW1518">
        <v>-5820</v>
      </c>
      <c r="GX1518">
        <v>-16236</v>
      </c>
      <c r="HA1518">
        <v>-12381</v>
      </c>
      <c r="HB1518">
        <v>-2425</v>
      </c>
      <c r="HE1518">
        <v>-131201</v>
      </c>
      <c r="HF1518">
        <v>-8880</v>
      </c>
      <c r="HG1518">
        <v>3335230</v>
      </c>
    </row>
    <row r="1519" spans="1:215" x14ac:dyDescent="0.25">
      <c r="A1519">
        <v>109</v>
      </c>
      <c r="B1519" t="s">
        <v>1260</v>
      </c>
      <c r="C1519">
        <v>2004</v>
      </c>
      <c r="D1519">
        <v>1</v>
      </c>
      <c r="E1519" t="s">
        <v>1261</v>
      </c>
      <c r="F1519">
        <v>1972</v>
      </c>
      <c r="G1519">
        <v>0</v>
      </c>
      <c r="I1519">
        <v>0</v>
      </c>
      <c r="J1519" t="s">
        <v>1262</v>
      </c>
      <c r="K1519" t="s">
        <v>1263</v>
      </c>
      <c r="L1519" t="s">
        <v>1263</v>
      </c>
      <c r="M1519">
        <v>5</v>
      </c>
      <c r="N1519" t="s">
        <v>1264</v>
      </c>
      <c r="O1519">
        <v>1</v>
      </c>
      <c r="P1519" t="s">
        <v>616</v>
      </c>
      <c r="Q1519" t="s">
        <v>617</v>
      </c>
      <c r="R1519">
        <v>2</v>
      </c>
      <c r="S1519">
        <v>0</v>
      </c>
      <c r="T1519" s="60">
        <v>38168</v>
      </c>
      <c r="V1519" s="60">
        <v>38169</v>
      </c>
      <c r="BP1519" s="60">
        <v>38169</v>
      </c>
      <c r="BQ1519">
        <v>3864771</v>
      </c>
      <c r="BR1519">
        <v>4186801</v>
      </c>
      <c r="BS1519">
        <v>0.92308449999999997</v>
      </c>
      <c r="BT1519">
        <v>322030</v>
      </c>
      <c r="BV1519">
        <v>1811051.5</v>
      </c>
      <c r="BW1519">
        <v>139808</v>
      </c>
      <c r="BX1519">
        <v>1</v>
      </c>
      <c r="BY1519">
        <v>1</v>
      </c>
      <c r="BZ1519">
        <v>1</v>
      </c>
      <c r="CA1519">
        <v>1</v>
      </c>
      <c r="CC1519">
        <v>9.3199998000000006E-2</v>
      </c>
      <c r="CE1519">
        <v>3.9999999000000001E-2</v>
      </c>
      <c r="CG1519">
        <v>3.6199997999999997E-2</v>
      </c>
      <c r="CS1519">
        <v>0</v>
      </c>
      <c r="CT1519">
        <v>0</v>
      </c>
      <c r="CU1519">
        <v>0</v>
      </c>
      <c r="CV1519">
        <v>0.41</v>
      </c>
      <c r="CW1519">
        <v>0.30000000999999998</v>
      </c>
      <c r="CX1519">
        <v>0.11</v>
      </c>
      <c r="CY1519">
        <v>0.5</v>
      </c>
      <c r="CZ1519">
        <v>0.47999998999999999</v>
      </c>
      <c r="DA1519">
        <v>0.02</v>
      </c>
      <c r="DB1519">
        <v>0.02</v>
      </c>
      <c r="DC1519">
        <v>7.0000000000000007E-2</v>
      </c>
      <c r="DD1519">
        <v>0</v>
      </c>
      <c r="DE1519">
        <v>0</v>
      </c>
      <c r="DR1519">
        <v>0</v>
      </c>
      <c r="DS1519">
        <v>0</v>
      </c>
      <c r="DT1519">
        <v>0</v>
      </c>
      <c r="DU1519">
        <v>0</v>
      </c>
      <c r="DV1519">
        <v>72722</v>
      </c>
      <c r="DZ1519">
        <v>24.903763000000001</v>
      </c>
      <c r="EC1519">
        <v>23980.5</v>
      </c>
      <c r="EF1519">
        <v>5.3173617999999996</v>
      </c>
      <c r="ES1519">
        <v>0</v>
      </c>
      <c r="EV1519">
        <v>102253</v>
      </c>
      <c r="EW1519">
        <v>1</v>
      </c>
      <c r="EX1519">
        <v>1</v>
      </c>
      <c r="FP1519">
        <v>50650</v>
      </c>
      <c r="FQ1519">
        <v>139808</v>
      </c>
      <c r="FW1519">
        <v>190458</v>
      </c>
      <c r="FX1519">
        <v>186771</v>
      </c>
      <c r="FZ1519">
        <v>96331</v>
      </c>
      <c r="GA1519">
        <v>26126</v>
      </c>
      <c r="GB1519">
        <v>122457</v>
      </c>
      <c r="GC1519">
        <v>3715</v>
      </c>
      <c r="GL1519">
        <v>-2062</v>
      </c>
      <c r="GQ1519">
        <v>501339</v>
      </c>
      <c r="GR1519">
        <v>-127513</v>
      </c>
      <c r="GS1519">
        <v>-98680</v>
      </c>
      <c r="GT1519">
        <v>-3250</v>
      </c>
      <c r="GU1519">
        <v>-1329</v>
      </c>
      <c r="GW1519">
        <v>-6394</v>
      </c>
      <c r="GX1519">
        <v>-17860</v>
      </c>
      <c r="HA1519">
        <v>-14621</v>
      </c>
      <c r="HB1519">
        <v>-2599</v>
      </c>
      <c r="HE1519">
        <v>-144733</v>
      </c>
      <c r="HG1519">
        <v>3691836</v>
      </c>
    </row>
    <row r="1520" spans="1:215" x14ac:dyDescent="0.25">
      <c r="A1520">
        <v>109</v>
      </c>
      <c r="B1520" t="s">
        <v>1260</v>
      </c>
      <c r="C1520">
        <v>2005</v>
      </c>
      <c r="D1520">
        <v>1</v>
      </c>
      <c r="E1520" t="s">
        <v>1261</v>
      </c>
      <c r="F1520">
        <v>1972</v>
      </c>
      <c r="G1520">
        <v>0</v>
      </c>
      <c r="I1520">
        <v>0</v>
      </c>
      <c r="J1520" t="s">
        <v>1262</v>
      </c>
      <c r="K1520" t="s">
        <v>1263</v>
      </c>
      <c r="L1520" t="s">
        <v>1263</v>
      </c>
      <c r="M1520">
        <v>5</v>
      </c>
      <c r="N1520" t="s">
        <v>1264</v>
      </c>
      <c r="O1520">
        <v>1</v>
      </c>
      <c r="P1520" t="s">
        <v>616</v>
      </c>
      <c r="Q1520" t="s">
        <v>617</v>
      </c>
      <c r="R1520">
        <v>2</v>
      </c>
      <c r="S1520">
        <v>0</v>
      </c>
      <c r="T1520" s="60">
        <v>38533</v>
      </c>
      <c r="U1520" s="60">
        <v>38534</v>
      </c>
      <c r="V1520" s="60">
        <v>38534</v>
      </c>
      <c r="W1520" t="s">
        <v>1265</v>
      </c>
      <c r="X1520" t="s">
        <v>1266</v>
      </c>
      <c r="Y1520" t="s">
        <v>639</v>
      </c>
      <c r="Z1520">
        <v>2.9999998999999999E-2</v>
      </c>
      <c r="AA1520">
        <v>7.5000002999999996E-2</v>
      </c>
      <c r="AB1520">
        <v>3</v>
      </c>
      <c r="AC1520">
        <v>0</v>
      </c>
      <c r="AD1520">
        <v>5</v>
      </c>
      <c r="AE1520">
        <v>0</v>
      </c>
      <c r="AF1520">
        <v>3</v>
      </c>
      <c r="BP1520" s="60">
        <v>38534</v>
      </c>
      <c r="BQ1520">
        <v>4124013</v>
      </c>
      <c r="BR1520">
        <v>4450127</v>
      </c>
      <c r="BS1520">
        <v>0.92669999999999997</v>
      </c>
      <c r="BT1520">
        <v>326114</v>
      </c>
      <c r="BV1520">
        <v>1890968</v>
      </c>
      <c r="BW1520">
        <v>181096</v>
      </c>
      <c r="BX1520">
        <v>1</v>
      </c>
      <c r="BY1520">
        <v>0</v>
      </c>
      <c r="BZ1520">
        <v>0</v>
      </c>
      <c r="CA1520">
        <v>0</v>
      </c>
      <c r="CC1520">
        <v>7.2599999999999998E-2</v>
      </c>
      <c r="CE1520">
        <v>7.1500003000000006E-2</v>
      </c>
      <c r="CG1520">
        <v>3.4899998000000002E-2</v>
      </c>
      <c r="CS1520">
        <v>0</v>
      </c>
      <c r="CT1520">
        <v>0</v>
      </c>
      <c r="CU1520">
        <v>0</v>
      </c>
      <c r="CV1520">
        <v>0.41</v>
      </c>
      <c r="CW1520">
        <v>0.28000000000000003</v>
      </c>
      <c r="CX1520">
        <v>0.13</v>
      </c>
      <c r="CY1520">
        <v>0.52999996999999999</v>
      </c>
      <c r="CZ1520">
        <v>0.5</v>
      </c>
      <c r="DA1520">
        <v>2.9999998999999999E-2</v>
      </c>
      <c r="DB1520">
        <v>0.02</v>
      </c>
      <c r="DC1520">
        <v>3.9999999000000001E-2</v>
      </c>
      <c r="DD1520">
        <v>0</v>
      </c>
      <c r="DE1520">
        <v>0</v>
      </c>
      <c r="DF1520">
        <v>2006</v>
      </c>
      <c r="DG1520">
        <v>0.11554068000000001</v>
      </c>
      <c r="DH1520">
        <v>2.9043855E-2</v>
      </c>
      <c r="DI1520">
        <v>8.6496823E-2</v>
      </c>
      <c r="DJ1520">
        <v>9.1041654E-2</v>
      </c>
      <c r="DK1520">
        <v>0.12008551000000001</v>
      </c>
      <c r="DR1520">
        <v>1</v>
      </c>
      <c r="DS1520">
        <v>1</v>
      </c>
      <c r="DT1520">
        <v>0</v>
      </c>
      <c r="DU1520">
        <v>0</v>
      </c>
      <c r="DV1520">
        <v>74124</v>
      </c>
      <c r="DZ1520">
        <v>25.510874000000001</v>
      </c>
      <c r="EA1520">
        <v>7129</v>
      </c>
      <c r="EC1520">
        <v>24799</v>
      </c>
      <c r="EF1520">
        <v>5.5509095000000004</v>
      </c>
      <c r="EG1520">
        <v>24799</v>
      </c>
      <c r="ES1520">
        <v>0</v>
      </c>
      <c r="EV1520">
        <v>106052</v>
      </c>
      <c r="EW1520">
        <v>1</v>
      </c>
      <c r="EX1520">
        <v>1</v>
      </c>
      <c r="FB1520">
        <v>1563938.9</v>
      </c>
      <c r="FP1520">
        <v>54921</v>
      </c>
      <c r="FQ1520">
        <v>181096</v>
      </c>
      <c r="FW1520">
        <v>236017</v>
      </c>
      <c r="FX1520">
        <v>137497</v>
      </c>
      <c r="FZ1520">
        <v>94067</v>
      </c>
      <c r="GA1520">
        <v>37309</v>
      </c>
      <c r="GB1520">
        <v>131376</v>
      </c>
      <c r="GC1520">
        <v>4562</v>
      </c>
      <c r="GL1520">
        <v>-2300</v>
      </c>
      <c r="GQ1520">
        <v>507152</v>
      </c>
      <c r="GR1520">
        <v>-137657</v>
      </c>
      <c r="GS1520">
        <v>-106943</v>
      </c>
      <c r="GT1520">
        <v>-3397</v>
      </c>
      <c r="GU1520">
        <v>-1180</v>
      </c>
      <c r="GW1520">
        <v>-6951</v>
      </c>
      <c r="GX1520">
        <v>-19186</v>
      </c>
      <c r="HA1520">
        <v>-15487</v>
      </c>
      <c r="HB1520">
        <v>-2738</v>
      </c>
      <c r="HE1520">
        <v>-155882</v>
      </c>
      <c r="HG1520">
        <v>4043106</v>
      </c>
    </row>
    <row r="1521" spans="1:215" x14ac:dyDescent="0.25">
      <c r="A1521">
        <v>109</v>
      </c>
      <c r="B1521" t="s">
        <v>1260</v>
      </c>
      <c r="C1521">
        <v>2006</v>
      </c>
      <c r="D1521">
        <v>1</v>
      </c>
      <c r="E1521" t="s">
        <v>1261</v>
      </c>
      <c r="F1521">
        <v>1972</v>
      </c>
      <c r="G1521">
        <v>0</v>
      </c>
      <c r="I1521">
        <v>0</v>
      </c>
      <c r="J1521" t="s">
        <v>1262</v>
      </c>
      <c r="K1521" t="s">
        <v>1263</v>
      </c>
      <c r="L1521" t="s">
        <v>1263</v>
      </c>
      <c r="M1521">
        <v>5</v>
      </c>
      <c r="N1521" t="s">
        <v>1264</v>
      </c>
      <c r="O1521">
        <v>1</v>
      </c>
      <c r="P1521" t="s">
        <v>616</v>
      </c>
      <c r="Q1521" t="s">
        <v>617</v>
      </c>
      <c r="R1521">
        <v>2</v>
      </c>
      <c r="S1521">
        <v>0</v>
      </c>
      <c r="T1521" s="60">
        <v>38898</v>
      </c>
      <c r="V1521" s="60">
        <v>38899</v>
      </c>
      <c r="BP1521" s="60">
        <v>38899</v>
      </c>
      <c r="BQ1521">
        <v>4510993.5</v>
      </c>
      <c r="BR1521">
        <v>4962873</v>
      </c>
      <c r="BS1521">
        <v>0.90894799999999998</v>
      </c>
      <c r="BT1521">
        <v>451879.5</v>
      </c>
      <c r="BV1521">
        <v>1986466</v>
      </c>
      <c r="BW1521">
        <v>191000</v>
      </c>
      <c r="BX1521">
        <v>1</v>
      </c>
      <c r="BY1521">
        <v>1</v>
      </c>
      <c r="BZ1521">
        <v>1</v>
      </c>
      <c r="CA1521">
        <v>1</v>
      </c>
      <c r="CC1521">
        <v>6.9399998000000004E-2</v>
      </c>
      <c r="CE1521">
        <v>7.8500002999999999E-2</v>
      </c>
      <c r="CG1521">
        <v>5.2399996999999997E-2</v>
      </c>
      <c r="CS1521">
        <v>0</v>
      </c>
      <c r="CT1521">
        <v>0</v>
      </c>
      <c r="CU1521">
        <v>0</v>
      </c>
      <c r="CV1521">
        <v>0.43000000999999999</v>
      </c>
      <c r="CW1521">
        <v>0.28999998999999999</v>
      </c>
      <c r="CX1521">
        <v>0.14000000000000001</v>
      </c>
      <c r="CY1521">
        <v>0.49000000999999999</v>
      </c>
      <c r="CZ1521">
        <v>0.44999999000000002</v>
      </c>
      <c r="DA1521">
        <v>3.9999999000000001E-2</v>
      </c>
      <c r="DB1521">
        <v>2.9999998999999999E-2</v>
      </c>
      <c r="DC1521">
        <v>5.0000001000000002E-2</v>
      </c>
      <c r="DD1521">
        <v>0</v>
      </c>
      <c r="DE1521">
        <v>0</v>
      </c>
      <c r="DR1521">
        <v>0</v>
      </c>
      <c r="DS1521">
        <v>0</v>
      </c>
      <c r="DT1521">
        <v>0</v>
      </c>
      <c r="DU1521">
        <v>0</v>
      </c>
      <c r="DV1521">
        <v>75260</v>
      </c>
      <c r="DZ1521">
        <v>26.394711999999998</v>
      </c>
      <c r="EC1521">
        <v>26215.5</v>
      </c>
      <c r="EF1521">
        <v>5.7794432999999996</v>
      </c>
      <c r="ES1521">
        <v>0</v>
      </c>
      <c r="EV1521">
        <v>109906</v>
      </c>
      <c r="EW1521">
        <v>1</v>
      </c>
      <c r="EX1521">
        <v>1</v>
      </c>
      <c r="FP1521">
        <v>59327</v>
      </c>
      <c r="FQ1521">
        <v>191000</v>
      </c>
      <c r="FW1521">
        <v>250327</v>
      </c>
      <c r="FX1521">
        <v>134741</v>
      </c>
      <c r="FZ1521">
        <v>105627</v>
      </c>
      <c r="GA1521">
        <v>39742</v>
      </c>
      <c r="GB1521">
        <v>145369</v>
      </c>
      <c r="GC1521">
        <v>5833</v>
      </c>
      <c r="GL1521">
        <v>-2859</v>
      </c>
      <c r="GQ1521">
        <v>533411</v>
      </c>
      <c r="GR1521">
        <v>-151511</v>
      </c>
      <c r="GS1521">
        <v>-117074</v>
      </c>
      <c r="GT1521">
        <v>-3584</v>
      </c>
      <c r="GU1521">
        <v>-1441</v>
      </c>
      <c r="GW1521">
        <v>-7497</v>
      </c>
      <c r="GX1521">
        <v>-21915</v>
      </c>
      <c r="HA1521">
        <v>-16960</v>
      </c>
      <c r="HB1521">
        <v>-2877</v>
      </c>
      <c r="HE1521">
        <v>-171348</v>
      </c>
      <c r="HG1521">
        <v>4405169</v>
      </c>
    </row>
    <row r="1522" spans="1:215" x14ac:dyDescent="0.25">
      <c r="A1522">
        <v>109</v>
      </c>
      <c r="B1522" t="s">
        <v>1260</v>
      </c>
      <c r="C1522">
        <v>2007</v>
      </c>
      <c r="D1522">
        <v>1</v>
      </c>
      <c r="E1522" t="s">
        <v>1261</v>
      </c>
      <c r="F1522">
        <v>1972</v>
      </c>
      <c r="G1522">
        <v>0</v>
      </c>
      <c r="I1522">
        <v>0</v>
      </c>
      <c r="J1522" t="s">
        <v>1262</v>
      </c>
      <c r="K1522" t="s">
        <v>1263</v>
      </c>
      <c r="L1522" t="s">
        <v>1263</v>
      </c>
      <c r="M1522">
        <v>5</v>
      </c>
      <c r="N1522" t="s">
        <v>1264</v>
      </c>
      <c r="O1522">
        <v>1</v>
      </c>
      <c r="P1522" t="s">
        <v>616</v>
      </c>
      <c r="Q1522" t="s">
        <v>617</v>
      </c>
      <c r="R1522">
        <v>2</v>
      </c>
      <c r="S1522">
        <v>0</v>
      </c>
      <c r="T1522" s="60">
        <v>39263</v>
      </c>
      <c r="U1522" s="60">
        <v>39264</v>
      </c>
      <c r="V1522" s="60">
        <v>39264</v>
      </c>
      <c r="W1522" t="s">
        <v>1265</v>
      </c>
      <c r="X1522" t="s">
        <v>1266</v>
      </c>
      <c r="Y1522" t="s">
        <v>639</v>
      </c>
      <c r="Z1522">
        <v>2.9999998999999999E-2</v>
      </c>
      <c r="AA1522">
        <v>7.5000002999999996E-2</v>
      </c>
      <c r="AB1522">
        <v>3</v>
      </c>
      <c r="AC1522">
        <v>0</v>
      </c>
      <c r="AD1522">
        <v>5</v>
      </c>
      <c r="AE1522">
        <v>0</v>
      </c>
      <c r="AF1522">
        <v>3</v>
      </c>
      <c r="AO1522">
        <v>4897974</v>
      </c>
      <c r="BP1522" s="60">
        <v>39264</v>
      </c>
      <c r="BQ1522">
        <v>4897974</v>
      </c>
      <c r="BR1522">
        <v>5475619.5</v>
      </c>
      <c r="BS1522">
        <v>0.89449995999999998</v>
      </c>
      <c r="BT1522">
        <v>577645.56000000006</v>
      </c>
      <c r="BV1522">
        <v>2081964.1</v>
      </c>
      <c r="BW1522">
        <v>231699</v>
      </c>
      <c r="BX1522">
        <v>1</v>
      </c>
      <c r="BY1522">
        <v>0</v>
      </c>
      <c r="BZ1522">
        <v>0</v>
      </c>
      <c r="CA1522">
        <v>0</v>
      </c>
      <c r="CC1522">
        <v>0.13149999000000001</v>
      </c>
      <c r="CE1522">
        <v>9.0900004000000006E-2</v>
      </c>
      <c r="CG1522">
        <v>8.3000004000000002E-2</v>
      </c>
      <c r="CS1522">
        <v>0</v>
      </c>
      <c r="CT1522">
        <v>0</v>
      </c>
      <c r="CU1522">
        <v>0</v>
      </c>
      <c r="CV1522">
        <v>0.49000000999999999</v>
      </c>
      <c r="CW1522">
        <v>0.33000001000000001</v>
      </c>
      <c r="CX1522">
        <v>0.16</v>
      </c>
      <c r="CY1522">
        <v>0.44999999000000002</v>
      </c>
      <c r="CZ1522">
        <v>0.41999998999999999</v>
      </c>
      <c r="DA1522">
        <v>2.9999998999999999E-2</v>
      </c>
      <c r="DB1522">
        <v>2.9999998999999999E-2</v>
      </c>
      <c r="DC1522">
        <v>2.9999998999999999E-2</v>
      </c>
      <c r="DD1522">
        <v>0</v>
      </c>
      <c r="DE1522">
        <v>0</v>
      </c>
      <c r="DF1522">
        <v>2008</v>
      </c>
      <c r="DG1522">
        <v>9.9595711000000003E-2</v>
      </c>
      <c r="DH1522">
        <v>2.7379435000000001E-2</v>
      </c>
      <c r="DI1522">
        <v>7.2216279999999994E-2</v>
      </c>
      <c r="DJ1522">
        <v>9.1071061999999994E-2</v>
      </c>
      <c r="DK1522">
        <v>0.11845049000000001</v>
      </c>
      <c r="DR1522">
        <v>1</v>
      </c>
      <c r="DS1522">
        <v>1</v>
      </c>
      <c r="DT1522">
        <v>0</v>
      </c>
      <c r="DU1522">
        <v>0</v>
      </c>
      <c r="DV1522">
        <v>76396</v>
      </c>
      <c r="DZ1522">
        <v>27.252265999999999</v>
      </c>
      <c r="EA1522">
        <v>9732</v>
      </c>
      <c r="EC1522">
        <v>27632</v>
      </c>
      <c r="EF1522">
        <v>6.0678562999999999</v>
      </c>
      <c r="EG1522">
        <v>27632</v>
      </c>
      <c r="ES1522">
        <v>0</v>
      </c>
      <c r="EV1522">
        <v>113760</v>
      </c>
      <c r="EW1522">
        <v>1</v>
      </c>
      <c r="EX1522">
        <v>1</v>
      </c>
      <c r="FB1522">
        <v>1902875.1</v>
      </c>
      <c r="FI1522">
        <v>4897974</v>
      </c>
      <c r="FP1522">
        <v>57003</v>
      </c>
      <c r="FQ1522">
        <v>231699</v>
      </c>
      <c r="FW1522">
        <v>288702</v>
      </c>
      <c r="FX1522">
        <v>421974</v>
      </c>
      <c r="FZ1522">
        <v>113632</v>
      </c>
      <c r="GA1522">
        <v>47594</v>
      </c>
      <c r="GB1522">
        <v>161226</v>
      </c>
      <c r="GC1522">
        <v>9186</v>
      </c>
      <c r="GL1522">
        <v>-3688</v>
      </c>
      <c r="GQ1522">
        <v>877400</v>
      </c>
      <c r="GR1522">
        <v>-167667</v>
      </c>
      <c r="GS1522">
        <v>-128937</v>
      </c>
      <c r="GT1522">
        <v>-3751</v>
      </c>
      <c r="GU1522">
        <v>-1784</v>
      </c>
      <c r="GW1522">
        <v>-8170</v>
      </c>
      <c r="GX1522">
        <v>-25025</v>
      </c>
      <c r="HA1522">
        <v>-17113</v>
      </c>
      <c r="HB1522">
        <v>-3084</v>
      </c>
      <c r="HE1522">
        <v>-187864</v>
      </c>
      <c r="HG1522">
        <v>5094705</v>
      </c>
    </row>
    <row r="1523" spans="1:215" x14ac:dyDescent="0.25">
      <c r="A1523">
        <v>109</v>
      </c>
      <c r="B1523" t="s">
        <v>1260</v>
      </c>
      <c r="C1523">
        <v>2008</v>
      </c>
      <c r="D1523">
        <v>1</v>
      </c>
      <c r="E1523" t="s">
        <v>1261</v>
      </c>
      <c r="F1523">
        <v>1972</v>
      </c>
      <c r="G1523">
        <v>0</v>
      </c>
      <c r="I1523">
        <v>0</v>
      </c>
      <c r="J1523" t="s">
        <v>1262</v>
      </c>
      <c r="K1523" t="s">
        <v>1263</v>
      </c>
      <c r="L1523" t="s">
        <v>1263</v>
      </c>
      <c r="M1523">
        <v>5</v>
      </c>
      <c r="N1523" t="s">
        <v>1264</v>
      </c>
      <c r="O1523">
        <v>1</v>
      </c>
      <c r="P1523" t="s">
        <v>616</v>
      </c>
      <c r="Q1523" t="s">
        <v>617</v>
      </c>
      <c r="R1523">
        <v>2</v>
      </c>
      <c r="S1523">
        <v>0</v>
      </c>
      <c r="T1523" s="60">
        <v>39629</v>
      </c>
      <c r="V1523" s="60">
        <v>39630</v>
      </c>
      <c r="BP1523" s="60">
        <v>39630</v>
      </c>
      <c r="BQ1523">
        <v>5101215</v>
      </c>
      <c r="BR1523">
        <v>5809697.5</v>
      </c>
      <c r="BS1523">
        <v>0.87805175999999996</v>
      </c>
      <c r="BT1523">
        <v>708482.5</v>
      </c>
      <c r="BV1523">
        <v>2182022.7999999998</v>
      </c>
      <c r="BW1523">
        <v>244847</v>
      </c>
      <c r="BX1523">
        <v>1</v>
      </c>
      <c r="BY1523">
        <v>1</v>
      </c>
      <c r="BZ1523">
        <v>1</v>
      </c>
      <c r="CA1523">
        <v>1</v>
      </c>
      <c r="CC1523">
        <v>-1.21E-2</v>
      </c>
      <c r="CE1523">
        <v>6.1300001999999999E-2</v>
      </c>
      <c r="CG1523">
        <v>6.9899999000000004E-2</v>
      </c>
      <c r="CS1523">
        <v>0</v>
      </c>
      <c r="CT1523">
        <v>0</v>
      </c>
      <c r="CU1523">
        <v>0</v>
      </c>
      <c r="CV1523">
        <v>0.50999998999999996</v>
      </c>
      <c r="CW1523">
        <v>0.34999998999999998</v>
      </c>
      <c r="CX1523">
        <v>0.16</v>
      </c>
      <c r="CY1523">
        <v>0.44</v>
      </c>
      <c r="CZ1523">
        <v>0.41</v>
      </c>
      <c r="DA1523">
        <v>2.9999998999999999E-2</v>
      </c>
      <c r="DB1523">
        <v>3.9999999000000001E-2</v>
      </c>
      <c r="DC1523">
        <v>0.01</v>
      </c>
      <c r="DD1523">
        <v>0</v>
      </c>
      <c r="DE1523">
        <v>0</v>
      </c>
      <c r="DR1523">
        <v>0</v>
      </c>
      <c r="DS1523">
        <v>0</v>
      </c>
      <c r="DT1523">
        <v>0</v>
      </c>
      <c r="DU1523">
        <v>0</v>
      </c>
      <c r="DV1523">
        <v>77599.5</v>
      </c>
      <c r="DZ1523">
        <v>28.119032000000001</v>
      </c>
      <c r="EC1523">
        <v>29276</v>
      </c>
      <c r="EF1523">
        <v>6.2924918999999999</v>
      </c>
      <c r="ES1523">
        <v>0</v>
      </c>
      <c r="EV1523">
        <v>116153</v>
      </c>
      <c r="EW1523">
        <v>1</v>
      </c>
      <c r="EX1523">
        <v>1</v>
      </c>
      <c r="FP1523">
        <v>64617</v>
      </c>
      <c r="FQ1523">
        <v>244847</v>
      </c>
      <c r="FW1523">
        <v>309464</v>
      </c>
      <c r="FX1523">
        <v>-251275</v>
      </c>
      <c r="FZ1523">
        <v>119867</v>
      </c>
      <c r="GA1523">
        <v>56418</v>
      </c>
      <c r="GB1523">
        <v>176285</v>
      </c>
      <c r="GC1523">
        <v>10257</v>
      </c>
      <c r="GL1523">
        <v>-3918</v>
      </c>
      <c r="GQ1523">
        <v>240813</v>
      </c>
      <c r="GR1523">
        <v>-184219</v>
      </c>
      <c r="GS1523">
        <v>-141867</v>
      </c>
      <c r="GT1523">
        <v>-4017</v>
      </c>
      <c r="GU1523">
        <v>-1599</v>
      </c>
      <c r="GW1523">
        <v>-8971</v>
      </c>
      <c r="GX1523">
        <v>-27765</v>
      </c>
      <c r="HA1523">
        <v>-26863</v>
      </c>
      <c r="HB1523">
        <v>-3491</v>
      </c>
      <c r="HE1523">
        <v>-214573</v>
      </c>
      <c r="HG1523">
        <v>5120945</v>
      </c>
    </row>
    <row r="1524" spans="1:215" x14ac:dyDescent="0.25">
      <c r="A1524">
        <v>109</v>
      </c>
      <c r="B1524" t="s">
        <v>1260</v>
      </c>
      <c r="C1524">
        <v>2009</v>
      </c>
      <c r="D1524">
        <v>1</v>
      </c>
      <c r="E1524" t="s">
        <v>1261</v>
      </c>
      <c r="F1524">
        <v>1972</v>
      </c>
      <c r="G1524">
        <v>0</v>
      </c>
      <c r="I1524">
        <v>0</v>
      </c>
      <c r="J1524" t="s">
        <v>1262</v>
      </c>
      <c r="K1524" t="s">
        <v>1263</v>
      </c>
      <c r="L1524" t="s">
        <v>1263</v>
      </c>
      <c r="M1524">
        <v>5</v>
      </c>
      <c r="N1524" t="s">
        <v>1264</v>
      </c>
      <c r="O1524">
        <v>1</v>
      </c>
      <c r="P1524" t="s">
        <v>616</v>
      </c>
      <c r="Q1524" t="s">
        <v>617</v>
      </c>
      <c r="R1524">
        <v>2</v>
      </c>
      <c r="S1524">
        <v>0</v>
      </c>
      <c r="T1524" s="60">
        <v>39994</v>
      </c>
      <c r="U1524" s="60">
        <v>39995</v>
      </c>
      <c r="V1524" s="60">
        <v>39995</v>
      </c>
      <c r="W1524" t="s">
        <v>1265</v>
      </c>
      <c r="X1524" t="s">
        <v>1267</v>
      </c>
      <c r="Y1524" t="s">
        <v>639</v>
      </c>
      <c r="Z1524">
        <v>2.9999998999999999E-2</v>
      </c>
      <c r="AA1524">
        <v>7.5000002999999996E-2</v>
      </c>
      <c r="AB1524">
        <v>3</v>
      </c>
      <c r="AC1524">
        <v>0</v>
      </c>
      <c r="AD1524">
        <v>10</v>
      </c>
      <c r="AE1524">
        <v>0</v>
      </c>
      <c r="AF1524">
        <v>3</v>
      </c>
      <c r="AO1524">
        <v>5304455.5</v>
      </c>
      <c r="BP1524" s="60">
        <v>39995</v>
      </c>
      <c r="BQ1524">
        <v>5304455.5</v>
      </c>
      <c r="BR1524">
        <v>6143775.5</v>
      </c>
      <c r="BS1524">
        <v>0.86339997999999996</v>
      </c>
      <c r="BT1524">
        <v>839320.06</v>
      </c>
      <c r="BV1524">
        <v>2282081.5</v>
      </c>
      <c r="BW1524">
        <v>252926</v>
      </c>
      <c r="BX1524">
        <v>1</v>
      </c>
      <c r="BY1524">
        <v>0</v>
      </c>
      <c r="BZ1524">
        <v>0</v>
      </c>
      <c r="CA1524">
        <v>0</v>
      </c>
      <c r="CC1524">
        <v>-0.15270001</v>
      </c>
      <c r="CE1524">
        <v>-1.7999998999999999E-2</v>
      </c>
      <c r="CG1524">
        <v>1.6799998999999999E-2</v>
      </c>
      <c r="CS1524">
        <v>0</v>
      </c>
      <c r="CT1524">
        <v>0</v>
      </c>
      <c r="CU1524">
        <v>0</v>
      </c>
      <c r="CV1524">
        <v>0.40000001000000002</v>
      </c>
      <c r="CW1524">
        <v>0.28000000000000003</v>
      </c>
      <c r="CX1524">
        <v>0.12</v>
      </c>
      <c r="CY1524">
        <v>0.49000000999999999</v>
      </c>
      <c r="CZ1524">
        <v>0.47</v>
      </c>
      <c r="DA1524">
        <v>0.02</v>
      </c>
      <c r="DB1524">
        <v>5.0000001000000002E-2</v>
      </c>
      <c r="DC1524">
        <v>5.9999998999999998E-2</v>
      </c>
      <c r="DD1524">
        <v>0</v>
      </c>
      <c r="DE1524">
        <v>0</v>
      </c>
      <c r="DF1524">
        <v>2010</v>
      </c>
      <c r="DG1524">
        <v>9.8788336000000004E-2</v>
      </c>
      <c r="DH1524">
        <v>2.9722866000000001E-2</v>
      </c>
      <c r="DI1524">
        <v>6.9065474000000002E-2</v>
      </c>
      <c r="DJ1524">
        <v>0.11496019</v>
      </c>
      <c r="DK1524">
        <v>0.14468306</v>
      </c>
      <c r="DR1524">
        <v>1</v>
      </c>
      <c r="DS1524">
        <v>1</v>
      </c>
      <c r="DT1524">
        <v>0</v>
      </c>
      <c r="DU1524">
        <v>0</v>
      </c>
      <c r="DV1524">
        <v>78803</v>
      </c>
      <c r="DZ1524">
        <v>28.959322</v>
      </c>
      <c r="EA1524">
        <v>8823</v>
      </c>
      <c r="EC1524">
        <v>30920</v>
      </c>
      <c r="EF1524">
        <v>6.5601229999999999</v>
      </c>
      <c r="EG1524">
        <v>30920</v>
      </c>
      <c r="ES1524">
        <v>0</v>
      </c>
      <c r="EV1524">
        <v>118546</v>
      </c>
      <c r="EW1524">
        <v>1</v>
      </c>
      <c r="EX1524">
        <v>1</v>
      </c>
      <c r="FB1524">
        <v>2190077.2999999998</v>
      </c>
      <c r="FI1524">
        <v>5304455.5</v>
      </c>
      <c r="FP1524">
        <v>67830</v>
      </c>
      <c r="FQ1524">
        <v>252926</v>
      </c>
      <c r="FW1524">
        <v>320756</v>
      </c>
      <c r="FX1524">
        <v>-963239</v>
      </c>
      <c r="FZ1524">
        <v>104403</v>
      </c>
      <c r="GA1524">
        <v>51806</v>
      </c>
      <c r="GB1524">
        <v>156209</v>
      </c>
      <c r="GC1524">
        <v>11268</v>
      </c>
      <c r="GL1524">
        <v>-3502</v>
      </c>
      <c r="GQ1524">
        <v>-478508</v>
      </c>
      <c r="GR1524">
        <v>-202839</v>
      </c>
      <c r="GS1524">
        <v>-155776</v>
      </c>
      <c r="GT1524">
        <v>-4256</v>
      </c>
      <c r="GU1524">
        <v>-1662</v>
      </c>
      <c r="GW1524">
        <v>-9592</v>
      </c>
      <c r="GX1524">
        <v>-31553</v>
      </c>
      <c r="HA1524">
        <v>-15519</v>
      </c>
      <c r="HB1524">
        <v>-3586</v>
      </c>
      <c r="HE1524">
        <v>-221944</v>
      </c>
      <c r="HG1524">
        <v>4420493</v>
      </c>
    </row>
    <row r="1525" spans="1:215" x14ac:dyDescent="0.25">
      <c r="A1525">
        <v>109</v>
      </c>
      <c r="B1525" t="s">
        <v>1260</v>
      </c>
      <c r="C1525">
        <v>2010</v>
      </c>
      <c r="D1525">
        <v>1</v>
      </c>
      <c r="E1525" t="s">
        <v>1261</v>
      </c>
      <c r="F1525">
        <v>1972</v>
      </c>
      <c r="G1525">
        <v>0</v>
      </c>
      <c r="I1525">
        <v>0</v>
      </c>
      <c r="J1525" t="s">
        <v>1262</v>
      </c>
      <c r="K1525" t="s">
        <v>1263</v>
      </c>
      <c r="L1525" t="s">
        <v>1263</v>
      </c>
      <c r="M1525">
        <v>5</v>
      </c>
      <c r="N1525" t="s">
        <v>1264</v>
      </c>
      <c r="O1525">
        <v>1</v>
      </c>
      <c r="P1525" t="s">
        <v>616</v>
      </c>
      <c r="Q1525" t="s">
        <v>617</v>
      </c>
      <c r="R1525">
        <v>2</v>
      </c>
      <c r="S1525">
        <v>0</v>
      </c>
      <c r="T1525" s="60">
        <v>40359</v>
      </c>
      <c r="V1525" s="60">
        <v>40360</v>
      </c>
      <c r="BP1525" s="60">
        <v>40360</v>
      </c>
      <c r="BQ1525">
        <v>5933530</v>
      </c>
      <c r="BR1525">
        <v>6752741</v>
      </c>
      <c r="BS1525">
        <v>0.87868469999999999</v>
      </c>
      <c r="BT1525">
        <v>819211</v>
      </c>
      <c r="BV1525">
        <v>2318510.5</v>
      </c>
      <c r="BW1525">
        <v>258324</v>
      </c>
      <c r="BX1525">
        <v>1</v>
      </c>
      <c r="BY1525">
        <v>1</v>
      </c>
      <c r="BZ1525">
        <v>1</v>
      </c>
      <c r="CA1525">
        <v>1</v>
      </c>
      <c r="CC1525">
        <v>0.1024</v>
      </c>
      <c r="CE1525">
        <v>-2.6500002000000002E-2</v>
      </c>
      <c r="CG1525">
        <v>2.2299999000000001E-2</v>
      </c>
      <c r="CJ1525">
        <v>2.8911207000000001E-2</v>
      </c>
      <c r="CS1525">
        <v>0</v>
      </c>
      <c r="CT1525">
        <v>0</v>
      </c>
      <c r="CU1525">
        <v>1</v>
      </c>
      <c r="CV1525">
        <v>0.46000001000000001</v>
      </c>
      <c r="CW1525">
        <v>0.31</v>
      </c>
      <c r="CX1525">
        <v>0.15000000999999999</v>
      </c>
      <c r="CY1525">
        <v>0.5</v>
      </c>
      <c r="CZ1525">
        <v>0.46000001000000001</v>
      </c>
      <c r="DA1525">
        <v>3.9999999000000001E-2</v>
      </c>
      <c r="DB1525">
        <v>2.9999998999999999E-2</v>
      </c>
      <c r="DC1525">
        <v>0.01</v>
      </c>
      <c r="DD1525">
        <v>0</v>
      </c>
      <c r="DE1525">
        <v>0</v>
      </c>
      <c r="DR1525">
        <v>0</v>
      </c>
      <c r="DS1525">
        <v>0</v>
      </c>
      <c r="DT1525">
        <v>0</v>
      </c>
      <c r="DU1525">
        <v>0</v>
      </c>
      <c r="DV1525">
        <v>79145.5</v>
      </c>
      <c r="DZ1525">
        <v>29.294281000000002</v>
      </c>
      <c r="EC1525">
        <v>32232</v>
      </c>
      <c r="EF1525">
        <v>6.7629685000000004</v>
      </c>
      <c r="ES1525">
        <v>0</v>
      </c>
      <c r="EV1525">
        <v>120668</v>
      </c>
      <c r="EW1525">
        <v>1</v>
      </c>
      <c r="EX1525">
        <v>1</v>
      </c>
      <c r="FP1525">
        <v>64414</v>
      </c>
      <c r="FQ1525">
        <v>258324</v>
      </c>
      <c r="FV1525">
        <v>0</v>
      </c>
      <c r="FW1525">
        <v>322738</v>
      </c>
      <c r="FX1525">
        <v>307909</v>
      </c>
      <c r="FZ1525">
        <v>99369</v>
      </c>
      <c r="GA1525">
        <v>46687</v>
      </c>
      <c r="GB1525">
        <v>146056</v>
      </c>
      <c r="GC1525">
        <v>10910</v>
      </c>
      <c r="GL1525">
        <v>-4934</v>
      </c>
      <c r="GQ1525">
        <v>782679</v>
      </c>
      <c r="GR1525">
        <v>-217984</v>
      </c>
      <c r="GS1525">
        <v>-170275</v>
      </c>
      <c r="GT1525">
        <v>-4459</v>
      </c>
      <c r="GU1525">
        <v>-2420</v>
      </c>
      <c r="GW1525">
        <v>-10435</v>
      </c>
      <c r="GX1525">
        <v>-30395</v>
      </c>
      <c r="HA1525">
        <v>-17052</v>
      </c>
      <c r="HB1525">
        <v>-3619</v>
      </c>
      <c r="HE1525">
        <v>-238655</v>
      </c>
      <c r="HG1525">
        <v>4964517</v>
      </c>
    </row>
    <row r="1526" spans="1:215" x14ac:dyDescent="0.25">
      <c r="A1526">
        <v>109</v>
      </c>
      <c r="B1526" t="s">
        <v>1260</v>
      </c>
      <c r="C1526">
        <v>2011</v>
      </c>
      <c r="D1526">
        <v>1</v>
      </c>
      <c r="E1526" t="s">
        <v>1261</v>
      </c>
      <c r="F1526">
        <v>1972</v>
      </c>
      <c r="G1526">
        <v>0</v>
      </c>
      <c r="I1526">
        <v>0</v>
      </c>
      <c r="J1526" t="s">
        <v>1262</v>
      </c>
      <c r="K1526" t="s">
        <v>1263</v>
      </c>
      <c r="L1526" t="s">
        <v>1263</v>
      </c>
      <c r="M1526">
        <v>5</v>
      </c>
      <c r="N1526" t="s">
        <v>1264</v>
      </c>
      <c r="O1526">
        <v>1</v>
      </c>
      <c r="P1526" t="s">
        <v>616</v>
      </c>
      <c r="Q1526" t="s">
        <v>617</v>
      </c>
      <c r="R1526">
        <v>2</v>
      </c>
      <c r="S1526">
        <v>0</v>
      </c>
      <c r="T1526" s="60">
        <v>40724</v>
      </c>
      <c r="U1526" s="60">
        <v>40725</v>
      </c>
      <c r="V1526" s="60">
        <v>40725</v>
      </c>
      <c r="W1526" t="s">
        <v>1265</v>
      </c>
      <c r="X1526" t="s">
        <v>1267</v>
      </c>
      <c r="Y1526" t="s">
        <v>639</v>
      </c>
      <c r="Z1526">
        <v>2.9999998999999999E-2</v>
      </c>
      <c r="AA1526">
        <v>7.5000002999999996E-2</v>
      </c>
      <c r="AB1526">
        <v>3</v>
      </c>
      <c r="AC1526">
        <v>0</v>
      </c>
      <c r="AD1526">
        <v>10</v>
      </c>
      <c r="AE1526">
        <v>0</v>
      </c>
      <c r="AF1526">
        <v>3</v>
      </c>
      <c r="AO1526">
        <v>6022512.5</v>
      </c>
      <c r="BP1526" s="60">
        <v>40725</v>
      </c>
      <c r="BQ1526">
        <v>6562604</v>
      </c>
      <c r="BR1526">
        <v>7361707</v>
      </c>
      <c r="BS1526">
        <v>0.89149999999999996</v>
      </c>
      <c r="BT1526">
        <v>799102.94</v>
      </c>
      <c r="BV1526">
        <v>2354939.2999999998</v>
      </c>
      <c r="BW1526">
        <v>273781</v>
      </c>
      <c r="BX1526">
        <v>1</v>
      </c>
      <c r="BY1526">
        <v>0</v>
      </c>
      <c r="BZ1526">
        <v>0</v>
      </c>
      <c r="CA1526">
        <v>0</v>
      </c>
      <c r="CC1526">
        <v>0.19590001000000001</v>
      </c>
      <c r="CE1526">
        <v>3.7599999000000002E-2</v>
      </c>
      <c r="CG1526">
        <v>4.5400001000000002E-2</v>
      </c>
      <c r="CJ1526">
        <v>4.9142864000000001E-2</v>
      </c>
      <c r="CS1526">
        <v>0</v>
      </c>
      <c r="CT1526">
        <v>0</v>
      </c>
      <c r="CU1526">
        <v>1</v>
      </c>
      <c r="CV1526">
        <v>0.51999998000000003</v>
      </c>
      <c r="CW1526">
        <v>0.33000001000000001</v>
      </c>
      <c r="CX1526">
        <v>0.19</v>
      </c>
      <c r="CY1526">
        <v>0.41</v>
      </c>
      <c r="CZ1526">
        <v>0.38999999000000002</v>
      </c>
      <c r="DA1526">
        <v>0.02</v>
      </c>
      <c r="DB1526">
        <v>2.9999998999999999E-2</v>
      </c>
      <c r="DC1526">
        <v>0.01</v>
      </c>
      <c r="DD1526">
        <v>0</v>
      </c>
      <c r="DE1526">
        <v>0</v>
      </c>
      <c r="DF1526">
        <v>2012</v>
      </c>
      <c r="DG1526">
        <v>6.5685190000000004E-2</v>
      </c>
      <c r="DH1526">
        <v>2.8841509000000001E-2</v>
      </c>
      <c r="DI1526">
        <v>3.6843679999999997E-2</v>
      </c>
      <c r="DJ1526">
        <v>0.11154114</v>
      </c>
      <c r="DK1526">
        <v>0.14038265</v>
      </c>
      <c r="DR1526">
        <v>1</v>
      </c>
      <c r="DS1526">
        <v>1</v>
      </c>
      <c r="DT1526">
        <v>0</v>
      </c>
      <c r="DU1526">
        <v>0</v>
      </c>
      <c r="DV1526">
        <v>79488</v>
      </c>
      <c r="DW1526">
        <v>2354939.2999999998</v>
      </c>
      <c r="DZ1526">
        <v>29.617999999999999</v>
      </c>
      <c r="EA1526">
        <v>9758</v>
      </c>
      <c r="EC1526">
        <v>33544</v>
      </c>
      <c r="EF1526">
        <v>7.0811767999999997</v>
      </c>
      <c r="EG1526">
        <v>33544</v>
      </c>
      <c r="EH1526">
        <v>241910.36</v>
      </c>
      <c r="ES1526">
        <v>0</v>
      </c>
      <c r="EV1526">
        <v>122790</v>
      </c>
      <c r="EW1526">
        <v>0</v>
      </c>
      <c r="EX1526">
        <v>1</v>
      </c>
      <c r="FB1526">
        <v>2560587.5</v>
      </c>
      <c r="FI1526">
        <v>6022512.5</v>
      </c>
      <c r="FP1526">
        <v>67920</v>
      </c>
      <c r="FQ1526">
        <v>273781</v>
      </c>
      <c r="FV1526">
        <v>0</v>
      </c>
      <c r="FW1526">
        <v>341701</v>
      </c>
      <c r="FX1526">
        <v>811706</v>
      </c>
      <c r="FZ1526">
        <v>99143</v>
      </c>
      <c r="GA1526">
        <v>59528</v>
      </c>
      <c r="GB1526">
        <v>158671</v>
      </c>
      <c r="GC1526">
        <v>11399</v>
      </c>
      <c r="GL1526">
        <v>-5760</v>
      </c>
      <c r="GQ1526">
        <v>1317717</v>
      </c>
      <c r="GR1526">
        <v>-237531</v>
      </c>
      <c r="GS1526">
        <v>-185700</v>
      </c>
      <c r="GT1526">
        <v>-4780</v>
      </c>
      <c r="GU1526">
        <v>-1444</v>
      </c>
      <c r="GW1526">
        <v>-11348</v>
      </c>
      <c r="GX1526">
        <v>-34259</v>
      </c>
      <c r="HA1526">
        <v>-16583</v>
      </c>
      <c r="HB1526">
        <v>-3632</v>
      </c>
      <c r="HE1526">
        <v>-257746</v>
      </c>
      <c r="HG1526">
        <v>6024488</v>
      </c>
    </row>
    <row r="1527" spans="1:215" x14ac:dyDescent="0.25">
      <c r="A1527">
        <v>109</v>
      </c>
      <c r="B1527" t="s">
        <v>1260</v>
      </c>
      <c r="C1527">
        <v>2012</v>
      </c>
      <c r="D1527">
        <v>1</v>
      </c>
      <c r="E1527" t="s">
        <v>1261</v>
      </c>
      <c r="F1527">
        <v>1972</v>
      </c>
      <c r="G1527">
        <v>0</v>
      </c>
      <c r="I1527">
        <v>0</v>
      </c>
      <c r="J1527" t="s">
        <v>1262</v>
      </c>
      <c r="K1527" t="s">
        <v>1263</v>
      </c>
      <c r="L1527" t="s">
        <v>1263</v>
      </c>
      <c r="M1527">
        <v>5</v>
      </c>
      <c r="N1527" t="s">
        <v>1264</v>
      </c>
      <c r="O1527">
        <v>1</v>
      </c>
      <c r="P1527" t="s">
        <v>616</v>
      </c>
      <c r="Q1527" t="s">
        <v>617</v>
      </c>
      <c r="R1527">
        <v>2</v>
      </c>
      <c r="S1527">
        <v>0</v>
      </c>
      <c r="T1527" s="60">
        <v>41090</v>
      </c>
      <c r="V1527" s="60">
        <v>41091</v>
      </c>
      <c r="BP1527" s="60">
        <v>41091</v>
      </c>
      <c r="BQ1527">
        <v>6980444</v>
      </c>
      <c r="BR1527">
        <v>7575790</v>
      </c>
      <c r="BS1527">
        <v>0.92141461000000002</v>
      </c>
      <c r="BT1527">
        <v>595346</v>
      </c>
      <c r="BV1527">
        <v>2364943.5</v>
      </c>
      <c r="BW1527">
        <v>271361</v>
      </c>
      <c r="BX1527">
        <v>1</v>
      </c>
      <c r="BY1527">
        <v>1</v>
      </c>
      <c r="BZ1527">
        <v>1</v>
      </c>
      <c r="CA1527">
        <v>1</v>
      </c>
      <c r="CC1527">
        <v>5.6099999999999997E-2</v>
      </c>
      <c r="CE1527">
        <v>0.1166</v>
      </c>
      <c r="CG1527">
        <v>3.1099999E-2</v>
      </c>
      <c r="CJ1527">
        <v>5.6622110000000003E-2</v>
      </c>
      <c r="CS1527">
        <v>0</v>
      </c>
      <c r="CT1527">
        <v>0</v>
      </c>
      <c r="CU1527">
        <v>1</v>
      </c>
      <c r="CV1527">
        <v>0.52999996999999999</v>
      </c>
      <c r="CW1527">
        <v>0.36000000999999998</v>
      </c>
      <c r="CX1527">
        <v>0.17</v>
      </c>
      <c r="CY1527">
        <v>0.41</v>
      </c>
      <c r="CZ1527">
        <v>0.40000001000000002</v>
      </c>
      <c r="DA1527">
        <v>0.01</v>
      </c>
      <c r="DB1527">
        <v>3.9999999000000001E-2</v>
      </c>
      <c r="DC1527">
        <v>0.01</v>
      </c>
      <c r="DD1527">
        <v>0.01</v>
      </c>
      <c r="DE1527">
        <v>0</v>
      </c>
      <c r="DR1527">
        <v>0</v>
      </c>
      <c r="DS1527">
        <v>0</v>
      </c>
      <c r="DT1527">
        <v>0</v>
      </c>
      <c r="DU1527">
        <v>0</v>
      </c>
      <c r="DV1527">
        <v>78276</v>
      </c>
      <c r="DW1527">
        <v>2364943.5</v>
      </c>
      <c r="DZ1527">
        <v>30.212880999999999</v>
      </c>
      <c r="EC1527">
        <v>33544</v>
      </c>
      <c r="EF1527">
        <v>7.6252684999999998</v>
      </c>
      <c r="ES1527">
        <v>0</v>
      </c>
      <c r="EV1527">
        <v>116699</v>
      </c>
      <c r="EW1527">
        <v>1</v>
      </c>
      <c r="EX1527">
        <v>1</v>
      </c>
      <c r="FP1527">
        <v>69576</v>
      </c>
      <c r="FQ1527">
        <v>271361</v>
      </c>
      <c r="FW1527">
        <v>340937</v>
      </c>
      <c r="FX1527">
        <v>149728</v>
      </c>
      <c r="FZ1527">
        <v>91816</v>
      </c>
      <c r="GA1527">
        <v>78237</v>
      </c>
      <c r="GB1527">
        <v>170053</v>
      </c>
      <c r="GC1527">
        <v>12628</v>
      </c>
      <c r="GL1527">
        <v>-5995</v>
      </c>
      <c r="GQ1527">
        <v>667351</v>
      </c>
      <c r="GR1527">
        <v>-255782</v>
      </c>
      <c r="GS1527">
        <v>-201169</v>
      </c>
      <c r="GT1527">
        <v>-5066</v>
      </c>
      <c r="GU1527">
        <v>-1689</v>
      </c>
      <c r="GW1527">
        <v>-12068</v>
      </c>
      <c r="GX1527">
        <v>-35790</v>
      </c>
      <c r="HA1527">
        <v>-17517</v>
      </c>
      <c r="HB1527">
        <v>-2416</v>
      </c>
      <c r="HE1527">
        <v>-275715</v>
      </c>
      <c r="HG1527">
        <v>6416124</v>
      </c>
    </row>
    <row r="1528" spans="1:215" x14ac:dyDescent="0.25">
      <c r="A1528">
        <v>109</v>
      </c>
      <c r="B1528" t="s">
        <v>1260</v>
      </c>
      <c r="C1528">
        <v>2013</v>
      </c>
      <c r="D1528">
        <v>1</v>
      </c>
      <c r="E1528" t="s">
        <v>1261</v>
      </c>
      <c r="F1528">
        <v>1972</v>
      </c>
      <c r="G1528">
        <v>0</v>
      </c>
      <c r="I1528">
        <v>0</v>
      </c>
      <c r="J1528" t="s">
        <v>1262</v>
      </c>
      <c r="K1528" t="s">
        <v>1263</v>
      </c>
      <c r="L1528" t="s">
        <v>1263</v>
      </c>
      <c r="M1528">
        <v>5</v>
      </c>
      <c r="N1528" t="s">
        <v>1264</v>
      </c>
      <c r="O1528">
        <v>1</v>
      </c>
      <c r="P1528" t="s">
        <v>616</v>
      </c>
      <c r="Q1528" t="s">
        <v>617</v>
      </c>
      <c r="R1528">
        <v>2</v>
      </c>
      <c r="S1528">
        <v>0</v>
      </c>
      <c r="T1528" s="60">
        <v>41455</v>
      </c>
      <c r="U1528" s="60">
        <v>41456</v>
      </c>
      <c r="V1528" s="60">
        <v>41456</v>
      </c>
      <c r="W1528" t="s">
        <v>1265</v>
      </c>
      <c r="X1528" t="s">
        <v>1267</v>
      </c>
      <c r="Y1528" t="s">
        <v>639</v>
      </c>
      <c r="Z1528">
        <v>2.9999998999999999E-2</v>
      </c>
      <c r="AA1528">
        <v>7.5000002999999996E-2</v>
      </c>
      <c r="AB1528">
        <v>3</v>
      </c>
      <c r="AC1528">
        <v>0</v>
      </c>
      <c r="AD1528">
        <v>10</v>
      </c>
      <c r="AE1528">
        <v>0</v>
      </c>
      <c r="AF1528">
        <v>3</v>
      </c>
      <c r="AI1528" t="s">
        <v>1268</v>
      </c>
      <c r="AO1528">
        <v>7081168.5</v>
      </c>
      <c r="AP1528">
        <v>7398284</v>
      </c>
      <c r="AQ1528">
        <v>-761041.13</v>
      </c>
      <c r="AR1528">
        <v>0</v>
      </c>
      <c r="AS1528">
        <v>0</v>
      </c>
      <c r="AT1528">
        <v>0</v>
      </c>
      <c r="AU1528">
        <v>1</v>
      </c>
      <c r="AV1528">
        <v>2</v>
      </c>
      <c r="AW1528">
        <v>148838.89000000001</v>
      </c>
      <c r="AX1528">
        <v>0</v>
      </c>
      <c r="AY1528">
        <v>0.89999998000000003</v>
      </c>
      <c r="AZ1528">
        <v>10</v>
      </c>
      <c r="BA1528">
        <v>1</v>
      </c>
      <c r="BB1528">
        <v>1</v>
      </c>
      <c r="BC1528">
        <v>1</v>
      </c>
      <c r="BE1528">
        <v>0</v>
      </c>
      <c r="BF1528">
        <v>1.2</v>
      </c>
      <c r="BG1528">
        <v>0.80000000999999998</v>
      </c>
      <c r="BP1528" s="60">
        <v>41456</v>
      </c>
      <c r="BQ1528">
        <v>7398284</v>
      </c>
      <c r="BR1528">
        <v>7789873.5</v>
      </c>
      <c r="BS1528">
        <v>0.94969999999999999</v>
      </c>
      <c r="BT1528">
        <v>391589.56</v>
      </c>
      <c r="BV1528">
        <v>2374947.5</v>
      </c>
      <c r="BW1528">
        <v>274539</v>
      </c>
      <c r="BX1528">
        <v>1</v>
      </c>
      <c r="BY1528">
        <v>0</v>
      </c>
      <c r="BZ1528">
        <v>0</v>
      </c>
      <c r="CA1528">
        <v>0</v>
      </c>
      <c r="CC1528">
        <v>9.9200002999999995E-2</v>
      </c>
      <c r="CE1528">
        <v>0.11559999999999999</v>
      </c>
      <c r="CG1528">
        <v>5.3300001E-2</v>
      </c>
      <c r="CJ1528">
        <v>6.1572880000000003E-2</v>
      </c>
      <c r="CS1528">
        <v>0</v>
      </c>
      <c r="CT1528">
        <v>0</v>
      </c>
      <c r="CU1528">
        <v>1</v>
      </c>
      <c r="CV1528">
        <v>0.55000000999999998</v>
      </c>
      <c r="CW1528">
        <v>0.33000001000000001</v>
      </c>
      <c r="CX1528">
        <v>0.22</v>
      </c>
      <c r="CY1528">
        <v>0.37</v>
      </c>
      <c r="CZ1528">
        <v>0.37</v>
      </c>
      <c r="DA1528">
        <v>0</v>
      </c>
      <c r="DB1528">
        <v>5.0000001000000002E-2</v>
      </c>
      <c r="DC1528">
        <v>0.02</v>
      </c>
      <c r="DD1528">
        <v>0.01</v>
      </c>
      <c r="DE1528">
        <v>0</v>
      </c>
      <c r="DF1528">
        <v>2014</v>
      </c>
      <c r="DG1528">
        <v>9.1942534000000006E-2</v>
      </c>
      <c r="DH1528">
        <v>3.021751E-2</v>
      </c>
      <c r="DI1528">
        <v>6.1725024000000003E-2</v>
      </c>
      <c r="DJ1528">
        <v>0.11225236</v>
      </c>
      <c r="DK1528">
        <v>0.14246987</v>
      </c>
      <c r="DR1528">
        <v>1</v>
      </c>
      <c r="DS1528">
        <v>1</v>
      </c>
      <c r="DT1528">
        <v>0</v>
      </c>
      <c r="DU1528">
        <v>0</v>
      </c>
      <c r="DV1528">
        <v>77064</v>
      </c>
      <c r="DW1528">
        <v>2374947.5</v>
      </c>
      <c r="DZ1528">
        <v>30.81786</v>
      </c>
      <c r="EC1528">
        <v>33544</v>
      </c>
      <c r="EF1528">
        <v>8.3967627999999994</v>
      </c>
      <c r="EG1528">
        <v>33544</v>
      </c>
      <c r="ES1528">
        <v>0</v>
      </c>
      <c r="EV1528">
        <v>110608</v>
      </c>
      <c r="EW1528">
        <v>1</v>
      </c>
      <c r="EX1528">
        <v>1</v>
      </c>
      <c r="EZ1528">
        <v>6113913</v>
      </c>
      <c r="FA1528">
        <v>298993.25</v>
      </c>
      <c r="FB1528">
        <v>3075665.3</v>
      </c>
      <c r="FI1528">
        <v>7081168.5</v>
      </c>
      <c r="FP1528">
        <v>71765</v>
      </c>
      <c r="FQ1528">
        <v>274539</v>
      </c>
      <c r="FW1528">
        <v>346304</v>
      </c>
      <c r="FX1528">
        <v>434731</v>
      </c>
      <c r="FZ1528">
        <v>87002</v>
      </c>
      <c r="GA1528">
        <v>92138</v>
      </c>
      <c r="GB1528">
        <v>179140</v>
      </c>
      <c r="GC1528">
        <v>15977</v>
      </c>
      <c r="GL1528">
        <v>-6987</v>
      </c>
      <c r="GQ1528">
        <v>969165</v>
      </c>
      <c r="GR1528">
        <v>-281661</v>
      </c>
      <c r="GS1528">
        <v>-279655</v>
      </c>
      <c r="GU1528">
        <v>-2006</v>
      </c>
      <c r="HA1528">
        <v>-19998</v>
      </c>
      <c r="HB1528">
        <v>-2732</v>
      </c>
      <c r="HE1528">
        <v>-304391</v>
      </c>
      <c r="HG1528">
        <v>7080898</v>
      </c>
    </row>
    <row r="1529" spans="1:215" x14ac:dyDescent="0.25">
      <c r="A1529">
        <v>109</v>
      </c>
      <c r="B1529" t="s">
        <v>1260</v>
      </c>
      <c r="C1529">
        <v>2014</v>
      </c>
      <c r="D1529">
        <v>1</v>
      </c>
      <c r="E1529" t="s">
        <v>1261</v>
      </c>
      <c r="F1529">
        <v>1972</v>
      </c>
      <c r="G1529">
        <v>0</v>
      </c>
      <c r="I1529">
        <v>0</v>
      </c>
      <c r="J1529" t="s">
        <v>1262</v>
      </c>
      <c r="K1529" t="s">
        <v>1263</v>
      </c>
      <c r="L1529" t="s">
        <v>1263</v>
      </c>
      <c r="M1529">
        <v>5</v>
      </c>
      <c r="N1529" t="s">
        <v>1264</v>
      </c>
      <c r="O1529">
        <v>1</v>
      </c>
      <c r="P1529" t="s">
        <v>616</v>
      </c>
      <c r="Q1529" t="s">
        <v>617</v>
      </c>
      <c r="R1529">
        <v>2</v>
      </c>
      <c r="S1529">
        <v>0</v>
      </c>
      <c r="T1529" s="60">
        <v>41820</v>
      </c>
      <c r="U1529" s="60">
        <v>41821</v>
      </c>
      <c r="BY1529">
        <v>0</v>
      </c>
      <c r="BZ1529">
        <v>0</v>
      </c>
      <c r="CA1529">
        <v>0</v>
      </c>
      <c r="CC1529">
        <v>0.16650000000000001</v>
      </c>
      <c r="CE1529">
        <v>0.10640001</v>
      </c>
      <c r="CG1529">
        <v>0.1229</v>
      </c>
      <c r="CJ1529">
        <v>6.8484730999999993E-2</v>
      </c>
      <c r="CS1529">
        <v>0</v>
      </c>
      <c r="CT1529">
        <v>0</v>
      </c>
      <c r="CU1529">
        <v>1</v>
      </c>
      <c r="CV1529">
        <v>0.57999997999999997</v>
      </c>
      <c r="CW1529">
        <v>0.40000001000000002</v>
      </c>
      <c r="CX1529">
        <v>0.18000000999999999</v>
      </c>
      <c r="CY1529">
        <v>0.33000001000000001</v>
      </c>
      <c r="CZ1529">
        <v>0.33000001000000001</v>
      </c>
      <c r="DA1529">
        <v>0</v>
      </c>
      <c r="DB1529">
        <v>5.0000001000000002E-2</v>
      </c>
      <c r="DC1529">
        <v>0.01</v>
      </c>
      <c r="DD1529">
        <v>2.9999998999999999E-2</v>
      </c>
      <c r="DE1529">
        <v>0</v>
      </c>
      <c r="DR1529">
        <v>0</v>
      </c>
      <c r="DS1529">
        <v>0</v>
      </c>
      <c r="DT1529">
        <v>0</v>
      </c>
      <c r="DU1529">
        <v>0</v>
      </c>
      <c r="EW1529">
        <v>0</v>
      </c>
      <c r="EX1529">
        <v>0</v>
      </c>
      <c r="FP1529">
        <v>75030</v>
      </c>
      <c r="FQ1529">
        <v>686219</v>
      </c>
      <c r="FW1529">
        <v>761219</v>
      </c>
      <c r="FX1529">
        <v>2583110</v>
      </c>
      <c r="FZ1529">
        <v>236137</v>
      </c>
      <c r="GA1529">
        <v>250622</v>
      </c>
      <c r="GB1529">
        <v>486759</v>
      </c>
      <c r="GC1529">
        <v>54489</v>
      </c>
      <c r="GL1529">
        <v>-21273</v>
      </c>
      <c r="GM1529">
        <v>3168</v>
      </c>
      <c r="GN1529">
        <v>-417</v>
      </c>
      <c r="GQ1529">
        <v>3867031</v>
      </c>
      <c r="GR1529">
        <v>-1046202</v>
      </c>
      <c r="GS1529">
        <v>-1043927</v>
      </c>
      <c r="GU1529">
        <v>-2275</v>
      </c>
      <c r="HA1529">
        <v>-31720</v>
      </c>
      <c r="HB1529">
        <v>-7294</v>
      </c>
      <c r="HE1529">
        <v>-1085216</v>
      </c>
      <c r="HF1529">
        <v>11827471</v>
      </c>
      <c r="HG1529">
        <v>21690184</v>
      </c>
    </row>
    <row r="1530" spans="1:215" x14ac:dyDescent="0.25">
      <c r="A1530">
        <v>110</v>
      </c>
      <c r="B1530" t="s">
        <v>1269</v>
      </c>
      <c r="C1530">
        <v>2001</v>
      </c>
      <c r="D1530">
        <v>1</v>
      </c>
      <c r="E1530" t="s">
        <v>1270</v>
      </c>
      <c r="F1530">
        <v>1972</v>
      </c>
      <c r="G1530">
        <v>0</v>
      </c>
      <c r="I1530">
        <v>0</v>
      </c>
      <c r="J1530" t="s">
        <v>1262</v>
      </c>
      <c r="K1530" t="s">
        <v>1263</v>
      </c>
      <c r="L1530" t="s">
        <v>1263</v>
      </c>
      <c r="M1530">
        <v>4</v>
      </c>
      <c r="N1530" t="s">
        <v>730</v>
      </c>
      <c r="O1530">
        <v>1</v>
      </c>
      <c r="P1530" t="s">
        <v>616</v>
      </c>
      <c r="Q1530" t="s">
        <v>1271</v>
      </c>
      <c r="R1530">
        <v>2</v>
      </c>
      <c r="S1530">
        <v>1</v>
      </c>
      <c r="T1530" s="60">
        <v>37072</v>
      </c>
      <c r="U1530" s="60">
        <v>37073</v>
      </c>
      <c r="V1530" s="60">
        <v>37073</v>
      </c>
      <c r="W1530" t="s">
        <v>1265</v>
      </c>
      <c r="X1530" t="s">
        <v>1266</v>
      </c>
      <c r="Y1530" t="s">
        <v>639</v>
      </c>
      <c r="Z1530">
        <v>2.9999998999999999E-2</v>
      </c>
      <c r="AA1530">
        <v>7.5000002999999996E-2</v>
      </c>
      <c r="AB1530">
        <v>3</v>
      </c>
      <c r="AC1530">
        <v>0</v>
      </c>
      <c r="AD1530">
        <v>5</v>
      </c>
      <c r="AE1530">
        <v>0</v>
      </c>
      <c r="AF1530">
        <v>3</v>
      </c>
      <c r="AG1530">
        <v>26</v>
      </c>
      <c r="BP1530" s="60">
        <v>37073</v>
      </c>
      <c r="BQ1530">
        <v>20760988</v>
      </c>
      <c r="BR1530">
        <v>20842216</v>
      </c>
      <c r="BS1530">
        <v>0.99610001000000004</v>
      </c>
      <c r="BT1530">
        <v>81227</v>
      </c>
      <c r="BV1530">
        <v>4451452</v>
      </c>
      <c r="BW1530">
        <v>232149</v>
      </c>
      <c r="BX1530">
        <v>1</v>
      </c>
      <c r="BY1530">
        <v>0</v>
      </c>
      <c r="BZ1530">
        <v>0</v>
      </c>
      <c r="CA1530">
        <v>0</v>
      </c>
      <c r="CC1530">
        <v>-1.5700001000000002E-2</v>
      </c>
      <c r="CE1530">
        <v>5.1599998000000001E-2</v>
      </c>
      <c r="CG1530">
        <v>9.1600001E-2</v>
      </c>
      <c r="CS1530">
        <v>0</v>
      </c>
      <c r="CT1530">
        <v>0</v>
      </c>
      <c r="CU1530">
        <v>0</v>
      </c>
      <c r="CV1530">
        <v>0.40700001000000002</v>
      </c>
      <c r="CW1530">
        <v>0.31400001</v>
      </c>
      <c r="CX1530">
        <v>9.3000001999999998E-2</v>
      </c>
      <c r="CY1530">
        <v>0.52700000999999996</v>
      </c>
      <c r="CZ1530">
        <v>0.49099999999999999</v>
      </c>
      <c r="DA1530">
        <v>3.5999997999999998E-2</v>
      </c>
      <c r="DB1530">
        <v>1.2E-2</v>
      </c>
      <c r="DC1530">
        <v>5.4000000999999999E-2</v>
      </c>
      <c r="DD1530">
        <v>0</v>
      </c>
      <c r="DE1530">
        <v>0</v>
      </c>
      <c r="DF1530">
        <v>2002</v>
      </c>
      <c r="DG1530">
        <v>7.0419236999999996E-2</v>
      </c>
      <c r="DH1530">
        <v>3.0361778999999998E-2</v>
      </c>
      <c r="DI1530">
        <v>4.0057453999999999E-2</v>
      </c>
      <c r="DJ1530">
        <v>4.2862773E-2</v>
      </c>
      <c r="DK1530">
        <v>7.3224551999999998E-2</v>
      </c>
      <c r="DR1530">
        <v>1</v>
      </c>
      <c r="DS1530">
        <v>1</v>
      </c>
      <c r="DT1530">
        <v>0</v>
      </c>
      <c r="DU1530">
        <v>0</v>
      </c>
      <c r="DV1530">
        <v>126069</v>
      </c>
      <c r="DZ1530">
        <v>35.309646999999998</v>
      </c>
      <c r="EA1530">
        <v>15895</v>
      </c>
      <c r="EC1530">
        <v>56444</v>
      </c>
      <c r="EF1530">
        <v>11.677663000000001</v>
      </c>
      <c r="EG1530">
        <v>56444</v>
      </c>
      <c r="ES1530">
        <v>0</v>
      </c>
      <c r="EV1530">
        <v>198408</v>
      </c>
      <c r="EW1530">
        <v>1</v>
      </c>
      <c r="EX1530">
        <v>1</v>
      </c>
      <c r="FB1530">
        <v>7562097</v>
      </c>
      <c r="FP1530">
        <v>135154</v>
      </c>
      <c r="FQ1530">
        <v>232149</v>
      </c>
      <c r="FV1530">
        <v>0</v>
      </c>
      <c r="FW1530">
        <v>367303</v>
      </c>
      <c r="FX1530">
        <v>-1198688</v>
      </c>
      <c r="FZ1530">
        <v>806941</v>
      </c>
      <c r="GA1530">
        <v>101496</v>
      </c>
      <c r="GB1530">
        <v>908437</v>
      </c>
      <c r="GC1530">
        <v>16525</v>
      </c>
      <c r="GL1530">
        <v>-10738</v>
      </c>
      <c r="GM1530">
        <v>2078</v>
      </c>
      <c r="GN1530">
        <v>-1540</v>
      </c>
      <c r="GP1530">
        <v>12604</v>
      </c>
      <c r="GQ1530">
        <v>95981</v>
      </c>
      <c r="GR1530">
        <v>-659134</v>
      </c>
      <c r="GS1530">
        <v>-538522</v>
      </c>
      <c r="GU1530">
        <v>-3719</v>
      </c>
      <c r="GX1530">
        <v>-116893</v>
      </c>
      <c r="HA1530">
        <v>-16484</v>
      </c>
      <c r="HB1530">
        <v>-1795</v>
      </c>
      <c r="HE1530">
        <v>-677413</v>
      </c>
      <c r="HG1530">
        <v>20577976</v>
      </c>
    </row>
    <row r="1531" spans="1:215" x14ac:dyDescent="0.25">
      <c r="A1531">
        <v>110</v>
      </c>
      <c r="B1531" t="s">
        <v>1269</v>
      </c>
      <c r="C1531">
        <v>2002</v>
      </c>
      <c r="D1531">
        <v>1</v>
      </c>
      <c r="E1531" t="s">
        <v>1270</v>
      </c>
      <c r="F1531">
        <v>1972</v>
      </c>
      <c r="G1531">
        <v>0</v>
      </c>
      <c r="I1531">
        <v>0</v>
      </c>
      <c r="J1531" t="s">
        <v>1262</v>
      </c>
      <c r="K1531" t="s">
        <v>1263</v>
      </c>
      <c r="L1531" t="s">
        <v>1263</v>
      </c>
      <c r="M1531">
        <v>4</v>
      </c>
      <c r="N1531" t="s">
        <v>730</v>
      </c>
      <c r="O1531">
        <v>1</v>
      </c>
      <c r="P1531" t="s">
        <v>616</v>
      </c>
      <c r="Q1531" t="s">
        <v>1271</v>
      </c>
      <c r="R1531">
        <v>2</v>
      </c>
      <c r="S1531">
        <v>1</v>
      </c>
      <c r="T1531" s="60">
        <v>37437</v>
      </c>
      <c r="V1531" s="60">
        <v>37438</v>
      </c>
      <c r="BP1531" s="60">
        <v>37438</v>
      </c>
      <c r="BQ1531">
        <v>21430120</v>
      </c>
      <c r="BR1531">
        <v>21496980</v>
      </c>
      <c r="BS1531">
        <v>0.99688982999999998</v>
      </c>
      <c r="BT1531">
        <v>66860</v>
      </c>
      <c r="BV1531">
        <v>4612374.5</v>
      </c>
      <c r="BW1531">
        <v>243498</v>
      </c>
      <c r="BX1531">
        <v>1</v>
      </c>
      <c r="BY1531">
        <v>1</v>
      </c>
      <c r="BZ1531">
        <v>1</v>
      </c>
      <c r="CA1531">
        <v>1</v>
      </c>
      <c r="CC1531">
        <v>-1.5904577E-2</v>
      </c>
      <c r="CS1531">
        <v>1</v>
      </c>
      <c r="CT1531">
        <v>0</v>
      </c>
      <c r="CU1531">
        <v>0</v>
      </c>
      <c r="CV1531">
        <v>0.39900002000000001</v>
      </c>
      <c r="CW1531">
        <v>0.30200001999999998</v>
      </c>
      <c r="CX1531">
        <v>9.6999995000000006E-2</v>
      </c>
      <c r="CY1531">
        <v>0.50100005000000003</v>
      </c>
      <c r="CZ1531">
        <v>0.47400001000000003</v>
      </c>
      <c r="DA1531">
        <v>2.7000000999999999E-2</v>
      </c>
      <c r="DB1531">
        <v>1.4999999999999999E-2</v>
      </c>
      <c r="DC1531">
        <v>8.5000001000000006E-2</v>
      </c>
      <c r="DD1531">
        <v>0</v>
      </c>
      <c r="DE1531">
        <v>0</v>
      </c>
      <c r="DR1531">
        <v>0</v>
      </c>
      <c r="DS1531">
        <v>0</v>
      </c>
      <c r="DT1531">
        <v>0</v>
      </c>
      <c r="DU1531">
        <v>0</v>
      </c>
      <c r="DV1531">
        <v>126833</v>
      </c>
      <c r="DZ1531">
        <v>36.365729999999999</v>
      </c>
      <c r="EC1531">
        <v>58201.5</v>
      </c>
      <c r="EF1531">
        <v>12.225424</v>
      </c>
      <c r="ES1531">
        <v>0</v>
      </c>
      <c r="EV1531">
        <v>201342.5</v>
      </c>
      <c r="EW1531">
        <v>1</v>
      </c>
      <c r="EX1531">
        <v>1</v>
      </c>
      <c r="FP1531">
        <v>142126</v>
      </c>
      <c r="FQ1531">
        <v>243498</v>
      </c>
      <c r="FV1531">
        <v>0</v>
      </c>
      <c r="FW1531">
        <v>385624</v>
      </c>
      <c r="FX1531">
        <v>-1114236</v>
      </c>
      <c r="FZ1531">
        <v>642393</v>
      </c>
      <c r="GA1531">
        <v>132758</v>
      </c>
      <c r="GB1531">
        <v>775151</v>
      </c>
      <c r="GC1531">
        <v>23451</v>
      </c>
      <c r="GL1531">
        <v>-12190</v>
      </c>
      <c r="GM1531">
        <v>1491</v>
      </c>
      <c r="GN1531">
        <v>-953</v>
      </c>
      <c r="GQ1531">
        <v>58338</v>
      </c>
      <c r="GR1531">
        <v>-711538</v>
      </c>
      <c r="GS1531">
        <v>-579394</v>
      </c>
      <c r="GU1531">
        <v>-2225</v>
      </c>
      <c r="GX1531">
        <v>-129919</v>
      </c>
      <c r="HA1531">
        <v>-12688</v>
      </c>
      <c r="HB1531">
        <v>-2714</v>
      </c>
      <c r="HE1531">
        <v>-726940</v>
      </c>
      <c r="HG1531">
        <v>19909376</v>
      </c>
    </row>
    <row r="1532" spans="1:215" x14ac:dyDescent="0.25">
      <c r="A1532">
        <v>110</v>
      </c>
      <c r="B1532" t="s">
        <v>1269</v>
      </c>
      <c r="C1532">
        <v>2003</v>
      </c>
      <c r="D1532">
        <v>1</v>
      </c>
      <c r="E1532" t="s">
        <v>1270</v>
      </c>
      <c r="F1532">
        <v>1972</v>
      </c>
      <c r="G1532">
        <v>0</v>
      </c>
      <c r="I1532">
        <v>0</v>
      </c>
      <c r="J1532" t="s">
        <v>1262</v>
      </c>
      <c r="K1532" t="s">
        <v>1263</v>
      </c>
      <c r="L1532" t="s">
        <v>1263</v>
      </c>
      <c r="M1532">
        <v>4</v>
      </c>
      <c r="N1532" t="s">
        <v>730</v>
      </c>
      <c r="O1532">
        <v>1</v>
      </c>
      <c r="P1532" t="s">
        <v>616</v>
      </c>
      <c r="Q1532" t="s">
        <v>1271</v>
      </c>
      <c r="R1532">
        <v>2</v>
      </c>
      <c r="S1532">
        <v>1</v>
      </c>
      <c r="T1532" s="60">
        <v>37802</v>
      </c>
      <c r="U1532" s="60">
        <v>37803</v>
      </c>
      <c r="V1532" s="60">
        <v>37803</v>
      </c>
      <c r="W1532" t="s">
        <v>1265</v>
      </c>
      <c r="X1532" t="s">
        <v>1266</v>
      </c>
      <c r="Y1532" t="s">
        <v>639</v>
      </c>
      <c r="Z1532">
        <v>2.9999998999999999E-2</v>
      </c>
      <c r="AA1532">
        <v>7.5000002999999996E-2</v>
      </c>
      <c r="AB1532">
        <v>3</v>
      </c>
      <c r="AC1532">
        <v>0</v>
      </c>
      <c r="AD1532">
        <v>5</v>
      </c>
      <c r="AE1532">
        <v>0</v>
      </c>
      <c r="AF1532">
        <v>3</v>
      </c>
      <c r="AG1532">
        <v>24</v>
      </c>
      <c r="BP1532" s="60">
        <v>37803</v>
      </c>
      <c r="BQ1532">
        <v>22099252</v>
      </c>
      <c r="BR1532">
        <v>22151744</v>
      </c>
      <c r="BS1532">
        <v>0.99760002000000003</v>
      </c>
      <c r="BT1532">
        <v>52493</v>
      </c>
      <c r="BV1532">
        <v>4773297</v>
      </c>
      <c r="BW1532">
        <v>264320</v>
      </c>
      <c r="BX1532">
        <v>1</v>
      </c>
      <c r="BY1532">
        <v>0</v>
      </c>
      <c r="BZ1532">
        <v>0</v>
      </c>
      <c r="CA1532">
        <v>0</v>
      </c>
      <c r="CC1532">
        <v>4.9000002000000001E-2</v>
      </c>
      <c r="CE1532">
        <v>4.1000000000000003E-3</v>
      </c>
      <c r="CG1532">
        <v>3.6499998999999998E-2</v>
      </c>
      <c r="CS1532">
        <v>0</v>
      </c>
      <c r="CT1532">
        <v>0</v>
      </c>
      <c r="CU1532">
        <v>0</v>
      </c>
      <c r="CV1532">
        <v>0.35799998</v>
      </c>
      <c r="CW1532">
        <v>0.27000001000000001</v>
      </c>
      <c r="CX1532">
        <v>8.7999999999999995E-2</v>
      </c>
      <c r="CY1532">
        <v>0.53299998999999998</v>
      </c>
      <c r="CZ1532">
        <v>0.505</v>
      </c>
      <c r="DA1532">
        <v>2.7999999000000001E-2</v>
      </c>
      <c r="DB1532">
        <v>1.6000001E-2</v>
      </c>
      <c r="DC1532">
        <v>9.3000001999999998E-2</v>
      </c>
      <c r="DD1532">
        <v>0</v>
      </c>
      <c r="DE1532">
        <v>0</v>
      </c>
      <c r="DF1532">
        <v>2004</v>
      </c>
      <c r="DG1532">
        <v>0.10151662</v>
      </c>
      <c r="DH1532">
        <v>3.1109106000000001E-2</v>
      </c>
      <c r="DI1532">
        <v>7.0407517000000003E-2</v>
      </c>
      <c r="DJ1532">
        <v>7.4251391E-2</v>
      </c>
      <c r="DK1532">
        <v>0.10536049</v>
      </c>
      <c r="DR1532">
        <v>1</v>
      </c>
      <c r="DS1532">
        <v>1</v>
      </c>
      <c r="DT1532">
        <v>0</v>
      </c>
      <c r="DU1532">
        <v>0</v>
      </c>
      <c r="DV1532">
        <v>127597</v>
      </c>
      <c r="DZ1532">
        <v>37.409163999999997</v>
      </c>
      <c r="EA1532">
        <v>16721</v>
      </c>
      <c r="EC1532">
        <v>59959</v>
      </c>
      <c r="EF1532">
        <v>12.756</v>
      </c>
      <c r="EG1532">
        <v>59959</v>
      </c>
      <c r="ES1532">
        <v>0</v>
      </c>
      <c r="EV1532">
        <v>204277</v>
      </c>
      <c r="EW1532">
        <v>1</v>
      </c>
      <c r="EX1532">
        <v>1</v>
      </c>
      <c r="FB1532">
        <v>8799583</v>
      </c>
      <c r="FP1532">
        <v>148493</v>
      </c>
      <c r="FQ1532">
        <v>264320</v>
      </c>
      <c r="FV1532">
        <v>0</v>
      </c>
      <c r="FW1532">
        <v>412813</v>
      </c>
      <c r="FX1532">
        <v>232015</v>
      </c>
      <c r="FZ1532">
        <v>577854</v>
      </c>
      <c r="GA1532">
        <v>137167</v>
      </c>
      <c r="GB1532">
        <v>715021</v>
      </c>
      <c r="GC1532">
        <v>23974</v>
      </c>
      <c r="GL1532">
        <v>-11900</v>
      </c>
      <c r="GQ1532">
        <v>1371923</v>
      </c>
      <c r="GR1532">
        <v>-764837</v>
      </c>
      <c r="GS1532">
        <v>-571703</v>
      </c>
      <c r="GT1532">
        <v>-18809</v>
      </c>
      <c r="GU1532">
        <v>-3052</v>
      </c>
      <c r="GW1532">
        <v>-36818</v>
      </c>
      <c r="GX1532">
        <v>-134455</v>
      </c>
      <c r="HA1532">
        <v>-14250</v>
      </c>
      <c r="HB1532">
        <v>-2631</v>
      </c>
      <c r="HE1532">
        <v>-781718</v>
      </c>
      <c r="HF1532">
        <v>-56326</v>
      </c>
      <c r="HG1532">
        <v>20443254</v>
      </c>
    </row>
    <row r="1533" spans="1:215" x14ac:dyDescent="0.25">
      <c r="A1533">
        <v>110</v>
      </c>
      <c r="B1533" t="s">
        <v>1269</v>
      </c>
      <c r="C1533">
        <v>2004</v>
      </c>
      <c r="D1533">
        <v>1</v>
      </c>
      <c r="E1533" t="s">
        <v>1270</v>
      </c>
      <c r="F1533">
        <v>1972</v>
      </c>
      <c r="G1533">
        <v>0</v>
      </c>
      <c r="I1533">
        <v>0</v>
      </c>
      <c r="J1533" t="s">
        <v>1262</v>
      </c>
      <c r="K1533" t="s">
        <v>1263</v>
      </c>
      <c r="L1533" t="s">
        <v>1263</v>
      </c>
      <c r="M1533">
        <v>4</v>
      </c>
      <c r="N1533" t="s">
        <v>730</v>
      </c>
      <c r="O1533">
        <v>1</v>
      </c>
      <c r="P1533" t="s">
        <v>616</v>
      </c>
      <c r="Q1533" t="s">
        <v>1271</v>
      </c>
      <c r="R1533">
        <v>2</v>
      </c>
      <c r="S1533">
        <v>1</v>
      </c>
      <c r="T1533" s="60">
        <v>38168</v>
      </c>
      <c r="V1533" s="60">
        <v>38169</v>
      </c>
      <c r="BP1533" s="60">
        <v>38169</v>
      </c>
      <c r="BQ1533">
        <v>22863206</v>
      </c>
      <c r="BR1533">
        <v>22909356</v>
      </c>
      <c r="BS1533">
        <v>0.99798553999999995</v>
      </c>
      <c r="BT1533">
        <v>46150</v>
      </c>
      <c r="BV1533">
        <v>5009643</v>
      </c>
      <c r="BW1533">
        <v>271298</v>
      </c>
      <c r="BX1533">
        <v>1</v>
      </c>
      <c r="BY1533">
        <v>1</v>
      </c>
      <c r="BZ1533">
        <v>1</v>
      </c>
      <c r="CA1533">
        <v>1</v>
      </c>
      <c r="CC1533">
        <v>9.3199998000000006E-2</v>
      </c>
      <c r="CE1533">
        <v>3.9999999000000001E-2</v>
      </c>
      <c r="CG1533">
        <v>3.6199997999999997E-2</v>
      </c>
      <c r="CS1533">
        <v>0</v>
      </c>
      <c r="CT1533">
        <v>0</v>
      </c>
      <c r="CU1533">
        <v>0</v>
      </c>
      <c r="CV1533">
        <v>0.41</v>
      </c>
      <c r="CW1533">
        <v>0.30000000999999998</v>
      </c>
      <c r="CX1533">
        <v>0.11</v>
      </c>
      <c r="CY1533">
        <v>0.5</v>
      </c>
      <c r="CZ1533">
        <v>0.47999998999999999</v>
      </c>
      <c r="DA1533">
        <v>0.02</v>
      </c>
      <c r="DB1533">
        <v>0.02</v>
      </c>
      <c r="DC1533">
        <v>7.0000000000000007E-2</v>
      </c>
      <c r="DD1533">
        <v>0</v>
      </c>
      <c r="DE1533">
        <v>0</v>
      </c>
      <c r="DR1533">
        <v>0</v>
      </c>
      <c r="DS1533">
        <v>0</v>
      </c>
      <c r="DT1533">
        <v>0</v>
      </c>
      <c r="DU1533">
        <v>0</v>
      </c>
      <c r="DV1533">
        <v>129811.5</v>
      </c>
      <c r="DZ1533">
        <v>38.591675000000002</v>
      </c>
      <c r="EC1533">
        <v>62526.5</v>
      </c>
      <c r="EF1533">
        <v>13.2254</v>
      </c>
      <c r="ES1533">
        <v>0</v>
      </c>
      <c r="EV1533">
        <v>210432.5</v>
      </c>
      <c r="EW1533">
        <v>1</v>
      </c>
      <c r="EX1533">
        <v>1</v>
      </c>
      <c r="FP1533">
        <v>154334</v>
      </c>
      <c r="FQ1533">
        <v>271298</v>
      </c>
      <c r="FV1533">
        <v>0</v>
      </c>
      <c r="FW1533">
        <v>425632</v>
      </c>
      <c r="FX1533">
        <v>1124041</v>
      </c>
      <c r="FZ1533">
        <v>579747</v>
      </c>
      <c r="GA1533">
        <v>157233</v>
      </c>
      <c r="GB1533">
        <v>736980</v>
      </c>
      <c r="GC1533">
        <v>22357</v>
      </c>
      <c r="GL1533">
        <v>-12406</v>
      </c>
      <c r="GQ1533">
        <v>2296604</v>
      </c>
      <c r="GR1533">
        <v>-826938</v>
      </c>
      <c r="GS1533">
        <v>-617659</v>
      </c>
      <c r="GT1533">
        <v>-20341</v>
      </c>
      <c r="GU1533">
        <v>-3149</v>
      </c>
      <c r="GW1533">
        <v>-40022</v>
      </c>
      <c r="GX1533">
        <v>-145767</v>
      </c>
      <c r="HA1533">
        <v>-15305</v>
      </c>
      <c r="HB1533">
        <v>-2935</v>
      </c>
      <c r="HE1533">
        <v>-845178</v>
      </c>
      <c r="HG1533">
        <v>21894680</v>
      </c>
    </row>
    <row r="1534" spans="1:215" x14ac:dyDescent="0.25">
      <c r="A1534">
        <v>110</v>
      </c>
      <c r="B1534" t="s">
        <v>1269</v>
      </c>
      <c r="C1534">
        <v>2005</v>
      </c>
      <c r="D1534">
        <v>1</v>
      </c>
      <c r="E1534" t="s">
        <v>1270</v>
      </c>
      <c r="F1534">
        <v>1972</v>
      </c>
      <c r="G1534">
        <v>0</v>
      </c>
      <c r="I1534">
        <v>0</v>
      </c>
      <c r="J1534" t="s">
        <v>1262</v>
      </c>
      <c r="K1534" t="s">
        <v>1263</v>
      </c>
      <c r="L1534" t="s">
        <v>1263</v>
      </c>
      <c r="M1534">
        <v>4</v>
      </c>
      <c r="N1534" t="s">
        <v>730</v>
      </c>
      <c r="O1534">
        <v>1</v>
      </c>
      <c r="P1534" t="s">
        <v>616</v>
      </c>
      <c r="Q1534" t="s">
        <v>1271</v>
      </c>
      <c r="R1534">
        <v>2</v>
      </c>
      <c r="S1534">
        <v>1</v>
      </c>
      <c r="T1534" s="60">
        <v>38533</v>
      </c>
      <c r="U1534" s="60">
        <v>38534</v>
      </c>
      <c r="V1534" s="60">
        <v>38534</v>
      </c>
      <c r="W1534" t="s">
        <v>1265</v>
      </c>
      <c r="X1534" t="s">
        <v>1266</v>
      </c>
      <c r="Y1534" t="s">
        <v>639</v>
      </c>
      <c r="Z1534">
        <v>2.9999998999999999E-2</v>
      </c>
      <c r="AA1534">
        <v>7.5000002999999996E-2</v>
      </c>
      <c r="AB1534">
        <v>3</v>
      </c>
      <c r="AC1534">
        <v>0</v>
      </c>
      <c r="AD1534">
        <v>5</v>
      </c>
      <c r="AE1534">
        <v>0</v>
      </c>
      <c r="AF1534">
        <v>3</v>
      </c>
      <c r="AG1534">
        <v>22</v>
      </c>
      <c r="BP1534" s="60">
        <v>38534</v>
      </c>
      <c r="BQ1534">
        <v>23627160</v>
      </c>
      <c r="BR1534">
        <v>23666968</v>
      </c>
      <c r="BS1534">
        <v>0.99830001999999995</v>
      </c>
      <c r="BT1534">
        <v>39806</v>
      </c>
      <c r="BV1534">
        <v>5245989</v>
      </c>
      <c r="BW1534">
        <v>448154</v>
      </c>
      <c r="BX1534">
        <v>1</v>
      </c>
      <c r="BY1534">
        <v>0</v>
      </c>
      <c r="BZ1534">
        <v>0</v>
      </c>
      <c r="CA1534">
        <v>0</v>
      </c>
      <c r="CC1534">
        <v>7.2599999999999998E-2</v>
      </c>
      <c r="CE1534">
        <v>7.1500003000000006E-2</v>
      </c>
      <c r="CG1534">
        <v>3.4899998000000002E-2</v>
      </c>
      <c r="CS1534">
        <v>0</v>
      </c>
      <c r="CT1534">
        <v>0</v>
      </c>
      <c r="CU1534">
        <v>0</v>
      </c>
      <c r="CV1534">
        <v>0.41</v>
      </c>
      <c r="CW1534">
        <v>0.28000000000000003</v>
      </c>
      <c r="CX1534">
        <v>0.13</v>
      </c>
      <c r="CY1534">
        <v>0.52999996999999999</v>
      </c>
      <c r="CZ1534">
        <v>0.5</v>
      </c>
      <c r="DA1534">
        <v>2.9999998999999999E-2</v>
      </c>
      <c r="DB1534">
        <v>0.02</v>
      </c>
      <c r="DC1534">
        <v>3.9999999000000001E-2</v>
      </c>
      <c r="DD1534">
        <v>0</v>
      </c>
      <c r="DE1534">
        <v>0</v>
      </c>
      <c r="DF1534">
        <v>2006</v>
      </c>
      <c r="DG1534">
        <v>0.11712707999999999</v>
      </c>
      <c r="DH1534">
        <v>3.0630259E-2</v>
      </c>
      <c r="DI1534">
        <v>8.6496823E-2</v>
      </c>
      <c r="DJ1534">
        <v>9.1041654E-2</v>
      </c>
      <c r="DK1534">
        <v>0.12167192</v>
      </c>
      <c r="DR1534">
        <v>1</v>
      </c>
      <c r="DS1534">
        <v>1</v>
      </c>
      <c r="DT1534">
        <v>0</v>
      </c>
      <c r="DU1534">
        <v>0</v>
      </c>
      <c r="DV1534">
        <v>132026</v>
      </c>
      <c r="DZ1534">
        <v>39.734515999999999</v>
      </c>
      <c r="EA1534">
        <v>19468</v>
      </c>
      <c r="EC1534">
        <v>65094</v>
      </c>
      <c r="EF1534">
        <v>13.691876000000001</v>
      </c>
      <c r="EG1534">
        <v>65094</v>
      </c>
      <c r="ES1534">
        <v>0</v>
      </c>
      <c r="EV1534">
        <v>216588</v>
      </c>
      <c r="EW1534">
        <v>1</v>
      </c>
      <c r="EX1534">
        <v>1</v>
      </c>
      <c r="FB1534">
        <v>10336859</v>
      </c>
      <c r="FP1534">
        <v>160686</v>
      </c>
      <c r="FQ1534">
        <v>448154</v>
      </c>
      <c r="FV1534">
        <v>0</v>
      </c>
      <c r="FW1534">
        <v>608840</v>
      </c>
      <c r="FX1534">
        <v>800850</v>
      </c>
      <c r="FZ1534">
        <v>547898</v>
      </c>
      <c r="GA1534">
        <v>217309</v>
      </c>
      <c r="GB1534">
        <v>765207</v>
      </c>
      <c r="GC1534">
        <v>26569</v>
      </c>
      <c r="GL1534">
        <v>-13394</v>
      </c>
      <c r="GQ1534">
        <v>2188072</v>
      </c>
      <c r="GR1534">
        <v>-891259</v>
      </c>
      <c r="GS1534">
        <v>-668340</v>
      </c>
      <c r="GT1534">
        <v>-21229</v>
      </c>
      <c r="GU1534">
        <v>-3731</v>
      </c>
      <c r="GW1534">
        <v>-43437</v>
      </c>
      <c r="GX1534">
        <v>-154522</v>
      </c>
      <c r="HA1534">
        <v>-15329</v>
      </c>
      <c r="HB1534">
        <v>-3008</v>
      </c>
      <c r="HE1534">
        <v>-909596</v>
      </c>
      <c r="HG1534">
        <v>23173156</v>
      </c>
    </row>
    <row r="1535" spans="1:215" x14ac:dyDescent="0.25">
      <c r="A1535">
        <v>110</v>
      </c>
      <c r="B1535" t="s">
        <v>1269</v>
      </c>
      <c r="C1535">
        <v>2006</v>
      </c>
      <c r="D1535">
        <v>1</v>
      </c>
      <c r="E1535" t="s">
        <v>1270</v>
      </c>
      <c r="F1535">
        <v>1972</v>
      </c>
      <c r="G1535">
        <v>0</v>
      </c>
      <c r="I1535">
        <v>0</v>
      </c>
      <c r="J1535" t="s">
        <v>1262</v>
      </c>
      <c r="K1535" t="s">
        <v>1263</v>
      </c>
      <c r="L1535" t="s">
        <v>1263</v>
      </c>
      <c r="M1535">
        <v>4</v>
      </c>
      <c r="N1535" t="s">
        <v>730</v>
      </c>
      <c r="O1535">
        <v>1</v>
      </c>
      <c r="P1535" t="s">
        <v>616</v>
      </c>
      <c r="Q1535" t="s">
        <v>1271</v>
      </c>
      <c r="R1535">
        <v>2</v>
      </c>
      <c r="S1535">
        <v>1</v>
      </c>
      <c r="T1535" s="60">
        <v>38898</v>
      </c>
      <c r="V1535" s="60">
        <v>38899</v>
      </c>
      <c r="BP1535" s="60">
        <v>38899</v>
      </c>
      <c r="BQ1535">
        <v>24921078</v>
      </c>
      <c r="BR1535">
        <v>25453560</v>
      </c>
      <c r="BS1535">
        <v>0.97908026000000004</v>
      </c>
      <c r="BT1535">
        <v>532482</v>
      </c>
      <c r="BV1535">
        <v>5494427.5</v>
      </c>
      <c r="BW1535">
        <v>474879</v>
      </c>
      <c r="BX1535">
        <v>1</v>
      </c>
      <c r="BY1535">
        <v>1</v>
      </c>
      <c r="BZ1535">
        <v>1</v>
      </c>
      <c r="CA1535">
        <v>1</v>
      </c>
      <c r="CC1535">
        <v>6.9399998000000004E-2</v>
      </c>
      <c r="CE1535">
        <v>7.8500002999999999E-2</v>
      </c>
      <c r="CG1535">
        <v>5.2399996999999997E-2</v>
      </c>
      <c r="CS1535">
        <v>0</v>
      </c>
      <c r="CT1535">
        <v>0</v>
      </c>
      <c r="CU1535">
        <v>0</v>
      </c>
      <c r="CV1535">
        <v>0.43000000999999999</v>
      </c>
      <c r="CW1535">
        <v>0.28999998999999999</v>
      </c>
      <c r="CX1535">
        <v>0.14000000000000001</v>
      </c>
      <c r="CY1535">
        <v>0.49000000999999999</v>
      </c>
      <c r="CZ1535">
        <v>0.44999999000000002</v>
      </c>
      <c r="DA1535">
        <v>3.9999999000000001E-2</v>
      </c>
      <c r="DB1535">
        <v>2.9999998999999999E-2</v>
      </c>
      <c r="DC1535">
        <v>5.0000001000000002E-2</v>
      </c>
      <c r="DD1535">
        <v>0</v>
      </c>
      <c r="DE1535">
        <v>0</v>
      </c>
      <c r="DR1535">
        <v>0</v>
      </c>
      <c r="DS1535">
        <v>0</v>
      </c>
      <c r="DT1535">
        <v>0</v>
      </c>
      <c r="DU1535">
        <v>0</v>
      </c>
      <c r="DV1535">
        <v>134177.5</v>
      </c>
      <c r="DZ1535">
        <v>40.948948000000001</v>
      </c>
      <c r="EC1535">
        <v>67846</v>
      </c>
      <c r="EF1535">
        <v>14.336586</v>
      </c>
      <c r="ES1535">
        <v>0</v>
      </c>
      <c r="EV1535">
        <v>222273.5</v>
      </c>
      <c r="EW1535">
        <v>1</v>
      </c>
      <c r="EX1535">
        <v>1</v>
      </c>
      <c r="FP1535">
        <v>166984</v>
      </c>
      <c r="FQ1535">
        <v>474879</v>
      </c>
      <c r="FV1535">
        <v>0</v>
      </c>
      <c r="FW1535">
        <v>641863</v>
      </c>
      <c r="FX1535">
        <v>758789</v>
      </c>
      <c r="FZ1535">
        <v>594856</v>
      </c>
      <c r="GA1535">
        <v>223813</v>
      </c>
      <c r="GB1535">
        <v>818669</v>
      </c>
      <c r="GC1535">
        <v>32854</v>
      </c>
      <c r="GL1535">
        <v>-16098</v>
      </c>
      <c r="GQ1535">
        <v>2236077</v>
      </c>
      <c r="GR1535">
        <v>-972680</v>
      </c>
      <c r="GS1535">
        <v>-726109</v>
      </c>
      <c r="GT1535">
        <v>-22225</v>
      </c>
      <c r="GU1535">
        <v>-4227</v>
      </c>
      <c r="GW1535">
        <v>-46495</v>
      </c>
      <c r="GX1535">
        <v>-173624</v>
      </c>
      <c r="HA1535">
        <v>-17751</v>
      </c>
      <c r="HB1535">
        <v>-3336</v>
      </c>
      <c r="HE1535">
        <v>-993767</v>
      </c>
      <c r="HG1535">
        <v>24415466</v>
      </c>
    </row>
    <row r="1536" spans="1:215" x14ac:dyDescent="0.25">
      <c r="A1536">
        <v>110</v>
      </c>
      <c r="B1536" t="s">
        <v>1269</v>
      </c>
      <c r="C1536">
        <v>2007</v>
      </c>
      <c r="D1536">
        <v>1</v>
      </c>
      <c r="E1536" t="s">
        <v>1270</v>
      </c>
      <c r="F1536">
        <v>1972</v>
      </c>
      <c r="G1536">
        <v>0</v>
      </c>
      <c r="I1536">
        <v>0</v>
      </c>
      <c r="J1536" t="s">
        <v>1262</v>
      </c>
      <c r="K1536" t="s">
        <v>1263</v>
      </c>
      <c r="L1536" t="s">
        <v>1263</v>
      </c>
      <c r="M1536">
        <v>4</v>
      </c>
      <c r="N1536" t="s">
        <v>730</v>
      </c>
      <c r="O1536">
        <v>1</v>
      </c>
      <c r="P1536" t="s">
        <v>616</v>
      </c>
      <c r="Q1536" t="s">
        <v>1271</v>
      </c>
      <c r="R1536">
        <v>2</v>
      </c>
      <c r="S1536">
        <v>1</v>
      </c>
      <c r="T1536" s="60">
        <v>39263</v>
      </c>
      <c r="U1536" s="60">
        <v>39264</v>
      </c>
      <c r="V1536" s="60">
        <v>39264</v>
      </c>
      <c r="W1536" t="s">
        <v>1265</v>
      </c>
      <c r="X1536" t="s">
        <v>1266</v>
      </c>
      <c r="Y1536" t="s">
        <v>639</v>
      </c>
      <c r="Z1536">
        <v>2.9999998999999999E-2</v>
      </c>
      <c r="AA1536">
        <v>7.5000002999999996E-2</v>
      </c>
      <c r="AB1536">
        <v>3</v>
      </c>
      <c r="AC1536">
        <v>0</v>
      </c>
      <c r="AD1536">
        <v>5</v>
      </c>
      <c r="AE1536">
        <v>0</v>
      </c>
      <c r="AF1536">
        <v>3</v>
      </c>
      <c r="AG1536">
        <v>20</v>
      </c>
      <c r="BP1536" s="60">
        <v>39264</v>
      </c>
      <c r="BQ1536">
        <v>26214996</v>
      </c>
      <c r="BR1536">
        <v>27240152</v>
      </c>
      <c r="BS1536">
        <v>0.96239996000000005</v>
      </c>
      <c r="BT1536">
        <v>1025156</v>
      </c>
      <c r="BV1536">
        <v>5742866</v>
      </c>
      <c r="BW1536">
        <v>562729</v>
      </c>
      <c r="BX1536">
        <v>1</v>
      </c>
      <c r="BY1536">
        <v>0</v>
      </c>
      <c r="BZ1536">
        <v>0</v>
      </c>
      <c r="CA1536">
        <v>0</v>
      </c>
      <c r="CC1536">
        <v>0.13149999000000001</v>
      </c>
      <c r="CE1536">
        <v>9.0900004000000006E-2</v>
      </c>
      <c r="CG1536">
        <v>8.3000004000000002E-2</v>
      </c>
      <c r="CS1536">
        <v>0</v>
      </c>
      <c r="CT1536">
        <v>0</v>
      </c>
      <c r="CU1536">
        <v>0</v>
      </c>
      <c r="CV1536">
        <v>0.49000000999999999</v>
      </c>
      <c r="CW1536">
        <v>0.33000001000000001</v>
      </c>
      <c r="CX1536">
        <v>0.16</v>
      </c>
      <c r="CY1536">
        <v>0.44999999000000002</v>
      </c>
      <c r="CZ1536">
        <v>0.41999998999999999</v>
      </c>
      <c r="DA1536">
        <v>2.9999998999999999E-2</v>
      </c>
      <c r="DB1536">
        <v>2.9999998999999999E-2</v>
      </c>
      <c r="DC1536">
        <v>2.9999998999999999E-2</v>
      </c>
      <c r="DD1536">
        <v>0</v>
      </c>
      <c r="DE1536">
        <v>0</v>
      </c>
      <c r="DF1536">
        <v>2008</v>
      </c>
      <c r="DG1536">
        <v>0.10281825</v>
      </c>
      <c r="DH1536">
        <v>3.0601967000000001E-2</v>
      </c>
      <c r="DI1536">
        <v>7.2216279999999994E-2</v>
      </c>
      <c r="DJ1536">
        <v>9.1071061999999994E-2</v>
      </c>
      <c r="DK1536">
        <v>0.12167303</v>
      </c>
      <c r="DR1536">
        <v>1</v>
      </c>
      <c r="DS1536">
        <v>1</v>
      </c>
      <c r="DT1536">
        <v>0</v>
      </c>
      <c r="DU1536">
        <v>0</v>
      </c>
      <c r="DV1536">
        <v>136329</v>
      </c>
      <c r="DZ1536">
        <v>42.125050000000002</v>
      </c>
      <c r="EA1536">
        <v>21032</v>
      </c>
      <c r="EC1536">
        <v>70598</v>
      </c>
      <c r="EF1536">
        <v>15.053741</v>
      </c>
      <c r="EG1536">
        <v>70598</v>
      </c>
      <c r="ES1536">
        <v>0</v>
      </c>
      <c r="EV1536">
        <v>227959</v>
      </c>
      <c r="EW1536">
        <v>1</v>
      </c>
      <c r="EX1536">
        <v>1</v>
      </c>
      <c r="FB1536">
        <v>12340981</v>
      </c>
      <c r="FI1536">
        <v>32174398</v>
      </c>
      <c r="FP1536">
        <v>175743</v>
      </c>
      <c r="FQ1536">
        <v>562729</v>
      </c>
      <c r="FV1536">
        <v>0</v>
      </c>
      <c r="FW1536">
        <v>738472</v>
      </c>
      <c r="FX1536">
        <v>2295671</v>
      </c>
      <c r="FZ1536">
        <v>618197</v>
      </c>
      <c r="GA1536">
        <v>258925</v>
      </c>
      <c r="GB1536">
        <v>877122</v>
      </c>
      <c r="GC1536">
        <v>49977</v>
      </c>
      <c r="GL1536">
        <v>-20064</v>
      </c>
      <c r="GQ1536">
        <v>3941178</v>
      </c>
      <c r="GR1536">
        <v>-1062764</v>
      </c>
      <c r="GS1536">
        <v>-789603</v>
      </c>
      <c r="GT1536">
        <v>-22971</v>
      </c>
      <c r="GU1536">
        <v>-3719</v>
      </c>
      <c r="GW1536">
        <v>-50032</v>
      </c>
      <c r="GX1536">
        <v>-196439</v>
      </c>
      <c r="HA1536">
        <v>-19231</v>
      </c>
      <c r="HB1536">
        <v>-3385</v>
      </c>
      <c r="HE1536">
        <v>-1085380</v>
      </c>
      <c r="HG1536">
        <v>27271264</v>
      </c>
    </row>
    <row r="1537" spans="1:215" x14ac:dyDescent="0.25">
      <c r="A1537">
        <v>110</v>
      </c>
      <c r="B1537" t="s">
        <v>1269</v>
      </c>
      <c r="C1537">
        <v>2008</v>
      </c>
      <c r="D1537">
        <v>1</v>
      </c>
      <c r="E1537" t="s">
        <v>1270</v>
      </c>
      <c r="F1537">
        <v>1972</v>
      </c>
      <c r="G1537">
        <v>0</v>
      </c>
      <c r="I1537">
        <v>0</v>
      </c>
      <c r="J1537" t="s">
        <v>1262</v>
      </c>
      <c r="K1537" t="s">
        <v>1263</v>
      </c>
      <c r="L1537" t="s">
        <v>1263</v>
      </c>
      <c r="M1537">
        <v>4</v>
      </c>
      <c r="N1537" t="s">
        <v>730</v>
      </c>
      <c r="O1537">
        <v>1</v>
      </c>
      <c r="P1537" t="s">
        <v>616</v>
      </c>
      <c r="Q1537" t="s">
        <v>1271</v>
      </c>
      <c r="R1537">
        <v>2</v>
      </c>
      <c r="S1537">
        <v>1</v>
      </c>
      <c r="T1537" s="60">
        <v>39629</v>
      </c>
      <c r="V1537" s="60">
        <v>39630</v>
      </c>
      <c r="BP1537" s="60">
        <v>39630</v>
      </c>
      <c r="BQ1537">
        <v>26275098</v>
      </c>
      <c r="BR1537">
        <v>28147560</v>
      </c>
      <c r="BS1537">
        <v>0.93347692000000004</v>
      </c>
      <c r="BT1537">
        <v>1872462</v>
      </c>
      <c r="BV1537">
        <v>5898697</v>
      </c>
      <c r="BW1537">
        <v>593412</v>
      </c>
      <c r="BX1537">
        <v>1</v>
      </c>
      <c r="BY1537">
        <v>1</v>
      </c>
      <c r="BZ1537">
        <v>1</v>
      </c>
      <c r="CA1537">
        <v>1</v>
      </c>
      <c r="CC1537">
        <v>-1.21E-2</v>
      </c>
      <c r="CE1537">
        <v>6.1300001999999999E-2</v>
      </c>
      <c r="CG1537">
        <v>6.9899999000000004E-2</v>
      </c>
      <c r="CS1537">
        <v>0</v>
      </c>
      <c r="CT1537">
        <v>0</v>
      </c>
      <c r="CU1537">
        <v>0</v>
      </c>
      <c r="CV1537">
        <v>0.50999998999999996</v>
      </c>
      <c r="CW1537">
        <v>0.34999998999999998</v>
      </c>
      <c r="CX1537">
        <v>0.16</v>
      </c>
      <c r="CY1537">
        <v>0.44</v>
      </c>
      <c r="CZ1537">
        <v>0.41</v>
      </c>
      <c r="DA1537">
        <v>2.9999998999999999E-2</v>
      </c>
      <c r="DB1537">
        <v>3.9999999000000001E-2</v>
      </c>
      <c r="DC1537">
        <v>0.01</v>
      </c>
      <c r="DD1537">
        <v>0</v>
      </c>
      <c r="DE1537">
        <v>0</v>
      </c>
      <c r="DR1537">
        <v>0</v>
      </c>
      <c r="DS1537">
        <v>0</v>
      </c>
      <c r="DT1537">
        <v>0</v>
      </c>
      <c r="DU1537">
        <v>0</v>
      </c>
      <c r="DV1537">
        <v>136238</v>
      </c>
      <c r="DZ1537">
        <v>43.297001000000002</v>
      </c>
      <c r="EC1537">
        <v>73776.5</v>
      </c>
      <c r="EF1537">
        <v>15.567233</v>
      </c>
      <c r="ES1537">
        <v>0</v>
      </c>
      <c r="EV1537">
        <v>231319</v>
      </c>
      <c r="EW1537">
        <v>1</v>
      </c>
      <c r="EX1537">
        <v>1</v>
      </c>
      <c r="FP1537">
        <v>181236</v>
      </c>
      <c r="FQ1537">
        <v>593412</v>
      </c>
      <c r="FV1537">
        <v>0</v>
      </c>
      <c r="FW1537">
        <v>774648</v>
      </c>
      <c r="FX1537">
        <v>-1322815</v>
      </c>
      <c r="FZ1537">
        <v>631028</v>
      </c>
      <c r="GA1537">
        <v>297009</v>
      </c>
      <c r="GB1537">
        <v>928037</v>
      </c>
      <c r="GC1537">
        <v>53995</v>
      </c>
      <c r="GL1537">
        <v>-20625</v>
      </c>
      <c r="GQ1537">
        <v>413240</v>
      </c>
      <c r="GR1537">
        <v>-1148496</v>
      </c>
      <c r="GS1537">
        <v>-851426</v>
      </c>
      <c r="GT1537">
        <v>-24111</v>
      </c>
      <c r="GU1537">
        <v>-3309</v>
      </c>
      <c r="GW1537">
        <v>-53840</v>
      </c>
      <c r="GX1537">
        <v>-215810</v>
      </c>
      <c r="HA1537">
        <v>-19113</v>
      </c>
      <c r="HB1537">
        <v>-3711</v>
      </c>
      <c r="HE1537">
        <v>-1171320</v>
      </c>
      <c r="HG1537">
        <v>26513184</v>
      </c>
    </row>
    <row r="1538" spans="1:215" x14ac:dyDescent="0.25">
      <c r="A1538">
        <v>110</v>
      </c>
      <c r="B1538" t="s">
        <v>1269</v>
      </c>
      <c r="C1538">
        <v>2009</v>
      </c>
      <c r="D1538">
        <v>1</v>
      </c>
      <c r="E1538" t="s">
        <v>1270</v>
      </c>
      <c r="F1538">
        <v>1972</v>
      </c>
      <c r="G1538">
        <v>0</v>
      </c>
      <c r="I1538">
        <v>0</v>
      </c>
      <c r="J1538" t="s">
        <v>1262</v>
      </c>
      <c r="K1538" t="s">
        <v>1263</v>
      </c>
      <c r="L1538" t="s">
        <v>1263</v>
      </c>
      <c r="M1538">
        <v>4</v>
      </c>
      <c r="N1538" t="s">
        <v>730</v>
      </c>
      <c r="O1538">
        <v>1</v>
      </c>
      <c r="P1538" t="s">
        <v>616</v>
      </c>
      <c r="Q1538" t="s">
        <v>1271</v>
      </c>
      <c r="R1538">
        <v>2</v>
      </c>
      <c r="S1538">
        <v>1</v>
      </c>
      <c r="T1538" s="60">
        <v>39994</v>
      </c>
      <c r="U1538" s="60">
        <v>39995</v>
      </c>
      <c r="V1538" s="60">
        <v>39995</v>
      </c>
      <c r="W1538" t="s">
        <v>1265</v>
      </c>
      <c r="X1538" t="s">
        <v>1267</v>
      </c>
      <c r="Y1538" t="s">
        <v>639</v>
      </c>
      <c r="Z1538">
        <v>2.9999998999999999E-2</v>
      </c>
      <c r="AA1538">
        <v>7.5000002999999996E-2</v>
      </c>
      <c r="AB1538">
        <v>3</v>
      </c>
      <c r="AC1538">
        <v>0</v>
      </c>
      <c r="AD1538">
        <v>10</v>
      </c>
      <c r="AE1538">
        <v>0</v>
      </c>
      <c r="AF1538">
        <v>3</v>
      </c>
      <c r="AG1538">
        <v>20</v>
      </c>
      <c r="BP1538" s="60">
        <v>39995</v>
      </c>
      <c r="BQ1538">
        <v>26335200</v>
      </c>
      <c r="BR1538">
        <v>29054966</v>
      </c>
      <c r="BS1538">
        <v>0.90639997000000005</v>
      </c>
      <c r="BT1538">
        <v>2719767.5</v>
      </c>
      <c r="BV1538">
        <v>6054527.5</v>
      </c>
      <c r="BW1538">
        <v>583985</v>
      </c>
      <c r="BX1538">
        <v>1</v>
      </c>
      <c r="BY1538">
        <v>0</v>
      </c>
      <c r="BZ1538">
        <v>0</v>
      </c>
      <c r="CA1538">
        <v>0</v>
      </c>
      <c r="CC1538">
        <v>-0.15270001</v>
      </c>
      <c r="CE1538">
        <v>-1.7999998999999999E-2</v>
      </c>
      <c r="CG1538">
        <v>1.6799998999999999E-2</v>
      </c>
      <c r="CS1538">
        <v>0</v>
      </c>
      <c r="CT1538">
        <v>0</v>
      </c>
      <c r="CU1538">
        <v>0</v>
      </c>
      <c r="CV1538">
        <v>0.40000001000000002</v>
      </c>
      <c r="CW1538">
        <v>0.28000000000000003</v>
      </c>
      <c r="CX1538">
        <v>0.12</v>
      </c>
      <c r="CY1538">
        <v>0.49000000999999999</v>
      </c>
      <c r="CZ1538">
        <v>0.47</v>
      </c>
      <c r="DA1538">
        <v>0.02</v>
      </c>
      <c r="DB1538">
        <v>5.0000001000000002E-2</v>
      </c>
      <c r="DC1538">
        <v>5.9999998999999998E-2</v>
      </c>
      <c r="DD1538">
        <v>0</v>
      </c>
      <c r="DE1538">
        <v>0</v>
      </c>
      <c r="DF1538">
        <v>2010</v>
      </c>
      <c r="DG1538">
        <v>9.9741525999999997E-2</v>
      </c>
      <c r="DH1538">
        <v>3.0676051999999999E-2</v>
      </c>
      <c r="DI1538">
        <v>6.9065474000000002E-2</v>
      </c>
      <c r="DJ1538">
        <v>0.11496019</v>
      </c>
      <c r="DK1538">
        <v>0.14563624999999999</v>
      </c>
      <c r="DR1538">
        <v>1</v>
      </c>
      <c r="DS1538">
        <v>1</v>
      </c>
      <c r="DT1538">
        <v>0</v>
      </c>
      <c r="DU1538">
        <v>0</v>
      </c>
      <c r="DV1538">
        <v>136147</v>
      </c>
      <c r="DZ1538">
        <v>44.470516000000003</v>
      </c>
      <c r="EA1538">
        <v>21577</v>
      </c>
      <c r="EC1538">
        <v>76955</v>
      </c>
      <c r="EF1538">
        <v>16.305944</v>
      </c>
      <c r="EG1538">
        <v>76955</v>
      </c>
      <c r="ES1538">
        <v>0</v>
      </c>
      <c r="EV1538">
        <v>234679</v>
      </c>
      <c r="EW1538">
        <v>1</v>
      </c>
      <c r="EX1538">
        <v>1</v>
      </c>
      <c r="FB1538">
        <v>13917375</v>
      </c>
      <c r="FI1538">
        <v>21673390</v>
      </c>
      <c r="FP1538">
        <v>185729</v>
      </c>
      <c r="FQ1538">
        <v>583985</v>
      </c>
      <c r="FV1538">
        <v>0</v>
      </c>
      <c r="FW1538">
        <v>769714</v>
      </c>
      <c r="FX1538">
        <v>-4892001</v>
      </c>
      <c r="FZ1538">
        <v>530229</v>
      </c>
      <c r="GA1538">
        <v>263105</v>
      </c>
      <c r="GB1538">
        <v>793334</v>
      </c>
      <c r="GC1538">
        <v>57232</v>
      </c>
      <c r="GL1538">
        <v>-17787</v>
      </c>
      <c r="GQ1538">
        <v>-3289508</v>
      </c>
      <c r="GR1538">
        <v>-1254824</v>
      </c>
      <c r="GS1538">
        <v>-927977</v>
      </c>
      <c r="GT1538">
        <v>-25351</v>
      </c>
      <c r="GU1538">
        <v>-4062</v>
      </c>
      <c r="GW1538">
        <v>-57141</v>
      </c>
      <c r="GX1538">
        <v>-240293</v>
      </c>
      <c r="HA1538">
        <v>-16503</v>
      </c>
      <c r="HB1538">
        <v>-3616</v>
      </c>
      <c r="HE1538">
        <v>-1274943</v>
      </c>
      <c r="HG1538">
        <v>21948732</v>
      </c>
    </row>
    <row r="1539" spans="1:215" x14ac:dyDescent="0.25">
      <c r="A1539">
        <v>110</v>
      </c>
      <c r="B1539" t="s">
        <v>1269</v>
      </c>
      <c r="C1539">
        <v>2010</v>
      </c>
      <c r="D1539">
        <v>1</v>
      </c>
      <c r="E1539" t="s">
        <v>1270</v>
      </c>
      <c r="F1539">
        <v>1972</v>
      </c>
      <c r="G1539">
        <v>0</v>
      </c>
      <c r="I1539">
        <v>0</v>
      </c>
      <c r="J1539" t="s">
        <v>1262</v>
      </c>
      <c r="K1539" t="s">
        <v>1263</v>
      </c>
      <c r="L1539" t="s">
        <v>1263</v>
      </c>
      <c r="M1539">
        <v>4</v>
      </c>
      <c r="N1539" t="s">
        <v>730</v>
      </c>
      <c r="O1539">
        <v>1</v>
      </c>
      <c r="P1539" t="s">
        <v>616</v>
      </c>
      <c r="Q1539" t="s">
        <v>1271</v>
      </c>
      <c r="R1539">
        <v>2</v>
      </c>
      <c r="S1539">
        <v>1</v>
      </c>
      <c r="T1539" s="60">
        <v>40359</v>
      </c>
      <c r="V1539" s="60">
        <v>40360</v>
      </c>
      <c r="BP1539" s="60">
        <v>40360</v>
      </c>
      <c r="BQ1539">
        <v>28226688</v>
      </c>
      <c r="BR1539">
        <v>30881296</v>
      </c>
      <c r="BS1539">
        <v>0.91403829999999997</v>
      </c>
      <c r="BT1539">
        <v>2654608</v>
      </c>
      <c r="BV1539">
        <v>6056437.5</v>
      </c>
      <c r="BW1539">
        <v>578403</v>
      </c>
      <c r="BX1539">
        <v>1</v>
      </c>
      <c r="BY1539">
        <v>1</v>
      </c>
      <c r="BZ1539">
        <v>1</v>
      </c>
      <c r="CA1539">
        <v>1</v>
      </c>
      <c r="CC1539">
        <v>0.1024</v>
      </c>
      <c r="CE1539">
        <v>-2.6500002000000002E-2</v>
      </c>
      <c r="CG1539">
        <v>2.2299999000000001E-2</v>
      </c>
      <c r="CJ1539">
        <v>2.8954484999999999E-2</v>
      </c>
      <c r="CS1539">
        <v>0</v>
      </c>
      <c r="CT1539">
        <v>0</v>
      </c>
      <c r="CU1539">
        <v>1</v>
      </c>
      <c r="CV1539">
        <v>0.46000001000000001</v>
      </c>
      <c r="CW1539">
        <v>0.31</v>
      </c>
      <c r="CX1539">
        <v>0.15000000999999999</v>
      </c>
      <c r="CY1539">
        <v>0.5</v>
      </c>
      <c r="CZ1539">
        <v>0.46000001000000001</v>
      </c>
      <c r="DA1539">
        <v>3.9999999000000001E-2</v>
      </c>
      <c r="DB1539">
        <v>2.9999998999999999E-2</v>
      </c>
      <c r="DC1539">
        <v>0.01</v>
      </c>
      <c r="DD1539">
        <v>0</v>
      </c>
      <c r="DE1539">
        <v>0</v>
      </c>
      <c r="DR1539">
        <v>0</v>
      </c>
      <c r="DS1539">
        <v>0</v>
      </c>
      <c r="DT1539">
        <v>0</v>
      </c>
      <c r="DU1539">
        <v>0</v>
      </c>
      <c r="DV1539">
        <v>135867.5</v>
      </c>
      <c r="DZ1539">
        <v>44.576056999999999</v>
      </c>
      <c r="EC1539">
        <v>79998</v>
      </c>
      <c r="EF1539">
        <v>16.465447999999999</v>
      </c>
      <c r="ES1539">
        <v>0</v>
      </c>
      <c r="EV1539">
        <v>238087.5</v>
      </c>
      <c r="EW1539">
        <v>1</v>
      </c>
      <c r="EX1539">
        <v>1</v>
      </c>
      <c r="FI1539">
        <v>23319482</v>
      </c>
      <c r="FP1539">
        <v>190635</v>
      </c>
      <c r="FQ1539">
        <v>578403</v>
      </c>
      <c r="FV1539">
        <v>0</v>
      </c>
      <c r="FW1539">
        <v>769038</v>
      </c>
      <c r="FX1539">
        <v>1494405</v>
      </c>
      <c r="FZ1539">
        <v>482315</v>
      </c>
      <c r="GA1539">
        <v>226610</v>
      </c>
      <c r="GB1539">
        <v>708925</v>
      </c>
      <c r="GC1539">
        <v>52952</v>
      </c>
      <c r="GL1539">
        <v>-23877</v>
      </c>
      <c r="GQ1539">
        <v>3001443</v>
      </c>
      <c r="GR1539">
        <v>-1317203</v>
      </c>
      <c r="GS1539">
        <v>-994439</v>
      </c>
      <c r="GT1539">
        <v>-26041</v>
      </c>
      <c r="GU1539">
        <v>-4694</v>
      </c>
      <c r="GW1539">
        <v>-60945</v>
      </c>
      <c r="GX1539">
        <v>-231084</v>
      </c>
      <c r="HA1539">
        <v>-19371</v>
      </c>
      <c r="HB1539">
        <v>-3924</v>
      </c>
      <c r="HE1539">
        <v>-1340498</v>
      </c>
      <c r="HG1539">
        <v>23609678</v>
      </c>
    </row>
    <row r="1540" spans="1:215" x14ac:dyDescent="0.25">
      <c r="A1540">
        <v>110</v>
      </c>
      <c r="B1540" t="s">
        <v>1269</v>
      </c>
      <c r="C1540">
        <v>2011</v>
      </c>
      <c r="D1540">
        <v>1</v>
      </c>
      <c r="E1540" t="s">
        <v>1270</v>
      </c>
      <c r="F1540">
        <v>1972</v>
      </c>
      <c r="G1540">
        <v>0</v>
      </c>
      <c r="I1540">
        <v>0</v>
      </c>
      <c r="J1540" t="s">
        <v>1262</v>
      </c>
      <c r="K1540" t="s">
        <v>1263</v>
      </c>
      <c r="L1540" t="s">
        <v>1263</v>
      </c>
      <c r="M1540">
        <v>4</v>
      </c>
      <c r="N1540" t="s">
        <v>730</v>
      </c>
      <c r="O1540">
        <v>1</v>
      </c>
      <c r="P1540" t="s">
        <v>616</v>
      </c>
      <c r="Q1540" t="s">
        <v>1271</v>
      </c>
      <c r="R1540">
        <v>2</v>
      </c>
      <c r="S1540">
        <v>1</v>
      </c>
      <c r="T1540" s="60">
        <v>40724</v>
      </c>
      <c r="U1540" s="60">
        <v>40725</v>
      </c>
      <c r="V1540" s="60">
        <v>40725</v>
      </c>
      <c r="W1540" t="s">
        <v>1265</v>
      </c>
      <c r="X1540" t="s">
        <v>1267</v>
      </c>
      <c r="Y1540" t="s">
        <v>639</v>
      </c>
      <c r="Z1540">
        <v>2.9999998999999999E-2</v>
      </c>
      <c r="AA1540">
        <v>7.5000002999999996E-2</v>
      </c>
      <c r="AB1540">
        <v>3</v>
      </c>
      <c r="AC1540">
        <v>0</v>
      </c>
      <c r="AD1540">
        <v>10</v>
      </c>
      <c r="AE1540">
        <v>0</v>
      </c>
      <c r="AF1540">
        <v>3</v>
      </c>
      <c r="AG1540">
        <v>18</v>
      </c>
      <c r="BP1540" s="60">
        <v>40725</v>
      </c>
      <c r="BQ1540">
        <v>30118178</v>
      </c>
      <c r="BR1540">
        <v>32707624</v>
      </c>
      <c r="BS1540">
        <v>0.92100000000000004</v>
      </c>
      <c r="BT1540">
        <v>2589446.2999999998</v>
      </c>
      <c r="BV1540">
        <v>6058347.5</v>
      </c>
      <c r="BW1540">
        <v>721759</v>
      </c>
      <c r="BX1540">
        <v>1</v>
      </c>
      <c r="BY1540">
        <v>0</v>
      </c>
      <c r="BZ1540">
        <v>0</v>
      </c>
      <c r="CA1540">
        <v>0</v>
      </c>
      <c r="CC1540">
        <v>0.19590001000000001</v>
      </c>
      <c r="CE1540">
        <v>3.7599999000000002E-2</v>
      </c>
      <c r="CG1540">
        <v>4.5400001000000002E-2</v>
      </c>
      <c r="CJ1540">
        <v>4.9187007999999997E-2</v>
      </c>
      <c r="CS1540">
        <v>0</v>
      </c>
      <c r="CT1540">
        <v>0</v>
      </c>
      <c r="CU1540">
        <v>1</v>
      </c>
      <c r="CV1540">
        <v>0.51999998000000003</v>
      </c>
      <c r="CW1540">
        <v>0.33000001000000001</v>
      </c>
      <c r="CX1540">
        <v>0.19</v>
      </c>
      <c r="CY1540">
        <v>0.41</v>
      </c>
      <c r="CZ1540">
        <v>0.38999999000000002</v>
      </c>
      <c r="DA1540">
        <v>0.02</v>
      </c>
      <c r="DB1540">
        <v>2.9999998999999999E-2</v>
      </c>
      <c r="DC1540">
        <v>0.01</v>
      </c>
      <c r="DD1540">
        <v>0</v>
      </c>
      <c r="DE1540">
        <v>0</v>
      </c>
      <c r="DF1540">
        <v>2012</v>
      </c>
      <c r="DG1540">
        <v>6.8612575999999995E-2</v>
      </c>
      <c r="DH1540">
        <v>3.1768895999999998E-2</v>
      </c>
      <c r="DI1540">
        <v>3.6843679999999997E-2</v>
      </c>
      <c r="DJ1540">
        <v>0.11154114</v>
      </c>
      <c r="DK1540">
        <v>0.14331004</v>
      </c>
      <c r="DR1540">
        <v>1</v>
      </c>
      <c r="DS1540">
        <v>1</v>
      </c>
      <c r="DT1540">
        <v>0</v>
      </c>
      <c r="DU1540">
        <v>0</v>
      </c>
      <c r="DV1540">
        <v>135588</v>
      </c>
      <c r="DW1540">
        <v>6058347.5</v>
      </c>
      <c r="DZ1540">
        <v>44.682034000000002</v>
      </c>
      <c r="EA1540">
        <v>22867</v>
      </c>
      <c r="EC1540">
        <v>83041</v>
      </c>
      <c r="ED1540">
        <v>1457974.5</v>
      </c>
      <c r="EF1540">
        <v>17.557285</v>
      </c>
      <c r="EG1540">
        <v>83041</v>
      </c>
      <c r="EH1540">
        <v>850065.81</v>
      </c>
      <c r="ES1540">
        <v>0</v>
      </c>
      <c r="EV1540">
        <v>241496</v>
      </c>
      <c r="EW1540">
        <v>1</v>
      </c>
      <c r="EX1540">
        <v>1</v>
      </c>
      <c r="FB1540">
        <v>15744159</v>
      </c>
      <c r="FI1540">
        <v>27318822</v>
      </c>
      <c r="FP1540">
        <v>192467</v>
      </c>
      <c r="FQ1540">
        <v>721759</v>
      </c>
      <c r="FV1540">
        <v>0</v>
      </c>
      <c r="FW1540">
        <v>914226</v>
      </c>
      <c r="FX1540">
        <v>3785947</v>
      </c>
      <c r="FZ1540">
        <v>462425</v>
      </c>
      <c r="GA1540">
        <v>277650</v>
      </c>
      <c r="GB1540">
        <v>740075</v>
      </c>
      <c r="GC1540">
        <v>53168</v>
      </c>
      <c r="GL1540">
        <v>-26453</v>
      </c>
      <c r="GQ1540">
        <v>5466963</v>
      </c>
      <c r="GR1540">
        <v>-1415339</v>
      </c>
      <c r="GS1540">
        <v>-1062838</v>
      </c>
      <c r="GT1540">
        <v>-27360</v>
      </c>
      <c r="GU1540">
        <v>-4054</v>
      </c>
      <c r="GW1540">
        <v>-64950</v>
      </c>
      <c r="GX1540">
        <v>-256137</v>
      </c>
      <c r="HA1540">
        <v>-18957</v>
      </c>
      <c r="HB1540">
        <v>-3525</v>
      </c>
      <c r="HE1540">
        <v>-1437821</v>
      </c>
      <c r="HG1540">
        <v>27638820</v>
      </c>
    </row>
    <row r="1541" spans="1:215" x14ac:dyDescent="0.25">
      <c r="A1541">
        <v>110</v>
      </c>
      <c r="B1541" t="s">
        <v>1269</v>
      </c>
      <c r="C1541">
        <v>2012</v>
      </c>
      <c r="D1541">
        <v>1</v>
      </c>
      <c r="E1541" t="s">
        <v>1270</v>
      </c>
      <c r="F1541">
        <v>1972</v>
      </c>
      <c r="G1541">
        <v>0</v>
      </c>
      <c r="I1541">
        <v>0</v>
      </c>
      <c r="J1541" t="s">
        <v>1262</v>
      </c>
      <c r="K1541" t="s">
        <v>1263</v>
      </c>
      <c r="L1541" t="s">
        <v>1263</v>
      </c>
      <c r="M1541">
        <v>4</v>
      </c>
      <c r="N1541" t="s">
        <v>730</v>
      </c>
      <c r="O1541">
        <v>1</v>
      </c>
      <c r="P1541" t="s">
        <v>616</v>
      </c>
      <c r="Q1541" t="s">
        <v>1271</v>
      </c>
      <c r="R1541">
        <v>2</v>
      </c>
      <c r="S1541">
        <v>1</v>
      </c>
      <c r="T1541" s="60">
        <v>41090</v>
      </c>
      <c r="V1541" s="60">
        <v>41091</v>
      </c>
      <c r="BP1541" s="60">
        <v>41091</v>
      </c>
      <c r="BQ1541">
        <v>30984606</v>
      </c>
      <c r="BR1541">
        <v>33415592</v>
      </c>
      <c r="BS1541">
        <v>0.92724996999999998</v>
      </c>
      <c r="BT1541">
        <v>2430986</v>
      </c>
      <c r="BV1541">
        <v>6147638.5</v>
      </c>
      <c r="BW1541">
        <v>731352</v>
      </c>
      <c r="BX1541">
        <v>1</v>
      </c>
      <c r="BY1541">
        <v>1</v>
      </c>
      <c r="BZ1541">
        <v>1</v>
      </c>
      <c r="CA1541">
        <v>1</v>
      </c>
      <c r="CC1541">
        <v>5.6099999999999997E-2</v>
      </c>
      <c r="CE1541">
        <v>0.1166</v>
      </c>
      <c r="CG1541">
        <v>3.1099999E-2</v>
      </c>
      <c r="CJ1541">
        <v>5.6622110000000003E-2</v>
      </c>
      <c r="CS1541">
        <v>0</v>
      </c>
      <c r="CT1541">
        <v>0</v>
      </c>
      <c r="CU1541">
        <v>1</v>
      </c>
      <c r="CV1541">
        <v>0.52999996999999999</v>
      </c>
      <c r="CW1541">
        <v>0.36000000999999998</v>
      </c>
      <c r="CX1541">
        <v>0.17</v>
      </c>
      <c r="CY1541">
        <v>0.41</v>
      </c>
      <c r="CZ1541">
        <v>0.40000001000000002</v>
      </c>
      <c r="DA1541">
        <v>0.01</v>
      </c>
      <c r="DB1541">
        <v>3.9999999000000001E-2</v>
      </c>
      <c r="DC1541">
        <v>0.01</v>
      </c>
      <c r="DD1541">
        <v>0.01</v>
      </c>
      <c r="DE1541">
        <v>0</v>
      </c>
      <c r="DR1541">
        <v>0</v>
      </c>
      <c r="DS1541">
        <v>0</v>
      </c>
      <c r="DT1541">
        <v>0</v>
      </c>
      <c r="DU1541">
        <v>0</v>
      </c>
      <c r="DV1541">
        <v>135873</v>
      </c>
      <c r="DZ1541">
        <v>45.245475999999996</v>
      </c>
      <c r="EC1541">
        <v>86727.5</v>
      </c>
      <c r="ED1541">
        <v>1570383.3</v>
      </c>
      <c r="EF1541">
        <v>18.107098000000001</v>
      </c>
      <c r="ES1541">
        <v>0</v>
      </c>
      <c r="EV1541">
        <v>234034</v>
      </c>
      <c r="EW1541">
        <v>1</v>
      </c>
      <c r="EX1541">
        <v>1</v>
      </c>
      <c r="FI1541">
        <v>28168468</v>
      </c>
      <c r="FP1541">
        <v>194180</v>
      </c>
      <c r="FQ1541">
        <v>731352</v>
      </c>
      <c r="FW1541">
        <v>925532</v>
      </c>
      <c r="FX1541">
        <v>675639</v>
      </c>
      <c r="FZ1541">
        <v>414344</v>
      </c>
      <c r="GA1541">
        <v>353064</v>
      </c>
      <c r="GB1541">
        <v>767408</v>
      </c>
      <c r="GC1541">
        <v>56987</v>
      </c>
      <c r="GL1541">
        <v>-26384</v>
      </c>
      <c r="GQ1541">
        <v>2399182</v>
      </c>
      <c r="GR1541">
        <v>-1514027</v>
      </c>
      <c r="GS1541">
        <v>-1145293</v>
      </c>
      <c r="GT1541">
        <v>-28840</v>
      </c>
      <c r="GU1541">
        <v>-4515</v>
      </c>
      <c r="GW1541">
        <v>-68705</v>
      </c>
      <c r="GX1541">
        <v>-266674</v>
      </c>
      <c r="HA1541">
        <v>-22575</v>
      </c>
      <c r="HB1541">
        <v>-4751</v>
      </c>
      <c r="HE1541">
        <v>-1541353</v>
      </c>
      <c r="HG1541">
        <v>28496648</v>
      </c>
    </row>
    <row r="1542" spans="1:215" x14ac:dyDescent="0.25">
      <c r="A1542">
        <v>110</v>
      </c>
      <c r="B1542" t="s">
        <v>1269</v>
      </c>
      <c r="C1542">
        <v>2013</v>
      </c>
      <c r="D1542">
        <v>1</v>
      </c>
      <c r="E1542" t="s">
        <v>1270</v>
      </c>
      <c r="F1542">
        <v>1972</v>
      </c>
      <c r="G1542">
        <v>0</v>
      </c>
      <c r="I1542">
        <v>0</v>
      </c>
      <c r="J1542" t="s">
        <v>1262</v>
      </c>
      <c r="K1542" t="s">
        <v>1263</v>
      </c>
      <c r="L1542" t="s">
        <v>1263</v>
      </c>
      <c r="M1542">
        <v>4</v>
      </c>
      <c r="N1542" t="s">
        <v>730</v>
      </c>
      <c r="O1542">
        <v>1</v>
      </c>
      <c r="P1542" t="s">
        <v>616</v>
      </c>
      <c r="Q1542" t="s">
        <v>1271</v>
      </c>
      <c r="R1542">
        <v>2</v>
      </c>
      <c r="S1542">
        <v>1</v>
      </c>
      <c r="T1542" s="60">
        <v>41455</v>
      </c>
      <c r="U1542" s="60">
        <v>41456</v>
      </c>
      <c r="V1542" s="60">
        <v>41456</v>
      </c>
      <c r="W1542" t="s">
        <v>1265</v>
      </c>
      <c r="X1542" t="s">
        <v>1267</v>
      </c>
      <c r="Y1542" t="s">
        <v>639</v>
      </c>
      <c r="Z1542">
        <v>2.9999998999999999E-2</v>
      </c>
      <c r="AA1542">
        <v>7.5000002999999996E-2</v>
      </c>
      <c r="AB1542">
        <v>3</v>
      </c>
      <c r="AC1542">
        <v>0</v>
      </c>
      <c r="AD1542">
        <v>10</v>
      </c>
      <c r="AE1542">
        <v>0</v>
      </c>
      <c r="AF1542">
        <v>3</v>
      </c>
      <c r="AI1542" t="s">
        <v>1272</v>
      </c>
    </row>
    <row r="1543" spans="1:215" x14ac:dyDescent="0.25">
      <c r="G1543">
        <v>30140974</v>
      </c>
      <c r="H1543">
        <v>31490776</v>
      </c>
      <c r="I1543">
        <v>33919.648000000001</v>
      </c>
      <c r="J1543">
        <v>0</v>
      </c>
      <c r="K1543">
        <v>0</v>
      </c>
      <c r="L1543">
        <v>0</v>
      </c>
      <c r="M1543">
        <v>1</v>
      </c>
      <c r="N1543">
        <v>2</v>
      </c>
      <c r="O1543">
        <v>640780</v>
      </c>
      <c r="P1543">
        <v>0</v>
      </c>
      <c r="Q1543">
        <v>0.89999998000000003</v>
      </c>
      <c r="R1543">
        <v>10</v>
      </c>
      <c r="S1543">
        <v>1</v>
      </c>
      <c r="T1543">
        <v>1</v>
      </c>
      <c r="U1543">
        <v>1</v>
      </c>
      <c r="W1543">
        <v>0</v>
      </c>
      <c r="X1543">
        <v>1.2</v>
      </c>
      <c r="Y1543">
        <v>0.80000000999999998</v>
      </c>
      <c r="AH1543" s="60">
        <v>41456</v>
      </c>
      <c r="AJ1543">
        <v>31851034</v>
      </c>
      <c r="AK1543">
        <v>34123560</v>
      </c>
      <c r="AL1543">
        <v>0.93339998000000002</v>
      </c>
      <c r="AM1543">
        <v>2272526.5</v>
      </c>
      <c r="AO1543">
        <v>6236929.5</v>
      </c>
      <c r="AP1543">
        <v>735886</v>
      </c>
      <c r="AQ1543">
        <v>1</v>
      </c>
      <c r="AR1543">
        <v>0</v>
      </c>
      <c r="AS1543">
        <v>0</v>
      </c>
      <c r="AT1543">
        <v>0</v>
      </c>
      <c r="AV1543">
        <v>9.9200002999999995E-2</v>
      </c>
      <c r="AX1543">
        <v>0.11559999999999999</v>
      </c>
      <c r="AZ1543">
        <v>5.3300001E-2</v>
      </c>
      <c r="BC1543">
        <v>6.1572880000000003E-2</v>
      </c>
      <c r="BL1543">
        <v>0</v>
      </c>
      <c r="BM1543">
        <v>0</v>
      </c>
      <c r="BN1543">
        <v>1</v>
      </c>
      <c r="BO1543">
        <v>0.55000000999999998</v>
      </c>
      <c r="BP1543">
        <v>0.33000001000000001</v>
      </c>
      <c r="BQ1543">
        <v>0.37</v>
      </c>
      <c r="BR1543">
        <v>0.37</v>
      </c>
      <c r="BS1543">
        <v>0</v>
      </c>
      <c r="BT1543">
        <v>5.0000001000000002E-2</v>
      </c>
      <c r="BU1543">
        <v>0.02</v>
      </c>
      <c r="BV1543">
        <v>0.01</v>
      </c>
      <c r="BW1543">
        <v>0</v>
      </c>
      <c r="BX1543">
        <v>2014</v>
      </c>
      <c r="BY1543">
        <v>9.3277730000000003E-2</v>
      </c>
      <c r="BZ1543">
        <v>3.1552706E-2</v>
      </c>
      <c r="CA1543">
        <v>6.1725024000000003E-2</v>
      </c>
      <c r="CB1543">
        <v>0.11225236</v>
      </c>
      <c r="CC1543">
        <v>0.14380507000000001</v>
      </c>
      <c r="CJ1543">
        <v>1</v>
      </c>
      <c r="CK1543">
        <v>1</v>
      </c>
      <c r="CL1543">
        <v>0</v>
      </c>
      <c r="CM1543">
        <v>0</v>
      </c>
      <c r="CN1543">
        <v>136158</v>
      </c>
      <c r="CR1543">
        <v>45.806561000000002</v>
      </c>
      <c r="CU1543">
        <v>90414</v>
      </c>
      <c r="CV1543">
        <v>1682792.1</v>
      </c>
      <c r="CX1543">
        <v>18.612074</v>
      </c>
      <c r="CY1543">
        <v>90414</v>
      </c>
      <c r="DK1543">
        <v>0</v>
      </c>
      <c r="DN1543">
        <v>226572</v>
      </c>
      <c r="DO1543">
        <v>1</v>
      </c>
      <c r="DP1543">
        <v>1</v>
      </c>
      <c r="DR1543">
        <v>19656806</v>
      </c>
      <c r="DS1543">
        <v>854043</v>
      </c>
      <c r="DT1543">
        <v>18535760</v>
      </c>
      <c r="EA1543">
        <v>30140974</v>
      </c>
      <c r="EH1543">
        <v>196792</v>
      </c>
      <c r="EI1543">
        <v>735886</v>
      </c>
      <c r="EO1543">
        <v>932678</v>
      </c>
      <c r="EP1543">
        <v>1899653</v>
      </c>
      <c r="ER1543">
        <v>380175</v>
      </c>
      <c r="ES1543">
        <v>402619</v>
      </c>
      <c r="ET1543">
        <v>782794</v>
      </c>
      <c r="EU1543">
        <v>69813</v>
      </c>
      <c r="FD1543">
        <v>-30532</v>
      </c>
      <c r="FI1543">
        <v>3654406</v>
      </c>
      <c r="FJ1543">
        <v>-1642082</v>
      </c>
      <c r="FK1543">
        <v>-1639031</v>
      </c>
      <c r="FM1543">
        <v>-3051</v>
      </c>
      <c r="FS1543">
        <v>-19520</v>
      </c>
      <c r="FT1543">
        <v>-5446</v>
      </c>
      <c r="FW1543">
        <v>-1667048</v>
      </c>
      <c r="FY1543">
        <v>30484008</v>
      </c>
    </row>
    <row r="1544" spans="1:215" x14ac:dyDescent="0.25">
      <c r="A1544">
        <v>110</v>
      </c>
      <c r="B1544" t="s">
        <v>1269</v>
      </c>
      <c r="C1544">
        <v>2014</v>
      </c>
      <c r="D1544">
        <v>1</v>
      </c>
      <c r="E1544" t="s">
        <v>1270</v>
      </c>
      <c r="F1544">
        <v>1972</v>
      </c>
      <c r="G1544">
        <v>0</v>
      </c>
      <c r="I1544">
        <v>0</v>
      </c>
      <c r="J1544" t="s">
        <v>1262</v>
      </c>
      <c r="K1544" t="s">
        <v>1263</v>
      </c>
      <c r="L1544" t="s">
        <v>1263</v>
      </c>
      <c r="M1544">
        <v>4</v>
      </c>
      <c r="N1544" t="s">
        <v>730</v>
      </c>
      <c r="O1544">
        <v>1</v>
      </c>
      <c r="P1544" t="s">
        <v>616</v>
      </c>
      <c r="Q1544" t="s">
        <v>1271</v>
      </c>
      <c r="R1544">
        <v>2</v>
      </c>
      <c r="S1544">
        <v>1</v>
      </c>
      <c r="T1544" s="60">
        <v>41820</v>
      </c>
      <c r="U1544" s="60">
        <v>41821</v>
      </c>
      <c r="BY1544">
        <v>0</v>
      </c>
      <c r="BZ1544">
        <v>0</v>
      </c>
      <c r="CA1544">
        <v>0</v>
      </c>
      <c r="CC1544">
        <v>0.16650000000000001</v>
      </c>
      <c r="CE1544">
        <v>0.10640001</v>
      </c>
      <c r="CG1544">
        <v>0.1229</v>
      </c>
      <c r="CJ1544">
        <v>6.8484730999999993E-2</v>
      </c>
      <c r="CS1544">
        <v>0</v>
      </c>
      <c r="CT1544">
        <v>0</v>
      </c>
      <c r="CU1544">
        <v>1</v>
      </c>
      <c r="CV1544">
        <v>0.57999997999999997</v>
      </c>
      <c r="CW1544">
        <v>0.40000001000000002</v>
      </c>
      <c r="CX1544">
        <v>0.18000000999999999</v>
      </c>
      <c r="CY1544">
        <v>0.33000001000000001</v>
      </c>
      <c r="CZ1544">
        <v>0.33000001000000001</v>
      </c>
      <c r="DA1544">
        <v>0</v>
      </c>
      <c r="DB1544">
        <v>5.0000001000000002E-2</v>
      </c>
      <c r="DC1544">
        <v>0.01</v>
      </c>
      <c r="DD1544">
        <v>2.9999998999999999E-2</v>
      </c>
      <c r="DE1544">
        <v>0</v>
      </c>
      <c r="DR1544">
        <v>0</v>
      </c>
      <c r="DS1544">
        <v>0</v>
      </c>
      <c r="DT1544">
        <v>0</v>
      </c>
      <c r="DU1544">
        <v>0</v>
      </c>
      <c r="EW1544">
        <v>0</v>
      </c>
      <c r="EX1544">
        <v>0</v>
      </c>
      <c r="FP1544">
        <v>195521</v>
      </c>
      <c r="FQ1544">
        <v>348475</v>
      </c>
      <c r="FW1544">
        <v>543996</v>
      </c>
      <c r="FX1544">
        <v>2540140</v>
      </c>
      <c r="FZ1544">
        <v>232209</v>
      </c>
      <c r="GA1544">
        <v>246452</v>
      </c>
      <c r="GB1544">
        <v>478661</v>
      </c>
      <c r="GC1544">
        <v>53583</v>
      </c>
      <c r="GL1544">
        <v>-20918</v>
      </c>
      <c r="GM1544">
        <v>3115</v>
      </c>
      <c r="GN1544">
        <v>-463</v>
      </c>
      <c r="GQ1544">
        <v>3598114</v>
      </c>
      <c r="GR1544">
        <v>-1014688</v>
      </c>
      <c r="GS1544">
        <v>-1013051</v>
      </c>
      <c r="GU1544">
        <v>-1637</v>
      </c>
      <c r="HA1544">
        <v>-22326</v>
      </c>
      <c r="HB1544">
        <v>-2663</v>
      </c>
      <c r="HE1544">
        <v>-1039667</v>
      </c>
      <c r="HF1544">
        <v>-11827471</v>
      </c>
      <c r="HG1544">
        <v>21214972</v>
      </c>
    </row>
    <row r="1545" spans="1:215" x14ac:dyDescent="0.25">
      <c r="A1545">
        <v>111</v>
      </c>
      <c r="B1545" t="s">
        <v>1273</v>
      </c>
      <c r="C1545">
        <v>2001</v>
      </c>
      <c r="D1545">
        <v>1</v>
      </c>
      <c r="F1545">
        <v>1961</v>
      </c>
      <c r="G1545">
        <v>0</v>
      </c>
      <c r="I1545">
        <v>0</v>
      </c>
      <c r="J1545" t="s">
        <v>687</v>
      </c>
      <c r="K1545" t="s">
        <v>688</v>
      </c>
      <c r="L1545" t="s">
        <v>1273</v>
      </c>
      <c r="M1545">
        <v>2</v>
      </c>
      <c r="N1545" t="s">
        <v>625</v>
      </c>
      <c r="O1545">
        <v>1</v>
      </c>
      <c r="P1545" t="s">
        <v>616</v>
      </c>
      <c r="Q1545" t="s">
        <v>626</v>
      </c>
      <c r="R1545">
        <v>2</v>
      </c>
      <c r="S1545">
        <v>1</v>
      </c>
      <c r="T1545" s="60">
        <v>37072</v>
      </c>
      <c r="U1545" s="60">
        <v>37073</v>
      </c>
      <c r="V1545" s="60">
        <v>37072</v>
      </c>
      <c r="W1545" t="s">
        <v>201</v>
      </c>
      <c r="X1545" t="s">
        <v>714</v>
      </c>
      <c r="Y1545" t="s">
        <v>619</v>
      </c>
      <c r="Z1545">
        <v>3.9999999000000001E-2</v>
      </c>
      <c r="AA1545">
        <v>7.5000002999999996E-2</v>
      </c>
      <c r="AB1545">
        <v>1</v>
      </c>
      <c r="AC1545">
        <v>0</v>
      </c>
      <c r="AD1545">
        <v>5</v>
      </c>
      <c r="AE1545">
        <v>1</v>
      </c>
      <c r="AF1545">
        <v>1</v>
      </c>
      <c r="AG1545">
        <v>18.190000999999999</v>
      </c>
      <c r="BP1545" s="60">
        <v>37072</v>
      </c>
      <c r="BQ1545">
        <v>40554500</v>
      </c>
      <c r="BR1545">
        <v>27451200</v>
      </c>
      <c r="BS1545">
        <v>1.4770000000000001</v>
      </c>
      <c r="BT1545">
        <v>-13103300</v>
      </c>
      <c r="BV1545">
        <v>6539200</v>
      </c>
      <c r="BW1545">
        <v>0</v>
      </c>
      <c r="BX1545">
        <v>1</v>
      </c>
      <c r="BY1545">
        <v>0</v>
      </c>
      <c r="BZ1545">
        <v>0</v>
      </c>
      <c r="CA1545">
        <v>0</v>
      </c>
      <c r="CC1545">
        <v>-5.5E-2</v>
      </c>
      <c r="CE1545">
        <v>6.1000000999999998E-2</v>
      </c>
      <c r="CG1545">
        <v>0.12899999000000001</v>
      </c>
      <c r="CJ1545">
        <v>0.13900000000000001</v>
      </c>
      <c r="CM1545">
        <v>0.14599999999999999</v>
      </c>
      <c r="CS1545">
        <v>0</v>
      </c>
      <c r="CT1545">
        <v>0</v>
      </c>
      <c r="CU1545">
        <v>0</v>
      </c>
      <c r="CV1545">
        <v>0.59599996</v>
      </c>
      <c r="CW1545">
        <v>0</v>
      </c>
      <c r="CX1545">
        <v>0</v>
      </c>
      <c r="CY1545">
        <v>0.36700000999999999</v>
      </c>
      <c r="CZ1545">
        <v>0</v>
      </c>
      <c r="DA1545">
        <v>0</v>
      </c>
      <c r="DB1545">
        <v>0</v>
      </c>
      <c r="DC1545">
        <v>3.6999999999999998E-2</v>
      </c>
      <c r="DD1545">
        <v>0</v>
      </c>
      <c r="DE1545">
        <v>0</v>
      </c>
      <c r="DF1545">
        <v>2002</v>
      </c>
      <c r="DG1545">
        <v>0.14977364000000001</v>
      </c>
      <c r="DH1545">
        <v>6.7363000000000004E-4</v>
      </c>
      <c r="DI1545">
        <v>0.14910001000000001</v>
      </c>
      <c r="DJ1545">
        <v>0</v>
      </c>
      <c r="DK1545">
        <v>6.7363000000000004E-4</v>
      </c>
      <c r="DR1545">
        <v>1</v>
      </c>
      <c r="DS1545">
        <v>1</v>
      </c>
      <c r="DT1545">
        <v>0</v>
      </c>
      <c r="DU1545">
        <v>1</v>
      </c>
      <c r="DV1545">
        <v>109848</v>
      </c>
      <c r="DW1545">
        <v>6539246</v>
      </c>
      <c r="DZ1545">
        <v>59.529949000000002</v>
      </c>
      <c r="EA1545">
        <v>18685</v>
      </c>
      <c r="EB1545">
        <v>4593</v>
      </c>
      <c r="EC1545">
        <v>34684</v>
      </c>
      <c r="ED1545">
        <v>707119</v>
      </c>
      <c r="EF1545">
        <v>20.38747</v>
      </c>
      <c r="EG1545">
        <v>27991</v>
      </c>
      <c r="EN1545">
        <v>2032</v>
      </c>
      <c r="EP1545">
        <v>4661</v>
      </c>
      <c r="ES1545">
        <v>0</v>
      </c>
      <c r="EV1545">
        <v>167810</v>
      </c>
      <c r="EW1545">
        <v>1</v>
      </c>
      <c r="EX1545">
        <v>1</v>
      </c>
      <c r="FB1545">
        <v>8774574</v>
      </c>
      <c r="FP1545">
        <v>4405</v>
      </c>
      <c r="FU1545">
        <v>517</v>
      </c>
      <c r="FW1545">
        <v>4922</v>
      </c>
      <c r="FX1545">
        <v>-3604935</v>
      </c>
      <c r="GB1545">
        <v>1275670</v>
      </c>
      <c r="GM1545">
        <v>424808</v>
      </c>
      <c r="GN1545">
        <v>-405549</v>
      </c>
      <c r="GP1545">
        <v>8047</v>
      </c>
      <c r="GQ1545">
        <v>-2297037</v>
      </c>
      <c r="GR1545">
        <v>-856876</v>
      </c>
      <c r="GS1545">
        <v>-550049</v>
      </c>
      <c r="GT1545">
        <v>-25414</v>
      </c>
      <c r="GU1545">
        <v>-5847</v>
      </c>
      <c r="GW1545">
        <v>-18753</v>
      </c>
      <c r="GX1545">
        <v>-107056</v>
      </c>
      <c r="GY1545">
        <v>-149757</v>
      </c>
      <c r="HA1545">
        <v>-23881</v>
      </c>
      <c r="HB1545">
        <v>-22227</v>
      </c>
      <c r="HD1545">
        <v>-997</v>
      </c>
      <c r="HE1545">
        <v>-903981</v>
      </c>
      <c r="HG1545">
        <v>38869900</v>
      </c>
    </row>
    <row r="1546" spans="1:215" x14ac:dyDescent="0.25">
      <c r="A1546">
        <v>111</v>
      </c>
      <c r="B1546" t="s">
        <v>1273</v>
      </c>
      <c r="C1546">
        <v>2002</v>
      </c>
      <c r="D1546">
        <v>1</v>
      </c>
      <c r="F1546">
        <v>1961</v>
      </c>
      <c r="G1546">
        <v>0</v>
      </c>
      <c r="I1546">
        <v>0</v>
      </c>
      <c r="J1546" t="s">
        <v>687</v>
      </c>
      <c r="K1546" t="s">
        <v>688</v>
      </c>
      <c r="L1546" t="s">
        <v>1273</v>
      </c>
      <c r="M1546">
        <v>2</v>
      </c>
      <c r="N1546" t="s">
        <v>625</v>
      </c>
      <c r="O1546">
        <v>1</v>
      </c>
      <c r="P1546" t="s">
        <v>616</v>
      </c>
      <c r="Q1546" t="s">
        <v>626</v>
      </c>
      <c r="R1546">
        <v>2</v>
      </c>
      <c r="S1546">
        <v>1</v>
      </c>
      <c r="T1546" s="60">
        <v>37437</v>
      </c>
      <c r="U1546" s="60">
        <v>37438</v>
      </c>
      <c r="V1546" s="60">
        <v>37437</v>
      </c>
      <c r="W1546" t="s">
        <v>201</v>
      </c>
      <c r="X1546" t="s">
        <v>714</v>
      </c>
      <c r="Y1546" t="s">
        <v>619</v>
      </c>
      <c r="Z1546">
        <v>3.9999999000000001E-2</v>
      </c>
      <c r="AA1546">
        <v>7.5000002999999996E-2</v>
      </c>
      <c r="AB1546">
        <v>1</v>
      </c>
      <c r="AC1546">
        <v>0</v>
      </c>
      <c r="AD1546">
        <v>5</v>
      </c>
      <c r="AE1546">
        <v>1</v>
      </c>
      <c r="AF1546">
        <v>1</v>
      </c>
      <c r="AG1546">
        <v>13.25</v>
      </c>
      <c r="BP1546" s="60">
        <v>37437</v>
      </c>
      <c r="BQ1546">
        <v>41648800</v>
      </c>
      <c r="BR1546">
        <v>30099600</v>
      </c>
      <c r="BS1546">
        <v>1.3839999000000001</v>
      </c>
      <c r="BT1546">
        <v>-11549200</v>
      </c>
      <c r="BV1546">
        <v>7226500</v>
      </c>
      <c r="BW1546">
        <v>0</v>
      </c>
      <c r="BX1546">
        <v>1</v>
      </c>
      <c r="BY1546">
        <v>0</v>
      </c>
      <c r="BZ1546">
        <v>0</v>
      </c>
      <c r="CA1546">
        <v>0</v>
      </c>
      <c r="CC1546">
        <v>-9.1999999999999998E-2</v>
      </c>
      <c r="CE1546">
        <v>-1.0999999999999999E-2</v>
      </c>
      <c r="CG1546">
        <v>5.6999995999999997E-2</v>
      </c>
      <c r="CJ1546">
        <v>0.112</v>
      </c>
      <c r="CM1546">
        <v>0.14300001000000001</v>
      </c>
      <c r="CS1546">
        <v>0</v>
      </c>
      <c r="CT1546">
        <v>0</v>
      </c>
      <c r="CU1546">
        <v>0</v>
      </c>
      <c r="CV1546">
        <v>0.62099998999999995</v>
      </c>
      <c r="CW1546">
        <v>0</v>
      </c>
      <c r="CX1546">
        <v>0</v>
      </c>
      <c r="CY1546">
        <v>0.36500000999999999</v>
      </c>
      <c r="CZ1546">
        <v>0</v>
      </c>
      <c r="DA1546">
        <v>0</v>
      </c>
      <c r="DB1546">
        <v>0</v>
      </c>
      <c r="DC1546">
        <v>1.4E-2</v>
      </c>
      <c r="DD1546">
        <v>0</v>
      </c>
      <c r="DE1546">
        <v>0</v>
      </c>
      <c r="DF1546">
        <v>2003</v>
      </c>
      <c r="DG1546">
        <v>0.15190877</v>
      </c>
      <c r="DH1546">
        <v>4.0877300000000002E-4</v>
      </c>
      <c r="DI1546">
        <v>0.1515</v>
      </c>
      <c r="DJ1546">
        <v>0</v>
      </c>
      <c r="DK1546">
        <v>4.0877300000000002E-4</v>
      </c>
      <c r="DR1546">
        <v>1</v>
      </c>
      <c r="DS1546">
        <v>1</v>
      </c>
      <c r="DT1546">
        <v>0</v>
      </c>
      <c r="DU1546">
        <v>1</v>
      </c>
      <c r="DV1546">
        <v>117776</v>
      </c>
      <c r="DW1546">
        <v>7226529</v>
      </c>
      <c r="DZ1546">
        <v>61.358249999999998</v>
      </c>
      <c r="EA1546">
        <v>19402</v>
      </c>
      <c r="EB1546">
        <v>5796</v>
      </c>
      <c r="EC1546">
        <v>36165</v>
      </c>
      <c r="ED1546">
        <v>783722</v>
      </c>
      <c r="EF1546">
        <v>21.670731</v>
      </c>
      <c r="EG1546">
        <v>29247</v>
      </c>
      <c r="EN1546">
        <v>2096</v>
      </c>
      <c r="EP1546">
        <v>4822</v>
      </c>
      <c r="ES1546">
        <v>0</v>
      </c>
      <c r="EV1546">
        <v>179139</v>
      </c>
      <c r="EW1546">
        <v>1</v>
      </c>
      <c r="EX1546">
        <v>1</v>
      </c>
      <c r="FB1546">
        <v>9476643</v>
      </c>
      <c r="FP1546">
        <v>2954</v>
      </c>
      <c r="FQ1546">
        <v>118</v>
      </c>
      <c r="FW1546">
        <v>3072</v>
      </c>
      <c r="FX1546">
        <v>-4561202</v>
      </c>
      <c r="GB1546">
        <v>1068996</v>
      </c>
      <c r="GM1546">
        <v>177507</v>
      </c>
      <c r="GN1546">
        <v>-153800</v>
      </c>
      <c r="GP1546">
        <v>7785</v>
      </c>
      <c r="GQ1546">
        <v>-3457642</v>
      </c>
      <c r="GR1546">
        <v>-917747</v>
      </c>
      <c r="GS1546">
        <v>-604352</v>
      </c>
      <c r="GT1546">
        <v>-27132</v>
      </c>
      <c r="GU1546">
        <v>-6286</v>
      </c>
      <c r="GW1546">
        <v>-20189</v>
      </c>
      <c r="GX1546">
        <v>-125763</v>
      </c>
      <c r="GY1546">
        <v>-134025</v>
      </c>
      <c r="HA1546">
        <v>-26460</v>
      </c>
      <c r="HB1546">
        <v>-25427</v>
      </c>
      <c r="HD1546">
        <v>-819</v>
      </c>
      <c r="HE1546">
        <v>-970453</v>
      </c>
      <c r="HG1546">
        <v>34441804</v>
      </c>
    </row>
    <row r="1547" spans="1:215" x14ac:dyDescent="0.25">
      <c r="A1547">
        <v>111</v>
      </c>
      <c r="B1547" t="s">
        <v>1273</v>
      </c>
      <c r="C1547">
        <v>2003</v>
      </c>
      <c r="D1547">
        <v>1</v>
      </c>
      <c r="F1547">
        <v>1961</v>
      </c>
      <c r="G1547">
        <v>0</v>
      </c>
      <c r="I1547">
        <v>0</v>
      </c>
      <c r="J1547" t="s">
        <v>687</v>
      </c>
      <c r="K1547" t="s">
        <v>688</v>
      </c>
      <c r="L1547" t="s">
        <v>1273</v>
      </c>
      <c r="M1547">
        <v>2</v>
      </c>
      <c r="N1547" t="s">
        <v>625</v>
      </c>
      <c r="O1547">
        <v>1</v>
      </c>
      <c r="P1547" t="s">
        <v>616</v>
      </c>
      <c r="Q1547" t="s">
        <v>626</v>
      </c>
      <c r="R1547">
        <v>2</v>
      </c>
      <c r="S1547">
        <v>1</v>
      </c>
      <c r="T1547" s="60">
        <v>37802</v>
      </c>
      <c r="U1547" s="60">
        <v>37803</v>
      </c>
      <c r="V1547" s="60">
        <v>37802</v>
      </c>
      <c r="W1547" t="s">
        <v>201</v>
      </c>
      <c r="X1547" t="s">
        <v>714</v>
      </c>
      <c r="Y1547" t="s">
        <v>619</v>
      </c>
      <c r="Z1547">
        <v>3.9999999000000001E-2</v>
      </c>
      <c r="AA1547">
        <v>7.5000002999999996E-2</v>
      </c>
      <c r="AB1547">
        <v>1</v>
      </c>
      <c r="AC1547">
        <v>0</v>
      </c>
      <c r="AD1547">
        <v>5</v>
      </c>
      <c r="AE1547">
        <v>1</v>
      </c>
      <c r="AF1547">
        <v>1</v>
      </c>
      <c r="AG1547">
        <v>8.3800001000000002</v>
      </c>
      <c r="BP1547" s="60">
        <v>37802</v>
      </c>
      <c r="BQ1547">
        <v>41429300</v>
      </c>
      <c r="BR1547">
        <v>32954800</v>
      </c>
      <c r="BS1547">
        <v>1.2569999999999999</v>
      </c>
      <c r="BT1547">
        <v>-8474500</v>
      </c>
      <c r="BV1547">
        <v>7733800</v>
      </c>
      <c r="BW1547">
        <v>0</v>
      </c>
      <c r="BX1547">
        <v>1</v>
      </c>
      <c r="BY1547">
        <v>0</v>
      </c>
      <c r="BZ1547">
        <v>0</v>
      </c>
      <c r="CA1547">
        <v>0</v>
      </c>
      <c r="CC1547">
        <v>5.5999998000000002E-2</v>
      </c>
      <c r="CG1547">
        <v>2.7999999000000001E-2</v>
      </c>
      <c r="CJ1547">
        <v>0.10100000000000001</v>
      </c>
      <c r="CS1547">
        <v>0</v>
      </c>
      <c r="CT1547">
        <v>0</v>
      </c>
      <c r="CU1547">
        <v>0</v>
      </c>
      <c r="CV1547">
        <v>0.67000002000000003</v>
      </c>
      <c r="CW1547">
        <v>0</v>
      </c>
      <c r="CX1547">
        <v>0</v>
      </c>
      <c r="CY1547">
        <v>0.32799998000000002</v>
      </c>
      <c r="CZ1547">
        <v>0</v>
      </c>
      <c r="DA1547">
        <v>0</v>
      </c>
      <c r="DB1547">
        <v>0</v>
      </c>
      <c r="DC1547">
        <v>2E-3</v>
      </c>
      <c r="DD1547">
        <v>0</v>
      </c>
      <c r="DE1547">
        <v>0</v>
      </c>
      <c r="DF1547">
        <v>2004</v>
      </c>
      <c r="DG1547">
        <v>0.15311287000000001</v>
      </c>
      <c r="DH1547">
        <v>9.1287599999999997E-4</v>
      </c>
      <c r="DI1547">
        <v>0.1522</v>
      </c>
      <c r="DJ1547">
        <v>0</v>
      </c>
      <c r="DK1547">
        <v>9.1287599999999997E-4</v>
      </c>
      <c r="DR1547">
        <v>1</v>
      </c>
      <c r="DS1547">
        <v>1</v>
      </c>
      <c r="DT1547">
        <v>0</v>
      </c>
      <c r="DU1547">
        <v>1</v>
      </c>
      <c r="DV1547">
        <v>121351</v>
      </c>
      <c r="DW1547">
        <v>7733778</v>
      </c>
      <c r="DZ1547">
        <v>63.730648000000002</v>
      </c>
      <c r="EA1547">
        <v>20418</v>
      </c>
      <c r="EB1547">
        <v>10844</v>
      </c>
      <c r="EC1547">
        <v>37867</v>
      </c>
      <c r="ED1547">
        <v>852706</v>
      </c>
      <c r="EF1547">
        <v>22.518446000000001</v>
      </c>
      <c r="EG1547">
        <v>30655</v>
      </c>
      <c r="EN1547">
        <v>2129</v>
      </c>
      <c r="EP1547">
        <v>5083</v>
      </c>
      <c r="ES1547">
        <v>0</v>
      </c>
      <c r="EV1547">
        <v>190480</v>
      </c>
      <c r="EW1547">
        <v>1</v>
      </c>
      <c r="EX1547">
        <v>1</v>
      </c>
      <c r="FB1547">
        <v>10474331</v>
      </c>
      <c r="FP1547">
        <v>7060</v>
      </c>
      <c r="FQ1547">
        <v>811</v>
      </c>
      <c r="FW1547">
        <v>7871</v>
      </c>
      <c r="FX1547">
        <v>938116</v>
      </c>
      <c r="GB1547">
        <v>933041</v>
      </c>
      <c r="GM1547">
        <v>98589</v>
      </c>
      <c r="GN1547">
        <v>-84864</v>
      </c>
      <c r="GP1547">
        <v>7502</v>
      </c>
      <c r="GQ1547">
        <v>1900255</v>
      </c>
      <c r="GR1547">
        <v>-954887</v>
      </c>
      <c r="GS1547">
        <v>-658133</v>
      </c>
      <c r="GT1547">
        <v>-29311</v>
      </c>
      <c r="GU1547">
        <v>-6838</v>
      </c>
      <c r="GW1547">
        <v>-21696</v>
      </c>
      <c r="GX1547">
        <v>-136728</v>
      </c>
      <c r="GY1547">
        <v>-102181</v>
      </c>
      <c r="HA1547">
        <v>-32665</v>
      </c>
      <c r="HB1547">
        <v>-25613</v>
      </c>
      <c r="HD1547">
        <v>-2083</v>
      </c>
      <c r="HE1547">
        <v>-1015248</v>
      </c>
      <c r="HG1547">
        <v>35326812</v>
      </c>
    </row>
    <row r="1548" spans="1:215" x14ac:dyDescent="0.25">
      <c r="A1548">
        <v>111</v>
      </c>
      <c r="B1548" t="s">
        <v>1273</v>
      </c>
      <c r="C1548">
        <v>2004</v>
      </c>
      <c r="D1548">
        <v>1</v>
      </c>
      <c r="F1548">
        <v>1961</v>
      </c>
      <c r="G1548">
        <v>0</v>
      </c>
      <c r="I1548">
        <v>0</v>
      </c>
      <c r="J1548" t="s">
        <v>687</v>
      </c>
      <c r="K1548" t="s">
        <v>688</v>
      </c>
      <c r="L1548" t="s">
        <v>1273</v>
      </c>
      <c r="M1548">
        <v>2</v>
      </c>
      <c r="N1548" t="s">
        <v>625</v>
      </c>
      <c r="O1548">
        <v>1</v>
      </c>
      <c r="P1548" t="s">
        <v>616</v>
      </c>
      <c r="Q1548" t="s">
        <v>626</v>
      </c>
      <c r="R1548">
        <v>2</v>
      </c>
      <c r="S1548">
        <v>1</v>
      </c>
      <c r="T1548" s="60">
        <v>38168</v>
      </c>
      <c r="U1548" s="60">
        <v>38169</v>
      </c>
      <c r="V1548" s="60">
        <v>38168</v>
      </c>
      <c r="W1548" t="s">
        <v>201</v>
      </c>
      <c r="X1548" t="s">
        <v>714</v>
      </c>
      <c r="Y1548" t="s">
        <v>619</v>
      </c>
      <c r="Z1548">
        <v>3.9999999000000001E-2</v>
      </c>
      <c r="AA1548">
        <v>7.5000002999999996E-2</v>
      </c>
      <c r="AB1548">
        <v>1</v>
      </c>
      <c r="AC1548">
        <v>0</v>
      </c>
      <c r="AD1548">
        <v>5</v>
      </c>
      <c r="AE1548">
        <v>1</v>
      </c>
      <c r="AF1548">
        <v>1</v>
      </c>
      <c r="AG1548">
        <v>5.9200001000000002</v>
      </c>
      <c r="BP1548" s="60">
        <v>38168</v>
      </c>
      <c r="BQ1548">
        <v>41293100</v>
      </c>
      <c r="BR1548">
        <v>35034200</v>
      </c>
      <c r="BS1548">
        <v>1.179</v>
      </c>
      <c r="BT1548">
        <v>-6258900</v>
      </c>
      <c r="BV1548">
        <v>7835200</v>
      </c>
      <c r="BW1548">
        <v>0</v>
      </c>
      <c r="BX1548">
        <v>1</v>
      </c>
      <c r="BY1548">
        <v>0</v>
      </c>
      <c r="BZ1548">
        <v>0</v>
      </c>
      <c r="CA1548">
        <v>0</v>
      </c>
      <c r="CC1548">
        <v>0.14300001000000001</v>
      </c>
      <c r="CG1548">
        <v>3.2000002E-2</v>
      </c>
      <c r="CJ1548">
        <v>0.11899999999999999</v>
      </c>
      <c r="CS1548">
        <v>0</v>
      </c>
      <c r="CT1548">
        <v>0</v>
      </c>
      <c r="CU1548">
        <v>0</v>
      </c>
      <c r="CV1548">
        <v>0.67400002000000003</v>
      </c>
      <c r="CW1548">
        <v>0</v>
      </c>
      <c r="CX1548">
        <v>0</v>
      </c>
      <c r="CY1548">
        <v>0.32299998000000002</v>
      </c>
      <c r="CZ1548">
        <v>0</v>
      </c>
      <c r="DA1548">
        <v>0</v>
      </c>
      <c r="DB1548">
        <v>0</v>
      </c>
      <c r="DC1548">
        <v>3.0000000000000001E-3</v>
      </c>
      <c r="DD1548">
        <v>0</v>
      </c>
      <c r="DE1548">
        <v>0</v>
      </c>
      <c r="DF1548">
        <v>2005</v>
      </c>
      <c r="DG1548">
        <v>0.17106915</v>
      </c>
      <c r="DH1548">
        <v>2.0669152999999999E-2</v>
      </c>
      <c r="DI1548">
        <v>0.15040000000000001</v>
      </c>
      <c r="DJ1548">
        <v>0.15590000000000001</v>
      </c>
      <c r="DK1548">
        <v>0.17656915000000001</v>
      </c>
      <c r="DR1548">
        <v>0</v>
      </c>
      <c r="DS1548">
        <v>0</v>
      </c>
      <c r="DT1548">
        <v>0</v>
      </c>
      <c r="DU1548">
        <v>0</v>
      </c>
      <c r="DV1548">
        <v>123717</v>
      </c>
      <c r="DW1548">
        <v>7835249</v>
      </c>
      <c r="DZ1548">
        <v>63.332031000000001</v>
      </c>
      <c r="EA1548">
        <v>21328</v>
      </c>
      <c r="EB1548">
        <v>18546</v>
      </c>
      <c r="EC1548">
        <v>39738</v>
      </c>
      <c r="ED1548">
        <v>940327</v>
      </c>
      <c r="EF1548">
        <v>23.663167999999999</v>
      </c>
      <c r="EG1548">
        <v>32072</v>
      </c>
      <c r="EN1548">
        <v>2194</v>
      </c>
      <c r="EP1548">
        <v>5472</v>
      </c>
      <c r="ES1548">
        <v>0</v>
      </c>
      <c r="EV1548">
        <v>203329</v>
      </c>
      <c r="EW1548">
        <v>1</v>
      </c>
      <c r="EX1548">
        <v>1</v>
      </c>
      <c r="FB1548">
        <v>11613731</v>
      </c>
      <c r="FP1548">
        <v>2503</v>
      </c>
      <c r="FQ1548">
        <v>5150</v>
      </c>
      <c r="FW1548">
        <v>7653</v>
      </c>
      <c r="FX1548">
        <v>3957949</v>
      </c>
      <c r="GB1548">
        <v>1021039</v>
      </c>
      <c r="GM1548">
        <v>70877</v>
      </c>
      <c r="GN1548">
        <v>-58397</v>
      </c>
      <c r="GP1548">
        <v>7196</v>
      </c>
      <c r="GQ1548">
        <v>5006317</v>
      </c>
      <c r="GR1548">
        <v>-1064180</v>
      </c>
      <c r="GS1548">
        <v>-729138</v>
      </c>
      <c r="GT1548">
        <v>-31900</v>
      </c>
      <c r="GU1548">
        <v>-6494</v>
      </c>
      <c r="GW1548">
        <v>-24237</v>
      </c>
      <c r="GX1548">
        <v>-148558</v>
      </c>
      <c r="GY1548">
        <v>-123853</v>
      </c>
      <c r="HA1548">
        <v>-57236</v>
      </c>
      <c r="HB1548">
        <v>-22987</v>
      </c>
      <c r="HD1548">
        <v>-1066</v>
      </c>
      <c r="HE1548">
        <v>-1145469</v>
      </c>
      <c r="HG1548">
        <v>39187660</v>
      </c>
    </row>
    <row r="1549" spans="1:215" x14ac:dyDescent="0.25">
      <c r="A1549">
        <v>111</v>
      </c>
      <c r="B1549" t="s">
        <v>1273</v>
      </c>
      <c r="C1549">
        <v>2005</v>
      </c>
      <c r="D1549">
        <v>1</v>
      </c>
      <c r="F1549">
        <v>1961</v>
      </c>
      <c r="G1549">
        <v>0</v>
      </c>
      <c r="I1549">
        <v>0</v>
      </c>
      <c r="J1549" t="s">
        <v>687</v>
      </c>
      <c r="K1549" t="s">
        <v>688</v>
      </c>
      <c r="L1549" t="s">
        <v>1273</v>
      </c>
      <c r="M1549">
        <v>2</v>
      </c>
      <c r="N1549" t="s">
        <v>625</v>
      </c>
      <c r="O1549">
        <v>1</v>
      </c>
      <c r="P1549" t="s">
        <v>616</v>
      </c>
      <c r="Q1549" t="s">
        <v>626</v>
      </c>
      <c r="R1549">
        <v>2</v>
      </c>
      <c r="S1549">
        <v>1</v>
      </c>
      <c r="T1549" s="60">
        <v>38533</v>
      </c>
      <c r="U1549" s="60">
        <v>38534</v>
      </c>
      <c r="V1549" s="60">
        <v>38533</v>
      </c>
      <c r="W1549" t="s">
        <v>201</v>
      </c>
      <c r="X1549" t="s">
        <v>714</v>
      </c>
      <c r="Y1549" t="s">
        <v>619</v>
      </c>
      <c r="Z1549">
        <v>3.9999999000000001E-2</v>
      </c>
      <c r="AA1549">
        <v>7.5000002999999996E-2</v>
      </c>
      <c r="AB1549">
        <v>1</v>
      </c>
      <c r="AC1549">
        <v>0</v>
      </c>
      <c r="AD1549">
        <v>5</v>
      </c>
      <c r="AE1549">
        <v>1</v>
      </c>
      <c r="AF1549">
        <v>1</v>
      </c>
      <c r="AG1549">
        <v>3.22</v>
      </c>
      <c r="BP1549" s="60">
        <v>38533</v>
      </c>
      <c r="BQ1549">
        <v>41084900</v>
      </c>
      <c r="BR1549">
        <v>37252400</v>
      </c>
      <c r="BS1549">
        <v>1.103</v>
      </c>
      <c r="BT1549">
        <v>-3832500</v>
      </c>
      <c r="BV1549">
        <v>8149600</v>
      </c>
      <c r="BW1549">
        <v>0</v>
      </c>
      <c r="BX1549">
        <v>1</v>
      </c>
      <c r="BY1549">
        <v>0</v>
      </c>
      <c r="BZ1549">
        <v>0</v>
      </c>
      <c r="CA1549">
        <v>0</v>
      </c>
      <c r="CC1549">
        <v>0.10299999999999999</v>
      </c>
      <c r="CG1549">
        <v>2.7300000000000001E-2</v>
      </c>
      <c r="CJ1549">
        <v>0.10399999</v>
      </c>
      <c r="CS1549">
        <v>0</v>
      </c>
      <c r="CT1549">
        <v>0</v>
      </c>
      <c r="CU1549">
        <v>0</v>
      </c>
      <c r="CV1549">
        <v>0.66000002999999996</v>
      </c>
      <c r="CW1549">
        <v>0</v>
      </c>
      <c r="CX1549">
        <v>0</v>
      </c>
      <c r="CY1549">
        <v>0.33300000000000002</v>
      </c>
      <c r="CZ1549">
        <v>0</v>
      </c>
      <c r="DA1549">
        <v>0</v>
      </c>
      <c r="DB1549">
        <v>1E-3</v>
      </c>
      <c r="DC1549">
        <v>6.0000000000000001E-3</v>
      </c>
      <c r="DD1549">
        <v>0</v>
      </c>
      <c r="DE1549">
        <v>0</v>
      </c>
      <c r="DF1549">
        <v>2006</v>
      </c>
      <c r="DG1549">
        <v>0.17400052999999999</v>
      </c>
      <c r="DH1549">
        <v>2.0600526000000001E-2</v>
      </c>
      <c r="DI1549">
        <v>0.15340000000000001</v>
      </c>
      <c r="DJ1549">
        <v>0.15899999000000001</v>
      </c>
      <c r="DK1549">
        <v>0.17960052000000001</v>
      </c>
      <c r="DR1549">
        <v>0</v>
      </c>
      <c r="DS1549">
        <v>0</v>
      </c>
      <c r="DT1549">
        <v>0</v>
      </c>
      <c r="DU1549">
        <v>0</v>
      </c>
      <c r="DV1549">
        <v>124642</v>
      </c>
      <c r="DW1549">
        <v>8149640</v>
      </c>
      <c r="DZ1549">
        <v>65.384383999999997</v>
      </c>
      <c r="EA1549">
        <v>22671</v>
      </c>
      <c r="EB1549">
        <v>24452</v>
      </c>
      <c r="EC1549">
        <v>41477</v>
      </c>
      <c r="ED1549">
        <v>1051504</v>
      </c>
      <c r="EF1549">
        <v>25.351496000000001</v>
      </c>
      <c r="EG1549">
        <v>33590</v>
      </c>
      <c r="EN1549">
        <v>2225</v>
      </c>
      <c r="EP1549">
        <v>5662</v>
      </c>
      <c r="ES1549">
        <v>0</v>
      </c>
      <c r="EV1549">
        <v>213242</v>
      </c>
      <c r="EW1549">
        <v>1</v>
      </c>
      <c r="EX1549">
        <v>1</v>
      </c>
      <c r="FB1549">
        <v>12464977</v>
      </c>
      <c r="FP1549">
        <v>1653</v>
      </c>
      <c r="FQ1549">
        <v>737</v>
      </c>
      <c r="FW1549">
        <v>2390</v>
      </c>
      <c r="FX1549">
        <v>2793168</v>
      </c>
      <c r="GB1549">
        <v>1171547</v>
      </c>
      <c r="GM1549">
        <v>163975</v>
      </c>
      <c r="GN1549">
        <v>-152639</v>
      </c>
      <c r="GP1549">
        <v>6865</v>
      </c>
      <c r="GQ1549">
        <v>3985306</v>
      </c>
      <c r="GR1549">
        <v>-1223648</v>
      </c>
      <c r="GS1549">
        <v>-823891</v>
      </c>
      <c r="GT1549">
        <v>-33434</v>
      </c>
      <c r="GU1549">
        <v>-6888</v>
      </c>
      <c r="GW1549">
        <v>-26366</v>
      </c>
      <c r="GX1549">
        <v>-160925</v>
      </c>
      <c r="GY1549">
        <v>-172144</v>
      </c>
      <c r="HA1549">
        <v>-70560</v>
      </c>
      <c r="HB1549">
        <v>-20184</v>
      </c>
      <c r="HD1549">
        <v>-1074</v>
      </c>
      <c r="HE1549">
        <v>-1315466</v>
      </c>
      <c r="HG1549">
        <v>41857500</v>
      </c>
    </row>
    <row r="1550" spans="1:215" x14ac:dyDescent="0.25">
      <c r="A1550">
        <v>111</v>
      </c>
      <c r="B1550" t="s">
        <v>1273</v>
      </c>
      <c r="C1550">
        <v>2006</v>
      </c>
      <c r="D1550">
        <v>1</v>
      </c>
      <c r="F1550">
        <v>1961</v>
      </c>
      <c r="G1550">
        <v>0</v>
      </c>
      <c r="I1550">
        <v>0</v>
      </c>
      <c r="J1550" t="s">
        <v>687</v>
      </c>
      <c r="K1550" t="s">
        <v>688</v>
      </c>
      <c r="L1550" t="s">
        <v>1273</v>
      </c>
      <c r="M1550">
        <v>2</v>
      </c>
      <c r="N1550" t="s">
        <v>625</v>
      </c>
      <c r="O1550">
        <v>1</v>
      </c>
      <c r="P1550" t="s">
        <v>616</v>
      </c>
      <c r="Q1550" t="s">
        <v>626</v>
      </c>
      <c r="R1550">
        <v>2</v>
      </c>
      <c r="S1550">
        <v>1</v>
      </c>
      <c r="T1550" s="60">
        <v>38898</v>
      </c>
      <c r="U1550" s="60">
        <v>38899</v>
      </c>
      <c r="V1550" s="60">
        <v>38898</v>
      </c>
      <c r="W1550" t="s">
        <v>201</v>
      </c>
      <c r="X1550" t="s">
        <v>714</v>
      </c>
      <c r="Y1550" t="s">
        <v>619</v>
      </c>
      <c r="Z1550">
        <v>3.9999999000000001E-2</v>
      </c>
      <c r="AA1550">
        <v>7.5000002999999996E-2</v>
      </c>
      <c r="AB1550">
        <v>1</v>
      </c>
      <c r="AC1550">
        <v>0</v>
      </c>
      <c r="AD1550">
        <v>5</v>
      </c>
      <c r="AE1550">
        <v>1</v>
      </c>
      <c r="AF1550">
        <v>1</v>
      </c>
      <c r="AG1550">
        <v>1.3200000999999999</v>
      </c>
      <c r="BP1550" s="60">
        <v>38898</v>
      </c>
      <c r="BQ1550">
        <v>41972500</v>
      </c>
      <c r="BR1550">
        <v>40301700</v>
      </c>
      <c r="BS1550">
        <v>1.0409999999999999</v>
      </c>
      <c r="BT1550">
        <v>-1670800</v>
      </c>
      <c r="BV1550">
        <v>8259000</v>
      </c>
      <c r="BW1550">
        <v>0</v>
      </c>
      <c r="BX1550">
        <v>1</v>
      </c>
      <c r="BY1550">
        <v>0</v>
      </c>
      <c r="BZ1550">
        <v>0</v>
      </c>
      <c r="CA1550">
        <v>0</v>
      </c>
      <c r="CC1550">
        <v>7.1000002000000006E-2</v>
      </c>
      <c r="CG1550">
        <v>5.3400002000000002E-2</v>
      </c>
      <c r="CJ1550">
        <v>9.0400003000000007E-2</v>
      </c>
      <c r="CS1550">
        <v>0</v>
      </c>
      <c r="CT1550">
        <v>0</v>
      </c>
      <c r="CU1550">
        <v>0</v>
      </c>
      <c r="CV1550">
        <v>0.69</v>
      </c>
      <c r="CW1550">
        <v>0</v>
      </c>
      <c r="CX1550">
        <v>0</v>
      </c>
      <c r="CY1550">
        <v>0.28699999999999998</v>
      </c>
      <c r="CZ1550">
        <v>0</v>
      </c>
      <c r="DA1550">
        <v>0</v>
      </c>
      <c r="DB1550">
        <v>5.0000000000000001E-3</v>
      </c>
      <c r="DC1550">
        <v>0</v>
      </c>
      <c r="DD1550">
        <v>0</v>
      </c>
      <c r="DE1550">
        <v>1.7999998999999999E-2</v>
      </c>
      <c r="DF1550">
        <v>2007</v>
      </c>
      <c r="DG1550">
        <v>0.17856899000000001</v>
      </c>
      <c r="DH1550">
        <v>2.0469001000000001E-2</v>
      </c>
      <c r="DI1550">
        <v>0.15810001000000001</v>
      </c>
      <c r="DJ1550">
        <v>0.16389999</v>
      </c>
      <c r="DK1550">
        <v>0.18436897999999999</v>
      </c>
      <c r="DR1550">
        <v>0</v>
      </c>
      <c r="DS1550">
        <v>0</v>
      </c>
      <c r="DT1550">
        <v>0</v>
      </c>
      <c r="DU1550">
        <v>0</v>
      </c>
      <c r="DV1550">
        <v>122317</v>
      </c>
      <c r="DW1550">
        <v>8258985</v>
      </c>
      <c r="DZ1550">
        <v>67.521156000000005</v>
      </c>
      <c r="EA1550">
        <v>25570</v>
      </c>
      <c r="EB1550">
        <v>26978</v>
      </c>
      <c r="EC1550">
        <v>45442</v>
      </c>
      <c r="ED1550">
        <v>1175820</v>
      </c>
      <c r="EF1550">
        <v>25.875181000000001</v>
      </c>
      <c r="EG1550">
        <v>37289</v>
      </c>
      <c r="EN1550">
        <v>2269</v>
      </c>
      <c r="EP1550">
        <v>5884</v>
      </c>
      <c r="ES1550">
        <v>0</v>
      </c>
      <c r="EV1550">
        <v>220307</v>
      </c>
      <c r="EW1550">
        <v>1</v>
      </c>
      <c r="EX1550">
        <v>1</v>
      </c>
      <c r="FB1550">
        <v>15115386</v>
      </c>
      <c r="FP1550">
        <v>1746</v>
      </c>
      <c r="FQ1550">
        <v>13</v>
      </c>
      <c r="FW1550">
        <v>1759</v>
      </c>
      <c r="FX1550">
        <v>1698374</v>
      </c>
      <c r="GB1550">
        <v>1253783</v>
      </c>
      <c r="GM1550">
        <v>453281</v>
      </c>
      <c r="GN1550">
        <v>-434284</v>
      </c>
      <c r="GP1550">
        <v>6506</v>
      </c>
      <c r="GQ1550">
        <v>2979419</v>
      </c>
      <c r="GR1550">
        <v>-1369819</v>
      </c>
      <c r="GS1550">
        <v>-930530</v>
      </c>
      <c r="GT1550">
        <v>-34771</v>
      </c>
      <c r="GU1550">
        <v>-6580</v>
      </c>
      <c r="GW1550">
        <v>-27758</v>
      </c>
      <c r="GX1550">
        <v>-176181</v>
      </c>
      <c r="GY1550">
        <v>-193999</v>
      </c>
      <c r="HA1550">
        <v>-70865</v>
      </c>
      <c r="HB1550">
        <v>-32883</v>
      </c>
      <c r="HD1550">
        <v>-1128</v>
      </c>
      <c r="HE1550">
        <v>-1474695</v>
      </c>
      <c r="HG1550">
        <v>43362224</v>
      </c>
    </row>
    <row r="1551" spans="1:215" x14ac:dyDescent="0.25">
      <c r="A1551">
        <v>111</v>
      </c>
      <c r="B1551" t="s">
        <v>1273</v>
      </c>
      <c r="C1551">
        <v>2007</v>
      </c>
      <c r="D1551">
        <v>1</v>
      </c>
      <c r="F1551">
        <v>1961</v>
      </c>
      <c r="G1551">
        <v>0</v>
      </c>
      <c r="I1551">
        <v>0</v>
      </c>
      <c r="J1551" t="s">
        <v>687</v>
      </c>
      <c r="K1551" t="s">
        <v>688</v>
      </c>
      <c r="L1551" t="s">
        <v>1273</v>
      </c>
      <c r="M1551">
        <v>2</v>
      </c>
      <c r="N1551" t="s">
        <v>625</v>
      </c>
      <c r="O1551">
        <v>1</v>
      </c>
      <c r="P1551" t="s">
        <v>616</v>
      </c>
      <c r="Q1551" t="s">
        <v>626</v>
      </c>
      <c r="R1551">
        <v>2</v>
      </c>
      <c r="S1551">
        <v>1</v>
      </c>
      <c r="T1551" s="60">
        <v>39263</v>
      </c>
      <c r="U1551" s="60">
        <v>39264</v>
      </c>
      <c r="V1551" s="60">
        <v>39263</v>
      </c>
      <c r="W1551" t="s">
        <v>201</v>
      </c>
      <c r="X1551" t="s">
        <v>714</v>
      </c>
      <c r="Y1551" t="s">
        <v>619</v>
      </c>
      <c r="Z1551">
        <v>3.5000000000000003E-2</v>
      </c>
      <c r="AA1551">
        <v>7.5000002999999996E-2</v>
      </c>
      <c r="AB1551">
        <v>1</v>
      </c>
      <c r="AC1551">
        <v>0</v>
      </c>
      <c r="AD1551">
        <v>5</v>
      </c>
      <c r="AE1551">
        <v>1</v>
      </c>
      <c r="AF1551">
        <v>1</v>
      </c>
      <c r="AG1551">
        <v>1.58</v>
      </c>
      <c r="BP1551" s="60">
        <v>39263</v>
      </c>
      <c r="BQ1551">
        <v>43434000</v>
      </c>
      <c r="BR1551">
        <v>41436600</v>
      </c>
      <c r="BS1551">
        <v>1.048</v>
      </c>
      <c r="BT1551">
        <v>-1997400</v>
      </c>
      <c r="BV1551">
        <v>7612700</v>
      </c>
      <c r="BW1551">
        <v>23934</v>
      </c>
      <c r="BX1551">
        <v>1</v>
      </c>
      <c r="BY1551">
        <v>0</v>
      </c>
      <c r="BZ1551">
        <v>0</v>
      </c>
      <c r="CA1551">
        <v>0</v>
      </c>
      <c r="CC1551">
        <v>0.1883</v>
      </c>
      <c r="CG1551">
        <v>0.1114</v>
      </c>
      <c r="CJ1551">
        <v>8.3999999000000006E-2</v>
      </c>
      <c r="CS1551">
        <v>0</v>
      </c>
      <c r="CT1551">
        <v>0</v>
      </c>
      <c r="CU1551">
        <v>0</v>
      </c>
      <c r="CV1551">
        <v>0.67000002000000003</v>
      </c>
      <c r="CW1551">
        <v>0.62</v>
      </c>
      <c r="CX1551">
        <v>5.0000001000000002E-2</v>
      </c>
      <c r="CY1551">
        <v>0.26800001000000001</v>
      </c>
      <c r="CZ1551">
        <v>0</v>
      </c>
      <c r="DA1551">
        <v>0</v>
      </c>
      <c r="DB1551">
        <v>1.2999999E-2</v>
      </c>
      <c r="DC1551">
        <v>0</v>
      </c>
      <c r="DD1551">
        <v>0</v>
      </c>
      <c r="DE1551">
        <v>4.9000002000000001E-2</v>
      </c>
      <c r="DF1551">
        <v>2008</v>
      </c>
      <c r="DG1551">
        <v>0.18800884000000001</v>
      </c>
      <c r="DH1551">
        <v>2.0408852000000002E-2</v>
      </c>
      <c r="DI1551">
        <v>0.16760000999999999</v>
      </c>
      <c r="DJ1551">
        <v>0.17379998999999999</v>
      </c>
      <c r="DK1551">
        <v>0.19420884999999999</v>
      </c>
      <c r="DR1551">
        <v>0</v>
      </c>
      <c r="DS1551">
        <v>0</v>
      </c>
      <c r="DT1551">
        <v>0</v>
      </c>
      <c r="DU1551">
        <v>0</v>
      </c>
      <c r="DV1551">
        <v>118885</v>
      </c>
      <c r="DW1551">
        <v>8426634</v>
      </c>
      <c r="DZ1551">
        <v>70.880547000000007</v>
      </c>
      <c r="EA1551">
        <v>26776</v>
      </c>
      <c r="EB1551">
        <v>32280</v>
      </c>
      <c r="EC1551">
        <v>47682</v>
      </c>
      <c r="ED1551">
        <v>1332394</v>
      </c>
      <c r="EF1551">
        <v>27.943332999999999</v>
      </c>
      <c r="EG1551">
        <v>39261</v>
      </c>
      <c r="EN1551">
        <v>2269</v>
      </c>
      <c r="EP1551">
        <v>6152</v>
      </c>
      <c r="ES1551">
        <v>0</v>
      </c>
      <c r="EV1551">
        <v>225623</v>
      </c>
      <c r="EW1551">
        <v>1</v>
      </c>
      <c r="EX1551">
        <v>1</v>
      </c>
      <c r="FB1551">
        <v>16657742</v>
      </c>
      <c r="FI1551">
        <v>48105348</v>
      </c>
      <c r="FP1551">
        <v>1406</v>
      </c>
      <c r="FQ1551">
        <v>23934</v>
      </c>
      <c r="FW1551">
        <v>25340</v>
      </c>
      <c r="FX1551">
        <v>6616576</v>
      </c>
      <c r="GB1551">
        <v>1266051</v>
      </c>
      <c r="GM1551">
        <v>741547</v>
      </c>
      <c r="GN1551">
        <v>-714353</v>
      </c>
      <c r="GP1551">
        <v>6119</v>
      </c>
      <c r="GQ1551">
        <v>7941280</v>
      </c>
      <c r="GR1551">
        <v>-3069413</v>
      </c>
      <c r="GS1551">
        <v>-1066342</v>
      </c>
      <c r="GT1551">
        <v>-35816</v>
      </c>
      <c r="GU1551">
        <v>-7008</v>
      </c>
      <c r="GW1551">
        <v>-29480</v>
      </c>
      <c r="GX1551">
        <v>-193751</v>
      </c>
      <c r="GY1551">
        <v>-292556</v>
      </c>
      <c r="GZ1551">
        <v>-1444460</v>
      </c>
      <c r="HA1551">
        <v>-89829</v>
      </c>
      <c r="HB1551">
        <v>-37801</v>
      </c>
      <c r="HD1551">
        <v>-1113</v>
      </c>
      <c r="HE1551">
        <v>-3198156</v>
      </c>
      <c r="HG1551">
        <v>48105348</v>
      </c>
    </row>
    <row r="1552" spans="1:215" x14ac:dyDescent="0.25">
      <c r="A1552">
        <v>111</v>
      </c>
      <c r="B1552" t="s">
        <v>1273</v>
      </c>
      <c r="C1552">
        <v>2008</v>
      </c>
      <c r="D1552">
        <v>1</v>
      </c>
      <c r="F1552">
        <v>1961</v>
      </c>
      <c r="G1552">
        <v>0</v>
      </c>
      <c r="I1552">
        <v>0</v>
      </c>
      <c r="J1552" t="s">
        <v>687</v>
      </c>
      <c r="K1552" t="s">
        <v>688</v>
      </c>
      <c r="L1552" t="s">
        <v>1273</v>
      </c>
      <c r="M1552">
        <v>2</v>
      </c>
      <c r="N1552" t="s">
        <v>625</v>
      </c>
      <c r="O1552">
        <v>1</v>
      </c>
      <c r="P1552" t="s">
        <v>616</v>
      </c>
      <c r="Q1552" t="s">
        <v>626</v>
      </c>
      <c r="R1552">
        <v>2</v>
      </c>
      <c r="S1552">
        <v>1</v>
      </c>
      <c r="T1552" s="60">
        <v>39629</v>
      </c>
      <c r="U1552" s="60">
        <v>39630</v>
      </c>
      <c r="V1552" s="60">
        <v>39629</v>
      </c>
      <c r="W1552" t="s">
        <v>201</v>
      </c>
      <c r="X1552" t="s">
        <v>714</v>
      </c>
      <c r="Y1552" t="s">
        <v>619</v>
      </c>
      <c r="Z1552">
        <v>3.5000000000000003E-2</v>
      </c>
      <c r="AA1552">
        <v>7.5000002999999996E-2</v>
      </c>
      <c r="AB1552">
        <v>1</v>
      </c>
      <c r="AC1552">
        <v>0</v>
      </c>
      <c r="AD1552">
        <v>5</v>
      </c>
      <c r="AE1552">
        <v>1</v>
      </c>
      <c r="AF1552">
        <v>1</v>
      </c>
      <c r="AG1552">
        <v>1</v>
      </c>
      <c r="BP1552" s="60">
        <v>39629</v>
      </c>
      <c r="BQ1552">
        <v>43840272</v>
      </c>
      <c r="BR1552">
        <v>42576824</v>
      </c>
      <c r="BS1552">
        <v>1.03</v>
      </c>
      <c r="BT1552">
        <v>-1263450</v>
      </c>
      <c r="BV1552">
        <v>7468809</v>
      </c>
      <c r="BW1552">
        <v>2657</v>
      </c>
      <c r="BX1552">
        <v>1</v>
      </c>
      <c r="BY1552">
        <v>0</v>
      </c>
      <c r="BZ1552">
        <v>0</v>
      </c>
      <c r="CA1552">
        <v>0</v>
      </c>
      <c r="CC1552">
        <v>-5.7399999E-2</v>
      </c>
      <c r="CG1552">
        <v>8.6099996999999998E-2</v>
      </c>
      <c r="CJ1552">
        <v>5.6599996999999999E-2</v>
      </c>
      <c r="CS1552">
        <v>0</v>
      </c>
      <c r="CT1552">
        <v>0</v>
      </c>
      <c r="CU1552">
        <v>0</v>
      </c>
      <c r="CV1552">
        <v>0.64199996000000004</v>
      </c>
      <c r="CW1552">
        <v>0</v>
      </c>
      <c r="CX1552">
        <v>0</v>
      </c>
      <c r="CY1552">
        <v>0.29100000999999998</v>
      </c>
      <c r="CZ1552">
        <v>0</v>
      </c>
      <c r="DA1552">
        <v>0</v>
      </c>
      <c r="DB1552">
        <v>2.5999998999999999E-2</v>
      </c>
      <c r="DC1552">
        <v>0</v>
      </c>
      <c r="DD1552">
        <v>0</v>
      </c>
      <c r="DE1552">
        <v>4.0999997000000003E-2</v>
      </c>
      <c r="DF1552">
        <v>2009</v>
      </c>
      <c r="DG1552">
        <v>0.18945498999999999</v>
      </c>
      <c r="DH1552">
        <v>2.0354996E-2</v>
      </c>
      <c r="DI1552">
        <v>0.1691</v>
      </c>
      <c r="DJ1552">
        <v>0.11609999999999999</v>
      </c>
      <c r="DK1552">
        <v>0.13645499999999999</v>
      </c>
      <c r="DR1552">
        <v>0</v>
      </c>
      <c r="DS1552">
        <v>0</v>
      </c>
      <c r="DT1552">
        <v>0</v>
      </c>
      <c r="DU1552">
        <v>0</v>
      </c>
      <c r="DV1552">
        <v>114242</v>
      </c>
      <c r="DW1552">
        <v>8288553.5</v>
      </c>
      <c r="DZ1552">
        <v>72.552597000000006</v>
      </c>
      <c r="EA1552">
        <v>29436</v>
      </c>
      <c r="EB1552">
        <v>35130</v>
      </c>
      <c r="EC1552">
        <v>50171</v>
      </c>
      <c r="ED1552">
        <v>1479500</v>
      </c>
      <c r="EF1552">
        <v>29.489146999999999</v>
      </c>
      <c r="EG1552">
        <v>41584</v>
      </c>
      <c r="EN1552">
        <v>2218</v>
      </c>
      <c r="EP1552">
        <v>6369</v>
      </c>
      <c r="ES1552">
        <v>0</v>
      </c>
      <c r="EV1552">
        <v>228979</v>
      </c>
      <c r="EW1552">
        <v>1</v>
      </c>
      <c r="EX1552">
        <v>1</v>
      </c>
      <c r="FB1552">
        <v>18299464</v>
      </c>
      <c r="FI1552">
        <v>42023160</v>
      </c>
      <c r="FP1552">
        <v>1391</v>
      </c>
      <c r="FQ1552">
        <v>2657</v>
      </c>
      <c r="FW1552">
        <v>4048</v>
      </c>
      <c r="FX1552">
        <v>-3996828</v>
      </c>
      <c r="GB1552">
        <v>1325418</v>
      </c>
      <c r="GM1552">
        <v>512746</v>
      </c>
      <c r="GN1552">
        <v>-440825</v>
      </c>
      <c r="GP1552">
        <v>5700</v>
      </c>
      <c r="GQ1552">
        <v>-2589741</v>
      </c>
      <c r="GR1552">
        <v>-3359198</v>
      </c>
      <c r="GS1552">
        <v>-1190300</v>
      </c>
      <c r="GT1552">
        <v>-36098</v>
      </c>
      <c r="GU1552">
        <v>-7309</v>
      </c>
      <c r="GW1552">
        <v>-32315</v>
      </c>
      <c r="GX1552">
        <v>-213478</v>
      </c>
      <c r="GY1552">
        <v>-312489</v>
      </c>
      <c r="GZ1552">
        <v>-1567209</v>
      </c>
      <c r="HA1552">
        <v>-96690</v>
      </c>
      <c r="HB1552">
        <v>-35357</v>
      </c>
      <c r="HD1552">
        <v>-1200</v>
      </c>
      <c r="HE1552">
        <v>-3492445</v>
      </c>
      <c r="HG1552">
        <v>42023160</v>
      </c>
    </row>
    <row r="1553" spans="1:215" x14ac:dyDescent="0.25">
      <c r="A1553">
        <v>111</v>
      </c>
      <c r="B1553" t="s">
        <v>1273</v>
      </c>
      <c r="C1553">
        <v>2009</v>
      </c>
      <c r="D1553">
        <v>1</v>
      </c>
      <c r="F1553">
        <v>1961</v>
      </c>
      <c r="G1553">
        <v>0</v>
      </c>
      <c r="I1553">
        <v>0</v>
      </c>
      <c r="J1553" t="s">
        <v>687</v>
      </c>
      <c r="K1553" t="s">
        <v>688</v>
      </c>
      <c r="L1553" t="s">
        <v>1273</v>
      </c>
      <c r="M1553">
        <v>2</v>
      </c>
      <c r="N1553" t="s">
        <v>625</v>
      </c>
      <c r="O1553">
        <v>1</v>
      </c>
      <c r="P1553" t="s">
        <v>616</v>
      </c>
      <c r="Q1553" t="s">
        <v>626</v>
      </c>
      <c r="R1553">
        <v>2</v>
      </c>
      <c r="S1553">
        <v>1</v>
      </c>
      <c r="T1553" s="60">
        <v>39994</v>
      </c>
      <c r="U1553" s="60">
        <v>39995</v>
      </c>
      <c r="V1553" s="60">
        <v>39994</v>
      </c>
      <c r="W1553" t="s">
        <v>201</v>
      </c>
      <c r="X1553" t="s">
        <v>714</v>
      </c>
      <c r="Y1553" t="s">
        <v>639</v>
      </c>
      <c r="Z1553">
        <v>3.5000000000000003E-2</v>
      </c>
      <c r="AA1553">
        <v>7.5000002999999996E-2</v>
      </c>
      <c r="AB1553">
        <v>1</v>
      </c>
      <c r="AC1553">
        <v>0</v>
      </c>
      <c r="AD1553">
        <v>5</v>
      </c>
      <c r="AE1553">
        <v>0</v>
      </c>
      <c r="AF1553">
        <v>3</v>
      </c>
      <c r="AG1553">
        <v>15</v>
      </c>
      <c r="BP1553" s="60">
        <v>39994</v>
      </c>
      <c r="BQ1553">
        <v>42798772</v>
      </c>
      <c r="BR1553">
        <v>45160524</v>
      </c>
      <c r="BS1553">
        <v>0.94800001</v>
      </c>
      <c r="BT1553">
        <v>2361752</v>
      </c>
      <c r="BV1553">
        <v>7873694</v>
      </c>
      <c r="BW1553">
        <v>454</v>
      </c>
      <c r="BX1553">
        <v>1</v>
      </c>
      <c r="BY1553">
        <v>0</v>
      </c>
      <c r="BZ1553">
        <v>0</v>
      </c>
      <c r="CA1553">
        <v>0</v>
      </c>
      <c r="CC1553">
        <v>-0.18809999999999999</v>
      </c>
      <c r="CG1553">
        <v>1.43E-2</v>
      </c>
      <c r="CJ1553">
        <v>2.3E-2</v>
      </c>
      <c r="CS1553">
        <v>0</v>
      </c>
      <c r="CT1553">
        <v>0</v>
      </c>
      <c r="CU1553">
        <v>0</v>
      </c>
      <c r="CV1553">
        <v>0.67000002000000003</v>
      </c>
      <c r="CW1553">
        <v>0</v>
      </c>
      <c r="CX1553">
        <v>0</v>
      </c>
      <c r="CY1553">
        <v>0.24700000999999999</v>
      </c>
      <c r="CZ1553">
        <v>0</v>
      </c>
      <c r="DA1553">
        <v>0</v>
      </c>
      <c r="DB1553">
        <v>2.9999998999999999E-2</v>
      </c>
      <c r="DC1553">
        <v>0</v>
      </c>
      <c r="DD1553">
        <v>0</v>
      </c>
      <c r="DE1553">
        <v>5.3000002999999997E-2</v>
      </c>
      <c r="DF1553">
        <v>2010</v>
      </c>
      <c r="DG1553">
        <v>0.19050808</v>
      </c>
      <c r="DH1553">
        <v>2.0308086999999999E-2</v>
      </c>
      <c r="DI1553">
        <v>0.17020001000000001</v>
      </c>
      <c r="DJ1553">
        <v>0.20399999999999999</v>
      </c>
      <c r="DK1553">
        <v>0.22430808999999999</v>
      </c>
      <c r="DR1553">
        <v>0</v>
      </c>
      <c r="DS1553">
        <v>0</v>
      </c>
      <c r="DT1553">
        <v>0</v>
      </c>
      <c r="DU1553">
        <v>0</v>
      </c>
      <c r="DV1553">
        <v>115745</v>
      </c>
      <c r="DW1553">
        <v>8739433</v>
      </c>
      <c r="DZ1553">
        <v>75.505920000000003</v>
      </c>
      <c r="EA1553">
        <v>31215</v>
      </c>
      <c r="EB1553">
        <v>23668</v>
      </c>
      <c r="EC1553">
        <v>51653</v>
      </c>
      <c r="ED1553">
        <v>1593650</v>
      </c>
      <c r="EF1553">
        <v>30.853000999999999</v>
      </c>
      <c r="EG1553">
        <v>42969</v>
      </c>
      <c r="EN1553">
        <v>2157</v>
      </c>
      <c r="EP1553">
        <v>6527</v>
      </c>
      <c r="ES1553">
        <v>0</v>
      </c>
      <c r="EV1553">
        <v>222281</v>
      </c>
      <c r="EW1553">
        <v>1</v>
      </c>
      <c r="EX1553">
        <v>1</v>
      </c>
      <c r="FB1553">
        <v>19273328</v>
      </c>
      <c r="FI1553">
        <v>32258542</v>
      </c>
      <c r="FP1553">
        <v>1300</v>
      </c>
      <c r="FQ1553">
        <v>454</v>
      </c>
      <c r="FW1553">
        <v>1754</v>
      </c>
      <c r="FX1553">
        <v>-9022624</v>
      </c>
      <c r="GB1553">
        <v>1036626</v>
      </c>
      <c r="GM1553">
        <v>149064</v>
      </c>
      <c r="GN1553">
        <v>-73216</v>
      </c>
      <c r="GP1553">
        <v>5246</v>
      </c>
      <c r="GQ1553">
        <v>-7903150</v>
      </c>
      <c r="GR1553">
        <v>-1750223</v>
      </c>
      <c r="GS1553">
        <v>-1282584</v>
      </c>
      <c r="GT1553">
        <v>-35984</v>
      </c>
      <c r="GU1553">
        <v>-6462</v>
      </c>
      <c r="GW1553">
        <v>-33487</v>
      </c>
      <c r="GX1553">
        <v>-235134</v>
      </c>
      <c r="GY1553">
        <v>-156572</v>
      </c>
      <c r="HA1553">
        <v>-78794</v>
      </c>
      <c r="HB1553">
        <v>-31020</v>
      </c>
      <c r="HD1553">
        <v>-1433</v>
      </c>
      <c r="HE1553">
        <v>-1861470</v>
      </c>
      <c r="HG1553">
        <v>32258542</v>
      </c>
    </row>
    <row r="1554" spans="1:215" x14ac:dyDescent="0.25">
      <c r="A1554">
        <v>111</v>
      </c>
      <c r="B1554" t="s">
        <v>1273</v>
      </c>
      <c r="C1554">
        <v>2010</v>
      </c>
      <c r="D1554">
        <v>1</v>
      </c>
      <c r="F1554">
        <v>1961</v>
      </c>
      <c r="G1554">
        <v>0</v>
      </c>
      <c r="I1554">
        <v>0</v>
      </c>
      <c r="J1554" t="s">
        <v>687</v>
      </c>
      <c r="K1554" t="s">
        <v>688</v>
      </c>
      <c r="L1554" t="s">
        <v>1273</v>
      </c>
      <c r="M1554">
        <v>2</v>
      </c>
      <c r="N1554" t="s">
        <v>625</v>
      </c>
      <c r="O1554">
        <v>1</v>
      </c>
      <c r="P1554" t="s">
        <v>616</v>
      </c>
      <c r="Q1554" t="s">
        <v>626</v>
      </c>
      <c r="R1554">
        <v>2</v>
      </c>
      <c r="S1554">
        <v>1</v>
      </c>
      <c r="T1554" s="60">
        <v>40359</v>
      </c>
      <c r="U1554" s="60">
        <v>40360</v>
      </c>
      <c r="V1554" s="60">
        <v>40359</v>
      </c>
      <c r="W1554" t="s">
        <v>201</v>
      </c>
      <c r="X1554" t="s">
        <v>848</v>
      </c>
      <c r="Y1554" t="s">
        <v>639</v>
      </c>
      <c r="Z1554">
        <v>3.5000000000000003E-2</v>
      </c>
      <c r="AA1554">
        <v>7.5000002999999996E-2</v>
      </c>
      <c r="AB1554">
        <v>1</v>
      </c>
      <c r="AC1554">
        <v>0</v>
      </c>
      <c r="AD1554">
        <v>5</v>
      </c>
      <c r="AE1554">
        <v>0</v>
      </c>
      <c r="AF1554">
        <v>3</v>
      </c>
      <c r="AG1554">
        <v>30</v>
      </c>
      <c r="BP1554" s="60">
        <v>40359</v>
      </c>
      <c r="BQ1554">
        <v>41195320</v>
      </c>
      <c r="BR1554">
        <v>47504308</v>
      </c>
      <c r="BS1554">
        <v>0.86699998</v>
      </c>
      <c r="BT1554">
        <v>6308991</v>
      </c>
      <c r="BV1554">
        <v>7995421</v>
      </c>
      <c r="BW1554">
        <v>1695137</v>
      </c>
      <c r="BX1554">
        <v>8.7599999999999997E-2</v>
      </c>
      <c r="BY1554">
        <v>0</v>
      </c>
      <c r="BZ1554">
        <v>0</v>
      </c>
      <c r="CA1554">
        <v>0</v>
      </c>
      <c r="CC1554">
        <v>0.12720001</v>
      </c>
      <c r="CG1554">
        <v>1.8599999999999998E-2</v>
      </c>
      <c r="CJ1554">
        <v>2.29E-2</v>
      </c>
      <c r="CS1554">
        <v>0</v>
      </c>
      <c r="CT1554">
        <v>0</v>
      </c>
      <c r="CU1554">
        <v>0</v>
      </c>
      <c r="CV1554">
        <v>0.54000002000000003</v>
      </c>
      <c r="CW1554">
        <v>0</v>
      </c>
      <c r="CX1554">
        <v>0</v>
      </c>
      <c r="CY1554">
        <v>0.27000001000000001</v>
      </c>
      <c r="CZ1554">
        <v>0</v>
      </c>
      <c r="DA1554">
        <v>0</v>
      </c>
      <c r="DB1554">
        <v>2.9999998999999999E-2</v>
      </c>
      <c r="DC1554">
        <v>0</v>
      </c>
      <c r="DD1554">
        <v>7.0000000000000007E-2</v>
      </c>
      <c r="DE1554">
        <v>9.0000003999999995E-2</v>
      </c>
      <c r="DF1554">
        <v>2011</v>
      </c>
      <c r="DG1554">
        <v>0.18965989</v>
      </c>
      <c r="DH1554">
        <v>2.0259906000000001E-2</v>
      </c>
      <c r="DI1554">
        <v>0.16940000999999999</v>
      </c>
      <c r="DJ1554">
        <v>0.23250000000000001</v>
      </c>
      <c r="DK1554">
        <v>0.25275989999999998</v>
      </c>
      <c r="DR1554">
        <v>0</v>
      </c>
      <c r="DS1554">
        <v>0</v>
      </c>
      <c r="DT1554">
        <v>0</v>
      </c>
      <c r="DU1554">
        <v>0</v>
      </c>
      <c r="DV1554">
        <v>114928</v>
      </c>
      <c r="DW1554">
        <v>8869265</v>
      </c>
      <c r="DZ1554">
        <v>77.172363000000004</v>
      </c>
      <c r="EA1554">
        <v>31623</v>
      </c>
      <c r="EB1554">
        <v>23414</v>
      </c>
      <c r="EC1554">
        <v>53902</v>
      </c>
      <c r="ED1554">
        <v>1710574</v>
      </c>
      <c r="EF1554">
        <v>31.73489</v>
      </c>
      <c r="EG1554">
        <v>45111</v>
      </c>
      <c r="EN1554">
        <v>2110</v>
      </c>
      <c r="EP1554">
        <v>6681</v>
      </c>
      <c r="ES1554">
        <v>0</v>
      </c>
      <c r="EV1554">
        <v>223867</v>
      </c>
      <c r="EW1554">
        <v>1</v>
      </c>
      <c r="EX1554">
        <v>1</v>
      </c>
      <c r="FB1554">
        <v>20723156</v>
      </c>
      <c r="FI1554">
        <v>34574456</v>
      </c>
      <c r="FP1554">
        <v>23374</v>
      </c>
      <c r="FQ1554">
        <v>148446</v>
      </c>
      <c r="FV1554">
        <v>0</v>
      </c>
      <c r="FW1554">
        <v>171820</v>
      </c>
      <c r="FX1554">
        <v>3311080</v>
      </c>
      <c r="GB1554">
        <v>803160</v>
      </c>
      <c r="GM1554">
        <v>51006</v>
      </c>
      <c r="GN1554">
        <v>-15705</v>
      </c>
      <c r="GP1554">
        <v>4756</v>
      </c>
      <c r="GQ1554">
        <v>4326117</v>
      </c>
      <c r="GR1554">
        <v>-1901066</v>
      </c>
      <c r="GS1554">
        <v>-1377714</v>
      </c>
      <c r="GT1554">
        <v>-35331</v>
      </c>
      <c r="GU1554">
        <v>-6377</v>
      </c>
      <c r="GW1554">
        <v>-34752</v>
      </c>
      <c r="GX1554">
        <v>-256400</v>
      </c>
      <c r="GY1554">
        <v>-190492</v>
      </c>
      <c r="HA1554">
        <v>-76485</v>
      </c>
      <c r="HB1554">
        <v>-28658</v>
      </c>
      <c r="HD1554">
        <v>-3996</v>
      </c>
      <c r="HE1554">
        <v>-2010205</v>
      </c>
      <c r="HG1554">
        <v>34574456</v>
      </c>
    </row>
    <row r="1555" spans="1:215" x14ac:dyDescent="0.25">
      <c r="A1555">
        <v>111</v>
      </c>
      <c r="B1555" t="s">
        <v>1273</v>
      </c>
      <c r="C1555">
        <v>2011</v>
      </c>
      <c r="D1555">
        <v>1</v>
      </c>
      <c r="F1555">
        <v>1961</v>
      </c>
      <c r="G1555">
        <v>0</v>
      </c>
      <c r="I1555">
        <v>0</v>
      </c>
      <c r="J1555" t="s">
        <v>687</v>
      </c>
      <c r="K1555" t="s">
        <v>688</v>
      </c>
      <c r="L1555" t="s">
        <v>1273</v>
      </c>
      <c r="M1555">
        <v>2</v>
      </c>
      <c r="N1555" t="s">
        <v>625</v>
      </c>
      <c r="O1555">
        <v>1</v>
      </c>
      <c r="P1555" t="s">
        <v>616</v>
      </c>
      <c r="Q1555" t="s">
        <v>626</v>
      </c>
      <c r="R1555">
        <v>2</v>
      </c>
      <c r="S1555">
        <v>1</v>
      </c>
      <c r="T1555" s="60">
        <v>40724</v>
      </c>
      <c r="U1555" s="60">
        <v>40725</v>
      </c>
      <c r="V1555" s="60">
        <v>40724</v>
      </c>
      <c r="W1555" t="s">
        <v>201</v>
      </c>
      <c r="X1555" t="s">
        <v>848</v>
      </c>
      <c r="Y1555" t="s">
        <v>639</v>
      </c>
      <c r="Z1555">
        <v>3.5000000000000003E-2</v>
      </c>
      <c r="AA1555">
        <v>7.5000002999999996E-2</v>
      </c>
      <c r="AB1555">
        <v>1</v>
      </c>
      <c r="AC1555">
        <v>0</v>
      </c>
      <c r="AD1555">
        <v>5</v>
      </c>
      <c r="AE1555">
        <v>0</v>
      </c>
      <c r="AF1555">
        <v>3</v>
      </c>
      <c r="AG1555">
        <v>30</v>
      </c>
      <c r="BP1555" s="60">
        <v>40724</v>
      </c>
      <c r="BQ1555">
        <v>42757272</v>
      </c>
      <c r="BR1555">
        <v>51831304</v>
      </c>
      <c r="BS1555">
        <v>0.82499999000000002</v>
      </c>
      <c r="BT1555">
        <v>9074035</v>
      </c>
      <c r="BV1555">
        <v>8163021</v>
      </c>
      <c r="BW1555">
        <v>1806205</v>
      </c>
      <c r="BX1555">
        <v>0.92900002000000004</v>
      </c>
      <c r="BY1555">
        <v>0</v>
      </c>
      <c r="BZ1555">
        <v>0</v>
      </c>
      <c r="CA1555">
        <v>0</v>
      </c>
      <c r="CC1555">
        <v>0.22450000000000001</v>
      </c>
      <c r="CE1555">
        <v>3.8699998999999999E-2</v>
      </c>
      <c r="CG1555">
        <v>4.6500000999999999E-2</v>
      </c>
      <c r="CJ1555">
        <v>4.9800001000000003E-2</v>
      </c>
      <c r="CS1555">
        <v>0</v>
      </c>
      <c r="CT1555">
        <v>0</v>
      </c>
      <c r="CU1555">
        <v>0</v>
      </c>
      <c r="CV1555">
        <v>0.54000002000000003</v>
      </c>
      <c r="CW1555">
        <v>0</v>
      </c>
      <c r="CX1555">
        <v>0</v>
      </c>
      <c r="CY1555">
        <v>0.23999999</v>
      </c>
      <c r="CZ1555">
        <v>0</v>
      </c>
      <c r="DA1555">
        <v>0</v>
      </c>
      <c r="DB1555">
        <v>3.9999999000000001E-2</v>
      </c>
      <c r="DC1555">
        <v>0</v>
      </c>
      <c r="DD1555">
        <v>7.0000000000000007E-2</v>
      </c>
      <c r="DE1555">
        <v>0.11</v>
      </c>
      <c r="DF1555">
        <v>2012</v>
      </c>
      <c r="DG1555">
        <v>0.20694134</v>
      </c>
      <c r="DH1555">
        <v>3.5041332000000001E-2</v>
      </c>
      <c r="DI1555">
        <v>0.1719</v>
      </c>
      <c r="DJ1555">
        <v>0.26350001000000001</v>
      </c>
      <c r="DK1555">
        <v>0.29854133999999999</v>
      </c>
      <c r="DR1555">
        <v>0</v>
      </c>
      <c r="DS1555">
        <v>0</v>
      </c>
      <c r="DT1555">
        <v>0</v>
      </c>
      <c r="DU1555">
        <v>0</v>
      </c>
      <c r="DV1555">
        <v>115568</v>
      </c>
      <c r="DW1555">
        <v>9044785</v>
      </c>
      <c r="DZ1555">
        <v>78.263748000000007</v>
      </c>
      <c r="EA1555">
        <v>32159</v>
      </c>
      <c r="EB1555">
        <v>28744</v>
      </c>
      <c r="EC1555">
        <v>56296</v>
      </c>
      <c r="ED1555">
        <v>1841937</v>
      </c>
      <c r="EF1555">
        <v>32.718788000000004</v>
      </c>
      <c r="EG1555">
        <v>47243</v>
      </c>
      <c r="EN1555">
        <v>2084</v>
      </c>
      <c r="EP1555">
        <v>6969</v>
      </c>
      <c r="ES1555">
        <v>0</v>
      </c>
      <c r="EV1555">
        <v>232767</v>
      </c>
      <c r="EW1555">
        <v>1</v>
      </c>
      <c r="EX1555">
        <v>1</v>
      </c>
      <c r="FB1555">
        <v>22989856</v>
      </c>
      <c r="FI1555">
        <v>41872656</v>
      </c>
      <c r="FP1555">
        <v>143261</v>
      </c>
      <c r="FQ1555">
        <v>1677921</v>
      </c>
      <c r="FW1555">
        <v>1821182</v>
      </c>
      <c r="FX1555">
        <v>6687112</v>
      </c>
      <c r="GB1555">
        <v>905337</v>
      </c>
      <c r="GM1555">
        <v>48326</v>
      </c>
      <c r="GN1555">
        <v>-15274</v>
      </c>
      <c r="GP1555">
        <v>4226</v>
      </c>
      <c r="GQ1555">
        <v>9450909</v>
      </c>
      <c r="GR1555">
        <v>-2042844</v>
      </c>
      <c r="GS1555">
        <v>-1481643</v>
      </c>
      <c r="GT1555">
        <v>-35298</v>
      </c>
      <c r="GU1555">
        <v>-9128</v>
      </c>
      <c r="GW1555">
        <v>-35931</v>
      </c>
      <c r="GX1555">
        <v>-279937</v>
      </c>
      <c r="GY1555">
        <v>-200907</v>
      </c>
      <c r="HA1555">
        <v>-78776</v>
      </c>
      <c r="HB1555">
        <v>-27012</v>
      </c>
      <c r="HD1555">
        <v>-4076</v>
      </c>
      <c r="HE1555">
        <v>-2152708</v>
      </c>
      <c r="HG1555">
        <v>41872656</v>
      </c>
    </row>
    <row r="1556" spans="1:215" x14ac:dyDescent="0.25">
      <c r="A1556">
        <v>111</v>
      </c>
      <c r="B1556" t="s">
        <v>1273</v>
      </c>
      <c r="C1556">
        <v>2012</v>
      </c>
      <c r="D1556">
        <v>1</v>
      </c>
      <c r="F1556">
        <v>1961</v>
      </c>
      <c r="G1556">
        <v>0</v>
      </c>
      <c r="I1556">
        <v>0</v>
      </c>
      <c r="J1556" t="s">
        <v>687</v>
      </c>
      <c r="K1556" t="s">
        <v>688</v>
      </c>
      <c r="L1556" t="s">
        <v>1273</v>
      </c>
      <c r="M1556">
        <v>2</v>
      </c>
      <c r="N1556" t="s">
        <v>625</v>
      </c>
      <c r="O1556">
        <v>1</v>
      </c>
      <c r="P1556" t="s">
        <v>616</v>
      </c>
      <c r="Q1556" t="s">
        <v>626</v>
      </c>
      <c r="R1556">
        <v>2</v>
      </c>
      <c r="S1556">
        <v>1</v>
      </c>
      <c r="T1556" s="60">
        <v>41090</v>
      </c>
      <c r="U1556" s="60">
        <v>41091</v>
      </c>
      <c r="V1556" s="60">
        <v>41090</v>
      </c>
      <c r="W1556" t="s">
        <v>201</v>
      </c>
      <c r="X1556" t="s">
        <v>848</v>
      </c>
      <c r="Y1556" t="s">
        <v>639</v>
      </c>
      <c r="Z1556">
        <v>3.5000000000000003E-2</v>
      </c>
      <c r="AA1556">
        <v>7.5000002999999996E-2</v>
      </c>
      <c r="AB1556">
        <v>1</v>
      </c>
      <c r="AC1556">
        <v>0</v>
      </c>
      <c r="AD1556">
        <v>5</v>
      </c>
      <c r="AE1556">
        <v>0</v>
      </c>
      <c r="AF1556">
        <v>3</v>
      </c>
      <c r="AG1556">
        <v>30</v>
      </c>
      <c r="BP1556" s="60">
        <v>41090</v>
      </c>
      <c r="BQ1556">
        <v>42965028</v>
      </c>
      <c r="BR1556">
        <v>54619620</v>
      </c>
      <c r="BS1556">
        <v>0.78699993999999995</v>
      </c>
      <c r="BT1556">
        <v>11654592</v>
      </c>
      <c r="BV1556">
        <v>8598114</v>
      </c>
      <c r="BW1556">
        <v>2062022</v>
      </c>
      <c r="BX1556">
        <v>0.89789998999999998</v>
      </c>
      <c r="BY1556">
        <v>0</v>
      </c>
      <c r="BZ1556">
        <v>0</v>
      </c>
      <c r="CA1556">
        <v>0</v>
      </c>
      <c r="CC1556">
        <v>3.7000000000000002E-3</v>
      </c>
      <c r="CE1556">
        <v>0.1148</v>
      </c>
      <c r="CG1556">
        <v>1.17E-2</v>
      </c>
      <c r="CJ1556">
        <v>6.0399998000000003E-2</v>
      </c>
      <c r="CS1556">
        <v>0</v>
      </c>
      <c r="CT1556">
        <v>0</v>
      </c>
      <c r="CU1556">
        <v>0</v>
      </c>
      <c r="CV1556">
        <v>0.5</v>
      </c>
      <c r="CW1556">
        <v>0</v>
      </c>
      <c r="CX1556">
        <v>0</v>
      </c>
      <c r="CY1556">
        <v>0.25</v>
      </c>
      <c r="CZ1556">
        <v>0</v>
      </c>
      <c r="DA1556">
        <v>0</v>
      </c>
      <c r="DB1556">
        <v>5.0000001000000002E-2</v>
      </c>
      <c r="DC1556">
        <v>0</v>
      </c>
      <c r="DD1556">
        <v>7.9999998000000003E-2</v>
      </c>
      <c r="DE1556">
        <v>0.12</v>
      </c>
      <c r="DF1556">
        <v>2013</v>
      </c>
      <c r="DG1556">
        <v>0.22443970999999999</v>
      </c>
      <c r="DH1556">
        <v>5.0039712E-2</v>
      </c>
      <c r="DI1556">
        <v>0.1744</v>
      </c>
      <c r="DJ1556">
        <v>0.28560001000000002</v>
      </c>
      <c r="DK1556">
        <v>0.33563971999999997</v>
      </c>
      <c r="DR1556">
        <v>0</v>
      </c>
      <c r="DS1556">
        <v>0</v>
      </c>
      <c r="DT1556">
        <v>0</v>
      </c>
      <c r="DU1556">
        <v>0</v>
      </c>
      <c r="DV1556">
        <v>116888</v>
      </c>
      <c r="DW1556">
        <v>9542340</v>
      </c>
      <c r="DX1556">
        <v>45</v>
      </c>
      <c r="DY1556">
        <v>9.6000004000000008</v>
      </c>
      <c r="DZ1556">
        <v>81.637000999999998</v>
      </c>
      <c r="EA1556">
        <v>32873</v>
      </c>
      <c r="EB1556">
        <v>34445</v>
      </c>
      <c r="EC1556">
        <v>58934</v>
      </c>
      <c r="ED1556">
        <v>1991282</v>
      </c>
      <c r="EF1556">
        <v>33.788338000000003</v>
      </c>
      <c r="EG1556">
        <v>49675</v>
      </c>
      <c r="EH1556">
        <v>158920.35999999999</v>
      </c>
      <c r="EI1556">
        <v>70.400002000000001</v>
      </c>
      <c r="EJ1556">
        <v>38.387999999999998</v>
      </c>
      <c r="EN1556">
        <v>2000</v>
      </c>
      <c r="EO1556">
        <v>41446.487999999998</v>
      </c>
      <c r="EP1556">
        <v>7259</v>
      </c>
      <c r="ES1556">
        <v>0</v>
      </c>
      <c r="EV1556">
        <v>243140</v>
      </c>
      <c r="EW1556">
        <v>0</v>
      </c>
      <c r="EX1556">
        <v>1</v>
      </c>
      <c r="EZ1556">
        <v>3809486</v>
      </c>
      <c r="FA1556">
        <v>4684503</v>
      </c>
      <c r="FB1556">
        <v>24725076</v>
      </c>
      <c r="FI1556">
        <v>41806484</v>
      </c>
      <c r="FP1556">
        <v>272421</v>
      </c>
      <c r="FQ1556">
        <v>1851459</v>
      </c>
      <c r="FW1556">
        <v>2123880</v>
      </c>
      <c r="FX1556">
        <v>-783531</v>
      </c>
      <c r="GB1556">
        <v>858801</v>
      </c>
      <c r="GM1556">
        <v>45488</v>
      </c>
      <c r="GN1556">
        <v>-8549</v>
      </c>
      <c r="GP1556">
        <v>3652</v>
      </c>
      <c r="GQ1556">
        <v>2239741</v>
      </c>
      <c r="GR1556">
        <v>-2179081</v>
      </c>
      <c r="GS1556">
        <v>-1601641</v>
      </c>
      <c r="GT1556">
        <v>-35189</v>
      </c>
      <c r="GU1556">
        <v>-8717</v>
      </c>
      <c r="GW1556">
        <v>-38545</v>
      </c>
      <c r="GX1556">
        <v>-307190</v>
      </c>
      <c r="GY1556">
        <v>-187799</v>
      </c>
      <c r="HA1556">
        <v>-93992</v>
      </c>
      <c r="HB1556">
        <v>-28762</v>
      </c>
      <c r="HD1556">
        <v>-4076</v>
      </c>
      <c r="HE1556">
        <v>-2305911</v>
      </c>
      <c r="HG1556">
        <v>41806484</v>
      </c>
    </row>
    <row r="1557" spans="1:215" x14ac:dyDescent="0.25">
      <c r="A1557">
        <v>111</v>
      </c>
      <c r="B1557" t="s">
        <v>1273</v>
      </c>
      <c r="C1557">
        <v>2013</v>
      </c>
      <c r="D1557">
        <v>1</v>
      </c>
      <c r="F1557">
        <v>1961</v>
      </c>
      <c r="G1557">
        <v>0</v>
      </c>
      <c r="I1557">
        <v>0</v>
      </c>
      <c r="J1557" t="s">
        <v>687</v>
      </c>
      <c r="K1557" t="s">
        <v>688</v>
      </c>
      <c r="L1557" t="s">
        <v>1273</v>
      </c>
      <c r="M1557">
        <v>2</v>
      </c>
      <c r="N1557" t="s">
        <v>625</v>
      </c>
      <c r="O1557">
        <v>1</v>
      </c>
      <c r="P1557" t="s">
        <v>616</v>
      </c>
      <c r="Q1557" t="s">
        <v>626</v>
      </c>
      <c r="R1557">
        <v>2</v>
      </c>
      <c r="S1557">
        <v>1</v>
      </c>
      <c r="T1557" s="60">
        <v>41455</v>
      </c>
      <c r="U1557" s="60">
        <v>41456</v>
      </c>
      <c r="V1557" s="60">
        <v>41455</v>
      </c>
      <c r="W1557" t="s">
        <v>201</v>
      </c>
      <c r="X1557" t="s">
        <v>848</v>
      </c>
      <c r="Y1557" t="s">
        <v>639</v>
      </c>
      <c r="Z1557">
        <v>3.5000000000000003E-2</v>
      </c>
      <c r="AA1557">
        <v>7.5000002999999996E-2</v>
      </c>
      <c r="AB1557">
        <v>1</v>
      </c>
      <c r="AC1557">
        <v>0</v>
      </c>
      <c r="AD1557">
        <v>5</v>
      </c>
      <c r="AE1557">
        <v>0</v>
      </c>
      <c r="AF1557">
        <v>3</v>
      </c>
      <c r="AG1557">
        <v>30</v>
      </c>
      <c r="AI1557" t="s">
        <v>1274</v>
      </c>
      <c r="AO1557">
        <v>45340728</v>
      </c>
      <c r="AP1557">
        <v>43572352</v>
      </c>
      <c r="AQ1557">
        <v>-4916164</v>
      </c>
      <c r="AR1557">
        <v>0</v>
      </c>
      <c r="AS1557">
        <v>0</v>
      </c>
      <c r="AT1557">
        <v>0</v>
      </c>
      <c r="AU1557">
        <v>1</v>
      </c>
      <c r="AV1557">
        <v>2</v>
      </c>
      <c r="AW1557">
        <v>1746569</v>
      </c>
      <c r="AX1557">
        <v>0</v>
      </c>
      <c r="AY1557">
        <v>0.80000000999999998</v>
      </c>
      <c r="AZ1557">
        <v>5</v>
      </c>
      <c r="BA1557">
        <v>1</v>
      </c>
      <c r="BB1557">
        <v>1</v>
      </c>
      <c r="BC1557">
        <v>1</v>
      </c>
      <c r="BE1557">
        <v>0</v>
      </c>
      <c r="BP1557" s="60">
        <v>41455</v>
      </c>
      <c r="BQ1557">
        <v>43572352</v>
      </c>
      <c r="BR1557">
        <v>57380960</v>
      </c>
      <c r="BS1557">
        <v>0.75900000000000001</v>
      </c>
      <c r="BT1557">
        <v>13808608</v>
      </c>
      <c r="BV1557">
        <v>8836498</v>
      </c>
      <c r="BW1557">
        <v>2266634</v>
      </c>
      <c r="BX1557">
        <v>0.35740002999999998</v>
      </c>
      <c r="BY1557">
        <v>0</v>
      </c>
      <c r="BZ1557">
        <v>0</v>
      </c>
      <c r="CA1557">
        <v>0</v>
      </c>
      <c r="CC1557">
        <v>0.1171</v>
      </c>
      <c r="CE1557">
        <v>0.1114</v>
      </c>
      <c r="CG1557">
        <v>4.6700000999999998E-2</v>
      </c>
      <c r="CJ1557">
        <v>6.6199995999999997E-2</v>
      </c>
      <c r="CS1557">
        <v>0</v>
      </c>
      <c r="CT1557">
        <v>0</v>
      </c>
      <c r="CU1557">
        <v>0</v>
      </c>
      <c r="CV1557">
        <v>0.47999998999999999</v>
      </c>
      <c r="CW1557">
        <v>0</v>
      </c>
      <c r="CX1557">
        <v>0</v>
      </c>
      <c r="CY1557">
        <v>0.23999999</v>
      </c>
      <c r="CZ1557">
        <v>0</v>
      </c>
      <c r="DA1557">
        <v>0</v>
      </c>
      <c r="DB1557">
        <v>5.9999998999999998E-2</v>
      </c>
      <c r="DC1557">
        <v>0</v>
      </c>
      <c r="DD1557">
        <v>7.9999998000000003E-2</v>
      </c>
      <c r="DE1557">
        <v>0.14000000000000001</v>
      </c>
      <c r="DF1557">
        <v>2014</v>
      </c>
      <c r="DG1557">
        <v>0.22703806000000001</v>
      </c>
      <c r="DH1557">
        <v>5.0038062000000001E-2</v>
      </c>
      <c r="DI1557">
        <v>0.17699999999999999</v>
      </c>
      <c r="DJ1557">
        <v>0.30329999000000002</v>
      </c>
      <c r="DK1557">
        <v>0.35333806000000001</v>
      </c>
      <c r="DR1557">
        <v>0</v>
      </c>
      <c r="DS1557">
        <v>0</v>
      </c>
      <c r="DT1557">
        <v>0</v>
      </c>
      <c r="DU1557">
        <v>0</v>
      </c>
      <c r="DV1557">
        <v>118321</v>
      </c>
      <c r="DW1557">
        <v>9867500</v>
      </c>
      <c r="DZ1557">
        <v>83.396018999999995</v>
      </c>
      <c r="EA1557">
        <v>73589</v>
      </c>
      <c r="EC1557">
        <v>61715</v>
      </c>
      <c r="ED1557">
        <v>2151990</v>
      </c>
      <c r="EF1557">
        <v>34.869804000000002</v>
      </c>
      <c r="EG1557">
        <v>52300</v>
      </c>
      <c r="EN1557">
        <v>1897</v>
      </c>
      <c r="EP1557">
        <v>7518</v>
      </c>
      <c r="ES1557">
        <v>0</v>
      </c>
      <c r="EV1557">
        <v>253625</v>
      </c>
      <c r="EW1557">
        <v>1</v>
      </c>
      <c r="EX1557">
        <v>1</v>
      </c>
      <c r="FB1557">
        <v>26583464</v>
      </c>
      <c r="FI1557">
        <v>45340728</v>
      </c>
      <c r="FP1557">
        <v>415641</v>
      </c>
      <c r="FQ1557">
        <v>810056</v>
      </c>
      <c r="FW1557">
        <v>1225697</v>
      </c>
      <c r="FX1557">
        <v>3990041</v>
      </c>
      <c r="GB1557">
        <v>809226</v>
      </c>
      <c r="GM1557">
        <v>40049</v>
      </c>
      <c r="GN1557">
        <v>-9009</v>
      </c>
      <c r="GP1557">
        <v>3032</v>
      </c>
      <c r="GQ1557">
        <v>6059036</v>
      </c>
      <c r="GR1557">
        <v>-2391299</v>
      </c>
      <c r="GS1557">
        <v>-1730325</v>
      </c>
      <c r="GT1557">
        <v>-34376</v>
      </c>
      <c r="GU1557">
        <v>-8788</v>
      </c>
      <c r="GW1557">
        <v>-40424</v>
      </c>
      <c r="GX1557">
        <v>-338077</v>
      </c>
      <c r="GY1557">
        <v>-239309</v>
      </c>
      <c r="HA1557">
        <v>-96070</v>
      </c>
      <c r="HB1557">
        <v>-33349</v>
      </c>
      <c r="HD1557">
        <v>-4077</v>
      </c>
      <c r="HE1557">
        <v>-2524795</v>
      </c>
      <c r="HG1557">
        <v>45340728</v>
      </c>
    </row>
    <row r="1558" spans="1:215" x14ac:dyDescent="0.25">
      <c r="A1558">
        <v>111</v>
      </c>
      <c r="B1558" t="s">
        <v>1273</v>
      </c>
      <c r="C1558">
        <v>2014</v>
      </c>
      <c r="D1558">
        <v>1</v>
      </c>
      <c r="F1558">
        <v>1961</v>
      </c>
      <c r="G1558">
        <v>0</v>
      </c>
      <c r="I1558">
        <v>0</v>
      </c>
      <c r="J1558" t="s">
        <v>687</v>
      </c>
      <c r="K1558" t="s">
        <v>688</v>
      </c>
      <c r="L1558" t="s">
        <v>1273</v>
      </c>
      <c r="M1558">
        <v>2</v>
      </c>
      <c r="N1558" t="s">
        <v>625</v>
      </c>
      <c r="O1558">
        <v>1</v>
      </c>
      <c r="P1558" t="s">
        <v>616</v>
      </c>
      <c r="Q1558" t="s">
        <v>626</v>
      </c>
      <c r="R1558">
        <v>2</v>
      </c>
      <c r="S1558">
        <v>1</v>
      </c>
      <c r="T1558" s="60">
        <v>41820</v>
      </c>
      <c r="U1558" s="60">
        <v>41821</v>
      </c>
      <c r="BY1558">
        <v>0</v>
      </c>
      <c r="BZ1558">
        <v>0</v>
      </c>
      <c r="CA1558">
        <v>0</v>
      </c>
      <c r="CC1558">
        <v>0.17419999999999999</v>
      </c>
      <c r="CE1558">
        <v>9.6000001000000001E-2</v>
      </c>
      <c r="CG1558">
        <v>0.12690000000000001</v>
      </c>
      <c r="CJ1558">
        <v>6.9182634000000007E-2</v>
      </c>
      <c r="CS1558">
        <v>0</v>
      </c>
      <c r="CT1558">
        <v>0</v>
      </c>
      <c r="CU1558">
        <v>1</v>
      </c>
      <c r="CV1558">
        <v>0</v>
      </c>
      <c r="CW1558">
        <v>0</v>
      </c>
      <c r="CX1558">
        <v>0</v>
      </c>
      <c r="CY1558">
        <v>0</v>
      </c>
      <c r="CZ1558">
        <v>0</v>
      </c>
      <c r="DA1558">
        <v>0</v>
      </c>
      <c r="DB1558">
        <v>0</v>
      </c>
      <c r="DC1558">
        <v>0</v>
      </c>
      <c r="DD1558">
        <v>0</v>
      </c>
      <c r="DE1558">
        <v>0</v>
      </c>
      <c r="DR1558">
        <v>0</v>
      </c>
      <c r="DS1558">
        <v>0</v>
      </c>
      <c r="DT1558">
        <v>0</v>
      </c>
      <c r="DU1558">
        <v>0</v>
      </c>
      <c r="EW1558">
        <v>0</v>
      </c>
      <c r="EX1558">
        <v>0</v>
      </c>
      <c r="FP1558">
        <v>577446</v>
      </c>
      <c r="FQ1558">
        <v>1580876</v>
      </c>
      <c r="FW1558">
        <v>2158342</v>
      </c>
      <c r="FX1558">
        <v>7170667</v>
      </c>
      <c r="GB1558">
        <v>809821</v>
      </c>
      <c r="GM1558">
        <v>32160</v>
      </c>
      <c r="GN1558">
        <v>-5029</v>
      </c>
      <c r="GP1558">
        <v>2361</v>
      </c>
      <c r="GQ1558">
        <v>10168322</v>
      </c>
      <c r="GR1558">
        <v>-2578054</v>
      </c>
      <c r="GS1558">
        <v>-1870565</v>
      </c>
      <c r="GT1558">
        <v>-33411</v>
      </c>
      <c r="GU1558">
        <v>-8276</v>
      </c>
      <c r="GW1558">
        <v>-41995</v>
      </c>
      <c r="GX1558">
        <v>-370000</v>
      </c>
      <c r="GY1558">
        <v>-253807</v>
      </c>
      <c r="HA1558">
        <v>-109486</v>
      </c>
      <c r="HB1558">
        <v>-33564</v>
      </c>
      <c r="HD1558">
        <v>-4077</v>
      </c>
      <c r="HE1558">
        <v>-2725181</v>
      </c>
      <c r="HG1558">
        <v>52783868</v>
      </c>
    </row>
    <row r="1559" spans="1:215" x14ac:dyDescent="0.25">
      <c r="A1559">
        <v>112</v>
      </c>
      <c r="B1559" t="s">
        <v>1275</v>
      </c>
      <c r="C1559">
        <v>2001</v>
      </c>
      <c r="D1559">
        <v>1</v>
      </c>
      <c r="E1559" t="s">
        <v>1276</v>
      </c>
      <c r="F1559">
        <v>1963</v>
      </c>
      <c r="G1559">
        <v>0</v>
      </c>
      <c r="I1559">
        <v>0</v>
      </c>
      <c r="J1559" t="s">
        <v>1277</v>
      </c>
      <c r="K1559" t="s">
        <v>1278</v>
      </c>
      <c r="L1559" t="s">
        <v>1278</v>
      </c>
      <c r="M1559">
        <v>1</v>
      </c>
      <c r="N1559" t="s">
        <v>615</v>
      </c>
      <c r="O1559">
        <v>1</v>
      </c>
      <c r="P1559" t="s">
        <v>616</v>
      </c>
      <c r="Q1559" t="s">
        <v>626</v>
      </c>
      <c r="R1559">
        <v>2</v>
      </c>
      <c r="S1559">
        <v>1</v>
      </c>
      <c r="T1559" s="60">
        <v>37256</v>
      </c>
      <c r="U1559" s="60">
        <v>37257</v>
      </c>
      <c r="V1559" s="60">
        <v>37257</v>
      </c>
      <c r="W1559" t="s">
        <v>201</v>
      </c>
      <c r="X1559" t="s">
        <v>794</v>
      </c>
      <c r="Y1559" t="s">
        <v>619</v>
      </c>
      <c r="Z1559">
        <v>2.9999998999999999E-2</v>
      </c>
      <c r="AA1559">
        <v>7.9999998000000003E-2</v>
      </c>
      <c r="AB1559">
        <v>1</v>
      </c>
      <c r="AC1559">
        <v>0</v>
      </c>
      <c r="AD1559">
        <v>5</v>
      </c>
      <c r="AE1559">
        <v>1</v>
      </c>
      <c r="AF1559">
        <v>1</v>
      </c>
      <c r="AG1559">
        <v>20</v>
      </c>
      <c r="BP1559" s="60">
        <v>37257</v>
      </c>
      <c r="BQ1559">
        <v>11104334</v>
      </c>
      <c r="BR1559">
        <v>10806024</v>
      </c>
      <c r="BS1559">
        <v>1.028</v>
      </c>
      <c r="BT1559">
        <v>-298310</v>
      </c>
      <c r="BV1559">
        <v>2832060</v>
      </c>
      <c r="BW1559">
        <v>331951</v>
      </c>
      <c r="BX1559">
        <v>1</v>
      </c>
      <c r="BY1559">
        <v>0</v>
      </c>
      <c r="BZ1559">
        <v>0</v>
      </c>
      <c r="CA1559">
        <v>0</v>
      </c>
      <c r="CC1559">
        <v>-5.0000001000000002E-2</v>
      </c>
      <c r="CG1559">
        <v>7.5000002999999996E-2</v>
      </c>
      <c r="CJ1559">
        <v>9.3999997000000002E-2</v>
      </c>
      <c r="CS1559">
        <v>0</v>
      </c>
      <c r="CT1559">
        <v>0</v>
      </c>
      <c r="CU1559">
        <v>0</v>
      </c>
      <c r="CV1559">
        <v>0.54800004000000002</v>
      </c>
      <c r="CW1559">
        <v>0.40900001000000002</v>
      </c>
      <c r="CX1559">
        <v>0.13900000000000001</v>
      </c>
      <c r="CY1559">
        <v>0.26899999000000002</v>
      </c>
      <c r="CZ1559">
        <v>0.20999999</v>
      </c>
      <c r="DA1559">
        <v>5.8999999999999997E-2</v>
      </c>
      <c r="DB1559">
        <v>8.3999999000000006E-2</v>
      </c>
      <c r="DC1559">
        <v>4.6999998000000001E-2</v>
      </c>
      <c r="DD1559">
        <v>5.1999996999999999E-2</v>
      </c>
      <c r="DE1559">
        <v>0</v>
      </c>
      <c r="DF1559">
        <v>2003</v>
      </c>
      <c r="DR1559">
        <v>0</v>
      </c>
      <c r="DS1559">
        <v>0</v>
      </c>
      <c r="DT1559">
        <v>0</v>
      </c>
      <c r="DU1559">
        <v>0</v>
      </c>
      <c r="DV1559">
        <v>81383</v>
      </c>
      <c r="DW1559">
        <v>2832060</v>
      </c>
      <c r="DZ1559">
        <v>34.581001000000001</v>
      </c>
      <c r="EA1559">
        <v>19067</v>
      </c>
      <c r="EC1559">
        <v>19165</v>
      </c>
      <c r="ED1559">
        <v>311311</v>
      </c>
      <c r="EF1559">
        <v>15.756</v>
      </c>
      <c r="EG1559">
        <v>19164</v>
      </c>
      <c r="EN1559">
        <v>1</v>
      </c>
      <c r="ES1559">
        <v>0</v>
      </c>
      <c r="EV1559">
        <v>119615</v>
      </c>
      <c r="EW1559">
        <v>0</v>
      </c>
      <c r="EX1559">
        <v>0</v>
      </c>
      <c r="FP1559">
        <v>10969</v>
      </c>
      <c r="FQ1559">
        <v>331951</v>
      </c>
      <c r="FW1559">
        <v>342920</v>
      </c>
      <c r="FX1559">
        <v>-826185</v>
      </c>
      <c r="GB1559">
        <v>298719</v>
      </c>
      <c r="GL1559">
        <v>-17382</v>
      </c>
      <c r="GP1559">
        <v>5255</v>
      </c>
      <c r="GQ1559">
        <v>-196673</v>
      </c>
      <c r="GR1559">
        <v>-311311</v>
      </c>
      <c r="GS1559">
        <v>-265102</v>
      </c>
      <c r="GX1559">
        <v>-46209</v>
      </c>
      <c r="HA1559">
        <v>-3264</v>
      </c>
      <c r="HB1559">
        <v>-6695</v>
      </c>
      <c r="HE1559">
        <v>-321270</v>
      </c>
      <c r="HG1559">
        <v>9905802</v>
      </c>
    </row>
    <row r="1560" spans="1:215" x14ac:dyDescent="0.25">
      <c r="A1560">
        <v>112</v>
      </c>
      <c r="B1560" t="s">
        <v>1275</v>
      </c>
      <c r="C1560">
        <v>2002</v>
      </c>
      <c r="D1560">
        <v>1</v>
      </c>
      <c r="E1560" t="s">
        <v>1276</v>
      </c>
      <c r="F1560">
        <v>1963</v>
      </c>
      <c r="G1560">
        <v>0</v>
      </c>
      <c r="I1560">
        <v>0</v>
      </c>
      <c r="J1560" t="s">
        <v>1277</v>
      </c>
      <c r="K1560" t="s">
        <v>1278</v>
      </c>
      <c r="L1560" t="s">
        <v>1278</v>
      </c>
      <c r="M1560">
        <v>1</v>
      </c>
      <c r="N1560" t="s">
        <v>615</v>
      </c>
      <c r="O1560">
        <v>1</v>
      </c>
      <c r="P1560" t="s">
        <v>616</v>
      </c>
      <c r="Q1560" t="s">
        <v>626</v>
      </c>
      <c r="R1560">
        <v>2</v>
      </c>
      <c r="S1560">
        <v>1</v>
      </c>
      <c r="T1560" s="60">
        <v>37621</v>
      </c>
      <c r="U1560" s="60">
        <v>37622</v>
      </c>
      <c r="V1560" s="60">
        <v>37622</v>
      </c>
      <c r="W1560" t="s">
        <v>201</v>
      </c>
      <c r="X1560" t="s">
        <v>794</v>
      </c>
      <c r="Y1560" t="s">
        <v>619</v>
      </c>
      <c r="Z1560">
        <v>2.9999998999999999E-2</v>
      </c>
      <c r="AA1560">
        <v>7.9999998000000003E-2</v>
      </c>
      <c r="AB1560">
        <v>1</v>
      </c>
      <c r="AC1560">
        <v>0</v>
      </c>
      <c r="AD1560">
        <v>5</v>
      </c>
      <c r="AE1560">
        <v>1</v>
      </c>
      <c r="AF1560">
        <v>1</v>
      </c>
      <c r="AG1560">
        <v>20</v>
      </c>
      <c r="BP1560" s="60">
        <v>37622</v>
      </c>
      <c r="BQ1560">
        <v>10848586</v>
      </c>
      <c r="BR1560">
        <v>11764353</v>
      </c>
      <c r="BS1560">
        <v>0.92199998999999999</v>
      </c>
      <c r="BT1560">
        <v>915767</v>
      </c>
      <c r="BV1560">
        <v>2926449</v>
      </c>
      <c r="BW1560">
        <v>291256</v>
      </c>
      <c r="BX1560">
        <v>1</v>
      </c>
      <c r="BY1560">
        <v>0</v>
      </c>
      <c r="BZ1560">
        <v>0</v>
      </c>
      <c r="CA1560">
        <v>0</v>
      </c>
      <c r="CC1560">
        <v>-7.5000002999999996E-2</v>
      </c>
      <c r="CG1560">
        <v>2.7999999000000001E-2</v>
      </c>
      <c r="CJ1560">
        <v>8.1000000000000003E-2</v>
      </c>
      <c r="CS1560">
        <v>0</v>
      </c>
      <c r="CT1560">
        <v>0</v>
      </c>
      <c r="CU1560">
        <v>0</v>
      </c>
      <c r="CV1560">
        <v>0.54400002999999997</v>
      </c>
      <c r="CW1560">
        <v>0.375</v>
      </c>
      <c r="CX1560">
        <v>0.16900000000000001</v>
      </c>
      <c r="CY1560">
        <v>0.23</v>
      </c>
      <c r="CZ1560">
        <v>0.17299998999999999</v>
      </c>
      <c r="DA1560">
        <v>5.6999995999999997E-2</v>
      </c>
      <c r="DB1560">
        <v>9.6000001000000001E-2</v>
      </c>
      <c r="DC1560">
        <v>6.4999998000000003E-2</v>
      </c>
      <c r="DD1560">
        <v>6.4999998000000003E-2</v>
      </c>
      <c r="DE1560">
        <v>0</v>
      </c>
      <c r="DF1560">
        <v>2004</v>
      </c>
      <c r="DG1560">
        <v>0.12270001</v>
      </c>
      <c r="DH1560">
        <v>6.3E-3</v>
      </c>
      <c r="DI1560">
        <v>0.1164</v>
      </c>
      <c r="DJ1560">
        <v>9.95254E-2</v>
      </c>
      <c r="DK1560">
        <v>0.1058254</v>
      </c>
      <c r="DR1560">
        <v>0</v>
      </c>
      <c r="DS1560">
        <v>0</v>
      </c>
      <c r="DT1560">
        <v>0</v>
      </c>
      <c r="DU1560">
        <v>1</v>
      </c>
      <c r="DV1560">
        <v>82486</v>
      </c>
      <c r="DW1560">
        <v>2926449</v>
      </c>
      <c r="DZ1560">
        <v>35.480998999999997</v>
      </c>
      <c r="EA1560">
        <v>20632</v>
      </c>
      <c r="EC1560">
        <v>20666</v>
      </c>
      <c r="ED1560">
        <v>348230</v>
      </c>
      <c r="EF1560">
        <v>16.884001000000001</v>
      </c>
      <c r="EG1560">
        <v>20666</v>
      </c>
      <c r="ES1560">
        <v>0</v>
      </c>
      <c r="EV1560">
        <v>123784</v>
      </c>
      <c r="EW1560">
        <v>0</v>
      </c>
      <c r="EX1560">
        <v>0</v>
      </c>
      <c r="FP1560">
        <v>12496</v>
      </c>
      <c r="FQ1560">
        <v>291256</v>
      </c>
      <c r="FW1560">
        <v>303752</v>
      </c>
      <c r="FX1560">
        <v>-1062312</v>
      </c>
      <c r="GB1560">
        <v>292185</v>
      </c>
      <c r="GL1560">
        <v>-18779</v>
      </c>
      <c r="GP1560">
        <v>12166</v>
      </c>
      <c r="GQ1560">
        <v>-472988</v>
      </c>
      <c r="GR1560">
        <v>-348230</v>
      </c>
      <c r="GS1560">
        <v>-294735</v>
      </c>
      <c r="GX1560">
        <v>-53495</v>
      </c>
      <c r="HA1560">
        <v>-3715</v>
      </c>
      <c r="HB1560">
        <v>-7103</v>
      </c>
      <c r="HE1560">
        <v>-359048</v>
      </c>
      <c r="HG1560">
        <v>9073766</v>
      </c>
    </row>
    <row r="1561" spans="1:215" x14ac:dyDescent="0.25">
      <c r="A1561">
        <v>112</v>
      </c>
      <c r="B1561" t="s">
        <v>1275</v>
      </c>
      <c r="C1561">
        <v>2003</v>
      </c>
      <c r="D1561">
        <v>1</v>
      </c>
      <c r="E1561" t="s">
        <v>1276</v>
      </c>
      <c r="F1561">
        <v>1963</v>
      </c>
      <c r="G1561">
        <v>0</v>
      </c>
      <c r="I1561">
        <v>0</v>
      </c>
      <c r="J1561" t="s">
        <v>1277</v>
      </c>
      <c r="K1561" t="s">
        <v>1278</v>
      </c>
      <c r="L1561" t="s">
        <v>1278</v>
      </c>
      <c r="M1561">
        <v>1</v>
      </c>
      <c r="N1561" t="s">
        <v>615</v>
      </c>
      <c r="O1561">
        <v>1</v>
      </c>
      <c r="P1561" t="s">
        <v>616</v>
      </c>
      <c r="Q1561" t="s">
        <v>626</v>
      </c>
      <c r="R1561">
        <v>2</v>
      </c>
      <c r="S1561">
        <v>1</v>
      </c>
      <c r="T1561" s="60">
        <v>37986</v>
      </c>
      <c r="U1561" s="60">
        <v>37987</v>
      </c>
      <c r="V1561" s="60">
        <v>37987</v>
      </c>
      <c r="W1561" t="s">
        <v>201</v>
      </c>
      <c r="X1561" t="s">
        <v>1279</v>
      </c>
      <c r="Y1561" t="s">
        <v>619</v>
      </c>
      <c r="Z1561">
        <v>2.9999998999999999E-2</v>
      </c>
      <c r="AA1561">
        <v>7.9999998000000003E-2</v>
      </c>
      <c r="AB1561">
        <v>1</v>
      </c>
      <c r="AC1561">
        <v>0</v>
      </c>
      <c r="AD1561">
        <v>5</v>
      </c>
      <c r="AE1561">
        <v>1</v>
      </c>
      <c r="AF1561">
        <v>1</v>
      </c>
      <c r="AG1561">
        <v>20</v>
      </c>
      <c r="BP1561" s="60">
        <v>37987</v>
      </c>
      <c r="BQ1561">
        <v>11657525</v>
      </c>
      <c r="BR1561">
        <v>12351310</v>
      </c>
      <c r="BS1561">
        <v>0.94400001</v>
      </c>
      <c r="BT1561">
        <v>693785</v>
      </c>
      <c r="BV1561">
        <v>2959347</v>
      </c>
      <c r="BW1561">
        <v>314511</v>
      </c>
      <c r="BX1561">
        <v>1</v>
      </c>
      <c r="BY1561">
        <v>0</v>
      </c>
      <c r="BZ1561">
        <v>0</v>
      </c>
      <c r="CA1561">
        <v>0</v>
      </c>
      <c r="CC1561">
        <v>0.25999999000000001</v>
      </c>
      <c r="CG1561">
        <v>5.5999998000000002E-2</v>
      </c>
      <c r="CJ1561">
        <v>8.8999993999999999E-2</v>
      </c>
      <c r="CS1561">
        <v>0</v>
      </c>
      <c r="CT1561">
        <v>0</v>
      </c>
      <c r="CU1561">
        <v>0</v>
      </c>
      <c r="CV1561">
        <v>0.55400002000000004</v>
      </c>
      <c r="CW1561">
        <v>0.37200000999999999</v>
      </c>
      <c r="CX1561">
        <v>0.18200000999999999</v>
      </c>
      <c r="CY1561">
        <v>0.20999999</v>
      </c>
      <c r="CZ1561">
        <v>0.156</v>
      </c>
      <c r="DA1561">
        <v>5.4000000999999999E-2</v>
      </c>
      <c r="DB1561">
        <v>8.1999995000000006E-2</v>
      </c>
      <c r="DC1561">
        <v>0.109</v>
      </c>
      <c r="DD1561">
        <v>4.5000001999999997E-2</v>
      </c>
      <c r="DE1561">
        <v>0</v>
      </c>
      <c r="DF1561">
        <v>2005</v>
      </c>
      <c r="DG1561">
        <v>0.12630000999999999</v>
      </c>
      <c r="DH1561">
        <v>6.7999999999999996E-3</v>
      </c>
      <c r="DI1561">
        <v>0.1195</v>
      </c>
      <c r="DJ1561">
        <v>0.10627716</v>
      </c>
      <c r="DK1561">
        <v>0.11307716</v>
      </c>
      <c r="DR1561">
        <v>0</v>
      </c>
      <c r="DS1561">
        <v>0</v>
      </c>
      <c r="DT1561">
        <v>0</v>
      </c>
      <c r="DU1561">
        <v>1</v>
      </c>
      <c r="DV1561">
        <v>83156</v>
      </c>
      <c r="DW1561">
        <v>2888853</v>
      </c>
      <c r="DZ1561">
        <v>35.805999999999997</v>
      </c>
      <c r="EA1561">
        <v>22290</v>
      </c>
      <c r="EC1561">
        <v>22215</v>
      </c>
      <c r="ED1561">
        <v>386791</v>
      </c>
      <c r="EF1561">
        <v>17.125999</v>
      </c>
      <c r="EG1561">
        <v>22215</v>
      </c>
      <c r="ES1561">
        <v>0</v>
      </c>
      <c r="EV1561">
        <v>127661</v>
      </c>
      <c r="EW1561">
        <v>0</v>
      </c>
      <c r="EX1561">
        <v>0</v>
      </c>
      <c r="FP1561">
        <v>11517</v>
      </c>
      <c r="FQ1561">
        <v>314511</v>
      </c>
      <c r="FW1561">
        <v>326028</v>
      </c>
      <c r="FX1561">
        <v>2066293</v>
      </c>
      <c r="GB1561">
        <v>276331</v>
      </c>
      <c r="GL1561">
        <v>-27047</v>
      </c>
      <c r="GQ1561">
        <v>2641605</v>
      </c>
      <c r="GR1561">
        <v>-386791</v>
      </c>
      <c r="GS1561">
        <v>-327972</v>
      </c>
      <c r="GX1561">
        <v>-58819</v>
      </c>
      <c r="HA1561">
        <v>-3310</v>
      </c>
      <c r="HB1561">
        <v>-8124</v>
      </c>
      <c r="HD1561">
        <v>-37006</v>
      </c>
      <c r="HE1561">
        <v>-435231</v>
      </c>
      <c r="HG1561">
        <v>11280140</v>
      </c>
    </row>
    <row r="1562" spans="1:215" x14ac:dyDescent="0.25">
      <c r="A1562">
        <v>112</v>
      </c>
      <c r="B1562" t="s">
        <v>1275</v>
      </c>
      <c r="C1562">
        <v>2004</v>
      </c>
      <c r="D1562">
        <v>1</v>
      </c>
      <c r="E1562" t="s">
        <v>1276</v>
      </c>
      <c r="F1562">
        <v>1963</v>
      </c>
      <c r="G1562">
        <v>0</v>
      </c>
      <c r="I1562">
        <v>0</v>
      </c>
      <c r="J1562" t="s">
        <v>1277</v>
      </c>
      <c r="K1562" t="s">
        <v>1278</v>
      </c>
      <c r="L1562" t="s">
        <v>1278</v>
      </c>
      <c r="M1562">
        <v>1</v>
      </c>
      <c r="N1562" t="s">
        <v>615</v>
      </c>
      <c r="O1562">
        <v>1</v>
      </c>
      <c r="P1562" t="s">
        <v>616</v>
      </c>
      <c r="Q1562" t="s">
        <v>626</v>
      </c>
      <c r="R1562">
        <v>2</v>
      </c>
      <c r="S1562">
        <v>1</v>
      </c>
      <c r="T1562" s="60">
        <v>38352</v>
      </c>
      <c r="U1562" s="60">
        <v>38353</v>
      </c>
      <c r="V1562" s="60">
        <v>38353</v>
      </c>
      <c r="W1562" t="s">
        <v>201</v>
      </c>
      <c r="X1562" t="s">
        <v>1279</v>
      </c>
      <c r="Y1562" t="s">
        <v>619</v>
      </c>
      <c r="Z1562">
        <v>2.9999998999999999E-2</v>
      </c>
      <c r="AA1562">
        <v>7.9999998000000003E-2</v>
      </c>
      <c r="AB1562">
        <v>1</v>
      </c>
      <c r="AC1562">
        <v>0</v>
      </c>
      <c r="AD1562">
        <v>5</v>
      </c>
      <c r="AE1562">
        <v>1</v>
      </c>
      <c r="AF1562">
        <v>1</v>
      </c>
      <c r="AG1562">
        <v>20</v>
      </c>
      <c r="BP1562" s="60">
        <v>38353</v>
      </c>
      <c r="BQ1562">
        <v>12212437</v>
      </c>
      <c r="BR1562">
        <v>13235444</v>
      </c>
      <c r="BS1562">
        <v>0.92300004000000002</v>
      </c>
      <c r="BT1562">
        <v>1023007</v>
      </c>
      <c r="BV1562">
        <v>3084317</v>
      </c>
      <c r="BW1562">
        <v>369109</v>
      </c>
      <c r="BX1562">
        <v>1</v>
      </c>
      <c r="BY1562">
        <v>0</v>
      </c>
      <c r="BZ1562">
        <v>0</v>
      </c>
      <c r="CA1562">
        <v>0</v>
      </c>
      <c r="CC1562">
        <v>0.13200000000000001</v>
      </c>
      <c r="CG1562">
        <v>5.0000001000000002E-2</v>
      </c>
      <c r="CJ1562">
        <v>0.10199999999999999</v>
      </c>
      <c r="CS1562">
        <v>0</v>
      </c>
      <c r="CT1562">
        <v>0</v>
      </c>
      <c r="CU1562">
        <v>0</v>
      </c>
      <c r="CV1562">
        <v>0.58399999000000002</v>
      </c>
      <c r="CW1562">
        <v>0.38499999000000001</v>
      </c>
      <c r="CX1562">
        <v>0.19900000000000001</v>
      </c>
      <c r="CY1562">
        <v>0.222</v>
      </c>
      <c r="CZ1562">
        <v>0.17</v>
      </c>
      <c r="DA1562">
        <v>5.1999996999999999E-2</v>
      </c>
      <c r="DB1562">
        <v>9.8999999000000005E-2</v>
      </c>
      <c r="DC1562">
        <v>6.1999999E-2</v>
      </c>
      <c r="DD1562">
        <v>3.3000000000000002E-2</v>
      </c>
      <c r="DE1562">
        <v>0</v>
      </c>
      <c r="DF1562">
        <v>2006</v>
      </c>
      <c r="DG1562">
        <v>0.1258</v>
      </c>
      <c r="DH1562">
        <v>5.1000000000000004E-3</v>
      </c>
      <c r="DI1562">
        <v>0.12069998999999999</v>
      </c>
      <c r="DJ1562">
        <v>0.11967285</v>
      </c>
      <c r="DK1562">
        <v>0.12477285</v>
      </c>
      <c r="DR1562">
        <v>0</v>
      </c>
      <c r="DS1562">
        <v>0</v>
      </c>
      <c r="DT1562">
        <v>0</v>
      </c>
      <c r="DU1562">
        <v>1</v>
      </c>
      <c r="DV1562">
        <v>85046</v>
      </c>
      <c r="DW1562">
        <v>3084317</v>
      </c>
      <c r="DZ1562">
        <v>36.643002000000003</v>
      </c>
      <c r="EA1562">
        <v>23823</v>
      </c>
      <c r="EC1562">
        <v>23774</v>
      </c>
      <c r="ED1562">
        <v>424897</v>
      </c>
      <c r="EF1562">
        <v>17.125999</v>
      </c>
      <c r="EG1562">
        <v>23774</v>
      </c>
      <c r="ES1562">
        <v>0</v>
      </c>
      <c r="EV1562">
        <v>132643</v>
      </c>
      <c r="EW1562">
        <v>0</v>
      </c>
      <c r="EX1562">
        <v>0</v>
      </c>
      <c r="FP1562">
        <v>14377</v>
      </c>
      <c r="FQ1562">
        <v>369109</v>
      </c>
      <c r="FW1562">
        <v>383486</v>
      </c>
      <c r="FX1562">
        <v>1224011</v>
      </c>
      <c r="GB1562">
        <v>356378</v>
      </c>
      <c r="GL1562">
        <v>-32784</v>
      </c>
      <c r="GP1562">
        <v>10583</v>
      </c>
      <c r="GQ1562">
        <v>1941674</v>
      </c>
      <c r="GR1562">
        <v>-424897</v>
      </c>
      <c r="GS1562">
        <v>-360819</v>
      </c>
      <c r="GX1562">
        <v>-64078</v>
      </c>
      <c r="HA1562">
        <v>-3029</v>
      </c>
      <c r="HB1562">
        <v>-7758</v>
      </c>
      <c r="HE1562">
        <v>-435684</v>
      </c>
      <c r="HG1562">
        <v>12786130</v>
      </c>
    </row>
    <row r="1563" spans="1:215" x14ac:dyDescent="0.25">
      <c r="A1563">
        <v>112</v>
      </c>
      <c r="B1563" t="s">
        <v>1275</v>
      </c>
      <c r="C1563">
        <v>2005</v>
      </c>
      <c r="D1563">
        <v>1</v>
      </c>
      <c r="E1563" t="s">
        <v>1276</v>
      </c>
      <c r="F1563">
        <v>1963</v>
      </c>
      <c r="G1563">
        <v>0</v>
      </c>
      <c r="I1563">
        <v>0</v>
      </c>
      <c r="J1563" t="s">
        <v>1277</v>
      </c>
      <c r="K1563" t="s">
        <v>1278</v>
      </c>
      <c r="L1563" t="s">
        <v>1278</v>
      </c>
      <c r="M1563">
        <v>1</v>
      </c>
      <c r="N1563" t="s">
        <v>615</v>
      </c>
      <c r="O1563">
        <v>1</v>
      </c>
      <c r="P1563" t="s">
        <v>616</v>
      </c>
      <c r="Q1563" t="s">
        <v>626</v>
      </c>
      <c r="R1563">
        <v>2</v>
      </c>
      <c r="S1563">
        <v>1</v>
      </c>
      <c r="T1563" s="60">
        <v>38717</v>
      </c>
      <c r="U1563" s="60">
        <v>38718</v>
      </c>
      <c r="V1563" s="60">
        <v>38718</v>
      </c>
      <c r="W1563" t="s">
        <v>201</v>
      </c>
      <c r="X1563" t="s">
        <v>1279</v>
      </c>
      <c r="Y1563" t="s">
        <v>619</v>
      </c>
      <c r="Z1563">
        <v>2.9999998999999999E-2</v>
      </c>
      <c r="AA1563">
        <v>7.9999998000000003E-2</v>
      </c>
      <c r="AB1563">
        <v>1</v>
      </c>
      <c r="AC1563">
        <v>0</v>
      </c>
      <c r="AD1563">
        <v>5</v>
      </c>
      <c r="AE1563">
        <v>1</v>
      </c>
      <c r="AF1563">
        <v>1</v>
      </c>
      <c r="AG1563">
        <v>20</v>
      </c>
      <c r="BP1563" s="60">
        <v>38718</v>
      </c>
      <c r="BQ1563">
        <v>13069362</v>
      </c>
      <c r="BR1563">
        <v>14018540</v>
      </c>
      <c r="BS1563">
        <v>0.93199997999999995</v>
      </c>
      <c r="BT1563">
        <v>949178</v>
      </c>
      <c r="BV1563">
        <v>3165504</v>
      </c>
      <c r="BW1563">
        <v>406795</v>
      </c>
      <c r="BX1563">
        <v>1</v>
      </c>
      <c r="BY1563">
        <v>0</v>
      </c>
      <c r="BZ1563">
        <v>0</v>
      </c>
      <c r="CA1563">
        <v>0</v>
      </c>
      <c r="CC1563">
        <v>8.9599997000000001E-2</v>
      </c>
      <c r="CE1563">
        <v>0.1603</v>
      </c>
      <c r="CG1563">
        <v>6.4699999999999994E-2</v>
      </c>
      <c r="CJ1563">
        <v>9.0400003000000007E-2</v>
      </c>
      <c r="CS1563">
        <v>0</v>
      </c>
      <c r="CT1563">
        <v>0</v>
      </c>
      <c r="CU1563">
        <v>0</v>
      </c>
      <c r="CV1563">
        <v>0.53920000999999995</v>
      </c>
      <c r="CW1563">
        <v>0.34220001</v>
      </c>
      <c r="CX1563">
        <v>0.19700001</v>
      </c>
      <c r="CY1563">
        <v>0.23089999999999999</v>
      </c>
      <c r="CZ1563">
        <v>0.18410000000000001</v>
      </c>
      <c r="DA1563">
        <v>4.6399998999999997E-2</v>
      </c>
      <c r="DB1563">
        <v>0.12609999999999999</v>
      </c>
      <c r="DC1563">
        <v>7.1000002000000006E-2</v>
      </c>
      <c r="DD1563">
        <v>3.2800000000000003E-2</v>
      </c>
      <c r="DE1563">
        <v>0</v>
      </c>
      <c r="DF1563">
        <v>2007</v>
      </c>
      <c r="DG1563">
        <v>0.12770000000000001</v>
      </c>
      <c r="DH1563">
        <v>3.5999999999999999E-3</v>
      </c>
      <c r="DI1563">
        <v>0.1241</v>
      </c>
      <c r="DJ1563">
        <v>0.12850876</v>
      </c>
      <c r="DK1563">
        <v>0.13210875999999999</v>
      </c>
      <c r="DR1563">
        <v>0</v>
      </c>
      <c r="DS1563">
        <v>0</v>
      </c>
      <c r="DT1563">
        <v>0</v>
      </c>
      <c r="DU1563">
        <v>1</v>
      </c>
      <c r="DV1563">
        <v>85637</v>
      </c>
      <c r="DW1563">
        <v>3165504</v>
      </c>
      <c r="DZ1563">
        <v>37.632998999999998</v>
      </c>
      <c r="EA1563">
        <v>26028</v>
      </c>
      <c r="EC1563">
        <v>25710</v>
      </c>
      <c r="ED1563">
        <v>469695</v>
      </c>
      <c r="EF1563">
        <v>17.731000999999999</v>
      </c>
      <c r="EG1563">
        <v>25710</v>
      </c>
      <c r="ES1563">
        <v>0</v>
      </c>
      <c r="EV1563">
        <v>137375</v>
      </c>
      <c r="EW1563">
        <v>0</v>
      </c>
      <c r="EX1563">
        <v>0</v>
      </c>
      <c r="FP1563">
        <v>19817</v>
      </c>
      <c r="FQ1563">
        <v>406795</v>
      </c>
      <c r="FW1563">
        <v>426612</v>
      </c>
      <c r="FX1563">
        <v>867967</v>
      </c>
      <c r="GB1563">
        <v>354021</v>
      </c>
      <c r="GL1563">
        <v>-36893</v>
      </c>
      <c r="GQ1563">
        <v>1611707</v>
      </c>
      <c r="GR1563">
        <v>-469695</v>
      </c>
      <c r="GS1563">
        <v>-397759</v>
      </c>
      <c r="GX1563">
        <v>-71936</v>
      </c>
      <c r="HA1563">
        <v>-3189</v>
      </c>
      <c r="HB1563">
        <v>-7557</v>
      </c>
      <c r="HD1563">
        <v>-24957</v>
      </c>
      <c r="HE1563">
        <v>-505398</v>
      </c>
      <c r="HG1563">
        <v>13892439</v>
      </c>
    </row>
    <row r="1564" spans="1:215" x14ac:dyDescent="0.25">
      <c r="A1564">
        <v>112</v>
      </c>
      <c r="B1564" t="s">
        <v>1275</v>
      </c>
      <c r="C1564">
        <v>2006</v>
      </c>
      <c r="D1564">
        <v>1</v>
      </c>
      <c r="E1564" t="s">
        <v>1276</v>
      </c>
      <c r="F1564">
        <v>1963</v>
      </c>
      <c r="G1564">
        <v>0</v>
      </c>
      <c r="I1564">
        <v>0</v>
      </c>
      <c r="J1564" t="s">
        <v>1277</v>
      </c>
      <c r="K1564" t="s">
        <v>1278</v>
      </c>
      <c r="L1564" t="s">
        <v>1278</v>
      </c>
      <c r="M1564">
        <v>1</v>
      </c>
      <c r="N1564" t="s">
        <v>615</v>
      </c>
      <c r="O1564">
        <v>1</v>
      </c>
      <c r="P1564" t="s">
        <v>616</v>
      </c>
      <c r="Q1564" t="s">
        <v>626</v>
      </c>
      <c r="R1564">
        <v>2</v>
      </c>
      <c r="S1564">
        <v>1</v>
      </c>
      <c r="T1564" s="60">
        <v>39082</v>
      </c>
      <c r="U1564" s="60">
        <v>39083</v>
      </c>
      <c r="V1564" s="60">
        <v>39083</v>
      </c>
      <c r="W1564" t="s">
        <v>201</v>
      </c>
      <c r="X1564" t="s">
        <v>1279</v>
      </c>
      <c r="Y1564" t="s">
        <v>619</v>
      </c>
      <c r="Z1564">
        <v>2.9999998999999999E-2</v>
      </c>
      <c r="AA1564">
        <v>7.9999998000000003E-2</v>
      </c>
      <c r="AB1564">
        <v>1</v>
      </c>
      <c r="AC1564">
        <v>0</v>
      </c>
      <c r="AD1564">
        <v>5</v>
      </c>
      <c r="AE1564">
        <v>1</v>
      </c>
      <c r="AF1564">
        <v>1</v>
      </c>
      <c r="AG1564">
        <v>20</v>
      </c>
      <c r="BP1564" s="60">
        <v>39083</v>
      </c>
      <c r="BQ1564">
        <v>14446928</v>
      </c>
      <c r="BR1564">
        <v>15084061</v>
      </c>
      <c r="BS1564">
        <v>0.95799999999999996</v>
      </c>
      <c r="BT1564">
        <v>637133</v>
      </c>
      <c r="BV1564">
        <v>3326392</v>
      </c>
      <c r="BW1564">
        <v>440421</v>
      </c>
      <c r="BX1564">
        <v>1</v>
      </c>
      <c r="BY1564">
        <v>0</v>
      </c>
      <c r="BZ1564">
        <v>0</v>
      </c>
      <c r="CA1564">
        <v>0</v>
      </c>
      <c r="CC1564">
        <v>0.14770000999999999</v>
      </c>
      <c r="CE1564">
        <v>0.1265</v>
      </c>
      <c r="CG1564">
        <v>0.107</v>
      </c>
      <c r="CJ1564">
        <v>9.0700001000000002E-2</v>
      </c>
      <c r="CS1564">
        <v>0</v>
      </c>
      <c r="CT1564">
        <v>0</v>
      </c>
      <c r="CU1564">
        <v>0</v>
      </c>
      <c r="CV1564">
        <v>0.44849998000000002</v>
      </c>
      <c r="CW1564">
        <v>0.29339999</v>
      </c>
      <c r="CX1564">
        <v>0.15509999999999999</v>
      </c>
      <c r="CY1564">
        <v>0.20880002</v>
      </c>
      <c r="CZ1564">
        <v>0.16549999000000001</v>
      </c>
      <c r="DA1564">
        <v>4.3000001000000003E-2</v>
      </c>
      <c r="DB1564">
        <v>0.15229999999999999</v>
      </c>
      <c r="DC1564">
        <v>9.8900004999999999E-2</v>
      </c>
      <c r="DD1564">
        <v>9.1499998999999999E-2</v>
      </c>
      <c r="DE1564">
        <v>0</v>
      </c>
      <c r="DF1564">
        <v>2008</v>
      </c>
      <c r="DG1564">
        <v>0.1303</v>
      </c>
      <c r="DH1564">
        <v>3.5999999999999999E-3</v>
      </c>
      <c r="DI1564">
        <v>0.12670000000000001</v>
      </c>
      <c r="DJ1564">
        <v>0.13240202000000001</v>
      </c>
      <c r="DK1564">
        <v>0.13600202</v>
      </c>
      <c r="DR1564">
        <v>0</v>
      </c>
      <c r="DS1564">
        <v>0</v>
      </c>
      <c r="DT1564">
        <v>0</v>
      </c>
      <c r="DU1564">
        <v>1</v>
      </c>
      <c r="DV1564">
        <v>87219</v>
      </c>
      <c r="DW1564">
        <v>3326392</v>
      </c>
      <c r="DZ1564">
        <v>37.785998999999997</v>
      </c>
      <c r="EA1564">
        <v>27273</v>
      </c>
      <c r="EC1564">
        <v>28154</v>
      </c>
      <c r="ED1564">
        <v>533248</v>
      </c>
      <c r="EF1564">
        <v>18.386998999999999</v>
      </c>
      <c r="EG1564">
        <v>28154</v>
      </c>
      <c r="ES1564">
        <v>0</v>
      </c>
      <c r="EV1564">
        <v>142646</v>
      </c>
      <c r="EW1564">
        <v>0</v>
      </c>
      <c r="EX1564">
        <v>0</v>
      </c>
      <c r="FB1564">
        <v>6285758</v>
      </c>
      <c r="FP1564">
        <v>22646</v>
      </c>
      <c r="FQ1564">
        <v>440421</v>
      </c>
      <c r="FW1564">
        <v>463067</v>
      </c>
      <c r="FX1564">
        <v>1616573</v>
      </c>
      <c r="GB1564">
        <v>428782</v>
      </c>
      <c r="GL1564">
        <v>-44441</v>
      </c>
      <c r="GM1564">
        <v>5824</v>
      </c>
      <c r="GP1564">
        <v>112</v>
      </c>
      <c r="GQ1564">
        <v>2469917</v>
      </c>
      <c r="GR1564">
        <v>-533248</v>
      </c>
      <c r="GS1564">
        <v>-450659</v>
      </c>
      <c r="GX1564">
        <v>-82589</v>
      </c>
      <c r="HA1564">
        <v>-2763</v>
      </c>
      <c r="HB1564">
        <v>-7862</v>
      </c>
      <c r="HE1564">
        <v>-543873</v>
      </c>
      <c r="HG1564">
        <v>15818483</v>
      </c>
    </row>
    <row r="1565" spans="1:215" x14ac:dyDescent="0.25">
      <c r="A1565">
        <v>112</v>
      </c>
      <c r="B1565" t="s">
        <v>1275</v>
      </c>
      <c r="C1565">
        <v>2007</v>
      </c>
      <c r="D1565">
        <v>1</v>
      </c>
      <c r="E1565" t="s">
        <v>1276</v>
      </c>
      <c r="F1565">
        <v>1963</v>
      </c>
      <c r="G1565">
        <v>0</v>
      </c>
      <c r="I1565">
        <v>0</v>
      </c>
      <c r="J1565" t="s">
        <v>1277</v>
      </c>
      <c r="K1565" t="s">
        <v>1278</v>
      </c>
      <c r="L1565" t="s">
        <v>1278</v>
      </c>
      <c r="M1565">
        <v>1</v>
      </c>
      <c r="N1565" t="s">
        <v>615</v>
      </c>
      <c r="O1565">
        <v>1</v>
      </c>
      <c r="P1565" t="s">
        <v>616</v>
      </c>
      <c r="Q1565" t="s">
        <v>626</v>
      </c>
      <c r="R1565">
        <v>2</v>
      </c>
      <c r="S1565">
        <v>1</v>
      </c>
      <c r="T1565" s="60">
        <v>39447</v>
      </c>
      <c r="U1565" s="60">
        <v>39448</v>
      </c>
      <c r="V1565" s="60">
        <v>39448</v>
      </c>
      <c r="W1565" t="s">
        <v>201</v>
      </c>
      <c r="X1565" t="s">
        <v>1279</v>
      </c>
      <c r="Y1565" t="s">
        <v>619</v>
      </c>
      <c r="Z1565">
        <v>2.9999998999999999E-2</v>
      </c>
      <c r="AA1565">
        <v>7.7500000999999999E-2</v>
      </c>
      <c r="AB1565">
        <v>1</v>
      </c>
      <c r="AC1565">
        <v>0</v>
      </c>
      <c r="AD1565">
        <v>5</v>
      </c>
      <c r="AE1565">
        <v>1</v>
      </c>
      <c r="AF1565">
        <v>1</v>
      </c>
      <c r="AG1565">
        <v>20</v>
      </c>
      <c r="BP1565" s="60">
        <v>39448</v>
      </c>
      <c r="BQ1565">
        <v>16199077</v>
      </c>
      <c r="BR1565">
        <v>17025184</v>
      </c>
      <c r="BS1565">
        <v>0.95099997999999997</v>
      </c>
      <c r="BT1565">
        <v>826108</v>
      </c>
      <c r="BV1565">
        <v>3582495</v>
      </c>
      <c r="BW1565">
        <v>487803</v>
      </c>
      <c r="BX1565">
        <v>1</v>
      </c>
      <c r="BY1565">
        <v>0</v>
      </c>
      <c r="BZ1565">
        <v>0</v>
      </c>
      <c r="CA1565">
        <v>0</v>
      </c>
      <c r="CC1565">
        <v>7.1500003000000006E-2</v>
      </c>
      <c r="CE1565">
        <v>0.1041</v>
      </c>
      <c r="CG1565">
        <v>0.14050001000000001</v>
      </c>
      <c r="CJ1565">
        <v>8.2200006000000006E-2</v>
      </c>
      <c r="CS1565">
        <v>0</v>
      </c>
      <c r="CT1565">
        <v>0</v>
      </c>
      <c r="CU1565">
        <v>0</v>
      </c>
      <c r="CV1565">
        <v>0.39099996999999997</v>
      </c>
      <c r="CW1565">
        <v>0.25999999000000001</v>
      </c>
      <c r="CX1565">
        <v>0.13100000000000001</v>
      </c>
      <c r="CY1565">
        <v>0.23350000000000001</v>
      </c>
      <c r="CZ1565">
        <v>0.20829998999999999</v>
      </c>
      <c r="DA1565">
        <v>2.4900001000000001E-2</v>
      </c>
      <c r="DB1565">
        <v>0.16420001000000001</v>
      </c>
      <c r="DC1565">
        <v>6.5899998000000001E-2</v>
      </c>
      <c r="DD1565">
        <v>0.1454</v>
      </c>
      <c r="DE1565">
        <v>0</v>
      </c>
      <c r="DF1565">
        <v>2009</v>
      </c>
      <c r="DG1565">
        <v>0.13220000000000001</v>
      </c>
      <c r="DH1565">
        <v>8.6E-3</v>
      </c>
      <c r="DI1565">
        <v>0.1236</v>
      </c>
      <c r="DJ1565">
        <v>0.13616291999999999</v>
      </c>
      <c r="DK1565">
        <v>0.14476291999999999</v>
      </c>
      <c r="DR1565">
        <v>0</v>
      </c>
      <c r="DS1565">
        <v>0</v>
      </c>
      <c r="DT1565">
        <v>0</v>
      </c>
      <c r="DU1565">
        <v>1</v>
      </c>
      <c r="DV1565">
        <v>89605</v>
      </c>
      <c r="DW1565">
        <v>3582495</v>
      </c>
      <c r="DZ1565">
        <v>39.584000000000003</v>
      </c>
      <c r="EA1565">
        <v>28996</v>
      </c>
      <c r="EC1565">
        <v>29965</v>
      </c>
      <c r="ED1565">
        <v>609526</v>
      </c>
      <c r="EF1565">
        <v>19.138000000000002</v>
      </c>
      <c r="EG1565">
        <v>29965</v>
      </c>
      <c r="ES1565">
        <v>0</v>
      </c>
      <c r="EV1565">
        <v>148566</v>
      </c>
      <c r="EW1565">
        <v>0</v>
      </c>
      <c r="EX1565">
        <v>0</v>
      </c>
      <c r="FB1565">
        <v>7196045</v>
      </c>
      <c r="FI1565">
        <v>16564574</v>
      </c>
      <c r="FP1565">
        <v>18245</v>
      </c>
      <c r="FQ1565">
        <v>487803</v>
      </c>
      <c r="FW1565">
        <v>506048</v>
      </c>
      <c r="FX1565">
        <v>597225</v>
      </c>
      <c r="GB1565">
        <v>487799</v>
      </c>
      <c r="GL1565">
        <v>-51383</v>
      </c>
      <c r="GM1565">
        <v>7773</v>
      </c>
      <c r="GP1565">
        <v>7173</v>
      </c>
      <c r="GQ1565">
        <v>1554635</v>
      </c>
      <c r="GR1565">
        <v>-609526</v>
      </c>
      <c r="GS1565">
        <v>-513917</v>
      </c>
      <c r="GX1565">
        <v>-95609</v>
      </c>
      <c r="HA1565">
        <v>-3443</v>
      </c>
      <c r="HB1565">
        <v>-8345</v>
      </c>
      <c r="HE1565">
        <v>-621314</v>
      </c>
      <c r="HG1565">
        <v>16751804</v>
      </c>
    </row>
    <row r="1566" spans="1:215" x14ac:dyDescent="0.25">
      <c r="A1566">
        <v>112</v>
      </c>
      <c r="B1566" t="s">
        <v>1275</v>
      </c>
      <c r="C1566">
        <v>2008</v>
      </c>
      <c r="D1566">
        <v>1</v>
      </c>
      <c r="E1566" t="s">
        <v>1276</v>
      </c>
      <c r="F1566">
        <v>1963</v>
      </c>
      <c r="G1566">
        <v>0</v>
      </c>
      <c r="I1566">
        <v>0</v>
      </c>
      <c r="J1566" t="s">
        <v>1277</v>
      </c>
      <c r="K1566" t="s">
        <v>1278</v>
      </c>
      <c r="L1566" t="s">
        <v>1278</v>
      </c>
      <c r="M1566">
        <v>1</v>
      </c>
      <c r="N1566" t="s">
        <v>615</v>
      </c>
      <c r="O1566">
        <v>1</v>
      </c>
      <c r="P1566" t="s">
        <v>616</v>
      </c>
      <c r="Q1566" t="s">
        <v>626</v>
      </c>
      <c r="R1566">
        <v>2</v>
      </c>
      <c r="S1566">
        <v>1</v>
      </c>
      <c r="T1566" s="60">
        <v>39813</v>
      </c>
      <c r="U1566" s="60">
        <v>39814</v>
      </c>
      <c r="V1566" s="60">
        <v>39814</v>
      </c>
      <c r="W1566" t="s">
        <v>201</v>
      </c>
      <c r="X1566" t="s">
        <v>1279</v>
      </c>
      <c r="Y1566" t="s">
        <v>627</v>
      </c>
      <c r="Z1566">
        <v>2.9999998999999999E-2</v>
      </c>
      <c r="AA1566">
        <v>7.7500000999999999E-2</v>
      </c>
      <c r="AB1566">
        <v>1</v>
      </c>
      <c r="AC1566">
        <v>0</v>
      </c>
      <c r="AD1566">
        <v>5</v>
      </c>
      <c r="AE1566">
        <v>1</v>
      </c>
      <c r="AF1566">
        <v>3</v>
      </c>
      <c r="AG1566">
        <v>25</v>
      </c>
      <c r="BP1566" s="60">
        <v>39814</v>
      </c>
      <c r="BQ1566">
        <v>15839461</v>
      </c>
      <c r="BR1566">
        <v>18306590</v>
      </c>
      <c r="BS1566">
        <v>0.86500001000000004</v>
      </c>
      <c r="BT1566">
        <v>2467129</v>
      </c>
      <c r="BV1566">
        <v>3871636</v>
      </c>
      <c r="BW1566">
        <v>522733</v>
      </c>
      <c r="BX1566">
        <v>1</v>
      </c>
      <c r="BY1566">
        <v>0</v>
      </c>
      <c r="BZ1566">
        <v>0</v>
      </c>
      <c r="CA1566">
        <v>0</v>
      </c>
      <c r="CC1566">
        <v>-0.22299999000000001</v>
      </c>
      <c r="CE1566">
        <v>-1.47E-2</v>
      </c>
      <c r="CG1566">
        <v>3.5599999E-2</v>
      </c>
      <c r="CJ1566">
        <v>4.5700002000000003E-2</v>
      </c>
      <c r="CS1566">
        <v>0</v>
      </c>
      <c r="CT1566">
        <v>0</v>
      </c>
      <c r="CU1566">
        <v>0</v>
      </c>
      <c r="CV1566">
        <v>0.29149999999999998</v>
      </c>
      <c r="CW1566">
        <v>0.18479999999999999</v>
      </c>
      <c r="CX1566">
        <v>0.1067</v>
      </c>
      <c r="CY1566">
        <v>0.26100001</v>
      </c>
      <c r="CZ1566">
        <v>0.2243</v>
      </c>
      <c r="DA1566">
        <v>3.6299999999999999E-2</v>
      </c>
      <c r="DB1566">
        <v>0.1867</v>
      </c>
      <c r="DC1566">
        <v>5.9299998E-2</v>
      </c>
      <c r="DD1566">
        <v>0.20150000000000001</v>
      </c>
      <c r="DE1566">
        <v>0</v>
      </c>
      <c r="DF1566">
        <v>2010</v>
      </c>
      <c r="DG1566">
        <v>0.12379999999999999</v>
      </c>
      <c r="DH1566">
        <v>3.3E-3</v>
      </c>
      <c r="DI1566">
        <v>0.1205</v>
      </c>
      <c r="DJ1566">
        <v>0.13501605</v>
      </c>
      <c r="DK1566">
        <v>0.13831605</v>
      </c>
      <c r="DR1566">
        <v>0</v>
      </c>
      <c r="DS1566">
        <v>0</v>
      </c>
      <c r="DT1566">
        <v>0</v>
      </c>
      <c r="DU1566">
        <v>1</v>
      </c>
      <c r="DV1566">
        <v>93576</v>
      </c>
      <c r="DW1566">
        <v>3871636</v>
      </c>
      <c r="DZ1566">
        <v>40.530997999999997</v>
      </c>
      <c r="EA1566">
        <v>30360</v>
      </c>
      <c r="EC1566">
        <v>31731</v>
      </c>
      <c r="ED1566">
        <v>659792</v>
      </c>
      <c r="EF1566">
        <v>19.615998999999999</v>
      </c>
      <c r="EG1566">
        <v>31731</v>
      </c>
      <c r="ES1566">
        <v>0</v>
      </c>
      <c r="EV1566">
        <v>155667</v>
      </c>
      <c r="EW1566">
        <v>0</v>
      </c>
      <c r="EX1566">
        <v>0</v>
      </c>
      <c r="FB1566">
        <v>7671008</v>
      </c>
      <c r="FI1566">
        <v>12533979</v>
      </c>
      <c r="FP1566">
        <v>14110</v>
      </c>
      <c r="FQ1566">
        <v>522733</v>
      </c>
      <c r="FW1566">
        <v>536843</v>
      </c>
      <c r="FX1566">
        <v>-4245074</v>
      </c>
      <c r="GB1566">
        <v>382637</v>
      </c>
      <c r="GL1566">
        <v>-38070</v>
      </c>
      <c r="GM1566">
        <v>11883</v>
      </c>
      <c r="GQ1566">
        <v>-3351781</v>
      </c>
      <c r="GR1566">
        <v>-659792</v>
      </c>
      <c r="GS1566">
        <v>-551391</v>
      </c>
      <c r="GX1566">
        <v>-108401</v>
      </c>
      <c r="HA1566">
        <v>-2514</v>
      </c>
      <c r="HB1566">
        <v>-8809</v>
      </c>
      <c r="HD1566">
        <v>-14537</v>
      </c>
      <c r="HE1566">
        <v>-685652</v>
      </c>
      <c r="HG1566">
        <v>12714371</v>
      </c>
    </row>
    <row r="1567" spans="1:215" x14ac:dyDescent="0.25">
      <c r="A1567">
        <v>112</v>
      </c>
      <c r="B1567" t="s">
        <v>1275</v>
      </c>
      <c r="C1567">
        <v>2009</v>
      </c>
      <c r="D1567">
        <v>1</v>
      </c>
      <c r="E1567" t="s">
        <v>1276</v>
      </c>
      <c r="F1567">
        <v>1963</v>
      </c>
      <c r="G1567">
        <v>0</v>
      </c>
      <c r="I1567">
        <v>0</v>
      </c>
      <c r="J1567" t="s">
        <v>1277</v>
      </c>
      <c r="K1567" t="s">
        <v>1278</v>
      </c>
      <c r="L1567" t="s">
        <v>1278</v>
      </c>
      <c r="M1567">
        <v>1</v>
      </c>
      <c r="N1567" t="s">
        <v>615</v>
      </c>
      <c r="O1567">
        <v>1</v>
      </c>
      <c r="P1567" t="s">
        <v>616</v>
      </c>
      <c r="Q1567" t="s">
        <v>626</v>
      </c>
      <c r="R1567">
        <v>2</v>
      </c>
      <c r="S1567">
        <v>1</v>
      </c>
      <c r="T1567" s="60">
        <v>40178</v>
      </c>
      <c r="U1567" s="60">
        <v>40179</v>
      </c>
      <c r="V1567" s="60">
        <v>40179</v>
      </c>
      <c r="W1567" t="s">
        <v>201</v>
      </c>
      <c r="X1567" t="s">
        <v>1279</v>
      </c>
      <c r="Y1567" t="s">
        <v>627</v>
      </c>
      <c r="Z1567">
        <v>2.9999998999999999E-2</v>
      </c>
      <c r="AA1567">
        <v>7.7500000999999999E-2</v>
      </c>
      <c r="AB1567">
        <v>1</v>
      </c>
      <c r="AC1567">
        <v>0</v>
      </c>
      <c r="AD1567">
        <v>5</v>
      </c>
      <c r="AE1567">
        <v>1</v>
      </c>
      <c r="AF1567">
        <v>3</v>
      </c>
      <c r="AG1567">
        <v>24</v>
      </c>
      <c r="BP1567" s="60">
        <v>40179</v>
      </c>
      <c r="BQ1567">
        <v>16619831</v>
      </c>
      <c r="BR1567">
        <v>19384504</v>
      </c>
      <c r="BS1567">
        <v>0.85699999000000004</v>
      </c>
      <c r="BT1567">
        <v>2764672</v>
      </c>
      <c r="BV1567">
        <v>3955040</v>
      </c>
      <c r="BW1567">
        <v>535298</v>
      </c>
      <c r="BX1567">
        <v>1</v>
      </c>
      <c r="BY1567">
        <v>0</v>
      </c>
      <c r="BZ1567">
        <v>0</v>
      </c>
      <c r="CA1567">
        <v>0</v>
      </c>
      <c r="CC1567">
        <v>0.1288</v>
      </c>
      <c r="CE1567">
        <v>-1.9800000000000002E-2</v>
      </c>
      <c r="CG1567">
        <v>3.4099999999999998E-2</v>
      </c>
      <c r="CJ1567">
        <v>4.2399999000000001E-2</v>
      </c>
      <c r="CS1567">
        <v>0</v>
      </c>
      <c r="CT1567">
        <v>0</v>
      </c>
      <c r="CU1567">
        <v>0</v>
      </c>
      <c r="CV1567">
        <v>0.37279999000000003</v>
      </c>
      <c r="CW1567">
        <v>0.23469999</v>
      </c>
      <c r="CX1567">
        <v>0.1381</v>
      </c>
      <c r="CY1567">
        <v>0.23760000000000001</v>
      </c>
      <c r="CZ1567">
        <v>0.19620001000000001</v>
      </c>
      <c r="DA1567">
        <v>4.1100003000000003E-2</v>
      </c>
      <c r="DB1567">
        <v>0.1469</v>
      </c>
      <c r="DC1567">
        <v>4.2199999000000002E-2</v>
      </c>
      <c r="DD1567">
        <v>0.20050000000000001</v>
      </c>
      <c r="DE1567">
        <v>0</v>
      </c>
      <c r="DF1567">
        <v>2011</v>
      </c>
      <c r="DG1567">
        <v>0.12759999999999999</v>
      </c>
      <c r="DH1567">
        <v>3.8999999999999998E-3</v>
      </c>
      <c r="DI1567">
        <v>0.1237</v>
      </c>
      <c r="DJ1567">
        <v>0.13534578999999999</v>
      </c>
      <c r="DK1567">
        <v>0.13924579000000001</v>
      </c>
      <c r="DR1567">
        <v>0</v>
      </c>
      <c r="DS1567">
        <v>0</v>
      </c>
      <c r="DT1567">
        <v>0</v>
      </c>
      <c r="DU1567">
        <v>1</v>
      </c>
      <c r="DV1567">
        <v>92766</v>
      </c>
      <c r="DW1567">
        <v>3955040</v>
      </c>
      <c r="DZ1567">
        <v>41.945</v>
      </c>
      <c r="EA1567">
        <v>31030</v>
      </c>
      <c r="EC1567">
        <v>33901</v>
      </c>
      <c r="ED1567">
        <v>723053</v>
      </c>
      <c r="EF1567">
        <v>20.039000000000001</v>
      </c>
      <c r="EG1567">
        <v>33901</v>
      </c>
      <c r="ES1567">
        <v>0</v>
      </c>
      <c r="EV1567">
        <v>157697</v>
      </c>
      <c r="EW1567">
        <v>0</v>
      </c>
      <c r="EX1567">
        <v>0</v>
      </c>
      <c r="FB1567">
        <v>8347578</v>
      </c>
      <c r="FI1567">
        <v>13992989</v>
      </c>
      <c r="FP1567">
        <v>14109</v>
      </c>
      <c r="FQ1567">
        <v>535298</v>
      </c>
      <c r="FW1567">
        <v>549407</v>
      </c>
      <c r="FX1567">
        <v>1329083</v>
      </c>
      <c r="GB1567">
        <v>366491</v>
      </c>
      <c r="GL1567">
        <v>-33814</v>
      </c>
      <c r="GM1567">
        <v>5718</v>
      </c>
      <c r="GQ1567">
        <v>2216885</v>
      </c>
      <c r="GR1567">
        <v>-723052</v>
      </c>
      <c r="GS1567">
        <v>-599456</v>
      </c>
      <c r="GX1567">
        <v>-123596</v>
      </c>
      <c r="HA1567">
        <v>-2882</v>
      </c>
      <c r="HB1567">
        <v>-8340</v>
      </c>
      <c r="HD1567">
        <v>-44420</v>
      </c>
      <c r="HE1567">
        <v>-778694</v>
      </c>
      <c r="HG1567">
        <v>14152562</v>
      </c>
    </row>
    <row r="1568" spans="1:215" x14ac:dyDescent="0.25">
      <c r="A1568">
        <v>112</v>
      </c>
      <c r="B1568" t="s">
        <v>1275</v>
      </c>
      <c r="C1568">
        <v>2010</v>
      </c>
      <c r="D1568">
        <v>1</v>
      </c>
      <c r="E1568" t="s">
        <v>1276</v>
      </c>
      <c r="F1568">
        <v>1963</v>
      </c>
      <c r="G1568">
        <v>0</v>
      </c>
      <c r="I1568">
        <v>0</v>
      </c>
      <c r="J1568" t="s">
        <v>1277</v>
      </c>
      <c r="K1568" t="s">
        <v>1278</v>
      </c>
      <c r="L1568" t="s">
        <v>1278</v>
      </c>
      <c r="M1568">
        <v>1</v>
      </c>
      <c r="N1568" t="s">
        <v>615</v>
      </c>
      <c r="O1568">
        <v>1</v>
      </c>
      <c r="P1568" t="s">
        <v>616</v>
      </c>
      <c r="Q1568" t="s">
        <v>626</v>
      </c>
      <c r="R1568">
        <v>2</v>
      </c>
      <c r="S1568">
        <v>1</v>
      </c>
      <c r="T1568" s="60">
        <v>40543</v>
      </c>
      <c r="U1568" s="60">
        <v>40544</v>
      </c>
      <c r="V1568" s="60">
        <v>40544</v>
      </c>
      <c r="W1568" t="s">
        <v>201</v>
      </c>
      <c r="X1568" t="s">
        <v>1279</v>
      </c>
      <c r="Y1568" t="s">
        <v>627</v>
      </c>
      <c r="Z1568">
        <v>2.75E-2</v>
      </c>
      <c r="AA1568">
        <v>7.5000002999999996E-2</v>
      </c>
      <c r="AB1568">
        <v>1</v>
      </c>
      <c r="AC1568">
        <v>0</v>
      </c>
      <c r="AD1568">
        <v>5</v>
      </c>
      <c r="AE1568">
        <v>1</v>
      </c>
      <c r="AF1568">
        <v>3</v>
      </c>
      <c r="AG1568">
        <v>23</v>
      </c>
      <c r="BP1568" s="60">
        <v>40544</v>
      </c>
      <c r="BQ1568">
        <v>16663090</v>
      </c>
      <c r="BR1568">
        <v>19876212</v>
      </c>
      <c r="BS1568">
        <v>0.83800006000000005</v>
      </c>
      <c r="BT1568">
        <v>3213122</v>
      </c>
      <c r="BV1568">
        <v>3842855</v>
      </c>
      <c r="BW1568">
        <v>564154</v>
      </c>
      <c r="BX1568">
        <v>1</v>
      </c>
      <c r="BY1568">
        <v>0</v>
      </c>
      <c r="BZ1568">
        <v>0</v>
      </c>
      <c r="CA1568">
        <v>0</v>
      </c>
      <c r="CC1568">
        <v>0.13730000000000001</v>
      </c>
      <c r="CE1568">
        <v>-1.4E-3</v>
      </c>
      <c r="CG1568">
        <v>4.1599999999999998E-2</v>
      </c>
      <c r="CJ1568">
        <v>5.3499999999999999E-2</v>
      </c>
      <c r="CS1568">
        <v>0</v>
      </c>
      <c r="CT1568">
        <v>0</v>
      </c>
      <c r="CU1568">
        <v>0</v>
      </c>
      <c r="CV1568">
        <v>0.35830002999999999</v>
      </c>
      <c r="CW1568">
        <v>0.22659999</v>
      </c>
      <c r="CX1568">
        <v>0.13169998999999999</v>
      </c>
      <c r="CY1568">
        <v>0.21030001000000001</v>
      </c>
      <c r="CZ1568">
        <v>0.16790000999999999</v>
      </c>
      <c r="DA1568">
        <v>4.2100000999999998E-2</v>
      </c>
      <c r="DB1568">
        <v>0.14399998999999999</v>
      </c>
      <c r="DC1568">
        <v>5.0300002000000003E-2</v>
      </c>
      <c r="DD1568">
        <v>0.23709999000000001</v>
      </c>
      <c r="DE1568">
        <v>0</v>
      </c>
      <c r="DF1568">
        <v>2012</v>
      </c>
      <c r="DG1568">
        <v>0.12890347999999999</v>
      </c>
      <c r="DH1568">
        <v>8.724763E-3</v>
      </c>
      <c r="DI1568">
        <v>0.12017872</v>
      </c>
      <c r="DJ1568">
        <v>0.17829594000000001</v>
      </c>
      <c r="DK1568">
        <v>0.18702070000000001</v>
      </c>
      <c r="DR1568">
        <v>1</v>
      </c>
      <c r="DS1568">
        <v>1</v>
      </c>
      <c r="DT1568">
        <v>0</v>
      </c>
      <c r="DU1568">
        <v>0</v>
      </c>
      <c r="DV1568">
        <v>92392</v>
      </c>
      <c r="DW1568">
        <v>3888179</v>
      </c>
      <c r="DZ1568">
        <v>41.853999999999999</v>
      </c>
      <c r="EA1568">
        <v>31834</v>
      </c>
      <c r="EC1568">
        <v>36139</v>
      </c>
      <c r="ED1568">
        <v>793804</v>
      </c>
      <c r="EF1568">
        <v>20.431999000000001</v>
      </c>
      <c r="EG1568">
        <v>36139</v>
      </c>
      <c r="ES1568">
        <v>0</v>
      </c>
      <c r="EV1568">
        <v>160365</v>
      </c>
      <c r="EW1568">
        <v>0</v>
      </c>
      <c r="EX1568">
        <v>0</v>
      </c>
      <c r="FB1568">
        <v>8958451</v>
      </c>
      <c r="FI1568">
        <v>15585991</v>
      </c>
      <c r="FP1568">
        <v>33528</v>
      </c>
      <c r="FQ1568">
        <v>564154</v>
      </c>
      <c r="FV1568">
        <v>0</v>
      </c>
      <c r="FW1568">
        <v>597682</v>
      </c>
      <c r="FX1568">
        <v>1538942</v>
      </c>
      <c r="GB1568">
        <v>358338</v>
      </c>
      <c r="GL1568">
        <v>-39296</v>
      </c>
      <c r="GM1568">
        <v>2992</v>
      </c>
      <c r="GQ1568">
        <v>2458658</v>
      </c>
      <c r="GR1568">
        <v>-793804</v>
      </c>
      <c r="GS1568">
        <v>-661718</v>
      </c>
      <c r="GX1568">
        <v>-132086</v>
      </c>
      <c r="HA1568">
        <v>-3620</v>
      </c>
      <c r="HB1568">
        <v>-8389</v>
      </c>
      <c r="HD1568">
        <v>-3202</v>
      </c>
      <c r="HE1568">
        <v>-809015</v>
      </c>
      <c r="HG1568">
        <v>15802205</v>
      </c>
    </row>
    <row r="1569" spans="1:215" x14ac:dyDescent="0.25">
      <c r="A1569">
        <v>112</v>
      </c>
      <c r="B1569" t="s">
        <v>1275</v>
      </c>
      <c r="C1569">
        <v>2011</v>
      </c>
      <c r="D1569">
        <v>1</v>
      </c>
      <c r="E1569" t="s">
        <v>1276</v>
      </c>
      <c r="F1569">
        <v>1963</v>
      </c>
      <c r="G1569">
        <v>0</v>
      </c>
      <c r="I1569">
        <v>0</v>
      </c>
      <c r="J1569" t="s">
        <v>1277</v>
      </c>
      <c r="K1569" t="s">
        <v>1278</v>
      </c>
      <c r="L1569" t="s">
        <v>1278</v>
      </c>
      <c r="M1569">
        <v>1</v>
      </c>
      <c r="N1569" t="s">
        <v>615</v>
      </c>
      <c r="O1569">
        <v>1</v>
      </c>
      <c r="P1569" t="s">
        <v>616</v>
      </c>
      <c r="Q1569" t="s">
        <v>626</v>
      </c>
      <c r="R1569">
        <v>2</v>
      </c>
      <c r="S1569">
        <v>1</v>
      </c>
      <c r="T1569" s="60">
        <v>40908</v>
      </c>
      <c r="U1569" s="60">
        <v>40909</v>
      </c>
      <c r="V1569" s="60">
        <v>40909</v>
      </c>
      <c r="W1569" t="s">
        <v>201</v>
      </c>
      <c r="X1569" t="s">
        <v>1279</v>
      </c>
      <c r="Y1569" t="s">
        <v>627</v>
      </c>
      <c r="Z1569">
        <v>2.75E-2</v>
      </c>
      <c r="AA1569">
        <v>7.5000002999999996E-2</v>
      </c>
      <c r="AB1569">
        <v>1</v>
      </c>
      <c r="AC1569">
        <v>0</v>
      </c>
      <c r="AD1569">
        <v>5</v>
      </c>
      <c r="AE1569">
        <v>1</v>
      </c>
      <c r="AF1569">
        <v>3</v>
      </c>
      <c r="AG1569">
        <v>22</v>
      </c>
      <c r="BP1569" s="60">
        <v>40909</v>
      </c>
      <c r="BQ1569">
        <v>16617911</v>
      </c>
      <c r="BR1569">
        <v>20745928</v>
      </c>
      <c r="BS1569">
        <v>0.80102037999999998</v>
      </c>
      <c r="BT1569">
        <v>4128018</v>
      </c>
      <c r="BV1569">
        <v>3857185</v>
      </c>
      <c r="BW1569">
        <v>610270</v>
      </c>
      <c r="BX1569">
        <v>1</v>
      </c>
      <c r="BY1569">
        <v>0</v>
      </c>
      <c r="BZ1569">
        <v>0</v>
      </c>
      <c r="CA1569">
        <v>0</v>
      </c>
      <c r="CC1569">
        <v>2.8900001000000002E-2</v>
      </c>
      <c r="CE1569">
        <v>9.6299997999999998E-2</v>
      </c>
      <c r="CG1569">
        <v>1.9099998999999999E-2</v>
      </c>
      <c r="CJ1569">
        <v>6.2100001000000002E-2</v>
      </c>
      <c r="CS1569">
        <v>0</v>
      </c>
      <c r="CT1569">
        <v>0</v>
      </c>
      <c r="CU1569">
        <v>0</v>
      </c>
      <c r="CV1569">
        <v>0.35209997999999998</v>
      </c>
      <c r="CW1569">
        <v>0.22</v>
      </c>
      <c r="CX1569">
        <v>0.1321</v>
      </c>
      <c r="CY1569">
        <v>0.19370002</v>
      </c>
      <c r="CZ1569">
        <v>0.15090001</v>
      </c>
      <c r="DA1569">
        <v>4.2500000000000003E-2</v>
      </c>
      <c r="DB1569">
        <v>0</v>
      </c>
      <c r="DC1569">
        <v>4.8899997000000001E-2</v>
      </c>
      <c r="DD1569">
        <v>0.40529999</v>
      </c>
      <c r="DE1569">
        <v>0</v>
      </c>
      <c r="DF1569">
        <v>2013</v>
      </c>
      <c r="DG1569">
        <v>0.12358661999999999</v>
      </c>
      <c r="DH1569">
        <v>3.3389639999999998E-3</v>
      </c>
      <c r="DI1569">
        <v>0.12024766000000001</v>
      </c>
      <c r="DJ1569">
        <v>0.19503166</v>
      </c>
      <c r="DK1569">
        <v>0.19837062</v>
      </c>
      <c r="DR1569">
        <v>1</v>
      </c>
      <c r="DS1569">
        <v>1</v>
      </c>
      <c r="DT1569">
        <v>0</v>
      </c>
      <c r="DU1569">
        <v>0</v>
      </c>
      <c r="DV1569">
        <v>87901</v>
      </c>
      <c r="DW1569">
        <v>3900106</v>
      </c>
      <c r="DZ1569">
        <v>43.307999000000002</v>
      </c>
      <c r="EA1569">
        <v>32784</v>
      </c>
      <c r="EC1569">
        <v>38216</v>
      </c>
      <c r="ED1569">
        <v>843697</v>
      </c>
      <c r="EF1569">
        <v>36.139000000000003</v>
      </c>
      <c r="EG1569">
        <v>38216</v>
      </c>
      <c r="ES1569">
        <v>0</v>
      </c>
      <c r="EV1569">
        <v>158901</v>
      </c>
      <c r="EW1569">
        <v>0</v>
      </c>
      <c r="EX1569">
        <v>0</v>
      </c>
      <c r="FB1569">
        <v>9484775</v>
      </c>
      <c r="FI1569">
        <v>15704227</v>
      </c>
      <c r="FP1569">
        <v>12879</v>
      </c>
      <c r="FQ1569">
        <v>610270</v>
      </c>
      <c r="FW1569">
        <v>623149</v>
      </c>
      <c r="FX1569">
        <v>101015</v>
      </c>
      <c r="GB1569">
        <v>334768</v>
      </c>
      <c r="GL1569">
        <v>-37501</v>
      </c>
      <c r="GM1569">
        <v>2823</v>
      </c>
      <c r="GQ1569">
        <v>1024254</v>
      </c>
      <c r="GR1569">
        <v>-843696</v>
      </c>
      <c r="GS1569">
        <v>-709359</v>
      </c>
      <c r="GX1569">
        <v>-134337</v>
      </c>
      <c r="HA1569">
        <v>-2514</v>
      </c>
      <c r="HB1569">
        <v>-7304</v>
      </c>
      <c r="HD1569">
        <v>-37473</v>
      </c>
      <c r="HE1569">
        <v>-890987</v>
      </c>
      <c r="HG1569">
        <v>15935472</v>
      </c>
    </row>
    <row r="1570" spans="1:215" x14ac:dyDescent="0.25">
      <c r="A1570">
        <v>112</v>
      </c>
      <c r="B1570" t="s">
        <v>1275</v>
      </c>
      <c r="C1570">
        <v>2012</v>
      </c>
      <c r="D1570">
        <v>1</v>
      </c>
      <c r="E1570" t="s">
        <v>1276</v>
      </c>
      <c r="F1570">
        <v>1963</v>
      </c>
      <c r="G1570">
        <v>0</v>
      </c>
      <c r="I1570">
        <v>0</v>
      </c>
      <c r="J1570" t="s">
        <v>1277</v>
      </c>
      <c r="K1570" t="s">
        <v>1278</v>
      </c>
      <c r="L1570" t="s">
        <v>1278</v>
      </c>
      <c r="M1570">
        <v>1</v>
      </c>
      <c r="N1570" t="s">
        <v>615</v>
      </c>
      <c r="O1570">
        <v>1</v>
      </c>
      <c r="P1570" t="s">
        <v>616</v>
      </c>
      <c r="Q1570" t="s">
        <v>626</v>
      </c>
      <c r="R1570">
        <v>2</v>
      </c>
      <c r="S1570">
        <v>1</v>
      </c>
      <c r="T1570" s="60">
        <v>41274</v>
      </c>
      <c r="U1570" s="60">
        <v>41275</v>
      </c>
      <c r="V1570" s="60">
        <v>41275</v>
      </c>
      <c r="W1570" t="s">
        <v>201</v>
      </c>
      <c r="X1570" t="s">
        <v>1280</v>
      </c>
      <c r="Y1570" t="s">
        <v>627</v>
      </c>
      <c r="Z1570">
        <v>2.75E-2</v>
      </c>
      <c r="AA1570">
        <v>7.5000002999999996E-2</v>
      </c>
      <c r="AB1570">
        <v>1</v>
      </c>
      <c r="AC1570">
        <v>0</v>
      </c>
      <c r="AD1570">
        <v>5</v>
      </c>
      <c r="AE1570">
        <v>1</v>
      </c>
      <c r="AF1570">
        <v>3</v>
      </c>
      <c r="AG1570">
        <v>21</v>
      </c>
      <c r="AI1570" t="s">
        <v>1281</v>
      </c>
      <c r="AO1570">
        <v>22150598</v>
      </c>
      <c r="AP1570">
        <v>21370068</v>
      </c>
      <c r="AQ1570">
        <v>-304511</v>
      </c>
      <c r="AR1570">
        <v>0</v>
      </c>
      <c r="AS1570">
        <v>0</v>
      </c>
      <c r="AT1570">
        <v>0</v>
      </c>
      <c r="AU1570">
        <v>1</v>
      </c>
      <c r="AV1570">
        <v>2</v>
      </c>
      <c r="AW1570">
        <v>1016923</v>
      </c>
      <c r="AX1570">
        <v>0</v>
      </c>
      <c r="AY1570">
        <v>0.80000000999999998</v>
      </c>
      <c r="AZ1570">
        <v>5</v>
      </c>
      <c r="BA1570">
        <v>1</v>
      </c>
      <c r="BB1570">
        <v>0</v>
      </c>
      <c r="BC1570">
        <v>1</v>
      </c>
      <c r="BE1570">
        <v>0</v>
      </c>
      <c r="BF1570">
        <v>1.25</v>
      </c>
      <c r="BG1570">
        <v>0.75</v>
      </c>
      <c r="BP1570" s="60">
        <v>41275</v>
      </c>
      <c r="BQ1570">
        <v>16795606</v>
      </c>
      <c r="BR1570">
        <v>21691896</v>
      </c>
      <c r="BS1570">
        <v>0.77428025</v>
      </c>
      <c r="BT1570">
        <v>4896290</v>
      </c>
      <c r="BV1570">
        <v>3707172</v>
      </c>
      <c r="BW1570">
        <v>644907</v>
      </c>
      <c r="BX1570">
        <v>1</v>
      </c>
      <c r="BY1570">
        <v>0</v>
      </c>
      <c r="BZ1570">
        <v>0</v>
      </c>
      <c r="CA1570">
        <v>0</v>
      </c>
      <c r="CC1570">
        <v>0.13100000000000001</v>
      </c>
      <c r="CE1570">
        <v>9.7499996000000005E-2</v>
      </c>
      <c r="CG1570">
        <v>2.9600000000000001E-2</v>
      </c>
      <c r="CJ1570">
        <v>8.3800002999999998E-2</v>
      </c>
      <c r="CS1570">
        <v>0</v>
      </c>
      <c r="CT1570">
        <v>0</v>
      </c>
      <c r="CU1570">
        <v>0</v>
      </c>
      <c r="CV1570">
        <v>0.36169996999999998</v>
      </c>
      <c r="CW1570">
        <v>0.1573</v>
      </c>
      <c r="CX1570">
        <v>0.2044</v>
      </c>
      <c r="CY1570">
        <v>0.17930001000000001</v>
      </c>
      <c r="CZ1570">
        <v>0.13300000000000001</v>
      </c>
      <c r="DA1570">
        <v>4.5999999999999999E-2</v>
      </c>
      <c r="DB1570">
        <v>0</v>
      </c>
      <c r="DC1570">
        <v>5.8499998999999997E-2</v>
      </c>
      <c r="DD1570">
        <v>0.40050000000000002</v>
      </c>
      <c r="DE1570">
        <v>0</v>
      </c>
      <c r="DF1570">
        <v>2014</v>
      </c>
      <c r="DG1570">
        <v>0.12563953</v>
      </c>
      <c r="DH1570">
        <v>4.049988E-3</v>
      </c>
      <c r="DI1570">
        <v>0.12158953</v>
      </c>
      <c r="DJ1570">
        <v>0.21214241</v>
      </c>
      <c r="DK1570">
        <v>0.21619239000000001</v>
      </c>
      <c r="DR1570">
        <v>1</v>
      </c>
      <c r="DS1570">
        <v>1</v>
      </c>
      <c r="DT1570">
        <v>0</v>
      </c>
      <c r="DU1570">
        <v>0</v>
      </c>
      <c r="DV1570">
        <v>82259</v>
      </c>
      <c r="DW1570">
        <v>3794929</v>
      </c>
      <c r="DZ1570">
        <v>44.827998999999998</v>
      </c>
      <c r="EA1570">
        <v>35119</v>
      </c>
      <c r="EC1570">
        <v>40456</v>
      </c>
      <c r="ED1570">
        <v>900128</v>
      </c>
      <c r="EF1570">
        <v>38.216000000000001</v>
      </c>
      <c r="EG1570">
        <v>40456</v>
      </c>
      <c r="ES1570">
        <v>0</v>
      </c>
      <c r="EV1570">
        <v>157834</v>
      </c>
      <c r="EW1570">
        <v>0</v>
      </c>
      <c r="EX1570">
        <v>0</v>
      </c>
      <c r="EZ1570">
        <v>14107294</v>
      </c>
      <c r="FA1570">
        <v>113975</v>
      </c>
      <c r="FB1570">
        <v>9484775</v>
      </c>
      <c r="FI1570">
        <v>17392872</v>
      </c>
      <c r="FP1570">
        <v>15014</v>
      </c>
      <c r="FQ1570">
        <v>644907</v>
      </c>
      <c r="FW1570">
        <v>659921</v>
      </c>
      <c r="FX1570">
        <v>1648678</v>
      </c>
      <c r="GB1570">
        <v>379483</v>
      </c>
      <c r="GL1570">
        <v>-32725</v>
      </c>
      <c r="GM1570">
        <v>5559</v>
      </c>
      <c r="GQ1570">
        <v>2660916</v>
      </c>
      <c r="GR1570">
        <v>-900133</v>
      </c>
      <c r="GS1570">
        <v>-753155</v>
      </c>
      <c r="GX1570">
        <v>-146978</v>
      </c>
      <c r="HA1570">
        <v>-2858</v>
      </c>
      <c r="HB1570">
        <v>-8397</v>
      </c>
      <c r="HD1570">
        <v>-55563</v>
      </c>
      <c r="HE1570">
        <v>-966951</v>
      </c>
      <c r="HG1570">
        <v>17629436</v>
      </c>
    </row>
    <row r="1571" spans="1:215" x14ac:dyDescent="0.25">
      <c r="A1571">
        <v>112</v>
      </c>
      <c r="B1571" t="s">
        <v>1275</v>
      </c>
      <c r="C1571">
        <v>2013</v>
      </c>
      <c r="D1571">
        <v>1</v>
      </c>
      <c r="E1571" t="s">
        <v>1276</v>
      </c>
      <c r="F1571">
        <v>1963</v>
      </c>
      <c r="G1571">
        <v>0</v>
      </c>
      <c r="I1571">
        <v>0</v>
      </c>
      <c r="J1571" t="s">
        <v>1277</v>
      </c>
      <c r="K1571" t="s">
        <v>1278</v>
      </c>
      <c r="L1571" t="s">
        <v>1278</v>
      </c>
      <c r="M1571">
        <v>1</v>
      </c>
      <c r="N1571" t="s">
        <v>615</v>
      </c>
      <c r="O1571">
        <v>1</v>
      </c>
      <c r="P1571" t="s">
        <v>616</v>
      </c>
      <c r="Q1571" t="s">
        <v>626</v>
      </c>
      <c r="R1571">
        <v>2</v>
      </c>
      <c r="S1571">
        <v>1</v>
      </c>
      <c r="T1571" s="60">
        <v>41639</v>
      </c>
      <c r="U1571" s="60">
        <v>41640</v>
      </c>
      <c r="AI1571" t="s">
        <v>1282</v>
      </c>
      <c r="AO1571">
        <v>25096076</v>
      </c>
      <c r="AP1571">
        <v>23405486</v>
      </c>
      <c r="AQ1571">
        <v>-304667</v>
      </c>
      <c r="AR1571">
        <v>0</v>
      </c>
      <c r="AS1571">
        <v>0</v>
      </c>
      <c r="AT1571">
        <v>0</v>
      </c>
      <c r="AU1571">
        <v>1</v>
      </c>
      <c r="AV1571">
        <v>2</v>
      </c>
      <c r="AW1571">
        <v>1600276</v>
      </c>
      <c r="AX1571">
        <v>0</v>
      </c>
      <c r="AY1571">
        <v>0.80000000999999998</v>
      </c>
      <c r="AZ1571">
        <v>5</v>
      </c>
      <c r="BA1571">
        <v>1</v>
      </c>
      <c r="BB1571">
        <v>0</v>
      </c>
      <c r="BC1571">
        <v>1</v>
      </c>
      <c r="BE1571">
        <v>0</v>
      </c>
      <c r="BF1571">
        <v>1.25</v>
      </c>
      <c r="BG1571">
        <v>0.75</v>
      </c>
      <c r="BP1571" s="60">
        <v>41640</v>
      </c>
      <c r="BQ1571">
        <v>18442716</v>
      </c>
      <c r="BR1571">
        <v>22503856</v>
      </c>
      <c r="BS1571">
        <v>0.81953584999999995</v>
      </c>
      <c r="BT1571">
        <v>4061140</v>
      </c>
      <c r="BV1571">
        <v>3897368</v>
      </c>
      <c r="BW1571">
        <v>710933</v>
      </c>
      <c r="BX1571">
        <v>1</v>
      </c>
      <c r="BY1571">
        <v>0</v>
      </c>
      <c r="BZ1571">
        <v>0</v>
      </c>
      <c r="CA1571">
        <v>0</v>
      </c>
      <c r="CC1571">
        <v>0.1489</v>
      </c>
      <c r="CE1571">
        <v>0.1013</v>
      </c>
      <c r="CG1571">
        <v>0.1133</v>
      </c>
      <c r="CJ1571">
        <v>7.3799998000000006E-2</v>
      </c>
      <c r="CS1571">
        <v>0</v>
      </c>
      <c r="CT1571">
        <v>0</v>
      </c>
      <c r="CU1571">
        <v>0</v>
      </c>
      <c r="CV1571">
        <v>0.375</v>
      </c>
      <c r="CW1571">
        <v>0</v>
      </c>
      <c r="CX1571">
        <v>0</v>
      </c>
      <c r="CY1571">
        <v>0.16</v>
      </c>
      <c r="CZ1571">
        <v>0</v>
      </c>
      <c r="DA1571">
        <v>0</v>
      </c>
      <c r="DB1571">
        <v>0</v>
      </c>
      <c r="DC1571">
        <v>6.6000000000000003E-2</v>
      </c>
      <c r="DD1571">
        <v>0.39900002000000001</v>
      </c>
      <c r="DE1571">
        <v>0</v>
      </c>
      <c r="DF1571">
        <v>2015</v>
      </c>
      <c r="DG1571">
        <v>0.11993719</v>
      </c>
      <c r="DH1571">
        <v>3.6455369999999999E-3</v>
      </c>
      <c r="DI1571">
        <v>0.11629165</v>
      </c>
      <c r="DJ1571">
        <v>0.19543353999999999</v>
      </c>
      <c r="DK1571">
        <v>0.19907907999999999</v>
      </c>
      <c r="DR1571">
        <v>1</v>
      </c>
      <c r="DS1571">
        <v>1</v>
      </c>
      <c r="DT1571">
        <v>0</v>
      </c>
      <c r="DU1571">
        <v>0</v>
      </c>
      <c r="DV1571">
        <v>76845</v>
      </c>
      <c r="DW1571">
        <v>3675331</v>
      </c>
      <c r="DZ1571">
        <v>46.293998999999999</v>
      </c>
      <c r="EA1571">
        <v>36942</v>
      </c>
      <c r="EC1571">
        <v>43107</v>
      </c>
      <c r="ED1571">
        <v>974684</v>
      </c>
      <c r="EF1571">
        <v>40.456001000000001</v>
      </c>
      <c r="EG1571">
        <v>43107</v>
      </c>
      <c r="ES1571">
        <v>0</v>
      </c>
      <c r="EV1571">
        <v>156894</v>
      </c>
      <c r="EW1571">
        <v>0</v>
      </c>
      <c r="EX1571">
        <v>0</v>
      </c>
      <c r="FB1571">
        <v>10798876</v>
      </c>
      <c r="FP1571">
        <v>14208</v>
      </c>
      <c r="FQ1571">
        <v>710933</v>
      </c>
      <c r="FW1571">
        <v>725141</v>
      </c>
      <c r="FX1571">
        <v>2236726</v>
      </c>
      <c r="GB1571">
        <v>390556</v>
      </c>
      <c r="GL1571">
        <v>-45217</v>
      </c>
      <c r="GM1571">
        <v>7847</v>
      </c>
      <c r="GN1571">
        <v>-931</v>
      </c>
      <c r="GQ1571">
        <v>3314122</v>
      </c>
      <c r="GR1571">
        <v>-974684</v>
      </c>
      <c r="GS1571">
        <v>-812550</v>
      </c>
      <c r="GX1571">
        <v>-162134</v>
      </c>
      <c r="HA1571">
        <v>-2454</v>
      </c>
      <c r="HB1571">
        <v>-8329</v>
      </c>
      <c r="HD1571">
        <v>-42277</v>
      </c>
      <c r="HE1571">
        <v>-1027744</v>
      </c>
      <c r="HG1571">
        <v>19915816</v>
      </c>
    </row>
    <row r="1572" spans="1:215" x14ac:dyDescent="0.25">
      <c r="A1572">
        <v>112</v>
      </c>
      <c r="B1572" t="s">
        <v>1275</v>
      </c>
      <c r="C1572">
        <v>2014</v>
      </c>
      <c r="D1572">
        <v>1</v>
      </c>
      <c r="E1572" t="s">
        <v>1276</v>
      </c>
      <c r="F1572">
        <v>1963</v>
      </c>
      <c r="G1572">
        <v>0</v>
      </c>
      <c r="I1572">
        <v>0</v>
      </c>
      <c r="J1572" t="s">
        <v>1277</v>
      </c>
      <c r="K1572" t="s">
        <v>1278</v>
      </c>
      <c r="L1572" t="s">
        <v>1278</v>
      </c>
      <c r="M1572">
        <v>1</v>
      </c>
      <c r="N1572" t="s">
        <v>615</v>
      </c>
      <c r="O1572">
        <v>1</v>
      </c>
      <c r="P1572" t="s">
        <v>616</v>
      </c>
      <c r="Q1572" t="s">
        <v>626</v>
      </c>
      <c r="R1572">
        <v>2</v>
      </c>
      <c r="S1572">
        <v>1</v>
      </c>
      <c r="T1572" s="60">
        <v>42004</v>
      </c>
      <c r="U1572" s="60">
        <v>42005</v>
      </c>
      <c r="BY1572">
        <v>0</v>
      </c>
      <c r="BZ1572">
        <v>0</v>
      </c>
      <c r="CA1572">
        <v>0</v>
      </c>
      <c r="CS1572">
        <v>0</v>
      </c>
      <c r="CT1572">
        <v>0</v>
      </c>
      <c r="CU1572">
        <v>0</v>
      </c>
      <c r="CV1572">
        <v>0</v>
      </c>
      <c r="CW1572">
        <v>0</v>
      </c>
      <c r="CX1572">
        <v>0</v>
      </c>
      <c r="CY1572">
        <v>0</v>
      </c>
      <c r="CZ1572">
        <v>0</v>
      </c>
      <c r="DA1572">
        <v>0</v>
      </c>
      <c r="DB1572">
        <v>0</v>
      </c>
      <c r="DC1572">
        <v>0</v>
      </c>
      <c r="DD1572">
        <v>0</v>
      </c>
      <c r="DE1572">
        <v>0</v>
      </c>
      <c r="DR1572">
        <v>0</v>
      </c>
      <c r="DS1572">
        <v>0</v>
      </c>
      <c r="DT1572">
        <v>0</v>
      </c>
      <c r="DU1572">
        <v>0</v>
      </c>
      <c r="EW1572">
        <v>0</v>
      </c>
      <c r="EX1572">
        <v>0</v>
      </c>
    </row>
    <row r="1573" spans="1:215" x14ac:dyDescent="0.25">
      <c r="A1573">
        <v>113</v>
      </c>
      <c r="B1573" t="s">
        <v>1283</v>
      </c>
      <c r="C1573">
        <v>2001</v>
      </c>
      <c r="D1573">
        <v>1</v>
      </c>
      <c r="E1573" t="s">
        <v>1284</v>
      </c>
      <c r="F1573">
        <v>1944</v>
      </c>
      <c r="G1573">
        <v>0</v>
      </c>
      <c r="I1573">
        <v>0</v>
      </c>
      <c r="J1573" t="s">
        <v>1285</v>
      </c>
      <c r="K1573" t="s">
        <v>1286</v>
      </c>
      <c r="L1573" t="s">
        <v>1286</v>
      </c>
      <c r="M1573">
        <v>4</v>
      </c>
      <c r="N1573" t="s">
        <v>730</v>
      </c>
      <c r="O1573">
        <v>1</v>
      </c>
      <c r="P1573" t="s">
        <v>616</v>
      </c>
      <c r="Q1573" t="s">
        <v>626</v>
      </c>
      <c r="R1573">
        <v>2</v>
      </c>
      <c r="S1573">
        <v>1</v>
      </c>
      <c r="T1573" s="60">
        <v>37072</v>
      </c>
      <c r="U1573" s="60">
        <v>37072</v>
      </c>
      <c r="V1573" s="60">
        <v>37072</v>
      </c>
      <c r="W1573" t="s">
        <v>1287</v>
      </c>
      <c r="X1573" t="s">
        <v>774</v>
      </c>
      <c r="Y1573" t="s">
        <v>673</v>
      </c>
      <c r="Z1573">
        <v>3.9999999000000001E-2</v>
      </c>
      <c r="AA1573">
        <v>8.5000001000000006E-2</v>
      </c>
      <c r="AB1573">
        <v>3</v>
      </c>
      <c r="AC1573">
        <v>0</v>
      </c>
      <c r="AD1573">
        <v>1</v>
      </c>
      <c r="AG1573">
        <v>17</v>
      </c>
      <c r="BP1573" s="60">
        <v>37072</v>
      </c>
      <c r="BQ1573">
        <v>954821</v>
      </c>
      <c r="BR1573">
        <v>1026993</v>
      </c>
      <c r="BS1573">
        <v>0.93000000999999999</v>
      </c>
      <c r="BT1573">
        <v>72172</v>
      </c>
      <c r="BV1573">
        <v>278507</v>
      </c>
      <c r="BW1573">
        <v>19679.398000000001</v>
      </c>
      <c r="BX1573">
        <v>0.99339997999999996</v>
      </c>
      <c r="BY1573">
        <v>0</v>
      </c>
      <c r="BZ1573">
        <v>0</v>
      </c>
      <c r="CA1573">
        <v>0</v>
      </c>
      <c r="CC1573">
        <v>0.1099</v>
      </c>
      <c r="CS1573">
        <v>0</v>
      </c>
      <c r="CT1573">
        <v>0</v>
      </c>
      <c r="CU1573">
        <v>0</v>
      </c>
      <c r="CV1573">
        <v>0.61000001000000004</v>
      </c>
      <c r="CW1573">
        <v>0.44</v>
      </c>
      <c r="CX1573">
        <v>0.17</v>
      </c>
      <c r="CY1573">
        <v>0.28000000000000003</v>
      </c>
      <c r="CZ1573">
        <v>0.19</v>
      </c>
      <c r="DA1573">
        <v>9.0000003999999995E-2</v>
      </c>
      <c r="DB1573">
        <v>9.0000003999999995E-2</v>
      </c>
      <c r="DC1573">
        <v>0</v>
      </c>
      <c r="DD1573">
        <v>0</v>
      </c>
      <c r="DE1573">
        <v>0.02</v>
      </c>
      <c r="DF1573">
        <v>2004</v>
      </c>
      <c r="DG1573">
        <v>4.7983848000000003E-2</v>
      </c>
      <c r="DH1573">
        <v>3.5683847999999997E-2</v>
      </c>
      <c r="DI1573">
        <v>1.2300001E-2</v>
      </c>
      <c r="DJ1573">
        <v>3.3399999E-2</v>
      </c>
      <c r="DK1573">
        <v>6.9083847000000004E-2</v>
      </c>
      <c r="DR1573">
        <v>0</v>
      </c>
      <c r="DS1573">
        <v>0</v>
      </c>
      <c r="DT1573">
        <v>0</v>
      </c>
      <c r="DU1573">
        <v>0</v>
      </c>
      <c r="DV1573">
        <v>7587</v>
      </c>
      <c r="DW1573">
        <v>278506.81</v>
      </c>
      <c r="DX1573">
        <v>43.560001</v>
      </c>
      <c r="DY1573">
        <v>11.89</v>
      </c>
      <c r="DZ1573">
        <v>36.707999999999998</v>
      </c>
      <c r="EA1573">
        <v>724</v>
      </c>
      <c r="EB1573">
        <v>902</v>
      </c>
      <c r="EC1573">
        <v>3563</v>
      </c>
      <c r="ED1573">
        <v>37671.964999999997</v>
      </c>
      <c r="EF1573">
        <v>10.573103</v>
      </c>
      <c r="EG1573">
        <v>2874</v>
      </c>
      <c r="EN1573">
        <v>290</v>
      </c>
      <c r="EP1573">
        <v>399</v>
      </c>
      <c r="ES1573">
        <v>0</v>
      </c>
      <c r="EV1573">
        <v>12776</v>
      </c>
      <c r="EW1573">
        <v>0</v>
      </c>
      <c r="EX1573">
        <v>1</v>
      </c>
      <c r="FB1573">
        <v>436590.34</v>
      </c>
      <c r="FP1573">
        <v>10845.315000000001</v>
      </c>
      <c r="FQ1573">
        <v>19548.598000000002</v>
      </c>
      <c r="FV1573">
        <v>532.11499000000003</v>
      </c>
      <c r="FW1573">
        <v>30926.026999999998</v>
      </c>
      <c r="FX1573">
        <v>-101396.64</v>
      </c>
      <c r="GA1573">
        <v>8774.1162000000004</v>
      </c>
      <c r="GB1573">
        <v>8774.1162000000004</v>
      </c>
      <c r="GG1573">
        <v>17355.938999999998</v>
      </c>
      <c r="GL1573">
        <v>-3876.4879999999998</v>
      </c>
      <c r="GM1573">
        <v>8900.4141</v>
      </c>
      <c r="GN1573">
        <v>-8451.9766</v>
      </c>
      <c r="GQ1573">
        <v>-47768.608999999997</v>
      </c>
      <c r="GR1573">
        <v>-36568.089999999997</v>
      </c>
      <c r="GS1573">
        <v>-36511.324000000001</v>
      </c>
      <c r="GU1573">
        <v>-56.764000000000003</v>
      </c>
      <c r="HA1573">
        <v>-810.62</v>
      </c>
      <c r="HB1573">
        <v>-9037.6347999999998</v>
      </c>
      <c r="HD1573">
        <v>-1760.1659999999999</v>
      </c>
      <c r="HE1573">
        <v>-48176.512000000002</v>
      </c>
      <c r="HG1573">
        <v>962944.44</v>
      </c>
    </row>
    <row r="1574" spans="1:215" x14ac:dyDescent="0.25">
      <c r="A1574">
        <v>113</v>
      </c>
      <c r="B1574" t="s">
        <v>1283</v>
      </c>
      <c r="C1574">
        <v>2002</v>
      </c>
      <c r="D1574">
        <v>1</v>
      </c>
      <c r="E1574" t="s">
        <v>1284</v>
      </c>
      <c r="F1574">
        <v>1944</v>
      </c>
      <c r="G1574">
        <v>0</v>
      </c>
      <c r="I1574">
        <v>0</v>
      </c>
      <c r="J1574" t="s">
        <v>1285</v>
      </c>
      <c r="K1574" t="s">
        <v>1286</v>
      </c>
      <c r="L1574" t="s">
        <v>1286</v>
      </c>
      <c r="M1574">
        <v>4</v>
      </c>
      <c r="N1574" t="s">
        <v>730</v>
      </c>
      <c r="O1574">
        <v>1</v>
      </c>
      <c r="P1574" t="s">
        <v>616</v>
      </c>
      <c r="Q1574" t="s">
        <v>626</v>
      </c>
      <c r="R1574">
        <v>2</v>
      </c>
      <c r="S1574">
        <v>1</v>
      </c>
      <c r="T1574" s="60">
        <v>37437</v>
      </c>
      <c r="U1574" s="60">
        <v>37437</v>
      </c>
      <c r="V1574" s="60">
        <v>37437</v>
      </c>
      <c r="W1574" t="s">
        <v>1287</v>
      </c>
      <c r="X1574" t="s">
        <v>774</v>
      </c>
      <c r="Y1574" t="s">
        <v>673</v>
      </c>
      <c r="Z1574">
        <v>2.9999998999999999E-2</v>
      </c>
      <c r="AA1574">
        <v>7.9999998000000003E-2</v>
      </c>
      <c r="AB1574">
        <v>3</v>
      </c>
      <c r="AC1574">
        <v>0</v>
      </c>
      <c r="AD1574">
        <v>1</v>
      </c>
      <c r="AG1574">
        <v>16</v>
      </c>
      <c r="BP1574" s="60">
        <v>37437</v>
      </c>
      <c r="BQ1574">
        <v>990450</v>
      </c>
      <c r="BR1574">
        <v>1017129</v>
      </c>
      <c r="BS1574">
        <v>0.97400003999999996</v>
      </c>
      <c r="BT1574">
        <v>26679</v>
      </c>
      <c r="BV1574">
        <v>300994</v>
      </c>
      <c r="BW1574">
        <v>24189</v>
      </c>
      <c r="BX1574">
        <v>0.98339999</v>
      </c>
      <c r="BY1574">
        <v>0</v>
      </c>
      <c r="BZ1574">
        <v>0</v>
      </c>
      <c r="CA1574">
        <v>0</v>
      </c>
      <c r="CC1574">
        <v>7.0700004999999996E-2</v>
      </c>
      <c r="CS1574">
        <v>0</v>
      </c>
      <c r="CT1574">
        <v>0</v>
      </c>
      <c r="CU1574">
        <v>0</v>
      </c>
      <c r="CV1574">
        <v>0.57999997999999997</v>
      </c>
      <c r="CW1574">
        <v>0.41</v>
      </c>
      <c r="CX1574">
        <v>0.17</v>
      </c>
      <c r="CY1574">
        <v>0.31</v>
      </c>
      <c r="CZ1574">
        <v>0.20999999</v>
      </c>
      <c r="DA1574">
        <v>0.1</v>
      </c>
      <c r="DB1574">
        <v>9.0000003999999995E-2</v>
      </c>
      <c r="DC1574">
        <v>0</v>
      </c>
      <c r="DD1574">
        <v>0</v>
      </c>
      <c r="DE1574">
        <v>0.02</v>
      </c>
      <c r="DF1574">
        <v>2005</v>
      </c>
      <c r="DG1574">
        <v>6.0910842999999999E-2</v>
      </c>
      <c r="DH1574">
        <v>3.5610843000000003E-2</v>
      </c>
      <c r="DI1574">
        <v>2.53E-2</v>
      </c>
      <c r="DJ1574">
        <v>3.2600001000000003E-2</v>
      </c>
      <c r="DK1574">
        <v>6.8210839999999995E-2</v>
      </c>
      <c r="DR1574">
        <v>0</v>
      </c>
      <c r="DS1574">
        <v>0</v>
      </c>
      <c r="DT1574">
        <v>0</v>
      </c>
      <c r="DU1574">
        <v>0</v>
      </c>
      <c r="DV1574">
        <v>7725</v>
      </c>
      <c r="DW1574">
        <v>300993.71999999997</v>
      </c>
      <c r="DX1574">
        <v>44.790000999999997</v>
      </c>
      <c r="DY1574">
        <v>11.89</v>
      </c>
      <c r="DZ1574">
        <v>38.964001000000003</v>
      </c>
      <c r="EA1574">
        <v>744</v>
      </c>
      <c r="EB1574">
        <v>1019</v>
      </c>
      <c r="EC1574">
        <v>3633</v>
      </c>
      <c r="ED1574">
        <v>40047.343999999997</v>
      </c>
      <c r="EF1574">
        <v>11.023216</v>
      </c>
      <c r="EG1574">
        <v>2916</v>
      </c>
      <c r="EN1574">
        <v>295</v>
      </c>
      <c r="EP1574">
        <v>422</v>
      </c>
      <c r="ES1574">
        <v>0</v>
      </c>
      <c r="EV1574">
        <v>13121</v>
      </c>
      <c r="EW1574">
        <v>0</v>
      </c>
      <c r="EX1574">
        <v>1</v>
      </c>
      <c r="FB1574">
        <v>414998.81</v>
      </c>
      <c r="FP1574">
        <v>11723.858</v>
      </c>
      <c r="FQ1574">
        <v>23788.280999999999</v>
      </c>
      <c r="FV1574">
        <v>511.63</v>
      </c>
      <c r="FW1574">
        <v>36023.769999999997</v>
      </c>
      <c r="FX1574">
        <v>-77338.273000000001</v>
      </c>
      <c r="GA1574">
        <v>8548.9560999999994</v>
      </c>
      <c r="GB1574">
        <v>8548.9560999999994</v>
      </c>
      <c r="GG1574">
        <v>17303.363000000001</v>
      </c>
      <c r="GL1574">
        <v>-4270.3681999999999</v>
      </c>
      <c r="GM1574">
        <v>2454.991</v>
      </c>
      <c r="GN1574">
        <v>-2061.27</v>
      </c>
      <c r="GQ1574">
        <v>-19338.828000000001</v>
      </c>
      <c r="GR1574">
        <v>-39584.163999999997</v>
      </c>
      <c r="GS1574">
        <v>-39392.620999999999</v>
      </c>
      <c r="GU1574">
        <v>-191.54300000000001</v>
      </c>
      <c r="HA1574">
        <v>-697.45203000000004</v>
      </c>
      <c r="HB1574">
        <v>-9361.5429999999997</v>
      </c>
      <c r="HD1574">
        <v>-214.78101000000001</v>
      </c>
      <c r="HE1574">
        <v>-49857.938000000002</v>
      </c>
      <c r="HG1574">
        <v>893747.69</v>
      </c>
    </row>
    <row r="1575" spans="1:215" x14ac:dyDescent="0.25">
      <c r="A1575">
        <v>113</v>
      </c>
      <c r="B1575" t="s">
        <v>1283</v>
      </c>
      <c r="C1575">
        <v>2003</v>
      </c>
      <c r="D1575">
        <v>1</v>
      </c>
      <c r="E1575" t="s">
        <v>1284</v>
      </c>
      <c r="F1575">
        <v>1944</v>
      </c>
      <c r="G1575">
        <v>0</v>
      </c>
      <c r="I1575">
        <v>0</v>
      </c>
      <c r="J1575" t="s">
        <v>1285</v>
      </c>
      <c r="K1575" t="s">
        <v>1286</v>
      </c>
      <c r="L1575" t="s">
        <v>1286</v>
      </c>
      <c r="M1575">
        <v>4</v>
      </c>
      <c r="N1575" t="s">
        <v>730</v>
      </c>
      <c r="O1575">
        <v>1</v>
      </c>
      <c r="P1575" t="s">
        <v>616</v>
      </c>
      <c r="Q1575" t="s">
        <v>626</v>
      </c>
      <c r="R1575">
        <v>2</v>
      </c>
      <c r="S1575">
        <v>1</v>
      </c>
      <c r="T1575" s="60">
        <v>37802</v>
      </c>
      <c r="U1575" s="60">
        <v>37802</v>
      </c>
      <c r="V1575" s="60">
        <v>37802</v>
      </c>
      <c r="W1575" t="s">
        <v>1287</v>
      </c>
      <c r="X1575" t="s">
        <v>774</v>
      </c>
      <c r="Y1575" t="s">
        <v>673</v>
      </c>
      <c r="Z1575">
        <v>2.9999998999999999E-2</v>
      </c>
      <c r="AA1575">
        <v>7.9999998000000003E-2</v>
      </c>
      <c r="AB1575">
        <v>3</v>
      </c>
      <c r="AC1575">
        <v>0</v>
      </c>
      <c r="AD1575">
        <v>1</v>
      </c>
      <c r="AG1575">
        <v>15</v>
      </c>
      <c r="BP1575" s="60">
        <v>37802</v>
      </c>
      <c r="BQ1575">
        <v>1025469</v>
      </c>
      <c r="BR1575">
        <v>1052004</v>
      </c>
      <c r="BS1575">
        <v>0.97500001999999997</v>
      </c>
      <c r="BT1575">
        <v>26535</v>
      </c>
      <c r="BV1575">
        <v>319855</v>
      </c>
      <c r="BW1575">
        <v>24715.309000000001</v>
      </c>
      <c r="BX1575">
        <v>0.98699999000000005</v>
      </c>
      <c r="BY1575">
        <v>0</v>
      </c>
      <c r="BZ1575">
        <v>0</v>
      </c>
      <c r="CA1575">
        <v>0</v>
      </c>
      <c r="CC1575">
        <v>4.5999999999999999E-2</v>
      </c>
      <c r="CS1575">
        <v>0</v>
      </c>
      <c r="CT1575">
        <v>0</v>
      </c>
      <c r="CU1575">
        <v>0</v>
      </c>
      <c r="CV1575">
        <v>0.63</v>
      </c>
      <c r="CW1575">
        <v>0.44999999000000002</v>
      </c>
      <c r="CX1575">
        <v>0.18000000999999999</v>
      </c>
      <c r="CY1575">
        <v>0.28000000000000003</v>
      </c>
      <c r="CZ1575">
        <v>0.2</v>
      </c>
      <c r="DA1575">
        <v>7.9999998000000003E-2</v>
      </c>
      <c r="DB1575">
        <v>7.9999998000000003E-2</v>
      </c>
      <c r="DC1575">
        <v>0</v>
      </c>
      <c r="DD1575">
        <v>0</v>
      </c>
      <c r="DE1575">
        <v>0.01</v>
      </c>
      <c r="DF1575">
        <v>2006</v>
      </c>
      <c r="DG1575">
        <v>7.6263077999999998E-2</v>
      </c>
      <c r="DH1575">
        <v>3.5563074E-2</v>
      </c>
      <c r="DI1575">
        <v>4.0700003999999998E-2</v>
      </c>
      <c r="DJ1575">
        <v>4.7899998999999999E-2</v>
      </c>
      <c r="DK1575">
        <v>8.3463072999999999E-2</v>
      </c>
      <c r="DR1575">
        <v>0</v>
      </c>
      <c r="DS1575">
        <v>0</v>
      </c>
      <c r="DT1575">
        <v>0</v>
      </c>
      <c r="DU1575">
        <v>0</v>
      </c>
      <c r="DV1575">
        <v>7876</v>
      </c>
      <c r="DW1575">
        <v>319855.21999999997</v>
      </c>
      <c r="DX1575">
        <v>45.110000999999997</v>
      </c>
      <c r="DY1575">
        <v>12.03</v>
      </c>
      <c r="DZ1575">
        <v>40.610999999999997</v>
      </c>
      <c r="EA1575">
        <v>767</v>
      </c>
      <c r="EB1575">
        <v>1033</v>
      </c>
      <c r="EC1575">
        <v>3728</v>
      </c>
      <c r="ED1575">
        <v>42956.296999999999</v>
      </c>
      <c r="EF1575">
        <v>11.522612000000001</v>
      </c>
      <c r="EG1575">
        <v>2979</v>
      </c>
      <c r="EN1575">
        <v>310</v>
      </c>
      <c r="EP1575">
        <v>439</v>
      </c>
      <c r="ES1575">
        <v>0</v>
      </c>
      <c r="EV1575">
        <v>13404</v>
      </c>
      <c r="EW1575">
        <v>0</v>
      </c>
      <c r="EX1575">
        <v>1</v>
      </c>
      <c r="FB1575">
        <v>447623.25</v>
      </c>
      <c r="FP1575">
        <v>12171.186</v>
      </c>
      <c r="FQ1575">
        <v>24394.934000000001</v>
      </c>
      <c r="FV1575">
        <v>813.16803000000004</v>
      </c>
      <c r="FW1575">
        <v>37379.285000000003</v>
      </c>
      <c r="FX1575">
        <v>19007.903999999999</v>
      </c>
      <c r="GA1575">
        <v>9832.0166000000008</v>
      </c>
      <c r="GB1575">
        <v>9832.0166000000008</v>
      </c>
      <c r="GG1575">
        <v>14506.458000000001</v>
      </c>
      <c r="GL1575">
        <v>-3121.2581</v>
      </c>
      <c r="GM1575">
        <v>767.21898999999996</v>
      </c>
      <c r="GN1575">
        <v>-557.12401999999997</v>
      </c>
      <c r="GQ1575">
        <v>77814.5</v>
      </c>
      <c r="GR1575">
        <v>-41691.288999999997</v>
      </c>
      <c r="GS1575">
        <v>-41614.188000000002</v>
      </c>
      <c r="GU1575">
        <v>-77.102997000000002</v>
      </c>
      <c r="HA1575">
        <v>-846.86102000000005</v>
      </c>
      <c r="HB1575">
        <v>-10887.791999999999</v>
      </c>
      <c r="HD1575">
        <v>-369.38299999999998</v>
      </c>
      <c r="HE1575">
        <v>-53795.324000000001</v>
      </c>
      <c r="HG1575">
        <v>917766.88</v>
      </c>
    </row>
    <row r="1576" spans="1:215" x14ac:dyDescent="0.25">
      <c r="A1576">
        <v>113</v>
      </c>
      <c r="B1576" t="s">
        <v>1283</v>
      </c>
      <c r="C1576">
        <v>2004</v>
      </c>
      <c r="D1576">
        <v>1</v>
      </c>
      <c r="E1576" t="s">
        <v>1284</v>
      </c>
      <c r="F1576">
        <v>1944</v>
      </c>
      <c r="G1576">
        <v>0</v>
      </c>
      <c r="I1576">
        <v>0</v>
      </c>
      <c r="J1576" t="s">
        <v>1285</v>
      </c>
      <c r="K1576" t="s">
        <v>1286</v>
      </c>
      <c r="L1576" t="s">
        <v>1286</v>
      </c>
      <c r="M1576">
        <v>4</v>
      </c>
      <c r="N1576" t="s">
        <v>730</v>
      </c>
      <c r="O1576">
        <v>1</v>
      </c>
      <c r="P1576" t="s">
        <v>616</v>
      </c>
      <c r="Q1576" t="s">
        <v>626</v>
      </c>
      <c r="R1576">
        <v>2</v>
      </c>
      <c r="S1576">
        <v>1</v>
      </c>
      <c r="T1576" s="60">
        <v>38168</v>
      </c>
      <c r="U1576" s="60">
        <v>38168</v>
      </c>
      <c r="V1576" s="60">
        <v>38168</v>
      </c>
      <c r="W1576" t="s">
        <v>1287</v>
      </c>
      <c r="X1576" t="s">
        <v>774</v>
      </c>
      <c r="Y1576" t="s">
        <v>673</v>
      </c>
      <c r="Z1576">
        <v>2.9999998999999999E-2</v>
      </c>
      <c r="AA1576">
        <v>7.9999998000000003E-2</v>
      </c>
      <c r="AB1576">
        <v>3</v>
      </c>
      <c r="AC1576">
        <v>0</v>
      </c>
      <c r="AD1576">
        <v>1</v>
      </c>
      <c r="AG1576">
        <v>14</v>
      </c>
      <c r="BP1576" s="60">
        <v>38168</v>
      </c>
      <c r="BQ1576">
        <v>1081359</v>
      </c>
      <c r="BR1576">
        <v>1107634</v>
      </c>
      <c r="BS1576">
        <v>0.97600001000000003</v>
      </c>
      <c r="BT1576">
        <v>26275</v>
      </c>
      <c r="BV1576">
        <v>336615</v>
      </c>
      <c r="BW1576">
        <v>29023.432000000001</v>
      </c>
      <c r="BX1576">
        <v>0.91810000000000003</v>
      </c>
      <c r="BY1576">
        <v>0</v>
      </c>
      <c r="BZ1576">
        <v>0</v>
      </c>
      <c r="CA1576">
        <v>0</v>
      </c>
      <c r="CC1576">
        <v>0.15700001</v>
      </c>
      <c r="CE1576">
        <v>4.6999998000000001E-2</v>
      </c>
      <c r="CG1576">
        <v>3.6999999999999998E-2</v>
      </c>
      <c r="CH1576">
        <v>6.4000003E-2</v>
      </c>
      <c r="CJ1576">
        <v>9.8999999000000005E-2</v>
      </c>
      <c r="CS1576">
        <v>0</v>
      </c>
      <c r="CT1576">
        <v>0</v>
      </c>
      <c r="CU1576">
        <v>0</v>
      </c>
      <c r="CV1576">
        <v>0.58999997000000004</v>
      </c>
      <c r="CW1576">
        <v>0.41999998999999999</v>
      </c>
      <c r="CX1576">
        <v>0.17</v>
      </c>
      <c r="CY1576">
        <v>0.33000001000000001</v>
      </c>
      <c r="CZ1576">
        <v>0.25999999000000001</v>
      </c>
      <c r="DA1576">
        <v>7.0000000000000007E-2</v>
      </c>
      <c r="DB1576">
        <v>7.0000000000000007E-2</v>
      </c>
      <c r="DC1576">
        <v>0</v>
      </c>
      <c r="DD1576">
        <v>0</v>
      </c>
      <c r="DE1576">
        <v>0.01</v>
      </c>
      <c r="DF1576">
        <v>2007</v>
      </c>
      <c r="DG1576">
        <v>8.0479719000000005E-2</v>
      </c>
      <c r="DH1576">
        <v>3.5579722000000001E-2</v>
      </c>
      <c r="DI1576">
        <v>4.4899995999999998E-2</v>
      </c>
      <c r="DJ1576">
        <v>5.1999996999999999E-2</v>
      </c>
      <c r="DK1576">
        <v>8.757972E-2</v>
      </c>
      <c r="DR1576">
        <v>0</v>
      </c>
      <c r="DS1576">
        <v>0</v>
      </c>
      <c r="DT1576">
        <v>0</v>
      </c>
      <c r="DU1576">
        <v>0</v>
      </c>
      <c r="DV1576">
        <v>8079</v>
      </c>
      <c r="DW1576">
        <v>336615.16</v>
      </c>
      <c r="DX1576">
        <v>44.369999</v>
      </c>
      <c r="DY1576">
        <v>11.97</v>
      </c>
      <c r="DZ1576">
        <v>41.665000999999997</v>
      </c>
      <c r="EA1576">
        <v>819</v>
      </c>
      <c r="EB1576">
        <v>968</v>
      </c>
      <c r="EC1576">
        <v>3833</v>
      </c>
      <c r="ED1576">
        <v>45977.078000000001</v>
      </c>
      <c r="EF1576">
        <v>11.995063999999999</v>
      </c>
      <c r="EG1576">
        <v>3066</v>
      </c>
      <c r="EN1576">
        <v>314</v>
      </c>
      <c r="EP1576">
        <v>453</v>
      </c>
      <c r="ES1576">
        <v>0</v>
      </c>
      <c r="EV1576">
        <v>13699</v>
      </c>
      <c r="EW1576">
        <v>0</v>
      </c>
      <c r="EX1576">
        <v>1</v>
      </c>
      <c r="FB1576">
        <v>480646.44</v>
      </c>
      <c r="FP1576">
        <v>13716.263999999999</v>
      </c>
      <c r="FQ1576">
        <v>26645.618999999999</v>
      </c>
      <c r="FV1576">
        <v>695.39697000000001</v>
      </c>
      <c r="FW1576">
        <v>41057.281000000003</v>
      </c>
      <c r="FX1576">
        <v>116454.9</v>
      </c>
      <c r="GA1576">
        <v>10532.919</v>
      </c>
      <c r="GB1576">
        <v>10532.919</v>
      </c>
      <c r="GG1576">
        <v>14790.471</v>
      </c>
      <c r="GL1576">
        <v>-3528.7179999999998</v>
      </c>
      <c r="GM1576">
        <v>755.14000999999996</v>
      </c>
      <c r="GN1576">
        <v>-578.15697999999998</v>
      </c>
      <c r="GQ1576">
        <v>179483.83</v>
      </c>
      <c r="GR1576">
        <v>-44866.370999999999</v>
      </c>
      <c r="GS1576">
        <v>-44637.116999999998</v>
      </c>
      <c r="GU1576">
        <v>-229.25700000000001</v>
      </c>
      <c r="HA1576">
        <v>-942.70001000000002</v>
      </c>
      <c r="HB1576">
        <v>-9895.9727000000003</v>
      </c>
      <c r="HD1576">
        <v>-617.65801999999996</v>
      </c>
      <c r="HE1576">
        <v>-56322.703000000001</v>
      </c>
      <c r="HG1576">
        <v>1040928</v>
      </c>
    </row>
    <row r="1577" spans="1:215" x14ac:dyDescent="0.25">
      <c r="A1577">
        <v>113</v>
      </c>
      <c r="B1577" t="s">
        <v>1283</v>
      </c>
      <c r="C1577">
        <v>2005</v>
      </c>
      <c r="D1577">
        <v>1</v>
      </c>
      <c r="E1577" t="s">
        <v>1284</v>
      </c>
      <c r="F1577">
        <v>1944</v>
      </c>
      <c r="G1577">
        <v>0</v>
      </c>
      <c r="I1577">
        <v>0</v>
      </c>
      <c r="J1577" t="s">
        <v>1285</v>
      </c>
      <c r="K1577" t="s">
        <v>1286</v>
      </c>
      <c r="L1577" t="s">
        <v>1286</v>
      </c>
      <c r="M1577">
        <v>4</v>
      </c>
      <c r="N1577" t="s">
        <v>730</v>
      </c>
      <c r="O1577">
        <v>1</v>
      </c>
      <c r="P1577" t="s">
        <v>616</v>
      </c>
      <c r="Q1577" t="s">
        <v>626</v>
      </c>
      <c r="R1577">
        <v>2</v>
      </c>
      <c r="S1577">
        <v>1</v>
      </c>
      <c r="T1577" s="60">
        <v>38533</v>
      </c>
      <c r="U1577" s="60">
        <v>38533</v>
      </c>
      <c r="V1577" s="60">
        <v>38533</v>
      </c>
      <c r="W1577" t="s">
        <v>1287</v>
      </c>
      <c r="X1577" t="s">
        <v>774</v>
      </c>
      <c r="Y1577" t="s">
        <v>673</v>
      </c>
      <c r="Z1577">
        <v>2.9999998999999999E-2</v>
      </c>
      <c r="AA1577">
        <v>7.9999998000000003E-2</v>
      </c>
      <c r="AB1577">
        <v>3</v>
      </c>
      <c r="AC1577">
        <v>0</v>
      </c>
      <c r="AD1577">
        <v>1</v>
      </c>
      <c r="AG1577">
        <v>13</v>
      </c>
      <c r="BP1577" s="60">
        <v>38533</v>
      </c>
      <c r="BQ1577">
        <v>1148908</v>
      </c>
      <c r="BR1577">
        <v>1174796</v>
      </c>
      <c r="BS1577">
        <v>0.97800003999999996</v>
      </c>
      <c r="BT1577">
        <v>25889</v>
      </c>
      <c r="BV1577">
        <v>349258</v>
      </c>
      <c r="BW1577">
        <v>36019.055</v>
      </c>
      <c r="BX1577">
        <v>1.0132000000000001</v>
      </c>
      <c r="BY1577">
        <v>0</v>
      </c>
      <c r="BZ1577">
        <v>0</v>
      </c>
      <c r="CA1577">
        <v>0</v>
      </c>
      <c r="CC1577">
        <v>8.8999993999999999E-2</v>
      </c>
      <c r="CE1577">
        <v>9.6000001000000001E-2</v>
      </c>
      <c r="CG1577">
        <v>2.9999998999999999E-2</v>
      </c>
      <c r="CH1577">
        <v>5.1999996999999999E-2</v>
      </c>
      <c r="CJ1577">
        <v>9.4999999000000002E-2</v>
      </c>
      <c r="CS1577">
        <v>0</v>
      </c>
      <c r="CT1577">
        <v>0</v>
      </c>
      <c r="CU1577">
        <v>0</v>
      </c>
      <c r="CV1577">
        <v>0.56999999000000001</v>
      </c>
      <c r="CW1577">
        <v>0.41</v>
      </c>
      <c r="CX1577">
        <v>0.16</v>
      </c>
      <c r="CY1577">
        <v>0.36000000999999998</v>
      </c>
      <c r="CZ1577">
        <v>0.28999998999999999</v>
      </c>
      <c r="DA1577">
        <v>7.0000000000000007E-2</v>
      </c>
      <c r="DB1577">
        <v>5.0000001000000002E-2</v>
      </c>
      <c r="DC1577">
        <v>0</v>
      </c>
      <c r="DD1577">
        <v>0</v>
      </c>
      <c r="DE1577">
        <v>0.02</v>
      </c>
      <c r="DF1577">
        <v>2008</v>
      </c>
      <c r="DG1577">
        <v>8.6943738000000007E-2</v>
      </c>
      <c r="DH1577">
        <v>3.5643744999999998E-2</v>
      </c>
      <c r="DI1577">
        <v>5.1299999999999998E-2</v>
      </c>
      <c r="DJ1577">
        <v>5.8499998999999997E-2</v>
      </c>
      <c r="DK1577">
        <v>9.4143747999999999E-2</v>
      </c>
      <c r="DR1577">
        <v>0</v>
      </c>
      <c r="DS1577">
        <v>0</v>
      </c>
      <c r="DT1577">
        <v>0</v>
      </c>
      <c r="DU1577">
        <v>0</v>
      </c>
      <c r="DV1577">
        <v>8068</v>
      </c>
      <c r="DW1577">
        <v>349257.84</v>
      </c>
      <c r="DX1577">
        <v>44.59</v>
      </c>
      <c r="DY1577">
        <v>11.99</v>
      </c>
      <c r="DZ1577">
        <v>43.289000999999999</v>
      </c>
      <c r="EA1577">
        <v>832</v>
      </c>
      <c r="EB1577">
        <v>1104</v>
      </c>
      <c r="EC1577">
        <v>4002</v>
      </c>
      <c r="ED1577">
        <v>51105.012000000002</v>
      </c>
      <c r="EF1577">
        <v>12.769868000000001</v>
      </c>
      <c r="EG1577">
        <v>3218</v>
      </c>
      <c r="EN1577">
        <v>322</v>
      </c>
      <c r="EP1577">
        <v>462</v>
      </c>
      <c r="ES1577">
        <v>0</v>
      </c>
      <c r="EV1577">
        <v>14006</v>
      </c>
      <c r="EW1577">
        <v>0</v>
      </c>
      <c r="EX1577">
        <v>1</v>
      </c>
      <c r="FB1577">
        <v>540328.43999999994</v>
      </c>
      <c r="FP1577">
        <v>15112.105</v>
      </c>
      <c r="FQ1577">
        <v>36493.434000000001</v>
      </c>
      <c r="FV1577">
        <v>777.79199000000006</v>
      </c>
      <c r="FW1577">
        <v>52383.332000000002</v>
      </c>
      <c r="FX1577">
        <v>49632.66</v>
      </c>
      <c r="GA1577">
        <v>12553.871999999999</v>
      </c>
      <c r="GB1577">
        <v>12553.871999999999</v>
      </c>
      <c r="GG1577">
        <v>31761.873</v>
      </c>
      <c r="GL1577">
        <v>-3671.5219999999999</v>
      </c>
      <c r="GM1577">
        <v>1897.192</v>
      </c>
      <c r="GN1577">
        <v>-1721.354</v>
      </c>
      <c r="GQ1577">
        <v>142836.06</v>
      </c>
      <c r="GR1577">
        <v>-49094.68</v>
      </c>
      <c r="GS1577">
        <v>-48893.671999999999</v>
      </c>
      <c r="GU1577">
        <v>-201.006</v>
      </c>
      <c r="HA1577">
        <v>-1201.4749999999999</v>
      </c>
      <c r="HB1577">
        <v>-12585.120999999999</v>
      </c>
      <c r="HD1577">
        <v>-635.61797999999999</v>
      </c>
      <c r="HE1577">
        <v>-63516.894999999997</v>
      </c>
      <c r="HG1577">
        <v>1120247.1000000001</v>
      </c>
    </row>
    <row r="1578" spans="1:215" x14ac:dyDescent="0.25">
      <c r="A1578">
        <v>113</v>
      </c>
      <c r="B1578" t="s">
        <v>1283</v>
      </c>
      <c r="C1578">
        <v>2006</v>
      </c>
      <c r="D1578">
        <v>1</v>
      </c>
      <c r="E1578" t="s">
        <v>1284</v>
      </c>
      <c r="F1578">
        <v>1944</v>
      </c>
      <c r="G1578">
        <v>0</v>
      </c>
      <c r="I1578">
        <v>0</v>
      </c>
      <c r="J1578" t="s">
        <v>1285</v>
      </c>
      <c r="K1578" t="s">
        <v>1286</v>
      </c>
      <c r="L1578" t="s">
        <v>1286</v>
      </c>
      <c r="M1578">
        <v>4</v>
      </c>
      <c r="N1578" t="s">
        <v>730</v>
      </c>
      <c r="O1578">
        <v>1</v>
      </c>
      <c r="P1578" t="s">
        <v>616</v>
      </c>
      <c r="Q1578" t="s">
        <v>626</v>
      </c>
      <c r="R1578">
        <v>2</v>
      </c>
      <c r="S1578">
        <v>1</v>
      </c>
      <c r="T1578" s="60">
        <v>38898</v>
      </c>
      <c r="U1578" s="60">
        <v>38898</v>
      </c>
      <c r="V1578" s="60">
        <v>38898</v>
      </c>
      <c r="W1578" t="s">
        <v>201</v>
      </c>
      <c r="X1578" t="s">
        <v>774</v>
      </c>
      <c r="Y1578" t="s">
        <v>673</v>
      </c>
      <c r="Z1578">
        <v>2.9999998999999999E-2</v>
      </c>
      <c r="AA1578">
        <v>7.9999998000000003E-2</v>
      </c>
      <c r="AB1578">
        <v>1</v>
      </c>
      <c r="AC1578">
        <v>0</v>
      </c>
      <c r="AD1578">
        <v>1</v>
      </c>
      <c r="AG1578">
        <v>12</v>
      </c>
      <c r="BP1578" s="60">
        <v>38898</v>
      </c>
      <c r="BQ1578">
        <v>1223323</v>
      </c>
      <c r="BR1578">
        <v>1232367</v>
      </c>
      <c r="BS1578">
        <v>0.99300003000000003</v>
      </c>
      <c r="BT1578">
        <v>9044</v>
      </c>
      <c r="BV1578">
        <v>369310</v>
      </c>
      <c r="BW1578">
        <v>38214.703000000001</v>
      </c>
      <c r="BX1578">
        <v>0.96469998000000001</v>
      </c>
      <c r="BY1578">
        <v>0</v>
      </c>
      <c r="BZ1578">
        <v>0</v>
      </c>
      <c r="CA1578">
        <v>0</v>
      </c>
      <c r="CC1578">
        <v>0.10600001000000001</v>
      </c>
      <c r="CE1578">
        <v>0.11700000000000001</v>
      </c>
      <c r="CG1578">
        <v>6.7000002000000003E-2</v>
      </c>
      <c r="CH1578">
        <v>5.4000000999999999E-2</v>
      </c>
      <c r="CJ1578">
        <v>8.6000003000000005E-2</v>
      </c>
      <c r="CS1578">
        <v>0</v>
      </c>
      <c r="CT1578">
        <v>0</v>
      </c>
      <c r="CU1578">
        <v>0</v>
      </c>
      <c r="CV1578">
        <v>0.50999998999999996</v>
      </c>
      <c r="CW1578">
        <v>0.37</v>
      </c>
      <c r="CX1578">
        <v>0.14000000000000001</v>
      </c>
      <c r="CY1578">
        <v>0.31</v>
      </c>
      <c r="CZ1578">
        <v>0.20999999</v>
      </c>
      <c r="DA1578">
        <v>5.0000001000000002E-2</v>
      </c>
      <c r="DB1578">
        <v>7.0000000000000007E-2</v>
      </c>
      <c r="DC1578">
        <v>0</v>
      </c>
      <c r="DD1578">
        <v>0.1</v>
      </c>
      <c r="DE1578">
        <v>0.01</v>
      </c>
      <c r="DF1578">
        <v>2009</v>
      </c>
      <c r="DG1578">
        <v>9.7497902999999997E-2</v>
      </c>
      <c r="DH1578">
        <v>3.4897905E-2</v>
      </c>
      <c r="DI1578">
        <v>6.2600002000000002E-2</v>
      </c>
      <c r="DJ1578">
        <v>6.4800001999999995E-2</v>
      </c>
      <c r="DK1578">
        <v>9.9697903000000004E-2</v>
      </c>
      <c r="DR1578">
        <v>0</v>
      </c>
      <c r="DS1578">
        <v>0</v>
      </c>
      <c r="DT1578">
        <v>0</v>
      </c>
      <c r="DU1578">
        <v>0</v>
      </c>
      <c r="DV1578">
        <v>8288</v>
      </c>
      <c r="DW1578">
        <v>369309.53</v>
      </c>
      <c r="DX1578">
        <v>46.150002000000001</v>
      </c>
      <c r="DY1578">
        <v>12.09</v>
      </c>
      <c r="DZ1578">
        <v>44.560001</v>
      </c>
      <c r="EA1578">
        <v>805</v>
      </c>
      <c r="EB1578">
        <v>1111</v>
      </c>
      <c r="EC1578">
        <v>4173</v>
      </c>
      <c r="ED1578">
        <v>55043.32</v>
      </c>
      <c r="EF1578">
        <v>13.190348</v>
      </c>
      <c r="EG1578">
        <v>3373</v>
      </c>
      <c r="EN1578">
        <v>330</v>
      </c>
      <c r="EP1578">
        <v>470</v>
      </c>
      <c r="ES1578">
        <v>0</v>
      </c>
      <c r="EV1578">
        <v>14377</v>
      </c>
      <c r="EW1578">
        <v>0</v>
      </c>
      <c r="EX1578">
        <v>1</v>
      </c>
      <c r="FB1578">
        <v>573091.13</v>
      </c>
      <c r="FP1578">
        <v>14561.467000000001</v>
      </c>
      <c r="FQ1578">
        <v>36866.449000000001</v>
      </c>
      <c r="FV1578">
        <v>1171.5160000000001</v>
      </c>
      <c r="FW1578">
        <v>52599.434000000001</v>
      </c>
      <c r="FX1578">
        <v>77196.210999999996</v>
      </c>
      <c r="GA1578">
        <v>13609.537</v>
      </c>
      <c r="GB1578">
        <v>13609.537</v>
      </c>
      <c r="GG1578">
        <v>27850.523000000001</v>
      </c>
      <c r="GL1578">
        <v>-3894.489</v>
      </c>
      <c r="GM1578">
        <v>564.41101000000003</v>
      </c>
      <c r="GN1578">
        <v>-179.77699000000001</v>
      </c>
      <c r="GQ1578">
        <v>167745.84</v>
      </c>
      <c r="GR1578">
        <v>-53633.468999999997</v>
      </c>
      <c r="GS1578">
        <v>-53435.616999999998</v>
      </c>
      <c r="GU1578">
        <v>-197.85001</v>
      </c>
      <c r="HA1578">
        <v>-1154.0609999999999</v>
      </c>
      <c r="HB1578">
        <v>-12919.669</v>
      </c>
      <c r="HD1578">
        <v>-668.92902000000004</v>
      </c>
      <c r="HE1578">
        <v>-68376.125</v>
      </c>
      <c r="HG1578">
        <v>1219616.8999999999</v>
      </c>
    </row>
    <row r="1579" spans="1:215" x14ac:dyDescent="0.25">
      <c r="A1579">
        <v>113</v>
      </c>
      <c r="B1579" t="s">
        <v>1283</v>
      </c>
      <c r="C1579">
        <v>2007</v>
      </c>
      <c r="D1579">
        <v>1</v>
      </c>
      <c r="E1579" t="s">
        <v>1284</v>
      </c>
      <c r="F1579">
        <v>1944</v>
      </c>
      <c r="G1579">
        <v>0</v>
      </c>
      <c r="I1579">
        <v>0</v>
      </c>
      <c r="J1579" t="s">
        <v>1285</v>
      </c>
      <c r="K1579" t="s">
        <v>1286</v>
      </c>
      <c r="L1579" t="s">
        <v>1286</v>
      </c>
      <c r="M1579">
        <v>4</v>
      </c>
      <c r="N1579" t="s">
        <v>730</v>
      </c>
      <c r="O1579">
        <v>1</v>
      </c>
      <c r="P1579" t="s">
        <v>616</v>
      </c>
      <c r="Q1579" t="s">
        <v>626</v>
      </c>
      <c r="R1579">
        <v>2</v>
      </c>
      <c r="S1579">
        <v>1</v>
      </c>
      <c r="T1579" s="60">
        <v>39263</v>
      </c>
      <c r="U1579" s="60">
        <v>39263</v>
      </c>
      <c r="V1579" s="60">
        <v>39263</v>
      </c>
      <c r="W1579" t="s">
        <v>201</v>
      </c>
      <c r="X1579" t="s">
        <v>774</v>
      </c>
      <c r="Y1579" t="s">
        <v>673</v>
      </c>
      <c r="Z1579">
        <v>2.9999998999999999E-2</v>
      </c>
      <c r="AA1579">
        <v>8.2500003000000002E-2</v>
      </c>
      <c r="AB1579">
        <v>1</v>
      </c>
      <c r="AC1579">
        <v>0</v>
      </c>
      <c r="AD1579">
        <v>1</v>
      </c>
      <c r="AG1579">
        <v>11</v>
      </c>
      <c r="BP1579" s="60">
        <v>39263</v>
      </c>
      <c r="BQ1579">
        <v>1318687</v>
      </c>
      <c r="BR1579">
        <v>1307643</v>
      </c>
      <c r="BS1579">
        <v>1.008</v>
      </c>
      <c r="BT1579">
        <v>-11044</v>
      </c>
      <c r="BV1579">
        <v>386917</v>
      </c>
      <c r="BW1579">
        <v>40189.813000000002</v>
      </c>
      <c r="BX1579">
        <v>0.97780001000000005</v>
      </c>
      <c r="BY1579">
        <v>0</v>
      </c>
      <c r="BZ1579">
        <v>0</v>
      </c>
      <c r="CA1579">
        <v>0</v>
      </c>
      <c r="CC1579">
        <v>0.16500001</v>
      </c>
      <c r="CE1579">
        <v>0.12</v>
      </c>
      <c r="CG1579">
        <v>0.112</v>
      </c>
      <c r="CH1579">
        <v>5.8999999999999997E-2</v>
      </c>
      <c r="CJ1579">
        <v>8.1000000000000003E-2</v>
      </c>
      <c r="CS1579">
        <v>0</v>
      </c>
      <c r="CT1579">
        <v>0</v>
      </c>
      <c r="CU1579">
        <v>0</v>
      </c>
      <c r="CV1579">
        <v>0.52999996999999999</v>
      </c>
      <c r="CW1579">
        <v>0.38999999000000002</v>
      </c>
      <c r="CX1579">
        <v>0.14000000000000001</v>
      </c>
      <c r="CY1579">
        <v>0.30000000999999998</v>
      </c>
      <c r="CZ1579">
        <v>0.25</v>
      </c>
      <c r="DA1579">
        <v>5.0000001000000002E-2</v>
      </c>
      <c r="DB1579">
        <v>5.9999998999999998E-2</v>
      </c>
      <c r="DC1579">
        <v>0</v>
      </c>
      <c r="DD1579">
        <v>0.1</v>
      </c>
      <c r="DE1579">
        <v>0.01</v>
      </c>
      <c r="DF1579">
        <v>2010</v>
      </c>
      <c r="DG1579">
        <v>0.10187854</v>
      </c>
      <c r="DH1579">
        <v>3.6078541999999998E-2</v>
      </c>
      <c r="DI1579">
        <v>6.5799995999999999E-2</v>
      </c>
      <c r="DJ1579">
        <v>6.2700003000000004E-2</v>
      </c>
      <c r="DK1579">
        <v>9.8778545999999995E-2</v>
      </c>
      <c r="DR1579">
        <v>0</v>
      </c>
      <c r="DS1579">
        <v>0</v>
      </c>
      <c r="DT1579">
        <v>0</v>
      </c>
      <c r="DU1579">
        <v>0</v>
      </c>
      <c r="DV1579">
        <v>8411</v>
      </c>
      <c r="DW1579">
        <v>386916.94</v>
      </c>
      <c r="DX1579">
        <v>46.209999000000003</v>
      </c>
      <c r="DY1579">
        <v>12.06</v>
      </c>
      <c r="DZ1579">
        <v>46.000999</v>
      </c>
      <c r="EA1579">
        <v>790</v>
      </c>
      <c r="EB1579">
        <v>935</v>
      </c>
      <c r="EC1579">
        <v>4399</v>
      </c>
      <c r="ED1579">
        <v>61403.641000000003</v>
      </c>
      <c r="EF1579">
        <v>13.958546</v>
      </c>
      <c r="EG1579">
        <v>3575</v>
      </c>
      <c r="EN1579">
        <v>333</v>
      </c>
      <c r="EP1579">
        <v>491</v>
      </c>
      <c r="ES1579">
        <v>0</v>
      </c>
      <c r="EV1579">
        <v>14535</v>
      </c>
      <c r="EW1579">
        <v>0</v>
      </c>
      <c r="EX1579">
        <v>1</v>
      </c>
      <c r="FB1579">
        <v>632304.25</v>
      </c>
      <c r="FI1579">
        <v>1392327.5</v>
      </c>
      <c r="FP1579">
        <v>15456.691999999999</v>
      </c>
      <c r="FQ1579">
        <v>39297.004000000001</v>
      </c>
      <c r="FV1579">
        <v>205.321</v>
      </c>
      <c r="FW1579">
        <v>54959.016000000003</v>
      </c>
      <c r="FX1579">
        <v>150144.79999999999</v>
      </c>
      <c r="GA1579">
        <v>15649.401</v>
      </c>
      <c r="GB1579">
        <v>15649.401</v>
      </c>
      <c r="GG1579">
        <v>31099.778999999999</v>
      </c>
      <c r="GL1579">
        <v>-4802.8252000000002</v>
      </c>
      <c r="GM1579">
        <v>748.94897000000003</v>
      </c>
      <c r="GN1579">
        <v>-214.82001</v>
      </c>
      <c r="GQ1579">
        <v>247584.3</v>
      </c>
      <c r="GR1579">
        <v>-72697.391000000003</v>
      </c>
      <c r="GS1579">
        <v>-58859.66</v>
      </c>
      <c r="GU1579">
        <v>-296.64301</v>
      </c>
      <c r="GZ1579">
        <v>-13541.092000000001</v>
      </c>
      <c r="HA1579">
        <v>-1229.4969000000001</v>
      </c>
      <c r="HB1579">
        <v>-511.43398999999999</v>
      </c>
      <c r="HD1579">
        <v>-344.72100999999998</v>
      </c>
      <c r="HE1579">
        <v>-74783.047000000006</v>
      </c>
      <c r="HG1579">
        <v>1392418.1</v>
      </c>
    </row>
    <row r="1580" spans="1:215" x14ac:dyDescent="0.25">
      <c r="A1580">
        <v>113</v>
      </c>
      <c r="B1580" t="s">
        <v>1283</v>
      </c>
      <c r="C1580">
        <v>2008</v>
      </c>
      <c r="D1580">
        <v>1</v>
      </c>
      <c r="E1580" t="s">
        <v>1284</v>
      </c>
      <c r="F1580">
        <v>1944</v>
      </c>
      <c r="G1580">
        <v>0</v>
      </c>
      <c r="I1580">
        <v>0</v>
      </c>
      <c r="J1580" t="s">
        <v>1285</v>
      </c>
      <c r="K1580" t="s">
        <v>1286</v>
      </c>
      <c r="L1580" t="s">
        <v>1286</v>
      </c>
      <c r="M1580">
        <v>4</v>
      </c>
      <c r="N1580" t="s">
        <v>730</v>
      </c>
      <c r="O1580">
        <v>1</v>
      </c>
      <c r="P1580" t="s">
        <v>616</v>
      </c>
      <c r="Q1580" t="s">
        <v>626</v>
      </c>
      <c r="R1580">
        <v>2</v>
      </c>
      <c r="S1580">
        <v>1</v>
      </c>
      <c r="T1580" s="60">
        <v>39629</v>
      </c>
      <c r="U1580" s="60">
        <v>39629</v>
      </c>
      <c r="V1580" s="60">
        <v>39629</v>
      </c>
      <c r="W1580" t="s">
        <v>201</v>
      </c>
      <c r="X1580" t="s">
        <v>774</v>
      </c>
      <c r="Y1580" t="s">
        <v>673</v>
      </c>
      <c r="Z1580">
        <v>2.9999998999999999E-2</v>
      </c>
      <c r="AA1580">
        <v>8.2500003000000002E-2</v>
      </c>
      <c r="AB1580">
        <v>1</v>
      </c>
      <c r="AC1580">
        <v>0</v>
      </c>
      <c r="AD1580">
        <v>1</v>
      </c>
      <c r="AG1580">
        <v>30</v>
      </c>
      <c r="BP1580" s="60">
        <v>39629</v>
      </c>
      <c r="BQ1580">
        <v>1377101</v>
      </c>
      <c r="BR1580">
        <v>1464202</v>
      </c>
      <c r="BS1580">
        <v>0.94099997999999996</v>
      </c>
      <c r="BT1580">
        <v>87101</v>
      </c>
      <c r="BV1580">
        <v>404593</v>
      </c>
      <c r="BW1580">
        <v>42375.065999999999</v>
      </c>
      <c r="BX1580">
        <v>0.92490000000000006</v>
      </c>
      <c r="BY1580">
        <v>0</v>
      </c>
      <c r="BZ1580">
        <v>0</v>
      </c>
      <c r="CA1580">
        <v>0</v>
      </c>
      <c r="CC1580">
        <v>-5.8999999999999997E-2</v>
      </c>
      <c r="CE1580">
        <v>6.6000000000000003E-2</v>
      </c>
      <c r="CG1580">
        <v>8.7999999999999995E-2</v>
      </c>
      <c r="CH1580">
        <v>6.1000000999999998E-2</v>
      </c>
      <c r="CJ1580">
        <v>5.5999998000000002E-2</v>
      </c>
      <c r="CS1580">
        <v>0</v>
      </c>
      <c r="CT1580">
        <v>0</v>
      </c>
      <c r="CU1580">
        <v>0</v>
      </c>
      <c r="CV1580">
        <v>0.51999998000000003</v>
      </c>
      <c r="CW1580">
        <v>0.38</v>
      </c>
      <c r="CX1580">
        <v>0.14000000000000001</v>
      </c>
      <c r="CY1580">
        <v>0.30000000999999998</v>
      </c>
      <c r="CZ1580">
        <v>0.25</v>
      </c>
      <c r="DA1580">
        <v>5.0000001000000002E-2</v>
      </c>
      <c r="DB1580">
        <v>7.0000000000000007E-2</v>
      </c>
      <c r="DC1580">
        <v>0</v>
      </c>
      <c r="DD1580">
        <v>0.1</v>
      </c>
      <c r="DE1580">
        <v>0.01</v>
      </c>
      <c r="DF1580">
        <v>2011</v>
      </c>
      <c r="DG1580">
        <v>0.11159594</v>
      </c>
      <c r="DH1580">
        <v>5.2295941999999998E-2</v>
      </c>
      <c r="DI1580">
        <v>5.9299998E-2</v>
      </c>
      <c r="DJ1580">
        <v>7.5599998000000002E-2</v>
      </c>
      <c r="DK1580">
        <v>0.12789594000000001</v>
      </c>
      <c r="DR1580">
        <v>0</v>
      </c>
      <c r="DS1580">
        <v>0</v>
      </c>
      <c r="DT1580">
        <v>0</v>
      </c>
      <c r="DU1580">
        <v>0</v>
      </c>
      <c r="DV1580">
        <v>8442</v>
      </c>
      <c r="DW1580">
        <v>404937.56</v>
      </c>
      <c r="DX1580">
        <v>46.549999</v>
      </c>
      <c r="DY1580">
        <v>12.27</v>
      </c>
      <c r="DZ1580">
        <v>47.966999000000001</v>
      </c>
      <c r="EA1580">
        <v>789</v>
      </c>
      <c r="EB1580">
        <v>900</v>
      </c>
      <c r="EC1580">
        <v>4555</v>
      </c>
      <c r="ED1580">
        <v>65701.437999999995</v>
      </c>
      <c r="EF1580">
        <v>14.424026</v>
      </c>
      <c r="EG1580">
        <v>3687</v>
      </c>
      <c r="EN1580">
        <v>348</v>
      </c>
      <c r="EP1580">
        <v>520</v>
      </c>
      <c r="ES1580">
        <v>0</v>
      </c>
      <c r="EV1580">
        <v>14686</v>
      </c>
      <c r="EW1580">
        <v>0</v>
      </c>
      <c r="EX1580">
        <v>1</v>
      </c>
      <c r="FB1580">
        <v>683997.56</v>
      </c>
      <c r="FI1580">
        <v>1282493.8999999999</v>
      </c>
      <c r="FP1580">
        <v>18614.101999999999</v>
      </c>
      <c r="FQ1580">
        <v>39179.824000000001</v>
      </c>
      <c r="FV1580">
        <v>169.98199</v>
      </c>
      <c r="FW1580">
        <v>57963.91</v>
      </c>
      <c r="FX1580">
        <v>-96238.258000000002</v>
      </c>
      <c r="GA1580">
        <v>4513.4691999999995</v>
      </c>
      <c r="GB1580">
        <v>4513.4691999999995</v>
      </c>
      <c r="GG1580">
        <v>10763.453</v>
      </c>
      <c r="GL1580">
        <v>-4850.0228999999999</v>
      </c>
      <c r="GM1580">
        <v>2220.415</v>
      </c>
      <c r="GN1580">
        <v>-565.30999999999995</v>
      </c>
      <c r="GQ1580">
        <v>-26192.346000000001</v>
      </c>
      <c r="GR1580">
        <v>-80764.437999999995</v>
      </c>
      <c r="GS1580">
        <v>-64060.487999999998</v>
      </c>
      <c r="GU1580">
        <v>-332.57299999999998</v>
      </c>
      <c r="GZ1580">
        <v>-16371.373</v>
      </c>
      <c r="HA1580">
        <v>-1414.144</v>
      </c>
      <c r="HB1580">
        <v>-1227.9390000000001</v>
      </c>
      <c r="HC1580">
        <v>-26.638000000000002</v>
      </c>
      <c r="HD1580">
        <v>-298.74799000000002</v>
      </c>
      <c r="HE1580">
        <v>-83731.906000000003</v>
      </c>
      <c r="HG1580">
        <v>1282493.8999999999</v>
      </c>
    </row>
    <row r="1581" spans="1:215" x14ac:dyDescent="0.25">
      <c r="A1581">
        <v>113</v>
      </c>
      <c r="B1581" t="s">
        <v>1283</v>
      </c>
      <c r="C1581">
        <v>2009</v>
      </c>
      <c r="D1581">
        <v>1</v>
      </c>
      <c r="E1581" t="s">
        <v>1284</v>
      </c>
      <c r="F1581">
        <v>1944</v>
      </c>
      <c r="G1581">
        <v>0</v>
      </c>
      <c r="I1581">
        <v>0</v>
      </c>
      <c r="J1581" t="s">
        <v>1285</v>
      </c>
      <c r="K1581" t="s">
        <v>1286</v>
      </c>
      <c r="L1581" t="s">
        <v>1286</v>
      </c>
      <c r="M1581">
        <v>4</v>
      </c>
      <c r="N1581" t="s">
        <v>730</v>
      </c>
      <c r="O1581">
        <v>1</v>
      </c>
      <c r="P1581" t="s">
        <v>616</v>
      </c>
      <c r="Q1581" t="s">
        <v>626</v>
      </c>
      <c r="R1581">
        <v>2</v>
      </c>
      <c r="S1581">
        <v>1</v>
      </c>
      <c r="T1581" s="60">
        <v>39994</v>
      </c>
      <c r="U1581" s="60">
        <v>39994</v>
      </c>
      <c r="V1581" s="60">
        <v>39994</v>
      </c>
      <c r="W1581" t="s">
        <v>201</v>
      </c>
      <c r="X1581" t="s">
        <v>774</v>
      </c>
      <c r="Y1581" t="s">
        <v>673</v>
      </c>
      <c r="Z1581">
        <v>2.9999998999999999E-2</v>
      </c>
      <c r="AA1581">
        <v>8.5000001000000006E-2</v>
      </c>
      <c r="AB1581">
        <v>1</v>
      </c>
      <c r="AC1581">
        <v>0</v>
      </c>
      <c r="AD1581">
        <v>1</v>
      </c>
      <c r="AG1581">
        <v>29</v>
      </c>
      <c r="BP1581" s="60">
        <v>39994</v>
      </c>
      <c r="BQ1581">
        <v>1217638</v>
      </c>
      <c r="BR1581">
        <v>1544144</v>
      </c>
      <c r="BS1581">
        <v>0.78900002999999996</v>
      </c>
      <c r="BT1581">
        <v>326506</v>
      </c>
      <c r="BV1581">
        <v>404516</v>
      </c>
      <c r="BW1581">
        <v>28997.555</v>
      </c>
      <c r="BX1581">
        <v>0.86680000999999995</v>
      </c>
      <c r="BY1581">
        <v>0</v>
      </c>
      <c r="BZ1581">
        <v>0</v>
      </c>
      <c r="CA1581">
        <v>0</v>
      </c>
      <c r="CC1581">
        <v>-0.18700000999999999</v>
      </c>
      <c r="CE1581">
        <v>-3.6999999999999998E-2</v>
      </c>
      <c r="CG1581">
        <v>1.4E-2</v>
      </c>
      <c r="CH1581">
        <v>3.7999999E-2</v>
      </c>
      <c r="CJ1581">
        <v>2.5000000000000001E-2</v>
      </c>
      <c r="CS1581">
        <v>0</v>
      </c>
      <c r="CT1581">
        <v>0</v>
      </c>
      <c r="CU1581">
        <v>0</v>
      </c>
      <c r="CV1581">
        <v>0.56000000000000005</v>
      </c>
      <c r="CW1581">
        <v>0.38999999000000002</v>
      </c>
      <c r="CX1581">
        <v>0.17</v>
      </c>
      <c r="CY1581">
        <v>0.22</v>
      </c>
      <c r="CZ1581">
        <v>0.13</v>
      </c>
      <c r="DA1581">
        <v>3.9999999000000001E-2</v>
      </c>
      <c r="DB1581">
        <v>5.0000001000000002E-2</v>
      </c>
      <c r="DC1581">
        <v>0</v>
      </c>
      <c r="DD1581">
        <v>0.17</v>
      </c>
      <c r="DE1581">
        <v>0</v>
      </c>
      <c r="DF1581">
        <v>2012</v>
      </c>
      <c r="DG1581">
        <v>0.10755734</v>
      </c>
      <c r="DH1581">
        <v>5.2357345999999999E-2</v>
      </c>
      <c r="DI1581">
        <v>5.5199999E-2</v>
      </c>
      <c r="DJ1581">
        <v>9.8199992999999999E-2</v>
      </c>
      <c r="DK1581">
        <v>0.15055734000000001</v>
      </c>
      <c r="DR1581">
        <v>0</v>
      </c>
      <c r="DS1581">
        <v>0</v>
      </c>
      <c r="DT1581">
        <v>0</v>
      </c>
      <c r="DU1581">
        <v>0</v>
      </c>
      <c r="DV1581">
        <v>8095</v>
      </c>
      <c r="DW1581">
        <v>404516.38</v>
      </c>
      <c r="DX1581">
        <v>46.950001</v>
      </c>
      <c r="DY1581">
        <v>12.65</v>
      </c>
      <c r="DZ1581">
        <v>49.971001000000001</v>
      </c>
      <c r="EA1581">
        <v>798</v>
      </c>
      <c r="EB1581">
        <v>939</v>
      </c>
      <c r="EC1581">
        <v>4797</v>
      </c>
      <c r="ED1581">
        <v>73179.781000000003</v>
      </c>
      <c r="EF1581">
        <v>15.255322</v>
      </c>
      <c r="EG1581">
        <v>3916</v>
      </c>
      <c r="EN1581">
        <v>346</v>
      </c>
      <c r="EP1581">
        <v>535</v>
      </c>
      <c r="ES1581">
        <v>0</v>
      </c>
      <c r="EV1581">
        <v>14629</v>
      </c>
      <c r="EW1581">
        <v>0</v>
      </c>
      <c r="EX1581">
        <v>1</v>
      </c>
      <c r="FB1581">
        <v>760453.31</v>
      </c>
      <c r="FI1581">
        <v>1014698</v>
      </c>
      <c r="FP1581">
        <v>22148.754000000001</v>
      </c>
      <c r="FQ1581">
        <v>25134.234</v>
      </c>
      <c r="FV1581">
        <v>1041.8699999999999</v>
      </c>
      <c r="FW1581">
        <v>48324.858999999997</v>
      </c>
      <c r="FX1581">
        <v>-241306.25</v>
      </c>
      <c r="GB1581">
        <v>0</v>
      </c>
      <c r="GG1581">
        <v>623.47198000000003</v>
      </c>
      <c r="GL1581">
        <v>-4033.8469</v>
      </c>
      <c r="GM1581">
        <v>2290.3569000000002</v>
      </c>
      <c r="GN1581">
        <v>-550.10797000000002</v>
      </c>
      <c r="GQ1581">
        <v>-194651.51999999999</v>
      </c>
      <c r="GR1581">
        <v>-70220.312999999995</v>
      </c>
      <c r="GS1581">
        <v>-70043.116999999998</v>
      </c>
      <c r="GU1581">
        <v>-177.19399999999999</v>
      </c>
      <c r="HA1581">
        <v>-1403.9949999999999</v>
      </c>
      <c r="HB1581">
        <v>-1201.2419</v>
      </c>
      <c r="HC1581">
        <v>-18.045000000000002</v>
      </c>
      <c r="HD1581">
        <v>-300.77199999999999</v>
      </c>
      <c r="HE1581">
        <v>-73144.366999999998</v>
      </c>
      <c r="HG1581">
        <v>1014698</v>
      </c>
    </row>
    <row r="1582" spans="1:215" x14ac:dyDescent="0.25">
      <c r="A1582">
        <v>113</v>
      </c>
      <c r="B1582" t="s">
        <v>1283</v>
      </c>
      <c r="C1582">
        <v>2010</v>
      </c>
      <c r="D1582">
        <v>1</v>
      </c>
      <c r="E1582" t="s">
        <v>1284</v>
      </c>
      <c r="F1582">
        <v>1944</v>
      </c>
      <c r="G1582">
        <v>0</v>
      </c>
      <c r="I1582">
        <v>0</v>
      </c>
      <c r="J1582" t="s">
        <v>1285</v>
      </c>
      <c r="K1582" t="s">
        <v>1286</v>
      </c>
      <c r="L1582" t="s">
        <v>1286</v>
      </c>
      <c r="M1582">
        <v>4</v>
      </c>
      <c r="N1582" t="s">
        <v>730</v>
      </c>
      <c r="O1582">
        <v>1</v>
      </c>
      <c r="P1582" t="s">
        <v>616</v>
      </c>
      <c r="Q1582" t="s">
        <v>626</v>
      </c>
      <c r="R1582">
        <v>2</v>
      </c>
      <c r="S1582">
        <v>1</v>
      </c>
      <c r="T1582" s="60">
        <v>40359</v>
      </c>
      <c r="U1582" s="60">
        <v>40359</v>
      </c>
      <c r="V1582" s="60">
        <v>40359</v>
      </c>
      <c r="W1582" t="s">
        <v>201</v>
      </c>
      <c r="X1582" t="s">
        <v>774</v>
      </c>
      <c r="Y1582" t="s">
        <v>673</v>
      </c>
      <c r="Z1582">
        <v>2.9999998999999999E-2</v>
      </c>
      <c r="AA1582">
        <v>8.2500003000000002E-2</v>
      </c>
      <c r="AB1582">
        <v>1</v>
      </c>
      <c r="AC1582">
        <v>0</v>
      </c>
      <c r="AD1582">
        <v>1</v>
      </c>
      <c r="AG1582">
        <v>28</v>
      </c>
      <c r="BP1582" s="60">
        <v>40359</v>
      </c>
      <c r="BQ1582">
        <v>1265404</v>
      </c>
      <c r="BR1582">
        <v>1559324</v>
      </c>
      <c r="BS1582">
        <v>0.81199997999999995</v>
      </c>
      <c r="BT1582">
        <v>293920</v>
      </c>
      <c r="BV1582">
        <v>393829</v>
      </c>
      <c r="BW1582">
        <v>37417.824000000001</v>
      </c>
      <c r="BX1582">
        <v>0.84099995999999999</v>
      </c>
      <c r="BY1582">
        <v>0</v>
      </c>
      <c r="BZ1582">
        <v>0</v>
      </c>
      <c r="CA1582">
        <v>0</v>
      </c>
      <c r="CC1582">
        <v>0.17799999</v>
      </c>
      <c r="CE1582">
        <v>-3.4000002000000001E-2</v>
      </c>
      <c r="CG1582">
        <v>3.0999999E-2</v>
      </c>
      <c r="CH1582">
        <v>5.5999998000000002E-2</v>
      </c>
      <c r="CJ1582">
        <v>3.0999999E-2</v>
      </c>
      <c r="CS1582">
        <v>0</v>
      </c>
      <c r="CT1582">
        <v>0</v>
      </c>
      <c r="CU1582">
        <v>0</v>
      </c>
      <c r="CV1582">
        <v>0.36000000999999998</v>
      </c>
      <c r="CW1582">
        <v>0.18000000999999999</v>
      </c>
      <c r="CX1582">
        <v>0.18000000999999999</v>
      </c>
      <c r="CY1582">
        <v>0.37</v>
      </c>
      <c r="CZ1582">
        <v>0.20999999</v>
      </c>
      <c r="DA1582">
        <v>7.9999998000000003E-2</v>
      </c>
      <c r="DB1582">
        <v>5.0000001000000002E-2</v>
      </c>
      <c r="DC1582">
        <v>0</v>
      </c>
      <c r="DD1582">
        <v>0.22</v>
      </c>
      <c r="DE1582">
        <v>0</v>
      </c>
      <c r="DF1582">
        <v>2013</v>
      </c>
      <c r="DG1582">
        <v>0.10047061</v>
      </c>
      <c r="DH1582">
        <v>5.2370604000000001E-2</v>
      </c>
      <c r="DI1582">
        <v>4.8099997999999998E-2</v>
      </c>
      <c r="DJ1582">
        <v>8.8699996000000003E-2</v>
      </c>
      <c r="DK1582">
        <v>0.14107059999999999</v>
      </c>
      <c r="DR1582">
        <v>0</v>
      </c>
      <c r="DS1582">
        <v>0</v>
      </c>
      <c r="DT1582">
        <v>0</v>
      </c>
      <c r="DU1582">
        <v>0</v>
      </c>
      <c r="DV1582">
        <v>7782</v>
      </c>
      <c r="DW1582">
        <v>393828.94</v>
      </c>
      <c r="DX1582">
        <v>47.009998000000003</v>
      </c>
      <c r="DY1582">
        <v>12.57</v>
      </c>
      <c r="DZ1582">
        <v>50.608001999999999</v>
      </c>
      <c r="EA1582">
        <v>765</v>
      </c>
      <c r="EB1582">
        <v>857</v>
      </c>
      <c r="EC1582">
        <v>5201</v>
      </c>
      <c r="ED1582">
        <v>80723.062999999995</v>
      </c>
      <c r="EF1582">
        <v>15.520681</v>
      </c>
      <c r="EG1582">
        <v>4291</v>
      </c>
      <c r="EN1582">
        <v>387</v>
      </c>
      <c r="EP1582">
        <v>523</v>
      </c>
      <c r="ES1582">
        <v>0</v>
      </c>
      <c r="EV1582">
        <v>14605</v>
      </c>
      <c r="EW1582">
        <v>0</v>
      </c>
      <c r="EX1582">
        <v>1</v>
      </c>
      <c r="FB1582">
        <v>863268.06</v>
      </c>
      <c r="FI1582">
        <v>1169844.8999999999</v>
      </c>
      <c r="FP1582">
        <v>22840.346000000001</v>
      </c>
      <c r="FQ1582">
        <v>31468.884999999998</v>
      </c>
      <c r="FV1582">
        <v>227.524</v>
      </c>
      <c r="FW1582">
        <v>54536.762000000002</v>
      </c>
      <c r="FX1582">
        <v>186423.33</v>
      </c>
      <c r="FZ1582">
        <v>14.144</v>
      </c>
      <c r="GB1582">
        <v>14.144</v>
      </c>
      <c r="GG1582">
        <v>384.48498999999998</v>
      </c>
      <c r="GL1582">
        <v>-5059.2880999999998</v>
      </c>
      <c r="GM1582">
        <v>1108.4570000000001</v>
      </c>
      <c r="GN1582">
        <v>-277.87</v>
      </c>
      <c r="GQ1582">
        <v>237130.03</v>
      </c>
      <c r="GR1582">
        <v>-79277.883000000002</v>
      </c>
      <c r="GS1582">
        <v>-79001.906000000003</v>
      </c>
      <c r="GU1582">
        <v>-275.97699</v>
      </c>
      <c r="HA1582">
        <v>-1521.4399000000001</v>
      </c>
      <c r="HB1582">
        <v>-814.44</v>
      </c>
      <c r="HC1582">
        <v>-77.038002000000006</v>
      </c>
      <c r="HD1582">
        <v>-292.30099000000001</v>
      </c>
      <c r="HE1582">
        <v>-81983.101999999999</v>
      </c>
      <c r="HG1582">
        <v>1169844.8999999999</v>
      </c>
    </row>
    <row r="1583" spans="1:215" x14ac:dyDescent="0.25">
      <c r="A1583">
        <v>113</v>
      </c>
      <c r="B1583" t="s">
        <v>1283</v>
      </c>
      <c r="C1583">
        <v>2011</v>
      </c>
      <c r="D1583">
        <v>1</v>
      </c>
      <c r="E1583" t="s">
        <v>1284</v>
      </c>
      <c r="F1583">
        <v>1944</v>
      </c>
      <c r="G1583">
        <v>0</v>
      </c>
      <c r="I1583">
        <v>0</v>
      </c>
      <c r="J1583" t="s">
        <v>1285</v>
      </c>
      <c r="K1583" t="s">
        <v>1286</v>
      </c>
      <c r="L1583" t="s">
        <v>1286</v>
      </c>
      <c r="M1583">
        <v>4</v>
      </c>
      <c r="N1583" t="s">
        <v>730</v>
      </c>
      <c r="O1583">
        <v>1</v>
      </c>
      <c r="P1583" t="s">
        <v>616</v>
      </c>
      <c r="Q1583" t="s">
        <v>626</v>
      </c>
      <c r="R1583">
        <v>2</v>
      </c>
      <c r="S1583">
        <v>1</v>
      </c>
      <c r="T1583" s="60">
        <v>40724</v>
      </c>
      <c r="U1583" s="60">
        <v>40724</v>
      </c>
      <c r="V1583" s="60">
        <v>40724</v>
      </c>
      <c r="W1583" t="s">
        <v>201</v>
      </c>
      <c r="X1583" t="s">
        <v>774</v>
      </c>
      <c r="Y1583" t="s">
        <v>673</v>
      </c>
      <c r="Z1583">
        <v>3.2499999000000002E-2</v>
      </c>
      <c r="AA1583">
        <v>8.1000000000000003E-2</v>
      </c>
      <c r="AB1583">
        <v>1</v>
      </c>
      <c r="AC1583">
        <v>0</v>
      </c>
      <c r="AD1583">
        <v>1</v>
      </c>
      <c r="AG1583">
        <v>27</v>
      </c>
      <c r="BP1583" s="60">
        <v>40724</v>
      </c>
      <c r="BQ1583">
        <v>1348763</v>
      </c>
      <c r="BR1583">
        <v>1695301</v>
      </c>
      <c r="BS1583">
        <v>0.79600000000000004</v>
      </c>
      <c r="BT1583">
        <v>346538</v>
      </c>
      <c r="BV1583">
        <v>398264</v>
      </c>
      <c r="BW1583">
        <v>44491.461000000003</v>
      </c>
      <c r="BX1583">
        <v>0.84449995</v>
      </c>
      <c r="BY1583">
        <v>0</v>
      </c>
      <c r="BZ1583">
        <v>0</v>
      </c>
      <c r="CA1583">
        <v>0</v>
      </c>
      <c r="CC1583">
        <v>0.21200000999999999</v>
      </c>
      <c r="CE1583">
        <v>5.0999998999999997E-2</v>
      </c>
      <c r="CG1583">
        <v>4.9000002000000001E-2</v>
      </c>
      <c r="CH1583">
        <v>6.3000001E-2</v>
      </c>
      <c r="CJ1583">
        <v>5.8000002000000002E-2</v>
      </c>
      <c r="CS1583">
        <v>0</v>
      </c>
      <c r="CT1583">
        <v>0</v>
      </c>
      <c r="CU1583">
        <v>0</v>
      </c>
      <c r="CV1583">
        <v>0.36000000999999998</v>
      </c>
      <c r="CW1583">
        <v>0.18000000999999999</v>
      </c>
      <c r="CX1583">
        <v>0.18000000999999999</v>
      </c>
      <c r="CY1583">
        <v>0.37</v>
      </c>
      <c r="CZ1583">
        <v>0.20999999</v>
      </c>
      <c r="DA1583">
        <v>7.9999998000000003E-2</v>
      </c>
      <c r="DB1583">
        <v>5.0000001000000002E-2</v>
      </c>
      <c r="DC1583">
        <v>0</v>
      </c>
      <c r="DD1583">
        <v>0.22</v>
      </c>
      <c r="DE1583">
        <v>0</v>
      </c>
      <c r="DF1583">
        <v>2014</v>
      </c>
      <c r="DG1583">
        <v>0.10529297</v>
      </c>
      <c r="DH1583">
        <v>6.5392963999999998E-2</v>
      </c>
      <c r="DI1583">
        <v>3.9900000999999997E-2</v>
      </c>
      <c r="DJ1583">
        <v>8.8799998000000005E-2</v>
      </c>
      <c r="DK1583">
        <v>0.15419295</v>
      </c>
      <c r="DR1583">
        <v>0</v>
      </c>
      <c r="DS1583">
        <v>0</v>
      </c>
      <c r="DT1583">
        <v>0</v>
      </c>
      <c r="DU1583">
        <v>0</v>
      </c>
      <c r="DV1583">
        <v>7768</v>
      </c>
      <c r="DW1583">
        <v>398264.16</v>
      </c>
      <c r="DX1583">
        <v>47.02</v>
      </c>
      <c r="DY1583">
        <v>12.57</v>
      </c>
      <c r="DZ1583">
        <v>51.27</v>
      </c>
      <c r="EA1583">
        <v>774</v>
      </c>
      <c r="EB1583">
        <v>849</v>
      </c>
      <c r="EC1583">
        <v>5375</v>
      </c>
      <c r="ED1583">
        <v>86681.452999999994</v>
      </c>
      <c r="EF1583">
        <v>16.126781000000001</v>
      </c>
      <c r="EG1583">
        <v>4473</v>
      </c>
      <c r="EN1583">
        <v>378</v>
      </c>
      <c r="EP1583">
        <v>524</v>
      </c>
      <c r="ES1583">
        <v>0</v>
      </c>
      <c r="EV1583">
        <v>14766</v>
      </c>
      <c r="EW1583">
        <v>0</v>
      </c>
      <c r="EX1583">
        <v>1</v>
      </c>
      <c r="FB1583">
        <v>953911.75</v>
      </c>
      <c r="FI1583">
        <v>1380606.8</v>
      </c>
      <c r="FP1583">
        <v>22269.041000000001</v>
      </c>
      <c r="FQ1583">
        <v>37572.597999999998</v>
      </c>
      <c r="FV1583">
        <v>743.17200000000003</v>
      </c>
      <c r="FW1583">
        <v>60584.813000000002</v>
      </c>
      <c r="FX1583">
        <v>243100.09</v>
      </c>
      <c r="FZ1583">
        <v>18.764999</v>
      </c>
      <c r="GB1583">
        <v>18.764999</v>
      </c>
      <c r="GG1583">
        <v>294.52100000000002</v>
      </c>
      <c r="GL1583">
        <v>-5516.4179999999997</v>
      </c>
      <c r="GM1583">
        <v>649.94701999999995</v>
      </c>
      <c r="GN1583">
        <v>-160.51900000000001</v>
      </c>
      <c r="GQ1583">
        <v>298971.19</v>
      </c>
      <c r="GR1583">
        <v>-85045.133000000002</v>
      </c>
      <c r="GS1583">
        <v>-84716.516000000003</v>
      </c>
      <c r="GU1583">
        <v>-328.62299000000002</v>
      </c>
      <c r="HA1583">
        <v>-1731.375</v>
      </c>
      <c r="HB1583">
        <v>-1049.731</v>
      </c>
      <c r="HC1583">
        <v>-97.845000999999996</v>
      </c>
      <c r="HD1583">
        <v>-285.27600000000001</v>
      </c>
      <c r="HE1583">
        <v>-88209.358999999997</v>
      </c>
      <c r="HG1583">
        <v>1380606.8</v>
      </c>
    </row>
    <row r="1584" spans="1:215" x14ac:dyDescent="0.25">
      <c r="A1584">
        <v>113</v>
      </c>
      <c r="B1584" t="s">
        <v>1283</v>
      </c>
      <c r="C1584">
        <v>2012</v>
      </c>
      <c r="D1584">
        <v>1</v>
      </c>
      <c r="E1584" t="s">
        <v>1284</v>
      </c>
      <c r="F1584">
        <v>1944</v>
      </c>
      <c r="G1584">
        <v>0</v>
      </c>
      <c r="I1584">
        <v>0</v>
      </c>
      <c r="J1584" t="s">
        <v>1285</v>
      </c>
      <c r="K1584" t="s">
        <v>1286</v>
      </c>
      <c r="L1584" t="s">
        <v>1286</v>
      </c>
      <c r="M1584">
        <v>4</v>
      </c>
      <c r="N1584" t="s">
        <v>730</v>
      </c>
      <c r="O1584">
        <v>1</v>
      </c>
      <c r="P1584" t="s">
        <v>616</v>
      </c>
      <c r="Q1584" t="s">
        <v>626</v>
      </c>
      <c r="R1584">
        <v>2</v>
      </c>
      <c r="S1584">
        <v>1</v>
      </c>
      <c r="T1584" s="60">
        <v>41090</v>
      </c>
      <c r="U1584" s="60">
        <v>41090</v>
      </c>
      <c r="V1584" s="60">
        <v>41090</v>
      </c>
      <c r="W1584" t="s">
        <v>201</v>
      </c>
      <c r="X1584" t="s">
        <v>774</v>
      </c>
      <c r="Y1584" t="s">
        <v>673</v>
      </c>
      <c r="Z1584">
        <v>3.2499999000000002E-2</v>
      </c>
      <c r="AA1584">
        <v>8.1000000000000003E-2</v>
      </c>
      <c r="AB1584">
        <v>1</v>
      </c>
      <c r="AC1584">
        <v>0</v>
      </c>
      <c r="AD1584">
        <v>1</v>
      </c>
      <c r="AG1584">
        <v>26</v>
      </c>
      <c r="BP1584" s="60">
        <v>41090</v>
      </c>
      <c r="BQ1584">
        <v>1400779</v>
      </c>
      <c r="BR1584">
        <v>1802604</v>
      </c>
      <c r="BS1584">
        <v>0.77699994999999999</v>
      </c>
      <c r="BT1584">
        <v>401825</v>
      </c>
      <c r="BV1584">
        <v>385526</v>
      </c>
      <c r="BW1584">
        <v>28748.400000000001</v>
      </c>
      <c r="BX1584">
        <v>1.4019001</v>
      </c>
      <c r="BY1584">
        <v>0</v>
      </c>
      <c r="BZ1584">
        <v>0</v>
      </c>
      <c r="CA1584">
        <v>0</v>
      </c>
      <c r="CC1584">
        <v>2.4E-2</v>
      </c>
      <c r="CE1584">
        <v>0.13500001</v>
      </c>
      <c r="CG1584">
        <v>2.3E-2</v>
      </c>
      <c r="CH1584">
        <v>5.4000000999999999E-2</v>
      </c>
      <c r="CJ1584">
        <v>6.6000000000000003E-2</v>
      </c>
      <c r="CS1584">
        <v>0</v>
      </c>
      <c r="CT1584">
        <v>0</v>
      </c>
      <c r="CU1584">
        <v>0</v>
      </c>
      <c r="CV1584">
        <v>0.34</v>
      </c>
      <c r="CW1584">
        <v>0.18000000999999999</v>
      </c>
      <c r="CX1584">
        <v>0.16</v>
      </c>
      <c r="CY1584">
        <v>0.36000000999999998</v>
      </c>
      <c r="CZ1584">
        <v>0.23999999</v>
      </c>
      <c r="DA1584">
        <v>2.9999998999999999E-2</v>
      </c>
      <c r="DB1584">
        <v>5.0000001000000002E-2</v>
      </c>
      <c r="DC1584">
        <v>0</v>
      </c>
      <c r="DD1584">
        <v>0.25999999000000001</v>
      </c>
      <c r="DE1584">
        <v>0</v>
      </c>
      <c r="DF1584">
        <v>2015</v>
      </c>
      <c r="DG1584">
        <v>0.10504679</v>
      </c>
      <c r="DH1584">
        <v>6.5446787000000006E-2</v>
      </c>
      <c r="DI1584">
        <v>3.9600000000000003E-2</v>
      </c>
      <c r="DJ1584">
        <v>9.9500000000000005E-2</v>
      </c>
      <c r="DK1584">
        <v>0.16494679000000001</v>
      </c>
      <c r="DR1584">
        <v>0</v>
      </c>
      <c r="DS1584">
        <v>0</v>
      </c>
      <c r="DT1584">
        <v>0</v>
      </c>
      <c r="DU1584">
        <v>0</v>
      </c>
      <c r="DV1584">
        <v>7878</v>
      </c>
      <c r="DW1584">
        <v>385525.91</v>
      </c>
      <c r="DX1584">
        <v>46.349997999999999</v>
      </c>
      <c r="DY1584">
        <v>12.45</v>
      </c>
      <c r="DZ1584">
        <v>48.936999999999998</v>
      </c>
      <c r="EA1584">
        <v>767</v>
      </c>
      <c r="EB1584">
        <v>835</v>
      </c>
      <c r="EC1584">
        <v>5600</v>
      </c>
      <c r="ED1584">
        <v>93712.858999999997</v>
      </c>
      <c r="EF1584">
        <v>16.734439999999999</v>
      </c>
      <c r="EG1584">
        <v>4676</v>
      </c>
      <c r="EH1584">
        <v>83368.031000000003</v>
      </c>
      <c r="EN1584">
        <v>384</v>
      </c>
      <c r="EO1584">
        <v>4668.1728999999996</v>
      </c>
      <c r="EP1584">
        <v>540</v>
      </c>
      <c r="ES1584">
        <v>0</v>
      </c>
      <c r="EV1584">
        <v>15080</v>
      </c>
      <c r="EW1584">
        <v>0</v>
      </c>
      <c r="EX1584">
        <v>1</v>
      </c>
      <c r="EZ1584">
        <v>1111463.3999999999</v>
      </c>
      <c r="FB1584">
        <v>1030219.1</v>
      </c>
      <c r="FI1584">
        <v>1378489.5</v>
      </c>
      <c r="FP1584">
        <v>27708.01</v>
      </c>
      <c r="FQ1584">
        <v>40302.434000000001</v>
      </c>
      <c r="FV1584">
        <v>377.56200999999999</v>
      </c>
      <c r="FW1584">
        <v>68388.008000000002</v>
      </c>
      <c r="FX1584">
        <v>28843.662</v>
      </c>
      <c r="FZ1584">
        <v>13.702</v>
      </c>
      <c r="GB1584">
        <v>13.702</v>
      </c>
      <c r="GG1584">
        <v>32.430999999999997</v>
      </c>
      <c r="GL1584">
        <v>-5726.7520000000004</v>
      </c>
      <c r="GM1584">
        <v>576.92602999999997</v>
      </c>
      <c r="GN1584">
        <v>-135.19501</v>
      </c>
      <c r="GQ1584">
        <v>91992.781000000003</v>
      </c>
      <c r="GR1584">
        <v>-90652.695000000007</v>
      </c>
      <c r="GS1584">
        <v>-90170.210999999996</v>
      </c>
      <c r="GU1584">
        <v>-482.483</v>
      </c>
      <c r="HA1584">
        <v>-1908.752</v>
      </c>
      <c r="HB1584">
        <v>-1242.0649000000001</v>
      </c>
      <c r="HC1584">
        <v>-86.853995999999995</v>
      </c>
      <c r="HD1584">
        <v>-219.65299999999999</v>
      </c>
      <c r="HE1584">
        <v>-94110.016000000003</v>
      </c>
      <c r="HG1584">
        <v>1378489.5</v>
      </c>
    </row>
    <row r="1585" spans="1:215" x14ac:dyDescent="0.25">
      <c r="A1585">
        <v>113</v>
      </c>
      <c r="B1585" t="s">
        <v>1283</v>
      </c>
      <c r="C1585">
        <v>2013</v>
      </c>
      <c r="D1585">
        <v>1</v>
      </c>
      <c r="E1585" t="s">
        <v>1284</v>
      </c>
      <c r="F1585">
        <v>1944</v>
      </c>
      <c r="G1585">
        <v>0</v>
      </c>
      <c r="I1585">
        <v>0</v>
      </c>
      <c r="J1585" t="s">
        <v>1285</v>
      </c>
      <c r="K1585" t="s">
        <v>1286</v>
      </c>
      <c r="L1585" t="s">
        <v>1286</v>
      </c>
      <c r="M1585">
        <v>4</v>
      </c>
      <c r="N1585" t="s">
        <v>730</v>
      </c>
      <c r="O1585">
        <v>1</v>
      </c>
      <c r="P1585" t="s">
        <v>616</v>
      </c>
      <c r="Q1585" t="s">
        <v>626</v>
      </c>
      <c r="R1585">
        <v>2</v>
      </c>
      <c r="S1585">
        <v>1</v>
      </c>
      <c r="T1585" s="60">
        <v>41455</v>
      </c>
      <c r="U1585" s="60">
        <v>41455</v>
      </c>
      <c r="V1585" s="60">
        <v>41455</v>
      </c>
      <c r="W1585" t="s">
        <v>201</v>
      </c>
      <c r="X1585" t="s">
        <v>774</v>
      </c>
      <c r="Y1585" t="s">
        <v>673</v>
      </c>
      <c r="Z1585">
        <v>3.2499999000000002E-2</v>
      </c>
      <c r="AA1585">
        <v>8.1000000000000003E-2</v>
      </c>
      <c r="AB1585">
        <v>1</v>
      </c>
      <c r="AC1585">
        <v>0</v>
      </c>
      <c r="AD1585">
        <v>1</v>
      </c>
      <c r="AG1585">
        <v>25</v>
      </c>
      <c r="AO1585">
        <v>1470493.9</v>
      </c>
      <c r="AP1585">
        <v>1469169.9</v>
      </c>
      <c r="AQ1585">
        <v>-24831.49</v>
      </c>
      <c r="AR1585">
        <v>0</v>
      </c>
      <c r="AS1585">
        <v>0</v>
      </c>
      <c r="AT1585">
        <v>1</v>
      </c>
      <c r="AU1585">
        <v>1</v>
      </c>
      <c r="AV1585">
        <v>4</v>
      </c>
      <c r="AW1585">
        <v>1654994</v>
      </c>
      <c r="AX1585">
        <v>0</v>
      </c>
      <c r="AY1585">
        <v>0.2</v>
      </c>
      <c r="AZ1585">
        <v>1</v>
      </c>
      <c r="BC1585">
        <v>4</v>
      </c>
      <c r="BD1585">
        <v>2</v>
      </c>
      <c r="BE1585">
        <v>1</v>
      </c>
      <c r="BP1585" s="60">
        <v>41455</v>
      </c>
      <c r="BQ1585">
        <v>1469170</v>
      </c>
      <c r="BR1585">
        <v>1914300</v>
      </c>
      <c r="BS1585">
        <v>0.76800000999999996</v>
      </c>
      <c r="BT1585">
        <v>445130</v>
      </c>
      <c r="BV1585">
        <v>416766</v>
      </c>
      <c r="BW1585">
        <v>39389.870999999999</v>
      </c>
      <c r="BX1585">
        <v>1.3041502</v>
      </c>
      <c r="BY1585">
        <v>0</v>
      </c>
      <c r="BZ1585">
        <v>0</v>
      </c>
      <c r="CA1585">
        <v>0</v>
      </c>
      <c r="CC1585">
        <v>8.6000003000000005E-2</v>
      </c>
      <c r="CE1585">
        <v>5.8000002000000002E-2</v>
      </c>
      <c r="CG1585">
        <v>2.5000000000000001E-2</v>
      </c>
      <c r="CJ1585">
        <v>7.0261762000000005E-2</v>
      </c>
      <c r="CS1585">
        <v>0</v>
      </c>
      <c r="CT1585">
        <v>0</v>
      </c>
      <c r="CU1585">
        <v>1</v>
      </c>
      <c r="CV1585">
        <v>0.31</v>
      </c>
      <c r="CW1585">
        <v>0.16</v>
      </c>
      <c r="CX1585">
        <v>0.15000000999999999</v>
      </c>
      <c r="CY1585">
        <v>0.33000001000000001</v>
      </c>
      <c r="CZ1585">
        <v>0.23</v>
      </c>
      <c r="DA1585">
        <v>2.9999998999999999E-2</v>
      </c>
      <c r="DB1585">
        <v>5.0000001000000002E-2</v>
      </c>
      <c r="DC1585">
        <v>0</v>
      </c>
      <c r="DD1585">
        <v>0.31</v>
      </c>
      <c r="DE1585">
        <v>0</v>
      </c>
      <c r="DF1585">
        <v>2016</v>
      </c>
      <c r="DG1585">
        <v>0.10453387</v>
      </c>
      <c r="DH1585">
        <v>6.5433875000000002E-2</v>
      </c>
      <c r="DI1585">
        <v>3.9100002000000002E-2</v>
      </c>
      <c r="DJ1585">
        <v>0.10199999999999999</v>
      </c>
      <c r="DK1585">
        <v>0.16743387000000001</v>
      </c>
      <c r="DR1585">
        <v>0</v>
      </c>
      <c r="DS1585">
        <v>0</v>
      </c>
      <c r="DT1585">
        <v>0</v>
      </c>
      <c r="DU1585">
        <v>0</v>
      </c>
      <c r="DV1585">
        <v>8158</v>
      </c>
      <c r="DW1585">
        <v>416766.03</v>
      </c>
      <c r="DX1585">
        <v>46.169998</v>
      </c>
      <c r="DY1585">
        <v>12.15</v>
      </c>
      <c r="DZ1585">
        <v>51.087001999999998</v>
      </c>
      <c r="EA1585">
        <v>741</v>
      </c>
      <c r="EB1585">
        <v>796</v>
      </c>
      <c r="EC1585">
        <v>5795</v>
      </c>
      <c r="ED1585">
        <v>98932.43</v>
      </c>
      <c r="EF1585">
        <v>17.072033000000001</v>
      </c>
      <c r="EG1585">
        <v>4857</v>
      </c>
      <c r="EN1585">
        <v>391</v>
      </c>
      <c r="EP1585">
        <v>547</v>
      </c>
      <c r="ES1585">
        <v>0</v>
      </c>
      <c r="EV1585">
        <v>15490</v>
      </c>
      <c r="EW1585">
        <v>0</v>
      </c>
      <c r="EX1585">
        <v>1</v>
      </c>
      <c r="FB1585">
        <v>1084391.8999999999</v>
      </c>
      <c r="FI1585">
        <v>1470493.9</v>
      </c>
      <c r="FP1585">
        <v>29847.351999999999</v>
      </c>
      <c r="FQ1585">
        <v>51370.309000000001</v>
      </c>
      <c r="FV1585">
        <v>638.73602000000005</v>
      </c>
      <c r="FW1585">
        <v>81856.398000000001</v>
      </c>
      <c r="FX1585">
        <v>116649.06</v>
      </c>
      <c r="FZ1585">
        <v>13.961</v>
      </c>
      <c r="GB1585">
        <v>13.961</v>
      </c>
      <c r="GG1585">
        <v>171.29900000000001</v>
      </c>
      <c r="GL1585">
        <v>-6118.6239999999998</v>
      </c>
      <c r="GQ1585">
        <v>192572.09</v>
      </c>
      <c r="GR1585">
        <v>-96439.695000000007</v>
      </c>
      <c r="GS1585">
        <v>-96241.491999999998</v>
      </c>
      <c r="GU1585">
        <v>-198.20500000000001</v>
      </c>
      <c r="HA1585">
        <v>-2515.7581</v>
      </c>
      <c r="HB1585">
        <v>-1288.3510000000001</v>
      </c>
      <c r="HC1585">
        <v>-86.292000000000002</v>
      </c>
      <c r="HD1585">
        <v>-239.16200000000001</v>
      </c>
      <c r="HE1585">
        <v>-100569.26</v>
      </c>
      <c r="HG1585">
        <v>1470492.4</v>
      </c>
    </row>
    <row r="1586" spans="1:215" x14ac:dyDescent="0.25">
      <c r="A1586">
        <v>113</v>
      </c>
      <c r="B1586" t="s">
        <v>1283</v>
      </c>
      <c r="C1586">
        <v>2014</v>
      </c>
      <c r="D1586">
        <v>1</v>
      </c>
      <c r="E1586" t="s">
        <v>1284</v>
      </c>
      <c r="F1586">
        <v>1944</v>
      </c>
      <c r="G1586">
        <v>0</v>
      </c>
      <c r="I1586">
        <v>0</v>
      </c>
      <c r="J1586" t="s">
        <v>1285</v>
      </c>
      <c r="K1586" t="s">
        <v>1286</v>
      </c>
      <c r="L1586" t="s">
        <v>1286</v>
      </c>
      <c r="M1586">
        <v>4</v>
      </c>
      <c r="N1586" t="s">
        <v>730</v>
      </c>
      <c r="O1586">
        <v>1</v>
      </c>
      <c r="P1586" t="s">
        <v>616</v>
      </c>
      <c r="Q1586" t="s">
        <v>626</v>
      </c>
      <c r="R1586">
        <v>2</v>
      </c>
      <c r="S1586">
        <v>1</v>
      </c>
      <c r="T1586" s="60">
        <v>41820</v>
      </c>
      <c r="U1586" s="60">
        <v>41820</v>
      </c>
      <c r="V1586" s="60">
        <v>41820</v>
      </c>
      <c r="W1586" t="s">
        <v>201</v>
      </c>
      <c r="X1586" t="s">
        <v>774</v>
      </c>
      <c r="Y1586" t="s">
        <v>673</v>
      </c>
      <c r="Z1586">
        <v>3.2499999000000002E-2</v>
      </c>
      <c r="AA1586">
        <v>8.2800000999999998E-2</v>
      </c>
      <c r="AB1586">
        <v>1</v>
      </c>
      <c r="AC1586">
        <v>0</v>
      </c>
      <c r="AD1586">
        <v>1</v>
      </c>
      <c r="AG1586">
        <v>24</v>
      </c>
      <c r="AO1586">
        <v>1657245.9</v>
      </c>
      <c r="AP1586">
        <v>1566075.5</v>
      </c>
      <c r="AQ1586">
        <v>-23739.398000000001</v>
      </c>
      <c r="AR1586">
        <v>0</v>
      </c>
      <c r="AS1586">
        <v>0</v>
      </c>
      <c r="AT1586">
        <v>1</v>
      </c>
      <c r="AU1586">
        <v>1</v>
      </c>
      <c r="AV1586">
        <v>4</v>
      </c>
      <c r="AW1586">
        <v>113962.91</v>
      </c>
      <c r="AX1586">
        <v>0</v>
      </c>
      <c r="AY1586">
        <v>0.2</v>
      </c>
      <c r="AZ1586">
        <v>1</v>
      </c>
      <c r="BC1586">
        <v>4</v>
      </c>
      <c r="BD1586">
        <v>2</v>
      </c>
      <c r="BE1586">
        <v>1</v>
      </c>
      <c r="BP1586" s="60">
        <v>41820</v>
      </c>
      <c r="BQ1586">
        <v>1566076</v>
      </c>
      <c r="BR1586">
        <v>2010090</v>
      </c>
      <c r="BS1586">
        <v>0.77900004</v>
      </c>
      <c r="BT1586">
        <v>444014</v>
      </c>
      <c r="BV1586">
        <v>437676</v>
      </c>
      <c r="BW1586">
        <v>42786.324000000001</v>
      </c>
      <c r="BX1586">
        <v>1.3201175999999999</v>
      </c>
      <c r="BY1586">
        <v>0</v>
      </c>
      <c r="BZ1586">
        <v>0</v>
      </c>
      <c r="CA1586">
        <v>0</v>
      </c>
      <c r="CC1586">
        <v>6.7000002000000003E-2</v>
      </c>
      <c r="CE1586">
        <v>8.3999999000000006E-2</v>
      </c>
      <c r="CG1586">
        <v>0.126</v>
      </c>
      <c r="CJ1586">
        <v>7.0000000000000007E-2</v>
      </c>
      <c r="CS1586">
        <v>0</v>
      </c>
      <c r="CT1586">
        <v>0</v>
      </c>
      <c r="CU1586">
        <v>0</v>
      </c>
      <c r="CV1586">
        <v>0.25600001</v>
      </c>
      <c r="CW1586">
        <v>0.16200000000000001</v>
      </c>
      <c r="CX1586">
        <v>9.3999997000000002E-2</v>
      </c>
      <c r="CY1586">
        <v>0</v>
      </c>
      <c r="CZ1586">
        <v>0</v>
      </c>
      <c r="DA1586">
        <v>0</v>
      </c>
      <c r="DB1586">
        <v>0</v>
      </c>
      <c r="DC1586">
        <v>0</v>
      </c>
      <c r="DD1586">
        <v>0</v>
      </c>
      <c r="DE1586">
        <v>0</v>
      </c>
      <c r="DF1586">
        <v>2017</v>
      </c>
      <c r="DG1586">
        <v>0.10676544</v>
      </c>
      <c r="DH1586">
        <v>6.5465442999999998E-2</v>
      </c>
      <c r="DI1586">
        <v>4.1300002000000002E-2</v>
      </c>
      <c r="DJ1586">
        <v>0.1003</v>
      </c>
      <c r="DK1586">
        <v>0.16576542999999999</v>
      </c>
      <c r="DR1586">
        <v>0</v>
      </c>
      <c r="DS1586">
        <v>0</v>
      </c>
      <c r="DT1586">
        <v>0</v>
      </c>
      <c r="DU1586">
        <v>0</v>
      </c>
      <c r="DV1586">
        <v>8325</v>
      </c>
      <c r="DW1586">
        <v>437675.91</v>
      </c>
      <c r="DX1586">
        <v>45.209999000000003</v>
      </c>
      <c r="DY1586">
        <v>11.77</v>
      </c>
      <c r="DZ1586">
        <v>52.574001000000003</v>
      </c>
      <c r="EA1586">
        <v>732</v>
      </c>
      <c r="EB1586">
        <v>867</v>
      </c>
      <c r="EC1586">
        <v>5980</v>
      </c>
      <c r="ED1586">
        <v>104452.8</v>
      </c>
      <c r="EF1586">
        <v>17.467022</v>
      </c>
      <c r="EG1586">
        <v>5033</v>
      </c>
      <c r="EH1586">
        <v>93239.883000000002</v>
      </c>
      <c r="EN1586">
        <v>388</v>
      </c>
      <c r="EO1586">
        <v>4993.8032000000003</v>
      </c>
      <c r="EP1586">
        <v>559</v>
      </c>
      <c r="EV1586">
        <v>15904</v>
      </c>
      <c r="EW1586">
        <v>0</v>
      </c>
      <c r="EX1586">
        <v>1</v>
      </c>
      <c r="FB1586">
        <v>1142767.3</v>
      </c>
      <c r="FP1586">
        <v>31745.690999999999</v>
      </c>
      <c r="FQ1586">
        <v>56482.983999999997</v>
      </c>
      <c r="FV1586">
        <v>453.85199</v>
      </c>
      <c r="FW1586">
        <v>88682.531000000003</v>
      </c>
      <c r="FX1586">
        <v>210289.44</v>
      </c>
      <c r="FZ1586">
        <v>12.151999999999999</v>
      </c>
      <c r="GB1586">
        <v>12.151999999999999</v>
      </c>
      <c r="GG1586">
        <v>191.35300000000001</v>
      </c>
      <c r="GL1586">
        <v>-6771.1918999999998</v>
      </c>
      <c r="GQ1586">
        <v>292404.28000000003</v>
      </c>
      <c r="GR1586">
        <v>-101640.12</v>
      </c>
      <c r="GS1586">
        <v>-101436.01</v>
      </c>
      <c r="GU1586">
        <v>-204.11098999999999</v>
      </c>
      <c r="HA1586">
        <v>-2461.2419</v>
      </c>
      <c r="HB1586">
        <v>-1084.652</v>
      </c>
      <c r="HC1586">
        <v>-73.530997999999997</v>
      </c>
      <c r="HD1586">
        <v>-391.19501000000002</v>
      </c>
      <c r="HE1586">
        <v>-105650.73</v>
      </c>
      <c r="HG1586">
        <v>1657245.9</v>
      </c>
    </row>
    <row r="1587" spans="1:215" x14ac:dyDescent="0.25">
      <c r="A1587">
        <v>114</v>
      </c>
      <c r="B1587" t="s">
        <v>1288</v>
      </c>
      <c r="C1587">
        <v>2001</v>
      </c>
      <c r="D1587">
        <v>1</v>
      </c>
      <c r="E1587" t="s">
        <v>1289</v>
      </c>
      <c r="F1587">
        <v>1947</v>
      </c>
      <c r="G1587">
        <v>0</v>
      </c>
      <c r="I1587">
        <v>0</v>
      </c>
      <c r="J1587" t="s">
        <v>1285</v>
      </c>
      <c r="K1587" t="s">
        <v>1286</v>
      </c>
      <c r="L1587" t="s">
        <v>1286</v>
      </c>
      <c r="M1587">
        <v>2</v>
      </c>
      <c r="N1587" t="s">
        <v>625</v>
      </c>
      <c r="O1587">
        <v>1</v>
      </c>
      <c r="P1587" t="s">
        <v>616</v>
      </c>
      <c r="Q1587" t="s">
        <v>626</v>
      </c>
      <c r="R1587">
        <v>2</v>
      </c>
      <c r="S1587">
        <v>1</v>
      </c>
      <c r="T1587" s="60">
        <v>37072</v>
      </c>
      <c r="U1587" s="60">
        <v>37072</v>
      </c>
      <c r="V1587" s="60">
        <v>37072</v>
      </c>
      <c r="W1587" t="s">
        <v>1290</v>
      </c>
      <c r="X1587" t="s">
        <v>774</v>
      </c>
      <c r="Y1587" t="s">
        <v>673</v>
      </c>
      <c r="Z1587">
        <v>4.5000001999999997E-2</v>
      </c>
      <c r="AA1587">
        <v>8.5000001000000006E-2</v>
      </c>
      <c r="AB1587">
        <v>3</v>
      </c>
      <c r="AC1587">
        <v>0</v>
      </c>
      <c r="AD1587">
        <v>1</v>
      </c>
      <c r="AG1587">
        <v>17</v>
      </c>
      <c r="BP1587" s="60">
        <v>37072</v>
      </c>
      <c r="BQ1587">
        <v>1116846</v>
      </c>
      <c r="BR1587">
        <v>1254341</v>
      </c>
      <c r="BS1587">
        <v>0.88999998999999996</v>
      </c>
      <c r="BT1587">
        <v>137495</v>
      </c>
      <c r="BV1587">
        <v>403258</v>
      </c>
      <c r="BW1587">
        <v>20882.521000000001</v>
      </c>
      <c r="BX1587">
        <v>0.91673928000000005</v>
      </c>
      <c r="BY1587">
        <v>0</v>
      </c>
      <c r="BZ1587">
        <v>0</v>
      </c>
      <c r="CA1587">
        <v>0</v>
      </c>
      <c r="CC1587">
        <v>0.1099</v>
      </c>
      <c r="CS1587">
        <v>0</v>
      </c>
      <c r="CT1587">
        <v>0</v>
      </c>
      <c r="CU1587">
        <v>0</v>
      </c>
      <c r="CV1587">
        <v>0.56000000000000005</v>
      </c>
      <c r="CW1587">
        <v>0.41</v>
      </c>
      <c r="CX1587">
        <v>0.15000000999999999</v>
      </c>
      <c r="CY1587">
        <v>0.33000001000000001</v>
      </c>
      <c r="CZ1587">
        <v>0.14000000000000001</v>
      </c>
      <c r="DA1587">
        <v>0.19</v>
      </c>
      <c r="DB1587">
        <v>0.1</v>
      </c>
      <c r="DC1587">
        <v>0</v>
      </c>
      <c r="DD1587">
        <v>0</v>
      </c>
      <c r="DE1587">
        <v>0.01</v>
      </c>
      <c r="DF1587">
        <v>2004</v>
      </c>
      <c r="DG1587">
        <v>6.2100001000000002E-2</v>
      </c>
      <c r="DH1587">
        <v>3.4000002000000001E-2</v>
      </c>
      <c r="DI1587">
        <v>2.8099999000000001E-2</v>
      </c>
      <c r="DJ1587">
        <v>5.4919838999999998E-2</v>
      </c>
      <c r="DK1587">
        <v>8.8919840999999999E-2</v>
      </c>
      <c r="DN1587">
        <v>11331.558000000001</v>
      </c>
      <c r="DO1587">
        <v>22146.881000000001</v>
      </c>
      <c r="DR1587">
        <v>0</v>
      </c>
      <c r="DS1587">
        <v>0</v>
      </c>
      <c r="DT1587">
        <v>0</v>
      </c>
      <c r="DU1587">
        <v>0</v>
      </c>
      <c r="DV1587">
        <v>10264</v>
      </c>
      <c r="DW1587">
        <v>403258.31</v>
      </c>
      <c r="DX1587">
        <v>45.049999</v>
      </c>
      <c r="DY1587">
        <v>12.1</v>
      </c>
      <c r="DZ1587">
        <v>39.289000999999999</v>
      </c>
      <c r="EA1587">
        <v>495</v>
      </c>
      <c r="EB1587">
        <v>2654</v>
      </c>
      <c r="EC1587">
        <v>3812</v>
      </c>
      <c r="ED1587">
        <v>42867.491999999998</v>
      </c>
      <c r="EF1587">
        <v>11.245407</v>
      </c>
      <c r="EG1587">
        <v>3462</v>
      </c>
      <c r="EN1587">
        <v>105</v>
      </c>
      <c r="EP1587">
        <v>245</v>
      </c>
      <c r="ES1587">
        <v>0</v>
      </c>
      <c r="EV1587">
        <v>17225</v>
      </c>
      <c r="EW1587">
        <v>0</v>
      </c>
      <c r="EX1587">
        <v>1</v>
      </c>
      <c r="FB1587">
        <v>458852.66</v>
      </c>
      <c r="FP1587">
        <v>16350.02</v>
      </c>
      <c r="FQ1587">
        <v>19143.826000000001</v>
      </c>
      <c r="FU1587">
        <v>296.005</v>
      </c>
      <c r="FW1587">
        <v>35789.851999999999</v>
      </c>
      <c r="FX1587">
        <v>-69613.75</v>
      </c>
      <c r="FZ1587">
        <v>23645.228999999999</v>
      </c>
      <c r="GA1587">
        <v>10798.96</v>
      </c>
      <c r="GB1587">
        <v>34444.188000000002</v>
      </c>
      <c r="GG1587">
        <v>481.74599999999998</v>
      </c>
      <c r="GL1587">
        <v>-4566.2597999999998</v>
      </c>
      <c r="GM1587">
        <v>8410.7235999999994</v>
      </c>
      <c r="GN1587">
        <v>-7967.3711000000003</v>
      </c>
      <c r="GQ1587">
        <v>-3020.8701000000001</v>
      </c>
      <c r="GR1587">
        <v>-43007.68</v>
      </c>
      <c r="GS1587">
        <v>-42526.84</v>
      </c>
      <c r="GU1587">
        <v>-39.485999999999997</v>
      </c>
      <c r="GZ1587">
        <v>-441.35399999999998</v>
      </c>
      <c r="HA1587">
        <v>-1049.9169999999999</v>
      </c>
      <c r="HB1587">
        <v>-4871.7079999999996</v>
      </c>
      <c r="HE1587">
        <v>-48929.305</v>
      </c>
      <c r="HG1587">
        <v>1138548</v>
      </c>
    </row>
    <row r="1588" spans="1:215" x14ac:dyDescent="0.25">
      <c r="A1588">
        <v>114</v>
      </c>
      <c r="B1588" t="s">
        <v>1288</v>
      </c>
      <c r="C1588">
        <v>2002</v>
      </c>
      <c r="D1588">
        <v>1</v>
      </c>
      <c r="E1588" t="s">
        <v>1289</v>
      </c>
      <c r="F1588">
        <v>1947</v>
      </c>
      <c r="G1588">
        <v>0</v>
      </c>
      <c r="I1588">
        <v>0</v>
      </c>
      <c r="J1588" t="s">
        <v>1285</v>
      </c>
      <c r="K1588" t="s">
        <v>1286</v>
      </c>
      <c r="L1588" t="s">
        <v>1286</v>
      </c>
      <c r="M1588">
        <v>2</v>
      </c>
      <c r="N1588" t="s">
        <v>625</v>
      </c>
      <c r="O1588">
        <v>1</v>
      </c>
      <c r="P1588" t="s">
        <v>616</v>
      </c>
      <c r="Q1588" t="s">
        <v>626</v>
      </c>
      <c r="R1588">
        <v>2</v>
      </c>
      <c r="S1588">
        <v>1</v>
      </c>
      <c r="T1588" s="60">
        <v>37437</v>
      </c>
      <c r="U1588" s="60">
        <v>37437</v>
      </c>
      <c r="V1588" s="60">
        <v>37437</v>
      </c>
      <c r="W1588" t="s">
        <v>1290</v>
      </c>
      <c r="X1588" t="s">
        <v>774</v>
      </c>
      <c r="Y1588" t="s">
        <v>673</v>
      </c>
      <c r="Z1588">
        <v>4.5000001999999997E-2</v>
      </c>
      <c r="AA1588">
        <v>8.5000001000000006E-2</v>
      </c>
      <c r="AB1588">
        <v>3</v>
      </c>
      <c r="AC1588">
        <v>0</v>
      </c>
      <c r="AD1588">
        <v>1</v>
      </c>
      <c r="AG1588">
        <v>16</v>
      </c>
      <c r="BP1588" s="60">
        <v>37437</v>
      </c>
      <c r="BQ1588">
        <v>1169294</v>
      </c>
      <c r="BR1588">
        <v>1307202</v>
      </c>
      <c r="BS1588">
        <v>0.89499998000000003</v>
      </c>
      <c r="BT1588">
        <v>137908</v>
      </c>
      <c r="BV1588">
        <v>418904</v>
      </c>
      <c r="BW1588">
        <v>21965.322</v>
      </c>
      <c r="BX1588">
        <v>0.93084370999999999</v>
      </c>
      <c r="BY1588">
        <v>0</v>
      </c>
      <c r="BZ1588">
        <v>0</v>
      </c>
      <c r="CA1588">
        <v>0</v>
      </c>
      <c r="CC1588">
        <v>7.0700004999999996E-2</v>
      </c>
      <c r="CS1588">
        <v>0</v>
      </c>
      <c r="CT1588">
        <v>0</v>
      </c>
      <c r="CU1588">
        <v>0</v>
      </c>
      <c r="CV1588">
        <v>0.57999997999999997</v>
      </c>
      <c r="CW1588">
        <v>0.41</v>
      </c>
      <c r="CX1588">
        <v>0.17</v>
      </c>
      <c r="CY1588">
        <v>0.31</v>
      </c>
      <c r="CZ1588">
        <v>0.12</v>
      </c>
      <c r="DA1588">
        <v>0.19</v>
      </c>
      <c r="DB1588">
        <v>0.1</v>
      </c>
      <c r="DC1588">
        <v>0</v>
      </c>
      <c r="DD1588">
        <v>0</v>
      </c>
      <c r="DE1588">
        <v>0.01</v>
      </c>
      <c r="DF1588">
        <v>2005</v>
      </c>
      <c r="DG1588">
        <v>7.4399999999999994E-2</v>
      </c>
      <c r="DH1588">
        <v>3.4000002000000001E-2</v>
      </c>
      <c r="DI1588">
        <v>4.0399997999999999E-2</v>
      </c>
      <c r="DJ1588">
        <v>6.7509048000000002E-2</v>
      </c>
      <c r="DK1588">
        <v>0.10150905</v>
      </c>
      <c r="DN1588">
        <v>16923.723000000002</v>
      </c>
      <c r="DO1588">
        <v>28279.811000000002</v>
      </c>
      <c r="DR1588">
        <v>0</v>
      </c>
      <c r="DS1588">
        <v>0</v>
      </c>
      <c r="DT1588">
        <v>0</v>
      </c>
      <c r="DU1588">
        <v>0</v>
      </c>
      <c r="DV1588">
        <v>10257</v>
      </c>
      <c r="DW1588">
        <v>418904.03</v>
      </c>
      <c r="DX1588">
        <v>44.529998999999997</v>
      </c>
      <c r="DY1588">
        <v>12.37</v>
      </c>
      <c r="DZ1588">
        <v>40.841000000000001</v>
      </c>
      <c r="EA1588">
        <v>513</v>
      </c>
      <c r="EB1588">
        <v>2932</v>
      </c>
      <c r="EC1588">
        <v>3991</v>
      </c>
      <c r="ED1588">
        <v>46774.211000000003</v>
      </c>
      <c r="EF1588">
        <v>11.719923</v>
      </c>
      <c r="EG1588">
        <v>3624</v>
      </c>
      <c r="EN1588">
        <v>113</v>
      </c>
      <c r="EP1588">
        <v>254</v>
      </c>
      <c r="ES1588">
        <v>0</v>
      </c>
      <c r="EV1588">
        <v>17693</v>
      </c>
      <c r="EW1588">
        <v>0</v>
      </c>
      <c r="EX1588">
        <v>1</v>
      </c>
      <c r="FB1588">
        <v>501833.34</v>
      </c>
      <c r="FP1588">
        <v>18075.513999999999</v>
      </c>
      <c r="FQ1588">
        <v>20446.280999999999</v>
      </c>
      <c r="FU1588">
        <v>121.238</v>
      </c>
      <c r="FW1588">
        <v>38643.035000000003</v>
      </c>
      <c r="FX1588">
        <v>-87549.968999999997</v>
      </c>
      <c r="FZ1588">
        <v>23600.460999999999</v>
      </c>
      <c r="GA1588">
        <v>10434.734</v>
      </c>
      <c r="GB1588">
        <v>34035.195</v>
      </c>
      <c r="GG1588">
        <v>475.15899999999999</v>
      </c>
      <c r="GL1588">
        <v>-4265.5801000000001</v>
      </c>
      <c r="GM1588">
        <v>2270.2289999999998</v>
      </c>
      <c r="GN1588">
        <v>-1902.5699</v>
      </c>
      <c r="GQ1588">
        <v>-18294.504000000001</v>
      </c>
      <c r="GR1588">
        <v>-47068.777000000002</v>
      </c>
      <c r="GS1588">
        <v>-46624.879000000001</v>
      </c>
      <c r="GU1588">
        <v>-163.28998999999999</v>
      </c>
      <c r="GZ1588">
        <v>-280.60901000000001</v>
      </c>
      <c r="HA1588">
        <v>-704.42498999999998</v>
      </c>
      <c r="HB1588">
        <v>-5963.1450000000004</v>
      </c>
      <c r="HE1588">
        <v>-53736.347999999998</v>
      </c>
      <c r="HG1588">
        <v>1066517.1000000001</v>
      </c>
    </row>
    <row r="1589" spans="1:215" x14ac:dyDescent="0.25">
      <c r="A1589">
        <v>114</v>
      </c>
      <c r="B1589" t="s">
        <v>1288</v>
      </c>
      <c r="C1589">
        <v>2003</v>
      </c>
      <c r="D1589">
        <v>1</v>
      </c>
      <c r="E1589" t="s">
        <v>1289</v>
      </c>
      <c r="F1589">
        <v>1947</v>
      </c>
      <c r="G1589">
        <v>0</v>
      </c>
      <c r="I1589">
        <v>0</v>
      </c>
      <c r="J1589" t="s">
        <v>1285</v>
      </c>
      <c r="K1589" t="s">
        <v>1286</v>
      </c>
      <c r="L1589" t="s">
        <v>1286</v>
      </c>
      <c r="M1589">
        <v>2</v>
      </c>
      <c r="N1589" t="s">
        <v>625</v>
      </c>
      <c r="O1589">
        <v>1</v>
      </c>
      <c r="P1589" t="s">
        <v>616</v>
      </c>
      <c r="Q1589" t="s">
        <v>626</v>
      </c>
      <c r="R1589">
        <v>2</v>
      </c>
      <c r="S1589">
        <v>1</v>
      </c>
      <c r="T1589" s="60">
        <v>37802</v>
      </c>
      <c r="U1589" s="60">
        <v>37802</v>
      </c>
      <c r="V1589" s="60">
        <v>37802</v>
      </c>
      <c r="W1589" t="s">
        <v>1290</v>
      </c>
      <c r="X1589" t="s">
        <v>774</v>
      </c>
      <c r="Y1589" t="s">
        <v>673</v>
      </c>
      <c r="Z1589">
        <v>2.9999998999999999E-2</v>
      </c>
      <c r="AA1589">
        <v>7.9999998000000003E-2</v>
      </c>
      <c r="AB1589">
        <v>3</v>
      </c>
      <c r="AC1589">
        <v>0</v>
      </c>
      <c r="AD1589">
        <v>1</v>
      </c>
      <c r="AG1589">
        <v>15</v>
      </c>
      <c r="BP1589" s="60">
        <v>37802</v>
      </c>
      <c r="BQ1589">
        <v>1218001</v>
      </c>
      <c r="BR1589">
        <v>1358822</v>
      </c>
      <c r="BS1589">
        <v>0.89599996999999998</v>
      </c>
      <c r="BT1589">
        <v>140821</v>
      </c>
      <c r="BV1589">
        <v>437239</v>
      </c>
      <c r="BW1589">
        <v>23197.088</v>
      </c>
      <c r="BX1589">
        <v>0.88141583999999995</v>
      </c>
      <c r="BY1589">
        <v>0</v>
      </c>
      <c r="BZ1589">
        <v>0</v>
      </c>
      <c r="CA1589">
        <v>0</v>
      </c>
      <c r="CC1589">
        <v>5.5999998000000002E-2</v>
      </c>
      <c r="CS1589">
        <v>0</v>
      </c>
      <c r="CT1589">
        <v>0</v>
      </c>
      <c r="CU1589">
        <v>0</v>
      </c>
      <c r="CV1589">
        <v>0.62</v>
      </c>
      <c r="CW1589">
        <v>0.44999999000000002</v>
      </c>
      <c r="CX1589">
        <v>0.17</v>
      </c>
      <c r="CY1589">
        <v>0.28999998999999999</v>
      </c>
      <c r="CZ1589">
        <v>0.18000000999999999</v>
      </c>
      <c r="DA1589">
        <v>0.11</v>
      </c>
      <c r="DB1589">
        <v>7.9999998000000003E-2</v>
      </c>
      <c r="DC1589">
        <v>0</v>
      </c>
      <c r="DD1589">
        <v>0</v>
      </c>
      <c r="DE1589">
        <v>0.01</v>
      </c>
      <c r="DF1589">
        <v>2006</v>
      </c>
      <c r="DG1589">
        <v>0.1023</v>
      </c>
      <c r="DH1589">
        <v>3.4000002000000001E-2</v>
      </c>
      <c r="DI1589">
        <v>6.8300000999999999E-2</v>
      </c>
      <c r="DJ1589">
        <v>9.5277384000000007E-2</v>
      </c>
      <c r="DK1589">
        <v>0.12927738</v>
      </c>
      <c r="DN1589">
        <v>29863.393</v>
      </c>
      <c r="DO1589">
        <v>41658.945</v>
      </c>
      <c r="DR1589">
        <v>0</v>
      </c>
      <c r="DS1589">
        <v>0</v>
      </c>
      <c r="DT1589">
        <v>0</v>
      </c>
      <c r="DU1589">
        <v>0</v>
      </c>
      <c r="DV1589">
        <v>10355</v>
      </c>
      <c r="DW1589">
        <v>437238.53</v>
      </c>
      <c r="DX1589">
        <v>45.41</v>
      </c>
      <c r="DY1589">
        <v>12.46</v>
      </c>
      <c r="DZ1589">
        <v>42.224997999999999</v>
      </c>
      <c r="EA1589">
        <v>583</v>
      </c>
      <c r="EB1589">
        <v>2901</v>
      </c>
      <c r="EC1589">
        <v>4169</v>
      </c>
      <c r="ED1589">
        <v>50540.995999999999</v>
      </c>
      <c r="EF1589">
        <v>12.123049999999999</v>
      </c>
      <c r="EG1589">
        <v>3791</v>
      </c>
      <c r="EN1589">
        <v>118</v>
      </c>
      <c r="EP1589">
        <v>260</v>
      </c>
      <c r="ES1589">
        <v>0</v>
      </c>
      <c r="EV1589">
        <v>18008</v>
      </c>
      <c r="EW1589">
        <v>0</v>
      </c>
      <c r="EX1589">
        <v>1</v>
      </c>
      <c r="FB1589">
        <v>551574.18999999994</v>
      </c>
      <c r="FP1589">
        <v>18820.703000000001</v>
      </c>
      <c r="FQ1589">
        <v>20446.280999999999</v>
      </c>
      <c r="FU1589">
        <v>438.16599000000002</v>
      </c>
      <c r="FW1589">
        <v>39705.152000000002</v>
      </c>
      <c r="FX1589">
        <v>26284.023000000001</v>
      </c>
      <c r="FZ1589">
        <v>17304.66</v>
      </c>
      <c r="GA1589">
        <v>12567.873</v>
      </c>
      <c r="GB1589">
        <v>29872.532999999999</v>
      </c>
      <c r="GG1589">
        <v>61.381000999999998</v>
      </c>
      <c r="GL1589">
        <v>-3923.991</v>
      </c>
      <c r="GM1589">
        <v>986.39398000000006</v>
      </c>
      <c r="GN1589">
        <v>-773.50298999999995</v>
      </c>
      <c r="GQ1589">
        <v>92211.991999999998</v>
      </c>
      <c r="GR1589">
        <v>-51252.387000000002</v>
      </c>
      <c r="GS1589">
        <v>-50409.313000000002</v>
      </c>
      <c r="GU1589">
        <v>-140.506</v>
      </c>
      <c r="GZ1589">
        <v>-702.56799000000001</v>
      </c>
      <c r="HA1589">
        <v>-968.66803000000004</v>
      </c>
      <c r="HB1589">
        <v>-7398.2660999999998</v>
      </c>
      <c r="HE1589">
        <v>-59619.32</v>
      </c>
      <c r="HG1589">
        <v>1099109.8999999999</v>
      </c>
    </row>
    <row r="1590" spans="1:215" x14ac:dyDescent="0.25">
      <c r="A1590">
        <v>114</v>
      </c>
      <c r="B1590" t="s">
        <v>1288</v>
      </c>
      <c r="C1590">
        <v>2004</v>
      </c>
      <c r="D1590">
        <v>1</v>
      </c>
      <c r="E1590" t="s">
        <v>1289</v>
      </c>
      <c r="F1590">
        <v>1947</v>
      </c>
      <c r="G1590">
        <v>0</v>
      </c>
      <c r="I1590">
        <v>0</v>
      </c>
      <c r="J1590" t="s">
        <v>1285</v>
      </c>
      <c r="K1590" t="s">
        <v>1286</v>
      </c>
      <c r="L1590" t="s">
        <v>1286</v>
      </c>
      <c r="M1590">
        <v>2</v>
      </c>
      <c r="N1590" t="s">
        <v>625</v>
      </c>
      <c r="O1590">
        <v>1</v>
      </c>
      <c r="P1590" t="s">
        <v>616</v>
      </c>
      <c r="Q1590" t="s">
        <v>626</v>
      </c>
      <c r="R1590">
        <v>2</v>
      </c>
      <c r="S1590">
        <v>1</v>
      </c>
      <c r="T1590" s="60">
        <v>38168</v>
      </c>
      <c r="U1590" s="60">
        <v>38168</v>
      </c>
      <c r="V1590" s="60">
        <v>38168</v>
      </c>
      <c r="W1590" t="s">
        <v>1290</v>
      </c>
      <c r="X1590" t="s">
        <v>774</v>
      </c>
      <c r="Y1590" t="s">
        <v>673</v>
      </c>
      <c r="Z1590">
        <v>2.9999998999999999E-2</v>
      </c>
      <c r="AA1590">
        <v>7.9999998000000003E-2</v>
      </c>
      <c r="AB1590">
        <v>3</v>
      </c>
      <c r="AC1590">
        <v>0</v>
      </c>
      <c r="AD1590">
        <v>1</v>
      </c>
      <c r="AG1590">
        <v>14</v>
      </c>
      <c r="BP1590" s="60">
        <v>38168</v>
      </c>
      <c r="BQ1590">
        <v>1284833</v>
      </c>
      <c r="BR1590">
        <v>1424662</v>
      </c>
      <c r="BS1590">
        <v>0.90199994999999999</v>
      </c>
      <c r="BT1590">
        <v>139829</v>
      </c>
      <c r="BV1590">
        <v>453517</v>
      </c>
      <c r="BW1590">
        <v>29608.893</v>
      </c>
      <c r="BX1590">
        <v>0.82563989999999998</v>
      </c>
      <c r="BY1590">
        <v>0</v>
      </c>
      <c r="BZ1590">
        <v>0</v>
      </c>
      <c r="CA1590">
        <v>0</v>
      </c>
      <c r="CC1590">
        <v>0.15700001</v>
      </c>
      <c r="CE1590">
        <v>5.1999996999999999E-2</v>
      </c>
      <c r="CG1590">
        <v>4.5000001999999997E-2</v>
      </c>
      <c r="CH1590">
        <v>7.1000002000000006E-2</v>
      </c>
      <c r="CJ1590">
        <v>0.10600001000000001</v>
      </c>
      <c r="CS1590">
        <v>0</v>
      </c>
      <c r="CT1590">
        <v>0</v>
      </c>
      <c r="CU1590">
        <v>0</v>
      </c>
      <c r="CV1590">
        <v>0.62</v>
      </c>
      <c r="CW1590">
        <v>0.44999999000000002</v>
      </c>
      <c r="CX1590">
        <v>0.17</v>
      </c>
      <c r="CY1590">
        <v>0.28999998999999999</v>
      </c>
      <c r="CZ1590">
        <v>0.12</v>
      </c>
      <c r="DA1590">
        <v>0.17</v>
      </c>
      <c r="DB1590">
        <v>7.9999998000000003E-2</v>
      </c>
      <c r="DC1590">
        <v>0</v>
      </c>
      <c r="DD1590">
        <v>0</v>
      </c>
      <c r="DE1590">
        <v>0.01</v>
      </c>
      <c r="DF1590">
        <v>2007</v>
      </c>
      <c r="DG1590">
        <v>0.11189999</v>
      </c>
      <c r="DH1590">
        <v>3.4000002000000001E-2</v>
      </c>
      <c r="DI1590">
        <v>7.7899999999999997E-2</v>
      </c>
      <c r="DJ1590">
        <v>0.10520951000000001</v>
      </c>
      <c r="DK1590">
        <v>0.13920951000000001</v>
      </c>
      <c r="DN1590">
        <v>35328.983999999997</v>
      </c>
      <c r="DO1590">
        <v>47714.315999999999</v>
      </c>
      <c r="DR1590">
        <v>0</v>
      </c>
      <c r="DS1590">
        <v>0</v>
      </c>
      <c r="DT1590">
        <v>0</v>
      </c>
      <c r="DU1590">
        <v>0</v>
      </c>
      <c r="DV1590">
        <v>10315</v>
      </c>
      <c r="DW1590">
        <v>453517.16</v>
      </c>
      <c r="DX1590">
        <v>45.919998</v>
      </c>
      <c r="DY1590">
        <v>12.75</v>
      </c>
      <c r="DZ1590">
        <v>43.966999000000001</v>
      </c>
      <c r="EA1590">
        <v>560</v>
      </c>
      <c r="EB1590">
        <v>3084</v>
      </c>
      <c r="EC1590">
        <v>4386</v>
      </c>
      <c r="ED1590">
        <v>55504.555</v>
      </c>
      <c r="EF1590">
        <v>12.654937</v>
      </c>
      <c r="EG1590">
        <v>4003</v>
      </c>
      <c r="EN1590">
        <v>119</v>
      </c>
      <c r="EP1590">
        <v>264</v>
      </c>
      <c r="ES1590">
        <v>0</v>
      </c>
      <c r="EV1590">
        <v>18345</v>
      </c>
      <c r="EW1590">
        <v>0</v>
      </c>
      <c r="EX1590">
        <v>1</v>
      </c>
      <c r="FB1590">
        <v>607712.43999999994</v>
      </c>
      <c r="FP1590">
        <v>21088.346000000001</v>
      </c>
      <c r="FQ1590">
        <v>24446.280999999999</v>
      </c>
      <c r="FU1590">
        <v>267.32999000000001</v>
      </c>
      <c r="FW1590">
        <v>45801.957000000002</v>
      </c>
      <c r="FX1590">
        <v>142232</v>
      </c>
      <c r="FZ1590">
        <v>16411.434000000001</v>
      </c>
      <c r="GA1590">
        <v>12121.207</v>
      </c>
      <c r="GB1590">
        <v>28532.641</v>
      </c>
      <c r="GG1590">
        <v>526.69201999999996</v>
      </c>
      <c r="GL1590">
        <v>-5165.2402000000002</v>
      </c>
      <c r="GM1590">
        <v>944.30102999999997</v>
      </c>
      <c r="GN1590">
        <v>-745.35400000000004</v>
      </c>
      <c r="GQ1590">
        <v>212127</v>
      </c>
      <c r="GR1590">
        <v>-55927.781000000003</v>
      </c>
      <c r="GS1590">
        <v>-55246.343999999997</v>
      </c>
      <c r="GU1590">
        <v>-137.69299000000001</v>
      </c>
      <c r="GZ1590">
        <v>-543.74597000000006</v>
      </c>
      <c r="HA1590">
        <v>-574.11297999999999</v>
      </c>
      <c r="HB1590">
        <v>-9084.8271000000004</v>
      </c>
      <c r="HE1590">
        <v>-65586.718999999997</v>
      </c>
      <c r="HG1590">
        <v>1245650.1000000001</v>
      </c>
    </row>
    <row r="1591" spans="1:215" x14ac:dyDescent="0.25">
      <c r="A1591">
        <v>114</v>
      </c>
      <c r="B1591" t="s">
        <v>1288</v>
      </c>
      <c r="C1591">
        <v>2005</v>
      </c>
      <c r="D1591">
        <v>1</v>
      </c>
      <c r="E1591" t="s">
        <v>1289</v>
      </c>
      <c r="F1591">
        <v>1947</v>
      </c>
      <c r="G1591">
        <v>0</v>
      </c>
      <c r="I1591">
        <v>0</v>
      </c>
      <c r="J1591" t="s">
        <v>1285</v>
      </c>
      <c r="K1591" t="s">
        <v>1286</v>
      </c>
      <c r="L1591" t="s">
        <v>1286</v>
      </c>
      <c r="M1591">
        <v>2</v>
      </c>
      <c r="N1591" t="s">
        <v>625</v>
      </c>
      <c r="O1591">
        <v>1</v>
      </c>
      <c r="P1591" t="s">
        <v>616</v>
      </c>
      <c r="Q1591" t="s">
        <v>626</v>
      </c>
      <c r="R1591">
        <v>2</v>
      </c>
      <c r="S1591">
        <v>1</v>
      </c>
      <c r="T1591" s="60">
        <v>38533</v>
      </c>
      <c r="U1591" s="60">
        <v>38533</v>
      </c>
      <c r="V1591" s="60">
        <v>38533</v>
      </c>
      <c r="W1591" t="s">
        <v>1290</v>
      </c>
      <c r="X1591" t="s">
        <v>774</v>
      </c>
      <c r="Y1591" t="s">
        <v>673</v>
      </c>
      <c r="Z1591">
        <v>2.9999998999999999E-2</v>
      </c>
      <c r="AA1591">
        <v>7.9999998000000003E-2</v>
      </c>
      <c r="AB1591">
        <v>3</v>
      </c>
      <c r="AC1591">
        <v>0</v>
      </c>
      <c r="AD1591">
        <v>1</v>
      </c>
      <c r="AG1591">
        <v>13</v>
      </c>
      <c r="BP1591" s="60">
        <v>38533</v>
      </c>
      <c r="BQ1591">
        <v>1354006</v>
      </c>
      <c r="BR1591">
        <v>1492150</v>
      </c>
      <c r="BS1591">
        <v>0.90699995</v>
      </c>
      <c r="BT1591">
        <v>138144</v>
      </c>
      <c r="BV1591">
        <v>468858</v>
      </c>
      <c r="BW1591">
        <v>43592.332000000002</v>
      </c>
      <c r="BX1591">
        <v>0.56079316000000001</v>
      </c>
      <c r="BY1591">
        <v>0</v>
      </c>
      <c r="BZ1591">
        <v>0</v>
      </c>
      <c r="CA1591">
        <v>0</v>
      </c>
      <c r="CC1591">
        <v>9.6999995000000006E-2</v>
      </c>
      <c r="CE1591">
        <v>0.10299999999999999</v>
      </c>
      <c r="CG1591">
        <v>4.6999998000000001E-2</v>
      </c>
      <c r="CH1591">
        <v>6.1999999E-2</v>
      </c>
      <c r="CJ1591">
        <v>9.8999999000000005E-2</v>
      </c>
      <c r="CS1591">
        <v>0</v>
      </c>
      <c r="CT1591">
        <v>0</v>
      </c>
      <c r="CU1591">
        <v>0</v>
      </c>
      <c r="CV1591">
        <v>0.61000001000000004</v>
      </c>
      <c r="CW1591">
        <v>0.44999999000000002</v>
      </c>
      <c r="CX1591">
        <v>0.16</v>
      </c>
      <c r="CY1591">
        <v>0.30000000999999998</v>
      </c>
      <c r="CZ1591">
        <v>0.12</v>
      </c>
      <c r="DA1591">
        <v>0.18000000999999999</v>
      </c>
      <c r="DB1591">
        <v>9.0000003999999995E-2</v>
      </c>
      <c r="DC1591">
        <v>0</v>
      </c>
      <c r="DD1591">
        <v>0</v>
      </c>
      <c r="DE1591">
        <v>0</v>
      </c>
      <c r="DF1591">
        <v>2008</v>
      </c>
      <c r="DG1591">
        <v>0.1236</v>
      </c>
      <c r="DH1591">
        <v>3.4000002000000001E-2</v>
      </c>
      <c r="DI1591">
        <v>8.9599997000000001E-2</v>
      </c>
      <c r="DJ1591">
        <v>0.11631129</v>
      </c>
      <c r="DK1591">
        <v>0.15031128999999999</v>
      </c>
      <c r="DN1591">
        <v>43622.445</v>
      </c>
      <c r="DO1591">
        <v>56627.046999999999</v>
      </c>
      <c r="DR1591">
        <v>0</v>
      </c>
      <c r="DS1591">
        <v>0</v>
      </c>
      <c r="DT1591">
        <v>0</v>
      </c>
      <c r="DU1591">
        <v>0</v>
      </c>
      <c r="DV1591">
        <v>10744</v>
      </c>
      <c r="DW1591">
        <v>486857.66</v>
      </c>
      <c r="DX1591">
        <v>44.549999</v>
      </c>
      <c r="DY1591">
        <v>12.62</v>
      </c>
      <c r="DZ1591">
        <v>45.311000999999997</v>
      </c>
      <c r="EA1591">
        <v>568</v>
      </c>
      <c r="EB1591">
        <v>2906</v>
      </c>
      <c r="EC1591">
        <v>4592</v>
      </c>
      <c r="ED1591">
        <v>60545.792999999998</v>
      </c>
      <c r="EF1591">
        <v>13.18506</v>
      </c>
      <c r="EG1591">
        <v>4195</v>
      </c>
      <c r="EN1591">
        <v>126</v>
      </c>
      <c r="EP1591">
        <v>271</v>
      </c>
      <c r="ES1591">
        <v>0</v>
      </c>
      <c r="EV1591">
        <v>18810</v>
      </c>
      <c r="EW1591">
        <v>0</v>
      </c>
      <c r="EX1591">
        <v>1</v>
      </c>
      <c r="FB1591">
        <v>662988.68999999994</v>
      </c>
      <c r="FP1591">
        <v>21158.451000000001</v>
      </c>
      <c r="FQ1591">
        <v>24446.280999999999</v>
      </c>
      <c r="FU1591">
        <v>373.70499000000001</v>
      </c>
      <c r="FW1591">
        <v>45978.438000000002</v>
      </c>
      <c r="FX1591">
        <v>72149.562999999995</v>
      </c>
      <c r="FZ1591">
        <v>17290.973000000002</v>
      </c>
      <c r="GA1591">
        <v>15302.583000000001</v>
      </c>
      <c r="GB1591">
        <v>32593.555</v>
      </c>
      <c r="GG1591">
        <v>14435.74</v>
      </c>
      <c r="GL1591">
        <v>-4254.3032000000003</v>
      </c>
      <c r="GM1591">
        <v>1660.963</v>
      </c>
      <c r="GN1591">
        <v>-1526.8219999999999</v>
      </c>
      <c r="GQ1591">
        <v>161037.14000000001</v>
      </c>
      <c r="GR1591">
        <v>-61093.527000000002</v>
      </c>
      <c r="GS1591">
        <v>-60147.73</v>
      </c>
      <c r="GU1591">
        <v>-263.35901000000001</v>
      </c>
      <c r="GZ1591">
        <v>-682.43799000000001</v>
      </c>
      <c r="HA1591">
        <v>-840.91900999999996</v>
      </c>
      <c r="HB1591">
        <v>-11220.373</v>
      </c>
      <c r="HE1591">
        <v>-73154.820000000007</v>
      </c>
      <c r="HG1591">
        <v>1333532.3999999999</v>
      </c>
    </row>
    <row r="1592" spans="1:215" x14ac:dyDescent="0.25">
      <c r="A1592">
        <v>114</v>
      </c>
      <c r="B1592" t="s">
        <v>1288</v>
      </c>
      <c r="C1592">
        <v>2006</v>
      </c>
      <c r="D1592">
        <v>1</v>
      </c>
      <c r="E1592" t="s">
        <v>1289</v>
      </c>
      <c r="F1592">
        <v>1947</v>
      </c>
      <c r="G1592">
        <v>0</v>
      </c>
      <c r="I1592">
        <v>0</v>
      </c>
      <c r="J1592" t="s">
        <v>1285</v>
      </c>
      <c r="K1592" t="s">
        <v>1286</v>
      </c>
      <c r="L1592" t="s">
        <v>1286</v>
      </c>
      <c r="M1592">
        <v>2</v>
      </c>
      <c r="N1592" t="s">
        <v>625</v>
      </c>
      <c r="O1592">
        <v>1</v>
      </c>
      <c r="P1592" t="s">
        <v>616</v>
      </c>
      <c r="Q1592" t="s">
        <v>626</v>
      </c>
      <c r="R1592">
        <v>2</v>
      </c>
      <c r="S1592">
        <v>1</v>
      </c>
      <c r="T1592" s="60">
        <v>38898</v>
      </c>
      <c r="U1592" s="60">
        <v>38898</v>
      </c>
      <c r="V1592" s="60">
        <v>38898</v>
      </c>
      <c r="W1592" t="s">
        <v>201</v>
      </c>
      <c r="X1592" t="s">
        <v>774</v>
      </c>
      <c r="Y1592" t="s">
        <v>673</v>
      </c>
      <c r="Z1592">
        <v>2.9999998999999999E-2</v>
      </c>
      <c r="AA1592">
        <v>8.2500003000000002E-2</v>
      </c>
      <c r="AB1592">
        <v>1</v>
      </c>
      <c r="AC1592">
        <v>0</v>
      </c>
      <c r="AD1592">
        <v>1</v>
      </c>
      <c r="AG1592">
        <v>12</v>
      </c>
      <c r="BP1592" s="60">
        <v>38898</v>
      </c>
      <c r="BQ1592">
        <v>1427393</v>
      </c>
      <c r="BR1592">
        <v>1686502</v>
      </c>
      <c r="BS1592">
        <v>0.84599996</v>
      </c>
      <c r="BT1592">
        <v>259108</v>
      </c>
      <c r="BV1592">
        <v>499044</v>
      </c>
      <c r="BW1592">
        <v>49923.597999999998</v>
      </c>
      <c r="BX1592">
        <v>0.50047487000000002</v>
      </c>
      <c r="BY1592">
        <v>0</v>
      </c>
      <c r="BZ1592">
        <v>0</v>
      </c>
      <c r="CA1592">
        <v>0</v>
      </c>
      <c r="CC1592">
        <v>0.10399999</v>
      </c>
      <c r="CE1592">
        <v>0.11899999999999999</v>
      </c>
      <c r="CG1592">
        <v>7.1000002000000006E-2</v>
      </c>
      <c r="CH1592">
        <v>5.9999998999999998E-2</v>
      </c>
      <c r="CJ1592">
        <v>9.1000005999999994E-2</v>
      </c>
      <c r="CS1592">
        <v>0</v>
      </c>
      <c r="CT1592">
        <v>0</v>
      </c>
      <c r="CU1592">
        <v>0</v>
      </c>
      <c r="CV1592">
        <v>0.56000000000000005</v>
      </c>
      <c r="CW1592">
        <v>0.41999998999999999</v>
      </c>
      <c r="CX1592">
        <v>0.14000000000000001</v>
      </c>
      <c r="CY1592">
        <v>0.25999999000000001</v>
      </c>
      <c r="CZ1592">
        <v>0.20999999</v>
      </c>
      <c r="DA1592">
        <v>5.0000001000000002E-2</v>
      </c>
      <c r="DB1592">
        <v>7.9999998000000003E-2</v>
      </c>
      <c r="DC1592">
        <v>0</v>
      </c>
      <c r="DD1592">
        <v>0.1</v>
      </c>
      <c r="DE1592">
        <v>0</v>
      </c>
      <c r="DF1592">
        <v>2009</v>
      </c>
      <c r="DG1592">
        <v>8.4899999000000004E-2</v>
      </c>
      <c r="DH1592">
        <v>3.4000002000000001E-2</v>
      </c>
      <c r="DI1592">
        <v>5.0900001E-2</v>
      </c>
      <c r="DJ1592">
        <v>7.7939428000000005E-2</v>
      </c>
      <c r="DK1592">
        <v>0.11193943000000001</v>
      </c>
      <c r="DN1592">
        <v>25423.886999999999</v>
      </c>
      <c r="DO1592">
        <v>38929.730000000003</v>
      </c>
      <c r="DR1592">
        <v>0</v>
      </c>
      <c r="DS1592">
        <v>0</v>
      </c>
      <c r="DT1592">
        <v>0</v>
      </c>
      <c r="DU1592">
        <v>0</v>
      </c>
      <c r="DV1592">
        <v>10696</v>
      </c>
      <c r="DW1592">
        <v>499044.31</v>
      </c>
      <c r="DX1592">
        <v>46.73</v>
      </c>
      <c r="DY1592">
        <v>13.58</v>
      </c>
      <c r="DZ1592">
        <v>46.657001000000001</v>
      </c>
      <c r="EA1592">
        <v>759</v>
      </c>
      <c r="EB1592">
        <v>2777</v>
      </c>
      <c r="EC1592">
        <v>4879</v>
      </c>
      <c r="ED1592">
        <v>66776.429999999993</v>
      </c>
      <c r="EF1592">
        <v>13.686500000000001</v>
      </c>
      <c r="EG1592">
        <v>4471</v>
      </c>
      <c r="EN1592">
        <v>132</v>
      </c>
      <c r="EP1592">
        <v>276</v>
      </c>
      <c r="ES1592">
        <v>0</v>
      </c>
      <c r="EV1592">
        <v>19111</v>
      </c>
      <c r="EW1592">
        <v>0</v>
      </c>
      <c r="EX1592">
        <v>1</v>
      </c>
      <c r="FB1592">
        <v>715195.81</v>
      </c>
      <c r="FP1592">
        <v>21884.141</v>
      </c>
      <c r="FQ1592">
        <v>24446.280999999999</v>
      </c>
      <c r="FU1592">
        <v>641.38202000000001</v>
      </c>
      <c r="FV1592">
        <v>539.22400000000005</v>
      </c>
      <c r="FW1592">
        <v>47511.027000000002</v>
      </c>
      <c r="FX1592">
        <v>97158.531000000003</v>
      </c>
      <c r="FZ1592">
        <v>21687.004000000001</v>
      </c>
      <c r="GA1592">
        <v>16058.317999999999</v>
      </c>
      <c r="GB1592">
        <v>37745.32</v>
      </c>
      <c r="GG1592">
        <v>613.63702000000001</v>
      </c>
      <c r="GL1592">
        <v>-5012.8617999999997</v>
      </c>
      <c r="GM1592">
        <v>509.13799999999998</v>
      </c>
      <c r="GN1592">
        <v>-178.18401</v>
      </c>
      <c r="GQ1592">
        <v>178346.61</v>
      </c>
      <c r="GR1592">
        <v>-66986.141000000003</v>
      </c>
      <c r="GS1592">
        <v>-66272.468999999997</v>
      </c>
      <c r="GU1592">
        <v>-133.26499999999999</v>
      </c>
      <c r="GZ1592">
        <v>-580.40301999999997</v>
      </c>
      <c r="HA1592">
        <v>-1156.932</v>
      </c>
      <c r="HB1592">
        <v>-12913.736999999999</v>
      </c>
      <c r="HE1592">
        <v>-81056.804999999993</v>
      </c>
      <c r="HG1592">
        <v>1430822.3</v>
      </c>
    </row>
    <row r="1593" spans="1:215" x14ac:dyDescent="0.25">
      <c r="A1593">
        <v>114</v>
      </c>
      <c r="B1593" t="s">
        <v>1288</v>
      </c>
      <c r="C1593">
        <v>2007</v>
      </c>
      <c r="D1593">
        <v>1</v>
      </c>
      <c r="E1593" t="s">
        <v>1289</v>
      </c>
      <c r="F1593">
        <v>1947</v>
      </c>
      <c r="G1593">
        <v>0</v>
      </c>
      <c r="I1593">
        <v>0</v>
      </c>
      <c r="J1593" t="s">
        <v>1285</v>
      </c>
      <c r="K1593" t="s">
        <v>1286</v>
      </c>
      <c r="L1593" t="s">
        <v>1286</v>
      </c>
      <c r="M1593">
        <v>2</v>
      </c>
      <c r="N1593" t="s">
        <v>625</v>
      </c>
      <c r="O1593">
        <v>1</v>
      </c>
      <c r="P1593" t="s">
        <v>616</v>
      </c>
      <c r="Q1593" t="s">
        <v>626</v>
      </c>
      <c r="R1593">
        <v>2</v>
      </c>
      <c r="S1593">
        <v>1</v>
      </c>
      <c r="T1593" s="60">
        <v>39263</v>
      </c>
      <c r="U1593" s="60">
        <v>39263</v>
      </c>
      <c r="V1593" s="60">
        <v>39263</v>
      </c>
      <c r="W1593" t="s">
        <v>201</v>
      </c>
      <c r="X1593" t="s">
        <v>774</v>
      </c>
      <c r="Y1593" t="s">
        <v>673</v>
      </c>
      <c r="Z1593">
        <v>2.9999998999999999E-2</v>
      </c>
      <c r="AA1593">
        <v>8.2500003000000002E-2</v>
      </c>
      <c r="AB1593">
        <v>1</v>
      </c>
      <c r="AC1593">
        <v>0</v>
      </c>
      <c r="AD1593">
        <v>1</v>
      </c>
      <c r="AG1593">
        <v>11</v>
      </c>
      <c r="BP1593" s="60">
        <v>39263</v>
      </c>
      <c r="BQ1593">
        <v>1541860</v>
      </c>
      <c r="BR1593">
        <v>1816650</v>
      </c>
      <c r="BS1593">
        <v>0.84900003999999996</v>
      </c>
      <c r="BT1593">
        <v>274790</v>
      </c>
      <c r="BV1593">
        <v>515573</v>
      </c>
      <c r="BW1593">
        <v>38200</v>
      </c>
      <c r="BX1593">
        <v>1.0077594999999999</v>
      </c>
      <c r="BY1593">
        <v>0</v>
      </c>
      <c r="BZ1593">
        <v>0</v>
      </c>
      <c r="CA1593">
        <v>0</v>
      </c>
      <c r="CC1593">
        <v>0.17399998999999999</v>
      </c>
      <c r="CE1593">
        <v>0.124</v>
      </c>
      <c r="CG1593">
        <v>0.11700000000000001</v>
      </c>
      <c r="CH1593">
        <v>7.1999996999999996E-2</v>
      </c>
      <c r="CJ1593">
        <v>8.6999996999999996E-2</v>
      </c>
      <c r="CS1593">
        <v>0</v>
      </c>
      <c r="CT1593">
        <v>0</v>
      </c>
      <c r="CU1593">
        <v>0</v>
      </c>
      <c r="CV1593">
        <v>0.56999999000000001</v>
      </c>
      <c r="CW1593">
        <v>0.43000000999999999</v>
      </c>
      <c r="CX1593">
        <v>0.14000000000000001</v>
      </c>
      <c r="CY1593">
        <v>0.25</v>
      </c>
      <c r="CZ1593">
        <v>0.2</v>
      </c>
      <c r="DA1593">
        <v>5.0000001000000002E-2</v>
      </c>
      <c r="DB1593">
        <v>7.9999998000000003E-2</v>
      </c>
      <c r="DC1593">
        <v>0</v>
      </c>
      <c r="DD1593">
        <v>0.1</v>
      </c>
      <c r="DE1593">
        <v>0</v>
      </c>
      <c r="DF1593">
        <v>2010</v>
      </c>
      <c r="DG1593">
        <v>8.5600003999999993E-2</v>
      </c>
      <c r="DH1593">
        <v>3.4000002000000001E-2</v>
      </c>
      <c r="DI1593">
        <v>5.1599998000000001E-2</v>
      </c>
      <c r="DJ1593">
        <v>7.9995557999999994E-2</v>
      </c>
      <c r="DK1593">
        <v>0.11399556</v>
      </c>
      <c r="DN1593">
        <v>26578.088</v>
      </c>
      <c r="DO1593">
        <v>41204.050999999999</v>
      </c>
      <c r="DR1593">
        <v>0</v>
      </c>
      <c r="DS1593">
        <v>0</v>
      </c>
      <c r="DT1593">
        <v>0</v>
      </c>
      <c r="DU1593">
        <v>0</v>
      </c>
      <c r="DV1593">
        <v>10675</v>
      </c>
      <c r="DW1593">
        <v>515572.69</v>
      </c>
      <c r="DX1593">
        <v>46.880001</v>
      </c>
      <c r="DY1593">
        <v>13.66</v>
      </c>
      <c r="DZ1593">
        <v>48.297001000000002</v>
      </c>
      <c r="EA1593">
        <v>741</v>
      </c>
      <c r="EB1593">
        <v>2901</v>
      </c>
      <c r="EC1593">
        <v>5192</v>
      </c>
      <c r="ED1593">
        <v>74726.093999999997</v>
      </c>
      <c r="EF1593">
        <v>14.392545</v>
      </c>
      <c r="EG1593">
        <v>4767</v>
      </c>
      <c r="EN1593">
        <v>136</v>
      </c>
      <c r="EP1593">
        <v>289</v>
      </c>
      <c r="ES1593">
        <v>0</v>
      </c>
      <c r="EV1593">
        <v>19509</v>
      </c>
      <c r="EW1593">
        <v>0</v>
      </c>
      <c r="EX1593">
        <v>1</v>
      </c>
      <c r="FB1593">
        <v>795812.38</v>
      </c>
      <c r="FI1593">
        <v>1647057.6</v>
      </c>
      <c r="FP1593">
        <v>22533.478999999999</v>
      </c>
      <c r="FQ1593">
        <v>37341.608999999997</v>
      </c>
      <c r="FU1593">
        <v>544.84900000000005</v>
      </c>
      <c r="FV1593">
        <v>1548.37</v>
      </c>
      <c r="FW1593">
        <v>61968.309000000001</v>
      </c>
      <c r="FX1593">
        <v>197150.91</v>
      </c>
      <c r="FZ1593">
        <v>30913.355</v>
      </c>
      <c r="GA1593">
        <v>19781.365000000002</v>
      </c>
      <c r="GB1593">
        <v>50694.718999999997</v>
      </c>
      <c r="GG1593">
        <v>1537.9159999999999</v>
      </c>
      <c r="GL1593">
        <v>-5563.3720999999996</v>
      </c>
      <c r="GM1593">
        <v>865.42798000000005</v>
      </c>
      <c r="GN1593">
        <v>-248.38300000000001</v>
      </c>
      <c r="GQ1593">
        <v>306405.53000000003</v>
      </c>
      <c r="GR1593">
        <v>-87746.687999999995</v>
      </c>
      <c r="GS1593">
        <v>-74368.304999999993</v>
      </c>
      <c r="GU1593">
        <v>-337.59600999999998</v>
      </c>
      <c r="GZ1593">
        <v>-13040.782999999999</v>
      </c>
      <c r="HA1593">
        <v>-1287.5438999999999</v>
      </c>
      <c r="HB1593">
        <v>-817.05102999999997</v>
      </c>
      <c r="HD1593">
        <v>-203.44501</v>
      </c>
      <c r="HE1593">
        <v>-90054.726999999999</v>
      </c>
      <c r="HG1593">
        <v>1647173</v>
      </c>
    </row>
    <row r="1594" spans="1:215" x14ac:dyDescent="0.25">
      <c r="A1594">
        <v>114</v>
      </c>
      <c r="B1594" t="s">
        <v>1288</v>
      </c>
      <c r="C1594">
        <v>2008</v>
      </c>
      <c r="D1594">
        <v>1</v>
      </c>
      <c r="E1594" t="s">
        <v>1289</v>
      </c>
      <c r="F1594">
        <v>1947</v>
      </c>
      <c r="G1594">
        <v>0</v>
      </c>
      <c r="I1594">
        <v>0</v>
      </c>
      <c r="J1594" t="s">
        <v>1285</v>
      </c>
      <c r="K1594" t="s">
        <v>1286</v>
      </c>
      <c r="L1594" t="s">
        <v>1286</v>
      </c>
      <c r="M1594">
        <v>2</v>
      </c>
      <c r="N1594" t="s">
        <v>625</v>
      </c>
      <c r="O1594">
        <v>1</v>
      </c>
      <c r="P1594" t="s">
        <v>616</v>
      </c>
      <c r="Q1594" t="s">
        <v>626</v>
      </c>
      <c r="R1594">
        <v>2</v>
      </c>
      <c r="S1594">
        <v>1</v>
      </c>
      <c r="T1594" s="60">
        <v>39629</v>
      </c>
      <c r="U1594" s="60">
        <v>39629</v>
      </c>
      <c r="V1594" s="60">
        <v>39629</v>
      </c>
      <c r="W1594" t="s">
        <v>201</v>
      </c>
      <c r="X1594" t="s">
        <v>774</v>
      </c>
      <c r="Y1594" t="s">
        <v>673</v>
      </c>
      <c r="Z1594">
        <v>2.9999998999999999E-2</v>
      </c>
      <c r="AA1594">
        <v>8.2500003000000002E-2</v>
      </c>
      <c r="AB1594">
        <v>1</v>
      </c>
      <c r="AC1594">
        <v>0</v>
      </c>
      <c r="AD1594">
        <v>1</v>
      </c>
      <c r="AG1594">
        <v>30</v>
      </c>
      <c r="BP1594" s="60">
        <v>39629</v>
      </c>
      <c r="BQ1594">
        <v>1605462</v>
      </c>
      <c r="BR1594">
        <v>1984967</v>
      </c>
      <c r="BS1594">
        <v>0.80900002000000004</v>
      </c>
      <c r="BT1594">
        <v>379505</v>
      </c>
      <c r="BV1594">
        <v>535807</v>
      </c>
      <c r="BW1594">
        <v>40749.097999999998</v>
      </c>
      <c r="BX1594">
        <v>1.0050669000000001</v>
      </c>
      <c r="BY1594">
        <v>0</v>
      </c>
      <c r="BZ1594">
        <v>0</v>
      </c>
      <c r="CA1594">
        <v>0</v>
      </c>
      <c r="CC1594">
        <v>-6.6000000000000003E-2</v>
      </c>
      <c r="CE1594">
        <v>6.6000000000000003E-2</v>
      </c>
      <c r="CG1594">
        <v>9.0000003999999995E-2</v>
      </c>
      <c r="CH1594">
        <v>6.4000003E-2</v>
      </c>
      <c r="CJ1594">
        <v>6.3000001E-2</v>
      </c>
      <c r="CS1594">
        <v>0</v>
      </c>
      <c r="CT1594">
        <v>0</v>
      </c>
      <c r="CU1594">
        <v>0</v>
      </c>
      <c r="CV1594">
        <v>0.55000000999999998</v>
      </c>
      <c r="CW1594">
        <v>0.41</v>
      </c>
      <c r="CX1594">
        <v>0.14000000000000001</v>
      </c>
      <c r="CY1594">
        <v>0.25999999000000001</v>
      </c>
      <c r="CZ1594">
        <v>0.20999999</v>
      </c>
      <c r="DA1594">
        <v>5.0000001000000002E-2</v>
      </c>
      <c r="DB1594">
        <v>9.0000003999999995E-2</v>
      </c>
      <c r="DC1594">
        <v>0</v>
      </c>
      <c r="DD1594">
        <v>0.1</v>
      </c>
      <c r="DE1594">
        <v>0</v>
      </c>
      <c r="DF1594">
        <v>2011</v>
      </c>
      <c r="DG1594">
        <v>6.9399998000000004E-2</v>
      </c>
      <c r="DH1594">
        <v>3.4000002000000001E-2</v>
      </c>
      <c r="DI1594">
        <v>3.5399999000000001E-2</v>
      </c>
      <c r="DJ1594">
        <v>7.3947585999999996E-2</v>
      </c>
      <c r="DK1594">
        <v>0.10794759</v>
      </c>
      <c r="DN1594">
        <v>18963.300999999999</v>
      </c>
      <c r="DO1594">
        <v>39612.722999999998</v>
      </c>
      <c r="DR1594">
        <v>0</v>
      </c>
      <c r="DS1594">
        <v>0</v>
      </c>
      <c r="DT1594">
        <v>0</v>
      </c>
      <c r="DU1594">
        <v>0</v>
      </c>
      <c r="DV1594">
        <v>10685</v>
      </c>
      <c r="DW1594">
        <v>535807</v>
      </c>
      <c r="DX1594">
        <v>46.889999000000003</v>
      </c>
      <c r="DY1594">
        <v>13.62</v>
      </c>
      <c r="DZ1594">
        <v>50.146000000000001</v>
      </c>
      <c r="EA1594">
        <v>705</v>
      </c>
      <c r="EB1594">
        <v>2929</v>
      </c>
      <c r="EC1594">
        <v>5555</v>
      </c>
      <c r="ED1594">
        <v>82480.804999999993</v>
      </c>
      <c r="EF1594">
        <v>14.84803</v>
      </c>
      <c r="EG1594">
        <v>5106</v>
      </c>
      <c r="EN1594">
        <v>141</v>
      </c>
      <c r="EP1594">
        <v>308</v>
      </c>
      <c r="ES1594">
        <v>0</v>
      </c>
      <c r="EV1594">
        <v>19874</v>
      </c>
      <c r="EW1594">
        <v>0</v>
      </c>
      <c r="EX1594">
        <v>1</v>
      </c>
      <c r="FB1594">
        <v>880528.75</v>
      </c>
      <c r="FI1594">
        <v>1501320.1</v>
      </c>
      <c r="FP1594">
        <v>22918.798999999999</v>
      </c>
      <c r="FQ1594">
        <v>24299.098000000002</v>
      </c>
      <c r="FU1594">
        <v>15250</v>
      </c>
      <c r="FV1594">
        <v>1628.2419</v>
      </c>
      <c r="FW1594">
        <v>64096.137000000002</v>
      </c>
      <c r="FX1594">
        <v>-123547.78</v>
      </c>
      <c r="FZ1594">
        <v>11073.277</v>
      </c>
      <c r="GA1594">
        <v>5733.0581000000002</v>
      </c>
      <c r="GB1594">
        <v>16806.335999999999</v>
      </c>
      <c r="GG1594">
        <v>545.22802999999999</v>
      </c>
      <c r="GL1594">
        <v>-5798.1229999999996</v>
      </c>
      <c r="GM1594">
        <v>2648.7510000000002</v>
      </c>
      <c r="GN1594">
        <v>-674.04400999999996</v>
      </c>
      <c r="GQ1594">
        <v>-45923.495999999999</v>
      </c>
      <c r="GR1594">
        <v>-97630.968999999997</v>
      </c>
      <c r="GS1594">
        <v>-82157.641000000003</v>
      </c>
      <c r="GU1594">
        <v>-391.483</v>
      </c>
      <c r="GZ1594">
        <v>-15081.847</v>
      </c>
      <c r="HA1594">
        <v>-1280.7149999999999</v>
      </c>
      <c r="HB1594">
        <v>-835.51598999999999</v>
      </c>
      <c r="HC1594">
        <v>-30.957001000000002</v>
      </c>
      <c r="HD1594">
        <v>-151.18200999999999</v>
      </c>
      <c r="HE1594">
        <v>-99929.343999999997</v>
      </c>
      <c r="HG1594">
        <v>1501320.1</v>
      </c>
    </row>
    <row r="1595" spans="1:215" x14ac:dyDescent="0.25">
      <c r="A1595">
        <v>114</v>
      </c>
      <c r="B1595" t="s">
        <v>1288</v>
      </c>
      <c r="C1595">
        <v>2009</v>
      </c>
      <c r="D1595">
        <v>1</v>
      </c>
      <c r="E1595" t="s">
        <v>1289</v>
      </c>
      <c r="F1595">
        <v>1947</v>
      </c>
      <c r="G1595">
        <v>0</v>
      </c>
      <c r="I1595">
        <v>0</v>
      </c>
      <c r="J1595" t="s">
        <v>1285</v>
      </c>
      <c r="K1595" t="s">
        <v>1286</v>
      </c>
      <c r="L1595" t="s">
        <v>1286</v>
      </c>
      <c r="M1595">
        <v>2</v>
      </c>
      <c r="N1595" t="s">
        <v>625</v>
      </c>
      <c r="O1595">
        <v>1</v>
      </c>
      <c r="P1595" t="s">
        <v>616</v>
      </c>
      <c r="Q1595" t="s">
        <v>626</v>
      </c>
      <c r="R1595">
        <v>2</v>
      </c>
      <c r="S1595">
        <v>1</v>
      </c>
      <c r="T1595" s="60">
        <v>39994</v>
      </c>
      <c r="U1595" s="60">
        <v>39994</v>
      </c>
      <c r="V1595" s="60">
        <v>39994</v>
      </c>
      <c r="W1595" t="s">
        <v>201</v>
      </c>
      <c r="X1595" t="s">
        <v>774</v>
      </c>
      <c r="Y1595" t="s">
        <v>673</v>
      </c>
      <c r="Z1595">
        <v>2.9999998999999999E-2</v>
      </c>
      <c r="AA1595">
        <v>8.5000001000000006E-2</v>
      </c>
      <c r="AB1595">
        <v>1</v>
      </c>
      <c r="AC1595">
        <v>0</v>
      </c>
      <c r="AD1595">
        <v>1</v>
      </c>
      <c r="AG1595">
        <v>29</v>
      </c>
      <c r="BP1595" s="60">
        <v>39994</v>
      </c>
      <c r="BQ1595">
        <v>1374079</v>
      </c>
      <c r="BR1595">
        <v>2101838</v>
      </c>
      <c r="BS1595">
        <v>0.65400004</v>
      </c>
      <c r="BT1595">
        <v>727759</v>
      </c>
      <c r="BV1595">
        <v>561588</v>
      </c>
      <c r="BW1595">
        <v>37077.050999999999</v>
      </c>
      <c r="BX1595">
        <v>1.0073567999999999</v>
      </c>
      <c r="BY1595">
        <v>0</v>
      </c>
      <c r="BZ1595">
        <v>0</v>
      </c>
      <c r="CA1595">
        <v>0</v>
      </c>
      <c r="CC1595">
        <v>-0.19800000000000001</v>
      </c>
      <c r="CE1595">
        <v>-4.1999999000000003E-2</v>
      </c>
      <c r="CG1595">
        <v>1.2999999E-2</v>
      </c>
      <c r="CH1595">
        <v>3.7999999E-2</v>
      </c>
      <c r="CJ1595">
        <v>2.9000001000000001E-2</v>
      </c>
      <c r="CS1595">
        <v>0</v>
      </c>
      <c r="CT1595">
        <v>0</v>
      </c>
      <c r="CU1595">
        <v>0</v>
      </c>
      <c r="CV1595">
        <v>0.50099998999999995</v>
      </c>
      <c r="CW1595">
        <v>0</v>
      </c>
      <c r="CX1595">
        <v>0</v>
      </c>
      <c r="CY1595">
        <v>0.41599997999999999</v>
      </c>
      <c r="CZ1595">
        <v>0</v>
      </c>
      <c r="DA1595">
        <v>0</v>
      </c>
      <c r="DB1595">
        <v>4.3999999999999997E-2</v>
      </c>
      <c r="DC1595">
        <v>8.0000000000000002E-3</v>
      </c>
      <c r="DD1595">
        <v>0</v>
      </c>
      <c r="DE1595">
        <v>3.0999999E-2</v>
      </c>
      <c r="DF1595">
        <v>2012</v>
      </c>
      <c r="DG1595">
        <v>7.2899996999999994E-2</v>
      </c>
      <c r="DH1595">
        <v>3.4000002000000001E-2</v>
      </c>
      <c r="DI1595">
        <v>3.8900003000000002E-2</v>
      </c>
      <c r="DJ1595">
        <v>0.10787513</v>
      </c>
      <c r="DK1595">
        <v>0.14187512999999999</v>
      </c>
      <c r="DN1595">
        <v>21845.773000000001</v>
      </c>
      <c r="DO1595">
        <v>60581.379000000001</v>
      </c>
      <c r="DR1595">
        <v>0</v>
      </c>
      <c r="DS1595">
        <v>0</v>
      </c>
      <c r="DT1595">
        <v>0</v>
      </c>
      <c r="DU1595">
        <v>0</v>
      </c>
      <c r="DV1595">
        <v>10799</v>
      </c>
      <c r="DW1595">
        <v>561588</v>
      </c>
      <c r="DX1595">
        <v>47.07</v>
      </c>
      <c r="DY1595">
        <v>13.77</v>
      </c>
      <c r="DZ1595">
        <v>52.004002</v>
      </c>
      <c r="EA1595">
        <v>721</v>
      </c>
      <c r="EB1595">
        <v>2655</v>
      </c>
      <c r="EC1595">
        <v>5910</v>
      </c>
      <c r="ED1595">
        <v>91393.398000000001</v>
      </c>
      <c r="EF1595">
        <v>15.464195999999999</v>
      </c>
      <c r="EG1595">
        <v>5439</v>
      </c>
      <c r="EN1595">
        <v>147</v>
      </c>
      <c r="EP1595">
        <v>324</v>
      </c>
      <c r="ES1595">
        <v>0</v>
      </c>
      <c r="EV1595">
        <v>20085</v>
      </c>
      <c r="EW1595">
        <v>0</v>
      </c>
      <c r="EX1595">
        <v>1</v>
      </c>
      <c r="FB1595">
        <v>972834.75</v>
      </c>
      <c r="FI1595">
        <v>1145066.1000000001</v>
      </c>
      <c r="FP1595">
        <v>20937.686000000002</v>
      </c>
      <c r="FQ1595">
        <v>19260.934000000001</v>
      </c>
      <c r="FU1595">
        <v>16700</v>
      </c>
      <c r="FV1595">
        <v>3754.02</v>
      </c>
      <c r="FW1595">
        <v>60652.641000000003</v>
      </c>
      <c r="FX1595">
        <v>-305638.31</v>
      </c>
      <c r="FZ1595">
        <v>85.348999000000006</v>
      </c>
      <c r="GB1595">
        <v>85.348999000000006</v>
      </c>
      <c r="GG1595">
        <v>799.61901999999998</v>
      </c>
      <c r="GL1595">
        <v>-4666.8208000000004</v>
      </c>
      <c r="GM1595">
        <v>2683.1698999999999</v>
      </c>
      <c r="GN1595">
        <v>-645.57397000000003</v>
      </c>
      <c r="GQ1595">
        <v>-246729.92</v>
      </c>
      <c r="GR1595">
        <v>-106644.77</v>
      </c>
      <c r="GS1595">
        <v>-89825.983999999997</v>
      </c>
      <c r="GU1595">
        <v>-397.60699</v>
      </c>
      <c r="GZ1595">
        <v>-16421.175999999999</v>
      </c>
      <c r="HA1595">
        <v>-1420.7760000000001</v>
      </c>
      <c r="HB1595">
        <v>-1228.798</v>
      </c>
      <c r="HC1595">
        <v>-20.975999999999999</v>
      </c>
      <c r="HD1595">
        <v>-208.828</v>
      </c>
      <c r="HE1595">
        <v>-109524.15</v>
      </c>
      <c r="HG1595">
        <v>1145066.1000000001</v>
      </c>
    </row>
    <row r="1596" spans="1:215" x14ac:dyDescent="0.25">
      <c r="A1596">
        <v>114</v>
      </c>
      <c r="B1596" t="s">
        <v>1288</v>
      </c>
      <c r="C1596">
        <v>2010</v>
      </c>
      <c r="D1596">
        <v>1</v>
      </c>
      <c r="E1596" t="s">
        <v>1289</v>
      </c>
      <c r="F1596">
        <v>1947</v>
      </c>
      <c r="G1596">
        <v>0</v>
      </c>
      <c r="I1596">
        <v>0</v>
      </c>
      <c r="J1596" t="s">
        <v>1285</v>
      </c>
      <c r="K1596" t="s">
        <v>1286</v>
      </c>
      <c r="L1596" t="s">
        <v>1286</v>
      </c>
      <c r="M1596">
        <v>2</v>
      </c>
      <c r="N1596" t="s">
        <v>625</v>
      </c>
      <c r="O1596">
        <v>1</v>
      </c>
      <c r="P1596" t="s">
        <v>616</v>
      </c>
      <c r="Q1596" t="s">
        <v>626</v>
      </c>
      <c r="R1596">
        <v>2</v>
      </c>
      <c r="S1596">
        <v>1</v>
      </c>
      <c r="T1596" s="60">
        <v>40359</v>
      </c>
      <c r="U1596" s="60">
        <v>40359</v>
      </c>
      <c r="V1596" s="60">
        <v>40359</v>
      </c>
      <c r="W1596" t="s">
        <v>201</v>
      </c>
      <c r="X1596" t="s">
        <v>774</v>
      </c>
      <c r="Y1596" t="s">
        <v>673</v>
      </c>
      <c r="Z1596">
        <v>2.9999998999999999E-2</v>
      </c>
      <c r="AA1596">
        <v>8.2500003000000002E-2</v>
      </c>
      <c r="AB1596">
        <v>1</v>
      </c>
      <c r="AC1596">
        <v>0</v>
      </c>
      <c r="AD1596">
        <v>1</v>
      </c>
      <c r="AG1596">
        <v>28</v>
      </c>
      <c r="BP1596" s="60">
        <v>40359</v>
      </c>
      <c r="BQ1596">
        <v>1410368</v>
      </c>
      <c r="BR1596">
        <v>2122191</v>
      </c>
      <c r="BS1596">
        <v>0.66500002000000003</v>
      </c>
      <c r="BT1596">
        <v>711823</v>
      </c>
      <c r="BV1596">
        <v>562150</v>
      </c>
      <c r="BW1596">
        <v>41503.004000000001</v>
      </c>
      <c r="BX1596">
        <v>1.010062</v>
      </c>
      <c r="BY1596">
        <v>0</v>
      </c>
      <c r="BZ1596">
        <v>0</v>
      </c>
      <c r="CA1596">
        <v>0</v>
      </c>
      <c r="CC1596">
        <v>0.17899999</v>
      </c>
      <c r="CE1596">
        <v>-3.9999999000000001E-2</v>
      </c>
      <c r="CG1596">
        <v>2.7999999000000001E-2</v>
      </c>
      <c r="CH1596">
        <v>5.5E-2</v>
      </c>
      <c r="CJ1596">
        <v>3.6999999999999998E-2</v>
      </c>
      <c r="CS1596">
        <v>0</v>
      </c>
      <c r="CT1596">
        <v>0</v>
      </c>
      <c r="CU1596">
        <v>0</v>
      </c>
      <c r="CV1596">
        <v>0.44099998000000001</v>
      </c>
      <c r="CW1596">
        <v>0</v>
      </c>
      <c r="CX1596">
        <v>0</v>
      </c>
      <c r="CY1596">
        <v>0.44900000000000001</v>
      </c>
      <c r="CZ1596">
        <v>0</v>
      </c>
      <c r="DA1596">
        <v>0</v>
      </c>
      <c r="DB1596">
        <v>3.9999999000000001E-2</v>
      </c>
      <c r="DC1596">
        <v>8.9999999999999993E-3</v>
      </c>
      <c r="DD1596">
        <v>0.02</v>
      </c>
      <c r="DE1596">
        <v>4.0999997000000003E-2</v>
      </c>
      <c r="DF1596">
        <v>2013</v>
      </c>
      <c r="DG1596">
        <v>6.8000004000000003E-2</v>
      </c>
      <c r="DH1596">
        <v>5.0000001000000002E-2</v>
      </c>
      <c r="DI1596">
        <v>1.7999998999999999E-2</v>
      </c>
      <c r="DJ1596">
        <v>8.6898573000000007E-2</v>
      </c>
      <c r="DK1596">
        <v>0.13689857999999999</v>
      </c>
      <c r="DN1596">
        <v>10118.698</v>
      </c>
      <c r="DO1596">
        <v>48850.023000000001</v>
      </c>
      <c r="DR1596">
        <v>0</v>
      </c>
      <c r="DS1596">
        <v>0</v>
      </c>
      <c r="DT1596">
        <v>0</v>
      </c>
      <c r="DU1596">
        <v>0</v>
      </c>
      <c r="DV1596">
        <v>10509</v>
      </c>
      <c r="DW1596">
        <v>562149.93999999994</v>
      </c>
      <c r="DX1596">
        <v>47.099997999999999</v>
      </c>
      <c r="DY1596">
        <v>13.8</v>
      </c>
      <c r="DZ1596">
        <v>53.492001000000002</v>
      </c>
      <c r="EA1596">
        <v>718</v>
      </c>
      <c r="EB1596">
        <v>2853</v>
      </c>
      <c r="EC1596">
        <v>6146</v>
      </c>
      <c r="ED1596">
        <v>95664.773000000001</v>
      </c>
      <c r="EF1596">
        <v>15.565372</v>
      </c>
      <c r="EG1596">
        <v>5676</v>
      </c>
      <c r="EN1596">
        <v>155</v>
      </c>
      <c r="EP1596">
        <v>315</v>
      </c>
      <c r="ES1596">
        <v>0</v>
      </c>
      <c r="EV1596">
        <v>20226</v>
      </c>
      <c r="EW1596">
        <v>0</v>
      </c>
      <c r="EX1596">
        <v>1</v>
      </c>
      <c r="FB1596">
        <v>1011709.9</v>
      </c>
      <c r="FI1596">
        <v>1305250</v>
      </c>
      <c r="FP1596">
        <v>25315.396000000001</v>
      </c>
      <c r="FQ1596">
        <v>22945.32</v>
      </c>
      <c r="FU1596">
        <v>17600</v>
      </c>
      <c r="FV1596">
        <v>1817.5409999999999</v>
      </c>
      <c r="FW1596">
        <v>67678.258000000002</v>
      </c>
      <c r="FX1596">
        <v>213148.52</v>
      </c>
      <c r="FZ1596">
        <v>32.922001000000002</v>
      </c>
      <c r="GB1596">
        <v>32.922001000000002</v>
      </c>
      <c r="GG1596">
        <v>395.36700000000002</v>
      </c>
      <c r="GL1596">
        <v>-5774.5941999999995</v>
      </c>
      <c r="GM1596">
        <v>1229.615</v>
      </c>
      <c r="GN1596">
        <v>-308.21600000000001</v>
      </c>
      <c r="GQ1596">
        <v>276401.88</v>
      </c>
      <c r="GR1596">
        <v>-113806.49</v>
      </c>
      <c r="GS1596">
        <v>-96448.101999999999</v>
      </c>
      <c r="GU1596">
        <v>-154.72399999999999</v>
      </c>
      <c r="GZ1596">
        <v>-17203.669999999998</v>
      </c>
      <c r="HA1596">
        <v>-1183.6591000000001</v>
      </c>
      <c r="HB1596">
        <v>-986.80402000000004</v>
      </c>
      <c r="HC1596">
        <v>-91.959000000000003</v>
      </c>
      <c r="HD1596">
        <v>-149.017</v>
      </c>
      <c r="HE1596">
        <v>-116217.93</v>
      </c>
      <c r="HG1596">
        <v>1305250</v>
      </c>
    </row>
    <row r="1597" spans="1:215" x14ac:dyDescent="0.25">
      <c r="A1597">
        <v>114</v>
      </c>
      <c r="B1597" t="s">
        <v>1288</v>
      </c>
      <c r="C1597">
        <v>2011</v>
      </c>
      <c r="D1597">
        <v>1</v>
      </c>
      <c r="E1597" t="s">
        <v>1289</v>
      </c>
      <c r="F1597">
        <v>1947</v>
      </c>
      <c r="G1597">
        <v>0</v>
      </c>
      <c r="I1597">
        <v>0</v>
      </c>
      <c r="J1597" t="s">
        <v>1285</v>
      </c>
      <c r="K1597" t="s">
        <v>1286</v>
      </c>
      <c r="L1597" t="s">
        <v>1286</v>
      </c>
      <c r="M1597">
        <v>2</v>
      </c>
      <c r="N1597" t="s">
        <v>625</v>
      </c>
      <c r="O1597">
        <v>1</v>
      </c>
      <c r="P1597" t="s">
        <v>616</v>
      </c>
      <c r="Q1597" t="s">
        <v>626</v>
      </c>
      <c r="R1597">
        <v>2</v>
      </c>
      <c r="S1597">
        <v>1</v>
      </c>
      <c r="T1597" s="60">
        <v>40724</v>
      </c>
      <c r="U1597" s="60">
        <v>40724</v>
      </c>
      <c r="V1597" s="60">
        <v>40724</v>
      </c>
      <c r="W1597" t="s">
        <v>201</v>
      </c>
      <c r="X1597" t="s">
        <v>774</v>
      </c>
      <c r="Y1597" t="s">
        <v>673</v>
      </c>
      <c r="Z1597">
        <v>3.2499999000000002E-2</v>
      </c>
      <c r="AA1597">
        <v>7.9000003999999999E-2</v>
      </c>
      <c r="AB1597">
        <v>1</v>
      </c>
      <c r="AC1597">
        <v>0</v>
      </c>
      <c r="AD1597">
        <v>1</v>
      </c>
      <c r="AG1597">
        <v>27</v>
      </c>
      <c r="BP1597" s="60">
        <v>40724</v>
      </c>
      <c r="BQ1597">
        <v>1486698</v>
      </c>
      <c r="BR1597">
        <v>2331806</v>
      </c>
      <c r="BS1597">
        <v>0.63800000999999995</v>
      </c>
      <c r="BT1597">
        <v>845108</v>
      </c>
      <c r="BV1597">
        <v>547748</v>
      </c>
      <c r="BW1597">
        <v>48233.008000000002</v>
      </c>
      <c r="BX1597">
        <v>1.0421936999999999</v>
      </c>
      <c r="BY1597">
        <v>0</v>
      </c>
      <c r="BZ1597">
        <v>0</v>
      </c>
      <c r="CA1597">
        <v>0</v>
      </c>
      <c r="CC1597">
        <v>0.20499999999999999</v>
      </c>
      <c r="CE1597">
        <v>4.5000001999999997E-2</v>
      </c>
      <c r="CG1597">
        <v>4.5999999999999999E-2</v>
      </c>
      <c r="CH1597">
        <v>6.1000000999999998E-2</v>
      </c>
      <c r="CJ1597">
        <v>5.8000002000000002E-2</v>
      </c>
      <c r="CS1597">
        <v>0</v>
      </c>
      <c r="CT1597">
        <v>0</v>
      </c>
      <c r="CU1597">
        <v>0</v>
      </c>
      <c r="CV1597">
        <v>0.38900003</v>
      </c>
      <c r="CW1597">
        <v>0</v>
      </c>
      <c r="CX1597">
        <v>0</v>
      </c>
      <c r="CY1597">
        <v>0.47599997999999999</v>
      </c>
      <c r="CZ1597">
        <v>0</v>
      </c>
      <c r="DA1597">
        <v>0</v>
      </c>
      <c r="DB1597">
        <v>5.0000001000000002E-2</v>
      </c>
      <c r="DC1597">
        <v>0.02</v>
      </c>
      <c r="DD1597">
        <v>4.8000000000000001E-2</v>
      </c>
      <c r="DE1597">
        <v>1.7000001000000001E-2</v>
      </c>
      <c r="DF1597">
        <v>2014</v>
      </c>
      <c r="DG1597">
        <v>6.8000004000000003E-2</v>
      </c>
      <c r="DH1597">
        <v>5.0000001000000002E-2</v>
      </c>
      <c r="DI1597">
        <v>1.7999998999999999E-2</v>
      </c>
      <c r="DJ1597">
        <v>0.10472666</v>
      </c>
      <c r="DK1597">
        <v>0.15472664999999999</v>
      </c>
      <c r="DN1597">
        <v>9859.4706999999999</v>
      </c>
      <c r="DO1597">
        <v>57363.858999999997</v>
      </c>
      <c r="DR1597">
        <v>0</v>
      </c>
      <c r="DS1597">
        <v>0</v>
      </c>
      <c r="DT1597">
        <v>0</v>
      </c>
      <c r="DU1597">
        <v>0</v>
      </c>
      <c r="DV1597">
        <v>10123</v>
      </c>
      <c r="DW1597">
        <v>547748.38</v>
      </c>
      <c r="DX1597">
        <v>46.939999</v>
      </c>
      <c r="DY1597">
        <v>13.75</v>
      </c>
      <c r="DZ1597">
        <v>54.109000999999999</v>
      </c>
      <c r="EA1597">
        <v>647</v>
      </c>
      <c r="EB1597">
        <v>2675</v>
      </c>
      <c r="EC1597">
        <v>7005</v>
      </c>
      <c r="ED1597">
        <v>117019.13</v>
      </c>
      <c r="EF1597">
        <v>16.705088</v>
      </c>
      <c r="EG1597">
        <v>6509</v>
      </c>
      <c r="EN1597">
        <v>158</v>
      </c>
      <c r="EP1597">
        <v>338</v>
      </c>
      <c r="ES1597">
        <v>0</v>
      </c>
      <c r="EV1597">
        <v>20450</v>
      </c>
      <c r="EW1597">
        <v>0</v>
      </c>
      <c r="EX1597">
        <v>1</v>
      </c>
      <c r="FB1597">
        <v>1307685.8999999999</v>
      </c>
      <c r="FI1597">
        <v>1520766.9</v>
      </c>
      <c r="FP1597">
        <v>32062.254000000001</v>
      </c>
      <c r="FQ1597">
        <v>33134.358999999997</v>
      </c>
      <c r="FU1597">
        <v>14000</v>
      </c>
      <c r="FV1597">
        <v>3341.877</v>
      </c>
      <c r="FW1597">
        <v>82538.491999999998</v>
      </c>
      <c r="FX1597">
        <v>267159.34000000003</v>
      </c>
      <c r="FZ1597">
        <v>23.927</v>
      </c>
      <c r="GB1597">
        <v>23.927</v>
      </c>
      <c r="GG1597">
        <v>322.38</v>
      </c>
      <c r="GL1597">
        <v>-6141.125</v>
      </c>
      <c r="GM1597">
        <v>691.81500000000005</v>
      </c>
      <c r="GN1597">
        <v>-170.02199999999999</v>
      </c>
      <c r="GQ1597">
        <v>344424.81</v>
      </c>
      <c r="GR1597">
        <v>-125983.38</v>
      </c>
      <c r="GS1597">
        <v>-106930.47</v>
      </c>
      <c r="GU1597">
        <v>-303.23700000000002</v>
      </c>
      <c r="GZ1597">
        <v>-18749.675999999999</v>
      </c>
      <c r="HA1597">
        <v>-1218.9549999999999</v>
      </c>
      <c r="HB1597">
        <v>-1283.921</v>
      </c>
      <c r="HC1597">
        <v>-115.81100000000001</v>
      </c>
      <c r="HD1597">
        <v>-305.85399999999998</v>
      </c>
      <c r="HE1597">
        <v>-128907.92</v>
      </c>
      <c r="HG1597">
        <v>1520766.9</v>
      </c>
    </row>
    <row r="1598" spans="1:215" x14ac:dyDescent="0.25">
      <c r="A1598">
        <v>114</v>
      </c>
      <c r="B1598" t="s">
        <v>1288</v>
      </c>
      <c r="C1598">
        <v>2012</v>
      </c>
      <c r="D1598">
        <v>1</v>
      </c>
      <c r="E1598" t="s">
        <v>1289</v>
      </c>
      <c r="F1598">
        <v>1947</v>
      </c>
      <c r="G1598">
        <v>0</v>
      </c>
      <c r="I1598">
        <v>0</v>
      </c>
      <c r="J1598" t="s">
        <v>1285</v>
      </c>
      <c r="K1598" t="s">
        <v>1286</v>
      </c>
      <c r="L1598" t="s">
        <v>1286</v>
      </c>
      <c r="M1598">
        <v>2</v>
      </c>
      <c r="N1598" t="s">
        <v>625</v>
      </c>
      <c r="O1598">
        <v>1</v>
      </c>
      <c r="P1598" t="s">
        <v>616</v>
      </c>
      <c r="Q1598" t="s">
        <v>626</v>
      </c>
      <c r="R1598">
        <v>2</v>
      </c>
      <c r="S1598">
        <v>1</v>
      </c>
      <c r="T1598" s="60">
        <v>41090</v>
      </c>
      <c r="U1598" s="60">
        <v>41090</v>
      </c>
      <c r="V1598" s="60">
        <v>41090</v>
      </c>
      <c r="W1598" t="s">
        <v>201</v>
      </c>
      <c r="X1598" t="s">
        <v>774</v>
      </c>
      <c r="Y1598" t="s">
        <v>673</v>
      </c>
      <c r="Z1598">
        <v>3.2499999000000002E-2</v>
      </c>
      <c r="AA1598">
        <v>7.9000003999999999E-2</v>
      </c>
      <c r="AB1598">
        <v>1</v>
      </c>
      <c r="AC1598">
        <v>0</v>
      </c>
      <c r="AD1598">
        <v>1</v>
      </c>
      <c r="AG1598">
        <v>26</v>
      </c>
      <c r="BP1598" s="60">
        <v>41090</v>
      </c>
      <c r="BQ1598">
        <v>1517410</v>
      </c>
      <c r="BR1598">
        <v>2462913</v>
      </c>
      <c r="BS1598">
        <v>0.61599999999999999</v>
      </c>
      <c r="BT1598">
        <v>945502</v>
      </c>
      <c r="BV1598">
        <v>561179</v>
      </c>
      <c r="BW1598">
        <v>51241.934000000001</v>
      </c>
      <c r="BX1598">
        <v>1.0958215</v>
      </c>
      <c r="BY1598">
        <v>0</v>
      </c>
      <c r="BZ1598">
        <v>0</v>
      </c>
      <c r="CA1598">
        <v>0</v>
      </c>
      <c r="CC1598">
        <v>2.1999999999999999E-2</v>
      </c>
      <c r="CE1598">
        <v>0.13200000000000001</v>
      </c>
      <c r="CG1598">
        <v>1.7000001000000001E-2</v>
      </c>
      <c r="CH1598">
        <v>5.0000001000000002E-2</v>
      </c>
      <c r="CJ1598">
        <v>6.6000000000000003E-2</v>
      </c>
      <c r="CS1598">
        <v>0</v>
      </c>
      <c r="CT1598">
        <v>0</v>
      </c>
      <c r="CU1598">
        <v>0</v>
      </c>
      <c r="CV1598">
        <v>0.31300001999999999</v>
      </c>
      <c r="CW1598">
        <v>0.15800001</v>
      </c>
      <c r="CX1598">
        <v>0.155</v>
      </c>
      <c r="CY1598">
        <v>0.34799998999999998</v>
      </c>
      <c r="CZ1598">
        <v>0.23</v>
      </c>
      <c r="DA1598">
        <v>2.9000001000000001E-2</v>
      </c>
      <c r="DB1598">
        <v>5.0999998999999997E-2</v>
      </c>
      <c r="DC1598">
        <v>0</v>
      </c>
      <c r="DD1598">
        <v>0.27399999000000003</v>
      </c>
      <c r="DE1598">
        <v>0</v>
      </c>
      <c r="DF1598">
        <v>2015</v>
      </c>
      <c r="DG1598">
        <v>6.9200001999999997E-2</v>
      </c>
      <c r="DH1598">
        <v>5.0000001000000002E-2</v>
      </c>
      <c r="DI1598">
        <v>1.9199998999999999E-2</v>
      </c>
      <c r="DJ1598">
        <v>0.11609344000000001</v>
      </c>
      <c r="DK1598">
        <v>0.16609344000000001</v>
      </c>
      <c r="DN1598">
        <v>10774.642</v>
      </c>
      <c r="DO1598">
        <v>65149.233999999997</v>
      </c>
      <c r="DR1598">
        <v>0</v>
      </c>
      <c r="DS1598">
        <v>0</v>
      </c>
      <c r="DT1598">
        <v>0</v>
      </c>
      <c r="DU1598">
        <v>0</v>
      </c>
      <c r="DV1598">
        <v>10262</v>
      </c>
      <c r="DW1598">
        <v>561179.25</v>
      </c>
      <c r="DX1598">
        <v>46.869999</v>
      </c>
      <c r="DY1598">
        <v>13.06</v>
      </c>
      <c r="DZ1598">
        <v>54.685001</v>
      </c>
      <c r="EA1598">
        <v>793</v>
      </c>
      <c r="EB1598">
        <v>2193</v>
      </c>
      <c r="EC1598">
        <v>7376</v>
      </c>
      <c r="ED1598">
        <v>128765.22</v>
      </c>
      <c r="EF1598">
        <v>17.457322999999999</v>
      </c>
      <c r="EG1598">
        <v>6856</v>
      </c>
      <c r="EH1598">
        <v>122348.4</v>
      </c>
      <c r="EN1598">
        <v>158</v>
      </c>
      <c r="EO1598">
        <v>2346.9299000000001</v>
      </c>
      <c r="EP1598">
        <v>362</v>
      </c>
      <c r="ES1598">
        <v>0</v>
      </c>
      <c r="EV1598">
        <v>20624</v>
      </c>
      <c r="EW1598">
        <v>0</v>
      </c>
      <c r="EX1598">
        <v>1</v>
      </c>
      <c r="EZ1598">
        <v>1271547.3</v>
      </c>
      <c r="FB1598">
        <v>1441535.6</v>
      </c>
      <c r="FI1598">
        <v>1491619.9</v>
      </c>
      <c r="FP1598">
        <v>31827.993999999999</v>
      </c>
      <c r="FQ1598">
        <v>41231.875</v>
      </c>
      <c r="FU1598">
        <v>10500</v>
      </c>
      <c r="FV1598">
        <v>4505.2461000000003</v>
      </c>
      <c r="FW1598">
        <v>88065.116999999998</v>
      </c>
      <c r="FX1598">
        <v>30484.23</v>
      </c>
      <c r="FZ1598">
        <v>5.1939998000000003</v>
      </c>
      <c r="GA1598">
        <v>20.304001</v>
      </c>
      <c r="GB1598">
        <v>25.497999</v>
      </c>
      <c r="GG1598">
        <v>38.157001000000001</v>
      </c>
      <c r="GL1598">
        <v>-6305.8711000000003</v>
      </c>
      <c r="GM1598">
        <v>634.42400999999995</v>
      </c>
      <c r="GN1598">
        <v>-149.774</v>
      </c>
      <c r="GQ1598">
        <v>112791.78</v>
      </c>
      <c r="GR1598">
        <v>-138607.53</v>
      </c>
      <c r="GS1598">
        <v>-117801</v>
      </c>
      <c r="GU1598">
        <v>-186.38399999999999</v>
      </c>
      <c r="GZ1598">
        <v>-20620.145</v>
      </c>
      <c r="HA1598">
        <v>-1521.0989999999999</v>
      </c>
      <c r="HB1598">
        <v>-1496.5959</v>
      </c>
      <c r="HC1598">
        <v>-108.139</v>
      </c>
      <c r="HD1598">
        <v>-205.44800000000001</v>
      </c>
      <c r="HE1598">
        <v>-141938.81</v>
      </c>
      <c r="HG1598">
        <v>1491619.9</v>
      </c>
    </row>
    <row r="1599" spans="1:215" x14ac:dyDescent="0.25">
      <c r="A1599">
        <v>114</v>
      </c>
      <c r="B1599" t="s">
        <v>1288</v>
      </c>
      <c r="C1599">
        <v>2013</v>
      </c>
      <c r="D1599">
        <v>1</v>
      </c>
      <c r="E1599" t="s">
        <v>1289</v>
      </c>
      <c r="F1599">
        <v>1947</v>
      </c>
      <c r="G1599">
        <v>0</v>
      </c>
      <c r="I1599">
        <v>0</v>
      </c>
      <c r="J1599" t="s">
        <v>1285</v>
      </c>
      <c r="K1599" t="s">
        <v>1286</v>
      </c>
      <c r="L1599" t="s">
        <v>1286</v>
      </c>
      <c r="M1599">
        <v>2</v>
      </c>
      <c r="N1599" t="s">
        <v>625</v>
      </c>
      <c r="O1599">
        <v>1</v>
      </c>
      <c r="P1599" t="s">
        <v>616</v>
      </c>
      <c r="Q1599" t="s">
        <v>626</v>
      </c>
      <c r="R1599">
        <v>2</v>
      </c>
      <c r="S1599">
        <v>1</v>
      </c>
      <c r="T1599" s="60">
        <v>41455</v>
      </c>
      <c r="U1599" s="60">
        <v>41455</v>
      </c>
      <c r="V1599" s="60">
        <v>41455</v>
      </c>
      <c r="W1599" t="s">
        <v>201</v>
      </c>
      <c r="X1599" t="s">
        <v>774</v>
      </c>
      <c r="Y1599" t="s">
        <v>673</v>
      </c>
      <c r="Z1599">
        <v>3.2499999000000002E-2</v>
      </c>
      <c r="AA1599">
        <v>7.9000003999999999E-2</v>
      </c>
      <c r="AB1599">
        <v>1</v>
      </c>
      <c r="AC1599">
        <v>0</v>
      </c>
      <c r="AD1599">
        <v>1</v>
      </c>
      <c r="AG1599">
        <v>25</v>
      </c>
      <c r="AO1599">
        <v>1554351.6</v>
      </c>
      <c r="AP1599">
        <v>1552924.4</v>
      </c>
      <c r="AQ1599">
        <v>-64309.93</v>
      </c>
      <c r="AR1599">
        <v>0</v>
      </c>
      <c r="AS1599">
        <v>0</v>
      </c>
      <c r="AT1599">
        <v>1</v>
      </c>
      <c r="AU1599">
        <v>1</v>
      </c>
      <c r="AV1599">
        <v>4</v>
      </c>
      <c r="AW1599">
        <v>1783991</v>
      </c>
      <c r="AX1599">
        <v>0</v>
      </c>
      <c r="AY1599">
        <v>0.2</v>
      </c>
      <c r="AZ1599">
        <v>1</v>
      </c>
      <c r="BC1599">
        <v>4</v>
      </c>
      <c r="BD1599">
        <v>2</v>
      </c>
      <c r="BE1599">
        <v>1</v>
      </c>
      <c r="BP1599" s="60">
        <v>41455</v>
      </c>
      <c r="BQ1599">
        <v>1552924</v>
      </c>
      <c r="BR1599">
        <v>2566834</v>
      </c>
      <c r="BS1599">
        <v>0.60500001999999997</v>
      </c>
      <c r="BT1599">
        <v>1013910</v>
      </c>
      <c r="BV1599">
        <v>563623</v>
      </c>
      <c r="BW1599">
        <v>60182.754000000001</v>
      </c>
      <c r="BX1599">
        <v>1.0814779000000001</v>
      </c>
      <c r="BY1599">
        <v>0</v>
      </c>
      <c r="BZ1599">
        <v>0</v>
      </c>
      <c r="CA1599">
        <v>0</v>
      </c>
      <c r="CC1599">
        <v>8.5000001000000006E-2</v>
      </c>
      <c r="CE1599">
        <v>5.8000002000000002E-2</v>
      </c>
      <c r="CG1599">
        <v>2.9000001000000001E-2</v>
      </c>
      <c r="CJ1599">
        <v>6.8582341000000005E-2</v>
      </c>
      <c r="CS1599">
        <v>0</v>
      </c>
      <c r="CT1599">
        <v>0</v>
      </c>
      <c r="CU1599">
        <v>1</v>
      </c>
      <c r="CV1599">
        <v>0.32499999000000002</v>
      </c>
      <c r="CW1599">
        <v>0.16399999000000001</v>
      </c>
      <c r="CX1599">
        <v>0.161</v>
      </c>
      <c r="CY1599">
        <v>0.32899996999999997</v>
      </c>
      <c r="CZ1599">
        <v>0.22799999000000001</v>
      </c>
      <c r="DA1599">
        <v>2.9999998999999999E-2</v>
      </c>
      <c r="DB1599">
        <v>5.1999996999999999E-2</v>
      </c>
      <c r="DC1599">
        <v>1E-3</v>
      </c>
      <c r="DD1599">
        <v>0.29399999999999998</v>
      </c>
      <c r="DE1599">
        <v>0</v>
      </c>
      <c r="DF1599">
        <v>2016</v>
      </c>
      <c r="DG1599">
        <v>6.8899997000000004E-2</v>
      </c>
      <c r="DH1599">
        <v>5.0000001000000002E-2</v>
      </c>
      <c r="DI1599">
        <v>1.89E-2</v>
      </c>
      <c r="DJ1599">
        <v>0.1248933</v>
      </c>
      <c r="DK1599">
        <v>0.1748933</v>
      </c>
      <c r="DN1599">
        <v>10652.483</v>
      </c>
      <c r="DO1599">
        <v>70392.797000000006</v>
      </c>
      <c r="DR1599">
        <v>0</v>
      </c>
      <c r="DS1599">
        <v>0</v>
      </c>
      <c r="DT1599">
        <v>0</v>
      </c>
      <c r="DU1599">
        <v>0</v>
      </c>
      <c r="DV1599">
        <v>10101</v>
      </c>
      <c r="DW1599">
        <v>563623.43999999994</v>
      </c>
      <c r="DX1599">
        <v>46.610000999999997</v>
      </c>
      <c r="DY1599">
        <v>13.09</v>
      </c>
      <c r="DZ1599">
        <v>55.798999999999999</v>
      </c>
      <c r="EA1599">
        <v>751</v>
      </c>
      <c r="EB1599">
        <v>2322</v>
      </c>
      <c r="EC1599">
        <v>7743</v>
      </c>
      <c r="ED1599">
        <v>138079.88</v>
      </c>
      <c r="EF1599">
        <v>17.832865000000002</v>
      </c>
      <c r="EG1599">
        <v>7195</v>
      </c>
      <c r="EN1599">
        <v>161</v>
      </c>
      <c r="EP1599">
        <v>387</v>
      </c>
      <c r="ES1599">
        <v>0</v>
      </c>
      <c r="EV1599">
        <v>20917</v>
      </c>
      <c r="EW1599">
        <v>0</v>
      </c>
      <c r="EX1599">
        <v>1</v>
      </c>
      <c r="FB1599">
        <v>1533804.3</v>
      </c>
      <c r="FI1599">
        <v>1554351.6</v>
      </c>
      <c r="FP1599">
        <v>32343.366999999998</v>
      </c>
      <c r="FQ1599">
        <v>42646.237999999998</v>
      </c>
      <c r="FU1599">
        <v>1440.08</v>
      </c>
      <c r="FV1599">
        <v>21292.953000000001</v>
      </c>
      <c r="FW1599">
        <v>97722.641000000003</v>
      </c>
      <c r="FX1599">
        <v>126733.12</v>
      </c>
      <c r="FZ1599">
        <v>30.002001</v>
      </c>
      <c r="GB1599">
        <v>30.002001</v>
      </c>
      <c r="GG1599">
        <v>278.47600999999997</v>
      </c>
      <c r="GL1599">
        <v>-6638.5630000000001</v>
      </c>
      <c r="GQ1599">
        <v>218125.67</v>
      </c>
      <c r="GR1599">
        <v>-151967.01999999999</v>
      </c>
      <c r="GS1599">
        <v>-129416.05</v>
      </c>
      <c r="GU1599">
        <v>-91.749001000000007</v>
      </c>
      <c r="GZ1599">
        <v>-22459.219000000001</v>
      </c>
      <c r="HA1599">
        <v>-1604.2841000000001</v>
      </c>
      <c r="HB1599">
        <v>-1575.6569999999999</v>
      </c>
      <c r="HC1599">
        <v>-105.06399999999999</v>
      </c>
      <c r="HD1599">
        <v>-141.98598999999999</v>
      </c>
      <c r="HE1599">
        <v>-155394.01999999999</v>
      </c>
      <c r="HG1599">
        <v>1554351.6</v>
      </c>
    </row>
    <row r="1600" spans="1:215" x14ac:dyDescent="0.25">
      <c r="A1600">
        <v>114</v>
      </c>
      <c r="B1600" t="s">
        <v>1288</v>
      </c>
      <c r="C1600">
        <v>2014</v>
      </c>
      <c r="D1600">
        <v>1</v>
      </c>
      <c r="E1600" t="s">
        <v>1289</v>
      </c>
      <c r="F1600">
        <v>1947</v>
      </c>
      <c r="G1600">
        <v>0</v>
      </c>
      <c r="I1600">
        <v>0</v>
      </c>
      <c r="J1600" t="s">
        <v>1285</v>
      </c>
      <c r="K1600" t="s">
        <v>1286</v>
      </c>
      <c r="L1600" t="s">
        <v>1286</v>
      </c>
      <c r="M1600">
        <v>2</v>
      </c>
      <c r="N1600" t="s">
        <v>625</v>
      </c>
      <c r="O1600">
        <v>1</v>
      </c>
      <c r="P1600" t="s">
        <v>616</v>
      </c>
      <c r="Q1600" t="s">
        <v>626</v>
      </c>
      <c r="R1600">
        <v>2</v>
      </c>
      <c r="S1600">
        <v>1</v>
      </c>
      <c r="T1600" s="60">
        <v>41820</v>
      </c>
      <c r="U1600" s="60">
        <v>41820</v>
      </c>
      <c r="V1600" s="60">
        <v>41820</v>
      </c>
      <c r="W1600" t="s">
        <v>201</v>
      </c>
      <c r="X1600" t="s">
        <v>774</v>
      </c>
      <c r="Y1600" t="s">
        <v>673</v>
      </c>
      <c r="Z1600">
        <v>3.2499999000000002E-2</v>
      </c>
      <c r="AA1600">
        <v>8.2900003E-2</v>
      </c>
      <c r="AB1600">
        <v>1</v>
      </c>
      <c r="AC1600">
        <v>0</v>
      </c>
      <c r="AD1600">
        <v>1</v>
      </c>
      <c r="AG1600">
        <v>30</v>
      </c>
      <c r="AO1600">
        <v>17053644</v>
      </c>
      <c r="AP1600">
        <v>1586515.8</v>
      </c>
      <c r="AQ1600">
        <v>-68519.601999999999</v>
      </c>
      <c r="AR1600">
        <v>0</v>
      </c>
      <c r="AS1600">
        <v>0</v>
      </c>
      <c r="AT1600">
        <v>1</v>
      </c>
      <c r="AU1600">
        <v>1</v>
      </c>
      <c r="AV1600">
        <v>4</v>
      </c>
      <c r="AW1600">
        <v>118848.85</v>
      </c>
      <c r="AX1600">
        <v>0</v>
      </c>
      <c r="AY1600">
        <v>0.2</v>
      </c>
      <c r="AZ1600">
        <v>1</v>
      </c>
      <c r="BC1600">
        <v>4</v>
      </c>
      <c r="BD1600">
        <v>2</v>
      </c>
      <c r="BE1600">
        <v>1</v>
      </c>
      <c r="BP1600" s="60">
        <v>41820</v>
      </c>
      <c r="BQ1600">
        <v>1610286</v>
      </c>
      <c r="BR1600">
        <v>2687049</v>
      </c>
      <c r="BS1600">
        <v>0.59900003999999996</v>
      </c>
      <c r="BT1600">
        <v>1076764</v>
      </c>
      <c r="BV1600">
        <v>567074</v>
      </c>
      <c r="BW1600">
        <v>68352.827999999994</v>
      </c>
      <c r="BX1600">
        <v>1.0631368999999999</v>
      </c>
      <c r="BY1600">
        <v>0</v>
      </c>
      <c r="BZ1600">
        <v>0</v>
      </c>
      <c r="CA1600">
        <v>0</v>
      </c>
      <c r="CC1600">
        <v>6.7000002000000003E-2</v>
      </c>
      <c r="CE1600">
        <v>8.1999995000000006E-2</v>
      </c>
      <c r="CG1600">
        <v>0.125</v>
      </c>
      <c r="CJ1600">
        <v>6.8000004000000003E-2</v>
      </c>
      <c r="CS1600">
        <v>0</v>
      </c>
      <c r="CT1600">
        <v>0</v>
      </c>
      <c r="CU1600">
        <v>0</v>
      </c>
      <c r="CV1600">
        <v>0</v>
      </c>
      <c r="CW1600">
        <v>0</v>
      </c>
      <c r="CX1600">
        <v>0</v>
      </c>
      <c r="CY1600">
        <v>0</v>
      </c>
      <c r="CZ1600">
        <v>0</v>
      </c>
      <c r="DA1600">
        <v>0</v>
      </c>
      <c r="DB1600">
        <v>0</v>
      </c>
      <c r="DC1600">
        <v>0</v>
      </c>
      <c r="DD1600">
        <v>0</v>
      </c>
      <c r="DE1600">
        <v>0</v>
      </c>
      <c r="DF1600">
        <v>2017</v>
      </c>
      <c r="DG1600">
        <v>6.7000002000000003E-2</v>
      </c>
      <c r="DH1600">
        <v>5.0000001000000002E-2</v>
      </c>
      <c r="DI1600">
        <v>1.7000001000000001E-2</v>
      </c>
      <c r="DJ1600">
        <v>0.12053599</v>
      </c>
      <c r="DK1600">
        <v>0.17053599999999999</v>
      </c>
      <c r="DR1600">
        <v>0</v>
      </c>
      <c r="DS1600">
        <v>0</v>
      </c>
      <c r="DT1600">
        <v>0</v>
      </c>
      <c r="DU1600">
        <v>1</v>
      </c>
      <c r="DV1600">
        <v>9952</v>
      </c>
      <c r="DW1600">
        <v>567073.63</v>
      </c>
      <c r="DX1600">
        <v>46.529998999999997</v>
      </c>
      <c r="DY1600">
        <v>13.15</v>
      </c>
      <c r="DZ1600">
        <v>56.980998999999997</v>
      </c>
      <c r="EA1600">
        <v>740</v>
      </c>
      <c r="EB1600">
        <v>2416</v>
      </c>
      <c r="EC1600">
        <v>8086</v>
      </c>
      <c r="ED1600">
        <v>147409.22</v>
      </c>
      <c r="EF1600">
        <v>18.230179</v>
      </c>
      <c r="EG1600">
        <v>7515</v>
      </c>
      <c r="EH1600">
        <v>140118.48000000001</v>
      </c>
      <c r="EN1600">
        <v>159</v>
      </c>
      <c r="EO1600">
        <v>2360.9141</v>
      </c>
      <c r="EP1600">
        <v>412</v>
      </c>
      <c r="EV1600">
        <v>21194</v>
      </c>
      <c r="EW1600">
        <v>0</v>
      </c>
      <c r="EX1600">
        <v>1</v>
      </c>
      <c r="FB1600">
        <v>1620831.1</v>
      </c>
      <c r="FP1600">
        <v>32558.583999999999</v>
      </c>
      <c r="FU1600">
        <v>798.67700000000002</v>
      </c>
      <c r="FV1600">
        <v>72280.233999999997</v>
      </c>
      <c r="FW1600">
        <v>105637.5</v>
      </c>
      <c r="FX1600">
        <v>219438.91</v>
      </c>
      <c r="FZ1600">
        <v>6.7020001000000002</v>
      </c>
      <c r="GA1600">
        <v>13.291</v>
      </c>
      <c r="GB1600">
        <v>19.992999999999999</v>
      </c>
      <c r="GG1600">
        <v>73.737999000000002</v>
      </c>
      <c r="GL1600">
        <v>-7194.4492</v>
      </c>
      <c r="GQ1600">
        <v>317975.69</v>
      </c>
      <c r="GR1600">
        <v>-163445.64000000001</v>
      </c>
      <c r="GS1600">
        <v>-138484.67000000001</v>
      </c>
      <c r="GU1600">
        <v>-319.98800999999997</v>
      </c>
      <c r="GZ1600">
        <v>-24640.986000000001</v>
      </c>
      <c r="HA1600">
        <v>-1870.9880000000001</v>
      </c>
      <c r="HB1600">
        <v>-1385.384</v>
      </c>
      <c r="HC1600">
        <v>-89.440002000000007</v>
      </c>
      <c r="HD1600">
        <v>-171.196</v>
      </c>
      <c r="HE1600">
        <v>-166962.66</v>
      </c>
      <c r="HG1600">
        <v>1705364.6</v>
      </c>
    </row>
    <row r="1601" spans="1:215" x14ac:dyDescent="0.25">
      <c r="A1601">
        <v>115</v>
      </c>
      <c r="B1601" t="s">
        <v>1291</v>
      </c>
      <c r="C1601">
        <v>2001</v>
      </c>
      <c r="D1601">
        <v>1</v>
      </c>
      <c r="E1601" t="s">
        <v>1291</v>
      </c>
      <c r="F1601">
        <v>1942</v>
      </c>
      <c r="G1601">
        <v>0</v>
      </c>
      <c r="I1601">
        <v>0</v>
      </c>
      <c r="J1601" t="s">
        <v>802</v>
      </c>
      <c r="K1601" t="s">
        <v>803</v>
      </c>
      <c r="L1601" t="s">
        <v>803</v>
      </c>
      <c r="M1601">
        <v>1</v>
      </c>
      <c r="N1601" t="s">
        <v>615</v>
      </c>
      <c r="O1601">
        <v>1</v>
      </c>
      <c r="P1601" t="s">
        <v>616</v>
      </c>
      <c r="Q1601" t="s">
        <v>617</v>
      </c>
      <c r="R1601">
        <v>2</v>
      </c>
      <c r="S1601">
        <v>0</v>
      </c>
      <c r="T1601" s="60">
        <v>37072</v>
      </c>
      <c r="U1601" s="60">
        <v>37072</v>
      </c>
      <c r="V1601" s="60">
        <v>37072</v>
      </c>
      <c r="W1601" t="s">
        <v>201</v>
      </c>
      <c r="X1601" t="s">
        <v>1292</v>
      </c>
      <c r="Y1601" t="s">
        <v>619</v>
      </c>
      <c r="Z1601">
        <v>2.9999998999999999E-2</v>
      </c>
      <c r="AA1601">
        <v>7.9999998000000003E-2</v>
      </c>
      <c r="AB1601">
        <v>1</v>
      </c>
      <c r="AC1601">
        <v>0</v>
      </c>
      <c r="AE1601">
        <v>1</v>
      </c>
      <c r="AF1601">
        <v>1</v>
      </c>
      <c r="AG1601">
        <v>0</v>
      </c>
      <c r="BP1601" s="60">
        <v>37072</v>
      </c>
      <c r="BQ1601">
        <v>37968000</v>
      </c>
      <c r="BR1601">
        <v>35384000</v>
      </c>
      <c r="BS1601">
        <v>1.0730001</v>
      </c>
      <c r="BT1601">
        <v>-2584000</v>
      </c>
      <c r="BV1601">
        <v>10145000</v>
      </c>
      <c r="BW1601">
        <v>630458</v>
      </c>
      <c r="BX1601">
        <v>0.99989998000000002</v>
      </c>
      <c r="BY1601">
        <v>0</v>
      </c>
      <c r="BZ1601">
        <v>0</v>
      </c>
      <c r="CA1601">
        <v>0</v>
      </c>
      <c r="CC1601">
        <v>-7.4000000999999996E-2</v>
      </c>
      <c r="CE1601">
        <v>6.1999999E-2</v>
      </c>
      <c r="CG1601">
        <v>0.115</v>
      </c>
      <c r="CS1601">
        <v>0</v>
      </c>
      <c r="CT1601">
        <v>0</v>
      </c>
      <c r="CU1601">
        <v>0</v>
      </c>
      <c r="CV1601">
        <v>0.252</v>
      </c>
      <c r="CW1601">
        <v>0.23769999999999999</v>
      </c>
      <c r="CX1601">
        <v>0</v>
      </c>
      <c r="CY1601">
        <v>0.62339997000000003</v>
      </c>
      <c r="CZ1601">
        <v>0</v>
      </c>
      <c r="DA1601">
        <v>0</v>
      </c>
      <c r="DB1601">
        <v>3.5300001999999997E-2</v>
      </c>
      <c r="DC1601">
        <v>2.1999999999999999E-2</v>
      </c>
      <c r="DD1601">
        <v>6.7299998999999999E-2</v>
      </c>
      <c r="DE1601">
        <v>0</v>
      </c>
      <c r="DF1601">
        <v>2004</v>
      </c>
      <c r="DG1601">
        <v>9.9348231999999995E-2</v>
      </c>
      <c r="DH1601">
        <v>5.0000001000000002E-2</v>
      </c>
      <c r="DI1601">
        <v>4.9348230999999999E-2</v>
      </c>
      <c r="DJ1601">
        <v>3.9447139999999999E-2</v>
      </c>
      <c r="DK1601">
        <v>8.9447132999999998E-2</v>
      </c>
      <c r="DR1601">
        <v>0</v>
      </c>
      <c r="DS1601">
        <v>0</v>
      </c>
      <c r="DT1601">
        <v>0</v>
      </c>
      <c r="DU1601">
        <v>0</v>
      </c>
      <c r="DV1601">
        <v>303970</v>
      </c>
      <c r="DZ1601">
        <v>34.789000999999999</v>
      </c>
      <c r="EA1601">
        <v>18019</v>
      </c>
      <c r="EB1601">
        <v>50948</v>
      </c>
      <c r="EC1601">
        <v>99497</v>
      </c>
      <c r="EF1601">
        <v>12.677246</v>
      </c>
      <c r="EG1601">
        <v>99497</v>
      </c>
      <c r="ES1601">
        <v>0</v>
      </c>
      <c r="EV1601">
        <v>472434</v>
      </c>
      <c r="EW1601">
        <v>0</v>
      </c>
      <c r="EX1601">
        <v>1</v>
      </c>
      <c r="FP1601">
        <v>65810</v>
      </c>
      <c r="FQ1601">
        <v>635985</v>
      </c>
      <c r="FU1601">
        <v>453133</v>
      </c>
      <c r="FW1601">
        <v>1154928</v>
      </c>
      <c r="FX1601">
        <v>-3676053</v>
      </c>
      <c r="GB1601">
        <v>865297</v>
      </c>
      <c r="GL1601">
        <v>-111980</v>
      </c>
      <c r="GM1601">
        <v>142188</v>
      </c>
      <c r="GN1601">
        <v>-127221</v>
      </c>
      <c r="GP1601">
        <v>381</v>
      </c>
      <c r="GQ1601">
        <v>-1752460</v>
      </c>
      <c r="GR1601">
        <v>-1261348</v>
      </c>
      <c r="GS1601">
        <v>-1261348</v>
      </c>
      <c r="HA1601">
        <v>-79439</v>
      </c>
      <c r="HB1601">
        <v>-14100</v>
      </c>
      <c r="HE1601">
        <v>-1354887</v>
      </c>
      <c r="HG1601">
        <v>35619620</v>
      </c>
    </row>
    <row r="1602" spans="1:215" x14ac:dyDescent="0.25">
      <c r="A1602">
        <v>115</v>
      </c>
      <c r="B1602" t="s">
        <v>1291</v>
      </c>
      <c r="C1602">
        <v>2002</v>
      </c>
      <c r="D1602">
        <v>1</v>
      </c>
      <c r="E1602" t="s">
        <v>1291</v>
      </c>
      <c r="F1602">
        <v>1942</v>
      </c>
      <c r="G1602">
        <v>0</v>
      </c>
      <c r="I1602">
        <v>0</v>
      </c>
      <c r="J1602" t="s">
        <v>802</v>
      </c>
      <c r="K1602" t="s">
        <v>803</v>
      </c>
      <c r="L1602" t="s">
        <v>803</v>
      </c>
      <c r="M1602">
        <v>1</v>
      </c>
      <c r="N1602" t="s">
        <v>615</v>
      </c>
      <c r="O1602">
        <v>1</v>
      </c>
      <c r="P1602" t="s">
        <v>616</v>
      </c>
      <c r="Q1602" t="s">
        <v>617</v>
      </c>
      <c r="R1602">
        <v>2</v>
      </c>
      <c r="S1602">
        <v>0</v>
      </c>
      <c r="T1602" s="60">
        <v>37437</v>
      </c>
      <c r="U1602" s="60">
        <v>37437</v>
      </c>
      <c r="V1602" s="60">
        <v>37427</v>
      </c>
      <c r="W1602" t="s">
        <v>201</v>
      </c>
      <c r="X1602" t="s">
        <v>1292</v>
      </c>
      <c r="Y1602" t="s">
        <v>619</v>
      </c>
      <c r="Z1602">
        <v>2.9999998999999999E-2</v>
      </c>
      <c r="AA1602">
        <v>7.9999998000000003E-2</v>
      </c>
      <c r="AB1602">
        <v>1</v>
      </c>
      <c r="AC1602">
        <v>0</v>
      </c>
      <c r="AE1602">
        <v>1</v>
      </c>
      <c r="AF1602">
        <v>1</v>
      </c>
      <c r="AG1602">
        <v>24</v>
      </c>
      <c r="BP1602" s="60">
        <v>37427</v>
      </c>
      <c r="BQ1602">
        <v>38957000</v>
      </c>
      <c r="BR1602">
        <v>38265000</v>
      </c>
      <c r="BS1602">
        <v>1.018</v>
      </c>
      <c r="BT1602">
        <v>-692000</v>
      </c>
      <c r="BV1602">
        <v>10669000</v>
      </c>
      <c r="BW1602">
        <v>459613</v>
      </c>
      <c r="BX1602">
        <v>0.79680002000000005</v>
      </c>
      <c r="BY1602">
        <v>0</v>
      </c>
      <c r="BZ1602">
        <v>0</v>
      </c>
      <c r="CA1602">
        <v>0</v>
      </c>
      <c r="CC1602">
        <v>-7.2999998999999996E-2</v>
      </c>
      <c r="CE1602">
        <v>-3.0000000000000001E-3</v>
      </c>
      <c r="CG1602">
        <v>5.5999998000000002E-2</v>
      </c>
      <c r="CS1602">
        <v>0</v>
      </c>
      <c r="CT1602">
        <v>0</v>
      </c>
      <c r="CU1602">
        <v>0</v>
      </c>
      <c r="CV1602">
        <v>0.24149999</v>
      </c>
      <c r="CW1602">
        <v>0.23300000000000001</v>
      </c>
      <c r="CX1602">
        <v>0</v>
      </c>
      <c r="CY1602">
        <v>0.63389998999999997</v>
      </c>
      <c r="CZ1602">
        <v>0</v>
      </c>
      <c r="DA1602">
        <v>0</v>
      </c>
      <c r="DB1602">
        <v>3.4499999000000003E-2</v>
      </c>
      <c r="DC1602">
        <v>2.76E-2</v>
      </c>
      <c r="DD1602">
        <v>6.25E-2</v>
      </c>
      <c r="DE1602">
        <v>0</v>
      </c>
      <c r="DF1602">
        <v>2005</v>
      </c>
      <c r="DG1602">
        <v>9.9456510999999997E-2</v>
      </c>
      <c r="DH1602">
        <v>5.0000001000000002E-2</v>
      </c>
      <c r="DI1602">
        <v>4.9456511000000002E-2</v>
      </c>
      <c r="DJ1602">
        <v>4.8784815000000002E-2</v>
      </c>
      <c r="DK1602">
        <v>9.8784818999999996E-2</v>
      </c>
      <c r="DR1602">
        <v>0</v>
      </c>
      <c r="DS1602">
        <v>0</v>
      </c>
      <c r="DT1602">
        <v>0</v>
      </c>
      <c r="DU1602">
        <v>0</v>
      </c>
      <c r="DV1602">
        <v>310214</v>
      </c>
      <c r="DZ1602">
        <v>35.811000999999997</v>
      </c>
      <c r="EA1602">
        <v>19967</v>
      </c>
      <c r="EB1602">
        <v>54538</v>
      </c>
      <c r="EC1602">
        <v>103622</v>
      </c>
      <c r="EF1602">
        <v>13.412354000000001</v>
      </c>
      <c r="EG1602">
        <v>103622</v>
      </c>
      <c r="ES1602">
        <v>0</v>
      </c>
      <c r="EV1602">
        <v>488341</v>
      </c>
      <c r="EW1602">
        <v>0</v>
      </c>
      <c r="EX1602">
        <v>1</v>
      </c>
      <c r="FP1602">
        <v>115979</v>
      </c>
      <c r="FQ1602">
        <v>375741</v>
      </c>
      <c r="FU1602">
        <v>482516</v>
      </c>
      <c r="FW1602">
        <v>974236</v>
      </c>
      <c r="FX1602">
        <v>-3272370</v>
      </c>
      <c r="GB1602">
        <v>690798</v>
      </c>
      <c r="GL1602">
        <v>-101235</v>
      </c>
      <c r="GM1602">
        <v>66642</v>
      </c>
      <c r="GN1602">
        <v>-51817</v>
      </c>
      <c r="GP1602">
        <v>286</v>
      </c>
      <c r="GQ1602">
        <v>-1693460</v>
      </c>
      <c r="GR1602">
        <v>-1389815</v>
      </c>
      <c r="GS1602">
        <v>-1389815</v>
      </c>
      <c r="HA1602">
        <v>-69235</v>
      </c>
      <c r="HB1602">
        <v>-15039</v>
      </c>
      <c r="HD1602">
        <v>-2449</v>
      </c>
      <c r="HE1602">
        <v>-1476538</v>
      </c>
      <c r="HG1602">
        <v>32448308</v>
      </c>
    </row>
    <row r="1603" spans="1:215" x14ac:dyDescent="0.25">
      <c r="A1603">
        <v>115</v>
      </c>
      <c r="B1603" t="s">
        <v>1291</v>
      </c>
      <c r="C1603">
        <v>2003</v>
      </c>
      <c r="D1603">
        <v>1</v>
      </c>
      <c r="E1603" t="s">
        <v>1291</v>
      </c>
      <c r="F1603">
        <v>1942</v>
      </c>
      <c r="G1603">
        <v>0</v>
      </c>
      <c r="I1603">
        <v>0</v>
      </c>
      <c r="J1603" t="s">
        <v>802</v>
      </c>
      <c r="K1603" t="s">
        <v>803</v>
      </c>
      <c r="L1603" t="s">
        <v>803</v>
      </c>
      <c r="M1603">
        <v>1</v>
      </c>
      <c r="N1603" t="s">
        <v>615</v>
      </c>
      <c r="O1603">
        <v>1</v>
      </c>
      <c r="P1603" t="s">
        <v>616</v>
      </c>
      <c r="Q1603" t="s">
        <v>617</v>
      </c>
      <c r="R1603">
        <v>2</v>
      </c>
      <c r="S1603">
        <v>0</v>
      </c>
      <c r="T1603" s="60">
        <v>37802</v>
      </c>
      <c r="U1603" s="60">
        <v>37802</v>
      </c>
      <c r="V1603" s="60">
        <v>37792</v>
      </c>
      <c r="W1603" t="s">
        <v>201</v>
      </c>
      <c r="X1603" t="s">
        <v>1292</v>
      </c>
      <c r="Y1603" t="s">
        <v>627</v>
      </c>
      <c r="Z1603">
        <v>2.9999998999999999E-2</v>
      </c>
      <c r="AA1603">
        <v>7.9999998000000003E-2</v>
      </c>
      <c r="AB1603">
        <v>1</v>
      </c>
      <c r="AC1603">
        <v>0</v>
      </c>
      <c r="AE1603">
        <v>1</v>
      </c>
      <c r="AF1603">
        <v>3</v>
      </c>
      <c r="AG1603">
        <v>23</v>
      </c>
      <c r="BP1603" s="60">
        <v>37792</v>
      </c>
      <c r="BQ1603">
        <v>39243000</v>
      </c>
      <c r="BR1603">
        <v>40698000</v>
      </c>
      <c r="BS1603">
        <v>0.96399999000000003</v>
      </c>
      <c r="BT1603">
        <v>1455000</v>
      </c>
      <c r="BV1603">
        <v>10885000</v>
      </c>
      <c r="BW1603">
        <v>450766</v>
      </c>
      <c r="BX1603">
        <v>0.67610002000000002</v>
      </c>
      <c r="BY1603">
        <v>0</v>
      </c>
      <c r="BZ1603">
        <v>0</v>
      </c>
      <c r="CA1603">
        <v>0</v>
      </c>
      <c r="CC1603">
        <v>2.5000000000000001E-2</v>
      </c>
      <c r="CE1603">
        <v>-4.1999999000000003E-2</v>
      </c>
      <c r="CG1603">
        <v>2.5999998999999999E-2</v>
      </c>
      <c r="CS1603">
        <v>0</v>
      </c>
      <c r="CT1603">
        <v>0</v>
      </c>
      <c r="CU1603">
        <v>0</v>
      </c>
      <c r="CV1603">
        <v>0.24640000000000001</v>
      </c>
      <c r="CW1603">
        <v>0.24340001</v>
      </c>
      <c r="CX1603">
        <v>0</v>
      </c>
      <c r="CY1603">
        <v>0.59610003</v>
      </c>
      <c r="CZ1603">
        <v>0</v>
      </c>
      <c r="DA1603">
        <v>0</v>
      </c>
      <c r="DB1603">
        <v>3.09E-2</v>
      </c>
      <c r="DC1603">
        <v>6.5399997000000001E-2</v>
      </c>
      <c r="DD1603">
        <v>6.1199999999999997E-2</v>
      </c>
      <c r="DE1603">
        <v>0</v>
      </c>
      <c r="DF1603">
        <v>2006</v>
      </c>
      <c r="DG1603">
        <v>9.9561206999999999E-2</v>
      </c>
      <c r="DH1603">
        <v>5.0000001000000002E-2</v>
      </c>
      <c r="DI1603">
        <v>4.9561210000000001E-2</v>
      </c>
      <c r="DJ1603">
        <v>6.6951080999999996E-2</v>
      </c>
      <c r="DK1603">
        <v>0.11695108</v>
      </c>
      <c r="DR1603">
        <v>0</v>
      </c>
      <c r="DS1603">
        <v>0</v>
      </c>
      <c r="DT1603">
        <v>0</v>
      </c>
      <c r="DU1603">
        <v>0</v>
      </c>
      <c r="DV1603">
        <v>311811</v>
      </c>
      <c r="DZ1603">
        <v>36.207999999999998</v>
      </c>
      <c r="EA1603">
        <v>21017</v>
      </c>
      <c r="EB1603">
        <v>48948</v>
      </c>
      <c r="EC1603">
        <v>108758</v>
      </c>
      <c r="EF1603">
        <v>14.1393</v>
      </c>
      <c r="EG1603">
        <v>108758</v>
      </c>
      <c r="ES1603">
        <v>0</v>
      </c>
      <c r="EV1603">
        <v>490534</v>
      </c>
      <c r="EW1603">
        <v>0</v>
      </c>
      <c r="EX1603">
        <v>1</v>
      </c>
      <c r="FP1603">
        <v>127578</v>
      </c>
      <c r="FQ1603">
        <v>335404</v>
      </c>
      <c r="FU1603">
        <v>499077</v>
      </c>
      <c r="FW1603">
        <v>962059</v>
      </c>
      <c r="FX1603">
        <v>388076</v>
      </c>
      <c r="GB1603">
        <v>632955</v>
      </c>
      <c r="GL1603">
        <v>-96412</v>
      </c>
      <c r="GM1603">
        <v>43277</v>
      </c>
      <c r="GN1603">
        <v>-32481</v>
      </c>
      <c r="GP1603">
        <v>2682</v>
      </c>
      <c r="GQ1603">
        <v>1900156</v>
      </c>
      <c r="GR1603">
        <v>-1537762</v>
      </c>
      <c r="GS1603">
        <v>-1537762</v>
      </c>
      <c r="HA1603">
        <v>-67473</v>
      </c>
      <c r="HB1603">
        <v>-16201</v>
      </c>
      <c r="HE1603">
        <v>-1621436</v>
      </c>
      <c r="HG1603">
        <v>32726882</v>
      </c>
    </row>
    <row r="1604" spans="1:215" x14ac:dyDescent="0.25">
      <c r="A1604">
        <v>115</v>
      </c>
      <c r="B1604" t="s">
        <v>1291</v>
      </c>
      <c r="C1604">
        <v>2004</v>
      </c>
      <c r="D1604">
        <v>1</v>
      </c>
      <c r="E1604" t="s">
        <v>1291</v>
      </c>
      <c r="F1604">
        <v>1942</v>
      </c>
      <c r="G1604">
        <v>0</v>
      </c>
      <c r="I1604">
        <v>0</v>
      </c>
      <c r="J1604" t="s">
        <v>802</v>
      </c>
      <c r="K1604" t="s">
        <v>803</v>
      </c>
      <c r="L1604" t="s">
        <v>803</v>
      </c>
      <c r="M1604">
        <v>1</v>
      </c>
      <c r="N1604" t="s">
        <v>615</v>
      </c>
      <c r="O1604">
        <v>1</v>
      </c>
      <c r="P1604" t="s">
        <v>616</v>
      </c>
      <c r="Q1604" t="s">
        <v>617</v>
      </c>
      <c r="R1604">
        <v>2</v>
      </c>
      <c r="S1604">
        <v>0</v>
      </c>
      <c r="T1604" s="60">
        <v>38168</v>
      </c>
      <c r="U1604" s="60">
        <v>38168</v>
      </c>
      <c r="V1604" s="60">
        <v>38168</v>
      </c>
      <c r="W1604" t="s">
        <v>201</v>
      </c>
      <c r="X1604" t="s">
        <v>714</v>
      </c>
      <c r="Y1604" t="s">
        <v>627</v>
      </c>
      <c r="Z1604">
        <v>2.9999998999999999E-2</v>
      </c>
      <c r="AA1604">
        <v>7.9999998000000003E-2</v>
      </c>
      <c r="AB1604">
        <v>1</v>
      </c>
      <c r="AC1604">
        <v>0</v>
      </c>
      <c r="AD1604">
        <v>5</v>
      </c>
      <c r="AE1604">
        <v>1</v>
      </c>
      <c r="AF1604">
        <v>3</v>
      </c>
      <c r="AG1604">
        <v>22</v>
      </c>
      <c r="BP1604" s="60">
        <v>38168</v>
      </c>
      <c r="BQ1604">
        <v>39691000</v>
      </c>
      <c r="BR1604">
        <v>43958000</v>
      </c>
      <c r="BS1604">
        <v>0.90300005999999999</v>
      </c>
      <c r="BT1604">
        <v>4267000</v>
      </c>
      <c r="BV1604">
        <v>11510000</v>
      </c>
      <c r="BW1604">
        <v>469200</v>
      </c>
      <c r="BX1604">
        <v>0.91660005</v>
      </c>
      <c r="BY1604">
        <v>0</v>
      </c>
      <c r="BZ1604">
        <v>0</v>
      </c>
      <c r="CA1604">
        <v>0</v>
      </c>
      <c r="CC1604">
        <v>0.17899999</v>
      </c>
      <c r="CE1604">
        <v>3.7999999E-2</v>
      </c>
      <c r="CG1604">
        <v>3.6999999999999998E-2</v>
      </c>
      <c r="CS1604">
        <v>0</v>
      </c>
      <c r="CT1604">
        <v>0</v>
      </c>
      <c r="CU1604">
        <v>0</v>
      </c>
      <c r="CV1604">
        <v>0.38370000999999998</v>
      </c>
      <c r="CW1604">
        <v>0.35330001</v>
      </c>
      <c r="CX1604">
        <v>0</v>
      </c>
      <c r="CY1604">
        <v>0.46919999000000001</v>
      </c>
      <c r="CZ1604">
        <v>0</v>
      </c>
      <c r="DA1604">
        <v>0</v>
      </c>
      <c r="DB1604">
        <v>2.7100000999999999E-2</v>
      </c>
      <c r="DC1604">
        <v>4.0700003999999998E-2</v>
      </c>
      <c r="DD1604">
        <v>7.9300000999999995E-2</v>
      </c>
      <c r="DE1604">
        <v>0</v>
      </c>
      <c r="DF1604">
        <v>2007</v>
      </c>
      <c r="DG1604">
        <v>9.9716812000000002E-2</v>
      </c>
      <c r="DH1604">
        <v>5.0000001000000002E-2</v>
      </c>
      <c r="DI1604">
        <v>4.9716819000000002E-2</v>
      </c>
      <c r="DJ1604">
        <v>8.2876377000000001E-2</v>
      </c>
      <c r="DK1604">
        <v>0.13287637999999999</v>
      </c>
      <c r="DR1604">
        <v>0</v>
      </c>
      <c r="DS1604">
        <v>0</v>
      </c>
      <c r="DT1604">
        <v>0</v>
      </c>
      <c r="DU1604">
        <v>0</v>
      </c>
      <c r="DV1604">
        <v>223617</v>
      </c>
      <c r="DW1604">
        <v>8855893</v>
      </c>
      <c r="DZ1604">
        <v>39.647998999999999</v>
      </c>
      <c r="EA1604">
        <v>21875</v>
      </c>
      <c r="EB1604">
        <v>53361</v>
      </c>
      <c r="EC1604">
        <v>113717</v>
      </c>
      <c r="EF1604">
        <v>14.880502</v>
      </c>
      <c r="EG1604">
        <v>113717</v>
      </c>
      <c r="ES1604">
        <v>0</v>
      </c>
      <c r="EV1604">
        <v>412570</v>
      </c>
      <c r="EW1604">
        <v>0</v>
      </c>
      <c r="EX1604">
        <v>1</v>
      </c>
      <c r="FP1604">
        <v>85769</v>
      </c>
      <c r="FQ1604">
        <v>446084</v>
      </c>
      <c r="FU1604">
        <v>564020</v>
      </c>
      <c r="FW1604">
        <v>1095873</v>
      </c>
      <c r="FX1604">
        <v>5305412</v>
      </c>
      <c r="GB1604">
        <v>554731</v>
      </c>
      <c r="GL1604">
        <v>-119070</v>
      </c>
      <c r="GM1604">
        <v>35607</v>
      </c>
      <c r="GN1604">
        <v>-25403</v>
      </c>
      <c r="GP1604">
        <v>908</v>
      </c>
      <c r="GQ1604">
        <v>6848058</v>
      </c>
      <c r="GR1604">
        <v>-1692166</v>
      </c>
      <c r="GS1604">
        <v>-1692166</v>
      </c>
      <c r="HA1604">
        <v>-80237</v>
      </c>
      <c r="HB1604">
        <v>-18119</v>
      </c>
      <c r="HE1604">
        <v>-1790522</v>
      </c>
      <c r="HG1604">
        <v>37784408</v>
      </c>
    </row>
    <row r="1605" spans="1:215" x14ac:dyDescent="0.25">
      <c r="A1605">
        <v>115</v>
      </c>
      <c r="B1605" t="s">
        <v>1291</v>
      </c>
      <c r="C1605">
        <v>2005</v>
      </c>
      <c r="D1605">
        <v>1</v>
      </c>
      <c r="E1605" t="s">
        <v>1291</v>
      </c>
      <c r="F1605">
        <v>1942</v>
      </c>
      <c r="G1605">
        <v>0</v>
      </c>
      <c r="I1605">
        <v>0</v>
      </c>
      <c r="J1605" t="s">
        <v>802</v>
      </c>
      <c r="K1605" t="s">
        <v>803</v>
      </c>
      <c r="L1605" t="s">
        <v>803</v>
      </c>
      <c r="M1605">
        <v>1</v>
      </c>
      <c r="N1605" t="s">
        <v>615</v>
      </c>
      <c r="O1605">
        <v>1</v>
      </c>
      <c r="P1605" t="s">
        <v>616</v>
      </c>
      <c r="Q1605" t="s">
        <v>617</v>
      </c>
      <c r="R1605">
        <v>2</v>
      </c>
      <c r="S1605">
        <v>0</v>
      </c>
      <c r="T1605" s="60">
        <v>38533</v>
      </c>
      <c r="U1605" s="60">
        <v>38533</v>
      </c>
      <c r="V1605" s="60">
        <v>38533</v>
      </c>
      <c r="W1605" t="s">
        <v>201</v>
      </c>
      <c r="X1605" t="s">
        <v>714</v>
      </c>
      <c r="Y1605" t="s">
        <v>627</v>
      </c>
      <c r="Z1605">
        <v>2.5000000000000001E-2</v>
      </c>
      <c r="AA1605">
        <v>7.5000002999999996E-2</v>
      </c>
      <c r="AB1605">
        <v>1</v>
      </c>
      <c r="AC1605">
        <v>0</v>
      </c>
      <c r="AD1605">
        <v>5</v>
      </c>
      <c r="AE1605">
        <v>1</v>
      </c>
      <c r="AF1605">
        <v>3</v>
      </c>
      <c r="AG1605">
        <v>21</v>
      </c>
      <c r="BP1605" s="60">
        <v>38533</v>
      </c>
      <c r="BQ1605">
        <v>40372000</v>
      </c>
      <c r="BR1605">
        <v>49628000</v>
      </c>
      <c r="BS1605">
        <v>0.81300002000000005</v>
      </c>
      <c r="BT1605">
        <v>9256000</v>
      </c>
      <c r="BV1605">
        <v>12212000</v>
      </c>
      <c r="BW1605">
        <v>810944</v>
      </c>
      <c r="BX1605">
        <v>0.85260004</v>
      </c>
      <c r="BY1605">
        <v>0</v>
      </c>
      <c r="BZ1605">
        <v>0</v>
      </c>
      <c r="CA1605">
        <v>0</v>
      </c>
      <c r="CC1605">
        <v>0.12</v>
      </c>
      <c r="CE1605">
        <v>0.10600001000000001</v>
      </c>
      <c r="CG1605">
        <v>2.9999998999999999E-2</v>
      </c>
      <c r="CS1605">
        <v>0</v>
      </c>
      <c r="CT1605">
        <v>0</v>
      </c>
      <c r="CU1605">
        <v>0</v>
      </c>
      <c r="CV1605">
        <v>0.62</v>
      </c>
      <c r="CW1605">
        <v>0.41999998999999999</v>
      </c>
      <c r="CX1605">
        <v>0.2</v>
      </c>
      <c r="CY1605">
        <v>0.19</v>
      </c>
      <c r="CZ1605">
        <v>0</v>
      </c>
      <c r="DA1605">
        <v>0</v>
      </c>
      <c r="DB1605">
        <v>5.0000001000000002E-2</v>
      </c>
      <c r="DC1605">
        <v>0.01</v>
      </c>
      <c r="DD1605">
        <v>9.0000003999999995E-2</v>
      </c>
      <c r="DE1605">
        <v>3.9999999000000001E-2</v>
      </c>
      <c r="DF1605">
        <v>2008</v>
      </c>
      <c r="DG1605">
        <v>8.5934765999999996E-2</v>
      </c>
      <c r="DH1605">
        <v>5.0000001000000002E-2</v>
      </c>
      <c r="DI1605">
        <v>3.5934768999999998E-2</v>
      </c>
      <c r="DJ1605">
        <v>9.5272958000000005E-2</v>
      </c>
      <c r="DK1605">
        <v>0.14527296000000001</v>
      </c>
      <c r="DR1605">
        <v>0</v>
      </c>
      <c r="DS1605">
        <v>0</v>
      </c>
      <c r="DT1605">
        <v>0</v>
      </c>
      <c r="DU1605">
        <v>0</v>
      </c>
      <c r="DV1605">
        <v>228907</v>
      </c>
      <c r="DW1605">
        <v>9394652</v>
      </c>
      <c r="DZ1605">
        <v>41.040999999999997</v>
      </c>
      <c r="EA1605">
        <v>23183</v>
      </c>
      <c r="EB1605">
        <v>48467</v>
      </c>
      <c r="EC1605">
        <v>119360</v>
      </c>
      <c r="EF1605">
        <v>15.631501</v>
      </c>
      <c r="EG1605">
        <v>119360</v>
      </c>
      <c r="ES1605">
        <v>0</v>
      </c>
      <c r="EV1605">
        <v>419917</v>
      </c>
      <c r="EW1605">
        <v>0</v>
      </c>
      <c r="EX1605">
        <v>1</v>
      </c>
      <c r="FP1605">
        <v>63503</v>
      </c>
      <c r="FQ1605">
        <v>701620</v>
      </c>
      <c r="FU1605">
        <v>599769</v>
      </c>
      <c r="FW1605">
        <v>1364892</v>
      </c>
      <c r="FX1605">
        <v>3808483</v>
      </c>
      <c r="GB1605">
        <v>797382</v>
      </c>
      <c r="GL1605">
        <v>-164522</v>
      </c>
      <c r="GM1605">
        <v>79331</v>
      </c>
      <c r="GN1605">
        <v>-67339</v>
      </c>
      <c r="GP1605">
        <v>742</v>
      </c>
      <c r="GQ1605">
        <v>5818970</v>
      </c>
      <c r="GR1605">
        <v>-1865776</v>
      </c>
      <c r="GS1605">
        <v>-1865776</v>
      </c>
      <c r="HA1605">
        <v>-78709</v>
      </c>
      <c r="HB1605">
        <v>-18182</v>
      </c>
      <c r="HE1605">
        <v>-1962667</v>
      </c>
      <c r="HG1605">
        <v>41640480</v>
      </c>
    </row>
    <row r="1606" spans="1:215" x14ac:dyDescent="0.25">
      <c r="A1606">
        <v>115</v>
      </c>
      <c r="B1606" t="s">
        <v>1291</v>
      </c>
      <c r="C1606">
        <v>2006</v>
      </c>
      <c r="D1606">
        <v>1</v>
      </c>
      <c r="E1606" t="s">
        <v>1291</v>
      </c>
      <c r="F1606">
        <v>1942</v>
      </c>
      <c r="G1606">
        <v>0</v>
      </c>
      <c r="I1606">
        <v>0</v>
      </c>
      <c r="J1606" t="s">
        <v>802</v>
      </c>
      <c r="K1606" t="s">
        <v>803</v>
      </c>
      <c r="L1606" t="s">
        <v>803</v>
      </c>
      <c r="M1606">
        <v>1</v>
      </c>
      <c r="N1606" t="s">
        <v>615</v>
      </c>
      <c r="O1606">
        <v>1</v>
      </c>
      <c r="P1606" t="s">
        <v>616</v>
      </c>
      <c r="Q1606" t="s">
        <v>617</v>
      </c>
      <c r="R1606">
        <v>2</v>
      </c>
      <c r="S1606">
        <v>0</v>
      </c>
      <c r="T1606" s="60">
        <v>38898</v>
      </c>
      <c r="U1606" s="60">
        <v>38898</v>
      </c>
      <c r="V1606" s="60">
        <v>38898</v>
      </c>
      <c r="W1606" t="s">
        <v>201</v>
      </c>
      <c r="X1606" t="s">
        <v>714</v>
      </c>
      <c r="Y1606" t="s">
        <v>627</v>
      </c>
      <c r="Z1606">
        <v>2.5000000000000001E-2</v>
      </c>
      <c r="AA1606">
        <v>7.5000002999999996E-2</v>
      </c>
      <c r="AB1606">
        <v>1</v>
      </c>
      <c r="AC1606">
        <v>0</v>
      </c>
      <c r="AD1606">
        <v>5</v>
      </c>
      <c r="AE1606">
        <v>1</v>
      </c>
      <c r="AF1606">
        <v>3</v>
      </c>
      <c r="AG1606">
        <v>20</v>
      </c>
      <c r="BP1606" s="60">
        <v>38898</v>
      </c>
      <c r="BQ1606">
        <v>42669000</v>
      </c>
      <c r="BR1606">
        <v>52822000</v>
      </c>
      <c r="BS1606">
        <v>0.80800002999999998</v>
      </c>
      <c r="BT1606">
        <v>10153000</v>
      </c>
      <c r="BV1606">
        <v>13002000</v>
      </c>
      <c r="BW1606">
        <v>864245</v>
      </c>
      <c r="BX1606">
        <v>0.89510000000000001</v>
      </c>
      <c r="BY1606">
        <v>0</v>
      </c>
      <c r="BZ1606">
        <v>0</v>
      </c>
      <c r="CA1606">
        <v>0</v>
      </c>
      <c r="CC1606">
        <v>0.124</v>
      </c>
      <c r="CE1606">
        <v>0.14000000000000001</v>
      </c>
      <c r="CG1606">
        <v>7.1000002000000006E-2</v>
      </c>
      <c r="CS1606">
        <v>0</v>
      </c>
      <c r="CT1606">
        <v>0</v>
      </c>
      <c r="CU1606">
        <v>0</v>
      </c>
      <c r="CV1606">
        <v>0.64999998000000003</v>
      </c>
      <c r="CW1606">
        <v>0.44999999000000002</v>
      </c>
      <c r="CX1606">
        <v>0.2</v>
      </c>
      <c r="CY1606">
        <v>0.2</v>
      </c>
      <c r="CZ1606">
        <v>0</v>
      </c>
      <c r="DA1606">
        <v>0</v>
      </c>
      <c r="DB1606">
        <v>5.0000001000000002E-2</v>
      </c>
      <c r="DC1606">
        <v>0.01</v>
      </c>
      <c r="DD1606">
        <v>5.0000001000000002E-2</v>
      </c>
      <c r="DE1606">
        <v>3.9999999000000001E-2</v>
      </c>
      <c r="DF1606">
        <v>2009</v>
      </c>
      <c r="DG1606">
        <v>8.7567240000000005E-2</v>
      </c>
      <c r="DH1606">
        <v>5.0000001000000002E-2</v>
      </c>
      <c r="DI1606">
        <v>3.7567246999999998E-2</v>
      </c>
      <c r="DJ1606">
        <v>0.10448397</v>
      </c>
      <c r="DK1606">
        <v>0.15448397</v>
      </c>
      <c r="DR1606">
        <v>0</v>
      </c>
      <c r="DS1606">
        <v>0</v>
      </c>
      <c r="DT1606">
        <v>0</v>
      </c>
      <c r="DU1606">
        <v>0</v>
      </c>
      <c r="DV1606">
        <v>233171</v>
      </c>
      <c r="DW1606">
        <v>9965607</v>
      </c>
      <c r="DZ1606">
        <v>42.738998000000002</v>
      </c>
      <c r="EA1606">
        <v>24445</v>
      </c>
      <c r="EB1606">
        <v>62556</v>
      </c>
      <c r="EC1606">
        <v>124639</v>
      </c>
      <c r="EF1606">
        <v>16.171157999999998</v>
      </c>
      <c r="EG1606">
        <v>124639</v>
      </c>
      <c r="ES1606">
        <v>0</v>
      </c>
      <c r="EV1606">
        <v>444811</v>
      </c>
      <c r="EW1606">
        <v>0</v>
      </c>
      <c r="EX1606">
        <v>1</v>
      </c>
      <c r="FP1606">
        <v>38825</v>
      </c>
      <c r="FQ1606">
        <v>781769</v>
      </c>
      <c r="FU1606">
        <v>638242</v>
      </c>
      <c r="FW1606">
        <v>1458836</v>
      </c>
      <c r="FX1606">
        <v>4246983</v>
      </c>
      <c r="GB1606">
        <v>1003466</v>
      </c>
      <c r="GL1606">
        <v>-224464</v>
      </c>
      <c r="GM1606">
        <v>169918</v>
      </c>
      <c r="GN1606">
        <v>-153328</v>
      </c>
      <c r="GP1606">
        <v>185</v>
      </c>
      <c r="GQ1606">
        <v>6501596</v>
      </c>
      <c r="GR1606">
        <v>-2015557</v>
      </c>
      <c r="GS1606">
        <v>-2015557</v>
      </c>
      <c r="HA1606">
        <v>-85804</v>
      </c>
      <c r="HB1606">
        <v>-19724</v>
      </c>
      <c r="HD1606">
        <v>-258</v>
      </c>
      <c r="HE1606">
        <v>-2121343</v>
      </c>
      <c r="HG1606">
        <v>46020736</v>
      </c>
    </row>
    <row r="1607" spans="1:215" x14ac:dyDescent="0.25">
      <c r="A1607">
        <v>115</v>
      </c>
      <c r="B1607" t="s">
        <v>1291</v>
      </c>
      <c r="C1607">
        <v>2007</v>
      </c>
      <c r="D1607">
        <v>1</v>
      </c>
      <c r="E1607" t="s">
        <v>1291</v>
      </c>
      <c r="F1607">
        <v>1942</v>
      </c>
      <c r="G1607">
        <v>0</v>
      </c>
      <c r="I1607">
        <v>0</v>
      </c>
      <c r="J1607" t="s">
        <v>802</v>
      </c>
      <c r="K1607" t="s">
        <v>803</v>
      </c>
      <c r="L1607" t="s">
        <v>803</v>
      </c>
      <c r="M1607">
        <v>1</v>
      </c>
      <c r="N1607" t="s">
        <v>615</v>
      </c>
      <c r="O1607">
        <v>1</v>
      </c>
      <c r="P1607" t="s">
        <v>616</v>
      </c>
      <c r="Q1607" t="s">
        <v>617</v>
      </c>
      <c r="R1607">
        <v>2</v>
      </c>
      <c r="S1607">
        <v>0</v>
      </c>
      <c r="T1607" s="60">
        <v>39263</v>
      </c>
      <c r="U1607" s="60">
        <v>39263</v>
      </c>
      <c r="V1607" s="60">
        <v>39263</v>
      </c>
      <c r="W1607" t="s">
        <v>201</v>
      </c>
      <c r="X1607" t="s">
        <v>848</v>
      </c>
      <c r="Y1607" t="s">
        <v>627</v>
      </c>
      <c r="Z1607">
        <v>2.5000000000000001E-2</v>
      </c>
      <c r="AA1607">
        <v>7.5000002999999996E-2</v>
      </c>
      <c r="AB1607">
        <v>1</v>
      </c>
      <c r="AC1607">
        <v>0</v>
      </c>
      <c r="AD1607">
        <v>5</v>
      </c>
      <c r="AE1607">
        <v>1</v>
      </c>
      <c r="AF1607">
        <v>3</v>
      </c>
      <c r="AG1607">
        <v>20</v>
      </c>
      <c r="BP1607" s="60">
        <v>39263</v>
      </c>
      <c r="BQ1607">
        <v>47815000</v>
      </c>
      <c r="BR1607">
        <v>58116000</v>
      </c>
      <c r="BS1607">
        <v>0.82300001</v>
      </c>
      <c r="BT1607">
        <v>10301000</v>
      </c>
      <c r="BV1607">
        <v>13834000</v>
      </c>
      <c r="BW1607">
        <v>1299606</v>
      </c>
      <c r="BX1607">
        <v>0.85890001000000005</v>
      </c>
      <c r="BY1607">
        <v>0</v>
      </c>
      <c r="BZ1607">
        <v>0</v>
      </c>
      <c r="CA1607">
        <v>0</v>
      </c>
      <c r="CC1607">
        <v>0.20399999999999999</v>
      </c>
      <c r="CE1607">
        <v>0.14899999</v>
      </c>
      <c r="CG1607">
        <v>0.12800001</v>
      </c>
      <c r="CS1607">
        <v>0</v>
      </c>
      <c r="CT1607">
        <v>0</v>
      </c>
      <c r="CU1607">
        <v>0</v>
      </c>
      <c r="CV1607">
        <v>0.63999998999999996</v>
      </c>
      <c r="CW1607">
        <v>0.44</v>
      </c>
      <c r="CX1607">
        <v>0.2</v>
      </c>
      <c r="CY1607">
        <v>0.22</v>
      </c>
      <c r="CZ1607">
        <v>0</v>
      </c>
      <c r="DA1607">
        <v>0</v>
      </c>
      <c r="DB1607">
        <v>5.0000001000000002E-2</v>
      </c>
      <c r="DC1607">
        <v>0.01</v>
      </c>
      <c r="DD1607">
        <v>5.9999998999999998E-2</v>
      </c>
      <c r="DE1607">
        <v>0.02</v>
      </c>
      <c r="DF1607">
        <v>2010</v>
      </c>
      <c r="DG1607">
        <v>8.7836564000000006E-2</v>
      </c>
      <c r="DH1607">
        <v>5.0000001000000002E-2</v>
      </c>
      <c r="DI1607">
        <v>3.7836562999999997E-2</v>
      </c>
      <c r="DJ1607">
        <v>0.10058857</v>
      </c>
      <c r="DK1607">
        <v>0.15058857</v>
      </c>
      <c r="DR1607">
        <v>0</v>
      </c>
      <c r="DS1607">
        <v>0</v>
      </c>
      <c r="DT1607">
        <v>0</v>
      </c>
      <c r="DU1607">
        <v>0</v>
      </c>
      <c r="DV1607">
        <v>236693</v>
      </c>
      <c r="DW1607">
        <v>10571538</v>
      </c>
      <c r="DZ1607">
        <v>44.664000999999999</v>
      </c>
      <c r="EA1607">
        <v>25692</v>
      </c>
      <c r="EB1607">
        <v>68497</v>
      </c>
      <c r="EC1607">
        <v>130500</v>
      </c>
      <c r="ED1607">
        <v>147001</v>
      </c>
      <c r="EF1607">
        <v>1.1264445000000001</v>
      </c>
      <c r="EG1607">
        <v>130500</v>
      </c>
      <c r="ES1607">
        <v>0</v>
      </c>
      <c r="EV1607">
        <v>461382</v>
      </c>
      <c r="EW1607">
        <v>0</v>
      </c>
      <c r="EX1607">
        <v>1</v>
      </c>
      <c r="FP1607">
        <v>29489</v>
      </c>
      <c r="FQ1607">
        <v>1124535</v>
      </c>
      <c r="FU1607">
        <v>680023</v>
      </c>
      <c r="FW1607">
        <v>1834047</v>
      </c>
      <c r="FX1607">
        <v>8308270</v>
      </c>
      <c r="GB1607">
        <v>1341897</v>
      </c>
      <c r="GL1607">
        <v>-239052</v>
      </c>
      <c r="GM1607">
        <v>260548</v>
      </c>
      <c r="GN1607">
        <v>-245628</v>
      </c>
      <c r="GP1607">
        <v>338</v>
      </c>
      <c r="GQ1607">
        <v>11260420</v>
      </c>
      <c r="GR1607">
        <v>-2219350</v>
      </c>
      <c r="GS1607">
        <v>-2219350</v>
      </c>
      <c r="HA1607">
        <v>-89716</v>
      </c>
      <c r="HB1607">
        <v>-23686</v>
      </c>
      <c r="HD1607">
        <v>-178</v>
      </c>
      <c r="HE1607">
        <v>-2332930</v>
      </c>
      <c r="HG1607">
        <v>54948224</v>
      </c>
    </row>
    <row r="1608" spans="1:215" x14ac:dyDescent="0.25">
      <c r="A1608">
        <v>115</v>
      </c>
      <c r="B1608" t="s">
        <v>1291</v>
      </c>
      <c r="C1608">
        <v>2008</v>
      </c>
      <c r="D1608">
        <v>1</v>
      </c>
      <c r="E1608" t="s">
        <v>1291</v>
      </c>
      <c r="F1608">
        <v>1942</v>
      </c>
      <c r="G1608">
        <v>0</v>
      </c>
      <c r="I1608">
        <v>0</v>
      </c>
      <c r="J1608" t="s">
        <v>802</v>
      </c>
      <c r="K1608" t="s">
        <v>803</v>
      </c>
      <c r="L1608" t="s">
        <v>803</v>
      </c>
      <c r="M1608">
        <v>1</v>
      </c>
      <c r="N1608" t="s">
        <v>615</v>
      </c>
      <c r="O1608">
        <v>1</v>
      </c>
      <c r="P1608" t="s">
        <v>616</v>
      </c>
      <c r="Q1608" t="s">
        <v>617</v>
      </c>
      <c r="R1608">
        <v>2</v>
      </c>
      <c r="S1608">
        <v>0</v>
      </c>
      <c r="T1608" s="60">
        <v>39629</v>
      </c>
      <c r="U1608" s="60">
        <v>39629</v>
      </c>
      <c r="V1608" s="60">
        <v>39629</v>
      </c>
      <c r="W1608" t="s">
        <v>201</v>
      </c>
      <c r="X1608" t="s">
        <v>848</v>
      </c>
      <c r="Y1608" t="s">
        <v>619</v>
      </c>
      <c r="Z1608">
        <v>2.5000000000000001E-2</v>
      </c>
      <c r="AA1608">
        <v>7.5000002999999996E-2</v>
      </c>
      <c r="AB1608">
        <v>1</v>
      </c>
      <c r="AC1608">
        <v>0</v>
      </c>
      <c r="AD1608">
        <v>5</v>
      </c>
      <c r="AE1608">
        <v>1</v>
      </c>
      <c r="AF1608">
        <v>1</v>
      </c>
      <c r="AG1608">
        <v>30</v>
      </c>
      <c r="BP1608" s="60">
        <v>39629</v>
      </c>
      <c r="BQ1608">
        <v>52548000</v>
      </c>
      <c r="BR1608">
        <v>62554000</v>
      </c>
      <c r="BS1608">
        <v>0.83999997000000004</v>
      </c>
      <c r="BT1608">
        <v>10006000</v>
      </c>
      <c r="BV1608">
        <v>14559000</v>
      </c>
      <c r="BW1608">
        <v>1378993</v>
      </c>
      <c r="BX1608">
        <v>0.92580003</v>
      </c>
      <c r="BY1608">
        <v>0</v>
      </c>
      <c r="BZ1608">
        <v>0</v>
      </c>
      <c r="CA1608">
        <v>0</v>
      </c>
      <c r="CC1608">
        <v>-4.3999999999999997E-2</v>
      </c>
      <c r="CE1608">
        <v>8.8999993999999999E-2</v>
      </c>
      <c r="CG1608">
        <v>0.11300001</v>
      </c>
      <c r="CS1608">
        <v>0</v>
      </c>
      <c r="CT1608">
        <v>0</v>
      </c>
      <c r="CU1608">
        <v>0</v>
      </c>
      <c r="CV1608">
        <v>0.55000000999999998</v>
      </c>
      <c r="CW1608">
        <v>0.36000000999999998</v>
      </c>
      <c r="CX1608">
        <v>0.19</v>
      </c>
      <c r="CY1608">
        <v>0.22</v>
      </c>
      <c r="CZ1608">
        <v>0</v>
      </c>
      <c r="DA1608">
        <v>0</v>
      </c>
      <c r="DB1608">
        <v>7.9999998000000003E-2</v>
      </c>
      <c r="DC1608">
        <v>0.01</v>
      </c>
      <c r="DD1608">
        <v>7.9999998000000003E-2</v>
      </c>
      <c r="DE1608">
        <v>5.9999998999999998E-2</v>
      </c>
      <c r="DF1608">
        <v>2011</v>
      </c>
      <c r="DG1608">
        <v>9.0127370999999998E-2</v>
      </c>
      <c r="DH1608">
        <v>5.0000001000000002E-2</v>
      </c>
      <c r="DI1608">
        <v>4.0127374E-2</v>
      </c>
      <c r="DJ1608">
        <v>9.8792306999999996E-2</v>
      </c>
      <c r="DK1608">
        <v>0.14879231000000001</v>
      </c>
      <c r="DR1608">
        <v>0</v>
      </c>
      <c r="DS1608">
        <v>0</v>
      </c>
      <c r="DT1608">
        <v>0</v>
      </c>
      <c r="DU1608">
        <v>0</v>
      </c>
      <c r="DV1608">
        <v>239420</v>
      </c>
      <c r="DW1608">
        <v>11068331</v>
      </c>
      <c r="DZ1608">
        <v>46.23</v>
      </c>
      <c r="EA1608">
        <v>26258</v>
      </c>
      <c r="EB1608">
        <v>72412</v>
      </c>
      <c r="EC1608">
        <v>111063</v>
      </c>
      <c r="ED1608">
        <v>2059031</v>
      </c>
      <c r="EF1608">
        <v>18.539307000000001</v>
      </c>
      <c r="EG1608">
        <v>95674</v>
      </c>
      <c r="EN1608">
        <v>9426</v>
      </c>
      <c r="EP1608">
        <v>5963</v>
      </c>
      <c r="ES1608">
        <v>0</v>
      </c>
      <c r="EV1608">
        <v>449153</v>
      </c>
      <c r="EW1608">
        <v>0</v>
      </c>
      <c r="EX1608">
        <v>1</v>
      </c>
      <c r="FP1608">
        <v>24843</v>
      </c>
      <c r="FQ1608">
        <v>1280773</v>
      </c>
      <c r="FU1608">
        <v>716797</v>
      </c>
      <c r="FW1608">
        <v>2022413</v>
      </c>
      <c r="FX1608">
        <v>-3624885</v>
      </c>
      <c r="GB1608">
        <v>1199138</v>
      </c>
      <c r="GL1608">
        <v>-265591</v>
      </c>
      <c r="GM1608">
        <v>179349</v>
      </c>
      <c r="GN1608">
        <v>-165369</v>
      </c>
      <c r="GP1608">
        <v>290</v>
      </c>
      <c r="GQ1608">
        <v>-654655</v>
      </c>
      <c r="GR1608">
        <v>-2427543</v>
      </c>
      <c r="GS1608">
        <v>-2427543</v>
      </c>
      <c r="HA1608">
        <v>-97574</v>
      </c>
      <c r="HB1608">
        <v>-24677</v>
      </c>
      <c r="HD1608">
        <v>-298</v>
      </c>
      <c r="HE1608">
        <v>-2550092</v>
      </c>
      <c r="HG1608">
        <v>51743476</v>
      </c>
    </row>
    <row r="1609" spans="1:215" x14ac:dyDescent="0.25">
      <c r="A1609">
        <v>115</v>
      </c>
      <c r="B1609" t="s">
        <v>1291</v>
      </c>
      <c r="C1609">
        <v>2009</v>
      </c>
      <c r="D1609">
        <v>1</v>
      </c>
      <c r="E1609" t="s">
        <v>1291</v>
      </c>
      <c r="F1609">
        <v>1942</v>
      </c>
      <c r="G1609">
        <v>0</v>
      </c>
      <c r="I1609">
        <v>0</v>
      </c>
      <c r="J1609" t="s">
        <v>802</v>
      </c>
      <c r="K1609" t="s">
        <v>803</v>
      </c>
      <c r="L1609" t="s">
        <v>803</v>
      </c>
      <c r="M1609">
        <v>1</v>
      </c>
      <c r="N1609" t="s">
        <v>615</v>
      </c>
      <c r="O1609">
        <v>1</v>
      </c>
      <c r="P1609" t="s">
        <v>616</v>
      </c>
      <c r="Q1609" t="s">
        <v>617</v>
      </c>
      <c r="R1609">
        <v>2</v>
      </c>
      <c r="S1609">
        <v>0</v>
      </c>
      <c r="T1609" s="60">
        <v>39994</v>
      </c>
      <c r="U1609" s="60">
        <v>39994</v>
      </c>
      <c r="V1609" s="60">
        <v>39994</v>
      </c>
      <c r="W1609" t="s">
        <v>201</v>
      </c>
      <c r="X1609" t="s">
        <v>848</v>
      </c>
      <c r="Y1609" t="s">
        <v>619</v>
      </c>
      <c r="Z1609">
        <v>2.5000000000000001E-2</v>
      </c>
      <c r="AA1609">
        <v>7.5000002999999996E-2</v>
      </c>
      <c r="AB1609">
        <v>1</v>
      </c>
      <c r="AC1609">
        <v>0</v>
      </c>
      <c r="AD1609">
        <v>5</v>
      </c>
      <c r="AE1609">
        <v>1</v>
      </c>
      <c r="AF1609">
        <v>1</v>
      </c>
      <c r="AG1609">
        <v>30</v>
      </c>
      <c r="BP1609" s="60">
        <v>39994</v>
      </c>
      <c r="BQ1609">
        <v>53185000</v>
      </c>
      <c r="BR1609">
        <v>66323000</v>
      </c>
      <c r="BS1609">
        <v>0.80199999</v>
      </c>
      <c r="BT1609">
        <v>13138000</v>
      </c>
      <c r="BV1609">
        <v>14948000</v>
      </c>
      <c r="BW1609">
        <v>1501018</v>
      </c>
      <c r="BX1609">
        <v>0.8125</v>
      </c>
      <c r="BY1609">
        <v>0</v>
      </c>
      <c r="BZ1609">
        <v>0</v>
      </c>
      <c r="CA1609">
        <v>0</v>
      </c>
      <c r="CC1609">
        <v>-0.21100000999999999</v>
      </c>
      <c r="CE1609">
        <v>-3.2000002E-2</v>
      </c>
      <c r="CG1609">
        <v>2.7000000999999999E-2</v>
      </c>
      <c r="CS1609">
        <v>0</v>
      </c>
      <c r="CT1609">
        <v>0</v>
      </c>
      <c r="CU1609">
        <v>0</v>
      </c>
      <c r="CV1609">
        <v>0.41</v>
      </c>
      <c r="CW1609">
        <v>0.20999999</v>
      </c>
      <c r="CX1609">
        <v>0.2</v>
      </c>
      <c r="CY1609">
        <v>0.31</v>
      </c>
      <c r="CZ1609">
        <v>0</v>
      </c>
      <c r="DA1609">
        <v>0</v>
      </c>
      <c r="DB1609">
        <v>9.0000003999999995E-2</v>
      </c>
      <c r="DC1609">
        <v>0.01</v>
      </c>
      <c r="DD1609">
        <v>7.9999998000000003E-2</v>
      </c>
      <c r="DE1609">
        <v>0.1</v>
      </c>
      <c r="DF1609">
        <v>2012</v>
      </c>
      <c r="DG1609">
        <v>8.6343772999999999E-2</v>
      </c>
      <c r="DH1609">
        <v>5.0000001000000002E-2</v>
      </c>
      <c r="DI1609">
        <v>3.6343776000000001E-2</v>
      </c>
      <c r="DJ1609">
        <v>0.10911641</v>
      </c>
      <c r="DK1609">
        <v>0.15911639999999999</v>
      </c>
      <c r="DR1609">
        <v>0</v>
      </c>
      <c r="DS1609">
        <v>0</v>
      </c>
      <c r="DT1609">
        <v>0</v>
      </c>
      <c r="DU1609">
        <v>0</v>
      </c>
      <c r="DV1609">
        <v>239437</v>
      </c>
      <c r="DW1609">
        <v>11303072</v>
      </c>
      <c r="DZ1609">
        <v>47.207000999999998</v>
      </c>
      <c r="EA1609">
        <v>26427</v>
      </c>
      <c r="EB1609">
        <v>64990</v>
      </c>
      <c r="EC1609">
        <v>115772</v>
      </c>
      <c r="ED1609">
        <v>2237077</v>
      </c>
      <c r="EF1609">
        <v>19.323125999999998</v>
      </c>
      <c r="EG1609">
        <v>99739</v>
      </c>
      <c r="EN1609">
        <v>9339</v>
      </c>
      <c r="EP1609">
        <v>6694</v>
      </c>
      <c r="ES1609">
        <v>0</v>
      </c>
      <c r="EV1609">
        <v>446626</v>
      </c>
      <c r="EW1609">
        <v>0</v>
      </c>
      <c r="EX1609">
        <v>1</v>
      </c>
      <c r="FI1609">
        <v>12556135</v>
      </c>
      <c r="FP1609">
        <v>20254</v>
      </c>
      <c r="FQ1609">
        <v>1214972</v>
      </c>
      <c r="FU1609">
        <v>743762</v>
      </c>
      <c r="FW1609">
        <v>1978988</v>
      </c>
      <c r="FX1609">
        <v>-11833144</v>
      </c>
      <c r="GB1609">
        <v>959060</v>
      </c>
      <c r="GL1609">
        <v>-257796</v>
      </c>
      <c r="GM1609">
        <v>47656</v>
      </c>
      <c r="GN1609">
        <v>-21794</v>
      </c>
      <c r="GP1609">
        <v>8668</v>
      </c>
      <c r="GQ1609">
        <v>-9118362</v>
      </c>
      <c r="GR1609">
        <v>-2617313</v>
      </c>
      <c r="GS1609">
        <v>-2617313</v>
      </c>
      <c r="HA1609">
        <v>-86688</v>
      </c>
      <c r="HB1609">
        <v>-30691</v>
      </c>
      <c r="HD1609">
        <v>-668</v>
      </c>
      <c r="HE1609">
        <v>-2735361</v>
      </c>
      <c r="HG1609">
        <v>39889752</v>
      </c>
    </row>
    <row r="1610" spans="1:215" x14ac:dyDescent="0.25">
      <c r="A1610">
        <v>115</v>
      </c>
      <c r="B1610" t="s">
        <v>1291</v>
      </c>
      <c r="C1610">
        <v>2010</v>
      </c>
      <c r="D1610">
        <v>1</v>
      </c>
      <c r="E1610" t="s">
        <v>1291</v>
      </c>
      <c r="F1610">
        <v>1942</v>
      </c>
      <c r="G1610">
        <v>0</v>
      </c>
      <c r="I1610">
        <v>0</v>
      </c>
      <c r="J1610" t="s">
        <v>802</v>
      </c>
      <c r="K1610" t="s">
        <v>803</v>
      </c>
      <c r="L1610" t="s">
        <v>803</v>
      </c>
      <c r="M1610">
        <v>1</v>
      </c>
      <c r="N1610" t="s">
        <v>615</v>
      </c>
      <c r="O1610">
        <v>1</v>
      </c>
      <c r="P1610" t="s">
        <v>616</v>
      </c>
      <c r="Q1610" t="s">
        <v>617</v>
      </c>
      <c r="R1610">
        <v>2</v>
      </c>
      <c r="S1610">
        <v>0</v>
      </c>
      <c r="T1610" s="60">
        <v>40359</v>
      </c>
      <c r="U1610" s="60">
        <v>40359</v>
      </c>
      <c r="V1610" s="60">
        <v>40359</v>
      </c>
      <c r="W1610" t="s">
        <v>201</v>
      </c>
      <c r="X1610" t="s">
        <v>848</v>
      </c>
      <c r="Y1610" t="s">
        <v>619</v>
      </c>
      <c r="Z1610">
        <v>2.5000000000000001E-2</v>
      </c>
      <c r="AA1610">
        <v>7.0000000000000007E-2</v>
      </c>
      <c r="AB1610">
        <v>1</v>
      </c>
      <c r="AC1610">
        <v>0</v>
      </c>
      <c r="AD1610">
        <v>5</v>
      </c>
      <c r="AE1610">
        <v>1</v>
      </c>
      <c r="AF1610">
        <v>1</v>
      </c>
      <c r="AG1610">
        <v>30</v>
      </c>
      <c r="BP1610" s="60">
        <v>40359</v>
      </c>
      <c r="BQ1610">
        <v>52729000</v>
      </c>
      <c r="BR1610">
        <v>72801000</v>
      </c>
      <c r="BS1610">
        <v>0.72400003999999996</v>
      </c>
      <c r="BT1610">
        <v>20072000</v>
      </c>
      <c r="BV1610">
        <v>14758000</v>
      </c>
      <c r="BW1610">
        <v>1489124</v>
      </c>
      <c r="BX1610">
        <v>0.66570001999999995</v>
      </c>
      <c r="BY1610">
        <v>0</v>
      </c>
      <c r="BZ1610">
        <v>0</v>
      </c>
      <c r="CA1610">
        <v>0</v>
      </c>
      <c r="CC1610">
        <v>0.14099999999999999</v>
      </c>
      <c r="CE1610">
        <v>-4.9000002000000001E-2</v>
      </c>
      <c r="CG1610">
        <v>3.0999999E-2</v>
      </c>
      <c r="CJ1610">
        <v>3.070879E-2</v>
      </c>
      <c r="CS1610">
        <v>0</v>
      </c>
      <c r="CT1610">
        <v>0</v>
      </c>
      <c r="CU1610">
        <v>1</v>
      </c>
      <c r="CV1610">
        <v>0.46000001000000001</v>
      </c>
      <c r="CW1610">
        <v>0.20999999</v>
      </c>
      <c r="CX1610">
        <v>0.25</v>
      </c>
      <c r="CY1610">
        <v>0.25</v>
      </c>
      <c r="CZ1610">
        <v>0</v>
      </c>
      <c r="DA1610">
        <v>0</v>
      </c>
      <c r="DB1610">
        <v>5.9999998999999998E-2</v>
      </c>
      <c r="DC1610">
        <v>0.01</v>
      </c>
      <c r="DD1610">
        <v>9.0000003999999995E-2</v>
      </c>
      <c r="DE1610">
        <v>0.13</v>
      </c>
      <c r="DF1610">
        <v>2013</v>
      </c>
      <c r="DG1610">
        <v>9.7543388999999994E-2</v>
      </c>
      <c r="DH1610">
        <v>5.0000001000000002E-2</v>
      </c>
      <c r="DI1610">
        <v>4.7543391999999997E-2</v>
      </c>
      <c r="DJ1610">
        <v>0.14637448</v>
      </c>
      <c r="DK1610">
        <v>0.19637449000000001</v>
      </c>
      <c r="DR1610">
        <v>0</v>
      </c>
      <c r="DS1610">
        <v>0</v>
      </c>
      <c r="DT1610">
        <v>0</v>
      </c>
      <c r="DU1610">
        <v>0</v>
      </c>
      <c r="DV1610">
        <v>236404</v>
      </c>
      <c r="DW1610">
        <v>11138947</v>
      </c>
      <c r="DZ1610">
        <v>47.118000000000002</v>
      </c>
      <c r="EA1610">
        <v>91838</v>
      </c>
      <c r="EC1610">
        <v>121665</v>
      </c>
      <c r="ED1610">
        <v>2377605</v>
      </c>
      <c r="EF1610">
        <v>19.542227</v>
      </c>
      <c r="EG1610">
        <v>105467</v>
      </c>
      <c r="EN1610">
        <v>9228</v>
      </c>
      <c r="EP1610">
        <v>6970</v>
      </c>
      <c r="ES1610">
        <v>0</v>
      </c>
      <c r="EV1610">
        <v>449907</v>
      </c>
      <c r="EW1610">
        <v>0</v>
      </c>
      <c r="EX1610">
        <v>1</v>
      </c>
      <c r="FI1610">
        <v>44645816</v>
      </c>
      <c r="FP1610">
        <v>26225</v>
      </c>
      <c r="FQ1610">
        <v>1001246</v>
      </c>
      <c r="FU1610">
        <v>736413</v>
      </c>
      <c r="FW1610">
        <v>1763884</v>
      </c>
      <c r="FX1610">
        <v>5267441</v>
      </c>
      <c r="GB1610">
        <v>1014848</v>
      </c>
      <c r="GL1610">
        <v>-280340</v>
      </c>
      <c r="GM1610">
        <v>14054</v>
      </c>
      <c r="GN1610">
        <v>-1402</v>
      </c>
      <c r="GP1610">
        <v>1083</v>
      </c>
      <c r="GQ1610">
        <v>7779568</v>
      </c>
      <c r="GR1610">
        <v>-2907204</v>
      </c>
      <c r="GS1610">
        <v>-2907204</v>
      </c>
      <c r="HA1610">
        <v>-88671</v>
      </c>
      <c r="HB1610">
        <v>-23720</v>
      </c>
      <c r="HD1610">
        <v>-3911</v>
      </c>
      <c r="HE1610">
        <v>-3023506</v>
      </c>
      <c r="HG1610">
        <v>44645816</v>
      </c>
    </row>
    <row r="1611" spans="1:215" x14ac:dyDescent="0.25">
      <c r="A1611">
        <v>115</v>
      </c>
      <c r="B1611" t="s">
        <v>1291</v>
      </c>
      <c r="C1611">
        <v>2011</v>
      </c>
      <c r="D1611">
        <v>1</v>
      </c>
      <c r="E1611" t="s">
        <v>1291</v>
      </c>
      <c r="F1611">
        <v>1942</v>
      </c>
      <c r="G1611">
        <v>0</v>
      </c>
      <c r="I1611">
        <v>0</v>
      </c>
      <c r="J1611" t="s">
        <v>802</v>
      </c>
      <c r="K1611" t="s">
        <v>803</v>
      </c>
      <c r="L1611" t="s">
        <v>803</v>
      </c>
      <c r="M1611">
        <v>1</v>
      </c>
      <c r="N1611" t="s">
        <v>615</v>
      </c>
      <c r="O1611">
        <v>1</v>
      </c>
      <c r="P1611" t="s">
        <v>616</v>
      </c>
      <c r="Q1611" t="s">
        <v>617</v>
      </c>
      <c r="R1611">
        <v>2</v>
      </c>
      <c r="S1611">
        <v>0</v>
      </c>
      <c r="T1611" s="60">
        <v>40724</v>
      </c>
      <c r="U1611" s="60">
        <v>40724</v>
      </c>
      <c r="V1611" s="60">
        <v>40724</v>
      </c>
      <c r="W1611" t="s">
        <v>201</v>
      </c>
      <c r="X1611" t="s">
        <v>848</v>
      </c>
      <c r="Y1611" t="s">
        <v>619</v>
      </c>
      <c r="Z1611">
        <v>2.5000000000000001E-2</v>
      </c>
      <c r="AA1611">
        <v>7.0000000000000007E-2</v>
      </c>
      <c r="AB1611">
        <v>1</v>
      </c>
      <c r="AC1611">
        <v>0</v>
      </c>
      <c r="AD1611">
        <v>5</v>
      </c>
      <c r="AE1611">
        <v>1</v>
      </c>
      <c r="AF1611">
        <v>1</v>
      </c>
      <c r="AG1611">
        <v>30</v>
      </c>
      <c r="BK1611">
        <v>2.9999998999999999E-2</v>
      </c>
      <c r="BM1611">
        <v>30</v>
      </c>
      <c r="BO1611">
        <v>3.7500000999999998E-2</v>
      </c>
      <c r="BP1611" s="60">
        <v>40724</v>
      </c>
      <c r="BQ1611">
        <v>52559000</v>
      </c>
      <c r="BR1611">
        <v>75185000</v>
      </c>
      <c r="BS1611">
        <v>0.69899999999999995</v>
      </c>
      <c r="BT1611">
        <v>22626000</v>
      </c>
      <c r="BV1611">
        <v>14709000</v>
      </c>
      <c r="BW1611">
        <v>1577131</v>
      </c>
      <c r="BX1611">
        <v>0.46729999999999999</v>
      </c>
      <c r="BY1611">
        <v>0</v>
      </c>
      <c r="BZ1611">
        <v>0</v>
      </c>
      <c r="CA1611">
        <v>0</v>
      </c>
      <c r="CC1611">
        <v>0.191</v>
      </c>
      <c r="CE1611">
        <v>2.4E-2</v>
      </c>
      <c r="CG1611">
        <v>4.3000001000000003E-2</v>
      </c>
      <c r="CJ1611">
        <v>5.6978243999999997E-2</v>
      </c>
      <c r="CS1611">
        <v>0</v>
      </c>
      <c r="CT1611">
        <v>0</v>
      </c>
      <c r="CU1611">
        <v>1</v>
      </c>
      <c r="CV1611">
        <v>0.49000000999999999</v>
      </c>
      <c r="CW1611">
        <v>0.20999999</v>
      </c>
      <c r="CX1611">
        <v>0.28000000000000003</v>
      </c>
      <c r="CY1611">
        <v>0.23999999</v>
      </c>
      <c r="CZ1611">
        <v>0</v>
      </c>
      <c r="DA1611">
        <v>0</v>
      </c>
      <c r="DB1611">
        <v>7.0000000000000007E-2</v>
      </c>
      <c r="DC1611">
        <v>0.01</v>
      </c>
      <c r="DD1611">
        <v>9.0000003999999995E-2</v>
      </c>
      <c r="DE1611">
        <v>0.1</v>
      </c>
      <c r="DF1611">
        <v>2014</v>
      </c>
      <c r="DG1611">
        <v>9.6700504000000007E-2</v>
      </c>
      <c r="DH1611">
        <v>5.0000001000000002E-2</v>
      </c>
      <c r="DI1611">
        <v>4.6700507000000002E-2</v>
      </c>
      <c r="DJ1611">
        <v>0.14131044000000001</v>
      </c>
      <c r="DK1611">
        <v>0.19131042000000001</v>
      </c>
      <c r="DR1611">
        <v>0</v>
      </c>
      <c r="DS1611">
        <v>0</v>
      </c>
      <c r="DT1611">
        <v>0</v>
      </c>
      <c r="DU1611">
        <v>0</v>
      </c>
      <c r="DV1611">
        <v>338120</v>
      </c>
      <c r="DW1611">
        <v>15223687</v>
      </c>
      <c r="DZ1611">
        <v>45.025002000000001</v>
      </c>
      <c r="EA1611">
        <v>162845</v>
      </c>
      <c r="EC1611">
        <v>174833</v>
      </c>
      <c r="ED1611">
        <v>3131298</v>
      </c>
      <c r="EF1611">
        <v>17.910222999999998</v>
      </c>
      <c r="EG1611">
        <v>147699</v>
      </c>
      <c r="EN1611">
        <v>16583</v>
      </c>
      <c r="EP1611">
        <v>10551</v>
      </c>
      <c r="ES1611">
        <v>0</v>
      </c>
      <c r="EV1611">
        <v>675798</v>
      </c>
      <c r="EW1611">
        <v>0</v>
      </c>
      <c r="EX1611">
        <v>1</v>
      </c>
      <c r="FI1611">
        <v>51280336</v>
      </c>
      <c r="FP1611">
        <v>26529</v>
      </c>
      <c r="FQ1611">
        <v>741833</v>
      </c>
      <c r="FU1611">
        <v>712560</v>
      </c>
      <c r="FW1611">
        <v>1480922</v>
      </c>
      <c r="FX1611">
        <v>7411353</v>
      </c>
      <c r="GB1611">
        <v>1279584</v>
      </c>
      <c r="GL1611">
        <v>-300036</v>
      </c>
      <c r="GM1611">
        <v>16244</v>
      </c>
      <c r="GN1611">
        <v>-1311</v>
      </c>
      <c r="GP1611">
        <v>1290</v>
      </c>
      <c r="GQ1611">
        <v>9888046</v>
      </c>
      <c r="GR1611">
        <v>-3125772</v>
      </c>
      <c r="GS1611">
        <v>-3125772</v>
      </c>
      <c r="HA1611">
        <v>-96209</v>
      </c>
      <c r="HB1611">
        <v>-25082</v>
      </c>
      <c r="HD1611">
        <v>-6464</v>
      </c>
      <c r="HE1611">
        <v>-3253527</v>
      </c>
      <c r="HG1611">
        <v>51280336</v>
      </c>
    </row>
    <row r="1612" spans="1:215" x14ac:dyDescent="0.25">
      <c r="A1612">
        <v>115</v>
      </c>
      <c r="B1612" t="s">
        <v>1291</v>
      </c>
      <c r="C1612">
        <v>2012</v>
      </c>
      <c r="D1612">
        <v>1</v>
      </c>
      <c r="E1612" t="s">
        <v>1291</v>
      </c>
      <c r="F1612">
        <v>1942</v>
      </c>
      <c r="G1612">
        <v>0</v>
      </c>
      <c r="I1612">
        <v>0</v>
      </c>
      <c r="J1612" t="s">
        <v>802</v>
      </c>
      <c r="K1612" t="s">
        <v>803</v>
      </c>
      <c r="L1612" t="s">
        <v>803</v>
      </c>
      <c r="M1612">
        <v>1</v>
      </c>
      <c r="N1612" t="s">
        <v>615</v>
      </c>
      <c r="O1612">
        <v>1</v>
      </c>
      <c r="P1612" t="s">
        <v>616</v>
      </c>
      <c r="Q1612" t="s">
        <v>617</v>
      </c>
      <c r="R1612">
        <v>2</v>
      </c>
      <c r="S1612">
        <v>0</v>
      </c>
      <c r="T1612" s="60">
        <v>41090</v>
      </c>
      <c r="U1612" s="60">
        <v>41090</v>
      </c>
      <c r="V1612" s="60">
        <v>41090</v>
      </c>
      <c r="W1612" t="s">
        <v>201</v>
      </c>
      <c r="X1612" t="s">
        <v>848</v>
      </c>
      <c r="Y1612" t="s">
        <v>619</v>
      </c>
      <c r="Z1612">
        <v>2.5000000000000001E-2</v>
      </c>
      <c r="AA1612">
        <v>7.0000000000000007E-2</v>
      </c>
      <c r="AB1612">
        <v>1</v>
      </c>
      <c r="AC1612">
        <v>0</v>
      </c>
      <c r="AD1612">
        <v>5</v>
      </c>
      <c r="AE1612">
        <v>1</v>
      </c>
      <c r="AF1612">
        <v>1</v>
      </c>
      <c r="AG1612">
        <v>30</v>
      </c>
      <c r="BK1612">
        <v>2.9999998999999999E-2</v>
      </c>
      <c r="BM1612">
        <v>29</v>
      </c>
      <c r="BO1612">
        <v>3.7500000999999998E-2</v>
      </c>
      <c r="BP1612" s="60">
        <v>41090</v>
      </c>
      <c r="BQ1612">
        <v>51212000</v>
      </c>
      <c r="BR1612">
        <v>77859000</v>
      </c>
      <c r="BS1612">
        <v>0.65800004999999995</v>
      </c>
      <c r="BT1612">
        <v>26647000</v>
      </c>
      <c r="BV1612">
        <v>14880000</v>
      </c>
      <c r="BW1612">
        <v>1614464</v>
      </c>
      <c r="BX1612">
        <v>0.59560000999999996</v>
      </c>
      <c r="BY1612">
        <v>0</v>
      </c>
      <c r="BZ1612">
        <v>0</v>
      </c>
      <c r="CA1612">
        <v>0</v>
      </c>
      <c r="CC1612">
        <v>1.4E-2</v>
      </c>
      <c r="CE1612">
        <v>0.11300001</v>
      </c>
      <c r="CG1612">
        <v>8.0000000000000002E-3</v>
      </c>
      <c r="CJ1612">
        <v>6.6502488999999998E-2</v>
      </c>
      <c r="CS1612">
        <v>0</v>
      </c>
      <c r="CT1612">
        <v>0</v>
      </c>
      <c r="CU1612">
        <v>1</v>
      </c>
      <c r="CV1612">
        <v>0.47</v>
      </c>
      <c r="CW1612">
        <v>0.2</v>
      </c>
      <c r="CX1612">
        <v>0.27000001000000001</v>
      </c>
      <c r="CY1612">
        <v>0.25999999000000001</v>
      </c>
      <c r="CZ1612">
        <v>0</v>
      </c>
      <c r="DA1612">
        <v>0</v>
      </c>
      <c r="DB1612">
        <v>0</v>
      </c>
      <c r="DC1612">
        <v>0</v>
      </c>
      <c r="DD1612">
        <v>0.17</v>
      </c>
      <c r="DE1612">
        <v>0.1</v>
      </c>
      <c r="DF1612">
        <v>2015</v>
      </c>
      <c r="DG1612">
        <v>9.4408966999999996E-2</v>
      </c>
      <c r="DH1612">
        <v>5.0000001000000002E-2</v>
      </c>
      <c r="DI1612">
        <v>4.4408966000000001E-2</v>
      </c>
      <c r="DJ1612">
        <v>0.15385713000000001</v>
      </c>
      <c r="DK1612">
        <v>0.20385712</v>
      </c>
      <c r="DR1612">
        <v>0</v>
      </c>
      <c r="DS1612">
        <v>0</v>
      </c>
      <c r="DT1612">
        <v>0</v>
      </c>
      <c r="DU1612">
        <v>0</v>
      </c>
      <c r="DV1612">
        <v>340029</v>
      </c>
      <c r="DW1612">
        <v>15386038</v>
      </c>
      <c r="DZ1612">
        <v>45.249001</v>
      </c>
      <c r="EA1612">
        <v>169369</v>
      </c>
      <c r="EC1612">
        <v>182751</v>
      </c>
      <c r="ED1612">
        <v>3356632</v>
      </c>
      <c r="EF1612">
        <v>18.367242999999998</v>
      </c>
      <c r="EG1612">
        <v>155272</v>
      </c>
      <c r="EN1612">
        <v>16585</v>
      </c>
      <c r="EP1612">
        <v>10894</v>
      </c>
      <c r="ES1612">
        <v>0</v>
      </c>
      <c r="EV1612">
        <v>692149</v>
      </c>
      <c r="EW1612">
        <v>0</v>
      </c>
      <c r="EX1612">
        <v>1</v>
      </c>
      <c r="EZ1612">
        <v>49842560</v>
      </c>
      <c r="FA1612">
        <v>2686236.8</v>
      </c>
      <c r="FB1612">
        <v>37310204</v>
      </c>
      <c r="FI1612">
        <v>50266720</v>
      </c>
      <c r="FP1612">
        <v>208243</v>
      </c>
      <c r="FQ1612">
        <v>970331</v>
      </c>
      <c r="FU1612">
        <v>557522</v>
      </c>
      <c r="FW1612">
        <v>1736096</v>
      </c>
      <c r="FX1612">
        <v>-400635</v>
      </c>
      <c r="GB1612">
        <v>1287590</v>
      </c>
      <c r="GL1612">
        <v>-289736</v>
      </c>
      <c r="GM1612">
        <v>20356</v>
      </c>
      <c r="GN1612">
        <v>-2962</v>
      </c>
      <c r="GP1612">
        <v>3782</v>
      </c>
      <c r="GQ1612">
        <v>2354491</v>
      </c>
      <c r="GR1612">
        <v>-3257359</v>
      </c>
      <c r="GS1612">
        <v>-3257359</v>
      </c>
      <c r="HA1612">
        <v>-84577</v>
      </c>
      <c r="HB1612">
        <v>-25475</v>
      </c>
      <c r="HD1612">
        <v>-694</v>
      </c>
      <c r="HE1612">
        <v>-3368105</v>
      </c>
      <c r="HG1612">
        <v>50266720</v>
      </c>
    </row>
    <row r="1613" spans="1:215" x14ac:dyDescent="0.25">
      <c r="A1613">
        <v>115</v>
      </c>
      <c r="B1613" t="s">
        <v>1291</v>
      </c>
      <c r="C1613">
        <v>2013</v>
      </c>
      <c r="D1613">
        <v>1</v>
      </c>
      <c r="E1613" t="s">
        <v>1291</v>
      </c>
      <c r="F1613">
        <v>1942</v>
      </c>
      <c r="G1613">
        <v>0</v>
      </c>
      <c r="I1613">
        <v>0</v>
      </c>
      <c r="J1613" t="s">
        <v>802</v>
      </c>
      <c r="K1613" t="s">
        <v>803</v>
      </c>
      <c r="L1613" t="s">
        <v>803</v>
      </c>
      <c r="M1613">
        <v>1</v>
      </c>
      <c r="N1613" t="s">
        <v>615</v>
      </c>
      <c r="O1613">
        <v>1</v>
      </c>
      <c r="P1613" t="s">
        <v>616</v>
      </c>
      <c r="Q1613" t="s">
        <v>617</v>
      </c>
      <c r="R1613">
        <v>2</v>
      </c>
      <c r="S1613">
        <v>0</v>
      </c>
      <c r="T1613" s="60">
        <v>41455</v>
      </c>
      <c r="U1613" s="60">
        <v>41455</v>
      </c>
      <c r="V1613" s="60">
        <v>41455</v>
      </c>
      <c r="W1613" t="s">
        <v>201</v>
      </c>
      <c r="X1613" t="s">
        <v>848</v>
      </c>
      <c r="Y1613" t="s">
        <v>619</v>
      </c>
      <c r="Z1613">
        <v>2.5000000000000001E-2</v>
      </c>
      <c r="AA1613">
        <v>7.0000000000000007E-2</v>
      </c>
      <c r="AB1613">
        <v>1</v>
      </c>
      <c r="AC1613">
        <v>0</v>
      </c>
      <c r="AD1613">
        <v>5</v>
      </c>
      <c r="AE1613">
        <v>1</v>
      </c>
      <c r="AF1613">
        <v>1</v>
      </c>
      <c r="AG1613">
        <v>30</v>
      </c>
      <c r="AI1613" t="s">
        <v>1293</v>
      </c>
      <c r="AO1613">
        <v>54972736</v>
      </c>
      <c r="AP1613">
        <v>52124580</v>
      </c>
      <c r="AQ1613">
        <v>-1158613</v>
      </c>
      <c r="AR1613">
        <v>0</v>
      </c>
      <c r="AS1613">
        <v>0</v>
      </c>
      <c r="AT1613">
        <v>0</v>
      </c>
      <c r="AU1613">
        <v>1</v>
      </c>
      <c r="AV1613">
        <v>2</v>
      </c>
      <c r="AX1613">
        <v>0</v>
      </c>
      <c r="AY1613">
        <v>0.2</v>
      </c>
      <c r="AZ1613">
        <v>5</v>
      </c>
      <c r="BB1613">
        <v>0</v>
      </c>
      <c r="BC1613">
        <v>4</v>
      </c>
      <c r="BD1613">
        <v>1</v>
      </c>
      <c r="BE1613">
        <v>1</v>
      </c>
      <c r="BK1613">
        <v>2.9999998999999999E-2</v>
      </c>
      <c r="BM1613">
        <v>30</v>
      </c>
      <c r="BO1613">
        <v>3.5000000000000003E-2</v>
      </c>
      <c r="BP1613" s="60">
        <v>41455</v>
      </c>
      <c r="BQ1613">
        <v>52124580</v>
      </c>
      <c r="BR1613">
        <v>79077592</v>
      </c>
      <c r="BS1613">
        <v>0.65910005999999999</v>
      </c>
      <c r="BT1613">
        <v>26953010</v>
      </c>
      <c r="BV1613">
        <v>15269079</v>
      </c>
      <c r="BW1613">
        <v>2227090</v>
      </c>
      <c r="BX1613">
        <v>0.75790000000000002</v>
      </c>
      <c r="BY1613">
        <v>0</v>
      </c>
      <c r="BZ1613">
        <v>0</v>
      </c>
      <c r="CA1613">
        <v>0</v>
      </c>
      <c r="CC1613">
        <v>0.11799999999999999</v>
      </c>
      <c r="CE1613">
        <v>0.105</v>
      </c>
      <c r="CG1613">
        <v>3.9999999000000001E-2</v>
      </c>
      <c r="CJ1613">
        <v>7.5999997999999999E-2</v>
      </c>
      <c r="CS1613">
        <v>0</v>
      </c>
      <c r="CT1613">
        <v>0</v>
      </c>
      <c r="CU1613">
        <v>0</v>
      </c>
      <c r="CV1613">
        <v>0.47499998999999998</v>
      </c>
      <c r="CW1613">
        <v>0.20799999</v>
      </c>
      <c r="CX1613">
        <v>0.26700002</v>
      </c>
      <c r="CY1613">
        <v>0.21699999</v>
      </c>
      <c r="CZ1613">
        <v>0</v>
      </c>
      <c r="DA1613">
        <v>0</v>
      </c>
      <c r="DB1613">
        <v>0</v>
      </c>
      <c r="DC1613">
        <v>1.6000001E-2</v>
      </c>
      <c r="DD1613">
        <v>0.18000000999999999</v>
      </c>
      <c r="DE1613">
        <v>0.112</v>
      </c>
      <c r="DF1613">
        <v>2016</v>
      </c>
      <c r="DG1613">
        <v>9.7411050999999999E-2</v>
      </c>
      <c r="DH1613">
        <v>5.0000001000000002E-2</v>
      </c>
      <c r="DI1613">
        <v>4.7411054000000001E-2</v>
      </c>
      <c r="DJ1613">
        <v>0.12664445999999999</v>
      </c>
      <c r="DK1613">
        <v>0.17664446</v>
      </c>
      <c r="DR1613">
        <v>0</v>
      </c>
      <c r="DS1613">
        <v>0</v>
      </c>
      <c r="DT1613">
        <v>0</v>
      </c>
      <c r="DU1613">
        <v>0</v>
      </c>
      <c r="DV1613">
        <v>340032</v>
      </c>
      <c r="DW1613">
        <v>15777349</v>
      </c>
      <c r="DZ1613">
        <v>46.400002000000001</v>
      </c>
      <c r="EA1613">
        <v>179460</v>
      </c>
      <c r="EC1613">
        <v>191416</v>
      </c>
      <c r="ED1613">
        <v>3591696</v>
      </c>
      <c r="EF1613">
        <v>18.763822999999999</v>
      </c>
      <c r="EG1613">
        <v>163375</v>
      </c>
      <c r="EN1613">
        <v>16701</v>
      </c>
      <c r="EP1613">
        <v>11340</v>
      </c>
      <c r="ES1613">
        <v>0</v>
      </c>
      <c r="EV1613">
        <v>710908</v>
      </c>
      <c r="EW1613">
        <v>0</v>
      </c>
      <c r="EX1613">
        <v>1</v>
      </c>
      <c r="FI1613">
        <v>54972736</v>
      </c>
      <c r="FP1613">
        <v>572543</v>
      </c>
      <c r="FQ1613">
        <v>1689142</v>
      </c>
      <c r="FU1613">
        <v>207695</v>
      </c>
      <c r="FW1613">
        <v>2469380</v>
      </c>
      <c r="FX1613">
        <v>4986008</v>
      </c>
      <c r="GB1613">
        <v>1174220</v>
      </c>
      <c r="GL1613">
        <v>-312799</v>
      </c>
      <c r="GM1613">
        <v>19732</v>
      </c>
      <c r="GN1613">
        <v>-2533</v>
      </c>
      <c r="GP1613">
        <v>1547</v>
      </c>
      <c r="GQ1613">
        <v>8335555</v>
      </c>
      <c r="GR1613">
        <v>-3516219</v>
      </c>
      <c r="GS1613">
        <v>-3516219</v>
      </c>
      <c r="HA1613">
        <v>-77588</v>
      </c>
      <c r="HB1613">
        <v>-31154</v>
      </c>
      <c r="HD1613">
        <v>-4579</v>
      </c>
      <c r="HE1613">
        <v>-3629540</v>
      </c>
      <c r="HG1613">
        <v>54972736</v>
      </c>
    </row>
    <row r="1614" spans="1:215" x14ac:dyDescent="0.25">
      <c r="A1614">
        <v>115</v>
      </c>
      <c r="B1614" t="s">
        <v>1291</v>
      </c>
      <c r="C1614">
        <v>2014</v>
      </c>
      <c r="D1614">
        <v>1</v>
      </c>
      <c r="E1614" t="s">
        <v>1291</v>
      </c>
      <c r="F1614">
        <v>1942</v>
      </c>
      <c r="G1614">
        <v>0</v>
      </c>
      <c r="I1614">
        <v>0</v>
      </c>
      <c r="J1614" t="s">
        <v>802</v>
      </c>
      <c r="K1614" t="s">
        <v>803</v>
      </c>
      <c r="L1614" t="s">
        <v>803</v>
      </c>
      <c r="M1614">
        <v>1</v>
      </c>
      <c r="N1614" t="s">
        <v>615</v>
      </c>
      <c r="O1614">
        <v>1</v>
      </c>
      <c r="P1614" t="s">
        <v>616</v>
      </c>
      <c r="Q1614" t="s">
        <v>617</v>
      </c>
      <c r="R1614">
        <v>2</v>
      </c>
      <c r="S1614">
        <v>0</v>
      </c>
      <c r="T1614" s="60">
        <v>41820</v>
      </c>
      <c r="U1614" s="60">
        <v>41820</v>
      </c>
      <c r="BY1614">
        <v>0</v>
      </c>
      <c r="BZ1614">
        <v>0</v>
      </c>
      <c r="CA1614">
        <v>0</v>
      </c>
      <c r="CC1614">
        <v>0.15700001</v>
      </c>
      <c r="CE1614">
        <v>9.4999999000000002E-2</v>
      </c>
      <c r="CG1614">
        <v>0.123</v>
      </c>
      <c r="CJ1614">
        <v>7.3780775000000007E-2</v>
      </c>
      <c r="CS1614">
        <v>0</v>
      </c>
      <c r="CT1614">
        <v>0</v>
      </c>
      <c r="CU1614">
        <v>1</v>
      </c>
      <c r="CV1614">
        <v>0.47300002000000002</v>
      </c>
      <c r="CW1614">
        <v>0.20899999</v>
      </c>
      <c r="CX1614">
        <v>0.26400003</v>
      </c>
      <c r="CY1614">
        <v>0.222</v>
      </c>
      <c r="CZ1614">
        <v>0</v>
      </c>
      <c r="DA1614">
        <v>0</v>
      </c>
      <c r="DB1614">
        <v>0</v>
      </c>
      <c r="DC1614">
        <v>8.9999999999999993E-3</v>
      </c>
      <c r="DD1614">
        <v>0.183</v>
      </c>
      <c r="DE1614">
        <v>0.11300001</v>
      </c>
      <c r="DF1614">
        <v>2017</v>
      </c>
      <c r="DR1614">
        <v>0</v>
      </c>
      <c r="DS1614">
        <v>0</v>
      </c>
      <c r="DT1614">
        <v>0</v>
      </c>
      <c r="DU1614">
        <v>0</v>
      </c>
      <c r="EW1614">
        <v>0</v>
      </c>
      <c r="EX1614">
        <v>0</v>
      </c>
      <c r="FP1614">
        <v>702089</v>
      </c>
      <c r="FQ1614">
        <v>1736913</v>
      </c>
      <c r="FU1614">
        <v>93468</v>
      </c>
      <c r="FW1614">
        <v>2532470</v>
      </c>
      <c r="FX1614">
        <v>7610012</v>
      </c>
      <c r="GB1614">
        <v>1268418</v>
      </c>
      <c r="GL1614">
        <v>-337283</v>
      </c>
      <c r="GM1614">
        <v>20161</v>
      </c>
      <c r="GN1614">
        <v>-2549</v>
      </c>
      <c r="GP1614">
        <v>460</v>
      </c>
      <c r="GQ1614">
        <v>11091689</v>
      </c>
      <c r="GR1614">
        <v>-3711208</v>
      </c>
      <c r="GS1614">
        <v>-3711208</v>
      </c>
      <c r="HA1614">
        <v>-98049</v>
      </c>
      <c r="HB1614">
        <v>-39785</v>
      </c>
      <c r="HD1614">
        <v>-6745</v>
      </c>
      <c r="HE1614">
        <v>-3855787</v>
      </c>
      <c r="HG1614">
        <v>62208640</v>
      </c>
    </row>
    <row r="1615" spans="1:215" x14ac:dyDescent="0.25">
      <c r="A1615">
        <v>117</v>
      </c>
      <c r="B1615" t="s">
        <v>1294</v>
      </c>
      <c r="C1615">
        <v>2001</v>
      </c>
      <c r="D1615">
        <v>1</v>
      </c>
      <c r="E1615" t="s">
        <v>1295</v>
      </c>
      <c r="F1615">
        <v>1977</v>
      </c>
      <c r="G1615">
        <v>0</v>
      </c>
      <c r="I1615">
        <v>0</v>
      </c>
      <c r="J1615" t="s">
        <v>1296</v>
      </c>
      <c r="K1615" t="s">
        <v>1297</v>
      </c>
      <c r="L1615" t="s">
        <v>1297</v>
      </c>
      <c r="M1615">
        <v>3</v>
      </c>
      <c r="N1615" t="s">
        <v>651</v>
      </c>
      <c r="O1615">
        <v>1</v>
      </c>
      <c r="P1615" t="s">
        <v>616</v>
      </c>
      <c r="Q1615" t="s">
        <v>626</v>
      </c>
      <c r="R1615">
        <v>2</v>
      </c>
      <c r="S1615">
        <v>1</v>
      </c>
      <c r="T1615" s="60">
        <v>37072</v>
      </c>
      <c r="U1615" s="60">
        <v>37164</v>
      </c>
      <c r="V1615" s="60">
        <v>37164</v>
      </c>
      <c r="W1615" t="s">
        <v>759</v>
      </c>
      <c r="X1615" t="s">
        <v>1298</v>
      </c>
      <c r="Z1615">
        <v>3.5000000000000003E-2</v>
      </c>
      <c r="AA1615">
        <v>7.9999998000000003E-2</v>
      </c>
      <c r="AB1615">
        <v>4</v>
      </c>
      <c r="AC1615">
        <v>0</v>
      </c>
      <c r="AD1615">
        <v>4</v>
      </c>
      <c r="BP1615" s="60">
        <v>37164</v>
      </c>
      <c r="BQ1615">
        <v>2575600</v>
      </c>
      <c r="BR1615">
        <v>1668000</v>
      </c>
      <c r="BS1615">
        <v>1.5441247</v>
      </c>
      <c r="BT1615">
        <v>-907600</v>
      </c>
      <c r="BV1615">
        <v>831000</v>
      </c>
      <c r="BW1615">
        <v>33800</v>
      </c>
      <c r="BX1615">
        <v>1.55</v>
      </c>
      <c r="BY1615">
        <v>0</v>
      </c>
      <c r="BZ1615">
        <v>0</v>
      </c>
      <c r="CA1615">
        <v>0</v>
      </c>
      <c r="CC1615">
        <v>-5.9599999000000001E-2</v>
      </c>
      <c r="CE1615">
        <v>6.2300000000000001E-2</v>
      </c>
      <c r="CG1615">
        <v>0.1108</v>
      </c>
      <c r="CS1615">
        <v>0</v>
      </c>
      <c r="CT1615">
        <v>0</v>
      </c>
      <c r="CU1615">
        <v>0</v>
      </c>
      <c r="CV1615">
        <v>0.51200002</v>
      </c>
      <c r="CW1615">
        <v>0.37400000999999999</v>
      </c>
      <c r="CX1615">
        <v>0.13800000000000001</v>
      </c>
      <c r="CY1615">
        <v>0.25600001</v>
      </c>
      <c r="CZ1615">
        <v>0</v>
      </c>
      <c r="DA1615">
        <v>0</v>
      </c>
      <c r="DB1615">
        <v>8.5000001000000006E-2</v>
      </c>
      <c r="DC1615">
        <v>1.2999999E-2</v>
      </c>
      <c r="DD1615">
        <v>0</v>
      </c>
      <c r="DE1615">
        <v>0.13400000000000001</v>
      </c>
      <c r="DF1615">
        <v>2003</v>
      </c>
      <c r="DG1615">
        <v>0.10100000000000001</v>
      </c>
      <c r="DH1615">
        <v>5.0500002000000002E-2</v>
      </c>
      <c r="DI1615">
        <v>5.0500002000000002E-2</v>
      </c>
      <c r="DJ1615">
        <v>5.0500002000000002E-2</v>
      </c>
      <c r="DK1615">
        <v>0.10100000000000001</v>
      </c>
      <c r="DR1615">
        <v>0</v>
      </c>
      <c r="DS1615">
        <v>0</v>
      </c>
      <c r="DT1615">
        <v>0</v>
      </c>
      <c r="DU1615">
        <v>0</v>
      </c>
      <c r="DV1615">
        <v>13585</v>
      </c>
      <c r="DW1615">
        <v>831000</v>
      </c>
      <c r="DZ1615">
        <v>61.170409999999997</v>
      </c>
      <c r="EA1615">
        <v>303</v>
      </c>
      <c r="EB1615">
        <v>1051</v>
      </c>
      <c r="EC1615">
        <v>184</v>
      </c>
      <c r="ED1615">
        <v>2000</v>
      </c>
      <c r="EF1615">
        <v>10.869565</v>
      </c>
      <c r="EG1615">
        <v>184</v>
      </c>
      <c r="ES1615">
        <v>0</v>
      </c>
      <c r="EV1615">
        <v>15123</v>
      </c>
      <c r="EW1615">
        <v>1</v>
      </c>
      <c r="EX1615">
        <v>1</v>
      </c>
      <c r="FB1615">
        <v>32000</v>
      </c>
      <c r="FP1615">
        <v>52939.535000000003</v>
      </c>
      <c r="FQ1615">
        <v>31450.436000000002</v>
      </c>
      <c r="FR1615">
        <v>20918.699000000001</v>
      </c>
      <c r="FT1615">
        <v>46.112999000000002</v>
      </c>
      <c r="FW1615">
        <v>105354.78</v>
      </c>
      <c r="FX1615">
        <v>-207748.2</v>
      </c>
      <c r="FZ1615">
        <v>46470.945</v>
      </c>
      <c r="GA1615">
        <v>16949.315999999999</v>
      </c>
      <c r="GB1615">
        <v>63420.266000000003</v>
      </c>
      <c r="GL1615">
        <v>-1757.606</v>
      </c>
      <c r="GM1615">
        <v>5985.48</v>
      </c>
      <c r="GN1615">
        <v>-6164.8681999999999</v>
      </c>
      <c r="GP1615">
        <v>1549.366</v>
      </c>
      <c r="GQ1615">
        <v>-39360.781000000003</v>
      </c>
      <c r="GR1615">
        <v>-1726.5160000000001</v>
      </c>
      <c r="GS1615">
        <v>-1726.5160000000001</v>
      </c>
      <c r="HA1615">
        <v>-8342.8104999999996</v>
      </c>
      <c r="HB1615">
        <v>-1450.4139</v>
      </c>
      <c r="HD1615">
        <v>-164.64798999999999</v>
      </c>
      <c r="HE1615">
        <v>-11684.388999999999</v>
      </c>
      <c r="HG1615">
        <v>2359629</v>
      </c>
    </row>
    <row r="1616" spans="1:215" x14ac:dyDescent="0.25">
      <c r="A1616">
        <v>117</v>
      </c>
      <c r="B1616" t="s">
        <v>1294</v>
      </c>
      <c r="C1616">
        <v>2002</v>
      </c>
      <c r="D1616">
        <v>1</v>
      </c>
      <c r="E1616" t="s">
        <v>1295</v>
      </c>
      <c r="F1616">
        <v>1977</v>
      </c>
      <c r="G1616">
        <v>0</v>
      </c>
      <c r="I1616">
        <v>0</v>
      </c>
      <c r="J1616" t="s">
        <v>1296</v>
      </c>
      <c r="K1616" t="s">
        <v>1297</v>
      </c>
      <c r="L1616" t="s">
        <v>1297</v>
      </c>
      <c r="M1616">
        <v>3</v>
      </c>
      <c r="N1616" t="s">
        <v>651</v>
      </c>
      <c r="O1616">
        <v>1</v>
      </c>
      <c r="P1616" t="s">
        <v>616</v>
      </c>
      <c r="Q1616" t="s">
        <v>626</v>
      </c>
      <c r="R1616">
        <v>2</v>
      </c>
      <c r="S1616">
        <v>1</v>
      </c>
      <c r="T1616" s="60">
        <v>37437</v>
      </c>
      <c r="U1616" s="60">
        <v>37529</v>
      </c>
      <c r="V1616" s="60">
        <v>37529</v>
      </c>
      <c r="W1616" t="s">
        <v>759</v>
      </c>
      <c r="X1616" t="s">
        <v>1299</v>
      </c>
      <c r="Z1616">
        <v>3.5000000000000003E-2</v>
      </c>
      <c r="AA1616">
        <v>7.9999998000000003E-2</v>
      </c>
      <c r="AB1616">
        <v>4</v>
      </c>
      <c r="AC1616">
        <v>0</v>
      </c>
      <c r="AD1616">
        <v>8</v>
      </c>
      <c r="BP1616" s="60">
        <v>37529</v>
      </c>
      <c r="BQ1616">
        <v>2646000</v>
      </c>
      <c r="BR1616">
        <v>1937000</v>
      </c>
      <c r="BS1616">
        <v>1.3660300000000001</v>
      </c>
      <c r="BT1616">
        <v>-709000</v>
      </c>
      <c r="BV1616">
        <v>902000</v>
      </c>
      <c r="BW1616">
        <v>43700</v>
      </c>
      <c r="BX1616">
        <v>0.91000002999999996</v>
      </c>
      <c r="BY1616">
        <v>0</v>
      </c>
      <c r="BZ1616">
        <v>0</v>
      </c>
      <c r="CA1616">
        <v>0</v>
      </c>
      <c r="CC1616">
        <v>-6.4000003E-2</v>
      </c>
      <c r="CE1616">
        <v>1.6999999999999999E-3</v>
      </c>
      <c r="CG1616">
        <v>5.5300001000000001E-2</v>
      </c>
      <c r="CS1616">
        <v>0</v>
      </c>
      <c r="CT1616">
        <v>0</v>
      </c>
      <c r="CU1616">
        <v>0</v>
      </c>
      <c r="CV1616">
        <v>0.48299998</v>
      </c>
      <c r="CW1616">
        <v>0.33300000000000002</v>
      </c>
      <c r="CX1616">
        <v>0.15000000999999999</v>
      </c>
      <c r="CY1616">
        <v>0.28000000000000003</v>
      </c>
      <c r="CZ1616">
        <v>0</v>
      </c>
      <c r="DA1616">
        <v>0</v>
      </c>
      <c r="DB1616">
        <v>9.1999999999999998E-2</v>
      </c>
      <c r="DC1616">
        <v>1.2999999E-2</v>
      </c>
      <c r="DD1616">
        <v>0</v>
      </c>
      <c r="DE1616">
        <v>0.13200000000000001</v>
      </c>
      <c r="DF1616">
        <v>2004</v>
      </c>
      <c r="DG1616">
        <v>0.12819999000000001</v>
      </c>
      <c r="DH1616">
        <v>6.4099997000000006E-2</v>
      </c>
      <c r="DI1616">
        <v>6.4099997000000006E-2</v>
      </c>
      <c r="DJ1616">
        <v>6.4099997000000006E-2</v>
      </c>
      <c r="DK1616">
        <v>0.12819999000000001</v>
      </c>
      <c r="DR1616">
        <v>0</v>
      </c>
      <c r="DS1616">
        <v>0</v>
      </c>
      <c r="DT1616">
        <v>0</v>
      </c>
      <c r="DU1616">
        <v>0</v>
      </c>
      <c r="DV1616">
        <v>14011</v>
      </c>
      <c r="DW1616">
        <v>902000</v>
      </c>
      <c r="DZ1616">
        <v>64.377990999999994</v>
      </c>
      <c r="EA1616">
        <v>376</v>
      </c>
      <c r="EB1616">
        <v>1137</v>
      </c>
      <c r="EC1616">
        <v>244</v>
      </c>
      <c r="ED1616">
        <v>3000</v>
      </c>
      <c r="EF1616">
        <v>12.295082000000001</v>
      </c>
      <c r="EG1616">
        <v>244</v>
      </c>
      <c r="ES1616">
        <v>0</v>
      </c>
      <c r="EV1616">
        <v>15768</v>
      </c>
      <c r="EW1616">
        <v>1</v>
      </c>
      <c r="EX1616">
        <v>1</v>
      </c>
      <c r="FB1616">
        <v>48000</v>
      </c>
      <c r="FP1616">
        <v>39400.887000000002</v>
      </c>
      <c r="FQ1616">
        <v>23996.574000000001</v>
      </c>
      <c r="FR1616">
        <v>15550.761</v>
      </c>
      <c r="FT1616">
        <v>84.948997000000006</v>
      </c>
      <c r="FW1616">
        <v>79033.172000000006</v>
      </c>
      <c r="FX1616">
        <v>-213499.25</v>
      </c>
      <c r="FZ1616">
        <v>41221.745999999999</v>
      </c>
      <c r="GA1616">
        <v>19406.723000000002</v>
      </c>
      <c r="GB1616">
        <v>60628.472999999998</v>
      </c>
      <c r="GL1616">
        <v>-2382.625</v>
      </c>
      <c r="GM1616">
        <v>3029.6430999999998</v>
      </c>
      <c r="GN1616">
        <v>-2835.2179999999998</v>
      </c>
      <c r="GP1616">
        <v>1572.998</v>
      </c>
      <c r="GQ1616">
        <v>-74452.804999999993</v>
      </c>
      <c r="GR1616">
        <v>-2742.7118999999998</v>
      </c>
      <c r="GS1616">
        <v>-2742.7118999999998</v>
      </c>
      <c r="HA1616">
        <v>-9142.8974999999991</v>
      </c>
      <c r="HB1616">
        <v>-1477.2679000000001</v>
      </c>
      <c r="HD1616">
        <v>-109.172</v>
      </c>
      <c r="HE1616">
        <v>-13472.049000000001</v>
      </c>
      <c r="HG1616">
        <v>2271704</v>
      </c>
    </row>
    <row r="1617" spans="1:215" x14ac:dyDescent="0.25">
      <c r="A1617">
        <v>117</v>
      </c>
      <c r="B1617" t="s">
        <v>1294</v>
      </c>
      <c r="C1617">
        <v>2003</v>
      </c>
      <c r="D1617">
        <v>1</v>
      </c>
      <c r="E1617" t="s">
        <v>1295</v>
      </c>
      <c r="F1617">
        <v>1977</v>
      </c>
      <c r="G1617">
        <v>0</v>
      </c>
      <c r="I1617">
        <v>0</v>
      </c>
      <c r="J1617" t="s">
        <v>1296</v>
      </c>
      <c r="K1617" t="s">
        <v>1297</v>
      </c>
      <c r="L1617" t="s">
        <v>1297</v>
      </c>
      <c r="M1617">
        <v>3</v>
      </c>
      <c r="N1617" t="s">
        <v>651</v>
      </c>
      <c r="O1617">
        <v>1</v>
      </c>
      <c r="P1617" t="s">
        <v>616</v>
      </c>
      <c r="Q1617" t="s">
        <v>626</v>
      </c>
      <c r="R1617">
        <v>2</v>
      </c>
      <c r="S1617">
        <v>1</v>
      </c>
      <c r="T1617" s="60">
        <v>37802</v>
      </c>
      <c r="U1617" s="60">
        <v>37894</v>
      </c>
      <c r="V1617" s="60">
        <v>37894</v>
      </c>
      <c r="W1617" t="s">
        <v>759</v>
      </c>
      <c r="X1617" t="s">
        <v>1299</v>
      </c>
      <c r="Z1617">
        <v>3.5000000000000003E-2</v>
      </c>
      <c r="AA1617">
        <v>7.9999998000000003E-2</v>
      </c>
      <c r="AB1617">
        <v>4</v>
      </c>
      <c r="AC1617">
        <v>0</v>
      </c>
      <c r="AD1617">
        <v>8</v>
      </c>
      <c r="BP1617" s="60">
        <v>37894</v>
      </c>
      <c r="BQ1617">
        <v>2740400</v>
      </c>
      <c r="BR1617">
        <v>2194000</v>
      </c>
      <c r="BS1617">
        <v>1.2490429000000001</v>
      </c>
      <c r="BT1617">
        <v>-546400</v>
      </c>
      <c r="BV1617">
        <v>967000</v>
      </c>
      <c r="BW1617">
        <v>56800</v>
      </c>
      <c r="BX1617">
        <v>0.74000001000000004</v>
      </c>
      <c r="BY1617">
        <v>0</v>
      </c>
      <c r="BZ1617">
        <v>0</v>
      </c>
      <c r="CA1617">
        <v>0</v>
      </c>
      <c r="CC1617">
        <v>4.1500002000000001E-2</v>
      </c>
      <c r="CE1617">
        <v>-2.8499997999999999E-2</v>
      </c>
      <c r="CG1617">
        <v>3.1699999999999999E-2</v>
      </c>
      <c r="CS1617">
        <v>0</v>
      </c>
      <c r="CT1617">
        <v>0</v>
      </c>
      <c r="CU1617">
        <v>0</v>
      </c>
      <c r="CV1617">
        <v>0.47699999999999998</v>
      </c>
      <c r="CW1617">
        <v>0.33300000000000002</v>
      </c>
      <c r="CX1617">
        <v>0.14399998999999999</v>
      </c>
      <c r="CY1617">
        <v>0.27300000000000002</v>
      </c>
      <c r="CZ1617">
        <v>0</v>
      </c>
      <c r="DA1617">
        <v>0</v>
      </c>
      <c r="DB1617">
        <v>9.3999997000000002E-2</v>
      </c>
      <c r="DC1617">
        <v>1.2E-2</v>
      </c>
      <c r="DD1617">
        <v>0</v>
      </c>
      <c r="DE1617">
        <v>0.14399998999999999</v>
      </c>
      <c r="DF1617">
        <v>2005</v>
      </c>
      <c r="DG1617">
        <v>0.14399998999999999</v>
      </c>
      <c r="DH1617">
        <v>7.1999996999999996E-2</v>
      </c>
      <c r="DI1617">
        <v>7.1999996999999996E-2</v>
      </c>
      <c r="DJ1617">
        <v>7.1999996999999996E-2</v>
      </c>
      <c r="DK1617">
        <v>0.14399998999999999</v>
      </c>
      <c r="DR1617">
        <v>0</v>
      </c>
      <c r="DS1617">
        <v>0</v>
      </c>
      <c r="DT1617">
        <v>0</v>
      </c>
      <c r="DU1617">
        <v>0</v>
      </c>
      <c r="DV1617">
        <v>14560</v>
      </c>
      <c r="DW1617">
        <v>967000</v>
      </c>
      <c r="DZ1617">
        <v>66.414833000000002</v>
      </c>
      <c r="EA1617">
        <v>439</v>
      </c>
      <c r="EB1617">
        <v>1186</v>
      </c>
      <c r="EC1617">
        <v>316</v>
      </c>
      <c r="ED1617">
        <v>5000</v>
      </c>
      <c r="EF1617">
        <v>15.822784</v>
      </c>
      <c r="EG1617">
        <v>316</v>
      </c>
      <c r="ES1617">
        <v>0</v>
      </c>
      <c r="EV1617">
        <v>16501</v>
      </c>
      <c r="EW1617">
        <v>1</v>
      </c>
      <c r="EX1617">
        <v>1</v>
      </c>
      <c r="FB1617">
        <v>71000</v>
      </c>
      <c r="FP1617">
        <v>41371.858999999997</v>
      </c>
      <c r="FQ1617">
        <v>25582.678</v>
      </c>
      <c r="FR1617">
        <v>16404.592000000001</v>
      </c>
      <c r="FT1617">
        <v>216.24001000000001</v>
      </c>
      <c r="FW1617">
        <v>83575.366999999998</v>
      </c>
      <c r="FX1617">
        <v>43769.641000000003</v>
      </c>
      <c r="FZ1617">
        <v>36280.480000000003</v>
      </c>
      <c r="GA1617">
        <v>20670.120999999999</v>
      </c>
      <c r="GB1617">
        <v>56950.601999999999</v>
      </c>
      <c r="GL1617">
        <v>-2211.4319</v>
      </c>
      <c r="GM1617">
        <v>3154.2649000000001</v>
      </c>
      <c r="GN1617">
        <v>-3036.1320999999998</v>
      </c>
      <c r="GP1617">
        <v>1776.0740000000001</v>
      </c>
      <c r="GQ1617">
        <v>183978.39</v>
      </c>
      <c r="GR1617">
        <v>-4058.4740999999999</v>
      </c>
      <c r="GS1617">
        <v>-4058.4740999999999</v>
      </c>
      <c r="HA1617">
        <v>-5124.3559999999998</v>
      </c>
      <c r="HB1617">
        <v>-1527.799</v>
      </c>
      <c r="HD1617">
        <v>-94.280997999999997</v>
      </c>
      <c r="HE1617">
        <v>-10804.91</v>
      </c>
      <c r="HG1617">
        <v>2444878</v>
      </c>
    </row>
    <row r="1618" spans="1:215" x14ac:dyDescent="0.25">
      <c r="A1618">
        <v>117</v>
      </c>
      <c r="B1618" t="s">
        <v>1294</v>
      </c>
      <c r="C1618">
        <v>2004</v>
      </c>
      <c r="D1618">
        <v>1</v>
      </c>
      <c r="E1618" t="s">
        <v>1295</v>
      </c>
      <c r="F1618">
        <v>1977</v>
      </c>
      <c r="G1618">
        <v>0</v>
      </c>
      <c r="I1618">
        <v>0</v>
      </c>
      <c r="J1618" t="s">
        <v>1296</v>
      </c>
      <c r="K1618" t="s">
        <v>1297</v>
      </c>
      <c r="L1618" t="s">
        <v>1297</v>
      </c>
      <c r="M1618">
        <v>3</v>
      </c>
      <c r="N1618" t="s">
        <v>651</v>
      </c>
      <c r="O1618">
        <v>1</v>
      </c>
      <c r="P1618" t="s">
        <v>616</v>
      </c>
      <c r="Q1618" t="s">
        <v>626</v>
      </c>
      <c r="R1618">
        <v>2</v>
      </c>
      <c r="S1618">
        <v>1</v>
      </c>
      <c r="T1618" s="60">
        <v>38168</v>
      </c>
      <c r="U1618" s="60">
        <v>38260</v>
      </c>
      <c r="V1618" s="60">
        <v>38260</v>
      </c>
      <c r="W1618" t="s">
        <v>759</v>
      </c>
      <c r="X1618" t="s">
        <v>1299</v>
      </c>
      <c r="Z1618">
        <v>3.5000000000000003E-2</v>
      </c>
      <c r="AA1618">
        <v>7.9999998000000003E-2</v>
      </c>
      <c r="AB1618">
        <v>4</v>
      </c>
      <c r="AC1618">
        <v>0</v>
      </c>
      <c r="AD1618">
        <v>8</v>
      </c>
      <c r="BP1618" s="60">
        <v>38260</v>
      </c>
      <c r="BQ1618">
        <v>2947300</v>
      </c>
      <c r="BR1618">
        <v>2521000</v>
      </c>
      <c r="BS1618">
        <v>1.1690996</v>
      </c>
      <c r="BT1618">
        <v>-426300</v>
      </c>
      <c r="BV1618">
        <v>1020000</v>
      </c>
      <c r="BW1618">
        <v>69200</v>
      </c>
      <c r="BX1618">
        <v>0.74000001000000004</v>
      </c>
      <c r="BY1618">
        <v>0</v>
      </c>
      <c r="BZ1618">
        <v>0</v>
      </c>
      <c r="CA1618">
        <v>0</v>
      </c>
      <c r="CC1618">
        <v>0.16059999</v>
      </c>
      <c r="CE1618">
        <v>4.2100000999999998E-2</v>
      </c>
      <c r="CG1618">
        <v>3.9700000999999999E-2</v>
      </c>
      <c r="CS1618">
        <v>0</v>
      </c>
      <c r="CT1618">
        <v>0</v>
      </c>
      <c r="CU1618">
        <v>0</v>
      </c>
      <c r="CV1618">
        <v>0.5</v>
      </c>
      <c r="CW1618">
        <v>0.33200002000000001</v>
      </c>
      <c r="CX1618">
        <v>0.16800000000000001</v>
      </c>
      <c r="CY1618">
        <v>0.25600001</v>
      </c>
      <c r="CZ1618">
        <v>0</v>
      </c>
      <c r="DA1618">
        <v>0</v>
      </c>
      <c r="DB1618">
        <v>9.3999997000000002E-2</v>
      </c>
      <c r="DC1618">
        <v>1.0999999999999999E-2</v>
      </c>
      <c r="DD1618">
        <v>0</v>
      </c>
      <c r="DE1618">
        <v>0.13900000000000001</v>
      </c>
      <c r="DF1618">
        <v>2006</v>
      </c>
      <c r="DG1618">
        <v>0.152</v>
      </c>
      <c r="DH1618">
        <v>7.5999997999999999E-2</v>
      </c>
      <c r="DI1618">
        <v>7.5999997999999999E-2</v>
      </c>
      <c r="DJ1618">
        <v>7.5999997999999999E-2</v>
      </c>
      <c r="DK1618">
        <v>0.152</v>
      </c>
      <c r="DR1618">
        <v>0</v>
      </c>
      <c r="DS1618">
        <v>0</v>
      </c>
      <c r="DT1618">
        <v>0</v>
      </c>
      <c r="DU1618">
        <v>0</v>
      </c>
      <c r="DV1618">
        <v>14754</v>
      </c>
      <c r="DW1618">
        <v>1020000</v>
      </c>
      <c r="DZ1618">
        <v>69.133797000000001</v>
      </c>
      <c r="EA1618">
        <v>521</v>
      </c>
      <c r="EB1618">
        <v>1233</v>
      </c>
      <c r="EC1618">
        <v>432</v>
      </c>
      <c r="ED1618">
        <v>8000</v>
      </c>
      <c r="EF1618">
        <v>18.518518</v>
      </c>
      <c r="EG1618">
        <v>432</v>
      </c>
      <c r="ES1618">
        <v>0</v>
      </c>
      <c r="EV1618">
        <v>16940</v>
      </c>
      <c r="EW1618">
        <v>1</v>
      </c>
      <c r="EX1618">
        <v>1</v>
      </c>
      <c r="FB1618">
        <v>109000</v>
      </c>
      <c r="FP1618">
        <v>50698</v>
      </c>
      <c r="FQ1618">
        <v>30773</v>
      </c>
      <c r="FR1618">
        <v>20193</v>
      </c>
      <c r="FT1618">
        <v>625</v>
      </c>
      <c r="FW1618">
        <v>102289</v>
      </c>
      <c r="FX1618">
        <v>330557</v>
      </c>
      <c r="FZ1618">
        <v>34306</v>
      </c>
      <c r="GA1618">
        <v>28836</v>
      </c>
      <c r="GB1618">
        <v>63142</v>
      </c>
      <c r="GL1618">
        <v>-1827</v>
      </c>
      <c r="GM1618">
        <v>2149</v>
      </c>
      <c r="GN1618">
        <v>-2110</v>
      </c>
      <c r="GP1618">
        <v>1746</v>
      </c>
      <c r="GQ1618">
        <v>495946</v>
      </c>
      <c r="GR1618">
        <v>-6043</v>
      </c>
      <c r="GS1618">
        <v>-6043</v>
      </c>
      <c r="HA1618">
        <v>-5720</v>
      </c>
      <c r="HB1618">
        <v>-1490</v>
      </c>
      <c r="HE1618">
        <v>-13253</v>
      </c>
      <c r="HG1618">
        <v>2927571</v>
      </c>
    </row>
    <row r="1619" spans="1:215" x14ac:dyDescent="0.25">
      <c r="A1619">
        <v>117</v>
      </c>
      <c r="B1619" t="s">
        <v>1294</v>
      </c>
      <c r="C1619">
        <v>2005</v>
      </c>
      <c r="D1619">
        <v>1</v>
      </c>
      <c r="E1619" t="s">
        <v>1295</v>
      </c>
      <c r="F1619">
        <v>1977</v>
      </c>
      <c r="G1619">
        <v>0</v>
      </c>
      <c r="I1619">
        <v>0</v>
      </c>
      <c r="J1619" t="s">
        <v>1296</v>
      </c>
      <c r="K1619" t="s">
        <v>1297</v>
      </c>
      <c r="L1619" t="s">
        <v>1297</v>
      </c>
      <c r="M1619">
        <v>3</v>
      </c>
      <c r="N1619" t="s">
        <v>651</v>
      </c>
      <c r="O1619">
        <v>1</v>
      </c>
      <c r="P1619" t="s">
        <v>616</v>
      </c>
      <c r="Q1619" t="s">
        <v>626</v>
      </c>
      <c r="R1619">
        <v>2</v>
      </c>
      <c r="S1619">
        <v>1</v>
      </c>
      <c r="T1619" s="60">
        <v>38533</v>
      </c>
      <c r="U1619" s="60">
        <v>38625</v>
      </c>
      <c r="V1619" s="60">
        <v>38625</v>
      </c>
      <c r="W1619" t="s">
        <v>759</v>
      </c>
      <c r="X1619" t="s">
        <v>1299</v>
      </c>
      <c r="Z1619">
        <v>3.5000000000000003E-2</v>
      </c>
      <c r="AA1619">
        <v>7.9999998000000003E-2</v>
      </c>
      <c r="AB1619">
        <v>4</v>
      </c>
      <c r="AC1619">
        <v>0</v>
      </c>
      <c r="AD1619">
        <v>8</v>
      </c>
      <c r="BP1619" s="60">
        <v>38625</v>
      </c>
      <c r="BQ1619">
        <v>3329100</v>
      </c>
      <c r="BR1619">
        <v>2932000</v>
      </c>
      <c r="BS1619">
        <v>1.1354365</v>
      </c>
      <c r="BT1619">
        <v>-397100</v>
      </c>
      <c r="BV1619">
        <v>1092000</v>
      </c>
      <c r="BW1619">
        <v>80800</v>
      </c>
      <c r="BX1619">
        <v>0.67000002000000003</v>
      </c>
      <c r="BY1619">
        <v>0</v>
      </c>
      <c r="BZ1619">
        <v>0</v>
      </c>
      <c r="CA1619">
        <v>0</v>
      </c>
      <c r="CC1619">
        <v>0.13340001000000001</v>
      </c>
      <c r="CE1619">
        <v>0.1071</v>
      </c>
      <c r="CG1619">
        <v>3.6299999999999999E-2</v>
      </c>
      <c r="CS1619">
        <v>0</v>
      </c>
      <c r="CT1619">
        <v>0</v>
      </c>
      <c r="CU1619">
        <v>0</v>
      </c>
      <c r="CV1619">
        <v>0.49170002000000002</v>
      </c>
      <c r="CW1619">
        <v>0.32830003000000002</v>
      </c>
      <c r="CX1619">
        <v>0.16339998999999999</v>
      </c>
      <c r="CY1619">
        <v>0.25950000000000001</v>
      </c>
      <c r="CZ1619">
        <v>0</v>
      </c>
      <c r="DA1619">
        <v>0</v>
      </c>
      <c r="DB1619">
        <v>9.3100004E-2</v>
      </c>
      <c r="DC1619">
        <v>1.01E-2</v>
      </c>
      <c r="DD1619">
        <v>0</v>
      </c>
      <c r="DE1619">
        <v>0.14560001</v>
      </c>
      <c r="DF1619">
        <v>2007</v>
      </c>
      <c r="DG1619">
        <v>0.16200000000000001</v>
      </c>
      <c r="DH1619">
        <v>8.1000000000000003E-2</v>
      </c>
      <c r="DI1619">
        <v>8.1000000000000003E-2</v>
      </c>
      <c r="DJ1619">
        <v>8.1000000000000003E-2</v>
      </c>
      <c r="DK1619">
        <v>0.16200000000000001</v>
      </c>
      <c r="DR1619">
        <v>0</v>
      </c>
      <c r="DS1619">
        <v>0</v>
      </c>
      <c r="DT1619">
        <v>0</v>
      </c>
      <c r="DU1619">
        <v>0</v>
      </c>
      <c r="DV1619">
        <v>15168</v>
      </c>
      <c r="DW1619">
        <v>1092000</v>
      </c>
      <c r="DZ1619">
        <v>71.993668</v>
      </c>
      <c r="EA1619">
        <v>570</v>
      </c>
      <c r="EB1619">
        <v>1285</v>
      </c>
      <c r="EC1619">
        <v>574</v>
      </c>
      <c r="ED1619">
        <v>11000</v>
      </c>
      <c r="EF1619">
        <v>19.163762999999999</v>
      </c>
      <c r="EG1619">
        <v>574</v>
      </c>
      <c r="ES1619">
        <v>0</v>
      </c>
      <c r="EV1619">
        <v>17597</v>
      </c>
      <c r="EW1619">
        <v>1</v>
      </c>
      <c r="EX1619">
        <v>1</v>
      </c>
      <c r="FB1619">
        <v>164000</v>
      </c>
      <c r="FP1619">
        <v>53913</v>
      </c>
      <c r="FQ1619">
        <v>32780</v>
      </c>
      <c r="FR1619">
        <v>21266</v>
      </c>
      <c r="FT1619">
        <v>645</v>
      </c>
      <c r="FW1619">
        <v>108604</v>
      </c>
      <c r="FX1619">
        <v>318620</v>
      </c>
      <c r="FZ1619">
        <v>37415</v>
      </c>
      <c r="GA1619">
        <v>38851</v>
      </c>
      <c r="GB1619">
        <v>76266</v>
      </c>
      <c r="GL1619">
        <v>-1860</v>
      </c>
      <c r="GM1619">
        <v>6588</v>
      </c>
      <c r="GN1619">
        <v>-6485</v>
      </c>
      <c r="GP1619">
        <v>1812</v>
      </c>
      <c r="GQ1619">
        <v>503545</v>
      </c>
      <c r="GR1619">
        <v>-8978</v>
      </c>
      <c r="GS1619">
        <v>-8978</v>
      </c>
      <c r="HA1619">
        <v>-7765</v>
      </c>
      <c r="HB1619">
        <v>-1659</v>
      </c>
      <c r="HD1619">
        <v>-331</v>
      </c>
      <c r="HE1619">
        <v>-18733</v>
      </c>
      <c r="HG1619">
        <v>3412383</v>
      </c>
    </row>
    <row r="1620" spans="1:215" x14ac:dyDescent="0.25">
      <c r="A1620">
        <v>117</v>
      </c>
      <c r="B1620" t="s">
        <v>1294</v>
      </c>
      <c r="C1620">
        <v>2006</v>
      </c>
      <c r="D1620">
        <v>1</v>
      </c>
      <c r="E1620" t="s">
        <v>1295</v>
      </c>
      <c r="F1620">
        <v>1977</v>
      </c>
      <c r="G1620">
        <v>0</v>
      </c>
      <c r="I1620">
        <v>0</v>
      </c>
      <c r="J1620" t="s">
        <v>1296</v>
      </c>
      <c r="K1620" t="s">
        <v>1297</v>
      </c>
      <c r="L1620" t="s">
        <v>1297</v>
      </c>
      <c r="M1620">
        <v>3</v>
      </c>
      <c r="N1620" t="s">
        <v>651</v>
      </c>
      <c r="O1620">
        <v>1</v>
      </c>
      <c r="P1620" t="s">
        <v>616</v>
      </c>
      <c r="Q1620" t="s">
        <v>626</v>
      </c>
      <c r="R1620">
        <v>2</v>
      </c>
      <c r="S1620">
        <v>1</v>
      </c>
      <c r="T1620" s="60">
        <v>38898</v>
      </c>
      <c r="U1620" s="60">
        <v>38990</v>
      </c>
      <c r="V1620" s="60">
        <v>38990</v>
      </c>
      <c r="W1620" t="s">
        <v>759</v>
      </c>
      <c r="X1620" t="s">
        <v>1299</v>
      </c>
      <c r="Z1620">
        <v>3.5000000000000003E-2</v>
      </c>
      <c r="AA1620">
        <v>7.9999998000000003E-2</v>
      </c>
      <c r="AB1620">
        <v>4</v>
      </c>
      <c r="AC1620">
        <v>0</v>
      </c>
      <c r="AD1620">
        <v>8</v>
      </c>
      <c r="BP1620" s="60">
        <v>38990</v>
      </c>
      <c r="BQ1620">
        <v>3843800</v>
      </c>
      <c r="BR1620">
        <v>3323000</v>
      </c>
      <c r="BS1620">
        <v>1.1567259000000001</v>
      </c>
      <c r="BT1620">
        <v>-520800</v>
      </c>
      <c r="BV1620">
        <v>1172000</v>
      </c>
      <c r="BW1620">
        <v>101300</v>
      </c>
      <c r="BX1620">
        <v>0.79000002000000003</v>
      </c>
      <c r="BY1620">
        <v>0</v>
      </c>
      <c r="BZ1620">
        <v>0</v>
      </c>
      <c r="CA1620">
        <v>0</v>
      </c>
      <c r="CC1620">
        <v>0.16690000999999999</v>
      </c>
      <c r="CE1620">
        <v>0.1547</v>
      </c>
      <c r="CG1620">
        <v>8.5100002999999994E-2</v>
      </c>
      <c r="CS1620">
        <v>0</v>
      </c>
      <c r="CT1620">
        <v>0</v>
      </c>
      <c r="CU1620">
        <v>0</v>
      </c>
      <c r="CV1620">
        <v>0.47749998999999999</v>
      </c>
      <c r="CW1620">
        <v>0.24260001</v>
      </c>
      <c r="CX1620">
        <v>0.2349</v>
      </c>
      <c r="CY1620">
        <v>0.24059999000000001</v>
      </c>
      <c r="CZ1620">
        <v>0</v>
      </c>
      <c r="DA1620">
        <v>0</v>
      </c>
      <c r="DB1620">
        <v>0.105</v>
      </c>
      <c r="DC1620">
        <v>8.9999999999999993E-3</v>
      </c>
      <c r="DD1620">
        <v>0.16790000999999999</v>
      </c>
      <c r="DE1620">
        <v>0</v>
      </c>
      <c r="DF1620">
        <v>2008</v>
      </c>
      <c r="DG1620">
        <v>0.1547</v>
      </c>
      <c r="DH1620">
        <v>7.6999999999999999E-2</v>
      </c>
      <c r="DI1620">
        <v>7.7699997000000007E-2</v>
      </c>
      <c r="DJ1620">
        <v>7.7699997000000007E-2</v>
      </c>
      <c r="DK1620">
        <v>0.1547</v>
      </c>
      <c r="DR1620">
        <v>0</v>
      </c>
      <c r="DS1620">
        <v>0</v>
      </c>
      <c r="DT1620">
        <v>0</v>
      </c>
      <c r="DU1620">
        <v>0</v>
      </c>
      <c r="DV1620">
        <v>15718</v>
      </c>
      <c r="DW1620">
        <v>1172000</v>
      </c>
      <c r="DZ1620">
        <v>74.564194000000001</v>
      </c>
      <c r="EA1620">
        <v>597</v>
      </c>
      <c r="EB1620">
        <v>1362</v>
      </c>
      <c r="EC1620">
        <v>779</v>
      </c>
      <c r="ED1620">
        <v>17000</v>
      </c>
      <c r="EF1620">
        <v>21.822849000000001</v>
      </c>
      <c r="EG1620">
        <v>779</v>
      </c>
      <c r="ES1620">
        <v>0</v>
      </c>
      <c r="EV1620">
        <v>18456</v>
      </c>
      <c r="EW1620">
        <v>1</v>
      </c>
      <c r="EX1620">
        <v>1</v>
      </c>
      <c r="FB1620">
        <v>254000</v>
      </c>
      <c r="FP1620">
        <v>79780</v>
      </c>
      <c r="FQ1620">
        <v>48472</v>
      </c>
      <c r="FR1620">
        <v>31666</v>
      </c>
      <c r="FT1620">
        <v>2304</v>
      </c>
      <c r="FW1620">
        <v>162222</v>
      </c>
      <c r="FX1620">
        <v>469212</v>
      </c>
      <c r="FZ1620">
        <v>46145</v>
      </c>
      <c r="GA1620">
        <v>63163</v>
      </c>
      <c r="GB1620">
        <v>109308</v>
      </c>
      <c r="GL1620">
        <v>-3382</v>
      </c>
      <c r="GM1620">
        <v>16911</v>
      </c>
      <c r="GN1620">
        <v>-15910</v>
      </c>
      <c r="GP1620">
        <v>1970</v>
      </c>
      <c r="GQ1620">
        <v>740331</v>
      </c>
      <c r="GR1620">
        <v>-14433</v>
      </c>
      <c r="GS1620">
        <v>-14433</v>
      </c>
      <c r="HA1620">
        <v>-7115</v>
      </c>
      <c r="HB1620">
        <v>-1842</v>
      </c>
      <c r="HD1620">
        <v>-250</v>
      </c>
      <c r="HE1620">
        <v>-23640</v>
      </c>
      <c r="HG1620">
        <v>4129074</v>
      </c>
    </row>
    <row r="1621" spans="1:215" x14ac:dyDescent="0.25">
      <c r="A1621">
        <v>117</v>
      </c>
      <c r="B1621" t="s">
        <v>1294</v>
      </c>
      <c r="C1621">
        <v>2007</v>
      </c>
      <c r="D1621">
        <v>1</v>
      </c>
      <c r="E1621" t="s">
        <v>1295</v>
      </c>
      <c r="F1621">
        <v>1977</v>
      </c>
      <c r="G1621">
        <v>0</v>
      </c>
      <c r="I1621">
        <v>0</v>
      </c>
      <c r="J1621" t="s">
        <v>1296</v>
      </c>
      <c r="K1621" t="s">
        <v>1297</v>
      </c>
      <c r="L1621" t="s">
        <v>1297</v>
      </c>
      <c r="M1621">
        <v>3</v>
      </c>
      <c r="N1621" t="s">
        <v>651</v>
      </c>
      <c r="O1621">
        <v>1</v>
      </c>
      <c r="P1621" t="s">
        <v>616</v>
      </c>
      <c r="Q1621" t="s">
        <v>626</v>
      </c>
      <c r="R1621">
        <v>2</v>
      </c>
      <c r="S1621">
        <v>1</v>
      </c>
      <c r="T1621" s="60">
        <v>39263</v>
      </c>
      <c r="U1621" s="60">
        <v>39263</v>
      </c>
      <c r="V1621" s="60">
        <v>39263</v>
      </c>
      <c r="W1621" t="s">
        <v>759</v>
      </c>
      <c r="X1621" t="s">
        <v>1299</v>
      </c>
      <c r="Z1621">
        <v>3.5000000000000003E-2</v>
      </c>
      <c r="AA1621">
        <v>7.9999998000000003E-2</v>
      </c>
      <c r="AB1621">
        <v>4</v>
      </c>
      <c r="AC1621">
        <v>0</v>
      </c>
      <c r="AD1621">
        <v>8</v>
      </c>
      <c r="BP1621" s="60">
        <v>39263</v>
      </c>
      <c r="BQ1621">
        <v>4360000</v>
      </c>
      <c r="BR1621">
        <v>3386000</v>
      </c>
      <c r="BS1621">
        <v>1.288</v>
      </c>
      <c r="BT1621">
        <v>-974000</v>
      </c>
      <c r="BV1621">
        <v>1234000</v>
      </c>
      <c r="BW1621">
        <v>94900</v>
      </c>
      <c r="BX1621">
        <v>1.01</v>
      </c>
      <c r="BY1621">
        <v>0</v>
      </c>
      <c r="BZ1621">
        <v>0</v>
      </c>
      <c r="CA1621">
        <v>0</v>
      </c>
      <c r="CC1621">
        <v>0.21329999999999999</v>
      </c>
      <c r="CE1621">
        <v>0.16969999999999999</v>
      </c>
      <c r="CG1621">
        <v>0.1399</v>
      </c>
      <c r="CS1621">
        <v>0</v>
      </c>
      <c r="CT1621">
        <v>0</v>
      </c>
      <c r="CU1621">
        <v>0</v>
      </c>
      <c r="CV1621">
        <v>0.47080000999999999</v>
      </c>
      <c r="CW1621">
        <v>0.23270001000000001</v>
      </c>
      <c r="CX1621">
        <v>0.23809999000000001</v>
      </c>
      <c r="CY1621">
        <v>0.23450001000000001</v>
      </c>
      <c r="CZ1621">
        <v>0</v>
      </c>
      <c r="DA1621">
        <v>0</v>
      </c>
      <c r="DB1621">
        <v>0.11020000000000001</v>
      </c>
      <c r="DC1621">
        <v>8.0000000000000004E-4</v>
      </c>
      <c r="DD1621">
        <v>0.1837</v>
      </c>
      <c r="DE1621">
        <v>0</v>
      </c>
      <c r="DF1621">
        <v>2009</v>
      </c>
      <c r="DG1621">
        <v>0.152</v>
      </c>
      <c r="DH1621">
        <v>7.5999997999999999E-2</v>
      </c>
      <c r="DI1621">
        <v>7.5999997999999999E-2</v>
      </c>
      <c r="DJ1621">
        <v>7.5999997999999999E-2</v>
      </c>
      <c r="DK1621">
        <v>0.152</v>
      </c>
      <c r="DR1621">
        <v>0</v>
      </c>
      <c r="DS1621">
        <v>0</v>
      </c>
      <c r="DT1621">
        <v>0</v>
      </c>
      <c r="DU1621">
        <v>0</v>
      </c>
      <c r="DV1621">
        <v>16099</v>
      </c>
      <c r="DW1621">
        <v>1234000</v>
      </c>
      <c r="DZ1621">
        <v>76.650726000000006</v>
      </c>
      <c r="EA1621">
        <v>629</v>
      </c>
      <c r="EB1621">
        <v>1433</v>
      </c>
      <c r="EC1621">
        <v>924</v>
      </c>
      <c r="ED1621">
        <v>22000</v>
      </c>
      <c r="EF1621">
        <v>23.809525000000001</v>
      </c>
      <c r="EG1621">
        <v>924</v>
      </c>
      <c r="ES1621">
        <v>0</v>
      </c>
      <c r="EV1621">
        <v>19085</v>
      </c>
      <c r="EW1621">
        <v>1</v>
      </c>
      <c r="EX1621">
        <v>1</v>
      </c>
      <c r="FB1621">
        <v>328000</v>
      </c>
      <c r="FI1621">
        <v>5185000</v>
      </c>
      <c r="FP1621">
        <v>95552</v>
      </c>
      <c r="FQ1621">
        <v>58191</v>
      </c>
      <c r="FR1621">
        <v>37928</v>
      </c>
      <c r="FT1621">
        <v>1835</v>
      </c>
      <c r="FW1621">
        <v>193506</v>
      </c>
      <c r="FX1621">
        <v>723727</v>
      </c>
      <c r="FZ1621">
        <v>71897</v>
      </c>
      <c r="GA1621">
        <v>99270</v>
      </c>
      <c r="GB1621">
        <v>171167</v>
      </c>
      <c r="GL1621">
        <v>-3675</v>
      </c>
      <c r="GM1621">
        <v>26366</v>
      </c>
      <c r="GN1621">
        <v>-25105</v>
      </c>
      <c r="GP1621">
        <v>2070</v>
      </c>
      <c r="GQ1621">
        <v>1088056</v>
      </c>
      <c r="GR1621">
        <v>-20813</v>
      </c>
      <c r="GS1621">
        <v>-20813</v>
      </c>
      <c r="HA1621">
        <v>-7995</v>
      </c>
      <c r="HB1621">
        <v>-2073</v>
      </c>
      <c r="HD1621">
        <v>-32</v>
      </c>
      <c r="HE1621">
        <v>-30913</v>
      </c>
      <c r="HG1621">
        <v>5186217</v>
      </c>
    </row>
    <row r="1622" spans="1:215" x14ac:dyDescent="0.25">
      <c r="A1622">
        <v>117</v>
      </c>
      <c r="B1622" t="s">
        <v>1294</v>
      </c>
      <c r="C1622">
        <v>2008</v>
      </c>
      <c r="D1622">
        <v>1</v>
      </c>
      <c r="E1622" t="s">
        <v>1295</v>
      </c>
      <c r="F1622">
        <v>1977</v>
      </c>
      <c r="G1622">
        <v>0</v>
      </c>
      <c r="I1622">
        <v>0</v>
      </c>
      <c r="J1622" t="s">
        <v>1296</v>
      </c>
      <c r="K1622" t="s">
        <v>1297</v>
      </c>
      <c r="L1622" t="s">
        <v>1297</v>
      </c>
      <c r="M1622">
        <v>3</v>
      </c>
      <c r="N1622" t="s">
        <v>651</v>
      </c>
      <c r="O1622">
        <v>1</v>
      </c>
      <c r="P1622" t="s">
        <v>616</v>
      </c>
      <c r="Q1622" t="s">
        <v>626</v>
      </c>
      <c r="R1622">
        <v>2</v>
      </c>
      <c r="S1622">
        <v>1</v>
      </c>
      <c r="T1622" s="60">
        <v>39629</v>
      </c>
      <c r="U1622" s="60">
        <v>39629</v>
      </c>
      <c r="V1622" s="60">
        <v>39629</v>
      </c>
      <c r="W1622" t="s">
        <v>759</v>
      </c>
      <c r="X1622" t="s">
        <v>1299</v>
      </c>
      <c r="Z1622">
        <v>3.5000000000000003E-2</v>
      </c>
      <c r="AA1622">
        <v>7.9999998000000003E-2</v>
      </c>
      <c r="AB1622">
        <v>4</v>
      </c>
      <c r="AC1622">
        <v>0</v>
      </c>
      <c r="AD1622">
        <v>8</v>
      </c>
      <c r="BP1622" s="60">
        <v>39629</v>
      </c>
      <c r="BQ1622">
        <v>5053000</v>
      </c>
      <c r="BR1622">
        <v>3786000</v>
      </c>
      <c r="BS1622">
        <v>1.3340000000000001</v>
      </c>
      <c r="BT1622">
        <v>-1266000</v>
      </c>
      <c r="BV1622">
        <v>1345000</v>
      </c>
      <c r="BW1622">
        <v>102100</v>
      </c>
      <c r="BX1622">
        <v>1.17</v>
      </c>
      <c r="BY1622">
        <v>0</v>
      </c>
      <c r="BZ1622">
        <v>0</v>
      </c>
      <c r="CA1622">
        <v>0</v>
      </c>
      <c r="CC1622">
        <v>-1.24E-2</v>
      </c>
      <c r="CE1622">
        <v>0.1182</v>
      </c>
      <c r="CG1622">
        <v>0.1303</v>
      </c>
      <c r="CS1622">
        <v>0</v>
      </c>
      <c r="CT1622">
        <v>0</v>
      </c>
      <c r="CU1622">
        <v>0</v>
      </c>
      <c r="CV1622">
        <v>0.38669997</v>
      </c>
      <c r="CW1622">
        <v>0</v>
      </c>
      <c r="CX1622">
        <v>0</v>
      </c>
      <c r="CY1622">
        <v>0.23360001</v>
      </c>
      <c r="CZ1622">
        <v>0</v>
      </c>
      <c r="DA1622">
        <v>0</v>
      </c>
      <c r="DB1622">
        <v>0.13969999999999999</v>
      </c>
      <c r="DC1622">
        <v>1E-3</v>
      </c>
      <c r="DD1622">
        <v>0.23890001</v>
      </c>
      <c r="DE1622">
        <v>0</v>
      </c>
      <c r="DF1622">
        <v>2010</v>
      </c>
      <c r="DG1622">
        <v>0.14460000000000001</v>
      </c>
      <c r="DH1622">
        <v>7.2300002000000002E-2</v>
      </c>
      <c r="DI1622">
        <v>7.2300002000000002E-2</v>
      </c>
      <c r="DJ1622">
        <v>7.2300002000000002E-2</v>
      </c>
      <c r="DK1622">
        <v>0.14460000000000001</v>
      </c>
      <c r="DR1622">
        <v>0</v>
      </c>
      <c r="DS1622">
        <v>0</v>
      </c>
      <c r="DT1622">
        <v>0</v>
      </c>
      <c r="DU1622">
        <v>0</v>
      </c>
      <c r="DV1622">
        <v>16626</v>
      </c>
      <c r="DW1622">
        <v>1345000</v>
      </c>
      <c r="DZ1622">
        <v>80.897391999999996</v>
      </c>
      <c r="EA1622">
        <v>649</v>
      </c>
      <c r="EB1622">
        <v>1531</v>
      </c>
      <c r="EC1622">
        <v>1134</v>
      </c>
      <c r="ED1622">
        <v>29000</v>
      </c>
      <c r="EF1622">
        <v>25.573193</v>
      </c>
      <c r="EG1622">
        <v>1134</v>
      </c>
      <c r="ES1622">
        <v>0</v>
      </c>
      <c r="EV1622">
        <v>19940</v>
      </c>
      <c r="EW1622">
        <v>1</v>
      </c>
      <c r="EX1622">
        <v>1</v>
      </c>
      <c r="FB1622">
        <v>437000</v>
      </c>
      <c r="FI1622">
        <v>5315000</v>
      </c>
      <c r="FP1622">
        <v>115567</v>
      </c>
      <c r="FQ1622">
        <v>73364</v>
      </c>
      <c r="FR1622">
        <v>45926</v>
      </c>
      <c r="FT1622">
        <v>873</v>
      </c>
      <c r="FW1622">
        <v>235730</v>
      </c>
      <c r="FX1622">
        <v>-215477</v>
      </c>
      <c r="FZ1622">
        <v>49837</v>
      </c>
      <c r="GA1622">
        <v>99245</v>
      </c>
      <c r="GB1622">
        <v>149082</v>
      </c>
      <c r="GL1622">
        <v>-6770</v>
      </c>
      <c r="GM1622">
        <v>16753</v>
      </c>
      <c r="GN1622">
        <v>-13845</v>
      </c>
      <c r="GP1622">
        <v>2231</v>
      </c>
      <c r="GQ1622">
        <v>167704</v>
      </c>
      <c r="GR1622">
        <v>-27505</v>
      </c>
      <c r="GS1622">
        <v>-27505</v>
      </c>
      <c r="HA1622">
        <v>-7639</v>
      </c>
      <c r="HB1622">
        <v>-2298</v>
      </c>
      <c r="HD1622">
        <v>-49</v>
      </c>
      <c r="HE1622">
        <v>-37491</v>
      </c>
      <c r="HG1622">
        <v>5316430</v>
      </c>
    </row>
    <row r="1623" spans="1:215" x14ac:dyDescent="0.25">
      <c r="A1623">
        <v>117</v>
      </c>
      <c r="B1623" t="s">
        <v>1294</v>
      </c>
      <c r="C1623">
        <v>2009</v>
      </c>
      <c r="D1623">
        <v>1</v>
      </c>
      <c r="E1623" t="s">
        <v>1295</v>
      </c>
      <c r="F1623">
        <v>1977</v>
      </c>
      <c r="G1623">
        <v>0</v>
      </c>
      <c r="I1623">
        <v>0</v>
      </c>
      <c r="J1623" t="s">
        <v>1296</v>
      </c>
      <c r="K1623" t="s">
        <v>1297</v>
      </c>
      <c r="L1623" t="s">
        <v>1297</v>
      </c>
      <c r="M1623">
        <v>3</v>
      </c>
      <c r="N1623" t="s">
        <v>651</v>
      </c>
      <c r="O1623">
        <v>1</v>
      </c>
      <c r="P1623" t="s">
        <v>616</v>
      </c>
      <c r="Q1623" t="s">
        <v>626</v>
      </c>
      <c r="R1623">
        <v>2</v>
      </c>
      <c r="S1623">
        <v>1</v>
      </c>
      <c r="T1623" s="60">
        <v>39994</v>
      </c>
      <c r="U1623" s="60">
        <v>39994</v>
      </c>
      <c r="V1623" s="60">
        <v>39994</v>
      </c>
      <c r="W1623" t="s">
        <v>759</v>
      </c>
      <c r="X1623" t="s">
        <v>1299</v>
      </c>
      <c r="Z1623">
        <v>3.5000000000000003E-2</v>
      </c>
      <c r="AA1623">
        <v>7.9999998000000003E-2</v>
      </c>
      <c r="AB1623">
        <v>4</v>
      </c>
      <c r="AC1623">
        <v>0</v>
      </c>
      <c r="AD1623">
        <v>8</v>
      </c>
      <c r="BP1623" s="60">
        <v>39994</v>
      </c>
      <c r="BQ1623">
        <v>5564000</v>
      </c>
      <c r="BR1623">
        <v>4349000</v>
      </c>
      <c r="BS1623">
        <v>1.2789999999999999</v>
      </c>
      <c r="BT1623">
        <v>-1215000</v>
      </c>
      <c r="BV1623">
        <v>1443000</v>
      </c>
      <c r="BW1623">
        <v>105300</v>
      </c>
      <c r="BX1623">
        <v>1.22</v>
      </c>
      <c r="BY1623">
        <v>0</v>
      </c>
      <c r="BZ1623">
        <v>0</v>
      </c>
      <c r="CA1623">
        <v>0</v>
      </c>
      <c r="CC1623">
        <v>-0.22840000999999999</v>
      </c>
      <c r="CE1623">
        <v>-2.5799999000000001E-2</v>
      </c>
      <c r="CG1623">
        <v>4.0500000000000001E-2</v>
      </c>
      <c r="CS1623">
        <v>0</v>
      </c>
      <c r="CT1623">
        <v>0</v>
      </c>
      <c r="CU1623">
        <v>0</v>
      </c>
      <c r="CV1623">
        <v>0.36009996999999999</v>
      </c>
      <c r="CW1623">
        <v>0</v>
      </c>
      <c r="CX1623">
        <v>0</v>
      </c>
      <c r="CY1623">
        <v>0.23150000000000001</v>
      </c>
      <c r="CZ1623">
        <v>0</v>
      </c>
      <c r="DA1623">
        <v>0</v>
      </c>
      <c r="DB1623">
        <v>0.17530000000000001</v>
      </c>
      <c r="DC1623">
        <v>1.6000000000000001E-3</v>
      </c>
      <c r="DD1623">
        <v>0.23139999999999999</v>
      </c>
      <c r="DE1623">
        <v>0</v>
      </c>
      <c r="DF1623">
        <v>2011</v>
      </c>
      <c r="DG1623">
        <v>0.14799999999999999</v>
      </c>
      <c r="DH1623">
        <v>7.4000000999999996E-2</v>
      </c>
      <c r="DI1623">
        <v>7.4000000999999996E-2</v>
      </c>
      <c r="DJ1623">
        <v>7.4000000999999996E-2</v>
      </c>
      <c r="DK1623">
        <v>0.14799999999999999</v>
      </c>
      <c r="DR1623">
        <v>0</v>
      </c>
      <c r="DS1623">
        <v>0</v>
      </c>
      <c r="DT1623">
        <v>0</v>
      </c>
      <c r="DU1623">
        <v>0</v>
      </c>
      <c r="DV1623">
        <v>16951</v>
      </c>
      <c r="DW1623">
        <v>1443000</v>
      </c>
      <c r="DZ1623">
        <v>85.127724000000001</v>
      </c>
      <c r="EA1623">
        <v>672</v>
      </c>
      <c r="EB1623">
        <v>1663</v>
      </c>
      <c r="EC1623">
        <v>1367</v>
      </c>
      <c r="ED1623">
        <v>38000</v>
      </c>
      <c r="EF1623">
        <v>27.798098</v>
      </c>
      <c r="EG1623">
        <v>1367</v>
      </c>
      <c r="ES1623">
        <v>0</v>
      </c>
      <c r="EV1623">
        <v>20653</v>
      </c>
      <c r="EW1623">
        <v>1</v>
      </c>
      <c r="EX1623">
        <v>1</v>
      </c>
      <c r="FB1623">
        <v>571000</v>
      </c>
      <c r="FI1623">
        <v>4309000</v>
      </c>
      <c r="FP1623">
        <v>128206</v>
      </c>
      <c r="FQ1623">
        <v>77849</v>
      </c>
      <c r="FR1623">
        <v>51137</v>
      </c>
      <c r="FT1623">
        <v>2181</v>
      </c>
      <c r="FW1623">
        <v>259373</v>
      </c>
      <c r="FX1623">
        <v>-1287534</v>
      </c>
      <c r="FZ1623">
        <v>27902</v>
      </c>
      <c r="GA1623">
        <v>58333</v>
      </c>
      <c r="GB1623">
        <v>86235</v>
      </c>
      <c r="GL1623">
        <v>-25610</v>
      </c>
      <c r="GM1623">
        <v>7088</v>
      </c>
      <c r="GN1623">
        <v>-3333</v>
      </c>
      <c r="GP1623">
        <v>3503</v>
      </c>
      <c r="GQ1623">
        <v>-960278</v>
      </c>
      <c r="GR1623">
        <v>-36615</v>
      </c>
      <c r="GS1623">
        <v>-36615</v>
      </c>
      <c r="HA1623">
        <v>-7223</v>
      </c>
      <c r="HB1623">
        <v>-2288</v>
      </c>
      <c r="HD1623">
        <v>-1146</v>
      </c>
      <c r="HE1623">
        <v>-47272</v>
      </c>
      <c r="HG1623">
        <v>4308880</v>
      </c>
    </row>
    <row r="1624" spans="1:215" x14ac:dyDescent="0.25">
      <c r="A1624">
        <v>117</v>
      </c>
      <c r="B1624" t="s">
        <v>1294</v>
      </c>
      <c r="C1624">
        <v>2010</v>
      </c>
      <c r="D1624">
        <v>1</v>
      </c>
      <c r="E1624" t="s">
        <v>1295</v>
      </c>
      <c r="F1624">
        <v>1977</v>
      </c>
      <c r="G1624">
        <v>0</v>
      </c>
      <c r="I1624">
        <v>0</v>
      </c>
      <c r="J1624" t="s">
        <v>1296</v>
      </c>
      <c r="K1624" t="s">
        <v>1297</v>
      </c>
      <c r="L1624" t="s">
        <v>1297</v>
      </c>
      <c r="M1624">
        <v>3</v>
      </c>
      <c r="N1624" t="s">
        <v>651</v>
      </c>
      <c r="O1624">
        <v>1</v>
      </c>
      <c r="P1624" t="s">
        <v>616</v>
      </c>
      <c r="Q1624" t="s">
        <v>626</v>
      </c>
      <c r="R1624">
        <v>2</v>
      </c>
      <c r="S1624">
        <v>1</v>
      </c>
      <c r="T1624" s="60">
        <v>40359</v>
      </c>
      <c r="U1624" s="60">
        <v>40359</v>
      </c>
      <c r="V1624" s="60">
        <v>40359</v>
      </c>
      <c r="W1624" t="s">
        <v>759</v>
      </c>
      <c r="X1624" t="s">
        <v>1299</v>
      </c>
      <c r="Z1624">
        <v>3.5000000000000003E-2</v>
      </c>
      <c r="AA1624">
        <v>7.9999998000000003E-2</v>
      </c>
      <c r="AB1624">
        <v>4</v>
      </c>
      <c r="AC1624">
        <v>0</v>
      </c>
      <c r="AD1624">
        <v>8</v>
      </c>
      <c r="BP1624" s="60">
        <v>40359</v>
      </c>
      <c r="BQ1624">
        <v>6043000</v>
      </c>
      <c r="BR1624">
        <v>5078000</v>
      </c>
      <c r="BS1624">
        <v>1.1900001</v>
      </c>
      <c r="BT1624">
        <v>-965000</v>
      </c>
      <c r="BV1624">
        <v>1490000</v>
      </c>
      <c r="BW1624">
        <v>112200</v>
      </c>
      <c r="BX1624">
        <v>1.1399999999999999</v>
      </c>
      <c r="BY1624">
        <v>0</v>
      </c>
      <c r="BZ1624">
        <v>0</v>
      </c>
      <c r="CA1624">
        <v>0</v>
      </c>
      <c r="CC1624">
        <v>0.13220000000000001</v>
      </c>
      <c r="CE1624">
        <v>-4.8000000000000001E-2</v>
      </c>
      <c r="CG1624">
        <v>4.0799997999999997E-2</v>
      </c>
      <c r="CJ1624">
        <v>3.9492074000000002E-2</v>
      </c>
      <c r="CS1624">
        <v>0</v>
      </c>
      <c r="CT1624">
        <v>0</v>
      </c>
      <c r="CU1624">
        <v>1</v>
      </c>
      <c r="CV1624">
        <v>0.34709999000000002</v>
      </c>
      <c r="CW1624">
        <v>0</v>
      </c>
      <c r="CX1624">
        <v>0</v>
      </c>
      <c r="CY1624">
        <v>0.21890000000000001</v>
      </c>
      <c r="CZ1624">
        <v>0</v>
      </c>
      <c r="DA1624">
        <v>0</v>
      </c>
      <c r="DB1624">
        <v>0.14210001</v>
      </c>
      <c r="DC1624">
        <v>1.4400001000000001E-2</v>
      </c>
      <c r="DD1624">
        <v>0.27750000000000002</v>
      </c>
      <c r="DE1624">
        <v>0</v>
      </c>
      <c r="DF1624">
        <v>2012</v>
      </c>
      <c r="DG1624">
        <v>0.14739999000000001</v>
      </c>
      <c r="DH1624">
        <v>7.3699996000000004E-2</v>
      </c>
      <c r="DI1624">
        <v>7.3699996000000004E-2</v>
      </c>
      <c r="DJ1624">
        <v>7.3699996000000004E-2</v>
      </c>
      <c r="DK1624">
        <v>0.14739999000000001</v>
      </c>
      <c r="DR1624">
        <v>0</v>
      </c>
      <c r="DS1624">
        <v>0</v>
      </c>
      <c r="DT1624">
        <v>0</v>
      </c>
      <c r="DU1624">
        <v>0</v>
      </c>
      <c r="DV1624">
        <v>16775</v>
      </c>
      <c r="DW1624">
        <v>1490000</v>
      </c>
      <c r="DZ1624">
        <v>88.822654999999997</v>
      </c>
      <c r="EA1624">
        <v>781</v>
      </c>
      <c r="EB1624">
        <v>1617</v>
      </c>
      <c r="EC1624">
        <v>1639</v>
      </c>
      <c r="ED1624">
        <v>49000</v>
      </c>
      <c r="EF1624">
        <v>29.896277999999999</v>
      </c>
      <c r="EG1624">
        <v>1639</v>
      </c>
      <c r="ES1624">
        <v>0</v>
      </c>
      <c r="EV1624">
        <v>20812</v>
      </c>
      <c r="EW1624">
        <v>1</v>
      </c>
      <c r="EX1624">
        <v>1</v>
      </c>
      <c r="FB1624">
        <v>738000</v>
      </c>
      <c r="FI1624">
        <v>5081000</v>
      </c>
      <c r="FP1624">
        <v>128154</v>
      </c>
      <c r="FQ1624">
        <v>76998</v>
      </c>
      <c r="FR1624">
        <v>51376</v>
      </c>
      <c r="FT1624">
        <v>4969</v>
      </c>
      <c r="FW1624">
        <v>261497</v>
      </c>
      <c r="FX1624">
        <v>445838</v>
      </c>
      <c r="FZ1624">
        <v>62231</v>
      </c>
      <c r="GA1624">
        <v>79421</v>
      </c>
      <c r="GB1624">
        <v>141652</v>
      </c>
      <c r="GL1624">
        <v>-20257</v>
      </c>
      <c r="GM1624">
        <v>1844</v>
      </c>
      <c r="GN1624">
        <v>-559</v>
      </c>
      <c r="GP1624">
        <v>3488</v>
      </c>
      <c r="GQ1624">
        <v>833503</v>
      </c>
      <c r="GR1624">
        <v>-46158</v>
      </c>
      <c r="GS1624">
        <v>-46158</v>
      </c>
      <c r="HA1624">
        <v>-10947</v>
      </c>
      <c r="HB1624">
        <v>-3416</v>
      </c>
      <c r="HD1624">
        <v>-205</v>
      </c>
      <c r="HE1624">
        <v>-60726</v>
      </c>
      <c r="HG1624">
        <v>5081657</v>
      </c>
    </row>
    <row r="1625" spans="1:215" x14ac:dyDescent="0.25">
      <c r="A1625">
        <v>117</v>
      </c>
      <c r="B1625" t="s">
        <v>1294</v>
      </c>
      <c r="C1625">
        <v>2011</v>
      </c>
      <c r="D1625">
        <v>1</v>
      </c>
      <c r="E1625" t="s">
        <v>1295</v>
      </c>
      <c r="F1625">
        <v>1977</v>
      </c>
      <c r="G1625">
        <v>0</v>
      </c>
      <c r="I1625">
        <v>0</v>
      </c>
      <c r="J1625" t="s">
        <v>1296</v>
      </c>
      <c r="K1625" t="s">
        <v>1297</v>
      </c>
      <c r="L1625" t="s">
        <v>1297</v>
      </c>
      <c r="M1625">
        <v>3</v>
      </c>
      <c r="N1625" t="s">
        <v>651</v>
      </c>
      <c r="O1625">
        <v>1</v>
      </c>
      <c r="P1625" t="s">
        <v>616</v>
      </c>
      <c r="Q1625" t="s">
        <v>626</v>
      </c>
      <c r="R1625">
        <v>2</v>
      </c>
      <c r="S1625">
        <v>1</v>
      </c>
      <c r="T1625" s="60">
        <v>40724</v>
      </c>
      <c r="U1625" s="60">
        <v>40724</v>
      </c>
      <c r="V1625" s="60">
        <v>40724</v>
      </c>
      <c r="W1625" t="s">
        <v>759</v>
      </c>
      <c r="X1625" t="s">
        <v>1299</v>
      </c>
      <c r="Z1625">
        <v>2.9999998999999999E-2</v>
      </c>
      <c r="AA1625">
        <v>7.9000003999999999E-2</v>
      </c>
      <c r="AB1625">
        <v>4</v>
      </c>
      <c r="AC1625">
        <v>0</v>
      </c>
      <c r="AD1625">
        <v>8</v>
      </c>
      <c r="BP1625" s="60">
        <v>40724</v>
      </c>
      <c r="BQ1625">
        <v>6621000</v>
      </c>
      <c r="BR1625">
        <v>5576000</v>
      </c>
      <c r="BS1625">
        <v>1.1869999</v>
      </c>
      <c r="BT1625">
        <v>-1044000</v>
      </c>
      <c r="BV1625">
        <v>1535000</v>
      </c>
      <c r="BW1625">
        <v>84000</v>
      </c>
      <c r="BX1625">
        <v>1.5700000999999999</v>
      </c>
      <c r="BY1625">
        <v>0</v>
      </c>
      <c r="BZ1625">
        <v>0</v>
      </c>
      <c r="CA1625">
        <v>0</v>
      </c>
      <c r="CC1625">
        <v>0.21139999000000001</v>
      </c>
      <c r="CE1625">
        <v>1.8999999E-2</v>
      </c>
      <c r="CG1625">
        <v>4.8600003000000003E-2</v>
      </c>
      <c r="CJ1625">
        <v>6.6150889000000004E-2</v>
      </c>
      <c r="CR1625">
        <v>1</v>
      </c>
      <c r="CS1625">
        <v>0</v>
      </c>
      <c r="CT1625">
        <v>0</v>
      </c>
      <c r="CU1625">
        <v>1</v>
      </c>
      <c r="CV1625">
        <v>0.36830002000000001</v>
      </c>
      <c r="CW1625">
        <v>0</v>
      </c>
      <c r="CX1625">
        <v>0</v>
      </c>
      <c r="CY1625">
        <v>0.19549999000000001</v>
      </c>
      <c r="CZ1625">
        <v>0</v>
      </c>
      <c r="DA1625">
        <v>0</v>
      </c>
      <c r="DB1625">
        <v>0.13770001000000001</v>
      </c>
      <c r="DC1625">
        <v>1.5700001000000002E-2</v>
      </c>
      <c r="DD1625">
        <v>0.28280001999999999</v>
      </c>
      <c r="DE1625">
        <v>0</v>
      </c>
      <c r="DF1625">
        <v>2013</v>
      </c>
      <c r="DG1625">
        <v>0.15140000000000001</v>
      </c>
      <c r="DH1625">
        <v>7.5700000000000003E-2</v>
      </c>
      <c r="DI1625">
        <v>7.5700000000000003E-2</v>
      </c>
      <c r="DJ1625">
        <v>7.5700000000000003E-2</v>
      </c>
      <c r="DK1625">
        <v>0.15140000000000001</v>
      </c>
      <c r="DR1625">
        <v>0</v>
      </c>
      <c r="DS1625">
        <v>0</v>
      </c>
      <c r="DT1625">
        <v>0</v>
      </c>
      <c r="DU1625">
        <v>0</v>
      </c>
      <c r="DV1625">
        <v>16805</v>
      </c>
      <c r="DW1625">
        <v>1535000</v>
      </c>
      <c r="DZ1625">
        <v>91.341865999999996</v>
      </c>
      <c r="EA1625">
        <v>655</v>
      </c>
      <c r="EB1625">
        <v>1707</v>
      </c>
      <c r="EC1625">
        <v>2015</v>
      </c>
      <c r="ED1625">
        <v>65000</v>
      </c>
      <c r="EF1625">
        <v>32.258063999999997</v>
      </c>
      <c r="EG1625">
        <v>2015</v>
      </c>
      <c r="ES1625">
        <v>0</v>
      </c>
      <c r="EV1625">
        <v>21182</v>
      </c>
      <c r="EW1625">
        <v>1</v>
      </c>
      <c r="EX1625">
        <v>1</v>
      </c>
      <c r="FB1625">
        <v>1035000</v>
      </c>
      <c r="FI1625">
        <v>6366000</v>
      </c>
      <c r="FP1625">
        <v>131252</v>
      </c>
      <c r="FQ1625">
        <v>79733</v>
      </c>
      <c r="FR1625">
        <v>52024</v>
      </c>
      <c r="FT1625">
        <v>5296</v>
      </c>
      <c r="FW1625">
        <v>268305</v>
      </c>
      <c r="FX1625">
        <v>948683</v>
      </c>
      <c r="FZ1625">
        <v>63232</v>
      </c>
      <c r="GA1625">
        <v>91375</v>
      </c>
      <c r="GB1625">
        <v>154607</v>
      </c>
      <c r="GL1625">
        <v>-20609</v>
      </c>
      <c r="GM1625">
        <v>1667</v>
      </c>
      <c r="GN1625">
        <v>-108</v>
      </c>
      <c r="GP1625">
        <v>5394</v>
      </c>
      <c r="GQ1625">
        <v>1357939</v>
      </c>
      <c r="GR1625">
        <v>-61876</v>
      </c>
      <c r="GS1625">
        <v>-61876</v>
      </c>
      <c r="HA1625">
        <v>-8181</v>
      </c>
      <c r="HB1625">
        <v>-3309</v>
      </c>
      <c r="HD1625">
        <v>-147</v>
      </c>
      <c r="HE1625">
        <v>-73513</v>
      </c>
      <c r="HG1625">
        <v>6366083</v>
      </c>
    </row>
    <row r="1626" spans="1:215" x14ac:dyDescent="0.25">
      <c r="A1626">
        <v>117</v>
      </c>
      <c r="B1626" t="s">
        <v>1294</v>
      </c>
      <c r="C1626">
        <v>2012</v>
      </c>
      <c r="D1626">
        <v>1</v>
      </c>
      <c r="E1626" t="s">
        <v>1295</v>
      </c>
      <c r="F1626">
        <v>1977</v>
      </c>
      <c r="G1626">
        <v>0</v>
      </c>
      <c r="I1626">
        <v>0</v>
      </c>
      <c r="J1626" t="s">
        <v>1296</v>
      </c>
      <c r="K1626" t="s">
        <v>1297</v>
      </c>
      <c r="L1626" t="s">
        <v>1297</v>
      </c>
      <c r="M1626">
        <v>3</v>
      </c>
      <c r="N1626" t="s">
        <v>651</v>
      </c>
      <c r="O1626">
        <v>1</v>
      </c>
      <c r="P1626" t="s">
        <v>616</v>
      </c>
      <c r="Q1626" t="s">
        <v>626</v>
      </c>
      <c r="R1626">
        <v>2</v>
      </c>
      <c r="S1626">
        <v>1</v>
      </c>
      <c r="T1626" s="60">
        <v>41090</v>
      </c>
      <c r="U1626" s="60">
        <v>41090</v>
      </c>
      <c r="V1626" s="60">
        <v>41090</v>
      </c>
      <c r="W1626" t="s">
        <v>759</v>
      </c>
      <c r="X1626" t="s">
        <v>1299</v>
      </c>
      <c r="Z1626">
        <v>2.9999998999999999E-2</v>
      </c>
      <c r="AA1626">
        <v>7.5000002999999996E-2</v>
      </c>
      <c r="AB1626">
        <v>4</v>
      </c>
      <c r="AC1626">
        <v>0</v>
      </c>
      <c r="AD1626">
        <v>8</v>
      </c>
      <c r="AI1626" t="s">
        <v>1300</v>
      </c>
      <c r="AJ1626" t="s">
        <v>1301</v>
      </c>
      <c r="AO1626">
        <v>6640000</v>
      </c>
      <c r="AP1626">
        <v>7222000</v>
      </c>
      <c r="AQ1626">
        <v>177000</v>
      </c>
      <c r="AR1626">
        <v>0</v>
      </c>
      <c r="AS1626">
        <v>0</v>
      </c>
      <c r="AT1626">
        <v>0</v>
      </c>
      <c r="AU1626">
        <v>1</v>
      </c>
      <c r="AV1626">
        <v>2</v>
      </c>
      <c r="AX1626">
        <v>0</v>
      </c>
      <c r="AY1626">
        <v>0.14285714999999999</v>
      </c>
      <c r="AZ1626">
        <v>7</v>
      </c>
      <c r="BC1626">
        <v>1</v>
      </c>
      <c r="BE1626">
        <v>0</v>
      </c>
      <c r="BF1626">
        <v>1.3</v>
      </c>
      <c r="BG1626">
        <v>0.69999999000000002</v>
      </c>
      <c r="BP1626" s="60">
        <v>41090</v>
      </c>
      <c r="BQ1626">
        <v>7222000</v>
      </c>
      <c r="BR1626">
        <v>6071000</v>
      </c>
      <c r="BS1626">
        <v>1.1890000000000001</v>
      </c>
      <c r="BT1626">
        <v>-1150000</v>
      </c>
      <c r="BV1626">
        <v>1560000</v>
      </c>
      <c r="BW1626">
        <v>97300</v>
      </c>
      <c r="BX1626">
        <v>1.37</v>
      </c>
      <c r="BY1626">
        <v>0</v>
      </c>
      <c r="BZ1626">
        <v>0</v>
      </c>
      <c r="CA1626">
        <v>0</v>
      </c>
      <c r="CC1626">
        <v>1.4E-2</v>
      </c>
      <c r="CE1626">
        <v>0.1162</v>
      </c>
      <c r="CG1626">
        <v>1.17E-2</v>
      </c>
      <c r="CJ1626">
        <v>7.4718900000000005E-2</v>
      </c>
      <c r="CR1626">
        <v>1</v>
      </c>
      <c r="CS1626">
        <v>0</v>
      </c>
      <c r="CT1626">
        <v>0</v>
      </c>
      <c r="CU1626">
        <v>1</v>
      </c>
      <c r="CV1626">
        <v>0.36020002000000001</v>
      </c>
      <c r="CW1626">
        <v>0</v>
      </c>
      <c r="CX1626">
        <v>0</v>
      </c>
      <c r="CY1626">
        <v>0.22159999999999999</v>
      </c>
      <c r="CZ1626">
        <v>0</v>
      </c>
      <c r="DA1626">
        <v>0</v>
      </c>
      <c r="DB1626">
        <v>0.13689999</v>
      </c>
      <c r="DC1626">
        <v>1.9E-3</v>
      </c>
      <c r="DD1626">
        <v>0.27939998999999999</v>
      </c>
      <c r="DE1626">
        <v>0</v>
      </c>
      <c r="DF1626">
        <v>2014</v>
      </c>
      <c r="DG1626">
        <v>0.15479999999999999</v>
      </c>
      <c r="DH1626">
        <v>7.7399998999999997E-2</v>
      </c>
      <c r="DI1626">
        <v>7.7399998999999997E-2</v>
      </c>
      <c r="DJ1626">
        <v>7.7399998999999997E-2</v>
      </c>
      <c r="DK1626">
        <v>0.15479999999999999</v>
      </c>
      <c r="DR1626">
        <v>0</v>
      </c>
      <c r="DS1626">
        <v>0</v>
      </c>
      <c r="DT1626">
        <v>0</v>
      </c>
      <c r="DU1626">
        <v>0</v>
      </c>
      <c r="DV1626">
        <v>16720</v>
      </c>
      <c r="DW1626">
        <v>1560000</v>
      </c>
      <c r="DZ1626">
        <v>93.301437000000007</v>
      </c>
      <c r="EA1626">
        <v>689</v>
      </c>
      <c r="EB1626">
        <v>1558</v>
      </c>
      <c r="EC1626">
        <v>2344</v>
      </c>
      <c r="ED1626">
        <v>82000</v>
      </c>
      <c r="EF1626">
        <v>34.982937</v>
      </c>
      <c r="EG1626">
        <v>2344</v>
      </c>
      <c r="ES1626">
        <v>0</v>
      </c>
      <c r="EV1626">
        <v>23197</v>
      </c>
      <c r="EW1626">
        <v>1</v>
      </c>
      <c r="EX1626">
        <v>1</v>
      </c>
      <c r="EZ1626">
        <v>7774000</v>
      </c>
      <c r="FA1626">
        <v>140000</v>
      </c>
      <c r="FB1626">
        <v>1287000</v>
      </c>
      <c r="FI1626">
        <v>6640000</v>
      </c>
      <c r="FP1626">
        <v>132584</v>
      </c>
      <c r="FQ1626">
        <v>80480</v>
      </c>
      <c r="FR1626">
        <v>52770</v>
      </c>
      <c r="FT1626">
        <v>6535</v>
      </c>
      <c r="FW1626">
        <v>272369</v>
      </c>
      <c r="FX1626">
        <v>-38039</v>
      </c>
      <c r="FZ1626">
        <v>65255</v>
      </c>
      <c r="GA1626">
        <v>92752</v>
      </c>
      <c r="GB1626">
        <v>158007</v>
      </c>
      <c r="GL1626">
        <v>-27101</v>
      </c>
      <c r="GM1626">
        <v>2664</v>
      </c>
      <c r="GP1626">
        <v>31</v>
      </c>
      <c r="GQ1626">
        <v>367931</v>
      </c>
      <c r="GR1626">
        <v>-78153</v>
      </c>
      <c r="GS1626">
        <v>-78153</v>
      </c>
      <c r="HA1626">
        <v>-11214</v>
      </c>
      <c r="HB1626">
        <v>-3672</v>
      </c>
      <c r="HD1626">
        <v>-282</v>
      </c>
      <c r="HE1626">
        <v>-93321</v>
      </c>
      <c r="HG1626">
        <v>6640693</v>
      </c>
    </row>
    <row r="1627" spans="1:215" x14ac:dyDescent="0.25">
      <c r="A1627">
        <v>117</v>
      </c>
      <c r="B1627" t="s">
        <v>1294</v>
      </c>
      <c r="C1627">
        <v>2013</v>
      </c>
      <c r="D1627">
        <v>1</v>
      </c>
      <c r="E1627" t="s">
        <v>1295</v>
      </c>
      <c r="F1627">
        <v>1977</v>
      </c>
      <c r="G1627">
        <v>0</v>
      </c>
      <c r="I1627">
        <v>0</v>
      </c>
      <c r="J1627" t="s">
        <v>1296</v>
      </c>
      <c r="K1627" t="s">
        <v>1297</v>
      </c>
      <c r="L1627" t="s">
        <v>1297</v>
      </c>
      <c r="M1627">
        <v>3</v>
      </c>
      <c r="N1627" t="s">
        <v>651</v>
      </c>
      <c r="O1627">
        <v>1</v>
      </c>
      <c r="P1627" t="s">
        <v>616</v>
      </c>
      <c r="Q1627" t="s">
        <v>626</v>
      </c>
      <c r="R1627">
        <v>2</v>
      </c>
      <c r="S1627">
        <v>1</v>
      </c>
      <c r="T1627" s="60">
        <v>41455</v>
      </c>
      <c r="U1627" s="60">
        <v>41455</v>
      </c>
      <c r="V1627" s="60">
        <v>41912</v>
      </c>
      <c r="W1627" t="s">
        <v>759</v>
      </c>
      <c r="X1627" t="s">
        <v>1299</v>
      </c>
      <c r="Z1627">
        <v>2.9999998999999999E-2</v>
      </c>
      <c r="AA1627">
        <v>7.8000001999999999E-2</v>
      </c>
      <c r="AB1627">
        <v>4</v>
      </c>
      <c r="AC1627">
        <v>0</v>
      </c>
      <c r="AD1627">
        <v>8</v>
      </c>
      <c r="AI1627" t="s">
        <v>1302</v>
      </c>
      <c r="AJ1627" t="s">
        <v>1301</v>
      </c>
      <c r="AO1627">
        <v>7637000</v>
      </c>
      <c r="AP1627">
        <v>7862000</v>
      </c>
      <c r="AQ1627">
        <v>172000</v>
      </c>
      <c r="AR1627">
        <v>0</v>
      </c>
      <c r="AS1627">
        <v>0</v>
      </c>
      <c r="AT1627">
        <v>0</v>
      </c>
      <c r="AU1627">
        <v>1</v>
      </c>
      <c r="AV1627">
        <v>2</v>
      </c>
      <c r="AX1627">
        <v>0</v>
      </c>
      <c r="AY1627">
        <v>0.14285714999999999</v>
      </c>
      <c r="AZ1627">
        <v>7</v>
      </c>
      <c r="BC1627">
        <v>1</v>
      </c>
      <c r="BE1627">
        <v>0</v>
      </c>
      <c r="BF1627">
        <v>1.3</v>
      </c>
      <c r="BG1627">
        <v>0.69999999000000002</v>
      </c>
      <c r="BP1627" s="60">
        <v>41455</v>
      </c>
      <c r="BQ1627">
        <v>7862000</v>
      </c>
      <c r="BR1627">
        <v>6859000</v>
      </c>
      <c r="BS1627">
        <v>1.1459999999999999</v>
      </c>
      <c r="BT1627">
        <v>-1003000</v>
      </c>
      <c r="BV1627">
        <v>1597000</v>
      </c>
      <c r="BW1627">
        <v>94700</v>
      </c>
      <c r="BX1627">
        <v>1.4400001</v>
      </c>
      <c r="BY1627">
        <v>0</v>
      </c>
      <c r="BZ1627">
        <v>0</v>
      </c>
      <c r="CA1627">
        <v>0</v>
      </c>
      <c r="CC1627">
        <v>0.1236</v>
      </c>
      <c r="CE1627">
        <v>0.1133</v>
      </c>
      <c r="CG1627">
        <v>3.8100000000000002E-2</v>
      </c>
      <c r="CJ1627">
        <v>8.2904442999999994E-2</v>
      </c>
      <c r="CR1627">
        <v>1</v>
      </c>
      <c r="CS1627">
        <v>0</v>
      </c>
      <c r="CT1627">
        <v>0</v>
      </c>
      <c r="CU1627">
        <v>1</v>
      </c>
      <c r="CV1627">
        <v>0.37709999</v>
      </c>
      <c r="CW1627">
        <v>0</v>
      </c>
      <c r="CX1627">
        <v>0</v>
      </c>
      <c r="CY1627">
        <v>0.22629999000000001</v>
      </c>
      <c r="CZ1627">
        <v>0</v>
      </c>
      <c r="DA1627">
        <v>0</v>
      </c>
      <c r="DB1627">
        <v>0.13619999999999999</v>
      </c>
      <c r="DC1627">
        <v>1.8E-3</v>
      </c>
      <c r="DD1627">
        <v>0.2586</v>
      </c>
      <c r="DE1627">
        <v>0</v>
      </c>
      <c r="DF1627">
        <v>2015</v>
      </c>
      <c r="DG1627">
        <v>0.15939999999999999</v>
      </c>
      <c r="DH1627">
        <v>7.9700001000000006E-2</v>
      </c>
      <c r="DI1627">
        <v>7.9700001000000006E-2</v>
      </c>
      <c r="DJ1627">
        <v>7.9700001000000006E-2</v>
      </c>
      <c r="DK1627">
        <v>0.15939999999999999</v>
      </c>
      <c r="DR1627">
        <v>0</v>
      </c>
      <c r="DS1627">
        <v>0</v>
      </c>
      <c r="DT1627">
        <v>0</v>
      </c>
      <c r="DU1627">
        <v>0</v>
      </c>
      <c r="DV1627">
        <v>16687</v>
      </c>
      <c r="DW1627">
        <v>1597000</v>
      </c>
      <c r="DZ1627">
        <v>95.703238999999996</v>
      </c>
      <c r="EA1627">
        <v>699</v>
      </c>
      <c r="EB1627">
        <v>1600</v>
      </c>
      <c r="EC1627">
        <v>2782</v>
      </c>
      <c r="ED1627">
        <v>105000</v>
      </c>
      <c r="EF1627">
        <v>37.742629999999998</v>
      </c>
      <c r="EG1627">
        <v>2782</v>
      </c>
      <c r="ES1627">
        <v>0</v>
      </c>
      <c r="EV1627">
        <v>21461</v>
      </c>
      <c r="EW1627">
        <v>1</v>
      </c>
      <c r="EX1627">
        <v>1</v>
      </c>
      <c r="FB1627">
        <v>1709000</v>
      </c>
      <c r="FP1627">
        <v>135797</v>
      </c>
      <c r="FQ1627">
        <v>82397</v>
      </c>
      <c r="FR1627">
        <v>54246</v>
      </c>
      <c r="FT1627">
        <v>7980</v>
      </c>
      <c r="FW1627">
        <v>280420</v>
      </c>
      <c r="FX1627">
        <v>651032</v>
      </c>
      <c r="FZ1627">
        <v>61735</v>
      </c>
      <c r="GA1627">
        <v>139617</v>
      </c>
      <c r="GB1627">
        <v>201352</v>
      </c>
      <c r="GL1627">
        <v>-27313</v>
      </c>
      <c r="GM1627">
        <v>1833</v>
      </c>
      <c r="GN1627">
        <v>1367</v>
      </c>
      <c r="GP1627">
        <v>4</v>
      </c>
      <c r="GQ1627">
        <v>1108695</v>
      </c>
      <c r="GR1627">
        <v>-100532</v>
      </c>
      <c r="GS1627">
        <v>-100532</v>
      </c>
      <c r="HA1627">
        <v>-8677</v>
      </c>
      <c r="HB1627">
        <v>-2566</v>
      </c>
      <c r="HD1627">
        <v>-226</v>
      </c>
      <c r="HE1627">
        <v>-112001</v>
      </c>
      <c r="HG1627">
        <v>7637387</v>
      </c>
    </row>
    <row r="1628" spans="1:215" x14ac:dyDescent="0.25">
      <c r="A1628">
        <v>117</v>
      </c>
      <c r="B1628" t="s">
        <v>1294</v>
      </c>
      <c r="C1628">
        <v>2014</v>
      </c>
      <c r="D1628">
        <v>1</v>
      </c>
      <c r="E1628" t="s">
        <v>1295</v>
      </c>
      <c r="F1628">
        <v>1977</v>
      </c>
      <c r="G1628">
        <v>0</v>
      </c>
      <c r="I1628">
        <v>0</v>
      </c>
      <c r="J1628" t="s">
        <v>1296</v>
      </c>
      <c r="K1628" t="s">
        <v>1297</v>
      </c>
      <c r="L1628" t="s">
        <v>1297</v>
      </c>
      <c r="M1628">
        <v>3</v>
      </c>
      <c r="N1628" t="s">
        <v>651</v>
      </c>
      <c r="O1628">
        <v>1</v>
      </c>
      <c r="P1628" t="s">
        <v>616</v>
      </c>
      <c r="Q1628" t="s">
        <v>626</v>
      </c>
      <c r="R1628">
        <v>2</v>
      </c>
      <c r="S1628">
        <v>1</v>
      </c>
      <c r="T1628" s="60">
        <v>41820</v>
      </c>
      <c r="U1628" s="60">
        <v>41820</v>
      </c>
      <c r="BY1628">
        <v>0</v>
      </c>
      <c r="BZ1628">
        <v>0</v>
      </c>
      <c r="CA1628">
        <v>0</v>
      </c>
      <c r="CC1628">
        <v>0.19115308</v>
      </c>
      <c r="CG1628">
        <v>0.13231066999999999</v>
      </c>
      <c r="CJ1628">
        <v>8.5721998999999993E-2</v>
      </c>
      <c r="CS1628">
        <v>1</v>
      </c>
      <c r="CT1628">
        <v>1</v>
      </c>
      <c r="CU1628">
        <v>1</v>
      </c>
      <c r="CV1628">
        <v>0</v>
      </c>
      <c r="CW1628">
        <v>0</v>
      </c>
      <c r="CX1628">
        <v>0</v>
      </c>
      <c r="CY1628">
        <v>0</v>
      </c>
      <c r="CZ1628">
        <v>0</v>
      </c>
      <c r="DA1628">
        <v>0</v>
      </c>
      <c r="DB1628">
        <v>0</v>
      </c>
      <c r="DC1628">
        <v>0</v>
      </c>
      <c r="DD1628">
        <v>0</v>
      </c>
      <c r="DE1628">
        <v>0</v>
      </c>
      <c r="DR1628">
        <v>0</v>
      </c>
      <c r="DS1628">
        <v>0</v>
      </c>
      <c r="DT1628">
        <v>0</v>
      </c>
      <c r="DU1628">
        <v>0</v>
      </c>
      <c r="EW1628">
        <v>0</v>
      </c>
      <c r="EX1628">
        <v>0</v>
      </c>
      <c r="FP1628">
        <v>140921</v>
      </c>
      <c r="FQ1628">
        <v>85532</v>
      </c>
      <c r="FR1628">
        <v>55551</v>
      </c>
      <c r="FT1628">
        <v>10120</v>
      </c>
      <c r="FW1628">
        <v>292124</v>
      </c>
      <c r="FX1628">
        <v>1285185</v>
      </c>
      <c r="FZ1628">
        <v>142137</v>
      </c>
      <c r="GA1628">
        <v>64054</v>
      </c>
      <c r="GB1628">
        <v>206191</v>
      </c>
      <c r="GL1628">
        <v>-35107</v>
      </c>
      <c r="GM1628">
        <v>265</v>
      </c>
      <c r="GN1628">
        <v>3363</v>
      </c>
      <c r="GP1628">
        <v>13</v>
      </c>
      <c r="GQ1628">
        <v>1752034</v>
      </c>
      <c r="GR1628">
        <v>-124921</v>
      </c>
      <c r="GS1628">
        <v>-124921</v>
      </c>
      <c r="HA1628">
        <v>-9028</v>
      </c>
      <c r="HB1628">
        <v>-4192</v>
      </c>
      <c r="HD1628">
        <v>-24</v>
      </c>
      <c r="HE1628">
        <v>-138165</v>
      </c>
      <c r="HG1628">
        <v>9251256</v>
      </c>
    </row>
    <row r="1629" spans="1:215" x14ac:dyDescent="0.25">
      <c r="A1629">
        <v>119</v>
      </c>
      <c r="B1629" t="s">
        <v>1303</v>
      </c>
      <c r="C1629">
        <v>2001</v>
      </c>
      <c r="D1629">
        <v>1</v>
      </c>
      <c r="E1629" t="s">
        <v>1304</v>
      </c>
      <c r="F1629">
        <v>1977</v>
      </c>
      <c r="G1629">
        <v>0</v>
      </c>
      <c r="I1629">
        <v>0</v>
      </c>
      <c r="J1629" t="s">
        <v>1296</v>
      </c>
      <c r="K1629" t="s">
        <v>1297</v>
      </c>
      <c r="L1629" t="s">
        <v>1297</v>
      </c>
      <c r="M1629">
        <v>1</v>
      </c>
      <c r="N1629" t="s">
        <v>615</v>
      </c>
      <c r="O1629">
        <v>1</v>
      </c>
      <c r="P1629" t="s">
        <v>616</v>
      </c>
      <c r="Q1629" t="s">
        <v>626</v>
      </c>
      <c r="R1629">
        <v>2</v>
      </c>
      <c r="S1629">
        <v>1</v>
      </c>
      <c r="T1629" s="60">
        <v>37072</v>
      </c>
      <c r="U1629" s="60">
        <v>37164</v>
      </c>
      <c r="V1629" s="60">
        <v>37164</v>
      </c>
      <c r="W1629" t="s">
        <v>759</v>
      </c>
      <c r="X1629" t="s">
        <v>1298</v>
      </c>
      <c r="Z1629">
        <v>3.5000000000000003E-2</v>
      </c>
      <c r="AA1629">
        <v>7.9999998000000003E-2</v>
      </c>
      <c r="AB1629">
        <v>4</v>
      </c>
      <c r="AC1629">
        <v>0</v>
      </c>
      <c r="AD1629">
        <v>4</v>
      </c>
      <c r="BP1629" s="60">
        <v>37164</v>
      </c>
      <c r="BQ1629">
        <v>11031600</v>
      </c>
      <c r="BR1629">
        <v>6158000</v>
      </c>
      <c r="BS1629">
        <v>1.7914258000000001</v>
      </c>
      <c r="BT1629">
        <v>-4873600</v>
      </c>
      <c r="BV1629">
        <v>5249000</v>
      </c>
      <c r="BW1629">
        <v>55600</v>
      </c>
      <c r="BX1629">
        <v>2.0699999</v>
      </c>
      <c r="BY1629">
        <v>0</v>
      </c>
      <c r="BZ1629">
        <v>0</v>
      </c>
      <c r="CA1629">
        <v>0</v>
      </c>
      <c r="CC1629">
        <v>-5.9599999000000001E-2</v>
      </c>
      <c r="CE1629">
        <v>6.2300000000000001E-2</v>
      </c>
      <c r="CG1629">
        <v>0.1108</v>
      </c>
      <c r="CS1629">
        <v>0</v>
      </c>
      <c r="CT1629">
        <v>0</v>
      </c>
      <c r="CU1629">
        <v>0</v>
      </c>
      <c r="CV1629">
        <v>0.51200002</v>
      </c>
      <c r="CW1629">
        <v>0.37400000999999999</v>
      </c>
      <c r="CX1629">
        <v>0.13800000000000001</v>
      </c>
      <c r="CY1629">
        <v>0.25600001</v>
      </c>
      <c r="CZ1629">
        <v>0</v>
      </c>
      <c r="DA1629">
        <v>0</v>
      </c>
      <c r="DB1629">
        <v>8.5000001000000006E-2</v>
      </c>
      <c r="DC1629">
        <v>1.2999999E-2</v>
      </c>
      <c r="DD1629">
        <v>0</v>
      </c>
      <c r="DE1629">
        <v>0.13400000000000001</v>
      </c>
      <c r="DF1629">
        <v>2003</v>
      </c>
      <c r="DG1629">
        <v>2.8199999E-2</v>
      </c>
      <c r="DH1629">
        <v>1.4099999E-2</v>
      </c>
      <c r="DI1629">
        <v>1.4099999E-2</v>
      </c>
      <c r="DJ1629">
        <v>2.0499999000000001E-2</v>
      </c>
      <c r="DK1629">
        <v>3.4600000999999998E-2</v>
      </c>
      <c r="DR1629">
        <v>0</v>
      </c>
      <c r="DS1629">
        <v>0</v>
      </c>
      <c r="DT1629">
        <v>0</v>
      </c>
      <c r="DU1629">
        <v>0</v>
      </c>
      <c r="DV1629">
        <v>128955</v>
      </c>
      <c r="DW1629">
        <v>5249000</v>
      </c>
      <c r="DZ1629">
        <v>40.704121000000001</v>
      </c>
      <c r="EA1629">
        <v>15102</v>
      </c>
      <c r="EB1629">
        <v>76733</v>
      </c>
      <c r="EC1629">
        <v>8651</v>
      </c>
      <c r="ED1629">
        <v>57000</v>
      </c>
      <c r="EF1629">
        <v>6.5888337999999997</v>
      </c>
      <c r="EG1629">
        <v>8651</v>
      </c>
      <c r="ES1629">
        <v>0</v>
      </c>
      <c r="EV1629">
        <v>229441</v>
      </c>
      <c r="EW1629">
        <v>1</v>
      </c>
      <c r="EX1629">
        <v>1</v>
      </c>
      <c r="FP1629">
        <v>116564.45</v>
      </c>
      <c r="FQ1629">
        <v>115039</v>
      </c>
      <c r="FT1629">
        <v>880.87298999999996</v>
      </c>
      <c r="FW1629">
        <v>232484.31</v>
      </c>
      <c r="FX1629">
        <v>-873428.19</v>
      </c>
      <c r="FZ1629">
        <v>208701.55</v>
      </c>
      <c r="GA1629">
        <v>75548.516000000003</v>
      </c>
      <c r="GB1629">
        <v>284250.06</v>
      </c>
      <c r="GL1629">
        <v>-9369.8320000000003</v>
      </c>
      <c r="GM1629">
        <v>25877.41</v>
      </c>
      <c r="GN1629">
        <v>-26652.969000000001</v>
      </c>
      <c r="GP1629">
        <v>7010.5391</v>
      </c>
      <c r="GQ1629">
        <v>-359828.66</v>
      </c>
      <c r="GR1629">
        <v>-50797.925999999999</v>
      </c>
      <c r="GS1629">
        <v>-50797.925999999999</v>
      </c>
      <c r="HA1629">
        <v>-48311.241999999998</v>
      </c>
      <c r="HB1629">
        <v>-6638.4438</v>
      </c>
      <c r="HD1629">
        <v>-1903537.5</v>
      </c>
      <c r="HE1629">
        <v>-2009285.1</v>
      </c>
      <c r="HG1629">
        <v>10162327</v>
      </c>
    </row>
    <row r="1630" spans="1:215" x14ac:dyDescent="0.25">
      <c r="A1630">
        <v>119</v>
      </c>
      <c r="B1630" t="s">
        <v>1303</v>
      </c>
      <c r="C1630">
        <v>2002</v>
      </c>
      <c r="D1630">
        <v>1</v>
      </c>
      <c r="E1630" t="s">
        <v>1304</v>
      </c>
      <c r="F1630">
        <v>1977</v>
      </c>
      <c r="G1630">
        <v>0</v>
      </c>
      <c r="I1630">
        <v>0</v>
      </c>
      <c r="J1630" t="s">
        <v>1296</v>
      </c>
      <c r="K1630" t="s">
        <v>1297</v>
      </c>
      <c r="L1630" t="s">
        <v>1297</v>
      </c>
      <c r="M1630">
        <v>1</v>
      </c>
      <c r="N1630" t="s">
        <v>615</v>
      </c>
      <c r="O1630">
        <v>1</v>
      </c>
      <c r="P1630" t="s">
        <v>616</v>
      </c>
      <c r="Q1630" t="s">
        <v>626</v>
      </c>
      <c r="R1630">
        <v>2</v>
      </c>
      <c r="S1630">
        <v>1</v>
      </c>
      <c r="T1630" s="60">
        <v>37437</v>
      </c>
      <c r="U1630" s="60">
        <v>37529</v>
      </c>
      <c r="V1630" s="60">
        <v>37529</v>
      </c>
      <c r="W1630" t="s">
        <v>759</v>
      </c>
      <c r="X1630" t="s">
        <v>1299</v>
      </c>
      <c r="Z1630">
        <v>3.5000000000000003E-2</v>
      </c>
      <c r="AA1630">
        <v>7.9999998000000003E-2</v>
      </c>
      <c r="AB1630">
        <v>4</v>
      </c>
      <c r="AC1630">
        <v>0</v>
      </c>
      <c r="AD1630">
        <v>8</v>
      </c>
      <c r="BP1630" s="60">
        <v>37529</v>
      </c>
      <c r="BQ1630">
        <v>10700800</v>
      </c>
      <c r="BR1630">
        <v>6777000</v>
      </c>
      <c r="BS1630">
        <v>1.5789877000000001</v>
      </c>
      <c r="BT1630">
        <v>-3923800</v>
      </c>
      <c r="BV1630">
        <v>5661000</v>
      </c>
      <c r="BW1630">
        <v>72000</v>
      </c>
      <c r="BX1630">
        <v>0.70999997999999997</v>
      </c>
      <c r="BY1630">
        <v>0</v>
      </c>
      <c r="BZ1630">
        <v>0</v>
      </c>
      <c r="CA1630">
        <v>0</v>
      </c>
      <c r="CC1630">
        <v>-6.4000003E-2</v>
      </c>
      <c r="CE1630">
        <v>1.6999999999999999E-3</v>
      </c>
      <c r="CG1630">
        <v>5.5300001000000001E-2</v>
      </c>
      <c r="CS1630">
        <v>0</v>
      </c>
      <c r="CT1630">
        <v>0</v>
      </c>
      <c r="CU1630">
        <v>0</v>
      </c>
      <c r="CV1630">
        <v>0.48299998</v>
      </c>
      <c r="CW1630">
        <v>0.33300000000000002</v>
      </c>
      <c r="CX1630">
        <v>0.15000000999999999</v>
      </c>
      <c r="CY1630">
        <v>0.28000000000000003</v>
      </c>
      <c r="CZ1630">
        <v>0</v>
      </c>
      <c r="DA1630">
        <v>0</v>
      </c>
      <c r="DB1630">
        <v>9.1999999999999998E-2</v>
      </c>
      <c r="DC1630">
        <v>1.2999999E-2</v>
      </c>
      <c r="DD1630">
        <v>0</v>
      </c>
      <c r="DE1630">
        <v>0.13200000000000001</v>
      </c>
      <c r="DF1630">
        <v>2004</v>
      </c>
      <c r="DG1630">
        <v>5.2600003999999999E-2</v>
      </c>
      <c r="DH1630">
        <v>2.6300001999999999E-2</v>
      </c>
      <c r="DI1630">
        <v>2.6300001999999999E-2</v>
      </c>
      <c r="DJ1630">
        <v>3.7799999000000001E-2</v>
      </c>
      <c r="DK1630">
        <v>6.4099997000000006E-2</v>
      </c>
      <c r="DR1630">
        <v>0</v>
      </c>
      <c r="DS1630">
        <v>0</v>
      </c>
      <c r="DT1630">
        <v>0</v>
      </c>
      <c r="DU1630">
        <v>0</v>
      </c>
      <c r="DV1630">
        <v>132448</v>
      </c>
      <c r="DW1630">
        <v>5661000</v>
      </c>
      <c r="DZ1630">
        <v>42.741301999999997</v>
      </c>
      <c r="EA1630">
        <v>15872</v>
      </c>
      <c r="EB1630">
        <v>77151</v>
      </c>
      <c r="EC1630">
        <v>9750</v>
      </c>
      <c r="ED1630">
        <v>68000</v>
      </c>
      <c r="EF1630">
        <v>6.9743589999999998</v>
      </c>
      <c r="EG1630">
        <v>9750</v>
      </c>
      <c r="ES1630">
        <v>0</v>
      </c>
      <c r="EV1630">
        <v>235221</v>
      </c>
      <c r="EW1630">
        <v>1</v>
      </c>
      <c r="EX1630">
        <v>1</v>
      </c>
      <c r="FB1630">
        <v>720000</v>
      </c>
      <c r="FP1630">
        <v>48579.195</v>
      </c>
      <c r="FQ1630">
        <v>50953.226999999999</v>
      </c>
      <c r="FT1630">
        <v>3976.835</v>
      </c>
      <c r="FW1630">
        <v>103509.26</v>
      </c>
      <c r="FX1630">
        <v>-907523.88</v>
      </c>
      <c r="FZ1630">
        <v>175123.95</v>
      </c>
      <c r="GA1630">
        <v>82396.679999999993</v>
      </c>
      <c r="GB1630">
        <v>257520.63</v>
      </c>
      <c r="GL1630">
        <v>-10367.421</v>
      </c>
      <c r="GM1630">
        <v>12688.107</v>
      </c>
      <c r="GN1630">
        <v>-11884.032999999999</v>
      </c>
      <c r="GP1630">
        <v>6592.1831000000002</v>
      </c>
      <c r="GQ1630">
        <v>-549465.13</v>
      </c>
      <c r="GR1630">
        <v>-60551.538999999997</v>
      </c>
      <c r="GS1630">
        <v>-60551.538999999997</v>
      </c>
      <c r="HA1630">
        <v>-42086.741999999998</v>
      </c>
      <c r="HB1630">
        <v>-6270.5380999999998</v>
      </c>
      <c r="HD1630">
        <v>-31164.646000000001</v>
      </c>
      <c r="HE1630">
        <v>-140073.47</v>
      </c>
      <c r="HG1630">
        <v>9472789</v>
      </c>
    </row>
    <row r="1631" spans="1:215" x14ac:dyDescent="0.25">
      <c r="A1631">
        <v>119</v>
      </c>
      <c r="B1631" t="s">
        <v>1303</v>
      </c>
      <c r="C1631">
        <v>2003</v>
      </c>
      <c r="D1631">
        <v>1</v>
      </c>
      <c r="E1631" t="s">
        <v>1304</v>
      </c>
      <c r="F1631">
        <v>1977</v>
      </c>
      <c r="G1631">
        <v>0</v>
      </c>
      <c r="I1631">
        <v>0</v>
      </c>
      <c r="J1631" t="s">
        <v>1296</v>
      </c>
      <c r="K1631" t="s">
        <v>1297</v>
      </c>
      <c r="L1631" t="s">
        <v>1297</v>
      </c>
      <c r="M1631">
        <v>1</v>
      </c>
      <c r="N1631" t="s">
        <v>615</v>
      </c>
      <c r="O1631">
        <v>1</v>
      </c>
      <c r="P1631" t="s">
        <v>616</v>
      </c>
      <c r="Q1631" t="s">
        <v>626</v>
      </c>
      <c r="R1631">
        <v>2</v>
      </c>
      <c r="S1631">
        <v>1</v>
      </c>
      <c r="T1631" s="60">
        <v>37802</v>
      </c>
      <c r="U1631" s="60">
        <v>37894</v>
      </c>
      <c r="V1631" s="60">
        <v>37894</v>
      </c>
      <c r="W1631" t="s">
        <v>759</v>
      </c>
      <c r="X1631" t="s">
        <v>1299</v>
      </c>
      <c r="Z1631">
        <v>3.5000000000000003E-2</v>
      </c>
      <c r="AA1631">
        <v>7.9999998000000003E-2</v>
      </c>
      <c r="AB1631">
        <v>4</v>
      </c>
      <c r="AC1631">
        <v>0</v>
      </c>
      <c r="AD1631">
        <v>8</v>
      </c>
      <c r="BP1631" s="60">
        <v>37894</v>
      </c>
      <c r="BQ1631">
        <v>10842300</v>
      </c>
      <c r="BR1631">
        <v>7606000</v>
      </c>
      <c r="BS1631">
        <v>1.4254929999999999</v>
      </c>
      <c r="BT1631">
        <v>-3236300</v>
      </c>
      <c r="BV1631">
        <v>5930000</v>
      </c>
      <c r="BW1631">
        <v>141700</v>
      </c>
      <c r="BX1631">
        <v>0.27000001000000001</v>
      </c>
      <c r="BY1631">
        <v>0</v>
      </c>
      <c r="BZ1631">
        <v>0</v>
      </c>
      <c r="CA1631">
        <v>0</v>
      </c>
      <c r="CC1631">
        <v>4.1500002000000001E-2</v>
      </c>
      <c r="CE1631">
        <v>-2.8499997999999999E-2</v>
      </c>
      <c r="CG1631">
        <v>3.1699999999999999E-2</v>
      </c>
      <c r="CS1631">
        <v>0</v>
      </c>
      <c r="CT1631">
        <v>0</v>
      </c>
      <c r="CU1631">
        <v>0</v>
      </c>
      <c r="CV1631">
        <v>0.47699999999999998</v>
      </c>
      <c r="CW1631">
        <v>0.33300000000000002</v>
      </c>
      <c r="CX1631">
        <v>0.14399998999999999</v>
      </c>
      <c r="CY1631">
        <v>0.27300000000000002</v>
      </c>
      <c r="CZ1631">
        <v>0</v>
      </c>
      <c r="DA1631">
        <v>0</v>
      </c>
      <c r="DB1631">
        <v>9.3999997000000002E-2</v>
      </c>
      <c r="DC1631">
        <v>1.2E-2</v>
      </c>
      <c r="DD1631">
        <v>0</v>
      </c>
      <c r="DE1631">
        <v>0.14399998999999999</v>
      </c>
      <c r="DF1631">
        <v>2005</v>
      </c>
      <c r="DG1631">
        <v>7.0100001999999995E-2</v>
      </c>
      <c r="DH1631">
        <v>3.3800002000000003E-2</v>
      </c>
      <c r="DI1631">
        <v>3.6299999999999999E-2</v>
      </c>
      <c r="DJ1631">
        <v>5.7300001000000003E-2</v>
      </c>
      <c r="DK1631">
        <v>9.11E-2</v>
      </c>
      <c r="DR1631">
        <v>0</v>
      </c>
      <c r="DS1631">
        <v>0</v>
      </c>
      <c r="DT1631">
        <v>0</v>
      </c>
      <c r="DU1631">
        <v>0</v>
      </c>
      <c r="DV1631">
        <v>134810</v>
      </c>
      <c r="DW1631">
        <v>5930000</v>
      </c>
      <c r="DZ1631">
        <v>43.987834999999997</v>
      </c>
      <c r="EA1631">
        <v>16859</v>
      </c>
      <c r="EB1631">
        <v>78853</v>
      </c>
      <c r="EC1631">
        <v>10990</v>
      </c>
      <c r="ED1631">
        <v>81000</v>
      </c>
      <c r="EF1631">
        <v>7.3703364999999996</v>
      </c>
      <c r="EG1631">
        <v>10990</v>
      </c>
      <c r="ES1631">
        <v>0</v>
      </c>
      <c r="EV1631">
        <v>241512</v>
      </c>
      <c r="EW1631">
        <v>1</v>
      </c>
      <c r="EX1631">
        <v>1</v>
      </c>
      <c r="FB1631">
        <v>860000</v>
      </c>
      <c r="FP1631">
        <v>34498.035000000003</v>
      </c>
      <c r="FQ1631">
        <v>38287.504000000001</v>
      </c>
      <c r="FT1631">
        <v>2169.8209999999999</v>
      </c>
      <c r="FW1631">
        <v>74955.358999999997</v>
      </c>
      <c r="FX1631">
        <v>148963.35999999999</v>
      </c>
      <c r="FZ1631">
        <v>144340.19</v>
      </c>
      <c r="GA1631">
        <v>81534.516000000003</v>
      </c>
      <c r="GB1631">
        <v>225874.7</v>
      </c>
      <c r="GL1631">
        <v>-9209.4550999999992</v>
      </c>
      <c r="GM1631">
        <v>12221.722</v>
      </c>
      <c r="GN1631">
        <v>-11935.367</v>
      </c>
      <c r="GP1631">
        <v>6831.8760000000002</v>
      </c>
      <c r="GQ1631">
        <v>447702.28</v>
      </c>
      <c r="GR1631">
        <v>-72459.991999999998</v>
      </c>
      <c r="GS1631">
        <v>-72459.991999999998</v>
      </c>
      <c r="HA1631">
        <v>-30835.243999999999</v>
      </c>
      <c r="HB1631">
        <v>-6054.2412000000004</v>
      </c>
      <c r="HD1631">
        <v>-611866.63</v>
      </c>
      <c r="HE1631">
        <v>-721216.13</v>
      </c>
      <c r="HG1631">
        <v>9199276</v>
      </c>
    </row>
    <row r="1632" spans="1:215" x14ac:dyDescent="0.25">
      <c r="A1632">
        <v>119</v>
      </c>
      <c r="B1632" t="s">
        <v>1303</v>
      </c>
      <c r="C1632">
        <v>2004</v>
      </c>
      <c r="D1632">
        <v>1</v>
      </c>
      <c r="E1632" t="s">
        <v>1304</v>
      </c>
      <c r="F1632">
        <v>1977</v>
      </c>
      <c r="G1632">
        <v>0</v>
      </c>
      <c r="I1632">
        <v>0</v>
      </c>
      <c r="J1632" t="s">
        <v>1296</v>
      </c>
      <c r="K1632" t="s">
        <v>1297</v>
      </c>
      <c r="L1632" t="s">
        <v>1297</v>
      </c>
      <c r="M1632">
        <v>1</v>
      </c>
      <c r="N1632" t="s">
        <v>615</v>
      </c>
      <c r="O1632">
        <v>1</v>
      </c>
      <c r="P1632" t="s">
        <v>616</v>
      </c>
      <c r="Q1632" t="s">
        <v>626</v>
      </c>
      <c r="R1632">
        <v>2</v>
      </c>
      <c r="S1632">
        <v>1</v>
      </c>
      <c r="T1632" s="60">
        <v>38168</v>
      </c>
      <c r="U1632" s="60">
        <v>38260</v>
      </c>
      <c r="V1632" s="60">
        <v>38260</v>
      </c>
      <c r="W1632" t="s">
        <v>759</v>
      </c>
      <c r="X1632" t="s">
        <v>1299</v>
      </c>
      <c r="Z1632">
        <v>3.5000000000000003E-2</v>
      </c>
      <c r="AA1632">
        <v>7.9999998000000003E-2</v>
      </c>
      <c r="AB1632">
        <v>4</v>
      </c>
      <c r="AC1632">
        <v>0</v>
      </c>
      <c r="AD1632">
        <v>8</v>
      </c>
      <c r="BP1632" s="60">
        <v>38260</v>
      </c>
      <c r="BQ1632">
        <v>11431100</v>
      </c>
      <c r="BR1632">
        <v>8504000</v>
      </c>
      <c r="BS1632">
        <v>1.3442027999999999</v>
      </c>
      <c r="BT1632">
        <v>-2927100</v>
      </c>
      <c r="BV1632">
        <v>6221000</v>
      </c>
      <c r="BW1632">
        <v>192600</v>
      </c>
      <c r="BX1632">
        <v>0.36000000999999998</v>
      </c>
      <c r="BY1632">
        <v>0</v>
      </c>
      <c r="BZ1632">
        <v>0</v>
      </c>
      <c r="CA1632">
        <v>0</v>
      </c>
      <c r="CC1632">
        <v>0.16059999</v>
      </c>
      <c r="CE1632">
        <v>4.2100000999999998E-2</v>
      </c>
      <c r="CG1632">
        <v>3.9700000999999999E-2</v>
      </c>
      <c r="CS1632">
        <v>0</v>
      </c>
      <c r="CT1632">
        <v>0</v>
      </c>
      <c r="CU1632">
        <v>0</v>
      </c>
      <c r="CV1632">
        <v>0.5</v>
      </c>
      <c r="CW1632">
        <v>0.33200002000000001</v>
      </c>
      <c r="CX1632">
        <v>0.16800000000000001</v>
      </c>
      <c r="CY1632">
        <v>0.25600001</v>
      </c>
      <c r="CZ1632">
        <v>0</v>
      </c>
      <c r="DA1632">
        <v>0</v>
      </c>
      <c r="DB1632">
        <v>9.3999997000000002E-2</v>
      </c>
      <c r="DC1632">
        <v>1.0999999999999999E-2</v>
      </c>
      <c r="DD1632">
        <v>0</v>
      </c>
      <c r="DE1632">
        <v>0.13900000000000001</v>
      </c>
      <c r="DF1632">
        <v>2006</v>
      </c>
      <c r="DG1632">
        <v>6.8400003000000001E-2</v>
      </c>
      <c r="DH1632">
        <v>3.4200002E-2</v>
      </c>
      <c r="DI1632">
        <v>3.4200002E-2</v>
      </c>
      <c r="DJ1632">
        <v>5.6500003E-2</v>
      </c>
      <c r="DK1632">
        <v>9.0700001000000002E-2</v>
      </c>
      <c r="DR1632">
        <v>0</v>
      </c>
      <c r="DS1632">
        <v>0</v>
      </c>
      <c r="DT1632">
        <v>0</v>
      </c>
      <c r="DU1632">
        <v>0</v>
      </c>
      <c r="DV1632">
        <v>138427</v>
      </c>
      <c r="DW1632">
        <v>6221000</v>
      </c>
      <c r="DZ1632">
        <v>44.940655</v>
      </c>
      <c r="EA1632">
        <v>18038</v>
      </c>
      <c r="EB1632">
        <v>78411</v>
      </c>
      <c r="EC1632">
        <v>12328</v>
      </c>
      <c r="ED1632">
        <v>96000</v>
      </c>
      <c r="EF1632">
        <v>7.7871512999999997</v>
      </c>
      <c r="EG1632">
        <v>12328</v>
      </c>
      <c r="ES1632">
        <v>0</v>
      </c>
      <c r="EV1632">
        <v>247204</v>
      </c>
      <c r="EW1632">
        <v>1</v>
      </c>
      <c r="EX1632">
        <v>1</v>
      </c>
      <c r="FB1632">
        <v>1019000</v>
      </c>
      <c r="FP1632">
        <v>60953</v>
      </c>
      <c r="FQ1632">
        <v>69377</v>
      </c>
      <c r="FT1632">
        <v>2917</v>
      </c>
      <c r="FW1632">
        <v>133247</v>
      </c>
      <c r="FX1632">
        <v>1225571</v>
      </c>
      <c r="FZ1632">
        <v>127101</v>
      </c>
      <c r="GA1632">
        <v>106481</v>
      </c>
      <c r="GB1632">
        <v>233582</v>
      </c>
      <c r="GL1632">
        <v>-5081</v>
      </c>
      <c r="GM1632">
        <v>7851</v>
      </c>
      <c r="GN1632">
        <v>-8014</v>
      </c>
      <c r="GP1632">
        <v>7083</v>
      </c>
      <c r="GQ1632">
        <v>1594239</v>
      </c>
      <c r="GR1632">
        <v>-86174</v>
      </c>
      <c r="GS1632">
        <v>-86174</v>
      </c>
      <c r="HA1632">
        <v>-27082</v>
      </c>
      <c r="HB1632">
        <v>-5779</v>
      </c>
      <c r="HD1632">
        <v>-22918</v>
      </c>
      <c r="HE1632">
        <v>-141953</v>
      </c>
      <c r="HG1632">
        <v>10651561</v>
      </c>
    </row>
    <row r="1633" spans="1:215" x14ac:dyDescent="0.25">
      <c r="A1633">
        <v>119</v>
      </c>
      <c r="B1633" t="s">
        <v>1303</v>
      </c>
      <c r="C1633">
        <v>2005</v>
      </c>
      <c r="D1633">
        <v>1</v>
      </c>
      <c r="E1633" t="s">
        <v>1304</v>
      </c>
      <c r="F1633">
        <v>1977</v>
      </c>
      <c r="G1633">
        <v>0</v>
      </c>
      <c r="I1633">
        <v>0</v>
      </c>
      <c r="J1633" t="s">
        <v>1296</v>
      </c>
      <c r="K1633" t="s">
        <v>1297</v>
      </c>
      <c r="L1633" t="s">
        <v>1297</v>
      </c>
      <c r="M1633">
        <v>1</v>
      </c>
      <c r="N1633" t="s">
        <v>615</v>
      </c>
      <c r="O1633">
        <v>1</v>
      </c>
      <c r="P1633" t="s">
        <v>616</v>
      </c>
      <c r="Q1633" t="s">
        <v>626</v>
      </c>
      <c r="R1633">
        <v>2</v>
      </c>
      <c r="S1633">
        <v>1</v>
      </c>
      <c r="T1633" s="60">
        <v>38533</v>
      </c>
      <c r="U1633" s="60">
        <v>38625</v>
      </c>
      <c r="V1633" s="60">
        <v>38625</v>
      </c>
      <c r="W1633" t="s">
        <v>759</v>
      </c>
      <c r="X1633" t="s">
        <v>1299</v>
      </c>
      <c r="Z1633">
        <v>3.5000000000000003E-2</v>
      </c>
      <c r="AA1633">
        <v>7.9999998000000003E-2</v>
      </c>
      <c r="AB1633">
        <v>4</v>
      </c>
      <c r="AC1633">
        <v>0</v>
      </c>
      <c r="AD1633">
        <v>8</v>
      </c>
      <c r="BP1633" s="60">
        <v>38625</v>
      </c>
      <c r="BQ1633">
        <v>12274000</v>
      </c>
      <c r="BR1633">
        <v>9663000</v>
      </c>
      <c r="BS1633">
        <v>1.2702059999999999</v>
      </c>
      <c r="BT1633">
        <v>-2611000</v>
      </c>
      <c r="BV1633">
        <v>6445000</v>
      </c>
      <c r="BW1633">
        <v>227700</v>
      </c>
      <c r="BX1633">
        <v>0.33000001000000001</v>
      </c>
      <c r="BY1633">
        <v>0</v>
      </c>
      <c r="BZ1633">
        <v>0</v>
      </c>
      <c r="CA1633">
        <v>0</v>
      </c>
      <c r="CC1633">
        <v>0.13340001000000001</v>
      </c>
      <c r="CE1633">
        <v>0.1071</v>
      </c>
      <c r="CG1633">
        <v>3.6299999999999999E-2</v>
      </c>
      <c r="CS1633">
        <v>0</v>
      </c>
      <c r="CT1633">
        <v>0</v>
      </c>
      <c r="CU1633">
        <v>0</v>
      </c>
      <c r="CV1633">
        <v>0.49170002000000002</v>
      </c>
      <c r="CW1633">
        <v>0.32830003000000002</v>
      </c>
      <c r="CX1633">
        <v>0.16339998999999999</v>
      </c>
      <c r="CY1633">
        <v>0.25950000000000001</v>
      </c>
      <c r="CZ1633">
        <v>0</v>
      </c>
      <c r="DA1633">
        <v>0</v>
      </c>
      <c r="DB1633">
        <v>9.3100004E-2</v>
      </c>
      <c r="DC1633">
        <v>1.01E-2</v>
      </c>
      <c r="DD1633">
        <v>0</v>
      </c>
      <c r="DE1633">
        <v>0.14560001</v>
      </c>
      <c r="DF1633">
        <v>2007</v>
      </c>
      <c r="DG1633">
        <v>8.0600001000000004E-2</v>
      </c>
      <c r="DH1633">
        <v>3.9199999999999999E-2</v>
      </c>
      <c r="DI1633">
        <v>4.1399999999999999E-2</v>
      </c>
      <c r="DJ1633">
        <v>7.1100003999999994E-2</v>
      </c>
      <c r="DK1633">
        <v>0.1103</v>
      </c>
      <c r="DR1633">
        <v>0</v>
      </c>
      <c r="DS1633">
        <v>0</v>
      </c>
      <c r="DT1633">
        <v>0</v>
      </c>
      <c r="DU1633">
        <v>0</v>
      </c>
      <c r="DV1633">
        <v>139616</v>
      </c>
      <c r="DW1633">
        <v>6445000</v>
      </c>
      <c r="DZ1633">
        <v>46.162331000000002</v>
      </c>
      <c r="EA1633">
        <v>19734</v>
      </c>
      <c r="EB1633">
        <v>81020</v>
      </c>
      <c r="EC1633">
        <v>13814</v>
      </c>
      <c r="ED1633">
        <v>114000</v>
      </c>
      <c r="EF1633">
        <v>8.2524976999999993</v>
      </c>
      <c r="EG1633">
        <v>13814</v>
      </c>
      <c r="ES1633">
        <v>0</v>
      </c>
      <c r="EV1633">
        <v>254184</v>
      </c>
      <c r="EW1633">
        <v>1</v>
      </c>
      <c r="EX1633">
        <v>1</v>
      </c>
      <c r="FB1633">
        <v>1234000</v>
      </c>
      <c r="FP1633">
        <v>63806</v>
      </c>
      <c r="FQ1633">
        <v>74720</v>
      </c>
      <c r="FT1633">
        <v>3403</v>
      </c>
      <c r="FW1633">
        <v>141929</v>
      </c>
      <c r="FX1633">
        <v>1144775</v>
      </c>
      <c r="FZ1633">
        <v>135443</v>
      </c>
      <c r="GA1633">
        <v>139352</v>
      </c>
      <c r="GB1633">
        <v>274795</v>
      </c>
      <c r="GL1633">
        <v>-3827</v>
      </c>
      <c r="GM1633">
        <v>23395</v>
      </c>
      <c r="GN1633">
        <v>-24002</v>
      </c>
      <c r="GP1633">
        <v>6460</v>
      </c>
      <c r="GQ1633">
        <v>1563525</v>
      </c>
      <c r="GR1633">
        <v>-102742</v>
      </c>
      <c r="GS1633">
        <v>-102742</v>
      </c>
      <c r="HA1633">
        <v>-24086</v>
      </c>
      <c r="HB1633">
        <v>-5960</v>
      </c>
      <c r="HD1633">
        <v>-4718</v>
      </c>
      <c r="HE1633">
        <v>-137506</v>
      </c>
      <c r="HG1633">
        <v>12077580</v>
      </c>
    </row>
    <row r="1634" spans="1:215" x14ac:dyDescent="0.25">
      <c r="A1634">
        <v>119</v>
      </c>
      <c r="B1634" t="s">
        <v>1303</v>
      </c>
      <c r="C1634">
        <v>2006</v>
      </c>
      <c r="D1634">
        <v>1</v>
      </c>
      <c r="E1634" t="s">
        <v>1304</v>
      </c>
      <c r="F1634">
        <v>1977</v>
      </c>
      <c r="G1634">
        <v>0</v>
      </c>
      <c r="I1634">
        <v>0</v>
      </c>
      <c r="J1634" t="s">
        <v>1296</v>
      </c>
      <c r="K1634" t="s">
        <v>1297</v>
      </c>
      <c r="L1634" t="s">
        <v>1297</v>
      </c>
      <c r="M1634">
        <v>1</v>
      </c>
      <c r="N1634" t="s">
        <v>615</v>
      </c>
      <c r="O1634">
        <v>1</v>
      </c>
      <c r="P1634" t="s">
        <v>616</v>
      </c>
      <c r="Q1634" t="s">
        <v>626</v>
      </c>
      <c r="R1634">
        <v>2</v>
      </c>
      <c r="S1634">
        <v>1</v>
      </c>
      <c r="T1634" s="60">
        <v>38898</v>
      </c>
      <c r="U1634" s="60">
        <v>38990</v>
      </c>
      <c r="V1634" s="60">
        <v>38990</v>
      </c>
      <c r="W1634" t="s">
        <v>759</v>
      </c>
      <c r="X1634" t="s">
        <v>1299</v>
      </c>
      <c r="Z1634">
        <v>3.5000000000000003E-2</v>
      </c>
      <c r="AA1634">
        <v>7.9999998000000003E-2</v>
      </c>
      <c r="AB1634">
        <v>4</v>
      </c>
      <c r="AC1634">
        <v>0</v>
      </c>
      <c r="AD1634">
        <v>8</v>
      </c>
      <c r="BP1634" s="60">
        <v>38990</v>
      </c>
      <c r="BQ1634">
        <v>13528900</v>
      </c>
      <c r="BR1634">
        <v>11152000</v>
      </c>
      <c r="BS1634">
        <v>1.2131367</v>
      </c>
      <c r="BT1634">
        <v>-2376900</v>
      </c>
      <c r="BV1634">
        <v>6771000</v>
      </c>
      <c r="BW1634">
        <v>307600</v>
      </c>
      <c r="BX1634">
        <v>0.49000000999999999</v>
      </c>
      <c r="BY1634">
        <v>0</v>
      </c>
      <c r="BZ1634">
        <v>0</v>
      </c>
      <c r="CA1634">
        <v>0</v>
      </c>
      <c r="CC1634">
        <v>0.16690000999999999</v>
      </c>
      <c r="CE1634">
        <v>0.1547</v>
      </c>
      <c r="CG1634">
        <v>8.5100002999999994E-2</v>
      </c>
      <c r="CS1634">
        <v>0</v>
      </c>
      <c r="CT1634">
        <v>0</v>
      </c>
      <c r="CU1634">
        <v>0</v>
      </c>
      <c r="CV1634">
        <v>0.47749998999999999</v>
      </c>
      <c r="CW1634">
        <v>0.24260001</v>
      </c>
      <c r="CX1634">
        <v>0.2349</v>
      </c>
      <c r="CY1634">
        <v>0.24059999000000001</v>
      </c>
      <c r="CZ1634">
        <v>0</v>
      </c>
      <c r="DA1634">
        <v>0</v>
      </c>
      <c r="DB1634">
        <v>0.105</v>
      </c>
      <c r="DC1634">
        <v>8.9999999999999993E-3</v>
      </c>
      <c r="DD1634">
        <v>0.16790000999999999</v>
      </c>
      <c r="DE1634">
        <v>0</v>
      </c>
      <c r="DF1634">
        <v>2008</v>
      </c>
      <c r="DG1634">
        <v>9.3400001999999996E-2</v>
      </c>
      <c r="DH1634">
        <v>4.6199999999999998E-2</v>
      </c>
      <c r="DI1634">
        <v>4.7199998E-2</v>
      </c>
      <c r="DJ1634">
        <v>7.7199996000000007E-2</v>
      </c>
      <c r="DK1634">
        <v>0.1234</v>
      </c>
      <c r="DR1634">
        <v>0</v>
      </c>
      <c r="DS1634">
        <v>0</v>
      </c>
      <c r="DT1634">
        <v>0</v>
      </c>
      <c r="DU1634">
        <v>0</v>
      </c>
      <c r="DV1634">
        <v>140814</v>
      </c>
      <c r="DW1634">
        <v>6771000</v>
      </c>
      <c r="DZ1634">
        <v>48.084708999999997</v>
      </c>
      <c r="EA1634">
        <v>22935</v>
      </c>
      <c r="EB1634">
        <v>83220</v>
      </c>
      <c r="EC1634">
        <v>15367</v>
      </c>
      <c r="ED1634">
        <v>135000</v>
      </c>
      <c r="EF1634">
        <v>8.7850590000000004</v>
      </c>
      <c r="EG1634">
        <v>15367</v>
      </c>
      <c r="ES1634">
        <v>0</v>
      </c>
      <c r="EV1634">
        <v>262336</v>
      </c>
      <c r="EW1634">
        <v>1</v>
      </c>
      <c r="EX1634">
        <v>1</v>
      </c>
      <c r="FB1634">
        <v>1453000</v>
      </c>
      <c r="FP1634">
        <v>127800</v>
      </c>
      <c r="FQ1634">
        <v>149579</v>
      </c>
      <c r="FT1634">
        <v>3583</v>
      </c>
      <c r="FW1634">
        <v>280962</v>
      </c>
      <c r="FX1634">
        <v>1644879</v>
      </c>
      <c r="FZ1634">
        <v>160534</v>
      </c>
      <c r="GA1634">
        <v>220613</v>
      </c>
      <c r="GB1634">
        <v>381147</v>
      </c>
      <c r="GL1634">
        <v>-8784</v>
      </c>
      <c r="GM1634">
        <v>58445</v>
      </c>
      <c r="GN1634">
        <v>-54985</v>
      </c>
      <c r="GP1634">
        <v>7311</v>
      </c>
      <c r="GQ1634">
        <v>2308975</v>
      </c>
      <c r="GR1634">
        <v>-121096</v>
      </c>
      <c r="GS1634">
        <v>-121096</v>
      </c>
      <c r="HA1634">
        <v>-26476</v>
      </c>
      <c r="HB1634">
        <v>-6599</v>
      </c>
      <c r="HD1634">
        <v>-4296</v>
      </c>
      <c r="HE1634">
        <v>-158467</v>
      </c>
      <c r="HG1634">
        <v>14228088</v>
      </c>
    </row>
    <row r="1635" spans="1:215" x14ac:dyDescent="0.25">
      <c r="A1635">
        <v>119</v>
      </c>
      <c r="B1635" t="s">
        <v>1303</v>
      </c>
      <c r="C1635">
        <v>2007</v>
      </c>
      <c r="D1635">
        <v>1</v>
      </c>
      <c r="E1635" t="s">
        <v>1304</v>
      </c>
      <c r="F1635">
        <v>1977</v>
      </c>
      <c r="G1635">
        <v>0</v>
      </c>
      <c r="I1635">
        <v>0</v>
      </c>
      <c r="J1635" t="s">
        <v>1296</v>
      </c>
      <c r="K1635" t="s">
        <v>1297</v>
      </c>
      <c r="L1635" t="s">
        <v>1297</v>
      </c>
      <c r="M1635">
        <v>1</v>
      </c>
      <c r="N1635" t="s">
        <v>615</v>
      </c>
      <c r="O1635">
        <v>1</v>
      </c>
      <c r="P1635" t="s">
        <v>616</v>
      </c>
      <c r="Q1635" t="s">
        <v>626</v>
      </c>
      <c r="R1635">
        <v>2</v>
      </c>
      <c r="S1635">
        <v>1</v>
      </c>
      <c r="T1635" s="60">
        <v>39263</v>
      </c>
      <c r="U1635" s="60">
        <v>39263</v>
      </c>
      <c r="V1635" s="60">
        <v>39263</v>
      </c>
      <c r="W1635" t="s">
        <v>759</v>
      </c>
      <c r="X1635" t="s">
        <v>1299</v>
      </c>
      <c r="Z1635">
        <v>3.5000000000000003E-2</v>
      </c>
      <c r="AA1635">
        <v>7.9999998000000003E-2</v>
      </c>
      <c r="AB1635">
        <v>4</v>
      </c>
      <c r="AC1635">
        <v>0</v>
      </c>
      <c r="AD1635">
        <v>8</v>
      </c>
      <c r="BP1635" s="60">
        <v>39263</v>
      </c>
      <c r="BQ1635">
        <v>14888000</v>
      </c>
      <c r="BR1635">
        <v>12418000</v>
      </c>
      <c r="BS1635">
        <v>1.1990000000000001</v>
      </c>
      <c r="BT1635">
        <v>-2470000</v>
      </c>
      <c r="BV1635">
        <v>7157000</v>
      </c>
      <c r="BW1635">
        <v>331300</v>
      </c>
      <c r="BX1635">
        <v>0.73000001999999997</v>
      </c>
      <c r="BY1635">
        <v>0</v>
      </c>
      <c r="BZ1635">
        <v>0</v>
      </c>
      <c r="CA1635">
        <v>0</v>
      </c>
      <c r="CC1635">
        <v>0.21329999999999999</v>
      </c>
      <c r="CE1635">
        <v>0.16969999999999999</v>
      </c>
      <c r="CG1635">
        <v>0.1399</v>
      </c>
      <c r="CS1635">
        <v>0</v>
      </c>
      <c r="CT1635">
        <v>0</v>
      </c>
      <c r="CU1635">
        <v>0</v>
      </c>
      <c r="CV1635">
        <v>0.47080000999999999</v>
      </c>
      <c r="CW1635">
        <v>0.23270001000000001</v>
      </c>
      <c r="CX1635">
        <v>0.23809999000000001</v>
      </c>
      <c r="CY1635">
        <v>0.23450001000000001</v>
      </c>
      <c r="CZ1635">
        <v>0</v>
      </c>
      <c r="DA1635">
        <v>0</v>
      </c>
      <c r="DB1635">
        <v>0.11020000000000001</v>
      </c>
      <c r="DC1635">
        <v>8.0000000000000004E-4</v>
      </c>
      <c r="DD1635">
        <v>0.1837</v>
      </c>
      <c r="DE1635">
        <v>0</v>
      </c>
      <c r="DF1635">
        <v>2009</v>
      </c>
      <c r="DG1635">
        <v>9.3299999999999994E-2</v>
      </c>
      <c r="DH1635">
        <v>4.6100002000000001E-2</v>
      </c>
      <c r="DI1635">
        <v>4.7199998E-2</v>
      </c>
      <c r="DJ1635">
        <v>7.8400000999999997E-2</v>
      </c>
      <c r="DK1635">
        <v>0.1245</v>
      </c>
      <c r="DR1635">
        <v>0</v>
      </c>
      <c r="DS1635">
        <v>0</v>
      </c>
      <c r="DT1635">
        <v>0</v>
      </c>
      <c r="DU1635">
        <v>0</v>
      </c>
      <c r="DV1635">
        <v>145047</v>
      </c>
      <c r="DW1635">
        <v>7157000</v>
      </c>
      <c r="DZ1635">
        <v>49.342627999999998</v>
      </c>
      <c r="EA1635">
        <v>23927</v>
      </c>
      <c r="EB1635">
        <v>84461</v>
      </c>
      <c r="EC1635">
        <v>16558</v>
      </c>
      <c r="ED1635">
        <v>150000</v>
      </c>
      <c r="EF1635">
        <v>9.0590648999999992</v>
      </c>
      <c r="EG1635">
        <v>16558</v>
      </c>
      <c r="ES1635">
        <v>0</v>
      </c>
      <c r="EV1635">
        <v>269993</v>
      </c>
      <c r="EW1635">
        <v>1</v>
      </c>
      <c r="EX1635">
        <v>1</v>
      </c>
      <c r="FB1635">
        <v>1738000</v>
      </c>
      <c r="FI1635">
        <v>17559000</v>
      </c>
      <c r="FP1635">
        <v>207144</v>
      </c>
      <c r="FQ1635">
        <v>242544</v>
      </c>
      <c r="FT1635">
        <v>4527</v>
      </c>
      <c r="FW1635">
        <v>454215</v>
      </c>
      <c r="FX1635">
        <v>2476276</v>
      </c>
      <c r="FZ1635">
        <v>245723</v>
      </c>
      <c r="GA1635">
        <v>339257</v>
      </c>
      <c r="GB1635">
        <v>584980</v>
      </c>
      <c r="GL1635">
        <v>-10825</v>
      </c>
      <c r="GM1635">
        <v>89416</v>
      </c>
      <c r="GN1635">
        <v>-85140</v>
      </c>
      <c r="GP1635">
        <v>7590</v>
      </c>
      <c r="GQ1635">
        <v>3516512</v>
      </c>
      <c r="GR1635">
        <v>-143802</v>
      </c>
      <c r="GS1635">
        <v>-143802</v>
      </c>
      <c r="HA1635">
        <v>-26465</v>
      </c>
      <c r="HB1635">
        <v>-7344</v>
      </c>
      <c r="HD1635">
        <v>-3904</v>
      </c>
      <c r="HE1635">
        <v>-181515</v>
      </c>
      <c r="HG1635">
        <v>17563084</v>
      </c>
    </row>
    <row r="1636" spans="1:215" x14ac:dyDescent="0.25">
      <c r="A1636">
        <v>119</v>
      </c>
      <c r="B1636" t="s">
        <v>1303</v>
      </c>
      <c r="C1636">
        <v>2008</v>
      </c>
      <c r="D1636">
        <v>1</v>
      </c>
      <c r="E1636" t="s">
        <v>1304</v>
      </c>
      <c r="F1636">
        <v>1977</v>
      </c>
      <c r="G1636">
        <v>0</v>
      </c>
      <c r="I1636">
        <v>0</v>
      </c>
      <c r="J1636" t="s">
        <v>1296</v>
      </c>
      <c r="K1636" t="s">
        <v>1297</v>
      </c>
      <c r="L1636" t="s">
        <v>1297</v>
      </c>
      <c r="M1636">
        <v>1</v>
      </c>
      <c r="N1636" t="s">
        <v>615</v>
      </c>
      <c r="O1636">
        <v>1</v>
      </c>
      <c r="P1636" t="s">
        <v>616</v>
      </c>
      <c r="Q1636" t="s">
        <v>626</v>
      </c>
      <c r="R1636">
        <v>2</v>
      </c>
      <c r="S1636">
        <v>1</v>
      </c>
      <c r="T1636" s="60">
        <v>39629</v>
      </c>
      <c r="U1636" s="60">
        <v>39629</v>
      </c>
      <c r="V1636" s="60">
        <v>39629</v>
      </c>
      <c r="W1636" t="s">
        <v>759</v>
      </c>
      <c r="X1636" t="s">
        <v>1299</v>
      </c>
      <c r="Z1636">
        <v>3.5000000000000003E-2</v>
      </c>
      <c r="AA1636">
        <v>7.9999998000000003E-2</v>
      </c>
      <c r="AB1636">
        <v>4</v>
      </c>
      <c r="AC1636">
        <v>0</v>
      </c>
      <c r="AD1636">
        <v>8</v>
      </c>
      <c r="BP1636" s="60">
        <v>39629</v>
      </c>
      <c r="BQ1636">
        <v>16693000</v>
      </c>
      <c r="BR1636">
        <v>14065000</v>
      </c>
      <c r="BS1636">
        <v>1.1869999</v>
      </c>
      <c r="BT1636">
        <v>-2627000</v>
      </c>
      <c r="BV1636">
        <v>7869000</v>
      </c>
      <c r="BW1636">
        <v>363300</v>
      </c>
      <c r="BX1636">
        <v>0.88</v>
      </c>
      <c r="BY1636">
        <v>0</v>
      </c>
      <c r="BZ1636">
        <v>0</v>
      </c>
      <c r="CA1636">
        <v>0</v>
      </c>
      <c r="CC1636">
        <v>-1.24E-2</v>
      </c>
      <c r="CE1636">
        <v>0.1182</v>
      </c>
      <c r="CG1636">
        <v>0.1303</v>
      </c>
      <c r="CS1636">
        <v>0</v>
      </c>
      <c r="CT1636">
        <v>0</v>
      </c>
      <c r="CU1636">
        <v>0</v>
      </c>
      <c r="CV1636">
        <v>0.38669997</v>
      </c>
      <c r="CW1636">
        <v>0</v>
      </c>
      <c r="CX1636">
        <v>0</v>
      </c>
      <c r="CY1636">
        <v>0.23360001</v>
      </c>
      <c r="CZ1636">
        <v>0</v>
      </c>
      <c r="DA1636">
        <v>0</v>
      </c>
      <c r="DB1636">
        <v>0.13969999999999999</v>
      </c>
      <c r="DC1636">
        <v>1E-3</v>
      </c>
      <c r="DD1636">
        <v>0.23890001</v>
      </c>
      <c r="DE1636">
        <v>0</v>
      </c>
      <c r="DF1636">
        <v>2010</v>
      </c>
      <c r="DG1636">
        <v>9.0100004999999997E-2</v>
      </c>
      <c r="DH1636">
        <v>4.4499996999999999E-2</v>
      </c>
      <c r="DI1636">
        <v>4.5600001000000001E-2</v>
      </c>
      <c r="DJ1636">
        <v>5.8400001E-2</v>
      </c>
      <c r="DK1636">
        <v>0.10290000000000001</v>
      </c>
      <c r="DR1636">
        <v>0</v>
      </c>
      <c r="DS1636">
        <v>0</v>
      </c>
      <c r="DT1636">
        <v>0</v>
      </c>
      <c r="DU1636">
        <v>0</v>
      </c>
      <c r="DV1636">
        <v>150005</v>
      </c>
      <c r="DW1636">
        <v>7869000</v>
      </c>
      <c r="DZ1636">
        <v>52.458252000000002</v>
      </c>
      <c r="EA1636">
        <v>24996</v>
      </c>
      <c r="EB1636">
        <v>87437</v>
      </c>
      <c r="EC1636">
        <v>18541</v>
      </c>
      <c r="ED1636">
        <v>179000</v>
      </c>
      <c r="EF1636">
        <v>9.6542797</v>
      </c>
      <c r="EG1636">
        <v>18541</v>
      </c>
      <c r="ES1636">
        <v>0</v>
      </c>
      <c r="EV1636">
        <v>280979</v>
      </c>
      <c r="EW1636">
        <v>1</v>
      </c>
      <c r="EX1636">
        <v>1</v>
      </c>
      <c r="FB1636">
        <v>2057000</v>
      </c>
      <c r="FI1636">
        <v>17661000</v>
      </c>
      <c r="FP1636">
        <v>268573</v>
      </c>
      <c r="FQ1636">
        <v>318740</v>
      </c>
      <c r="FT1636">
        <v>9872</v>
      </c>
      <c r="FW1636">
        <v>597185</v>
      </c>
      <c r="FX1636">
        <v>-713629</v>
      </c>
      <c r="FZ1636">
        <v>166960</v>
      </c>
      <c r="GA1636">
        <v>332377</v>
      </c>
      <c r="GB1636">
        <v>499337</v>
      </c>
      <c r="GL1636">
        <v>-20117</v>
      </c>
      <c r="GM1636">
        <v>55784</v>
      </c>
      <c r="GN1636">
        <v>-46099</v>
      </c>
      <c r="GP1636">
        <v>7689</v>
      </c>
      <c r="GQ1636">
        <v>380150</v>
      </c>
      <c r="GR1636">
        <v>-170317</v>
      </c>
      <c r="GS1636">
        <v>-170317</v>
      </c>
      <c r="HA1636">
        <v>-26574</v>
      </c>
      <c r="HB1636">
        <v>-9889</v>
      </c>
      <c r="HD1636">
        <v>-70935</v>
      </c>
      <c r="HE1636">
        <v>-277715</v>
      </c>
      <c r="HG1636">
        <v>17665520</v>
      </c>
    </row>
    <row r="1637" spans="1:215" x14ac:dyDescent="0.25">
      <c r="A1637">
        <v>119</v>
      </c>
      <c r="B1637" t="s">
        <v>1303</v>
      </c>
      <c r="C1637">
        <v>2009</v>
      </c>
      <c r="D1637">
        <v>1</v>
      </c>
      <c r="E1637" t="s">
        <v>1304</v>
      </c>
      <c r="F1637">
        <v>1977</v>
      </c>
      <c r="G1637">
        <v>0</v>
      </c>
      <c r="I1637">
        <v>0</v>
      </c>
      <c r="J1637" t="s">
        <v>1296</v>
      </c>
      <c r="K1637" t="s">
        <v>1297</v>
      </c>
      <c r="L1637" t="s">
        <v>1297</v>
      </c>
      <c r="M1637">
        <v>1</v>
      </c>
      <c r="N1637" t="s">
        <v>615</v>
      </c>
      <c r="O1637">
        <v>1</v>
      </c>
      <c r="P1637" t="s">
        <v>616</v>
      </c>
      <c r="Q1637" t="s">
        <v>626</v>
      </c>
      <c r="R1637">
        <v>2</v>
      </c>
      <c r="S1637">
        <v>1</v>
      </c>
      <c r="T1637" s="60">
        <v>39994</v>
      </c>
      <c r="U1637" s="60">
        <v>39994</v>
      </c>
      <c r="V1637" s="60">
        <v>39994</v>
      </c>
      <c r="W1637" t="s">
        <v>759</v>
      </c>
      <c r="X1637" t="s">
        <v>1299</v>
      </c>
      <c r="Z1637">
        <v>3.5000000000000003E-2</v>
      </c>
      <c r="AA1637">
        <v>7.9999998000000003E-2</v>
      </c>
      <c r="AB1637">
        <v>4</v>
      </c>
      <c r="AC1637">
        <v>0</v>
      </c>
      <c r="AD1637">
        <v>8</v>
      </c>
      <c r="BP1637" s="60">
        <v>39994</v>
      </c>
      <c r="BQ1637">
        <v>18260000</v>
      </c>
      <c r="BR1637">
        <v>15701000</v>
      </c>
      <c r="BS1637">
        <v>1.163</v>
      </c>
      <c r="BT1637">
        <v>-2560000</v>
      </c>
      <c r="BV1637">
        <v>8132000</v>
      </c>
      <c r="BW1637">
        <v>369700</v>
      </c>
      <c r="BX1637">
        <v>1.1900001</v>
      </c>
      <c r="BY1637">
        <v>0</v>
      </c>
      <c r="BZ1637">
        <v>0</v>
      </c>
      <c r="CA1637">
        <v>0</v>
      </c>
      <c r="CC1637">
        <v>-0.22840000999999999</v>
      </c>
      <c r="CE1637">
        <v>-2.5799999000000001E-2</v>
      </c>
      <c r="CG1637">
        <v>4.0500000000000001E-2</v>
      </c>
      <c r="CS1637">
        <v>0</v>
      </c>
      <c r="CT1637">
        <v>0</v>
      </c>
      <c r="CU1637">
        <v>0</v>
      </c>
      <c r="CV1637">
        <v>0.36009996999999999</v>
      </c>
      <c r="CW1637">
        <v>0</v>
      </c>
      <c r="CX1637">
        <v>0</v>
      </c>
      <c r="CY1637">
        <v>0.23150000000000001</v>
      </c>
      <c r="CZ1637">
        <v>0</v>
      </c>
      <c r="DA1637">
        <v>0</v>
      </c>
      <c r="DB1637">
        <v>0.17530000000000001</v>
      </c>
      <c r="DC1637">
        <v>1.6000000000000001E-3</v>
      </c>
      <c r="DD1637">
        <v>0.23139999999999999</v>
      </c>
      <c r="DE1637">
        <v>0</v>
      </c>
      <c r="DF1637">
        <v>2011</v>
      </c>
      <c r="DG1637">
        <v>9.2900000999999996E-2</v>
      </c>
      <c r="DH1637">
        <v>4.5900002000000002E-2</v>
      </c>
      <c r="DI1637">
        <v>4.6999998000000001E-2</v>
      </c>
      <c r="DJ1637">
        <v>8.4500000000000006E-2</v>
      </c>
      <c r="DK1637">
        <v>0.13039999999999999</v>
      </c>
      <c r="DR1637">
        <v>0</v>
      </c>
      <c r="DS1637">
        <v>0</v>
      </c>
      <c r="DT1637">
        <v>0</v>
      </c>
      <c r="DU1637">
        <v>0</v>
      </c>
      <c r="DV1637">
        <v>148881</v>
      </c>
      <c r="DW1637">
        <v>8132000</v>
      </c>
      <c r="DZ1637">
        <v>54.620804</v>
      </c>
      <c r="EA1637">
        <v>25949</v>
      </c>
      <c r="EB1637">
        <v>90339</v>
      </c>
      <c r="EC1637">
        <v>20710</v>
      </c>
      <c r="ED1637">
        <v>219000</v>
      </c>
      <c r="EF1637">
        <v>10.574600999999999</v>
      </c>
      <c r="EG1637">
        <v>20710</v>
      </c>
      <c r="ES1637">
        <v>0</v>
      </c>
      <c r="EV1637">
        <v>285879</v>
      </c>
      <c r="EW1637">
        <v>1</v>
      </c>
      <c r="EX1637">
        <v>1</v>
      </c>
      <c r="FB1637">
        <v>2424000</v>
      </c>
      <c r="FI1637">
        <v>14177000</v>
      </c>
      <c r="FP1637">
        <v>368127</v>
      </c>
      <c r="FQ1637">
        <v>439744</v>
      </c>
      <c r="FT1637">
        <v>6221</v>
      </c>
      <c r="FW1637">
        <v>814092</v>
      </c>
      <c r="FX1637">
        <v>-4274108</v>
      </c>
      <c r="FZ1637">
        <v>92018</v>
      </c>
      <c r="GA1637">
        <v>193191</v>
      </c>
      <c r="GB1637">
        <v>285209</v>
      </c>
      <c r="GL1637">
        <v>-82079</v>
      </c>
      <c r="GM1637">
        <v>23327</v>
      </c>
      <c r="GN1637">
        <v>-10980</v>
      </c>
      <c r="GP1637">
        <v>8658</v>
      </c>
      <c r="GQ1637">
        <v>-3235881</v>
      </c>
      <c r="GR1637">
        <v>-207319</v>
      </c>
      <c r="GS1637">
        <v>-207319</v>
      </c>
      <c r="HA1637">
        <v>-26442</v>
      </c>
      <c r="HB1637">
        <v>-8277</v>
      </c>
      <c r="HD1637">
        <v>-8903</v>
      </c>
      <c r="HE1637">
        <v>-250941</v>
      </c>
      <c r="HG1637">
        <v>14178698</v>
      </c>
    </row>
    <row r="1638" spans="1:215" x14ac:dyDescent="0.25">
      <c r="A1638">
        <v>119</v>
      </c>
      <c r="B1638" t="s">
        <v>1303</v>
      </c>
      <c r="C1638">
        <v>2010</v>
      </c>
      <c r="D1638">
        <v>1</v>
      </c>
      <c r="E1638" t="s">
        <v>1304</v>
      </c>
      <c r="F1638">
        <v>1977</v>
      </c>
      <c r="G1638">
        <v>0</v>
      </c>
      <c r="I1638">
        <v>0</v>
      </c>
      <c r="J1638" t="s">
        <v>1296</v>
      </c>
      <c r="K1638" t="s">
        <v>1297</v>
      </c>
      <c r="L1638" t="s">
        <v>1297</v>
      </c>
      <c r="M1638">
        <v>1</v>
      </c>
      <c r="N1638" t="s">
        <v>615</v>
      </c>
      <c r="O1638">
        <v>1</v>
      </c>
      <c r="P1638" t="s">
        <v>616</v>
      </c>
      <c r="Q1638" t="s">
        <v>626</v>
      </c>
      <c r="R1638">
        <v>2</v>
      </c>
      <c r="S1638">
        <v>1</v>
      </c>
      <c r="T1638" s="60">
        <v>40359</v>
      </c>
      <c r="U1638" s="60">
        <v>40359</v>
      </c>
      <c r="V1638" s="60">
        <v>40359</v>
      </c>
      <c r="W1638" t="s">
        <v>759</v>
      </c>
      <c r="X1638" t="s">
        <v>1299</v>
      </c>
      <c r="Z1638">
        <v>3.5000000000000003E-2</v>
      </c>
      <c r="AA1638">
        <v>7.9999998000000003E-2</v>
      </c>
      <c r="AB1638">
        <v>4</v>
      </c>
      <c r="AC1638">
        <v>0</v>
      </c>
      <c r="AD1638">
        <v>8</v>
      </c>
      <c r="BP1638" s="60">
        <v>40359</v>
      </c>
      <c r="BQ1638">
        <v>19474000</v>
      </c>
      <c r="BR1638">
        <v>17272000</v>
      </c>
      <c r="BS1638">
        <v>1.127</v>
      </c>
      <c r="BT1638">
        <v>-2202000</v>
      </c>
      <c r="BV1638">
        <v>8206000</v>
      </c>
      <c r="BW1638">
        <v>383100</v>
      </c>
      <c r="BX1638">
        <v>0.85000001999999997</v>
      </c>
      <c r="BY1638">
        <v>0</v>
      </c>
      <c r="BZ1638">
        <v>0</v>
      </c>
      <c r="CA1638">
        <v>0</v>
      </c>
      <c r="CC1638">
        <v>0.13220000000000001</v>
      </c>
      <c r="CE1638">
        <v>-4.8000000000000001E-2</v>
      </c>
      <c r="CG1638">
        <v>4.0799997999999997E-2</v>
      </c>
      <c r="CJ1638">
        <v>3.9492074000000002E-2</v>
      </c>
      <c r="CS1638">
        <v>0</v>
      </c>
      <c r="CT1638">
        <v>0</v>
      </c>
      <c r="CU1638">
        <v>1</v>
      </c>
      <c r="CV1638">
        <v>0.34709999000000002</v>
      </c>
      <c r="CW1638">
        <v>0</v>
      </c>
      <c r="CX1638">
        <v>0</v>
      </c>
      <c r="CY1638">
        <v>0.21890000000000001</v>
      </c>
      <c r="CZ1638">
        <v>0</v>
      </c>
      <c r="DA1638">
        <v>0</v>
      </c>
      <c r="DB1638">
        <v>0.14210001</v>
      </c>
      <c r="DC1638">
        <v>1.4400001000000001E-2</v>
      </c>
      <c r="DD1638">
        <v>0.27750000000000002</v>
      </c>
      <c r="DE1638">
        <v>0</v>
      </c>
      <c r="DF1638">
        <v>2012</v>
      </c>
      <c r="DG1638">
        <v>9.9300004999999997E-2</v>
      </c>
      <c r="DH1638">
        <v>4.9099996999999999E-2</v>
      </c>
      <c r="DI1638">
        <v>5.0200000000000002E-2</v>
      </c>
      <c r="DJ1638">
        <v>8.4100000999999994E-2</v>
      </c>
      <c r="DK1638">
        <v>0.13319998999999999</v>
      </c>
      <c r="DR1638">
        <v>0</v>
      </c>
      <c r="DS1638">
        <v>0</v>
      </c>
      <c r="DT1638">
        <v>0</v>
      </c>
      <c r="DU1638">
        <v>0</v>
      </c>
      <c r="DV1638">
        <v>147519</v>
      </c>
      <c r="DW1638">
        <v>8206000</v>
      </c>
      <c r="DZ1638">
        <v>55.626731999999997</v>
      </c>
      <c r="EA1638">
        <v>26881</v>
      </c>
      <c r="EB1638">
        <v>92421</v>
      </c>
      <c r="EC1638">
        <v>23157</v>
      </c>
      <c r="ED1638">
        <v>268000</v>
      </c>
      <c r="EF1638">
        <v>11.573174</v>
      </c>
      <c r="EG1638">
        <v>23157</v>
      </c>
      <c r="ES1638">
        <v>0</v>
      </c>
      <c r="EV1638">
        <v>289978</v>
      </c>
      <c r="EW1638">
        <v>1</v>
      </c>
      <c r="EX1638">
        <v>1</v>
      </c>
      <c r="FB1638">
        <v>3095000</v>
      </c>
      <c r="FI1638">
        <v>16367000</v>
      </c>
      <c r="FP1638">
        <v>264231</v>
      </c>
      <c r="FQ1638">
        <v>327460</v>
      </c>
      <c r="FT1638">
        <v>7319</v>
      </c>
      <c r="FW1638">
        <v>599010</v>
      </c>
      <c r="FX1638">
        <v>1468001</v>
      </c>
      <c r="FZ1638">
        <v>202548</v>
      </c>
      <c r="GA1638">
        <v>258874</v>
      </c>
      <c r="GB1638">
        <v>461422</v>
      </c>
      <c r="GL1638">
        <v>-65432</v>
      </c>
      <c r="GM1638">
        <v>5982</v>
      </c>
      <c r="GN1638">
        <v>-1819</v>
      </c>
      <c r="GP1638">
        <v>20041</v>
      </c>
      <c r="GQ1638">
        <v>2487205</v>
      </c>
      <c r="GR1638">
        <v>-251765</v>
      </c>
      <c r="GS1638">
        <v>-251765</v>
      </c>
      <c r="HA1638">
        <v>-31425</v>
      </c>
      <c r="HB1638">
        <v>-8643</v>
      </c>
      <c r="HD1638">
        <v>-5407</v>
      </c>
      <c r="HE1638">
        <v>-297240</v>
      </c>
      <c r="HG1638">
        <v>16368663</v>
      </c>
    </row>
    <row r="1639" spans="1:215" x14ac:dyDescent="0.25">
      <c r="A1639">
        <v>119</v>
      </c>
      <c r="B1639" t="s">
        <v>1303</v>
      </c>
      <c r="C1639">
        <v>2011</v>
      </c>
      <c r="D1639">
        <v>1</v>
      </c>
      <c r="E1639" t="s">
        <v>1304</v>
      </c>
      <c r="F1639">
        <v>1977</v>
      </c>
      <c r="G1639">
        <v>0</v>
      </c>
      <c r="I1639">
        <v>0</v>
      </c>
      <c r="J1639" t="s">
        <v>1296</v>
      </c>
      <c r="K1639" t="s">
        <v>1297</v>
      </c>
      <c r="L1639" t="s">
        <v>1297</v>
      </c>
      <c r="M1639">
        <v>1</v>
      </c>
      <c r="N1639" t="s">
        <v>615</v>
      </c>
      <c r="O1639">
        <v>1</v>
      </c>
      <c r="P1639" t="s">
        <v>616</v>
      </c>
      <c r="Q1639" t="s">
        <v>626</v>
      </c>
      <c r="R1639">
        <v>2</v>
      </c>
      <c r="S1639">
        <v>1</v>
      </c>
      <c r="T1639" s="60">
        <v>40724</v>
      </c>
      <c r="U1639" s="60">
        <v>40724</v>
      </c>
      <c r="V1639" s="60">
        <v>40724</v>
      </c>
      <c r="W1639" t="s">
        <v>759</v>
      </c>
      <c r="X1639" t="s">
        <v>1299</v>
      </c>
      <c r="Z1639">
        <v>2.9999998999999999E-2</v>
      </c>
      <c r="AA1639">
        <v>7.9000003999999999E-2</v>
      </c>
      <c r="AB1639">
        <v>4</v>
      </c>
      <c r="AC1639">
        <v>0</v>
      </c>
      <c r="AD1639">
        <v>8</v>
      </c>
      <c r="BP1639" s="60">
        <v>40724</v>
      </c>
      <c r="BQ1639">
        <v>20997000</v>
      </c>
      <c r="BR1639">
        <v>18815000</v>
      </c>
      <c r="BS1639">
        <v>1.1159999</v>
      </c>
      <c r="BT1639">
        <v>-2182000</v>
      </c>
      <c r="BV1639">
        <v>8148000</v>
      </c>
      <c r="BW1639">
        <v>408600</v>
      </c>
      <c r="BX1639">
        <v>0.80000000999999998</v>
      </c>
      <c r="BY1639">
        <v>0</v>
      </c>
      <c r="BZ1639">
        <v>0</v>
      </c>
      <c r="CA1639">
        <v>0</v>
      </c>
      <c r="CC1639">
        <v>0.21139999000000001</v>
      </c>
      <c r="CE1639">
        <v>1.8999999E-2</v>
      </c>
      <c r="CG1639">
        <v>4.8600003000000003E-2</v>
      </c>
      <c r="CJ1639">
        <v>6.6150889000000004E-2</v>
      </c>
      <c r="CR1639">
        <v>1</v>
      </c>
      <c r="CS1639">
        <v>0</v>
      </c>
      <c r="CT1639">
        <v>0</v>
      </c>
      <c r="CU1639">
        <v>1</v>
      </c>
      <c r="CV1639">
        <v>0.36830002000000001</v>
      </c>
      <c r="CW1639">
        <v>0</v>
      </c>
      <c r="CX1639">
        <v>0</v>
      </c>
      <c r="CY1639">
        <v>0.19549999000000001</v>
      </c>
      <c r="CZ1639">
        <v>0</v>
      </c>
      <c r="DA1639">
        <v>0</v>
      </c>
      <c r="DB1639">
        <v>0.13770001000000001</v>
      </c>
      <c r="DC1639">
        <v>1.5700001000000002E-2</v>
      </c>
      <c r="DD1639">
        <v>0.28280001999999999</v>
      </c>
      <c r="DE1639">
        <v>0</v>
      </c>
      <c r="DF1639">
        <v>2013</v>
      </c>
      <c r="DG1639">
        <v>9.9500000000000005E-2</v>
      </c>
      <c r="DH1639">
        <v>4.9200002E-2</v>
      </c>
      <c r="DI1639">
        <v>5.0300002000000003E-2</v>
      </c>
      <c r="DJ1639">
        <v>9.0299993999999995E-2</v>
      </c>
      <c r="DK1639">
        <v>0.13949998999999999</v>
      </c>
      <c r="DR1639">
        <v>0</v>
      </c>
      <c r="DS1639">
        <v>0</v>
      </c>
      <c r="DT1639">
        <v>0</v>
      </c>
      <c r="DU1639">
        <v>0</v>
      </c>
      <c r="DV1639">
        <v>144684</v>
      </c>
      <c r="DW1639">
        <v>8148000</v>
      </c>
      <c r="DZ1639">
        <v>56.315834000000002</v>
      </c>
      <c r="EA1639">
        <v>28136</v>
      </c>
      <c r="EB1639">
        <v>94340</v>
      </c>
      <c r="EC1639">
        <v>26099</v>
      </c>
      <c r="ED1639">
        <v>331000</v>
      </c>
      <c r="EF1639">
        <v>12.682478</v>
      </c>
      <c r="EG1639">
        <v>26099</v>
      </c>
      <c r="ES1639">
        <v>0</v>
      </c>
      <c r="EV1639">
        <v>293259</v>
      </c>
      <c r="EW1639">
        <v>1</v>
      </c>
      <c r="EX1639">
        <v>1</v>
      </c>
      <c r="FB1639">
        <v>3886000</v>
      </c>
      <c r="FI1639">
        <v>20097000</v>
      </c>
      <c r="FP1639">
        <v>263885</v>
      </c>
      <c r="FQ1639">
        <v>328258</v>
      </c>
      <c r="FT1639">
        <v>18407</v>
      </c>
      <c r="FW1639">
        <v>610550</v>
      </c>
      <c r="FX1639">
        <v>3035259</v>
      </c>
      <c r="FZ1639">
        <v>202183</v>
      </c>
      <c r="GA1639">
        <v>292092</v>
      </c>
      <c r="GB1639">
        <v>494275</v>
      </c>
      <c r="GL1639">
        <v>-66056</v>
      </c>
      <c r="GM1639">
        <v>5325</v>
      </c>
      <c r="GN1639">
        <v>-345</v>
      </c>
      <c r="GP1639">
        <v>12447</v>
      </c>
      <c r="GQ1639">
        <v>4091455</v>
      </c>
      <c r="GR1639">
        <v>-310943</v>
      </c>
      <c r="GS1639">
        <v>-310943</v>
      </c>
      <c r="HA1639">
        <v>-33686</v>
      </c>
      <c r="HB1639">
        <v>-8325</v>
      </c>
      <c r="HD1639">
        <v>-8528</v>
      </c>
      <c r="HE1639">
        <v>-361482</v>
      </c>
      <c r="HG1639">
        <v>20098636</v>
      </c>
    </row>
    <row r="1640" spans="1:215" x14ac:dyDescent="0.25">
      <c r="A1640">
        <v>119</v>
      </c>
      <c r="B1640" t="s">
        <v>1303</v>
      </c>
      <c r="C1640">
        <v>2012</v>
      </c>
      <c r="D1640">
        <v>1</v>
      </c>
      <c r="E1640" t="s">
        <v>1304</v>
      </c>
      <c r="F1640">
        <v>1977</v>
      </c>
      <c r="G1640">
        <v>0</v>
      </c>
      <c r="I1640">
        <v>0</v>
      </c>
      <c r="J1640" t="s">
        <v>1296</v>
      </c>
      <c r="K1640" t="s">
        <v>1297</v>
      </c>
      <c r="L1640" t="s">
        <v>1297</v>
      </c>
      <c r="M1640">
        <v>1</v>
      </c>
      <c r="N1640" t="s">
        <v>615</v>
      </c>
      <c r="O1640">
        <v>1</v>
      </c>
      <c r="P1640" t="s">
        <v>616</v>
      </c>
      <c r="Q1640" t="s">
        <v>626</v>
      </c>
      <c r="R1640">
        <v>2</v>
      </c>
      <c r="S1640">
        <v>1</v>
      </c>
      <c r="T1640" s="60">
        <v>41090</v>
      </c>
      <c r="U1640" s="60">
        <v>41090</v>
      </c>
      <c r="V1640" s="60">
        <v>41090</v>
      </c>
      <c r="W1640" t="s">
        <v>759</v>
      </c>
      <c r="X1640" t="s">
        <v>1299</v>
      </c>
      <c r="Z1640">
        <v>2.9999998999999999E-2</v>
      </c>
      <c r="AA1640">
        <v>7.9000003999999999E-2</v>
      </c>
      <c r="AB1640">
        <v>4</v>
      </c>
      <c r="AC1640">
        <v>0</v>
      </c>
      <c r="AD1640">
        <v>8</v>
      </c>
      <c r="AI1640" t="s">
        <v>1305</v>
      </c>
      <c r="AJ1640" t="s">
        <v>1301</v>
      </c>
      <c r="AO1640">
        <v>20678000</v>
      </c>
      <c r="AP1640">
        <v>22653000</v>
      </c>
      <c r="AQ1640">
        <v>281000</v>
      </c>
      <c r="AR1640">
        <v>0</v>
      </c>
      <c r="AS1640">
        <v>0</v>
      </c>
      <c r="AT1640">
        <v>0</v>
      </c>
      <c r="AU1640">
        <v>1</v>
      </c>
      <c r="AV1640">
        <v>2</v>
      </c>
      <c r="AX1640">
        <v>0</v>
      </c>
      <c r="AY1640">
        <v>0.14285714999999999</v>
      </c>
      <c r="AZ1640">
        <v>7</v>
      </c>
      <c r="BC1640">
        <v>1</v>
      </c>
      <c r="BE1640">
        <v>0</v>
      </c>
      <c r="BF1640">
        <v>1.3</v>
      </c>
      <c r="BG1640">
        <v>0.69999999000000002</v>
      </c>
      <c r="BO1640">
        <v>3.7500000999999998E-2</v>
      </c>
      <c r="BP1640" s="60">
        <v>41090</v>
      </c>
      <c r="BQ1640">
        <v>22653000</v>
      </c>
      <c r="BR1640">
        <v>20347000</v>
      </c>
      <c r="BS1640">
        <v>1.113</v>
      </c>
      <c r="BT1640">
        <v>-2306000</v>
      </c>
      <c r="BV1640">
        <v>8193000</v>
      </c>
      <c r="BW1640">
        <v>407700</v>
      </c>
      <c r="BX1640">
        <v>0.94</v>
      </c>
      <c r="BY1640">
        <v>0</v>
      </c>
      <c r="BZ1640">
        <v>0</v>
      </c>
      <c r="CA1640">
        <v>0</v>
      </c>
      <c r="CC1640">
        <v>1.4E-2</v>
      </c>
      <c r="CE1640">
        <v>0.1162</v>
      </c>
      <c r="CG1640">
        <v>1.17E-2</v>
      </c>
      <c r="CJ1640">
        <v>7.4718900000000005E-2</v>
      </c>
      <c r="CR1640">
        <v>1</v>
      </c>
      <c r="CS1640">
        <v>0</v>
      </c>
      <c r="CT1640">
        <v>0</v>
      </c>
      <c r="CU1640">
        <v>1</v>
      </c>
      <c r="CV1640">
        <v>0.36020002000000001</v>
      </c>
      <c r="CW1640">
        <v>0</v>
      </c>
      <c r="CX1640">
        <v>0</v>
      </c>
      <c r="CY1640">
        <v>0.22159999999999999</v>
      </c>
      <c r="CZ1640">
        <v>0</v>
      </c>
      <c r="DA1640">
        <v>0</v>
      </c>
      <c r="DB1640">
        <v>0.13689999</v>
      </c>
      <c r="DC1640">
        <v>1.9E-3</v>
      </c>
      <c r="DD1640">
        <v>0.27939998999999999</v>
      </c>
      <c r="DE1640">
        <v>0</v>
      </c>
      <c r="DF1640">
        <v>2014</v>
      </c>
      <c r="DG1640">
        <v>9.7700007000000005E-2</v>
      </c>
      <c r="DH1640">
        <v>4.8299997999999997E-2</v>
      </c>
      <c r="DI1640">
        <v>4.9400001999999998E-2</v>
      </c>
      <c r="DJ1640">
        <v>9.1499998999999999E-2</v>
      </c>
      <c r="DK1640">
        <v>0.13980000000000001</v>
      </c>
      <c r="DR1640">
        <v>0</v>
      </c>
      <c r="DS1640">
        <v>0</v>
      </c>
      <c r="DT1640">
        <v>0</v>
      </c>
      <c r="DU1640">
        <v>0</v>
      </c>
      <c r="DV1640">
        <v>143955</v>
      </c>
      <c r="DW1640">
        <v>8193000</v>
      </c>
      <c r="DZ1640">
        <v>56.913620000000002</v>
      </c>
      <c r="EA1640">
        <v>28921</v>
      </c>
      <c r="EB1640">
        <v>95834</v>
      </c>
      <c r="EC1640">
        <v>29570</v>
      </c>
      <c r="ED1640">
        <v>401000</v>
      </c>
      <c r="EF1640">
        <v>13.561042</v>
      </c>
      <c r="EG1640">
        <v>29570</v>
      </c>
      <c r="ES1640">
        <v>0</v>
      </c>
      <c r="EV1640">
        <v>298280</v>
      </c>
      <c r="EW1640">
        <v>1</v>
      </c>
      <c r="EX1640">
        <v>1</v>
      </c>
      <c r="EZ1640">
        <v>22086000</v>
      </c>
      <c r="FA1640">
        <v>1987000</v>
      </c>
      <c r="FB1640">
        <v>4723000</v>
      </c>
      <c r="FI1640">
        <v>20678000</v>
      </c>
      <c r="FP1640">
        <v>310160</v>
      </c>
      <c r="FQ1640">
        <v>385253</v>
      </c>
      <c r="FT1640">
        <v>15969</v>
      </c>
      <c r="FW1640">
        <v>711382</v>
      </c>
      <c r="FX1640">
        <v>-125496</v>
      </c>
      <c r="FZ1640">
        <v>204652</v>
      </c>
      <c r="GA1640">
        <v>290733</v>
      </c>
      <c r="GB1640">
        <v>495385</v>
      </c>
      <c r="GL1640">
        <v>-85208</v>
      </c>
      <c r="GM1640">
        <v>8724</v>
      </c>
      <c r="GP1640">
        <v>342</v>
      </c>
      <c r="GQ1640">
        <v>1005129</v>
      </c>
      <c r="GR1640">
        <v>-376999</v>
      </c>
      <c r="GS1640">
        <v>-376999</v>
      </c>
      <c r="HA1640">
        <v>-35716</v>
      </c>
      <c r="HB1640">
        <v>-9082</v>
      </c>
      <c r="HD1640">
        <v>-2180</v>
      </c>
      <c r="HE1640">
        <v>-423977</v>
      </c>
      <c r="HG1640">
        <v>20679788</v>
      </c>
    </row>
    <row r="1641" spans="1:215" x14ac:dyDescent="0.25">
      <c r="A1641">
        <v>119</v>
      </c>
      <c r="B1641" t="s">
        <v>1303</v>
      </c>
      <c r="C1641">
        <v>2013</v>
      </c>
      <c r="D1641">
        <v>1</v>
      </c>
      <c r="E1641" t="s">
        <v>1304</v>
      </c>
      <c r="F1641">
        <v>1977</v>
      </c>
      <c r="G1641">
        <v>0</v>
      </c>
      <c r="I1641">
        <v>0</v>
      </c>
      <c r="J1641" t="s">
        <v>1296</v>
      </c>
      <c r="K1641" t="s">
        <v>1297</v>
      </c>
      <c r="L1641" t="s">
        <v>1297</v>
      </c>
      <c r="M1641">
        <v>1</v>
      </c>
      <c r="N1641" t="s">
        <v>615</v>
      </c>
      <c r="O1641">
        <v>1</v>
      </c>
      <c r="P1641" t="s">
        <v>616</v>
      </c>
      <c r="Q1641" t="s">
        <v>626</v>
      </c>
      <c r="R1641">
        <v>2</v>
      </c>
      <c r="S1641">
        <v>1</v>
      </c>
      <c r="T1641" s="60">
        <v>41455</v>
      </c>
      <c r="U1641" s="60">
        <v>41455</v>
      </c>
      <c r="V1641" s="60">
        <v>41912</v>
      </c>
      <c r="W1641" t="s">
        <v>759</v>
      </c>
      <c r="X1641" t="s">
        <v>1299</v>
      </c>
      <c r="Z1641">
        <v>2.9999998999999999E-2</v>
      </c>
      <c r="AA1641">
        <v>7.8000001999999999E-2</v>
      </c>
      <c r="AB1641">
        <v>4</v>
      </c>
      <c r="AC1641">
        <v>0</v>
      </c>
      <c r="AD1641">
        <v>8</v>
      </c>
      <c r="AI1641" t="s">
        <v>1306</v>
      </c>
      <c r="AJ1641" t="s">
        <v>1301</v>
      </c>
      <c r="AO1641">
        <v>23459000</v>
      </c>
      <c r="AP1641">
        <v>24335000</v>
      </c>
      <c r="AQ1641">
        <v>221000</v>
      </c>
      <c r="AR1641">
        <v>0</v>
      </c>
      <c r="AS1641">
        <v>0</v>
      </c>
      <c r="AT1641">
        <v>0</v>
      </c>
      <c r="AU1641">
        <v>1</v>
      </c>
      <c r="AV1641">
        <v>2</v>
      </c>
      <c r="AX1641">
        <v>0</v>
      </c>
      <c r="AY1641">
        <v>0.14285714999999999</v>
      </c>
      <c r="AZ1641">
        <v>7</v>
      </c>
      <c r="BC1641">
        <v>1</v>
      </c>
      <c r="BE1641">
        <v>0</v>
      </c>
      <c r="BF1641">
        <v>1.3</v>
      </c>
      <c r="BG1641">
        <v>0.69999999000000002</v>
      </c>
      <c r="BO1641">
        <v>3.7500000999999998E-2</v>
      </c>
      <c r="BP1641" s="60">
        <v>41455</v>
      </c>
      <c r="BQ1641">
        <v>24335000</v>
      </c>
      <c r="BR1641">
        <v>23798000</v>
      </c>
      <c r="BS1641">
        <v>1.0229999999999999</v>
      </c>
      <c r="BT1641">
        <v>-537000</v>
      </c>
      <c r="BV1641">
        <v>8339000</v>
      </c>
      <c r="BW1641">
        <v>408300</v>
      </c>
      <c r="BX1641">
        <v>0.94999999000000002</v>
      </c>
      <c r="BY1641">
        <v>0</v>
      </c>
      <c r="BZ1641">
        <v>0</v>
      </c>
      <c r="CA1641">
        <v>0</v>
      </c>
      <c r="CC1641">
        <v>0.1236</v>
      </c>
      <c r="CE1641">
        <v>0.1133</v>
      </c>
      <c r="CG1641">
        <v>3.8100000000000002E-2</v>
      </c>
      <c r="CJ1641">
        <v>8.2904442999999994E-2</v>
      </c>
      <c r="CR1641">
        <v>1</v>
      </c>
      <c r="CS1641">
        <v>0</v>
      </c>
      <c r="CT1641">
        <v>0</v>
      </c>
      <c r="CU1641">
        <v>1</v>
      </c>
      <c r="CV1641">
        <v>0.37709999</v>
      </c>
      <c r="CW1641">
        <v>0</v>
      </c>
      <c r="CX1641">
        <v>0</v>
      </c>
      <c r="CY1641">
        <v>0.22629999000000001</v>
      </c>
      <c r="CZ1641">
        <v>0</v>
      </c>
      <c r="DA1641">
        <v>0</v>
      </c>
      <c r="DB1641">
        <v>0.13619999999999999</v>
      </c>
      <c r="DC1641">
        <v>1.8E-3</v>
      </c>
      <c r="DD1641">
        <v>0.2586</v>
      </c>
      <c r="DE1641">
        <v>0</v>
      </c>
      <c r="DF1641">
        <v>2015</v>
      </c>
      <c r="DG1641">
        <v>0.14109999000000001</v>
      </c>
      <c r="DH1641">
        <v>7.0000000000000007E-2</v>
      </c>
      <c r="DI1641">
        <v>7.1100003999999994E-2</v>
      </c>
      <c r="DJ1641">
        <v>0.1229</v>
      </c>
      <c r="DK1641">
        <v>0.19289999999999999</v>
      </c>
      <c r="DR1641">
        <v>0</v>
      </c>
      <c r="DS1641">
        <v>0</v>
      </c>
      <c r="DT1641">
        <v>0</v>
      </c>
      <c r="DU1641">
        <v>0</v>
      </c>
      <c r="DV1641">
        <v>145053</v>
      </c>
      <c r="DW1641">
        <v>8339000</v>
      </c>
      <c r="DZ1641">
        <v>57.489330000000002</v>
      </c>
      <c r="EA1641">
        <v>29663</v>
      </c>
      <c r="EB1641">
        <v>97381</v>
      </c>
      <c r="EC1641">
        <v>33468</v>
      </c>
      <c r="ED1641">
        <v>491000</v>
      </c>
      <c r="EF1641">
        <v>14.670731</v>
      </c>
      <c r="EG1641">
        <v>33468</v>
      </c>
      <c r="ES1641">
        <v>0</v>
      </c>
      <c r="EV1641">
        <v>305565</v>
      </c>
      <c r="EW1641">
        <v>1</v>
      </c>
      <c r="EX1641">
        <v>1</v>
      </c>
      <c r="FB1641">
        <v>6099000</v>
      </c>
      <c r="FP1641">
        <v>315755</v>
      </c>
      <c r="FQ1641">
        <v>389020</v>
      </c>
      <c r="FT1641">
        <v>19832</v>
      </c>
      <c r="FW1641">
        <v>724607</v>
      </c>
      <c r="FX1641">
        <v>2018293</v>
      </c>
      <c r="FZ1641">
        <v>191007</v>
      </c>
      <c r="GA1641">
        <v>431516</v>
      </c>
      <c r="GB1641">
        <v>622523</v>
      </c>
      <c r="GL1641">
        <v>-84685</v>
      </c>
      <c r="GM1641">
        <v>293</v>
      </c>
      <c r="GN1641">
        <v>10061</v>
      </c>
      <c r="GP1641">
        <v>29</v>
      </c>
      <c r="GQ1641">
        <v>3291121</v>
      </c>
      <c r="GR1641">
        <v>-460074</v>
      </c>
      <c r="GS1641">
        <v>-460074</v>
      </c>
      <c r="HA1641">
        <v>-35679</v>
      </c>
      <c r="HB1641">
        <v>-10560</v>
      </c>
      <c r="HD1641">
        <v>-5538</v>
      </c>
      <c r="HE1641">
        <v>-511851</v>
      </c>
      <c r="HG1641">
        <v>23459058</v>
      </c>
    </row>
    <row r="1642" spans="1:215" x14ac:dyDescent="0.25">
      <c r="A1642">
        <v>119</v>
      </c>
      <c r="B1642" t="s">
        <v>1303</v>
      </c>
      <c r="C1642">
        <v>2014</v>
      </c>
      <c r="D1642">
        <v>1</v>
      </c>
      <c r="E1642" t="s">
        <v>1304</v>
      </c>
      <c r="F1642">
        <v>1977</v>
      </c>
      <c r="G1642">
        <v>0</v>
      </c>
      <c r="I1642">
        <v>0</v>
      </c>
      <c r="J1642" t="s">
        <v>1296</v>
      </c>
      <c r="K1642" t="s">
        <v>1297</v>
      </c>
      <c r="L1642" t="s">
        <v>1297</v>
      </c>
      <c r="M1642">
        <v>1</v>
      </c>
      <c r="N1642" t="s">
        <v>615</v>
      </c>
      <c r="O1642">
        <v>1</v>
      </c>
      <c r="P1642" t="s">
        <v>616</v>
      </c>
      <c r="Q1642" t="s">
        <v>626</v>
      </c>
      <c r="R1642">
        <v>2</v>
      </c>
      <c r="S1642">
        <v>1</v>
      </c>
      <c r="T1642" s="60">
        <v>41820</v>
      </c>
      <c r="U1642" s="60">
        <v>41820</v>
      </c>
      <c r="BY1642">
        <v>0</v>
      </c>
      <c r="BZ1642">
        <v>0</v>
      </c>
      <c r="CA1642">
        <v>0</v>
      </c>
      <c r="CC1642">
        <v>0.1899448</v>
      </c>
      <c r="CG1642">
        <v>0.13208085</v>
      </c>
      <c r="CJ1642">
        <v>8.5611812999999995E-2</v>
      </c>
      <c r="CS1642">
        <v>1</v>
      </c>
      <c r="CT1642">
        <v>1</v>
      </c>
      <c r="CU1642">
        <v>1</v>
      </c>
      <c r="CV1642">
        <v>0</v>
      </c>
      <c r="CW1642">
        <v>0</v>
      </c>
      <c r="CX1642">
        <v>0</v>
      </c>
      <c r="CY1642">
        <v>0</v>
      </c>
      <c r="CZ1642">
        <v>0</v>
      </c>
      <c r="DA1642">
        <v>0</v>
      </c>
      <c r="DB1642">
        <v>0</v>
      </c>
      <c r="DC1642">
        <v>0</v>
      </c>
      <c r="DD1642">
        <v>0</v>
      </c>
      <c r="DE1642">
        <v>0</v>
      </c>
      <c r="DR1642">
        <v>0</v>
      </c>
      <c r="DS1642">
        <v>0</v>
      </c>
      <c r="DT1642">
        <v>0</v>
      </c>
      <c r="DU1642">
        <v>0</v>
      </c>
      <c r="EW1642">
        <v>0</v>
      </c>
      <c r="EX1642">
        <v>0</v>
      </c>
      <c r="FP1642">
        <v>346270</v>
      </c>
      <c r="FQ1642">
        <v>430345</v>
      </c>
      <c r="FT1642">
        <v>21981</v>
      </c>
      <c r="FW1642">
        <v>798596</v>
      </c>
      <c r="FX1642">
        <v>3922917</v>
      </c>
      <c r="FZ1642">
        <v>434023</v>
      </c>
      <c r="GA1642">
        <v>195390</v>
      </c>
      <c r="GB1642">
        <v>629413</v>
      </c>
      <c r="GL1642">
        <v>-107393</v>
      </c>
      <c r="GM1642">
        <v>141</v>
      </c>
      <c r="GN1642">
        <v>10805</v>
      </c>
      <c r="GP1642">
        <v>44</v>
      </c>
      <c r="GQ1642">
        <v>5254523</v>
      </c>
      <c r="GR1642">
        <v>-565660</v>
      </c>
      <c r="GS1642">
        <v>-565660</v>
      </c>
      <c r="HA1642">
        <v>-35202</v>
      </c>
      <c r="HB1642">
        <v>-9977</v>
      </c>
      <c r="HD1642">
        <v>-2441</v>
      </c>
      <c r="HE1642">
        <v>-613280</v>
      </c>
      <c r="HG1642">
        <v>28100300</v>
      </c>
    </row>
    <row r="1643" spans="1:215" x14ac:dyDescent="0.25">
      <c r="A1643">
        <v>120</v>
      </c>
      <c r="B1643" t="s">
        <v>1307</v>
      </c>
      <c r="C1643">
        <v>2001</v>
      </c>
      <c r="D1643">
        <v>1</v>
      </c>
      <c r="E1643" t="s">
        <v>1307</v>
      </c>
      <c r="F1643">
        <v>2000</v>
      </c>
      <c r="G1643">
        <v>0</v>
      </c>
      <c r="I1643">
        <v>0</v>
      </c>
      <c r="J1643" t="s">
        <v>1296</v>
      </c>
      <c r="K1643" t="s">
        <v>1297</v>
      </c>
      <c r="L1643" t="s">
        <v>1297</v>
      </c>
      <c r="M1643">
        <v>1</v>
      </c>
      <c r="N1643" t="s">
        <v>615</v>
      </c>
      <c r="O1643">
        <v>1</v>
      </c>
      <c r="P1643" t="s">
        <v>616</v>
      </c>
      <c r="Q1643" t="s">
        <v>626</v>
      </c>
      <c r="R1643">
        <v>2</v>
      </c>
      <c r="S1643">
        <v>1</v>
      </c>
      <c r="T1643" s="60">
        <v>37072</v>
      </c>
      <c r="U1643" s="60">
        <v>37164</v>
      </c>
      <c r="V1643" s="60">
        <v>37164</v>
      </c>
      <c r="W1643" t="s">
        <v>759</v>
      </c>
      <c r="X1643" t="s">
        <v>1298</v>
      </c>
      <c r="Z1643">
        <v>3.5000000000000003E-2</v>
      </c>
      <c r="AA1643">
        <v>7.9999998000000003E-2</v>
      </c>
      <c r="AB1643">
        <v>4</v>
      </c>
      <c r="AC1643">
        <v>0</v>
      </c>
      <c r="AD1643">
        <v>4</v>
      </c>
      <c r="BP1643" s="60">
        <v>37164</v>
      </c>
      <c r="BQ1643">
        <v>1471700</v>
      </c>
      <c r="BR1643">
        <v>747000</v>
      </c>
      <c r="BS1643">
        <v>1.9701473</v>
      </c>
      <c r="BT1643">
        <v>-724700</v>
      </c>
      <c r="BV1643">
        <v>1004000</v>
      </c>
      <c r="BW1643">
        <v>6700</v>
      </c>
      <c r="BX1643">
        <v>2.97</v>
      </c>
      <c r="BY1643">
        <v>0</v>
      </c>
      <c r="BZ1643">
        <v>0</v>
      </c>
      <c r="CA1643">
        <v>0</v>
      </c>
      <c r="CC1643">
        <v>-5.9599999000000001E-2</v>
      </c>
      <c r="CE1643">
        <v>6.2300000000000001E-2</v>
      </c>
      <c r="CG1643">
        <v>0.1108</v>
      </c>
      <c r="CS1643">
        <v>0</v>
      </c>
      <c r="CT1643">
        <v>0</v>
      </c>
      <c r="CU1643">
        <v>0</v>
      </c>
      <c r="CV1643">
        <v>0.51200002</v>
      </c>
      <c r="CW1643">
        <v>0.37400000999999999</v>
      </c>
      <c r="CX1643">
        <v>0.13800000000000001</v>
      </c>
      <c r="CY1643">
        <v>0.25600001</v>
      </c>
      <c r="CZ1643">
        <v>0</v>
      </c>
      <c r="DA1643">
        <v>0</v>
      </c>
      <c r="DB1643">
        <v>8.5000001000000006E-2</v>
      </c>
      <c r="DC1643">
        <v>1.2999999E-2</v>
      </c>
      <c r="DD1643">
        <v>0</v>
      </c>
      <c r="DE1643">
        <v>0.13400000000000001</v>
      </c>
      <c r="DF1643">
        <v>2003</v>
      </c>
      <c r="DG1643">
        <v>2.1999999999999999E-2</v>
      </c>
      <c r="DH1643">
        <v>1.0999999999999999E-2</v>
      </c>
      <c r="DI1643">
        <v>1.0999999999999999E-2</v>
      </c>
      <c r="DJ1643">
        <v>1.7399999999999999E-2</v>
      </c>
      <c r="DK1643">
        <v>2.8399997999999999E-2</v>
      </c>
      <c r="DR1643">
        <v>0</v>
      </c>
      <c r="DS1643">
        <v>0</v>
      </c>
      <c r="DT1643">
        <v>0</v>
      </c>
      <c r="DU1643">
        <v>0</v>
      </c>
      <c r="DV1643">
        <v>48347</v>
      </c>
      <c r="DW1643">
        <v>1004000</v>
      </c>
      <c r="DZ1643">
        <v>20.766542000000001</v>
      </c>
      <c r="EA1643">
        <v>1566</v>
      </c>
      <c r="EB1643">
        <v>2717</v>
      </c>
      <c r="EC1643">
        <v>269</v>
      </c>
      <c r="ED1643">
        <v>1000</v>
      </c>
      <c r="EF1643">
        <v>3.7174721000000002</v>
      </c>
      <c r="EG1643">
        <v>269</v>
      </c>
      <c r="ES1643">
        <v>0</v>
      </c>
      <c r="EV1643">
        <v>52899</v>
      </c>
      <c r="EW1643">
        <v>1</v>
      </c>
      <c r="EX1643">
        <v>1</v>
      </c>
      <c r="FB1643">
        <v>15000</v>
      </c>
      <c r="FP1643">
        <v>14168.004000000001</v>
      </c>
      <c r="FQ1643">
        <v>19938.785</v>
      </c>
      <c r="FT1643">
        <v>49.278998999999999</v>
      </c>
      <c r="FW1643">
        <v>34156.065999999999</v>
      </c>
      <c r="FX1643">
        <v>-192465.05</v>
      </c>
      <c r="FZ1643">
        <v>30327.482</v>
      </c>
      <c r="GA1643">
        <v>10905.76</v>
      </c>
      <c r="GB1643">
        <v>41233.241999999998</v>
      </c>
      <c r="GL1643">
        <v>-297.76900999999998</v>
      </c>
      <c r="GM1643">
        <v>3339.9431</v>
      </c>
      <c r="GN1643">
        <v>-4320.1021000000001</v>
      </c>
      <c r="GP1643">
        <v>1903750.5</v>
      </c>
      <c r="GQ1643">
        <v>1785396.6</v>
      </c>
      <c r="GR1643">
        <v>-284.94900999999999</v>
      </c>
      <c r="GS1643">
        <v>-284.94900999999999</v>
      </c>
      <c r="HA1643">
        <v>-1397.241</v>
      </c>
      <c r="HB1643">
        <v>-1098.1289999999999</v>
      </c>
      <c r="HD1643">
        <v>-478438.59</v>
      </c>
      <c r="HE1643">
        <v>-481218.94</v>
      </c>
      <c r="HG1643">
        <v>1304177.8</v>
      </c>
    </row>
    <row r="1644" spans="1:215" x14ac:dyDescent="0.25">
      <c r="A1644">
        <v>120</v>
      </c>
      <c r="B1644" t="s">
        <v>1307</v>
      </c>
      <c r="C1644">
        <v>2002</v>
      </c>
      <c r="D1644">
        <v>1</v>
      </c>
      <c r="E1644" t="s">
        <v>1307</v>
      </c>
      <c r="F1644">
        <v>2000</v>
      </c>
      <c r="G1644">
        <v>0</v>
      </c>
      <c r="I1644">
        <v>0</v>
      </c>
      <c r="J1644" t="s">
        <v>1296</v>
      </c>
      <c r="K1644" t="s">
        <v>1297</v>
      </c>
      <c r="L1644" t="s">
        <v>1297</v>
      </c>
      <c r="M1644">
        <v>1</v>
      </c>
      <c r="N1644" t="s">
        <v>615</v>
      </c>
      <c r="O1644">
        <v>1</v>
      </c>
      <c r="P1644" t="s">
        <v>616</v>
      </c>
      <c r="Q1644" t="s">
        <v>626</v>
      </c>
      <c r="R1644">
        <v>2</v>
      </c>
      <c r="S1644">
        <v>1</v>
      </c>
      <c r="T1644" s="60">
        <v>37437</v>
      </c>
      <c r="U1644" s="60">
        <v>37529</v>
      </c>
      <c r="V1644" s="60">
        <v>37529</v>
      </c>
      <c r="W1644" t="s">
        <v>759</v>
      </c>
      <c r="X1644" t="s">
        <v>1299</v>
      </c>
      <c r="Z1644">
        <v>3.5000000000000003E-2</v>
      </c>
      <c r="AA1644">
        <v>7.9999998000000003E-2</v>
      </c>
      <c r="AB1644">
        <v>4</v>
      </c>
      <c r="AC1644">
        <v>0</v>
      </c>
      <c r="AD1644">
        <v>8</v>
      </c>
      <c r="BP1644" s="60">
        <v>37529</v>
      </c>
      <c r="BQ1644">
        <v>1519000</v>
      </c>
      <c r="BR1644">
        <v>899000</v>
      </c>
      <c r="BS1644">
        <v>1.6896552</v>
      </c>
      <c r="BT1644">
        <v>-620000</v>
      </c>
      <c r="BV1644">
        <v>1086000</v>
      </c>
      <c r="BW1644">
        <v>19500</v>
      </c>
      <c r="BX1644">
        <v>0.57999997999999997</v>
      </c>
      <c r="BY1644">
        <v>0</v>
      </c>
      <c r="BZ1644">
        <v>0</v>
      </c>
      <c r="CA1644">
        <v>0</v>
      </c>
      <c r="CC1644">
        <v>-6.4000003E-2</v>
      </c>
      <c r="CE1644">
        <v>1.6999999999999999E-3</v>
      </c>
      <c r="CG1644">
        <v>5.5300001000000001E-2</v>
      </c>
      <c r="CS1644">
        <v>0</v>
      </c>
      <c r="CT1644">
        <v>0</v>
      </c>
      <c r="CU1644">
        <v>0</v>
      </c>
      <c r="CV1644">
        <v>0.48299998</v>
      </c>
      <c r="CW1644">
        <v>0.33300000000000002</v>
      </c>
      <c r="CX1644">
        <v>0.15000000999999999</v>
      </c>
      <c r="CY1644">
        <v>0.28000000000000003</v>
      </c>
      <c r="CZ1644">
        <v>0</v>
      </c>
      <c r="DA1644">
        <v>0</v>
      </c>
      <c r="DB1644">
        <v>9.1999999999999998E-2</v>
      </c>
      <c r="DC1644">
        <v>1.2999999E-2</v>
      </c>
      <c r="DD1644">
        <v>0</v>
      </c>
      <c r="DE1644">
        <v>0.13200000000000001</v>
      </c>
      <c r="DF1644">
        <v>2004</v>
      </c>
      <c r="DG1644">
        <v>4.9800001000000003E-2</v>
      </c>
      <c r="DH1644">
        <v>2.4900001000000001E-2</v>
      </c>
      <c r="DI1644">
        <v>2.4900001000000001E-2</v>
      </c>
      <c r="DJ1644">
        <v>3.6400001000000001E-2</v>
      </c>
      <c r="DK1644">
        <v>6.1300001999999999E-2</v>
      </c>
      <c r="DR1644">
        <v>0</v>
      </c>
      <c r="DS1644">
        <v>0</v>
      </c>
      <c r="DT1644">
        <v>0</v>
      </c>
      <c r="DU1644">
        <v>0</v>
      </c>
      <c r="DV1644">
        <v>49791</v>
      </c>
      <c r="DW1644">
        <v>1086000</v>
      </c>
      <c r="DZ1644">
        <v>21.811171000000002</v>
      </c>
      <c r="EA1644">
        <v>2545</v>
      </c>
      <c r="EB1644">
        <v>3553</v>
      </c>
      <c r="EC1644">
        <v>622</v>
      </c>
      <c r="ED1644">
        <v>3000</v>
      </c>
      <c r="EF1644">
        <v>4.8231510999999996</v>
      </c>
      <c r="EG1644">
        <v>622</v>
      </c>
      <c r="ES1644">
        <v>0</v>
      </c>
      <c r="EV1644">
        <v>56511</v>
      </c>
      <c r="EW1644">
        <v>1</v>
      </c>
      <c r="EX1644">
        <v>1</v>
      </c>
      <c r="FB1644">
        <v>38000</v>
      </c>
      <c r="FP1644">
        <v>5171.1992</v>
      </c>
      <c r="FQ1644">
        <v>11312.441000000001</v>
      </c>
      <c r="FT1644">
        <v>98.709000000000003</v>
      </c>
      <c r="FW1644">
        <v>16582.349999999999</v>
      </c>
      <c r="FX1644">
        <v>-124197.23</v>
      </c>
      <c r="FZ1644">
        <v>24544.881000000001</v>
      </c>
      <c r="GA1644">
        <v>11291.575999999999</v>
      </c>
      <c r="GB1644">
        <v>35836.457000000002</v>
      </c>
      <c r="GL1644">
        <v>-1411.671</v>
      </c>
      <c r="GM1644">
        <v>1645.7061000000001</v>
      </c>
      <c r="GN1644">
        <v>-1953.5128999999999</v>
      </c>
      <c r="GP1644">
        <v>19065.627</v>
      </c>
      <c r="GQ1644">
        <v>-54432.277000000002</v>
      </c>
      <c r="GR1644">
        <v>-2047.9839999999999</v>
      </c>
      <c r="GS1644">
        <v>-2047.9839999999999</v>
      </c>
      <c r="HA1644">
        <v>-2396.7161000000001</v>
      </c>
      <c r="HB1644">
        <v>-1117.5820000000001</v>
      </c>
      <c r="HD1644">
        <v>-1494.9269999999999</v>
      </c>
      <c r="HE1644">
        <v>-7057.2089999999998</v>
      </c>
      <c r="HG1644">
        <v>1242688.3</v>
      </c>
    </row>
    <row r="1645" spans="1:215" x14ac:dyDescent="0.25">
      <c r="A1645">
        <v>120</v>
      </c>
      <c r="B1645" t="s">
        <v>1307</v>
      </c>
      <c r="C1645">
        <v>2003</v>
      </c>
      <c r="D1645">
        <v>1</v>
      </c>
      <c r="E1645" t="s">
        <v>1307</v>
      </c>
      <c r="F1645">
        <v>2000</v>
      </c>
      <c r="G1645">
        <v>0</v>
      </c>
      <c r="I1645">
        <v>0</v>
      </c>
      <c r="J1645" t="s">
        <v>1296</v>
      </c>
      <c r="K1645" t="s">
        <v>1297</v>
      </c>
      <c r="L1645" t="s">
        <v>1297</v>
      </c>
      <c r="M1645">
        <v>1</v>
      </c>
      <c r="N1645" t="s">
        <v>615</v>
      </c>
      <c r="O1645">
        <v>1</v>
      </c>
      <c r="P1645" t="s">
        <v>616</v>
      </c>
      <c r="Q1645" t="s">
        <v>626</v>
      </c>
      <c r="R1645">
        <v>2</v>
      </c>
      <c r="S1645">
        <v>1</v>
      </c>
      <c r="T1645" s="60">
        <v>37802</v>
      </c>
      <c r="U1645" s="60">
        <v>37894</v>
      </c>
      <c r="V1645" s="60">
        <v>37894</v>
      </c>
      <c r="W1645" t="s">
        <v>759</v>
      </c>
      <c r="X1645" t="s">
        <v>1299</v>
      </c>
      <c r="Z1645">
        <v>3.5000000000000003E-2</v>
      </c>
      <c r="AA1645">
        <v>7.9999998000000003E-2</v>
      </c>
      <c r="AB1645">
        <v>4</v>
      </c>
      <c r="AC1645">
        <v>0</v>
      </c>
      <c r="AD1645">
        <v>8</v>
      </c>
      <c r="BP1645" s="60">
        <v>37894</v>
      </c>
      <c r="BQ1645">
        <v>1546000</v>
      </c>
      <c r="BR1645">
        <v>1051000</v>
      </c>
      <c r="BS1645">
        <v>1.47098</v>
      </c>
      <c r="BT1645">
        <v>-495000</v>
      </c>
      <c r="BV1645">
        <v>1133000</v>
      </c>
      <c r="BW1645">
        <v>44200</v>
      </c>
      <c r="BX1645">
        <v>0.14000000000000001</v>
      </c>
      <c r="BY1645">
        <v>0</v>
      </c>
      <c r="BZ1645">
        <v>0</v>
      </c>
      <c r="CA1645">
        <v>0</v>
      </c>
      <c r="CC1645">
        <v>4.1500002000000001E-2</v>
      </c>
      <c r="CE1645">
        <v>-2.8499997999999999E-2</v>
      </c>
      <c r="CG1645">
        <v>3.1699999999999999E-2</v>
      </c>
      <c r="CS1645">
        <v>0</v>
      </c>
      <c r="CT1645">
        <v>0</v>
      </c>
      <c r="CU1645">
        <v>0</v>
      </c>
      <c r="CV1645">
        <v>0.47699999999999998</v>
      </c>
      <c r="CW1645">
        <v>0.33300000000000002</v>
      </c>
      <c r="CX1645">
        <v>0.14399998999999999</v>
      </c>
      <c r="CY1645">
        <v>0.27300000000000002</v>
      </c>
      <c r="CZ1645">
        <v>0</v>
      </c>
      <c r="DA1645">
        <v>0</v>
      </c>
      <c r="DB1645">
        <v>9.3999997000000002E-2</v>
      </c>
      <c r="DC1645">
        <v>1.2E-2</v>
      </c>
      <c r="DD1645">
        <v>0</v>
      </c>
      <c r="DE1645">
        <v>0.14399998999999999</v>
      </c>
      <c r="DF1645">
        <v>2005</v>
      </c>
      <c r="DG1645">
        <v>8.9700005999999999E-2</v>
      </c>
      <c r="DH1645">
        <v>3.5099998E-2</v>
      </c>
      <c r="DI1645">
        <v>5.4600000000000003E-2</v>
      </c>
      <c r="DJ1645">
        <v>7.5599998000000002E-2</v>
      </c>
      <c r="DK1645">
        <v>0.11070000000000001</v>
      </c>
      <c r="DR1645">
        <v>0</v>
      </c>
      <c r="DS1645">
        <v>0</v>
      </c>
      <c r="DT1645">
        <v>0</v>
      </c>
      <c r="DU1645">
        <v>0</v>
      </c>
      <c r="DV1645">
        <v>49214</v>
      </c>
      <c r="DW1645">
        <v>1133000</v>
      </c>
      <c r="DZ1645">
        <v>23.021903999999999</v>
      </c>
      <c r="EA1645">
        <v>3550</v>
      </c>
      <c r="EB1645">
        <v>4232</v>
      </c>
      <c r="EC1645">
        <v>1042</v>
      </c>
      <c r="ED1645">
        <v>5000</v>
      </c>
      <c r="EF1645">
        <v>4.7984643</v>
      </c>
      <c r="EG1645">
        <v>1042</v>
      </c>
      <c r="ES1645">
        <v>0</v>
      </c>
      <c r="EV1645">
        <v>58038</v>
      </c>
      <c r="EW1645">
        <v>1</v>
      </c>
      <c r="EX1645">
        <v>1</v>
      </c>
      <c r="FB1645">
        <v>65000</v>
      </c>
      <c r="FP1645">
        <v>1827.5649000000001</v>
      </c>
      <c r="FQ1645">
        <v>6153.5962</v>
      </c>
      <c r="FT1645">
        <v>85.450996000000004</v>
      </c>
      <c r="FW1645">
        <v>8066.6117999999997</v>
      </c>
      <c r="FX1645">
        <v>23911.789000000001</v>
      </c>
      <c r="FZ1645">
        <v>21325.285</v>
      </c>
      <c r="GA1645">
        <v>11849.123</v>
      </c>
      <c r="GB1645">
        <v>33174.406000000003</v>
      </c>
      <c r="GL1645">
        <v>-1289.376</v>
      </c>
      <c r="GM1645">
        <v>1682.3100999999999</v>
      </c>
      <c r="GN1645">
        <v>-2061.9850999999999</v>
      </c>
      <c r="GP1645">
        <v>3118.6621</v>
      </c>
      <c r="GQ1645">
        <v>66602.422000000006</v>
      </c>
      <c r="GR1645">
        <v>-4304.6469999999999</v>
      </c>
      <c r="GS1645">
        <v>-4304.6469999999999</v>
      </c>
      <c r="HA1645">
        <v>-2220.5481</v>
      </c>
      <c r="HB1645">
        <v>-1112.672</v>
      </c>
      <c r="HD1645">
        <v>-355.20598999999999</v>
      </c>
      <c r="HE1645">
        <v>-7993.0731999999998</v>
      </c>
      <c r="HG1645">
        <v>1301297.6000000001</v>
      </c>
    </row>
    <row r="1646" spans="1:215" x14ac:dyDescent="0.25">
      <c r="A1646">
        <v>120</v>
      </c>
      <c r="B1646" t="s">
        <v>1307</v>
      </c>
      <c r="C1646">
        <v>2004</v>
      </c>
      <c r="D1646">
        <v>1</v>
      </c>
      <c r="E1646" t="s">
        <v>1307</v>
      </c>
      <c r="F1646">
        <v>2000</v>
      </c>
      <c r="G1646">
        <v>0</v>
      </c>
      <c r="I1646">
        <v>0</v>
      </c>
      <c r="J1646" t="s">
        <v>1296</v>
      </c>
      <c r="K1646" t="s">
        <v>1297</v>
      </c>
      <c r="L1646" t="s">
        <v>1297</v>
      </c>
      <c r="M1646">
        <v>1</v>
      </c>
      <c r="N1646" t="s">
        <v>615</v>
      </c>
      <c r="O1646">
        <v>1</v>
      </c>
      <c r="P1646" t="s">
        <v>616</v>
      </c>
      <c r="Q1646" t="s">
        <v>626</v>
      </c>
      <c r="R1646">
        <v>2</v>
      </c>
      <c r="S1646">
        <v>1</v>
      </c>
      <c r="T1646" s="60">
        <v>38168</v>
      </c>
      <c r="U1646" s="60">
        <v>38260</v>
      </c>
      <c r="V1646" s="60">
        <v>38260</v>
      </c>
      <c r="W1646" t="s">
        <v>759</v>
      </c>
      <c r="X1646" t="s">
        <v>1299</v>
      </c>
      <c r="Z1646">
        <v>3.5000000000000003E-2</v>
      </c>
      <c r="AA1646">
        <v>7.9999998000000003E-2</v>
      </c>
      <c r="AB1646">
        <v>4</v>
      </c>
      <c r="AC1646">
        <v>0</v>
      </c>
      <c r="AD1646">
        <v>8</v>
      </c>
      <c r="BP1646" s="60">
        <v>38260</v>
      </c>
      <c r="BQ1646">
        <v>1630000</v>
      </c>
      <c r="BR1646">
        <v>1191000</v>
      </c>
      <c r="BS1646">
        <v>1.3685978999999999</v>
      </c>
      <c r="BT1646">
        <v>-439000</v>
      </c>
      <c r="BV1646">
        <v>1168000</v>
      </c>
      <c r="BW1646">
        <v>52300</v>
      </c>
      <c r="BX1646">
        <v>0.17</v>
      </c>
      <c r="BY1646">
        <v>0</v>
      </c>
      <c r="BZ1646">
        <v>0</v>
      </c>
      <c r="CA1646">
        <v>0</v>
      </c>
      <c r="CC1646">
        <v>0.16059999</v>
      </c>
      <c r="CE1646">
        <v>4.2100000999999998E-2</v>
      </c>
      <c r="CG1646">
        <v>3.9700000999999999E-2</v>
      </c>
      <c r="CS1646">
        <v>0</v>
      </c>
      <c r="CT1646">
        <v>0</v>
      </c>
      <c r="CU1646">
        <v>0</v>
      </c>
      <c r="CV1646">
        <v>0.5</v>
      </c>
      <c r="CW1646">
        <v>0.33200002000000001</v>
      </c>
      <c r="CX1646">
        <v>0.16800000000000001</v>
      </c>
      <c r="CY1646">
        <v>0.25600001</v>
      </c>
      <c r="CZ1646">
        <v>0</v>
      </c>
      <c r="DA1646">
        <v>0</v>
      </c>
      <c r="DB1646">
        <v>9.3999997000000002E-2</v>
      </c>
      <c r="DC1646">
        <v>1.0999999999999999E-2</v>
      </c>
      <c r="DD1646">
        <v>0</v>
      </c>
      <c r="DE1646">
        <v>0.13900000000000001</v>
      </c>
      <c r="DF1646">
        <v>2006</v>
      </c>
      <c r="DG1646">
        <v>6.8199999999999997E-2</v>
      </c>
      <c r="DH1646">
        <v>3.4099999999999998E-2</v>
      </c>
      <c r="DI1646">
        <v>3.4099999999999998E-2</v>
      </c>
      <c r="DJ1646">
        <v>5.6399997E-2</v>
      </c>
      <c r="DK1646">
        <v>9.0500004999999994E-2</v>
      </c>
      <c r="DR1646">
        <v>0</v>
      </c>
      <c r="DS1646">
        <v>0</v>
      </c>
      <c r="DT1646">
        <v>0</v>
      </c>
      <c r="DU1646">
        <v>0</v>
      </c>
      <c r="DV1646">
        <v>49854</v>
      </c>
      <c r="DW1646">
        <v>1168000</v>
      </c>
      <c r="DZ1646">
        <v>23.428411000000001</v>
      </c>
      <c r="EA1646">
        <v>4463</v>
      </c>
      <c r="EB1646">
        <v>4588</v>
      </c>
      <c r="EC1646">
        <v>1578</v>
      </c>
      <c r="ED1646">
        <v>8000</v>
      </c>
      <c r="EF1646">
        <v>5.0697083000000003</v>
      </c>
      <c r="EG1646">
        <v>1578</v>
      </c>
      <c r="ES1646">
        <v>0</v>
      </c>
      <c r="EV1646">
        <v>60483</v>
      </c>
      <c r="EW1646">
        <v>1</v>
      </c>
      <c r="EX1646">
        <v>1</v>
      </c>
      <c r="FB1646">
        <v>102000</v>
      </c>
      <c r="FP1646">
        <v>3501</v>
      </c>
      <c r="FQ1646">
        <v>9076</v>
      </c>
      <c r="FT1646">
        <v>291</v>
      </c>
      <c r="FW1646">
        <v>12868</v>
      </c>
      <c r="FX1646">
        <v>171620</v>
      </c>
      <c r="FZ1646">
        <v>18113</v>
      </c>
      <c r="GA1646">
        <v>14938</v>
      </c>
      <c r="GB1646">
        <v>33051</v>
      </c>
      <c r="GL1646">
        <v>-708</v>
      </c>
      <c r="GM1646">
        <v>1113</v>
      </c>
      <c r="GN1646">
        <v>-1408</v>
      </c>
      <c r="GP1646">
        <v>2902</v>
      </c>
      <c r="GQ1646">
        <v>219438</v>
      </c>
      <c r="GR1646">
        <v>-6692</v>
      </c>
      <c r="GS1646">
        <v>-6692</v>
      </c>
      <c r="HA1646">
        <v>-2025</v>
      </c>
      <c r="HB1646">
        <v>-1080</v>
      </c>
      <c r="HD1646">
        <v>-545</v>
      </c>
      <c r="HE1646">
        <v>-10342</v>
      </c>
      <c r="HG1646">
        <v>1510394</v>
      </c>
    </row>
    <row r="1647" spans="1:215" x14ac:dyDescent="0.25">
      <c r="A1647">
        <v>120</v>
      </c>
      <c r="B1647" t="s">
        <v>1307</v>
      </c>
      <c r="C1647">
        <v>2005</v>
      </c>
      <c r="D1647">
        <v>1</v>
      </c>
      <c r="E1647" t="s">
        <v>1307</v>
      </c>
      <c r="F1647">
        <v>2000</v>
      </c>
      <c r="G1647">
        <v>0</v>
      </c>
      <c r="I1647">
        <v>0</v>
      </c>
      <c r="J1647" t="s">
        <v>1296</v>
      </c>
      <c r="K1647" t="s">
        <v>1297</v>
      </c>
      <c r="L1647" t="s">
        <v>1297</v>
      </c>
      <c r="M1647">
        <v>1</v>
      </c>
      <c r="N1647" t="s">
        <v>615</v>
      </c>
      <c r="O1647">
        <v>1</v>
      </c>
      <c r="P1647" t="s">
        <v>616</v>
      </c>
      <c r="Q1647" t="s">
        <v>626</v>
      </c>
      <c r="R1647">
        <v>2</v>
      </c>
      <c r="S1647">
        <v>1</v>
      </c>
      <c r="T1647" s="60">
        <v>38533</v>
      </c>
      <c r="U1647" s="60">
        <v>38625</v>
      </c>
      <c r="V1647" s="60">
        <v>38625</v>
      </c>
      <c r="W1647" t="s">
        <v>759</v>
      </c>
      <c r="X1647" t="s">
        <v>1299</v>
      </c>
      <c r="Z1647">
        <v>3.5000000000000003E-2</v>
      </c>
      <c r="AA1647">
        <v>7.9999998000000003E-2</v>
      </c>
      <c r="AB1647">
        <v>4</v>
      </c>
      <c r="AC1647">
        <v>0</v>
      </c>
      <c r="AD1647">
        <v>8</v>
      </c>
      <c r="BP1647" s="60">
        <v>38625</v>
      </c>
      <c r="BQ1647">
        <v>1747400</v>
      </c>
      <c r="BR1647">
        <v>1433000</v>
      </c>
      <c r="BS1647">
        <v>1.2193999</v>
      </c>
      <c r="BT1647">
        <v>-314400</v>
      </c>
      <c r="BV1647">
        <v>1201000</v>
      </c>
      <c r="BW1647">
        <v>64000</v>
      </c>
      <c r="BX1647">
        <v>0.16</v>
      </c>
      <c r="BY1647">
        <v>0</v>
      </c>
      <c r="BZ1647">
        <v>0</v>
      </c>
      <c r="CA1647">
        <v>0</v>
      </c>
      <c r="CC1647">
        <v>0.13340001000000001</v>
      </c>
      <c r="CE1647">
        <v>0.1071</v>
      </c>
      <c r="CG1647">
        <v>3.6299999999999999E-2</v>
      </c>
      <c r="CS1647">
        <v>0</v>
      </c>
      <c r="CT1647">
        <v>0</v>
      </c>
      <c r="CU1647">
        <v>0</v>
      </c>
      <c r="CV1647">
        <v>0.49170002000000002</v>
      </c>
      <c r="CW1647">
        <v>0.32830003000000002</v>
      </c>
      <c r="CX1647">
        <v>0.16339998999999999</v>
      </c>
      <c r="CY1647">
        <v>0.25950000000000001</v>
      </c>
      <c r="CZ1647">
        <v>0</v>
      </c>
      <c r="DA1647">
        <v>0</v>
      </c>
      <c r="DB1647">
        <v>9.3100004E-2</v>
      </c>
      <c r="DC1647">
        <v>1.01E-2</v>
      </c>
      <c r="DD1647">
        <v>0</v>
      </c>
      <c r="DE1647">
        <v>0.14560001</v>
      </c>
      <c r="DF1647">
        <v>2007</v>
      </c>
      <c r="DG1647">
        <v>9.4200000000000006E-2</v>
      </c>
      <c r="DH1647">
        <v>3.8199997999999999E-2</v>
      </c>
      <c r="DI1647">
        <v>5.5999998000000002E-2</v>
      </c>
      <c r="DJ1647">
        <v>8.5699997999999999E-2</v>
      </c>
      <c r="DK1647">
        <v>0.1239</v>
      </c>
      <c r="DR1647">
        <v>0</v>
      </c>
      <c r="DS1647">
        <v>0</v>
      </c>
      <c r="DT1647">
        <v>0</v>
      </c>
      <c r="DU1647">
        <v>0</v>
      </c>
      <c r="DV1647">
        <v>50350</v>
      </c>
      <c r="DW1647">
        <v>1201000</v>
      </c>
      <c r="DZ1647">
        <v>23.853028999999999</v>
      </c>
      <c r="EA1647">
        <v>5564</v>
      </c>
      <c r="EB1647">
        <v>4796</v>
      </c>
      <c r="EC1647">
        <v>2131</v>
      </c>
      <c r="ED1647">
        <v>12000</v>
      </c>
      <c r="EF1647">
        <v>5.6311593000000002</v>
      </c>
      <c r="EG1647">
        <v>2131</v>
      </c>
      <c r="ES1647">
        <v>0</v>
      </c>
      <c r="EV1647">
        <v>62841</v>
      </c>
      <c r="EW1647">
        <v>1</v>
      </c>
      <c r="EX1647">
        <v>1</v>
      </c>
      <c r="FB1647">
        <v>144000</v>
      </c>
      <c r="FP1647">
        <v>4166</v>
      </c>
      <c r="FQ1647">
        <v>10160</v>
      </c>
      <c r="FT1647">
        <v>259</v>
      </c>
      <c r="FW1647">
        <v>14585</v>
      </c>
      <c r="FX1647">
        <v>163113</v>
      </c>
      <c r="FZ1647">
        <v>20198</v>
      </c>
      <c r="GA1647">
        <v>19871</v>
      </c>
      <c r="GB1647">
        <v>40069</v>
      </c>
      <c r="GL1647">
        <v>-524</v>
      </c>
      <c r="GM1647">
        <v>3323</v>
      </c>
      <c r="GN1647">
        <v>-4258</v>
      </c>
      <c r="GP1647">
        <v>3016</v>
      </c>
      <c r="GQ1647">
        <v>219324</v>
      </c>
      <c r="GR1647">
        <v>-10114</v>
      </c>
      <c r="GS1647">
        <v>-10114</v>
      </c>
      <c r="HA1647">
        <v>-2191</v>
      </c>
      <c r="HB1647">
        <v>-990</v>
      </c>
      <c r="HD1647">
        <v>-568</v>
      </c>
      <c r="HE1647">
        <v>-13863</v>
      </c>
      <c r="HG1647">
        <v>1715855</v>
      </c>
    </row>
    <row r="1648" spans="1:215" x14ac:dyDescent="0.25">
      <c r="A1648">
        <v>120</v>
      </c>
      <c r="B1648" t="s">
        <v>1307</v>
      </c>
      <c r="C1648">
        <v>2006</v>
      </c>
      <c r="D1648">
        <v>1</v>
      </c>
      <c r="E1648" t="s">
        <v>1307</v>
      </c>
      <c r="F1648">
        <v>2000</v>
      </c>
      <c r="G1648">
        <v>0</v>
      </c>
      <c r="I1648">
        <v>0</v>
      </c>
      <c r="J1648" t="s">
        <v>1296</v>
      </c>
      <c r="K1648" t="s">
        <v>1297</v>
      </c>
      <c r="L1648" t="s">
        <v>1297</v>
      </c>
      <c r="M1648">
        <v>1</v>
      </c>
      <c r="N1648" t="s">
        <v>615</v>
      </c>
      <c r="O1648">
        <v>1</v>
      </c>
      <c r="P1648" t="s">
        <v>616</v>
      </c>
      <c r="Q1648" t="s">
        <v>626</v>
      </c>
      <c r="R1648">
        <v>2</v>
      </c>
      <c r="S1648">
        <v>1</v>
      </c>
      <c r="T1648" s="60">
        <v>38898</v>
      </c>
      <c r="U1648" s="60">
        <v>38990</v>
      </c>
      <c r="V1648" s="60">
        <v>38990</v>
      </c>
      <c r="W1648" t="s">
        <v>759</v>
      </c>
      <c r="X1648" t="s">
        <v>1299</v>
      </c>
      <c r="Z1648">
        <v>3.5000000000000003E-2</v>
      </c>
      <c r="AA1648">
        <v>7.9999998000000003E-2</v>
      </c>
      <c r="AB1648">
        <v>4</v>
      </c>
      <c r="AC1648">
        <v>0</v>
      </c>
      <c r="AD1648">
        <v>8</v>
      </c>
      <c r="BP1648" s="60">
        <v>38990</v>
      </c>
      <c r="BQ1648">
        <v>1934300</v>
      </c>
      <c r="BR1648">
        <v>1543000</v>
      </c>
      <c r="BS1648">
        <v>1.2535969</v>
      </c>
      <c r="BT1648">
        <v>-391300</v>
      </c>
      <c r="BV1648">
        <v>1243000</v>
      </c>
      <c r="BW1648">
        <v>81400</v>
      </c>
      <c r="BX1648">
        <v>0.37</v>
      </c>
      <c r="BY1648">
        <v>0</v>
      </c>
      <c r="BZ1648">
        <v>0</v>
      </c>
      <c r="CA1648">
        <v>0</v>
      </c>
      <c r="CC1648">
        <v>0.16690000999999999</v>
      </c>
      <c r="CE1648">
        <v>0.1547</v>
      </c>
      <c r="CG1648">
        <v>8.5100002999999994E-2</v>
      </c>
      <c r="CS1648">
        <v>0</v>
      </c>
      <c r="CT1648">
        <v>0</v>
      </c>
      <c r="CU1648">
        <v>0</v>
      </c>
      <c r="CV1648">
        <v>0.47749998999999999</v>
      </c>
      <c r="CW1648">
        <v>0.24260001</v>
      </c>
      <c r="CX1648">
        <v>0.2349</v>
      </c>
      <c r="CY1648">
        <v>0.24059999000000001</v>
      </c>
      <c r="CZ1648">
        <v>0</v>
      </c>
      <c r="DA1648">
        <v>0</v>
      </c>
      <c r="DB1648">
        <v>0.105</v>
      </c>
      <c r="DC1648">
        <v>8.9999999999999993E-3</v>
      </c>
      <c r="DD1648">
        <v>0.16790000999999999</v>
      </c>
      <c r="DE1648">
        <v>0</v>
      </c>
      <c r="DF1648">
        <v>2008</v>
      </c>
      <c r="DG1648">
        <v>9.2799998999999994E-2</v>
      </c>
      <c r="DH1648">
        <v>4.1999999000000003E-2</v>
      </c>
      <c r="DI1648">
        <v>5.0799998999999998E-2</v>
      </c>
      <c r="DJ1648">
        <v>8.0799996999999998E-2</v>
      </c>
      <c r="DK1648">
        <v>0.12280000000000001</v>
      </c>
      <c r="DR1648">
        <v>0</v>
      </c>
      <c r="DS1648">
        <v>0</v>
      </c>
      <c r="DT1648">
        <v>0</v>
      </c>
      <c r="DU1648">
        <v>0</v>
      </c>
      <c r="DV1648">
        <v>50818</v>
      </c>
      <c r="DW1648">
        <v>1243000</v>
      </c>
      <c r="DZ1648">
        <v>24.459837</v>
      </c>
      <c r="EA1648">
        <v>6894</v>
      </c>
      <c r="EB1648">
        <v>4911</v>
      </c>
      <c r="EC1648">
        <v>2758</v>
      </c>
      <c r="ED1648">
        <v>16000</v>
      </c>
      <c r="EF1648">
        <v>5.8013053000000001</v>
      </c>
      <c r="EG1648">
        <v>2758</v>
      </c>
      <c r="ES1648">
        <v>0</v>
      </c>
      <c r="EV1648">
        <v>65381</v>
      </c>
      <c r="EW1648">
        <v>1</v>
      </c>
      <c r="EX1648">
        <v>1</v>
      </c>
      <c r="FB1648">
        <v>186000</v>
      </c>
      <c r="FP1648">
        <v>11818</v>
      </c>
      <c r="FQ1648">
        <v>30419</v>
      </c>
      <c r="FT1648">
        <v>158</v>
      </c>
      <c r="FW1648">
        <v>42395</v>
      </c>
      <c r="FX1648">
        <v>233623</v>
      </c>
      <c r="FZ1648">
        <v>22368</v>
      </c>
      <c r="GA1648">
        <v>31386</v>
      </c>
      <c r="GB1648">
        <v>53754</v>
      </c>
      <c r="GL1648">
        <v>-646</v>
      </c>
      <c r="GM1648">
        <v>8329</v>
      </c>
      <c r="GN1648">
        <v>-7836</v>
      </c>
      <c r="GP1648">
        <v>3744</v>
      </c>
      <c r="GQ1648">
        <v>333363</v>
      </c>
      <c r="GR1648">
        <v>-13500</v>
      </c>
      <c r="GS1648">
        <v>-13500</v>
      </c>
      <c r="HA1648">
        <v>-2477</v>
      </c>
      <c r="HB1648">
        <v>-1069</v>
      </c>
      <c r="HD1648">
        <v>-434</v>
      </c>
      <c r="HE1648">
        <v>-17480</v>
      </c>
      <c r="HG1648">
        <v>2031738</v>
      </c>
    </row>
    <row r="1649" spans="1:215" x14ac:dyDescent="0.25">
      <c r="A1649">
        <v>120</v>
      </c>
      <c r="B1649" t="s">
        <v>1307</v>
      </c>
      <c r="C1649">
        <v>2007</v>
      </c>
      <c r="D1649">
        <v>1</v>
      </c>
      <c r="E1649" t="s">
        <v>1307</v>
      </c>
      <c r="F1649">
        <v>2000</v>
      </c>
      <c r="G1649">
        <v>0</v>
      </c>
      <c r="I1649">
        <v>0</v>
      </c>
      <c r="J1649" t="s">
        <v>1296</v>
      </c>
      <c r="K1649" t="s">
        <v>1297</v>
      </c>
      <c r="L1649" t="s">
        <v>1297</v>
      </c>
      <c r="M1649">
        <v>1</v>
      </c>
      <c r="N1649" t="s">
        <v>615</v>
      </c>
      <c r="O1649">
        <v>1</v>
      </c>
      <c r="P1649" t="s">
        <v>616</v>
      </c>
      <c r="Q1649" t="s">
        <v>626</v>
      </c>
      <c r="R1649">
        <v>2</v>
      </c>
      <c r="S1649">
        <v>1</v>
      </c>
      <c r="T1649" s="60">
        <v>39263</v>
      </c>
      <c r="U1649" s="60">
        <v>39263</v>
      </c>
      <c r="V1649" s="60">
        <v>39263</v>
      </c>
      <c r="W1649" t="s">
        <v>759</v>
      </c>
      <c r="X1649" t="s">
        <v>1299</v>
      </c>
      <c r="Z1649">
        <v>3.5000000000000003E-2</v>
      </c>
      <c r="AA1649">
        <v>7.9999998000000003E-2</v>
      </c>
      <c r="AB1649">
        <v>4</v>
      </c>
      <c r="AC1649">
        <v>0</v>
      </c>
      <c r="AD1649">
        <v>8</v>
      </c>
      <c r="BP1649" s="60">
        <v>39263</v>
      </c>
      <c r="BQ1649">
        <v>2133000</v>
      </c>
      <c r="BR1649">
        <v>1691000</v>
      </c>
      <c r="BS1649">
        <v>1.262</v>
      </c>
      <c r="BT1649">
        <v>-443000</v>
      </c>
      <c r="BV1649">
        <v>1283000</v>
      </c>
      <c r="BW1649">
        <v>71500</v>
      </c>
      <c r="BX1649">
        <v>0.63999998999999996</v>
      </c>
      <c r="BY1649">
        <v>0</v>
      </c>
      <c r="BZ1649">
        <v>0</v>
      </c>
      <c r="CA1649">
        <v>0</v>
      </c>
      <c r="CC1649">
        <v>0.21329999999999999</v>
      </c>
      <c r="CE1649">
        <v>0.16969999999999999</v>
      </c>
      <c r="CG1649">
        <v>0.1399</v>
      </c>
      <c r="CS1649">
        <v>0</v>
      </c>
      <c r="CT1649">
        <v>0</v>
      </c>
      <c r="CU1649">
        <v>0</v>
      </c>
      <c r="CV1649">
        <v>0.47080000999999999</v>
      </c>
      <c r="CW1649">
        <v>0.23270001000000001</v>
      </c>
      <c r="CX1649">
        <v>0.23809999000000001</v>
      </c>
      <c r="CY1649">
        <v>0.23450001000000001</v>
      </c>
      <c r="CZ1649">
        <v>0</v>
      </c>
      <c r="DA1649">
        <v>0</v>
      </c>
      <c r="DB1649">
        <v>0.11020000000000001</v>
      </c>
      <c r="DC1649">
        <v>8.0000000000000004E-4</v>
      </c>
      <c r="DD1649">
        <v>0.1837</v>
      </c>
      <c r="DE1649">
        <v>0</v>
      </c>
      <c r="DF1649">
        <v>2009</v>
      </c>
      <c r="DG1649">
        <v>9.0000003999999995E-2</v>
      </c>
      <c r="DH1649">
        <v>3.9999999000000001E-2</v>
      </c>
      <c r="DI1649">
        <v>5.0000001000000002E-2</v>
      </c>
      <c r="DJ1649">
        <v>8.1199995999999997E-2</v>
      </c>
      <c r="DK1649">
        <v>0.1212</v>
      </c>
      <c r="DR1649">
        <v>0</v>
      </c>
      <c r="DS1649">
        <v>0</v>
      </c>
      <c r="DT1649">
        <v>0</v>
      </c>
      <c r="DU1649">
        <v>0</v>
      </c>
      <c r="DV1649">
        <v>50825</v>
      </c>
      <c r="DW1649">
        <v>1283000</v>
      </c>
      <c r="DZ1649">
        <v>25.243483000000001</v>
      </c>
      <c r="EA1649">
        <v>7674</v>
      </c>
      <c r="EB1649">
        <v>4906</v>
      </c>
      <c r="EC1649">
        <v>3141</v>
      </c>
      <c r="ED1649">
        <v>18000</v>
      </c>
      <c r="EF1649">
        <v>5.7306590000000002</v>
      </c>
      <c r="EG1649">
        <v>3141</v>
      </c>
      <c r="ES1649">
        <v>0</v>
      </c>
      <c r="EV1649">
        <v>66546</v>
      </c>
      <c r="EW1649">
        <v>1</v>
      </c>
      <c r="EX1649">
        <v>1</v>
      </c>
      <c r="FB1649">
        <v>221000</v>
      </c>
      <c r="FI1649">
        <v>2512000</v>
      </c>
      <c r="FP1649">
        <v>17371</v>
      </c>
      <c r="FQ1649">
        <v>45950</v>
      </c>
      <c r="FT1649">
        <v>112</v>
      </c>
      <c r="FW1649">
        <v>63433</v>
      </c>
      <c r="FX1649">
        <v>352885</v>
      </c>
      <c r="FZ1649">
        <v>35343</v>
      </c>
      <c r="GA1649">
        <v>48369</v>
      </c>
      <c r="GB1649">
        <v>83712</v>
      </c>
      <c r="GL1649">
        <v>-1513</v>
      </c>
      <c r="GM1649">
        <v>12782</v>
      </c>
      <c r="GN1649">
        <v>-12170</v>
      </c>
      <c r="GP1649">
        <v>3187</v>
      </c>
      <c r="GQ1649">
        <v>502316</v>
      </c>
      <c r="GR1649">
        <v>-17641</v>
      </c>
      <c r="GS1649">
        <v>-17641</v>
      </c>
      <c r="HA1649">
        <v>-2516</v>
      </c>
      <c r="HB1649">
        <v>-1124</v>
      </c>
      <c r="HD1649">
        <v>-275</v>
      </c>
      <c r="HE1649">
        <v>-21556</v>
      </c>
      <c r="HG1649">
        <v>2512498</v>
      </c>
    </row>
    <row r="1650" spans="1:215" x14ac:dyDescent="0.25">
      <c r="A1650">
        <v>120</v>
      </c>
      <c r="B1650" t="s">
        <v>1307</v>
      </c>
      <c r="C1650">
        <v>2008</v>
      </c>
      <c r="D1650">
        <v>1</v>
      </c>
      <c r="E1650" t="s">
        <v>1307</v>
      </c>
      <c r="F1650">
        <v>2000</v>
      </c>
      <c r="G1650">
        <v>0</v>
      </c>
      <c r="I1650">
        <v>0</v>
      </c>
      <c r="J1650" t="s">
        <v>1296</v>
      </c>
      <c r="K1650" t="s">
        <v>1297</v>
      </c>
      <c r="L1650" t="s">
        <v>1297</v>
      </c>
      <c r="M1650">
        <v>1</v>
      </c>
      <c r="N1650" t="s">
        <v>615</v>
      </c>
      <c r="O1650">
        <v>1</v>
      </c>
      <c r="P1650" t="s">
        <v>616</v>
      </c>
      <c r="Q1650" t="s">
        <v>626</v>
      </c>
      <c r="R1650">
        <v>2</v>
      </c>
      <c r="S1650">
        <v>1</v>
      </c>
      <c r="T1650" s="60">
        <v>39629</v>
      </c>
      <c r="U1650" s="60">
        <v>39629</v>
      </c>
      <c r="V1650" s="60">
        <v>39629</v>
      </c>
      <c r="W1650" t="s">
        <v>759</v>
      </c>
      <c r="X1650" t="s">
        <v>1299</v>
      </c>
      <c r="Z1650">
        <v>3.5000000000000003E-2</v>
      </c>
      <c r="AA1650">
        <v>7.9999998000000003E-2</v>
      </c>
      <c r="AB1650">
        <v>4</v>
      </c>
      <c r="AC1650">
        <v>0</v>
      </c>
      <c r="AD1650">
        <v>8</v>
      </c>
      <c r="BP1650" s="60">
        <v>39629</v>
      </c>
      <c r="BQ1650">
        <v>2303000</v>
      </c>
      <c r="BR1650">
        <v>1906000</v>
      </c>
      <c r="BS1650">
        <v>1.2080001</v>
      </c>
      <c r="BT1650">
        <v>-397000</v>
      </c>
      <c r="BV1650">
        <v>1380000</v>
      </c>
      <c r="BW1650">
        <v>75800</v>
      </c>
      <c r="BX1650">
        <v>0.69</v>
      </c>
      <c r="BY1650">
        <v>0</v>
      </c>
      <c r="BZ1650">
        <v>0</v>
      </c>
      <c r="CA1650">
        <v>0</v>
      </c>
      <c r="CC1650">
        <v>-1.24E-2</v>
      </c>
      <c r="CE1650">
        <v>0.1182</v>
      </c>
      <c r="CG1650">
        <v>0.1303</v>
      </c>
      <c r="CS1650">
        <v>0</v>
      </c>
      <c r="CT1650">
        <v>0</v>
      </c>
      <c r="CU1650">
        <v>0</v>
      </c>
      <c r="CV1650">
        <v>0.38669997</v>
      </c>
      <c r="CW1650">
        <v>0</v>
      </c>
      <c r="CX1650">
        <v>0</v>
      </c>
      <c r="CY1650">
        <v>0.23360001</v>
      </c>
      <c r="CZ1650">
        <v>0</v>
      </c>
      <c r="DA1650">
        <v>0</v>
      </c>
      <c r="DB1650">
        <v>0.13969999999999999</v>
      </c>
      <c r="DC1650">
        <v>1E-3</v>
      </c>
      <c r="DD1650">
        <v>0.23890001</v>
      </c>
      <c r="DE1650">
        <v>0</v>
      </c>
      <c r="DF1650">
        <v>2010</v>
      </c>
      <c r="DG1650">
        <v>8.0200002000000006E-2</v>
      </c>
      <c r="DH1650">
        <v>3.5099998E-2</v>
      </c>
      <c r="DI1650">
        <v>4.5100003E-2</v>
      </c>
      <c r="DJ1650">
        <v>5.79E-2</v>
      </c>
      <c r="DK1650">
        <v>9.3000001999999998E-2</v>
      </c>
      <c r="DR1650">
        <v>0</v>
      </c>
      <c r="DS1650">
        <v>0</v>
      </c>
      <c r="DT1650">
        <v>0</v>
      </c>
      <c r="DU1650">
        <v>0</v>
      </c>
      <c r="DV1650">
        <v>51774</v>
      </c>
      <c r="DW1650">
        <v>1380000</v>
      </c>
      <c r="DZ1650">
        <v>26.654305000000001</v>
      </c>
      <c r="EA1650">
        <v>8600</v>
      </c>
      <c r="EB1650">
        <v>5383</v>
      </c>
      <c r="EC1650">
        <v>3873</v>
      </c>
      <c r="ED1650">
        <v>23000</v>
      </c>
      <c r="EF1650">
        <v>5.9385490000000001</v>
      </c>
      <c r="EG1650">
        <v>3873</v>
      </c>
      <c r="ES1650">
        <v>0</v>
      </c>
      <c r="EV1650">
        <v>69630</v>
      </c>
      <c r="EW1650">
        <v>1</v>
      </c>
      <c r="EX1650">
        <v>1</v>
      </c>
      <c r="FB1650">
        <v>281000</v>
      </c>
      <c r="FI1650">
        <v>2443000</v>
      </c>
      <c r="FP1650">
        <v>20726</v>
      </c>
      <c r="FQ1650">
        <v>52139</v>
      </c>
      <c r="FT1650">
        <v>185</v>
      </c>
      <c r="FW1650">
        <v>73050</v>
      </c>
      <c r="FX1650">
        <v>-97536</v>
      </c>
      <c r="FZ1650">
        <v>23187</v>
      </c>
      <c r="GA1650">
        <v>45868</v>
      </c>
      <c r="GB1650">
        <v>69055</v>
      </c>
      <c r="GL1650">
        <v>-2777</v>
      </c>
      <c r="GM1650">
        <v>7694</v>
      </c>
      <c r="GN1650">
        <v>-6358</v>
      </c>
      <c r="GP1650">
        <v>3331</v>
      </c>
      <c r="GQ1650">
        <v>46459</v>
      </c>
      <c r="GR1650">
        <v>-22627</v>
      </c>
      <c r="GS1650">
        <v>-22627</v>
      </c>
      <c r="HA1650">
        <v>-2045</v>
      </c>
      <c r="HB1650">
        <v>-1267</v>
      </c>
      <c r="HD1650">
        <v>-89481</v>
      </c>
      <c r="HE1650">
        <v>-115420</v>
      </c>
      <c r="HG1650">
        <v>2443537</v>
      </c>
    </row>
    <row r="1651" spans="1:215" x14ac:dyDescent="0.25">
      <c r="A1651">
        <v>120</v>
      </c>
      <c r="B1651" t="s">
        <v>1307</v>
      </c>
      <c r="C1651">
        <v>2009</v>
      </c>
      <c r="D1651">
        <v>1</v>
      </c>
      <c r="E1651" t="s">
        <v>1307</v>
      </c>
      <c r="F1651">
        <v>2000</v>
      </c>
      <c r="G1651">
        <v>0</v>
      </c>
      <c r="I1651">
        <v>0</v>
      </c>
      <c r="J1651" t="s">
        <v>1296</v>
      </c>
      <c r="K1651" t="s">
        <v>1297</v>
      </c>
      <c r="L1651" t="s">
        <v>1297</v>
      </c>
      <c r="M1651">
        <v>1</v>
      </c>
      <c r="N1651" t="s">
        <v>615</v>
      </c>
      <c r="O1651">
        <v>1</v>
      </c>
      <c r="P1651" t="s">
        <v>616</v>
      </c>
      <c r="Q1651" t="s">
        <v>626</v>
      </c>
      <c r="R1651">
        <v>2</v>
      </c>
      <c r="S1651">
        <v>1</v>
      </c>
      <c r="T1651" s="60">
        <v>39994</v>
      </c>
      <c r="U1651" s="60">
        <v>39994</v>
      </c>
      <c r="V1651" s="60">
        <v>39994</v>
      </c>
      <c r="W1651" t="s">
        <v>759</v>
      </c>
      <c r="X1651" t="s">
        <v>1299</v>
      </c>
      <c r="Z1651">
        <v>3.5000000000000003E-2</v>
      </c>
      <c r="AA1651">
        <v>7.9999998000000003E-2</v>
      </c>
      <c r="AB1651">
        <v>4</v>
      </c>
      <c r="AC1651">
        <v>0</v>
      </c>
      <c r="AD1651">
        <v>8</v>
      </c>
      <c r="BP1651" s="60">
        <v>39994</v>
      </c>
      <c r="BQ1651">
        <v>2503000</v>
      </c>
      <c r="BR1651">
        <v>2163000</v>
      </c>
      <c r="BS1651">
        <v>1.1569999</v>
      </c>
      <c r="BT1651">
        <v>-340000</v>
      </c>
      <c r="BV1651">
        <v>1467000</v>
      </c>
      <c r="BW1651">
        <v>71500</v>
      </c>
      <c r="BX1651">
        <v>0.88999998999999996</v>
      </c>
      <c r="BY1651">
        <v>0</v>
      </c>
      <c r="BZ1651">
        <v>0</v>
      </c>
      <c r="CA1651">
        <v>0</v>
      </c>
      <c r="CC1651">
        <v>-0.22840000999999999</v>
      </c>
      <c r="CE1651">
        <v>-2.5799999000000001E-2</v>
      </c>
      <c r="CG1651">
        <v>4.0500000000000001E-2</v>
      </c>
      <c r="CS1651">
        <v>0</v>
      </c>
      <c r="CT1651">
        <v>0</v>
      </c>
      <c r="CU1651">
        <v>0</v>
      </c>
      <c r="CV1651">
        <v>0.36009996999999999</v>
      </c>
      <c r="CW1651">
        <v>0</v>
      </c>
      <c r="CX1651">
        <v>0</v>
      </c>
      <c r="CY1651">
        <v>0.23150000000000001</v>
      </c>
      <c r="CZ1651">
        <v>0</v>
      </c>
      <c r="DA1651">
        <v>0</v>
      </c>
      <c r="DB1651">
        <v>0.17530000000000001</v>
      </c>
      <c r="DC1651">
        <v>1.6000000000000001E-3</v>
      </c>
      <c r="DD1651">
        <v>0.23139999999999999</v>
      </c>
      <c r="DE1651">
        <v>0</v>
      </c>
      <c r="DF1651">
        <v>2011</v>
      </c>
      <c r="DG1651">
        <v>9.1600001E-2</v>
      </c>
      <c r="DH1651">
        <v>4.0799997999999997E-2</v>
      </c>
      <c r="DI1651">
        <v>5.0799998999999998E-2</v>
      </c>
      <c r="DJ1651">
        <v>8.8299997000000005E-2</v>
      </c>
      <c r="DK1651">
        <v>0.12909999</v>
      </c>
      <c r="DR1651">
        <v>0</v>
      </c>
      <c r="DS1651">
        <v>0</v>
      </c>
      <c r="DT1651">
        <v>0</v>
      </c>
      <c r="DU1651">
        <v>0</v>
      </c>
      <c r="DV1651">
        <v>52474</v>
      </c>
      <c r="DW1651">
        <v>1467000</v>
      </c>
      <c r="DZ1651">
        <v>27.956703000000001</v>
      </c>
      <c r="EA1651">
        <v>9193</v>
      </c>
      <c r="EB1651">
        <v>5976</v>
      </c>
      <c r="EC1651">
        <v>4629</v>
      </c>
      <c r="ED1651">
        <v>29000</v>
      </c>
      <c r="EF1651">
        <v>6.2648520000000003</v>
      </c>
      <c r="EG1651">
        <v>4629</v>
      </c>
      <c r="ES1651">
        <v>0</v>
      </c>
      <c r="EV1651">
        <v>72272</v>
      </c>
      <c r="EW1651">
        <v>1</v>
      </c>
      <c r="EX1651">
        <v>1</v>
      </c>
      <c r="FB1651">
        <v>347000</v>
      </c>
      <c r="FI1651">
        <v>1944000</v>
      </c>
      <c r="FP1651">
        <v>26062</v>
      </c>
      <c r="FQ1651">
        <v>63526</v>
      </c>
      <c r="FT1651">
        <v>202</v>
      </c>
      <c r="FW1651">
        <v>89790</v>
      </c>
      <c r="FX1651">
        <v>-589963</v>
      </c>
      <c r="FZ1651">
        <v>12702</v>
      </c>
      <c r="GA1651">
        <v>26579</v>
      </c>
      <c r="GB1651">
        <v>39281</v>
      </c>
      <c r="GL1651">
        <v>-11235</v>
      </c>
      <c r="GM1651">
        <v>3255</v>
      </c>
      <c r="GN1651">
        <v>-1503</v>
      </c>
      <c r="GP1651">
        <v>3365</v>
      </c>
      <c r="GQ1651">
        <v>-467010</v>
      </c>
      <c r="GR1651">
        <v>-28307</v>
      </c>
      <c r="GS1651">
        <v>-28307</v>
      </c>
      <c r="HA1651">
        <v>-2125</v>
      </c>
      <c r="HB1651">
        <v>-1327</v>
      </c>
      <c r="HD1651">
        <v>-956</v>
      </c>
      <c r="HE1651">
        <v>-32715</v>
      </c>
      <c r="HG1651">
        <v>1943812</v>
      </c>
    </row>
    <row r="1652" spans="1:215" x14ac:dyDescent="0.25">
      <c r="A1652">
        <v>120</v>
      </c>
      <c r="B1652" t="s">
        <v>1307</v>
      </c>
      <c r="C1652">
        <v>2010</v>
      </c>
      <c r="D1652">
        <v>1</v>
      </c>
      <c r="E1652" t="s">
        <v>1307</v>
      </c>
      <c r="F1652">
        <v>2000</v>
      </c>
      <c r="G1652">
        <v>0</v>
      </c>
      <c r="I1652">
        <v>0</v>
      </c>
      <c r="J1652" t="s">
        <v>1296</v>
      </c>
      <c r="K1652" t="s">
        <v>1297</v>
      </c>
      <c r="L1652" t="s">
        <v>1297</v>
      </c>
      <c r="M1652">
        <v>1</v>
      </c>
      <c r="N1652" t="s">
        <v>615</v>
      </c>
      <c r="O1652">
        <v>1</v>
      </c>
      <c r="P1652" t="s">
        <v>616</v>
      </c>
      <c r="Q1652" t="s">
        <v>626</v>
      </c>
      <c r="R1652">
        <v>2</v>
      </c>
      <c r="S1652">
        <v>1</v>
      </c>
      <c r="T1652" s="60">
        <v>40359</v>
      </c>
      <c r="U1652" s="60">
        <v>40359</v>
      </c>
      <c r="V1652" s="60">
        <v>40359</v>
      </c>
      <c r="W1652" t="s">
        <v>759</v>
      </c>
      <c r="X1652" t="s">
        <v>1299</v>
      </c>
      <c r="Z1652">
        <v>3.5000000000000003E-2</v>
      </c>
      <c r="AA1652">
        <v>7.9999998000000003E-2</v>
      </c>
      <c r="AB1652">
        <v>4</v>
      </c>
      <c r="AC1652">
        <v>0</v>
      </c>
      <c r="AD1652">
        <v>8</v>
      </c>
      <c r="BP1652" s="60">
        <v>40359</v>
      </c>
      <c r="BQ1652">
        <v>2664000</v>
      </c>
      <c r="BR1652">
        <v>2368000</v>
      </c>
      <c r="BS1652">
        <v>1.125</v>
      </c>
      <c r="BT1652">
        <v>-296000</v>
      </c>
      <c r="BV1652">
        <v>1475000</v>
      </c>
      <c r="BW1652">
        <v>82300</v>
      </c>
      <c r="BX1652">
        <v>0.75</v>
      </c>
      <c r="BY1652">
        <v>0</v>
      </c>
      <c r="BZ1652">
        <v>0</v>
      </c>
      <c r="CA1652">
        <v>0</v>
      </c>
      <c r="CC1652">
        <v>0.13220000000000001</v>
      </c>
      <c r="CE1652">
        <v>-4.8000000000000001E-2</v>
      </c>
      <c r="CG1652">
        <v>4.0799997999999997E-2</v>
      </c>
      <c r="CJ1652">
        <v>3.9492074000000002E-2</v>
      </c>
      <c r="CS1652">
        <v>0</v>
      </c>
      <c r="CT1652">
        <v>0</v>
      </c>
      <c r="CU1652">
        <v>1</v>
      </c>
      <c r="CV1652">
        <v>0.34709999000000002</v>
      </c>
      <c r="CW1652">
        <v>0</v>
      </c>
      <c r="CX1652">
        <v>0</v>
      </c>
      <c r="CY1652">
        <v>0.21890000000000001</v>
      </c>
      <c r="CZ1652">
        <v>0</v>
      </c>
      <c r="DA1652">
        <v>0</v>
      </c>
      <c r="DB1652">
        <v>0.14210001</v>
      </c>
      <c r="DC1652">
        <v>1.4400001000000001E-2</v>
      </c>
      <c r="DD1652">
        <v>0.27750000000000002</v>
      </c>
      <c r="DE1652">
        <v>0</v>
      </c>
      <c r="DF1652">
        <v>2012</v>
      </c>
      <c r="DG1652">
        <v>9.7399995000000003E-2</v>
      </c>
      <c r="DH1652">
        <v>4.3699997999999997E-2</v>
      </c>
      <c r="DI1652">
        <v>5.3699999999999998E-2</v>
      </c>
      <c r="DJ1652">
        <v>8.7599999999999997E-2</v>
      </c>
      <c r="DK1652">
        <v>0.1313</v>
      </c>
      <c r="DR1652">
        <v>0</v>
      </c>
      <c r="DS1652">
        <v>0</v>
      </c>
      <c r="DT1652">
        <v>0</v>
      </c>
      <c r="DU1652">
        <v>0</v>
      </c>
      <c r="DV1652">
        <v>52339</v>
      </c>
      <c r="DW1652">
        <v>1475000</v>
      </c>
      <c r="DZ1652">
        <v>28.181661999999999</v>
      </c>
      <c r="EA1652">
        <v>9700</v>
      </c>
      <c r="EB1652">
        <v>6668</v>
      </c>
      <c r="EC1652">
        <v>5384</v>
      </c>
      <c r="ED1652">
        <v>35000</v>
      </c>
      <c r="EF1652">
        <v>6.5007428999999997</v>
      </c>
      <c r="EG1652">
        <v>5384</v>
      </c>
      <c r="ES1652">
        <v>0</v>
      </c>
      <c r="EV1652">
        <v>74091</v>
      </c>
      <c r="EW1652">
        <v>1</v>
      </c>
      <c r="EX1652">
        <v>1</v>
      </c>
      <c r="FB1652">
        <v>420000</v>
      </c>
      <c r="FI1652">
        <v>2237000</v>
      </c>
      <c r="FP1652">
        <v>20105</v>
      </c>
      <c r="FQ1652">
        <v>62090</v>
      </c>
      <c r="FT1652">
        <v>122</v>
      </c>
      <c r="FW1652">
        <v>82317</v>
      </c>
      <c r="FX1652">
        <v>200936</v>
      </c>
      <c r="FZ1652">
        <v>27511</v>
      </c>
      <c r="GA1652">
        <v>35441</v>
      </c>
      <c r="GB1652">
        <v>62952</v>
      </c>
      <c r="GL1652">
        <v>-8968</v>
      </c>
      <c r="GM1652">
        <v>854</v>
      </c>
      <c r="GN1652">
        <v>-249</v>
      </c>
      <c r="GP1652">
        <v>1830</v>
      </c>
      <c r="GQ1652">
        <v>339672</v>
      </c>
      <c r="GR1652">
        <v>-34449</v>
      </c>
      <c r="GS1652">
        <v>-34449</v>
      </c>
      <c r="HA1652">
        <v>-2125</v>
      </c>
      <c r="HB1652">
        <v>-1384</v>
      </c>
      <c r="HD1652">
        <v>-8141</v>
      </c>
      <c r="HE1652">
        <v>-46099</v>
      </c>
      <c r="HG1652">
        <v>2237385</v>
      </c>
    </row>
    <row r="1653" spans="1:215" x14ac:dyDescent="0.25">
      <c r="A1653">
        <v>120</v>
      </c>
      <c r="B1653" t="s">
        <v>1307</v>
      </c>
      <c r="C1653">
        <v>2011</v>
      </c>
      <c r="D1653">
        <v>1</v>
      </c>
      <c r="E1653" t="s">
        <v>1307</v>
      </c>
      <c r="F1653">
        <v>2000</v>
      </c>
      <c r="G1653">
        <v>0</v>
      </c>
      <c r="I1653">
        <v>0</v>
      </c>
      <c r="J1653" t="s">
        <v>1296</v>
      </c>
      <c r="K1653" t="s">
        <v>1297</v>
      </c>
      <c r="L1653" t="s">
        <v>1297</v>
      </c>
      <c r="M1653">
        <v>1</v>
      </c>
      <c r="N1653" t="s">
        <v>615</v>
      </c>
      <c r="O1653">
        <v>1</v>
      </c>
      <c r="P1653" t="s">
        <v>616</v>
      </c>
      <c r="Q1653" t="s">
        <v>626</v>
      </c>
      <c r="R1653">
        <v>2</v>
      </c>
      <c r="S1653">
        <v>1</v>
      </c>
      <c r="T1653" s="60">
        <v>40724</v>
      </c>
      <c r="U1653" s="60">
        <v>40724</v>
      </c>
      <c r="V1653" s="60">
        <v>40724</v>
      </c>
      <c r="W1653" t="s">
        <v>759</v>
      </c>
      <c r="X1653" t="s">
        <v>1299</v>
      </c>
      <c r="Z1653">
        <v>2.9999998999999999E-2</v>
      </c>
      <c r="AA1653">
        <v>7.9000003999999999E-2</v>
      </c>
      <c r="AB1653">
        <v>4</v>
      </c>
      <c r="AC1653">
        <v>0</v>
      </c>
      <c r="AD1653">
        <v>8</v>
      </c>
      <c r="BP1653" s="60">
        <v>40724</v>
      </c>
      <c r="BQ1653">
        <v>2872000</v>
      </c>
      <c r="BR1653">
        <v>2607000</v>
      </c>
      <c r="BS1653">
        <v>1.1020000000000001</v>
      </c>
      <c r="BT1653">
        <v>-265000</v>
      </c>
      <c r="BV1653">
        <v>1490000</v>
      </c>
      <c r="BW1653">
        <v>88600</v>
      </c>
      <c r="BX1653">
        <v>0.69999999000000002</v>
      </c>
      <c r="BY1653">
        <v>0</v>
      </c>
      <c r="BZ1653">
        <v>0</v>
      </c>
      <c r="CA1653">
        <v>0</v>
      </c>
      <c r="CC1653">
        <v>0.21139999000000001</v>
      </c>
      <c r="CE1653">
        <v>1.8999999E-2</v>
      </c>
      <c r="CG1653">
        <v>4.8600003000000003E-2</v>
      </c>
      <c r="CJ1653">
        <v>6.6150889000000004E-2</v>
      </c>
      <c r="CR1653">
        <v>1</v>
      </c>
      <c r="CS1653">
        <v>0</v>
      </c>
      <c r="CT1653">
        <v>0</v>
      </c>
      <c r="CU1653">
        <v>1</v>
      </c>
      <c r="CV1653">
        <v>0.36830002000000001</v>
      </c>
      <c r="CW1653">
        <v>0</v>
      </c>
      <c r="CX1653">
        <v>0</v>
      </c>
      <c r="CY1653">
        <v>0.19549999000000001</v>
      </c>
      <c r="CZ1653">
        <v>0</v>
      </c>
      <c r="DA1653">
        <v>0</v>
      </c>
      <c r="DB1653">
        <v>0.13770001000000001</v>
      </c>
      <c r="DC1653">
        <v>1.5700001000000002E-2</v>
      </c>
      <c r="DD1653">
        <v>0.28280001999999999</v>
      </c>
      <c r="DE1653">
        <v>0</v>
      </c>
      <c r="DF1653">
        <v>2013</v>
      </c>
      <c r="DG1653">
        <v>0.1028</v>
      </c>
      <c r="DH1653">
        <v>4.6399998999999997E-2</v>
      </c>
      <c r="DI1653">
        <v>5.6399997E-2</v>
      </c>
      <c r="DJ1653">
        <v>9.64E-2</v>
      </c>
      <c r="DK1653">
        <v>0.14280000000000001</v>
      </c>
      <c r="DR1653">
        <v>0</v>
      </c>
      <c r="DS1653">
        <v>0</v>
      </c>
      <c r="DT1653">
        <v>0</v>
      </c>
      <c r="DU1653">
        <v>0</v>
      </c>
      <c r="DV1653">
        <v>52332</v>
      </c>
      <c r="DW1653">
        <v>1490000</v>
      </c>
      <c r="DZ1653">
        <v>28.472062999999999</v>
      </c>
      <c r="EA1653">
        <v>10262</v>
      </c>
      <c r="EB1653">
        <v>7317</v>
      </c>
      <c r="EC1653">
        <v>6428</v>
      </c>
      <c r="ED1653">
        <v>44000</v>
      </c>
      <c r="EF1653">
        <v>6.8450527000000001</v>
      </c>
      <c r="EG1653">
        <v>6428</v>
      </c>
      <c r="ES1653">
        <v>0</v>
      </c>
      <c r="EV1653">
        <v>76339</v>
      </c>
      <c r="EW1653">
        <v>1</v>
      </c>
      <c r="EX1653">
        <v>1</v>
      </c>
      <c r="FB1653">
        <v>528000</v>
      </c>
      <c r="FI1653">
        <v>2746000</v>
      </c>
      <c r="FP1653">
        <v>19247</v>
      </c>
      <c r="FQ1653">
        <v>62316</v>
      </c>
      <c r="FT1653">
        <v>169</v>
      </c>
      <c r="FW1653">
        <v>81732</v>
      </c>
      <c r="FX1653">
        <v>414369</v>
      </c>
      <c r="FZ1653">
        <v>27307</v>
      </c>
      <c r="GA1653">
        <v>39912</v>
      </c>
      <c r="GB1653">
        <v>67219</v>
      </c>
      <c r="GL1653">
        <v>-9154</v>
      </c>
      <c r="GM1653">
        <v>726</v>
      </c>
      <c r="GN1653">
        <v>-47</v>
      </c>
      <c r="GP1653">
        <v>1963</v>
      </c>
      <c r="GQ1653">
        <v>556808</v>
      </c>
      <c r="GR1653">
        <v>-43338</v>
      </c>
      <c r="GS1653">
        <v>-43338</v>
      </c>
      <c r="HA1653">
        <v>-2492</v>
      </c>
      <c r="HB1653">
        <v>-1484</v>
      </c>
      <c r="HD1653">
        <v>-423</v>
      </c>
      <c r="HE1653">
        <v>-47737</v>
      </c>
      <c r="HG1653">
        <v>2746456</v>
      </c>
    </row>
    <row r="1654" spans="1:215" x14ac:dyDescent="0.25">
      <c r="A1654">
        <v>120</v>
      </c>
      <c r="B1654" t="s">
        <v>1307</v>
      </c>
      <c r="C1654">
        <v>2012</v>
      </c>
      <c r="D1654">
        <v>1</v>
      </c>
      <c r="E1654" t="s">
        <v>1307</v>
      </c>
      <c r="F1654">
        <v>2000</v>
      </c>
      <c r="G1654">
        <v>0</v>
      </c>
      <c r="I1654">
        <v>0</v>
      </c>
      <c r="J1654" t="s">
        <v>1296</v>
      </c>
      <c r="K1654" t="s">
        <v>1297</v>
      </c>
      <c r="L1654" t="s">
        <v>1297</v>
      </c>
      <c r="M1654">
        <v>1</v>
      </c>
      <c r="N1654" t="s">
        <v>615</v>
      </c>
      <c r="O1654">
        <v>1</v>
      </c>
      <c r="P1654" t="s">
        <v>616</v>
      </c>
      <c r="Q1654" t="s">
        <v>626</v>
      </c>
      <c r="R1654">
        <v>2</v>
      </c>
      <c r="S1654">
        <v>1</v>
      </c>
      <c r="T1654" s="60">
        <v>41090</v>
      </c>
      <c r="U1654" s="60">
        <v>41090</v>
      </c>
      <c r="V1654" s="60">
        <v>41090</v>
      </c>
      <c r="W1654" t="s">
        <v>759</v>
      </c>
      <c r="X1654" t="s">
        <v>1299</v>
      </c>
      <c r="Z1654">
        <v>2.9999998999999999E-2</v>
      </c>
      <c r="AA1654">
        <v>7.9000003999999999E-2</v>
      </c>
      <c r="AB1654">
        <v>4</v>
      </c>
      <c r="AC1654">
        <v>0</v>
      </c>
      <c r="AD1654">
        <v>8</v>
      </c>
      <c r="AI1654" t="s">
        <v>1308</v>
      </c>
      <c r="AJ1654" t="s">
        <v>1301</v>
      </c>
      <c r="AO1654">
        <v>2827000</v>
      </c>
      <c r="AP1654">
        <v>3100000</v>
      </c>
      <c r="AQ1654">
        <v>36000</v>
      </c>
      <c r="AR1654">
        <v>0</v>
      </c>
      <c r="AS1654">
        <v>0</v>
      </c>
      <c r="AT1654">
        <v>0</v>
      </c>
      <c r="AU1654">
        <v>1</v>
      </c>
      <c r="AV1654">
        <v>2</v>
      </c>
      <c r="AX1654">
        <v>0</v>
      </c>
      <c r="AY1654">
        <v>0.14285714999999999</v>
      </c>
      <c r="AZ1654">
        <v>7</v>
      </c>
      <c r="BC1654">
        <v>1</v>
      </c>
      <c r="BE1654">
        <v>0</v>
      </c>
      <c r="BF1654">
        <v>1.3</v>
      </c>
      <c r="BG1654">
        <v>0.69999999000000002</v>
      </c>
      <c r="BP1654" s="60">
        <v>41090</v>
      </c>
      <c r="BQ1654">
        <v>3100000</v>
      </c>
      <c r="BR1654">
        <v>2820000</v>
      </c>
      <c r="BS1654">
        <v>1.099</v>
      </c>
      <c r="BT1654">
        <v>-280000</v>
      </c>
      <c r="BV1654">
        <v>1479000</v>
      </c>
      <c r="BW1654">
        <v>85200</v>
      </c>
      <c r="BX1654">
        <v>0.88</v>
      </c>
      <c r="BY1654">
        <v>0</v>
      </c>
      <c r="BZ1654">
        <v>0</v>
      </c>
      <c r="CA1654">
        <v>0</v>
      </c>
      <c r="CC1654">
        <v>1.4E-2</v>
      </c>
      <c r="CE1654">
        <v>0.1162</v>
      </c>
      <c r="CG1654">
        <v>1.17E-2</v>
      </c>
      <c r="CJ1654">
        <v>7.4718900000000005E-2</v>
      </c>
      <c r="CR1654">
        <v>1</v>
      </c>
      <c r="CS1654">
        <v>0</v>
      </c>
      <c r="CT1654">
        <v>0</v>
      </c>
      <c r="CU1654">
        <v>1</v>
      </c>
      <c r="CV1654">
        <v>0.36020002000000001</v>
      </c>
      <c r="CW1654">
        <v>0</v>
      </c>
      <c r="CX1654">
        <v>0</v>
      </c>
      <c r="CY1654">
        <v>0.22159999999999999</v>
      </c>
      <c r="CZ1654">
        <v>0</v>
      </c>
      <c r="DA1654">
        <v>0</v>
      </c>
      <c r="DB1654">
        <v>0.13689999</v>
      </c>
      <c r="DC1654">
        <v>1.9E-3</v>
      </c>
      <c r="DD1654">
        <v>0.27939998999999999</v>
      </c>
      <c r="DE1654">
        <v>0</v>
      </c>
      <c r="DF1654">
        <v>2014</v>
      </c>
      <c r="DG1654">
        <v>0.1018</v>
      </c>
      <c r="DH1654">
        <v>4.5900002000000002E-2</v>
      </c>
      <c r="DI1654">
        <v>5.5899999999999998E-2</v>
      </c>
      <c r="DJ1654">
        <v>9.8000005000000001E-2</v>
      </c>
      <c r="DK1654">
        <v>0.14390000999999999</v>
      </c>
      <c r="DR1654">
        <v>0</v>
      </c>
      <c r="DS1654">
        <v>0</v>
      </c>
      <c r="DT1654">
        <v>0</v>
      </c>
      <c r="DU1654">
        <v>0</v>
      </c>
      <c r="DV1654">
        <v>51558</v>
      </c>
      <c r="DW1654">
        <v>1479000</v>
      </c>
      <c r="DZ1654">
        <v>28.686140000000002</v>
      </c>
      <c r="EA1654">
        <v>10920</v>
      </c>
      <c r="EB1654">
        <v>8143</v>
      </c>
      <c r="EC1654">
        <v>7651</v>
      </c>
      <c r="ED1654">
        <v>54000</v>
      </c>
      <c r="EF1654">
        <v>7.0579008999999999</v>
      </c>
      <c r="EG1654">
        <v>7651</v>
      </c>
      <c r="ES1654">
        <v>0</v>
      </c>
      <c r="EV1654">
        <v>78272</v>
      </c>
      <c r="EW1654">
        <v>1</v>
      </c>
      <c r="EX1654">
        <v>1</v>
      </c>
      <c r="EZ1654">
        <v>2875000</v>
      </c>
      <c r="FA1654">
        <v>367000</v>
      </c>
      <c r="FB1654">
        <v>651000</v>
      </c>
      <c r="FI1654">
        <v>2827000</v>
      </c>
      <c r="FP1654">
        <v>24095</v>
      </c>
      <c r="FQ1654">
        <v>74640</v>
      </c>
      <c r="FT1654">
        <v>222</v>
      </c>
      <c r="FW1654">
        <v>98957</v>
      </c>
      <c r="FX1654">
        <v>-17299</v>
      </c>
      <c r="FZ1654">
        <v>27850</v>
      </c>
      <c r="GA1654">
        <v>39645</v>
      </c>
      <c r="GB1654">
        <v>67495</v>
      </c>
      <c r="GL1654">
        <v>-11744</v>
      </c>
      <c r="GM1654">
        <v>1400</v>
      </c>
      <c r="GP1654">
        <v>24</v>
      </c>
      <c r="GQ1654">
        <v>138833</v>
      </c>
      <c r="GR1654">
        <v>-53630</v>
      </c>
      <c r="GS1654">
        <v>-53630</v>
      </c>
      <c r="HA1654">
        <v>-2516</v>
      </c>
      <c r="HB1654">
        <v>-1403</v>
      </c>
      <c r="HD1654">
        <v>-454</v>
      </c>
      <c r="HE1654">
        <v>-58003</v>
      </c>
      <c r="HG1654">
        <v>2827286</v>
      </c>
    </row>
    <row r="1655" spans="1:215" x14ac:dyDescent="0.25">
      <c r="A1655">
        <v>120</v>
      </c>
      <c r="B1655" t="s">
        <v>1307</v>
      </c>
      <c r="C1655">
        <v>2013</v>
      </c>
      <c r="D1655">
        <v>1</v>
      </c>
      <c r="E1655" t="s">
        <v>1307</v>
      </c>
      <c r="F1655">
        <v>2000</v>
      </c>
      <c r="G1655">
        <v>0</v>
      </c>
      <c r="I1655">
        <v>0</v>
      </c>
      <c r="J1655" t="s">
        <v>1296</v>
      </c>
      <c r="K1655" t="s">
        <v>1297</v>
      </c>
      <c r="L1655" t="s">
        <v>1297</v>
      </c>
      <c r="M1655">
        <v>1</v>
      </c>
      <c r="N1655" t="s">
        <v>615</v>
      </c>
      <c r="O1655">
        <v>1</v>
      </c>
      <c r="P1655" t="s">
        <v>616</v>
      </c>
      <c r="Q1655" t="s">
        <v>626</v>
      </c>
      <c r="R1655">
        <v>2</v>
      </c>
      <c r="S1655">
        <v>1</v>
      </c>
      <c r="T1655" s="60">
        <v>41455</v>
      </c>
      <c r="U1655" s="60">
        <v>41455</v>
      </c>
      <c r="V1655" s="60">
        <v>41912</v>
      </c>
      <c r="W1655" t="s">
        <v>759</v>
      </c>
      <c r="X1655" t="s">
        <v>1299</v>
      </c>
      <c r="Z1655">
        <v>2.9999998999999999E-2</v>
      </c>
      <c r="AA1655">
        <v>7.8000001999999999E-2</v>
      </c>
      <c r="AB1655">
        <v>4</v>
      </c>
      <c r="AC1655">
        <v>0</v>
      </c>
      <c r="AD1655">
        <v>8</v>
      </c>
      <c r="AI1655" t="s">
        <v>1309</v>
      </c>
      <c r="AJ1655" t="s">
        <v>1301</v>
      </c>
      <c r="AO1655">
        <v>3212000</v>
      </c>
      <c r="AP1655">
        <v>3335000</v>
      </c>
      <c r="AQ1655">
        <v>37000</v>
      </c>
      <c r="AR1655">
        <v>0</v>
      </c>
      <c r="AS1655">
        <v>0</v>
      </c>
      <c r="AT1655">
        <v>0</v>
      </c>
      <c r="AU1655">
        <v>1</v>
      </c>
      <c r="AV1655">
        <v>2</v>
      </c>
      <c r="AX1655">
        <v>0</v>
      </c>
      <c r="AY1655">
        <v>0.14285714999999999</v>
      </c>
      <c r="AZ1655">
        <v>7</v>
      </c>
      <c r="BC1655">
        <v>1</v>
      </c>
      <c r="BE1655">
        <v>0</v>
      </c>
      <c r="BF1655">
        <v>1.3</v>
      </c>
      <c r="BG1655">
        <v>0.69999999000000002</v>
      </c>
      <c r="BP1655" s="60">
        <v>41455</v>
      </c>
      <c r="BQ1655">
        <v>3335000</v>
      </c>
      <c r="BR1655">
        <v>3273000</v>
      </c>
      <c r="BS1655">
        <v>1.0190001</v>
      </c>
      <c r="BT1655">
        <v>-62000</v>
      </c>
      <c r="BV1655">
        <v>1514000</v>
      </c>
      <c r="BW1655">
        <v>86600</v>
      </c>
      <c r="BX1655">
        <v>0.91000002999999996</v>
      </c>
      <c r="BY1655">
        <v>0</v>
      </c>
      <c r="BZ1655">
        <v>0</v>
      </c>
      <c r="CA1655">
        <v>0</v>
      </c>
      <c r="CC1655">
        <v>0.1236</v>
      </c>
      <c r="CE1655">
        <v>0.1133</v>
      </c>
      <c r="CG1655">
        <v>3.8100000000000002E-2</v>
      </c>
      <c r="CJ1655">
        <v>8.2904442999999994E-2</v>
      </c>
      <c r="CR1655">
        <v>1</v>
      </c>
      <c r="CS1655">
        <v>0</v>
      </c>
      <c r="CT1655">
        <v>0</v>
      </c>
      <c r="CU1655">
        <v>1</v>
      </c>
      <c r="CV1655">
        <v>0.37709999</v>
      </c>
      <c r="CW1655">
        <v>0</v>
      </c>
      <c r="CX1655">
        <v>0</v>
      </c>
      <c r="CY1655">
        <v>0.22629999000000001</v>
      </c>
      <c r="CZ1655">
        <v>0</v>
      </c>
      <c r="DA1655">
        <v>0</v>
      </c>
      <c r="DB1655">
        <v>0.13619999999999999</v>
      </c>
      <c r="DC1655">
        <v>1.8E-3</v>
      </c>
      <c r="DD1655">
        <v>0.2586</v>
      </c>
      <c r="DE1655">
        <v>0</v>
      </c>
      <c r="DF1655">
        <v>2015</v>
      </c>
      <c r="DG1655">
        <v>0.14399998999999999</v>
      </c>
      <c r="DH1655">
        <v>6.7000002000000003E-2</v>
      </c>
      <c r="DI1655">
        <v>7.6999999999999999E-2</v>
      </c>
      <c r="DJ1655">
        <v>0.1288</v>
      </c>
      <c r="DK1655">
        <v>0.19580001</v>
      </c>
      <c r="DR1655">
        <v>0</v>
      </c>
      <c r="DS1655">
        <v>0</v>
      </c>
      <c r="DT1655">
        <v>0</v>
      </c>
      <c r="DU1655">
        <v>0</v>
      </c>
      <c r="DV1655">
        <v>52295</v>
      </c>
      <c r="DW1655">
        <v>1514000</v>
      </c>
      <c r="DZ1655">
        <v>28.951142999999998</v>
      </c>
      <c r="EA1655">
        <v>11588</v>
      </c>
      <c r="EB1655">
        <v>8861</v>
      </c>
      <c r="EC1655">
        <v>9079</v>
      </c>
      <c r="ED1655">
        <v>67000</v>
      </c>
      <c r="EF1655">
        <v>7.3796673000000004</v>
      </c>
      <c r="EG1655">
        <v>9079</v>
      </c>
      <c r="ES1655">
        <v>0</v>
      </c>
      <c r="EV1655">
        <v>81823</v>
      </c>
      <c r="EW1655">
        <v>1</v>
      </c>
      <c r="EX1655">
        <v>1</v>
      </c>
      <c r="FB1655">
        <v>839000</v>
      </c>
      <c r="FP1655">
        <v>26018</v>
      </c>
      <c r="FQ1655">
        <v>78400</v>
      </c>
      <c r="FT1655">
        <v>709</v>
      </c>
      <c r="FW1655">
        <v>105127</v>
      </c>
      <c r="FX1655">
        <v>275634</v>
      </c>
      <c r="FZ1655">
        <v>26091</v>
      </c>
      <c r="GA1655">
        <v>58895</v>
      </c>
      <c r="GB1655">
        <v>84986</v>
      </c>
      <c r="GL1655">
        <v>-11664</v>
      </c>
      <c r="GM1655">
        <v>6</v>
      </c>
      <c r="GN1655">
        <v>73</v>
      </c>
      <c r="GQ1655">
        <v>454162</v>
      </c>
      <c r="GR1655">
        <v>-66426</v>
      </c>
      <c r="GS1655">
        <v>-66426</v>
      </c>
      <c r="HA1655">
        <v>-2655</v>
      </c>
      <c r="HB1655">
        <v>-137</v>
      </c>
      <c r="HD1655">
        <v>-330</v>
      </c>
      <c r="HE1655">
        <v>-69548</v>
      </c>
      <c r="HG1655">
        <v>3211900</v>
      </c>
    </row>
    <row r="1656" spans="1:215" x14ac:dyDescent="0.25">
      <c r="A1656">
        <v>120</v>
      </c>
      <c r="B1656" t="s">
        <v>1307</v>
      </c>
      <c r="C1656">
        <v>2014</v>
      </c>
      <c r="D1656">
        <v>1</v>
      </c>
      <c r="E1656" t="s">
        <v>1307</v>
      </c>
      <c r="F1656">
        <v>2000</v>
      </c>
      <c r="G1656">
        <v>0</v>
      </c>
      <c r="I1656">
        <v>0</v>
      </c>
      <c r="J1656" t="s">
        <v>1296</v>
      </c>
      <c r="K1656" t="s">
        <v>1297</v>
      </c>
      <c r="L1656" t="s">
        <v>1297</v>
      </c>
      <c r="M1656">
        <v>1</v>
      </c>
      <c r="N1656" t="s">
        <v>615</v>
      </c>
      <c r="O1656">
        <v>1</v>
      </c>
      <c r="P1656" t="s">
        <v>616</v>
      </c>
      <c r="Q1656" t="s">
        <v>626</v>
      </c>
      <c r="R1656">
        <v>2</v>
      </c>
      <c r="S1656">
        <v>1</v>
      </c>
      <c r="T1656" s="60">
        <v>41820</v>
      </c>
      <c r="U1656" s="60">
        <v>41820</v>
      </c>
      <c r="BY1656">
        <v>0</v>
      </c>
      <c r="BZ1656">
        <v>0</v>
      </c>
      <c r="CA1656">
        <v>0</v>
      </c>
      <c r="CC1656">
        <v>0.18985895999999999</v>
      </c>
      <c r="CG1656">
        <v>0.13206451999999999</v>
      </c>
      <c r="CJ1656">
        <v>8.5603974999999999E-2</v>
      </c>
      <c r="CS1656">
        <v>1</v>
      </c>
      <c r="CT1656">
        <v>1</v>
      </c>
      <c r="CU1656">
        <v>1</v>
      </c>
      <c r="CV1656">
        <v>0</v>
      </c>
      <c r="CW1656">
        <v>0</v>
      </c>
      <c r="CX1656">
        <v>0</v>
      </c>
      <c r="CY1656">
        <v>0</v>
      </c>
      <c r="CZ1656">
        <v>0</v>
      </c>
      <c r="DA1656">
        <v>0</v>
      </c>
      <c r="DB1656">
        <v>0</v>
      </c>
      <c r="DC1656">
        <v>0</v>
      </c>
      <c r="DD1656">
        <v>0</v>
      </c>
      <c r="DE1656">
        <v>0</v>
      </c>
      <c r="DR1656">
        <v>0</v>
      </c>
      <c r="DS1656">
        <v>0</v>
      </c>
      <c r="DT1656">
        <v>0</v>
      </c>
      <c r="DU1656">
        <v>0</v>
      </c>
      <c r="EW1656">
        <v>0</v>
      </c>
      <c r="EX1656">
        <v>0</v>
      </c>
      <c r="FP1656">
        <v>31305</v>
      </c>
      <c r="FQ1656">
        <v>88783</v>
      </c>
      <c r="FT1656">
        <v>552</v>
      </c>
      <c r="FW1656">
        <v>120640</v>
      </c>
      <c r="FX1656">
        <v>536742</v>
      </c>
      <c r="FZ1656">
        <v>59375</v>
      </c>
      <c r="GA1656">
        <v>26725</v>
      </c>
      <c r="GB1656">
        <v>86100</v>
      </c>
      <c r="GL1656">
        <v>-14858</v>
      </c>
      <c r="GM1656">
        <v>42</v>
      </c>
      <c r="GN1656">
        <v>1774</v>
      </c>
      <c r="GP1656">
        <v>8</v>
      </c>
      <c r="GQ1656">
        <v>730448</v>
      </c>
      <c r="GR1656">
        <v>-81216</v>
      </c>
      <c r="GS1656">
        <v>-81216</v>
      </c>
      <c r="HA1656">
        <v>-2732</v>
      </c>
      <c r="HB1656">
        <v>-1543</v>
      </c>
      <c r="HD1656">
        <v>-504</v>
      </c>
      <c r="HE1656">
        <v>-85995</v>
      </c>
      <c r="HG1656">
        <v>3856353</v>
      </c>
    </row>
    <row r="1657" spans="1:215" x14ac:dyDescent="0.25">
      <c r="A1657">
        <v>122</v>
      </c>
      <c r="B1657" t="s">
        <v>1310</v>
      </c>
      <c r="C1657">
        <v>2001</v>
      </c>
      <c r="D1657">
        <v>1</v>
      </c>
      <c r="E1657" t="s">
        <v>1310</v>
      </c>
      <c r="F1657">
        <v>1977</v>
      </c>
      <c r="G1657">
        <v>0</v>
      </c>
      <c r="I1657">
        <v>0</v>
      </c>
      <c r="J1657" t="s">
        <v>1296</v>
      </c>
      <c r="K1657" t="s">
        <v>1297</v>
      </c>
      <c r="L1657" t="s">
        <v>1297</v>
      </c>
      <c r="M1657">
        <v>2</v>
      </c>
      <c r="N1657" t="s">
        <v>625</v>
      </c>
      <c r="O1657">
        <v>1</v>
      </c>
      <c r="P1657" t="s">
        <v>616</v>
      </c>
      <c r="Q1657" t="s">
        <v>626</v>
      </c>
      <c r="R1657">
        <v>2</v>
      </c>
      <c r="S1657">
        <v>1</v>
      </c>
      <c r="T1657" s="60">
        <v>37072</v>
      </c>
      <c r="U1657" s="60">
        <v>37164</v>
      </c>
      <c r="V1657" s="60">
        <v>37164</v>
      </c>
      <c r="W1657" t="s">
        <v>759</v>
      </c>
      <c r="X1657" t="s">
        <v>1298</v>
      </c>
      <c r="Z1657">
        <v>3.5000000000000003E-2</v>
      </c>
      <c r="AA1657">
        <v>7.9999998000000003E-2</v>
      </c>
      <c r="AB1657">
        <v>4</v>
      </c>
      <c r="AC1657">
        <v>0</v>
      </c>
      <c r="AD1657">
        <v>4</v>
      </c>
      <c r="BP1657" s="60">
        <v>37164</v>
      </c>
      <c r="BQ1657">
        <v>3547200</v>
      </c>
      <c r="BR1657">
        <v>1797000</v>
      </c>
      <c r="BS1657">
        <v>1.9739566</v>
      </c>
      <c r="BT1657">
        <v>-1750200</v>
      </c>
      <c r="BV1657">
        <v>2350000</v>
      </c>
      <c r="BW1657">
        <v>40400</v>
      </c>
      <c r="BX1657">
        <v>1.72</v>
      </c>
      <c r="BY1657">
        <v>0</v>
      </c>
      <c r="BZ1657">
        <v>0</v>
      </c>
      <c r="CA1657">
        <v>0</v>
      </c>
      <c r="CC1657">
        <v>-5.9599999000000001E-2</v>
      </c>
      <c r="CE1657">
        <v>6.2300000000000001E-2</v>
      </c>
      <c r="CG1657">
        <v>0.1108</v>
      </c>
      <c r="CS1657">
        <v>0</v>
      </c>
      <c r="CT1657">
        <v>0</v>
      </c>
      <c r="CU1657">
        <v>0</v>
      </c>
      <c r="CV1657">
        <v>0.51200002</v>
      </c>
      <c r="CW1657">
        <v>0.37400000999999999</v>
      </c>
      <c r="CX1657">
        <v>0.13800000000000001</v>
      </c>
      <c r="CY1657">
        <v>0.25600001</v>
      </c>
      <c r="CZ1657">
        <v>0</v>
      </c>
      <c r="DA1657">
        <v>0</v>
      </c>
      <c r="DB1657">
        <v>8.5000001000000006E-2</v>
      </c>
      <c r="DC1657">
        <v>1.2999999E-2</v>
      </c>
      <c r="DD1657">
        <v>0</v>
      </c>
      <c r="DE1657">
        <v>0.13400000000000001</v>
      </c>
      <c r="DF1657">
        <v>2003</v>
      </c>
      <c r="DG1657">
        <v>2.7000000999999999E-2</v>
      </c>
      <c r="DH1657">
        <v>1.2E-2</v>
      </c>
      <c r="DI1657">
        <v>1.4999999999999999E-2</v>
      </c>
      <c r="DJ1657">
        <v>2.2200000000000001E-2</v>
      </c>
      <c r="DK1657">
        <v>3.4200002E-2</v>
      </c>
      <c r="DR1657">
        <v>0</v>
      </c>
      <c r="DS1657">
        <v>0</v>
      </c>
      <c r="DT1657">
        <v>0</v>
      </c>
      <c r="DU1657">
        <v>0</v>
      </c>
      <c r="DV1657">
        <v>52249</v>
      </c>
      <c r="DW1657">
        <v>2350000</v>
      </c>
      <c r="DZ1657">
        <v>44.976936000000002</v>
      </c>
      <c r="EA1657">
        <v>4072</v>
      </c>
      <c r="EB1657">
        <v>5041</v>
      </c>
      <c r="EC1657">
        <v>912</v>
      </c>
      <c r="ED1657">
        <v>8000</v>
      </c>
      <c r="EF1657">
        <v>8.7719296999999994</v>
      </c>
      <c r="EG1657">
        <v>912</v>
      </c>
      <c r="ES1657">
        <v>0</v>
      </c>
      <c r="EV1657">
        <v>62274</v>
      </c>
      <c r="EW1657">
        <v>1</v>
      </c>
      <c r="EX1657">
        <v>1</v>
      </c>
      <c r="FB1657">
        <v>99000</v>
      </c>
      <c r="FP1657">
        <v>11077.546</v>
      </c>
      <c r="FQ1657">
        <v>69579.327999999994</v>
      </c>
      <c r="FT1657">
        <v>164.81</v>
      </c>
      <c r="FW1657">
        <v>80821.687999999995</v>
      </c>
      <c r="FX1657">
        <v>-281114.69</v>
      </c>
      <c r="FZ1657">
        <v>65180.656000000003</v>
      </c>
      <c r="GA1657">
        <v>22929.655999999999</v>
      </c>
      <c r="GB1657">
        <v>88110.312999999995</v>
      </c>
      <c r="GL1657">
        <v>-2415.2600000000002</v>
      </c>
      <c r="GM1657">
        <v>8273.9727000000003</v>
      </c>
      <c r="GN1657">
        <v>-10675.975</v>
      </c>
      <c r="GP1657">
        <v>3299.3589000000002</v>
      </c>
      <c r="GQ1657">
        <v>-113701.2</v>
      </c>
      <c r="GR1657">
        <v>-6810.2451000000001</v>
      </c>
      <c r="GS1657">
        <v>-6810.2451000000001</v>
      </c>
      <c r="HA1657">
        <v>-3870.8130000000001</v>
      </c>
      <c r="HB1657">
        <v>-3052.5039000000002</v>
      </c>
      <c r="HD1657">
        <v>-3574.3279000000002</v>
      </c>
      <c r="HE1657">
        <v>-17307.891</v>
      </c>
      <c r="HG1657">
        <v>3266103</v>
      </c>
    </row>
    <row r="1658" spans="1:215" x14ac:dyDescent="0.25">
      <c r="A1658">
        <v>122</v>
      </c>
      <c r="B1658" t="s">
        <v>1310</v>
      </c>
      <c r="C1658">
        <v>2002</v>
      </c>
      <c r="D1658">
        <v>1</v>
      </c>
      <c r="E1658" t="s">
        <v>1310</v>
      </c>
      <c r="F1658">
        <v>1977</v>
      </c>
      <c r="G1658">
        <v>0</v>
      </c>
      <c r="I1658">
        <v>0</v>
      </c>
      <c r="J1658" t="s">
        <v>1296</v>
      </c>
      <c r="K1658" t="s">
        <v>1297</v>
      </c>
      <c r="L1658" t="s">
        <v>1297</v>
      </c>
      <c r="M1658">
        <v>2</v>
      </c>
      <c r="N1658" t="s">
        <v>625</v>
      </c>
      <c r="O1658">
        <v>1</v>
      </c>
      <c r="P1658" t="s">
        <v>616</v>
      </c>
      <c r="Q1658" t="s">
        <v>626</v>
      </c>
      <c r="R1658">
        <v>2</v>
      </c>
      <c r="S1658">
        <v>1</v>
      </c>
      <c r="T1658" s="60">
        <v>37437</v>
      </c>
      <c r="U1658" s="60">
        <v>37529</v>
      </c>
      <c r="V1658" s="60">
        <v>37529</v>
      </c>
      <c r="W1658" t="s">
        <v>759</v>
      </c>
      <c r="X1658" t="s">
        <v>1299</v>
      </c>
      <c r="Z1658">
        <v>3.5000000000000003E-2</v>
      </c>
      <c r="AA1658">
        <v>7.9999998000000003E-2</v>
      </c>
      <c r="AB1658">
        <v>4</v>
      </c>
      <c r="AC1658">
        <v>0</v>
      </c>
      <c r="AD1658">
        <v>8</v>
      </c>
      <c r="BP1658" s="60">
        <v>37529</v>
      </c>
      <c r="BQ1658">
        <v>3800200</v>
      </c>
      <c r="BR1658">
        <v>2085000</v>
      </c>
      <c r="BS1658">
        <v>1.8226378999999999</v>
      </c>
      <c r="BT1658">
        <v>-1715200</v>
      </c>
      <c r="BV1658">
        <v>2523000</v>
      </c>
      <c r="BW1658">
        <v>66700</v>
      </c>
      <c r="BX1658">
        <v>0.69999999000000002</v>
      </c>
      <c r="BY1658">
        <v>0</v>
      </c>
      <c r="BZ1658">
        <v>0</v>
      </c>
      <c r="CA1658">
        <v>0</v>
      </c>
      <c r="CC1658">
        <v>-6.4000003E-2</v>
      </c>
      <c r="CE1658">
        <v>1.6999999999999999E-3</v>
      </c>
      <c r="CG1658">
        <v>5.5300001000000001E-2</v>
      </c>
      <c r="CS1658">
        <v>0</v>
      </c>
      <c r="CT1658">
        <v>0</v>
      </c>
      <c r="CU1658">
        <v>0</v>
      </c>
      <c r="CV1658">
        <v>0.48299998</v>
      </c>
      <c r="CW1658">
        <v>0.33300000000000002</v>
      </c>
      <c r="CX1658">
        <v>0.15000000999999999</v>
      </c>
      <c r="CY1658">
        <v>0.28000000000000003</v>
      </c>
      <c r="CZ1658">
        <v>0</v>
      </c>
      <c r="DA1658">
        <v>0</v>
      </c>
      <c r="DB1658">
        <v>9.1999999999999998E-2</v>
      </c>
      <c r="DC1658">
        <v>1.2999999E-2</v>
      </c>
      <c r="DD1658">
        <v>0</v>
      </c>
      <c r="DE1658">
        <v>0.13200000000000001</v>
      </c>
      <c r="DF1658">
        <v>2004</v>
      </c>
      <c r="DG1658">
        <v>3.6899999000000003E-2</v>
      </c>
      <c r="DH1658">
        <v>1.7100001E-2</v>
      </c>
      <c r="DI1658">
        <v>1.9800000000000002E-2</v>
      </c>
      <c r="DJ1658">
        <v>3.1899999999999998E-2</v>
      </c>
      <c r="DK1658">
        <v>4.9000002000000001E-2</v>
      </c>
      <c r="DR1658">
        <v>0</v>
      </c>
      <c r="DS1658">
        <v>0</v>
      </c>
      <c r="DT1658">
        <v>0</v>
      </c>
      <c r="DU1658">
        <v>0</v>
      </c>
      <c r="DV1658">
        <v>53607</v>
      </c>
      <c r="DW1658">
        <v>2523000</v>
      </c>
      <c r="DZ1658">
        <v>47.064751000000001</v>
      </c>
      <c r="EA1658">
        <v>4638</v>
      </c>
      <c r="EB1658">
        <v>4378</v>
      </c>
      <c r="EC1658">
        <v>1106</v>
      </c>
      <c r="ED1658">
        <v>10000</v>
      </c>
      <c r="EF1658">
        <v>9.0415916000000003</v>
      </c>
      <c r="EG1658">
        <v>1106</v>
      </c>
      <c r="ES1658">
        <v>0</v>
      </c>
      <c r="EV1658">
        <v>63729</v>
      </c>
      <c r="EW1658">
        <v>1</v>
      </c>
      <c r="EX1658">
        <v>1</v>
      </c>
      <c r="FB1658">
        <v>122000</v>
      </c>
      <c r="FP1658">
        <v>5433.7222000000002</v>
      </c>
      <c r="FQ1658">
        <v>46358.792999999998</v>
      </c>
      <c r="FT1658">
        <v>169.98699999999999</v>
      </c>
      <c r="FW1658">
        <v>51962.504000000001</v>
      </c>
      <c r="FX1658">
        <v>-309313.31</v>
      </c>
      <c r="FZ1658">
        <v>60969.828000000001</v>
      </c>
      <c r="GA1658">
        <v>28146.151999999998</v>
      </c>
      <c r="GB1658">
        <v>89115.983999999997</v>
      </c>
      <c r="GL1658">
        <v>-3475.2629000000002</v>
      </c>
      <c r="GM1658">
        <v>4122.5508</v>
      </c>
      <c r="GN1658">
        <v>-4901.7681000000002</v>
      </c>
      <c r="GP1658">
        <v>3495.6799000000001</v>
      </c>
      <c r="GQ1658">
        <v>-168993.64</v>
      </c>
      <c r="GR1658">
        <v>-8668.8222999999998</v>
      </c>
      <c r="GS1658">
        <v>-8668.8222999999998</v>
      </c>
      <c r="HA1658">
        <v>-4510.4629000000004</v>
      </c>
      <c r="HB1658">
        <v>-3107.915</v>
      </c>
      <c r="HD1658">
        <v>-1704.114</v>
      </c>
      <c r="HE1658">
        <v>-17991.313999999998</v>
      </c>
      <c r="HG1658">
        <v>3079118</v>
      </c>
    </row>
    <row r="1659" spans="1:215" x14ac:dyDescent="0.25">
      <c r="A1659">
        <v>122</v>
      </c>
      <c r="B1659" t="s">
        <v>1310</v>
      </c>
      <c r="C1659">
        <v>2003</v>
      </c>
      <c r="D1659">
        <v>1</v>
      </c>
      <c r="E1659" t="s">
        <v>1310</v>
      </c>
      <c r="F1659">
        <v>1977</v>
      </c>
      <c r="G1659">
        <v>0</v>
      </c>
      <c r="I1659">
        <v>0</v>
      </c>
      <c r="J1659" t="s">
        <v>1296</v>
      </c>
      <c r="K1659" t="s">
        <v>1297</v>
      </c>
      <c r="L1659" t="s">
        <v>1297</v>
      </c>
      <c r="M1659">
        <v>2</v>
      </c>
      <c r="N1659" t="s">
        <v>625</v>
      </c>
      <c r="O1659">
        <v>1</v>
      </c>
      <c r="P1659" t="s">
        <v>616</v>
      </c>
      <c r="Q1659" t="s">
        <v>626</v>
      </c>
      <c r="R1659">
        <v>2</v>
      </c>
      <c r="S1659">
        <v>1</v>
      </c>
      <c r="T1659" s="60">
        <v>37802</v>
      </c>
      <c r="U1659" s="60">
        <v>37894</v>
      </c>
      <c r="V1659" s="60">
        <v>37529</v>
      </c>
      <c r="W1659" t="s">
        <v>759</v>
      </c>
      <c r="X1659" t="s">
        <v>1299</v>
      </c>
      <c r="Z1659">
        <v>3.5000000000000003E-2</v>
      </c>
      <c r="AA1659">
        <v>7.9999998000000003E-2</v>
      </c>
      <c r="AB1659">
        <v>4</v>
      </c>
      <c r="AC1659">
        <v>0</v>
      </c>
      <c r="AD1659">
        <v>8</v>
      </c>
      <c r="BP1659" s="60">
        <v>37529</v>
      </c>
      <c r="BQ1659">
        <v>3949000</v>
      </c>
      <c r="BR1659">
        <v>2414000</v>
      </c>
      <c r="BS1659">
        <v>1.6358740000000001</v>
      </c>
      <c r="BT1659">
        <v>-1535000</v>
      </c>
      <c r="BV1659">
        <v>2723000</v>
      </c>
      <c r="BW1659">
        <v>79500</v>
      </c>
      <c r="BX1659">
        <v>0.23</v>
      </c>
      <c r="BY1659">
        <v>0</v>
      </c>
      <c r="BZ1659">
        <v>0</v>
      </c>
      <c r="CA1659">
        <v>0</v>
      </c>
      <c r="CC1659">
        <v>4.1500002000000001E-2</v>
      </c>
      <c r="CE1659">
        <v>-2.8499997999999999E-2</v>
      </c>
      <c r="CG1659">
        <v>3.1699999999999999E-2</v>
      </c>
      <c r="CS1659">
        <v>0</v>
      </c>
      <c r="CT1659">
        <v>0</v>
      </c>
      <c r="CU1659">
        <v>0</v>
      </c>
      <c r="CV1659">
        <v>0.47699999999999998</v>
      </c>
      <c r="CW1659">
        <v>0.33300000000000002</v>
      </c>
      <c r="CX1659">
        <v>0.14399998999999999</v>
      </c>
      <c r="CY1659">
        <v>0.27300000000000002</v>
      </c>
      <c r="CZ1659">
        <v>0</v>
      </c>
      <c r="DA1659">
        <v>0</v>
      </c>
      <c r="DB1659">
        <v>9.3999997000000002E-2</v>
      </c>
      <c r="DC1659">
        <v>1.2E-2</v>
      </c>
      <c r="DD1659">
        <v>0</v>
      </c>
      <c r="DE1659">
        <v>0.14399998999999999</v>
      </c>
      <c r="DF1659">
        <v>2005</v>
      </c>
      <c r="DG1659">
        <v>6.4199998999999994E-2</v>
      </c>
      <c r="DH1659">
        <v>2.4800000999999999E-2</v>
      </c>
      <c r="DI1659">
        <v>3.9399999999999998E-2</v>
      </c>
      <c r="DJ1659">
        <v>6.7400001000000001E-2</v>
      </c>
      <c r="DK1659">
        <v>9.2200004000000002E-2</v>
      </c>
      <c r="DR1659">
        <v>0</v>
      </c>
      <c r="DS1659">
        <v>0</v>
      </c>
      <c r="DT1659">
        <v>0</v>
      </c>
      <c r="DU1659">
        <v>0</v>
      </c>
      <c r="DV1659">
        <v>54900</v>
      </c>
      <c r="DW1659">
        <v>2723000</v>
      </c>
      <c r="DZ1659">
        <v>49.599269999999997</v>
      </c>
      <c r="EA1659">
        <v>4911</v>
      </c>
      <c r="EB1659">
        <v>4169</v>
      </c>
      <c r="EC1659">
        <v>1342</v>
      </c>
      <c r="ED1659">
        <v>13000</v>
      </c>
      <c r="EF1659">
        <v>9.6870346000000005</v>
      </c>
      <c r="EG1659">
        <v>1342</v>
      </c>
      <c r="ES1659">
        <v>0</v>
      </c>
      <c r="EV1659">
        <v>65322</v>
      </c>
      <c r="EW1659">
        <v>1</v>
      </c>
      <c r="EX1659">
        <v>1</v>
      </c>
      <c r="FB1659">
        <v>151000</v>
      </c>
      <c r="FP1659">
        <v>633.34802000000002</v>
      </c>
      <c r="FQ1659">
        <v>18225.463</v>
      </c>
      <c r="FT1659">
        <v>297.91901000000001</v>
      </c>
      <c r="FW1659">
        <v>19156.73</v>
      </c>
      <c r="FX1659">
        <v>59092.641000000003</v>
      </c>
      <c r="FZ1659">
        <v>52214.438000000002</v>
      </c>
      <c r="GA1659">
        <v>28989.815999999999</v>
      </c>
      <c r="GB1659">
        <v>81204.25</v>
      </c>
      <c r="GL1659">
        <v>-3148.6021000000001</v>
      </c>
      <c r="GM1659">
        <v>4162.5771000000004</v>
      </c>
      <c r="GN1659">
        <v>-5183.8950000000004</v>
      </c>
      <c r="GP1659">
        <v>3591.3679000000002</v>
      </c>
      <c r="GQ1659">
        <v>158875.06</v>
      </c>
      <c r="GR1659">
        <v>-10861.451999999999</v>
      </c>
      <c r="GS1659">
        <v>-10861.451999999999</v>
      </c>
      <c r="HA1659">
        <v>-3537.2539000000002</v>
      </c>
      <c r="HB1659">
        <v>-3093.1720999999998</v>
      </c>
      <c r="HD1659">
        <v>-955.86797999999999</v>
      </c>
      <c r="HE1659">
        <v>-18447.745999999999</v>
      </c>
      <c r="HG1659">
        <v>3219545.3</v>
      </c>
    </row>
    <row r="1660" spans="1:215" x14ac:dyDescent="0.25">
      <c r="A1660">
        <v>122</v>
      </c>
      <c r="B1660" t="s">
        <v>1310</v>
      </c>
      <c r="C1660">
        <v>2004</v>
      </c>
      <c r="D1660">
        <v>1</v>
      </c>
      <c r="E1660" t="s">
        <v>1310</v>
      </c>
      <c r="F1660">
        <v>1977</v>
      </c>
      <c r="G1660">
        <v>0</v>
      </c>
      <c r="I1660">
        <v>0</v>
      </c>
      <c r="J1660" t="s">
        <v>1296</v>
      </c>
      <c r="K1660" t="s">
        <v>1297</v>
      </c>
      <c r="L1660" t="s">
        <v>1297</v>
      </c>
      <c r="M1660">
        <v>2</v>
      </c>
      <c r="N1660" t="s">
        <v>625</v>
      </c>
      <c r="O1660">
        <v>1</v>
      </c>
      <c r="P1660" t="s">
        <v>616</v>
      </c>
      <c r="Q1660" t="s">
        <v>626</v>
      </c>
      <c r="R1660">
        <v>2</v>
      </c>
      <c r="S1660">
        <v>1</v>
      </c>
      <c r="T1660" s="60">
        <v>38168</v>
      </c>
      <c r="U1660" s="60">
        <v>38260</v>
      </c>
      <c r="V1660" s="60">
        <v>37529</v>
      </c>
      <c r="W1660" t="s">
        <v>759</v>
      </c>
      <c r="X1660" t="s">
        <v>1299</v>
      </c>
      <c r="Z1660">
        <v>3.5000000000000003E-2</v>
      </c>
      <c r="AA1660">
        <v>7.9999998000000003E-2</v>
      </c>
      <c r="AB1660">
        <v>4</v>
      </c>
      <c r="AC1660">
        <v>0</v>
      </c>
      <c r="AD1660">
        <v>8</v>
      </c>
      <c r="BP1660" s="60">
        <v>37529</v>
      </c>
      <c r="BQ1660">
        <v>4138100</v>
      </c>
      <c r="BR1660">
        <v>2711000</v>
      </c>
      <c r="BS1660">
        <v>1.5264108999999999</v>
      </c>
      <c r="BT1660">
        <v>-1427100</v>
      </c>
      <c r="BV1660">
        <v>2878000</v>
      </c>
      <c r="BW1660">
        <v>96200</v>
      </c>
      <c r="BX1660">
        <v>0.31</v>
      </c>
      <c r="BY1660">
        <v>0</v>
      </c>
      <c r="BZ1660">
        <v>0</v>
      </c>
      <c r="CA1660">
        <v>0</v>
      </c>
      <c r="CC1660">
        <v>0.16059999</v>
      </c>
      <c r="CE1660">
        <v>4.2100000999999998E-2</v>
      </c>
      <c r="CG1660">
        <v>3.9700000999999999E-2</v>
      </c>
      <c r="CS1660">
        <v>0</v>
      </c>
      <c r="CT1660">
        <v>0</v>
      </c>
      <c r="CU1660">
        <v>0</v>
      </c>
      <c r="CV1660">
        <v>0.5</v>
      </c>
      <c r="CW1660">
        <v>0.33200002000000001</v>
      </c>
      <c r="CX1660">
        <v>0.16800000000000001</v>
      </c>
      <c r="CY1660">
        <v>0.25600001</v>
      </c>
      <c r="CZ1660">
        <v>0</v>
      </c>
      <c r="DA1660">
        <v>0</v>
      </c>
      <c r="DB1660">
        <v>9.3999997000000002E-2</v>
      </c>
      <c r="DC1660">
        <v>1.0999999999999999E-2</v>
      </c>
      <c r="DD1660">
        <v>0</v>
      </c>
      <c r="DE1660">
        <v>0.13900000000000001</v>
      </c>
      <c r="DF1660">
        <v>2006</v>
      </c>
      <c r="DG1660">
        <v>5.5500001E-2</v>
      </c>
      <c r="DH1660">
        <v>2.6500002000000002E-2</v>
      </c>
      <c r="DI1660">
        <v>2.9000001000000001E-2</v>
      </c>
      <c r="DJ1660">
        <v>5.9599999000000001E-2</v>
      </c>
      <c r="DK1660">
        <v>8.6099996999999998E-2</v>
      </c>
      <c r="DR1660">
        <v>0</v>
      </c>
      <c r="DS1660">
        <v>0</v>
      </c>
      <c r="DT1660">
        <v>0</v>
      </c>
      <c r="DU1660">
        <v>0</v>
      </c>
      <c r="DV1660">
        <v>56772</v>
      </c>
      <c r="DW1660">
        <v>2878000</v>
      </c>
      <c r="DZ1660">
        <v>50.694004</v>
      </c>
      <c r="EA1660">
        <v>5271</v>
      </c>
      <c r="EB1660">
        <v>3931</v>
      </c>
      <c r="EC1660">
        <v>1668</v>
      </c>
      <c r="ED1660">
        <v>16000</v>
      </c>
      <c r="EF1660">
        <v>9.5923262000000005</v>
      </c>
      <c r="EG1660">
        <v>1668</v>
      </c>
      <c r="ES1660">
        <v>0</v>
      </c>
      <c r="EV1660">
        <v>67642</v>
      </c>
      <c r="EW1660">
        <v>1</v>
      </c>
      <c r="EX1660">
        <v>1</v>
      </c>
      <c r="FB1660">
        <v>194000</v>
      </c>
      <c r="FP1660">
        <v>3108</v>
      </c>
      <c r="FQ1660">
        <v>29921</v>
      </c>
      <c r="FT1660">
        <v>611</v>
      </c>
      <c r="FW1660">
        <v>33640</v>
      </c>
      <c r="FX1660">
        <v>424260</v>
      </c>
      <c r="FZ1660">
        <v>44869</v>
      </c>
      <c r="GA1660">
        <v>36953</v>
      </c>
      <c r="GB1660">
        <v>81822</v>
      </c>
      <c r="GL1660">
        <v>-1726</v>
      </c>
      <c r="GM1660">
        <v>2757</v>
      </c>
      <c r="GN1660">
        <v>-3562</v>
      </c>
      <c r="GP1660">
        <v>3982</v>
      </c>
      <c r="GQ1660">
        <v>541173</v>
      </c>
      <c r="GR1660">
        <v>-13416</v>
      </c>
      <c r="GS1660">
        <v>-13416</v>
      </c>
      <c r="HA1660">
        <v>-2858</v>
      </c>
      <c r="HB1660">
        <v>-2940</v>
      </c>
      <c r="HD1660">
        <v>-1003</v>
      </c>
      <c r="HE1660">
        <v>-20217</v>
      </c>
      <c r="HG1660">
        <v>3740501</v>
      </c>
    </row>
    <row r="1661" spans="1:215" x14ac:dyDescent="0.25">
      <c r="A1661">
        <v>122</v>
      </c>
      <c r="B1661" t="s">
        <v>1310</v>
      </c>
      <c r="C1661">
        <v>2005</v>
      </c>
      <c r="D1661">
        <v>1</v>
      </c>
      <c r="E1661" t="s">
        <v>1310</v>
      </c>
      <c r="F1661">
        <v>1977</v>
      </c>
      <c r="G1661">
        <v>0</v>
      </c>
      <c r="I1661">
        <v>0</v>
      </c>
      <c r="J1661" t="s">
        <v>1296</v>
      </c>
      <c r="K1661" t="s">
        <v>1297</v>
      </c>
      <c r="L1661" t="s">
        <v>1297</v>
      </c>
      <c r="M1661">
        <v>2</v>
      </c>
      <c r="N1661" t="s">
        <v>625</v>
      </c>
      <c r="O1661">
        <v>1</v>
      </c>
      <c r="P1661" t="s">
        <v>616</v>
      </c>
      <c r="Q1661" t="s">
        <v>626</v>
      </c>
      <c r="R1661">
        <v>2</v>
      </c>
      <c r="S1661">
        <v>1</v>
      </c>
      <c r="T1661" s="60">
        <v>38533</v>
      </c>
      <c r="U1661" s="60">
        <v>38625</v>
      </c>
      <c r="V1661" s="60">
        <v>38625</v>
      </c>
      <c r="W1661" t="s">
        <v>759</v>
      </c>
      <c r="X1661" t="s">
        <v>1299</v>
      </c>
      <c r="Z1661">
        <v>3.5000000000000003E-2</v>
      </c>
      <c r="AA1661">
        <v>7.9999998000000003E-2</v>
      </c>
      <c r="AB1661">
        <v>4</v>
      </c>
      <c r="AC1661">
        <v>0</v>
      </c>
      <c r="AD1661">
        <v>8</v>
      </c>
      <c r="BP1661" s="60">
        <v>38625</v>
      </c>
      <c r="BQ1661">
        <v>4411200</v>
      </c>
      <c r="BR1661">
        <v>3280000</v>
      </c>
      <c r="BS1661">
        <v>1.3448781000000001</v>
      </c>
      <c r="BT1661">
        <v>-1131200</v>
      </c>
      <c r="BV1661">
        <v>3058000</v>
      </c>
      <c r="BW1661">
        <v>117400</v>
      </c>
      <c r="BX1661">
        <v>0.28999998999999999</v>
      </c>
      <c r="BY1661">
        <v>0</v>
      </c>
      <c r="BZ1661">
        <v>0</v>
      </c>
      <c r="CA1661">
        <v>0</v>
      </c>
      <c r="CC1661">
        <v>0.13340001000000001</v>
      </c>
      <c r="CE1661">
        <v>0.1071</v>
      </c>
      <c r="CG1661">
        <v>3.6299999999999999E-2</v>
      </c>
      <c r="CS1661">
        <v>0</v>
      </c>
      <c r="CT1661">
        <v>0</v>
      </c>
      <c r="CU1661">
        <v>0</v>
      </c>
      <c r="CV1661">
        <v>0.49170002000000002</v>
      </c>
      <c r="CW1661">
        <v>0.32830003000000002</v>
      </c>
      <c r="CX1661">
        <v>0.16339998999999999</v>
      </c>
      <c r="CY1661">
        <v>0.25950000000000001</v>
      </c>
      <c r="CZ1661">
        <v>0</v>
      </c>
      <c r="DA1661">
        <v>0</v>
      </c>
      <c r="DB1661">
        <v>9.3100004E-2</v>
      </c>
      <c r="DC1661">
        <v>1.01E-2</v>
      </c>
      <c r="DD1661">
        <v>0</v>
      </c>
      <c r="DE1661">
        <v>0.14560001</v>
      </c>
      <c r="DF1661">
        <v>2007</v>
      </c>
      <c r="DG1661">
        <v>8.2299992000000002E-2</v>
      </c>
      <c r="DH1661">
        <v>3.4099999999999998E-2</v>
      </c>
      <c r="DI1661">
        <v>4.82E-2</v>
      </c>
      <c r="DJ1661">
        <v>9.1899997999999997E-2</v>
      </c>
      <c r="DK1661">
        <v>0.126</v>
      </c>
      <c r="DR1661">
        <v>0</v>
      </c>
      <c r="DS1661">
        <v>0</v>
      </c>
      <c r="DT1661">
        <v>0</v>
      </c>
      <c r="DU1661">
        <v>0</v>
      </c>
      <c r="DV1661">
        <v>58678</v>
      </c>
      <c r="DW1661">
        <v>3058000</v>
      </c>
      <c r="DZ1661">
        <v>52.114933000000001</v>
      </c>
      <c r="EA1661">
        <v>5694</v>
      </c>
      <c r="EB1661">
        <v>3736</v>
      </c>
      <c r="EC1661">
        <v>2057</v>
      </c>
      <c r="ED1661">
        <v>21000</v>
      </c>
      <c r="EF1661">
        <v>10.209042999999999</v>
      </c>
      <c r="EG1661">
        <v>2057</v>
      </c>
      <c r="ES1661">
        <v>0</v>
      </c>
      <c r="EV1661">
        <v>70165</v>
      </c>
      <c r="EW1661">
        <v>1</v>
      </c>
      <c r="EX1661">
        <v>1</v>
      </c>
      <c r="FB1661">
        <v>262000</v>
      </c>
      <c r="FP1661">
        <v>3549</v>
      </c>
      <c r="FQ1661">
        <v>33767</v>
      </c>
      <c r="FT1661">
        <v>471</v>
      </c>
      <c r="FW1661">
        <v>37787</v>
      </c>
      <c r="FX1661">
        <v>404585</v>
      </c>
      <c r="FZ1661">
        <v>50376</v>
      </c>
      <c r="GA1661">
        <v>49317</v>
      </c>
      <c r="GB1661">
        <v>99693</v>
      </c>
      <c r="GL1661">
        <v>-1215</v>
      </c>
      <c r="GM1661">
        <v>8247</v>
      </c>
      <c r="GN1661">
        <v>-10878</v>
      </c>
      <c r="GP1661">
        <v>3856</v>
      </c>
      <c r="GQ1661">
        <v>542075</v>
      </c>
      <c r="GR1661">
        <v>-17118</v>
      </c>
      <c r="GS1661">
        <v>-17118</v>
      </c>
      <c r="HA1661">
        <v>-3110</v>
      </c>
      <c r="HB1661">
        <v>-3027</v>
      </c>
      <c r="HD1661">
        <v>-1278</v>
      </c>
      <c r="HE1661">
        <v>-24533</v>
      </c>
      <c r="HG1661">
        <v>4258043</v>
      </c>
    </row>
    <row r="1662" spans="1:215" x14ac:dyDescent="0.25">
      <c r="A1662">
        <v>122</v>
      </c>
      <c r="B1662" t="s">
        <v>1310</v>
      </c>
      <c r="C1662">
        <v>2006</v>
      </c>
      <c r="D1662">
        <v>1</v>
      </c>
      <c r="E1662" t="s">
        <v>1310</v>
      </c>
      <c r="F1662">
        <v>1977</v>
      </c>
      <c r="G1662">
        <v>0</v>
      </c>
      <c r="I1662">
        <v>0</v>
      </c>
      <c r="J1662" t="s">
        <v>1296</v>
      </c>
      <c r="K1662" t="s">
        <v>1297</v>
      </c>
      <c r="L1662" t="s">
        <v>1297</v>
      </c>
      <c r="M1662">
        <v>2</v>
      </c>
      <c r="N1662" t="s">
        <v>625</v>
      </c>
      <c r="O1662">
        <v>1</v>
      </c>
      <c r="P1662" t="s">
        <v>616</v>
      </c>
      <c r="Q1662" t="s">
        <v>626</v>
      </c>
      <c r="R1662">
        <v>2</v>
      </c>
      <c r="S1662">
        <v>1</v>
      </c>
      <c r="T1662" s="60">
        <v>38898</v>
      </c>
      <c r="U1662" s="60">
        <v>38990</v>
      </c>
      <c r="V1662" s="60">
        <v>38990</v>
      </c>
      <c r="W1662" t="s">
        <v>759</v>
      </c>
      <c r="X1662" t="s">
        <v>1299</v>
      </c>
      <c r="Z1662">
        <v>3.5000000000000003E-2</v>
      </c>
      <c r="AA1662">
        <v>7.9999998000000003E-2</v>
      </c>
      <c r="AB1662">
        <v>4</v>
      </c>
      <c r="AC1662">
        <v>0</v>
      </c>
      <c r="AD1662">
        <v>8</v>
      </c>
      <c r="BP1662" s="60">
        <v>38990</v>
      </c>
      <c r="BQ1662">
        <v>4835000</v>
      </c>
      <c r="BR1662">
        <v>3624000</v>
      </c>
      <c r="BS1662">
        <v>1.3341609999999999</v>
      </c>
      <c r="BT1662">
        <v>-1211000</v>
      </c>
      <c r="BV1662">
        <v>3225000</v>
      </c>
      <c r="BW1662">
        <v>166400</v>
      </c>
      <c r="BX1662">
        <v>0.44999999000000002</v>
      </c>
      <c r="BY1662">
        <v>0</v>
      </c>
      <c r="BZ1662">
        <v>0</v>
      </c>
      <c r="CA1662">
        <v>0</v>
      </c>
      <c r="CC1662">
        <v>0.16690000999999999</v>
      </c>
      <c r="CE1662">
        <v>0.1547</v>
      </c>
      <c r="CG1662">
        <v>8.5100002999999994E-2</v>
      </c>
      <c r="CS1662">
        <v>0</v>
      </c>
      <c r="CT1662">
        <v>0</v>
      </c>
      <c r="CU1662">
        <v>0</v>
      </c>
      <c r="CV1662">
        <v>0.47749998999999999</v>
      </c>
      <c r="CW1662">
        <v>0.24260001</v>
      </c>
      <c r="CX1662">
        <v>0.2349</v>
      </c>
      <c r="CY1662">
        <v>0.24059999000000001</v>
      </c>
      <c r="CZ1662">
        <v>0</v>
      </c>
      <c r="DA1662">
        <v>0</v>
      </c>
      <c r="DB1662">
        <v>0.105</v>
      </c>
      <c r="DC1662">
        <v>8.9999999999999993E-3</v>
      </c>
      <c r="DD1662">
        <v>0.16790000999999999</v>
      </c>
      <c r="DE1662">
        <v>0</v>
      </c>
      <c r="DF1662">
        <v>2008</v>
      </c>
      <c r="DG1662">
        <v>9.2399998999999997E-2</v>
      </c>
      <c r="DH1662">
        <v>4.2700000000000002E-2</v>
      </c>
      <c r="DI1662">
        <v>4.9699999000000002E-2</v>
      </c>
      <c r="DJ1662">
        <v>9.6299997999999998E-2</v>
      </c>
      <c r="DK1662">
        <v>0.13900000000000001</v>
      </c>
      <c r="DR1662">
        <v>0</v>
      </c>
      <c r="DS1662">
        <v>0</v>
      </c>
      <c r="DT1662">
        <v>0</v>
      </c>
      <c r="DU1662">
        <v>0</v>
      </c>
      <c r="DV1662">
        <v>60354</v>
      </c>
      <c r="DW1662">
        <v>3225000</v>
      </c>
      <c r="DZ1662">
        <v>53.434733999999999</v>
      </c>
      <c r="EA1662">
        <v>6587</v>
      </c>
      <c r="EB1662">
        <v>3598</v>
      </c>
      <c r="EC1662">
        <v>2507</v>
      </c>
      <c r="ED1662">
        <v>27000</v>
      </c>
      <c r="EF1662">
        <v>10.769844000000001</v>
      </c>
      <c r="EG1662">
        <v>2507</v>
      </c>
      <c r="ES1662">
        <v>0</v>
      </c>
      <c r="EV1662">
        <v>73046</v>
      </c>
      <c r="EW1662">
        <v>1</v>
      </c>
      <c r="EX1662">
        <v>1</v>
      </c>
      <c r="FB1662">
        <v>324000</v>
      </c>
      <c r="FP1662">
        <v>8990</v>
      </c>
      <c r="FQ1662">
        <v>75353</v>
      </c>
      <c r="FT1662">
        <v>166</v>
      </c>
      <c r="FW1662">
        <v>84509</v>
      </c>
      <c r="FX1662">
        <v>579465</v>
      </c>
      <c r="FZ1662">
        <v>55217</v>
      </c>
      <c r="GA1662">
        <v>77903</v>
      </c>
      <c r="GB1662">
        <v>133120</v>
      </c>
      <c r="GL1662">
        <v>-1311</v>
      </c>
      <c r="GM1662">
        <v>20637</v>
      </c>
      <c r="GN1662">
        <v>-19416</v>
      </c>
      <c r="GP1662">
        <v>3480</v>
      </c>
      <c r="GQ1662">
        <v>800484</v>
      </c>
      <c r="GR1662">
        <v>-22351</v>
      </c>
      <c r="GS1662">
        <v>-22351</v>
      </c>
      <c r="HA1662">
        <v>-2399</v>
      </c>
      <c r="HB1662">
        <v>-2781</v>
      </c>
      <c r="HD1662">
        <v>-963</v>
      </c>
      <c r="HE1662">
        <v>-28494</v>
      </c>
      <c r="HG1662">
        <v>5030033</v>
      </c>
    </row>
    <row r="1663" spans="1:215" x14ac:dyDescent="0.25">
      <c r="A1663">
        <v>122</v>
      </c>
      <c r="B1663" t="s">
        <v>1310</v>
      </c>
      <c r="C1663">
        <v>2007</v>
      </c>
      <c r="D1663">
        <v>1</v>
      </c>
      <c r="E1663" t="s">
        <v>1310</v>
      </c>
      <c r="F1663">
        <v>1977</v>
      </c>
      <c r="G1663">
        <v>0</v>
      </c>
      <c r="I1663">
        <v>0</v>
      </c>
      <c r="J1663" t="s">
        <v>1296</v>
      </c>
      <c r="K1663" t="s">
        <v>1297</v>
      </c>
      <c r="L1663" t="s">
        <v>1297</v>
      </c>
      <c r="M1663">
        <v>2</v>
      </c>
      <c r="N1663" t="s">
        <v>625</v>
      </c>
      <c r="O1663">
        <v>1</v>
      </c>
      <c r="P1663" t="s">
        <v>616</v>
      </c>
      <c r="Q1663" t="s">
        <v>626</v>
      </c>
      <c r="R1663">
        <v>2</v>
      </c>
      <c r="S1663">
        <v>1</v>
      </c>
      <c r="T1663" s="60">
        <v>39263</v>
      </c>
      <c r="U1663" s="60">
        <v>39263</v>
      </c>
      <c r="V1663" s="60">
        <v>39263</v>
      </c>
      <c r="W1663" t="s">
        <v>759</v>
      </c>
      <c r="X1663" t="s">
        <v>1299</v>
      </c>
      <c r="Z1663">
        <v>3.5000000000000003E-2</v>
      </c>
      <c r="AA1663">
        <v>7.9999998000000003E-2</v>
      </c>
      <c r="AB1663">
        <v>4</v>
      </c>
      <c r="AC1663">
        <v>0</v>
      </c>
      <c r="AD1663">
        <v>8</v>
      </c>
      <c r="BP1663" s="60">
        <v>39263</v>
      </c>
      <c r="BQ1663">
        <v>5277000</v>
      </c>
      <c r="BR1663">
        <v>4048000</v>
      </c>
      <c r="BS1663">
        <v>1.3039999</v>
      </c>
      <c r="BT1663">
        <v>-1229000</v>
      </c>
      <c r="BV1663">
        <v>3318000</v>
      </c>
      <c r="BW1663">
        <v>167700</v>
      </c>
      <c r="BX1663">
        <v>0.61000001000000004</v>
      </c>
      <c r="BY1663">
        <v>0</v>
      </c>
      <c r="BZ1663">
        <v>0</v>
      </c>
      <c r="CA1663">
        <v>0</v>
      </c>
      <c r="CC1663">
        <v>0.21329999999999999</v>
      </c>
      <c r="CE1663">
        <v>0.16969999999999999</v>
      </c>
      <c r="CG1663">
        <v>0.1399</v>
      </c>
      <c r="CS1663">
        <v>0</v>
      </c>
      <c r="CT1663">
        <v>0</v>
      </c>
      <c r="CU1663">
        <v>0</v>
      </c>
      <c r="CV1663">
        <v>0.47080000999999999</v>
      </c>
      <c r="CW1663">
        <v>0.23270001000000001</v>
      </c>
      <c r="CX1663">
        <v>0.23809999000000001</v>
      </c>
      <c r="CY1663">
        <v>0.23450001000000001</v>
      </c>
      <c r="CZ1663">
        <v>0</v>
      </c>
      <c r="DA1663">
        <v>0</v>
      </c>
      <c r="DB1663">
        <v>0.11020000000000001</v>
      </c>
      <c r="DC1663">
        <v>8.0000000000000004E-4</v>
      </c>
      <c r="DD1663">
        <v>0.1837</v>
      </c>
      <c r="DE1663">
        <v>0</v>
      </c>
      <c r="DF1663">
        <v>2009</v>
      </c>
      <c r="DG1663">
        <v>0.10630000000000001</v>
      </c>
      <c r="DH1663">
        <v>4.9299999999999997E-2</v>
      </c>
      <c r="DI1663">
        <v>5.6999995999999997E-2</v>
      </c>
      <c r="DJ1663">
        <v>0.1079</v>
      </c>
      <c r="DK1663">
        <v>0.15720001</v>
      </c>
      <c r="DR1663">
        <v>0</v>
      </c>
      <c r="DS1663">
        <v>0</v>
      </c>
      <c r="DT1663">
        <v>0</v>
      </c>
      <c r="DU1663">
        <v>0</v>
      </c>
      <c r="DV1663">
        <v>58608</v>
      </c>
      <c r="DW1663">
        <v>3318000</v>
      </c>
      <c r="DZ1663">
        <v>56.613430000000001</v>
      </c>
      <c r="EA1663">
        <v>7392</v>
      </c>
      <c r="EB1663">
        <v>3486</v>
      </c>
      <c r="EC1663">
        <v>2707</v>
      </c>
      <c r="ED1663">
        <v>29000</v>
      </c>
      <c r="EF1663">
        <v>10.712966</v>
      </c>
      <c r="EG1663">
        <v>2707</v>
      </c>
      <c r="ES1663">
        <v>0</v>
      </c>
      <c r="EV1663">
        <v>72193</v>
      </c>
      <c r="EW1663">
        <v>1</v>
      </c>
      <c r="EX1663">
        <v>1</v>
      </c>
      <c r="FB1663">
        <v>364000</v>
      </c>
      <c r="FI1663">
        <v>6190000</v>
      </c>
      <c r="FP1663">
        <v>12227</v>
      </c>
      <c r="FQ1663">
        <v>102180</v>
      </c>
      <c r="FT1663">
        <v>667</v>
      </c>
      <c r="FW1663">
        <v>115074</v>
      </c>
      <c r="FX1663">
        <v>873319</v>
      </c>
      <c r="FZ1663">
        <v>87348</v>
      </c>
      <c r="GA1663">
        <v>119734</v>
      </c>
      <c r="GB1663">
        <v>207082</v>
      </c>
      <c r="GL1663">
        <v>-3773</v>
      </c>
      <c r="GM1663">
        <v>31498</v>
      </c>
      <c r="GN1663">
        <v>-29992</v>
      </c>
      <c r="GP1663">
        <v>3485</v>
      </c>
      <c r="GQ1663">
        <v>1196693</v>
      </c>
      <c r="GR1663">
        <v>-28534</v>
      </c>
      <c r="GS1663">
        <v>-28534</v>
      </c>
      <c r="HA1663">
        <v>-2726</v>
      </c>
      <c r="HB1663">
        <v>-3067</v>
      </c>
      <c r="HD1663">
        <v>-440</v>
      </c>
      <c r="HE1663">
        <v>-34767</v>
      </c>
      <c r="HG1663">
        <v>6191959</v>
      </c>
    </row>
    <row r="1664" spans="1:215" x14ac:dyDescent="0.25">
      <c r="A1664">
        <v>122</v>
      </c>
      <c r="B1664" t="s">
        <v>1310</v>
      </c>
      <c r="C1664">
        <v>2008</v>
      </c>
      <c r="D1664">
        <v>1</v>
      </c>
      <c r="E1664" t="s">
        <v>1310</v>
      </c>
      <c r="F1664">
        <v>1977</v>
      </c>
      <c r="G1664">
        <v>0</v>
      </c>
      <c r="I1664">
        <v>0</v>
      </c>
      <c r="J1664" t="s">
        <v>1296</v>
      </c>
      <c r="K1664" t="s">
        <v>1297</v>
      </c>
      <c r="L1664" t="s">
        <v>1297</v>
      </c>
      <c r="M1664">
        <v>2</v>
      </c>
      <c r="N1664" t="s">
        <v>625</v>
      </c>
      <c r="O1664">
        <v>1</v>
      </c>
      <c r="P1664" t="s">
        <v>616</v>
      </c>
      <c r="Q1664" t="s">
        <v>626</v>
      </c>
      <c r="R1664">
        <v>2</v>
      </c>
      <c r="S1664">
        <v>1</v>
      </c>
      <c r="T1664" s="60">
        <v>39629</v>
      </c>
      <c r="U1664" s="60">
        <v>39629</v>
      </c>
      <c r="V1664" s="60">
        <v>39629</v>
      </c>
      <c r="W1664" t="s">
        <v>759</v>
      </c>
      <c r="X1664" t="s">
        <v>1299</v>
      </c>
      <c r="Z1664">
        <v>3.5000000000000003E-2</v>
      </c>
      <c r="AA1664">
        <v>7.9999998000000003E-2</v>
      </c>
      <c r="AB1664">
        <v>4</v>
      </c>
      <c r="AC1664">
        <v>0</v>
      </c>
      <c r="AD1664">
        <v>8</v>
      </c>
      <c r="BP1664" s="60">
        <v>39629</v>
      </c>
      <c r="BQ1664">
        <v>5681000</v>
      </c>
      <c r="BR1664">
        <v>4529000</v>
      </c>
      <c r="BS1664">
        <v>1.2540001000000001</v>
      </c>
      <c r="BT1664">
        <v>-1152000</v>
      </c>
      <c r="BV1664">
        <v>3621000</v>
      </c>
      <c r="BW1664">
        <v>208900</v>
      </c>
      <c r="BX1664">
        <v>0.51999998000000003</v>
      </c>
      <c r="BY1664">
        <v>0</v>
      </c>
      <c r="BZ1664">
        <v>0</v>
      </c>
      <c r="CA1664">
        <v>0</v>
      </c>
      <c r="CC1664">
        <v>-1.24E-2</v>
      </c>
      <c r="CE1664">
        <v>0.1182</v>
      </c>
      <c r="CG1664">
        <v>0.1303</v>
      </c>
      <c r="CS1664">
        <v>0</v>
      </c>
      <c r="CT1664">
        <v>0</v>
      </c>
      <c r="CU1664">
        <v>0</v>
      </c>
      <c r="CV1664">
        <v>0.38669997</v>
      </c>
      <c r="CW1664">
        <v>0</v>
      </c>
      <c r="CX1664">
        <v>0</v>
      </c>
      <c r="CY1664">
        <v>0.23360001</v>
      </c>
      <c r="CZ1664">
        <v>0</v>
      </c>
      <c r="DA1664">
        <v>0</v>
      </c>
      <c r="DB1664">
        <v>0.13969999999999999</v>
      </c>
      <c r="DC1664">
        <v>1E-3</v>
      </c>
      <c r="DD1664">
        <v>0.23890001</v>
      </c>
      <c r="DE1664">
        <v>0</v>
      </c>
      <c r="DF1664">
        <v>2010</v>
      </c>
      <c r="DG1664">
        <v>8.6899995999999993E-2</v>
      </c>
      <c r="DH1664">
        <v>3.9600000000000003E-2</v>
      </c>
      <c r="DI1664">
        <v>4.7300000000000002E-2</v>
      </c>
      <c r="DJ1664">
        <v>6.7699998999999997E-2</v>
      </c>
      <c r="DK1664">
        <v>0.10730000000000001</v>
      </c>
      <c r="DR1664">
        <v>0</v>
      </c>
      <c r="DS1664">
        <v>0</v>
      </c>
      <c r="DT1664">
        <v>0</v>
      </c>
      <c r="DU1664">
        <v>0</v>
      </c>
      <c r="DV1664">
        <v>60463</v>
      </c>
      <c r="DW1664">
        <v>3621000</v>
      </c>
      <c r="DZ1664">
        <v>59.887867</v>
      </c>
      <c r="EA1664">
        <v>7739</v>
      </c>
      <c r="EB1664">
        <v>3585</v>
      </c>
      <c r="EC1664">
        <v>3271</v>
      </c>
      <c r="ED1664">
        <v>37000</v>
      </c>
      <c r="EF1664">
        <v>11.311525</v>
      </c>
      <c r="EG1664">
        <v>3271</v>
      </c>
      <c r="ES1664">
        <v>0</v>
      </c>
      <c r="EV1664">
        <v>75058</v>
      </c>
      <c r="EW1664">
        <v>1</v>
      </c>
      <c r="EX1664">
        <v>1</v>
      </c>
      <c r="FB1664">
        <v>453000</v>
      </c>
      <c r="FI1664">
        <v>6035000</v>
      </c>
      <c r="FP1664">
        <v>14739</v>
      </c>
      <c r="FQ1664">
        <v>109523</v>
      </c>
      <c r="FT1664">
        <v>892</v>
      </c>
      <c r="FW1664">
        <v>125154</v>
      </c>
      <c r="FX1664">
        <v>-238141</v>
      </c>
      <c r="FZ1664">
        <v>56189</v>
      </c>
      <c r="GA1664">
        <v>111568</v>
      </c>
      <c r="GB1664">
        <v>167757</v>
      </c>
      <c r="GL1664">
        <v>-6382</v>
      </c>
      <c r="GM1664">
        <v>19059</v>
      </c>
      <c r="GN1664">
        <v>-15750</v>
      </c>
      <c r="GP1664">
        <v>3879</v>
      </c>
      <c r="GQ1664">
        <v>55576</v>
      </c>
      <c r="GR1664">
        <v>-36016</v>
      </c>
      <c r="GS1664">
        <v>-36016</v>
      </c>
      <c r="HA1664">
        <v>-2190</v>
      </c>
      <c r="HB1664">
        <v>-3629</v>
      </c>
      <c r="HD1664">
        <v>-168866</v>
      </c>
      <c r="HE1664">
        <v>-210701</v>
      </c>
      <c r="HG1664">
        <v>6036834</v>
      </c>
    </row>
    <row r="1665" spans="1:215" x14ac:dyDescent="0.25">
      <c r="A1665">
        <v>122</v>
      </c>
      <c r="B1665" t="s">
        <v>1310</v>
      </c>
      <c r="C1665">
        <v>2009</v>
      </c>
      <c r="D1665">
        <v>1</v>
      </c>
      <c r="E1665" t="s">
        <v>1310</v>
      </c>
      <c r="F1665">
        <v>1977</v>
      </c>
      <c r="G1665">
        <v>0</v>
      </c>
      <c r="I1665">
        <v>0</v>
      </c>
      <c r="J1665" t="s">
        <v>1296</v>
      </c>
      <c r="K1665" t="s">
        <v>1297</v>
      </c>
      <c r="L1665" t="s">
        <v>1297</v>
      </c>
      <c r="M1665">
        <v>2</v>
      </c>
      <c r="N1665" t="s">
        <v>625</v>
      </c>
      <c r="O1665">
        <v>1</v>
      </c>
      <c r="P1665" t="s">
        <v>616</v>
      </c>
      <c r="Q1665" t="s">
        <v>626</v>
      </c>
      <c r="R1665">
        <v>2</v>
      </c>
      <c r="S1665">
        <v>1</v>
      </c>
      <c r="T1665" s="60">
        <v>39994</v>
      </c>
      <c r="U1665" s="60">
        <v>39994</v>
      </c>
      <c r="V1665" s="60">
        <v>39994</v>
      </c>
      <c r="W1665" t="s">
        <v>759</v>
      </c>
      <c r="X1665" t="s">
        <v>1299</v>
      </c>
      <c r="Z1665">
        <v>3.5000000000000003E-2</v>
      </c>
      <c r="AA1665">
        <v>7.9999998000000003E-2</v>
      </c>
      <c r="AB1665">
        <v>4</v>
      </c>
      <c r="AC1665">
        <v>0</v>
      </c>
      <c r="AD1665">
        <v>8</v>
      </c>
      <c r="BP1665" s="60">
        <v>39994</v>
      </c>
      <c r="BQ1665">
        <v>6160000</v>
      </c>
      <c r="BR1665">
        <v>5213000</v>
      </c>
      <c r="BS1665">
        <v>1.1819999000000001</v>
      </c>
      <c r="BT1665">
        <v>-947000</v>
      </c>
      <c r="BV1665">
        <v>3957000</v>
      </c>
      <c r="BW1665">
        <v>186900</v>
      </c>
      <c r="BX1665">
        <v>0.86000001000000004</v>
      </c>
      <c r="BY1665">
        <v>0</v>
      </c>
      <c r="BZ1665">
        <v>0</v>
      </c>
      <c r="CA1665">
        <v>0</v>
      </c>
      <c r="CC1665">
        <v>-0.22840000999999999</v>
      </c>
      <c r="CE1665">
        <v>-2.5799999000000001E-2</v>
      </c>
      <c r="CG1665">
        <v>4.0500000000000001E-2</v>
      </c>
      <c r="CS1665">
        <v>0</v>
      </c>
      <c r="CT1665">
        <v>0</v>
      </c>
      <c r="CU1665">
        <v>0</v>
      </c>
      <c r="CV1665">
        <v>0.36009996999999999</v>
      </c>
      <c r="CW1665">
        <v>0</v>
      </c>
      <c r="CX1665">
        <v>0</v>
      </c>
      <c r="CY1665">
        <v>0.23150000000000001</v>
      </c>
      <c r="CZ1665">
        <v>0</v>
      </c>
      <c r="DA1665">
        <v>0</v>
      </c>
      <c r="DB1665">
        <v>0.17530000000000001</v>
      </c>
      <c r="DC1665">
        <v>1.6000000000000001E-3</v>
      </c>
      <c r="DD1665">
        <v>0.23139999999999999</v>
      </c>
      <c r="DE1665">
        <v>0</v>
      </c>
      <c r="DF1665">
        <v>2011</v>
      </c>
      <c r="DG1665">
        <v>0.1013</v>
      </c>
      <c r="DH1665">
        <v>4.6799999000000002E-2</v>
      </c>
      <c r="DI1665">
        <v>5.4499999E-2</v>
      </c>
      <c r="DJ1665">
        <v>0.1195</v>
      </c>
      <c r="DK1665">
        <v>0.1663</v>
      </c>
      <c r="DR1665">
        <v>0</v>
      </c>
      <c r="DS1665">
        <v>0</v>
      </c>
      <c r="DT1665">
        <v>0</v>
      </c>
      <c r="DU1665">
        <v>0</v>
      </c>
      <c r="DV1665">
        <v>62184</v>
      </c>
      <c r="DW1665">
        <v>3957000</v>
      </c>
      <c r="DZ1665">
        <v>63.633732000000002</v>
      </c>
      <c r="EA1665">
        <v>7817</v>
      </c>
      <c r="EB1665">
        <v>3804</v>
      </c>
      <c r="EC1665">
        <v>3895</v>
      </c>
      <c r="ED1665">
        <v>46000</v>
      </c>
      <c r="EF1665">
        <v>11.810013</v>
      </c>
      <c r="EG1665">
        <v>3895</v>
      </c>
      <c r="ES1665">
        <v>0</v>
      </c>
      <c r="EV1665">
        <v>77700</v>
      </c>
      <c r="EW1665">
        <v>1</v>
      </c>
      <c r="EX1665">
        <v>1</v>
      </c>
      <c r="FB1665">
        <v>573000</v>
      </c>
      <c r="FI1665">
        <v>4789000</v>
      </c>
      <c r="FP1665">
        <v>23277</v>
      </c>
      <c r="FQ1665">
        <v>160793</v>
      </c>
      <c r="FT1665">
        <v>728</v>
      </c>
      <c r="FW1665">
        <v>184798</v>
      </c>
      <c r="FX1665">
        <v>-1456917</v>
      </c>
      <c r="FZ1665">
        <v>31496</v>
      </c>
      <c r="GA1665">
        <v>65761</v>
      </c>
      <c r="GB1665">
        <v>97257</v>
      </c>
      <c r="GL1665">
        <v>-27660</v>
      </c>
      <c r="GM1665">
        <v>7972</v>
      </c>
      <c r="GN1665">
        <v>-3706</v>
      </c>
      <c r="GP1665">
        <v>4248</v>
      </c>
      <c r="GQ1665">
        <v>-1194008</v>
      </c>
      <c r="GR1665">
        <v>-44795</v>
      </c>
      <c r="GS1665">
        <v>-44795</v>
      </c>
      <c r="HA1665">
        <v>-2189</v>
      </c>
      <c r="HB1665">
        <v>-3824</v>
      </c>
      <c r="HD1665">
        <v>-2670</v>
      </c>
      <c r="HE1665">
        <v>-53478</v>
      </c>
      <c r="HG1665">
        <v>4789348</v>
      </c>
    </row>
    <row r="1666" spans="1:215" x14ac:dyDescent="0.25">
      <c r="A1666">
        <v>122</v>
      </c>
      <c r="B1666" t="s">
        <v>1310</v>
      </c>
      <c r="C1666">
        <v>2010</v>
      </c>
      <c r="D1666">
        <v>1</v>
      </c>
      <c r="E1666" t="s">
        <v>1310</v>
      </c>
      <c r="F1666">
        <v>1977</v>
      </c>
      <c r="G1666">
        <v>0</v>
      </c>
      <c r="I1666">
        <v>0</v>
      </c>
      <c r="J1666" t="s">
        <v>1296</v>
      </c>
      <c r="K1666" t="s">
        <v>1297</v>
      </c>
      <c r="L1666" t="s">
        <v>1297</v>
      </c>
      <c r="M1666">
        <v>2</v>
      </c>
      <c r="N1666" t="s">
        <v>625</v>
      </c>
      <c r="O1666">
        <v>1</v>
      </c>
      <c r="P1666" t="s">
        <v>616</v>
      </c>
      <c r="Q1666" t="s">
        <v>626</v>
      </c>
      <c r="R1666">
        <v>2</v>
      </c>
      <c r="S1666">
        <v>1</v>
      </c>
      <c r="T1666" s="60">
        <v>40359</v>
      </c>
      <c r="U1666" s="60">
        <v>40359</v>
      </c>
      <c r="V1666" s="60">
        <v>40359</v>
      </c>
      <c r="W1666" t="s">
        <v>759</v>
      </c>
      <c r="X1666" t="s">
        <v>1299</v>
      </c>
      <c r="Z1666">
        <v>3.5000000000000003E-2</v>
      </c>
      <c r="AA1666">
        <v>7.9999998000000003E-2</v>
      </c>
      <c r="AB1666">
        <v>4</v>
      </c>
      <c r="AC1666">
        <v>0</v>
      </c>
      <c r="AD1666">
        <v>8</v>
      </c>
      <c r="BP1666" s="60">
        <v>40359</v>
      </c>
      <c r="BQ1666">
        <v>6593000</v>
      </c>
      <c r="BR1666">
        <v>5708000</v>
      </c>
      <c r="BS1666">
        <v>1.155</v>
      </c>
      <c r="BT1666">
        <v>-886000</v>
      </c>
      <c r="BV1666">
        <v>3966000</v>
      </c>
      <c r="BW1666">
        <v>221100</v>
      </c>
      <c r="BX1666">
        <v>0.75</v>
      </c>
      <c r="BY1666">
        <v>0</v>
      </c>
      <c r="BZ1666">
        <v>0</v>
      </c>
      <c r="CA1666">
        <v>0</v>
      </c>
      <c r="CC1666">
        <v>0.13220000000000001</v>
      </c>
      <c r="CE1666">
        <v>-4.8000000000000001E-2</v>
      </c>
      <c r="CG1666">
        <v>4.0799997999999997E-2</v>
      </c>
      <c r="CJ1666">
        <v>3.9492074000000002E-2</v>
      </c>
      <c r="CS1666">
        <v>0</v>
      </c>
      <c r="CT1666">
        <v>0</v>
      </c>
      <c r="CU1666">
        <v>1</v>
      </c>
      <c r="CV1666">
        <v>0.34709999000000002</v>
      </c>
      <c r="CW1666">
        <v>0</v>
      </c>
      <c r="CX1666">
        <v>0</v>
      </c>
      <c r="CY1666">
        <v>0.21890000000000001</v>
      </c>
      <c r="CZ1666">
        <v>0</v>
      </c>
      <c r="DA1666">
        <v>0</v>
      </c>
      <c r="DB1666">
        <v>0.14210001</v>
      </c>
      <c r="DC1666">
        <v>1.4400001000000001E-2</v>
      </c>
      <c r="DD1666">
        <v>0.27750000000000002</v>
      </c>
      <c r="DE1666">
        <v>0</v>
      </c>
      <c r="DF1666">
        <v>2012</v>
      </c>
      <c r="DG1666">
        <v>0.1037</v>
      </c>
      <c r="DH1666">
        <v>4.8000000000000001E-2</v>
      </c>
      <c r="DI1666">
        <v>5.57E-2</v>
      </c>
      <c r="DJ1666">
        <v>9.1800004000000004E-2</v>
      </c>
      <c r="DK1666">
        <v>0.13980000000000001</v>
      </c>
      <c r="DR1666">
        <v>0</v>
      </c>
      <c r="DS1666">
        <v>0</v>
      </c>
      <c r="DT1666">
        <v>0</v>
      </c>
      <c r="DU1666">
        <v>0</v>
      </c>
      <c r="DV1666">
        <v>61734</v>
      </c>
      <c r="DW1666">
        <v>3966000</v>
      </c>
      <c r="DZ1666">
        <v>64.243369999999999</v>
      </c>
      <c r="EA1666">
        <v>8249</v>
      </c>
      <c r="EB1666">
        <v>4018</v>
      </c>
      <c r="EC1666">
        <v>4555</v>
      </c>
      <c r="ED1666">
        <v>57000</v>
      </c>
      <c r="EF1666">
        <v>12.513721</v>
      </c>
      <c r="EG1666">
        <v>5455</v>
      </c>
      <c r="ES1666">
        <v>0</v>
      </c>
      <c r="EV1666">
        <v>79456</v>
      </c>
      <c r="EW1666">
        <v>1</v>
      </c>
      <c r="EX1666">
        <v>1</v>
      </c>
      <c r="FB1666">
        <v>701000</v>
      </c>
      <c r="FI1666">
        <v>5547000</v>
      </c>
      <c r="FP1666">
        <v>21126</v>
      </c>
      <c r="FQ1666">
        <v>164959</v>
      </c>
      <c r="FT1666">
        <v>568</v>
      </c>
      <c r="FW1666">
        <v>186653</v>
      </c>
      <c r="FX1666">
        <v>494914</v>
      </c>
      <c r="FZ1666">
        <v>67722</v>
      </c>
      <c r="GA1666">
        <v>87549</v>
      </c>
      <c r="GB1666">
        <v>155271</v>
      </c>
      <c r="GL1666">
        <v>-22254</v>
      </c>
      <c r="GM1666">
        <v>2078</v>
      </c>
      <c r="GN1666">
        <v>-613</v>
      </c>
      <c r="GP1666">
        <v>4707</v>
      </c>
      <c r="GQ1666">
        <v>820756</v>
      </c>
      <c r="GR1666">
        <v>-55654</v>
      </c>
      <c r="GS1666">
        <v>-55654</v>
      </c>
      <c r="HA1666">
        <v>-2868</v>
      </c>
      <c r="HB1666">
        <v>-3932</v>
      </c>
      <c r="HD1666">
        <v>-369</v>
      </c>
      <c r="HE1666">
        <v>-62823</v>
      </c>
      <c r="HG1666">
        <v>5547281</v>
      </c>
    </row>
    <row r="1667" spans="1:215" x14ac:dyDescent="0.25">
      <c r="A1667">
        <v>122</v>
      </c>
      <c r="B1667" t="s">
        <v>1310</v>
      </c>
      <c r="C1667">
        <v>2011</v>
      </c>
      <c r="D1667">
        <v>1</v>
      </c>
      <c r="E1667" t="s">
        <v>1310</v>
      </c>
      <c r="F1667">
        <v>1977</v>
      </c>
      <c r="G1667">
        <v>0</v>
      </c>
      <c r="I1667">
        <v>0</v>
      </c>
      <c r="J1667" t="s">
        <v>1296</v>
      </c>
      <c r="K1667" t="s">
        <v>1297</v>
      </c>
      <c r="L1667" t="s">
        <v>1297</v>
      </c>
      <c r="M1667">
        <v>2</v>
      </c>
      <c r="N1667" t="s">
        <v>625</v>
      </c>
      <c r="O1667">
        <v>1</v>
      </c>
      <c r="P1667" t="s">
        <v>616</v>
      </c>
      <c r="Q1667" t="s">
        <v>626</v>
      </c>
      <c r="R1667">
        <v>2</v>
      </c>
      <c r="S1667">
        <v>1</v>
      </c>
      <c r="T1667" s="60">
        <v>40724</v>
      </c>
      <c r="U1667" s="60">
        <v>40724</v>
      </c>
      <c r="V1667" s="60">
        <v>40724</v>
      </c>
      <c r="W1667" t="s">
        <v>759</v>
      </c>
      <c r="X1667" t="s">
        <v>1299</v>
      </c>
      <c r="Z1667">
        <v>2.9999998999999999E-2</v>
      </c>
      <c r="AA1667">
        <v>7.9000003999999999E-2</v>
      </c>
      <c r="AB1667">
        <v>4</v>
      </c>
      <c r="AC1667">
        <v>0</v>
      </c>
      <c r="AD1667">
        <v>8</v>
      </c>
      <c r="BP1667" s="60">
        <v>40724</v>
      </c>
      <c r="BQ1667">
        <v>7141000</v>
      </c>
      <c r="BR1667">
        <v>6299000</v>
      </c>
      <c r="BS1667">
        <v>1.1340001</v>
      </c>
      <c r="BT1667">
        <v>-842000</v>
      </c>
      <c r="BV1667">
        <v>4085000</v>
      </c>
      <c r="BW1667">
        <v>232300</v>
      </c>
      <c r="BX1667">
        <v>0.72000003000000001</v>
      </c>
      <c r="BY1667">
        <v>0</v>
      </c>
      <c r="BZ1667">
        <v>0</v>
      </c>
      <c r="CA1667">
        <v>0</v>
      </c>
      <c r="CC1667">
        <v>0.21139999000000001</v>
      </c>
      <c r="CE1667">
        <v>1.8999999E-2</v>
      </c>
      <c r="CG1667">
        <v>4.8600003000000003E-2</v>
      </c>
      <c r="CJ1667">
        <v>6.6150889000000004E-2</v>
      </c>
      <c r="CR1667">
        <v>1</v>
      </c>
      <c r="CS1667">
        <v>0</v>
      </c>
      <c r="CT1667">
        <v>0</v>
      </c>
      <c r="CU1667">
        <v>1</v>
      </c>
      <c r="CV1667">
        <v>0.36830002000000001</v>
      </c>
      <c r="CW1667">
        <v>0</v>
      </c>
      <c r="CX1667">
        <v>0</v>
      </c>
      <c r="CY1667">
        <v>0.19549999000000001</v>
      </c>
      <c r="CZ1667">
        <v>0</v>
      </c>
      <c r="DA1667">
        <v>0</v>
      </c>
      <c r="DB1667">
        <v>0.13770001000000001</v>
      </c>
      <c r="DC1667">
        <v>1.5700001000000002E-2</v>
      </c>
      <c r="DD1667">
        <v>0.28280001999999999</v>
      </c>
      <c r="DE1667">
        <v>0</v>
      </c>
      <c r="DF1667">
        <v>2013</v>
      </c>
      <c r="DG1667">
        <v>0.1069</v>
      </c>
      <c r="DH1667">
        <v>4.9600000999999998E-2</v>
      </c>
      <c r="DI1667">
        <v>5.7300001000000003E-2</v>
      </c>
      <c r="DJ1667">
        <v>0.1021</v>
      </c>
      <c r="DK1667">
        <v>0.1517</v>
      </c>
      <c r="DR1667">
        <v>0</v>
      </c>
      <c r="DS1667">
        <v>0</v>
      </c>
      <c r="DT1667">
        <v>0</v>
      </c>
      <c r="DU1667">
        <v>0</v>
      </c>
      <c r="DV1667">
        <v>62463</v>
      </c>
      <c r="DW1667">
        <v>4085000</v>
      </c>
      <c r="DZ1667">
        <v>65.398719999999997</v>
      </c>
      <c r="EA1667">
        <v>8623</v>
      </c>
      <c r="EB1667">
        <v>4288</v>
      </c>
      <c r="EC1667">
        <v>5591</v>
      </c>
      <c r="ED1667">
        <v>74000</v>
      </c>
      <c r="EF1667">
        <v>13.235557999999999</v>
      </c>
      <c r="EG1667">
        <v>5591</v>
      </c>
      <c r="ES1667">
        <v>0</v>
      </c>
      <c r="EV1667">
        <v>80965</v>
      </c>
      <c r="EW1667">
        <v>1</v>
      </c>
      <c r="EX1667">
        <v>1</v>
      </c>
      <c r="FB1667">
        <v>916000</v>
      </c>
      <c r="FI1667">
        <v>6839000</v>
      </c>
      <c r="FP1667">
        <v>21881</v>
      </c>
      <c r="FQ1667">
        <v>168264</v>
      </c>
      <c r="FT1667">
        <v>833</v>
      </c>
      <c r="FW1667">
        <v>190978</v>
      </c>
      <c r="FX1667">
        <v>1029046</v>
      </c>
      <c r="FZ1667">
        <v>68122</v>
      </c>
      <c r="GA1667">
        <v>99319</v>
      </c>
      <c r="GB1667">
        <v>167441</v>
      </c>
      <c r="GL1667">
        <v>-22882</v>
      </c>
      <c r="GM1667">
        <v>1805</v>
      </c>
      <c r="GN1667">
        <v>-117</v>
      </c>
      <c r="GP1667">
        <v>5433</v>
      </c>
      <c r="GQ1667">
        <v>1371704</v>
      </c>
      <c r="GR1667">
        <v>-72138</v>
      </c>
      <c r="GS1667">
        <v>-72138</v>
      </c>
      <c r="HA1667">
        <v>-2281</v>
      </c>
      <c r="HB1667">
        <v>-4273</v>
      </c>
      <c r="HD1667">
        <v>-390</v>
      </c>
      <c r="HE1667">
        <v>-79082</v>
      </c>
      <c r="HG1667">
        <v>6839903</v>
      </c>
    </row>
    <row r="1668" spans="1:215" x14ac:dyDescent="0.25">
      <c r="A1668">
        <v>122</v>
      </c>
      <c r="B1668" t="s">
        <v>1310</v>
      </c>
      <c r="C1668">
        <v>2012</v>
      </c>
      <c r="D1668">
        <v>1</v>
      </c>
      <c r="E1668" t="s">
        <v>1310</v>
      </c>
      <c r="F1668">
        <v>1977</v>
      </c>
      <c r="G1668">
        <v>0</v>
      </c>
      <c r="I1668">
        <v>0</v>
      </c>
      <c r="J1668" t="s">
        <v>1296</v>
      </c>
      <c r="K1668" t="s">
        <v>1297</v>
      </c>
      <c r="L1668" t="s">
        <v>1297</v>
      </c>
      <c r="M1668">
        <v>2</v>
      </c>
      <c r="N1668" t="s">
        <v>625</v>
      </c>
      <c r="O1668">
        <v>1</v>
      </c>
      <c r="P1668" t="s">
        <v>616</v>
      </c>
      <c r="Q1668" t="s">
        <v>626</v>
      </c>
      <c r="R1668">
        <v>2</v>
      </c>
      <c r="S1668">
        <v>1</v>
      </c>
      <c r="T1668" s="60">
        <v>41090</v>
      </c>
      <c r="U1668" s="60">
        <v>41090</v>
      </c>
      <c r="V1668" s="60">
        <v>41090</v>
      </c>
      <c r="W1668" t="s">
        <v>759</v>
      </c>
      <c r="X1668" t="s">
        <v>1299</v>
      </c>
      <c r="Z1668">
        <v>2.9999998999999999E-2</v>
      </c>
      <c r="AA1668">
        <v>7.9000003999999999E-2</v>
      </c>
      <c r="AB1668">
        <v>4</v>
      </c>
      <c r="AC1668">
        <v>0</v>
      </c>
      <c r="AD1668">
        <v>8</v>
      </c>
      <c r="AI1668" t="s">
        <v>1311</v>
      </c>
      <c r="AJ1668" t="s">
        <v>1301</v>
      </c>
      <c r="AO1668">
        <v>7087000</v>
      </c>
      <c r="AP1668">
        <v>7758000</v>
      </c>
      <c r="AQ1668">
        <v>139000</v>
      </c>
      <c r="AR1668">
        <v>0</v>
      </c>
      <c r="AS1668">
        <v>0</v>
      </c>
      <c r="AT1668">
        <v>0</v>
      </c>
      <c r="AU1668">
        <v>1</v>
      </c>
      <c r="AV1668">
        <v>2</v>
      </c>
      <c r="AX1668">
        <v>0</v>
      </c>
      <c r="AY1668">
        <v>0.14285714999999999</v>
      </c>
      <c r="AZ1668">
        <v>7</v>
      </c>
      <c r="BC1668">
        <v>1</v>
      </c>
      <c r="BE1668">
        <v>0</v>
      </c>
      <c r="BF1668">
        <v>1.3</v>
      </c>
      <c r="BG1668">
        <v>0.69999999000000002</v>
      </c>
      <c r="BP1668" s="60">
        <v>41090</v>
      </c>
      <c r="BQ1668">
        <v>7758000</v>
      </c>
      <c r="BR1668">
        <v>6799000</v>
      </c>
      <c r="BS1668">
        <v>1.141</v>
      </c>
      <c r="BT1668">
        <v>-959000</v>
      </c>
      <c r="BV1668">
        <v>4077000</v>
      </c>
      <c r="BW1668">
        <v>232200</v>
      </c>
      <c r="BX1668">
        <v>0.92000002000000003</v>
      </c>
      <c r="BY1668">
        <v>0</v>
      </c>
      <c r="BZ1668">
        <v>0</v>
      </c>
      <c r="CA1668">
        <v>0</v>
      </c>
      <c r="CC1668">
        <v>1.4E-2</v>
      </c>
      <c r="CE1668">
        <v>0.1162</v>
      </c>
      <c r="CG1668">
        <v>1.17E-2</v>
      </c>
      <c r="CJ1668">
        <v>7.4718900000000005E-2</v>
      </c>
      <c r="CR1668">
        <v>1</v>
      </c>
      <c r="CS1668">
        <v>0</v>
      </c>
      <c r="CT1668">
        <v>0</v>
      </c>
      <c r="CU1668">
        <v>1</v>
      </c>
      <c r="CV1668">
        <v>0.36020002000000001</v>
      </c>
      <c r="CW1668">
        <v>0</v>
      </c>
      <c r="CX1668">
        <v>0</v>
      </c>
      <c r="CY1668">
        <v>0.22159999999999999</v>
      </c>
      <c r="CZ1668">
        <v>0</v>
      </c>
      <c r="DA1668">
        <v>0</v>
      </c>
      <c r="DB1668">
        <v>0.13689999</v>
      </c>
      <c r="DC1668">
        <v>1.9E-3</v>
      </c>
      <c r="DD1668">
        <v>0.27939998999999999</v>
      </c>
      <c r="DE1668">
        <v>0</v>
      </c>
      <c r="DF1668">
        <v>2014</v>
      </c>
      <c r="DG1668">
        <v>0.1067</v>
      </c>
      <c r="DH1668">
        <v>4.9500000000000002E-2</v>
      </c>
      <c r="DI1668">
        <v>5.7200000000000001E-2</v>
      </c>
      <c r="DJ1668">
        <v>0.10680000000000001</v>
      </c>
      <c r="DK1668">
        <v>0.15630000999999999</v>
      </c>
      <c r="DR1668">
        <v>0</v>
      </c>
      <c r="DS1668">
        <v>0</v>
      </c>
      <c r="DT1668">
        <v>0</v>
      </c>
      <c r="DU1668">
        <v>0</v>
      </c>
      <c r="DV1668">
        <v>62338</v>
      </c>
      <c r="DW1668">
        <v>4077000</v>
      </c>
      <c r="DZ1668">
        <v>65.401520000000005</v>
      </c>
      <c r="EA1668">
        <v>9068</v>
      </c>
      <c r="EB1668">
        <v>4626</v>
      </c>
      <c r="EC1668">
        <v>6864</v>
      </c>
      <c r="ED1668">
        <v>94000</v>
      </c>
      <c r="EF1668">
        <v>13.694637999999999</v>
      </c>
      <c r="EG1668">
        <v>6864</v>
      </c>
      <c r="ES1668">
        <v>0</v>
      </c>
      <c r="EV1668">
        <v>82896</v>
      </c>
      <c r="EW1668">
        <v>1</v>
      </c>
      <c r="EX1668">
        <v>1</v>
      </c>
      <c r="EZ1668">
        <v>8409000</v>
      </c>
      <c r="FA1668">
        <v>659000</v>
      </c>
      <c r="FB1668">
        <v>1174000</v>
      </c>
      <c r="FI1668">
        <v>7087000</v>
      </c>
      <c r="FP1668">
        <v>29829</v>
      </c>
      <c r="FQ1668">
        <v>213852</v>
      </c>
      <c r="FT1668">
        <v>1346</v>
      </c>
      <c r="FW1668">
        <v>245027</v>
      </c>
      <c r="FX1668">
        <v>-42945</v>
      </c>
      <c r="FZ1668">
        <v>69577</v>
      </c>
      <c r="GA1668">
        <v>99269</v>
      </c>
      <c r="GB1668">
        <v>168846</v>
      </c>
      <c r="GL1668">
        <v>-29490</v>
      </c>
      <c r="GM1668">
        <v>4091</v>
      </c>
      <c r="GP1668">
        <v>55</v>
      </c>
      <c r="GQ1668">
        <v>345584</v>
      </c>
      <c r="GR1668">
        <v>-91400</v>
      </c>
      <c r="GS1668">
        <v>-91400</v>
      </c>
      <c r="HA1668">
        <v>-2169</v>
      </c>
      <c r="HB1668">
        <v>-4020</v>
      </c>
      <c r="HD1668">
        <v>-652</v>
      </c>
      <c r="HE1668">
        <v>-98241</v>
      </c>
      <c r="HG1668">
        <v>7087246</v>
      </c>
    </row>
    <row r="1669" spans="1:215" x14ac:dyDescent="0.25">
      <c r="A1669">
        <v>122</v>
      </c>
      <c r="B1669" t="s">
        <v>1310</v>
      </c>
      <c r="C1669">
        <v>2013</v>
      </c>
      <c r="D1669">
        <v>1</v>
      </c>
      <c r="E1669" t="s">
        <v>1310</v>
      </c>
      <c r="F1669">
        <v>1977</v>
      </c>
      <c r="G1669">
        <v>0</v>
      </c>
      <c r="I1669">
        <v>0</v>
      </c>
      <c r="J1669" t="s">
        <v>1296</v>
      </c>
      <c r="K1669" t="s">
        <v>1297</v>
      </c>
      <c r="L1669" t="s">
        <v>1297</v>
      </c>
      <c r="M1669">
        <v>2</v>
      </c>
      <c r="N1669" t="s">
        <v>625</v>
      </c>
      <c r="O1669">
        <v>1</v>
      </c>
      <c r="P1669" t="s">
        <v>616</v>
      </c>
      <c r="Q1669" t="s">
        <v>626</v>
      </c>
      <c r="R1669">
        <v>2</v>
      </c>
      <c r="S1669">
        <v>1</v>
      </c>
      <c r="T1669" s="60">
        <v>41455</v>
      </c>
      <c r="U1669" s="60">
        <v>41455</v>
      </c>
      <c r="V1669" s="60">
        <v>41912</v>
      </c>
      <c r="W1669" t="s">
        <v>759</v>
      </c>
      <c r="X1669" t="s">
        <v>1299</v>
      </c>
      <c r="Z1669">
        <v>2.9999998999999999E-2</v>
      </c>
      <c r="AA1669">
        <v>7.8000001999999999E-2</v>
      </c>
      <c r="AB1669">
        <v>4</v>
      </c>
      <c r="AC1669">
        <v>0</v>
      </c>
      <c r="AD1669">
        <v>8</v>
      </c>
      <c r="AI1669" t="s">
        <v>1312</v>
      </c>
      <c r="AJ1669" t="s">
        <v>1301</v>
      </c>
      <c r="AO1669">
        <v>8109000</v>
      </c>
      <c r="AP1669">
        <v>8406000</v>
      </c>
      <c r="AQ1669">
        <v>144000</v>
      </c>
      <c r="AR1669">
        <v>0</v>
      </c>
      <c r="AS1669">
        <v>0</v>
      </c>
      <c r="AT1669">
        <v>0</v>
      </c>
      <c r="AU1669">
        <v>1</v>
      </c>
      <c r="AV1669">
        <v>2</v>
      </c>
      <c r="AX1669">
        <v>0</v>
      </c>
      <c r="AY1669">
        <v>0.14285714999999999</v>
      </c>
      <c r="AZ1669">
        <v>7</v>
      </c>
      <c r="BC1669">
        <v>1</v>
      </c>
      <c r="BE1669">
        <v>0</v>
      </c>
      <c r="BF1669">
        <v>1.3</v>
      </c>
      <c r="BG1669">
        <v>0.69999999000000002</v>
      </c>
      <c r="BP1669" s="60">
        <v>41455</v>
      </c>
      <c r="BQ1669">
        <v>8406000</v>
      </c>
      <c r="BR1669">
        <v>8016000</v>
      </c>
      <c r="BS1669">
        <v>1.0489999999999999</v>
      </c>
      <c r="BT1669">
        <v>-390000</v>
      </c>
      <c r="BV1669">
        <v>4223000</v>
      </c>
      <c r="BW1669">
        <v>231600</v>
      </c>
      <c r="BX1669">
        <v>0.99000001000000004</v>
      </c>
      <c r="BY1669">
        <v>0</v>
      </c>
      <c r="BZ1669">
        <v>0</v>
      </c>
      <c r="CA1669">
        <v>0</v>
      </c>
      <c r="CC1669">
        <v>0.1236</v>
      </c>
      <c r="CE1669">
        <v>0.1133</v>
      </c>
      <c r="CG1669">
        <v>3.8100000000000002E-2</v>
      </c>
      <c r="CJ1669">
        <v>8.2904442999999994E-2</v>
      </c>
      <c r="CR1669">
        <v>1</v>
      </c>
      <c r="CS1669">
        <v>0</v>
      </c>
      <c r="CT1669">
        <v>0</v>
      </c>
      <c r="CU1669">
        <v>1</v>
      </c>
      <c r="CV1669">
        <v>0.37709999</v>
      </c>
      <c r="CW1669">
        <v>0</v>
      </c>
      <c r="CX1669">
        <v>0</v>
      </c>
      <c r="CY1669">
        <v>0.22629999000000001</v>
      </c>
      <c r="CZ1669">
        <v>0</v>
      </c>
      <c r="DA1669">
        <v>0</v>
      </c>
      <c r="DB1669">
        <v>0.13619999999999999</v>
      </c>
      <c r="DC1669">
        <v>1.8E-3</v>
      </c>
      <c r="DD1669">
        <v>0.2586</v>
      </c>
      <c r="DE1669">
        <v>0</v>
      </c>
      <c r="DF1669">
        <v>2015</v>
      </c>
      <c r="DG1669">
        <v>0.14349999999999999</v>
      </c>
      <c r="DH1669">
        <v>6.7900002000000001E-2</v>
      </c>
      <c r="DI1669">
        <v>7.5599998000000002E-2</v>
      </c>
      <c r="DJ1669">
        <v>0.14470000999999999</v>
      </c>
      <c r="DK1669">
        <v>0.21260001000000001</v>
      </c>
      <c r="DR1669">
        <v>0</v>
      </c>
      <c r="DS1669">
        <v>0</v>
      </c>
      <c r="DT1669">
        <v>0</v>
      </c>
      <c r="DU1669">
        <v>0</v>
      </c>
      <c r="DV1669">
        <v>63542</v>
      </c>
      <c r="DW1669">
        <v>4223000</v>
      </c>
      <c r="DZ1669">
        <v>66.459975999999997</v>
      </c>
      <c r="EA1669">
        <v>9432</v>
      </c>
      <c r="EB1669">
        <v>4812</v>
      </c>
      <c r="EC1669">
        <v>8308</v>
      </c>
      <c r="ED1669">
        <v>119000</v>
      </c>
      <c r="EF1669">
        <v>14.323544</v>
      </c>
      <c r="EG1669">
        <v>8308</v>
      </c>
      <c r="ES1669">
        <v>0</v>
      </c>
      <c r="EV1669">
        <v>86094</v>
      </c>
      <c r="EW1669">
        <v>1</v>
      </c>
      <c r="EX1669">
        <v>1</v>
      </c>
      <c r="FB1669">
        <v>1573000</v>
      </c>
      <c r="FP1669">
        <v>34494</v>
      </c>
      <c r="FQ1669">
        <v>228974</v>
      </c>
      <c r="FT1669">
        <v>1353</v>
      </c>
      <c r="FW1669">
        <v>264821</v>
      </c>
      <c r="FX1669">
        <v>693237</v>
      </c>
      <c r="FZ1669">
        <v>65631</v>
      </c>
      <c r="GA1669">
        <v>148132</v>
      </c>
      <c r="GB1669">
        <v>213763</v>
      </c>
      <c r="GL1669">
        <v>-29438</v>
      </c>
      <c r="GM1669">
        <v>34</v>
      </c>
      <c r="GN1669">
        <v>2816</v>
      </c>
      <c r="GP1669">
        <v>9</v>
      </c>
      <c r="GQ1669">
        <v>1145242</v>
      </c>
      <c r="GR1669">
        <v>-116662</v>
      </c>
      <c r="GS1669">
        <v>-116662</v>
      </c>
      <c r="HA1669">
        <v>-2914</v>
      </c>
      <c r="HB1669">
        <v>-2830</v>
      </c>
      <c r="HD1669">
        <v>-858</v>
      </c>
      <c r="HE1669">
        <v>-123264</v>
      </c>
      <c r="HG1669">
        <v>8109224</v>
      </c>
    </row>
    <row r="1670" spans="1:215" x14ac:dyDescent="0.25">
      <c r="A1670">
        <v>122</v>
      </c>
      <c r="B1670" t="s">
        <v>1310</v>
      </c>
      <c r="C1670">
        <v>2014</v>
      </c>
      <c r="D1670">
        <v>1</v>
      </c>
      <c r="E1670" t="s">
        <v>1310</v>
      </c>
      <c r="F1670">
        <v>1977</v>
      </c>
      <c r="G1670">
        <v>0</v>
      </c>
      <c r="I1670">
        <v>0</v>
      </c>
      <c r="J1670" t="s">
        <v>1296</v>
      </c>
      <c r="K1670" t="s">
        <v>1297</v>
      </c>
      <c r="L1670" t="s">
        <v>1297</v>
      </c>
      <c r="M1670">
        <v>2</v>
      </c>
      <c r="N1670" t="s">
        <v>625</v>
      </c>
      <c r="O1670">
        <v>1</v>
      </c>
      <c r="P1670" t="s">
        <v>616</v>
      </c>
      <c r="Q1670" t="s">
        <v>626</v>
      </c>
      <c r="R1670">
        <v>2</v>
      </c>
      <c r="S1670">
        <v>1</v>
      </c>
      <c r="T1670" s="60">
        <v>41820</v>
      </c>
      <c r="U1670" s="60">
        <v>41820</v>
      </c>
      <c r="BY1670">
        <v>0</v>
      </c>
      <c r="BZ1670">
        <v>0</v>
      </c>
      <c r="CA1670">
        <v>0</v>
      </c>
      <c r="CC1670">
        <v>0.19055769</v>
      </c>
      <c r="CG1670">
        <v>0.13219747000000001</v>
      </c>
      <c r="CJ1670">
        <v>8.5667722000000002E-2</v>
      </c>
      <c r="CS1670">
        <v>1</v>
      </c>
      <c r="CT1670">
        <v>1</v>
      </c>
      <c r="CU1670">
        <v>1</v>
      </c>
      <c r="CV1670">
        <v>0</v>
      </c>
      <c r="CW1670">
        <v>0</v>
      </c>
      <c r="CX1670">
        <v>0</v>
      </c>
      <c r="CY1670">
        <v>0</v>
      </c>
      <c r="CZ1670">
        <v>0</v>
      </c>
      <c r="DA1670">
        <v>0</v>
      </c>
      <c r="DB1670">
        <v>0</v>
      </c>
      <c r="DC1670">
        <v>0</v>
      </c>
      <c r="DD1670">
        <v>0</v>
      </c>
      <c r="DE1670">
        <v>0</v>
      </c>
      <c r="DR1670">
        <v>0</v>
      </c>
      <c r="DS1670">
        <v>0</v>
      </c>
      <c r="DT1670">
        <v>0</v>
      </c>
      <c r="DU1670">
        <v>0</v>
      </c>
      <c r="EW1670">
        <v>0</v>
      </c>
      <c r="EX1670">
        <v>0</v>
      </c>
      <c r="FP1670">
        <v>41081</v>
      </c>
      <c r="FQ1670">
        <v>249342</v>
      </c>
      <c r="FT1670">
        <v>2931</v>
      </c>
      <c r="FW1670">
        <v>293354</v>
      </c>
      <c r="FX1670">
        <v>1359570</v>
      </c>
      <c r="FZ1670">
        <v>150400</v>
      </c>
      <c r="GA1670">
        <v>67732</v>
      </c>
      <c r="GB1670">
        <v>218132</v>
      </c>
      <c r="GL1670">
        <v>-37801</v>
      </c>
      <c r="GM1670">
        <v>45</v>
      </c>
      <c r="GN1670">
        <v>5305</v>
      </c>
      <c r="GP1670">
        <v>24</v>
      </c>
      <c r="GQ1670">
        <v>1838629</v>
      </c>
      <c r="GR1670">
        <v>-149522</v>
      </c>
      <c r="GS1670">
        <v>-149522</v>
      </c>
      <c r="HA1670">
        <v>-1988</v>
      </c>
      <c r="HB1670">
        <v>-4585</v>
      </c>
      <c r="HD1670">
        <v>-445</v>
      </c>
      <c r="HE1670">
        <v>-156540</v>
      </c>
      <c r="HG1670">
        <v>9791313</v>
      </c>
    </row>
    <row r="1671" spans="1:215" x14ac:dyDescent="0.25">
      <c r="A1671">
        <v>123</v>
      </c>
      <c r="B1671" t="s">
        <v>1313</v>
      </c>
      <c r="C1671">
        <v>2001</v>
      </c>
      <c r="D1671">
        <v>1</v>
      </c>
      <c r="E1671" t="s">
        <v>1314</v>
      </c>
      <c r="F1671">
        <v>1961</v>
      </c>
      <c r="G1671">
        <v>0</v>
      </c>
      <c r="I1671">
        <v>0</v>
      </c>
      <c r="J1671" t="s">
        <v>1315</v>
      </c>
      <c r="K1671" t="s">
        <v>1316</v>
      </c>
      <c r="L1671" t="s">
        <v>1316</v>
      </c>
      <c r="M1671">
        <v>1</v>
      </c>
      <c r="N1671" t="s">
        <v>615</v>
      </c>
      <c r="O1671">
        <v>1</v>
      </c>
      <c r="P1671" t="s">
        <v>616</v>
      </c>
      <c r="Q1671" t="s">
        <v>626</v>
      </c>
      <c r="R1671">
        <v>2</v>
      </c>
      <c r="S1671">
        <v>1</v>
      </c>
      <c r="T1671" s="60">
        <v>37072</v>
      </c>
      <c r="U1671" s="60">
        <v>37073</v>
      </c>
      <c r="V1671" s="60">
        <v>37073</v>
      </c>
      <c r="W1671" t="s">
        <v>201</v>
      </c>
      <c r="X1671" t="s">
        <v>1317</v>
      </c>
      <c r="Y1671" t="s">
        <v>635</v>
      </c>
      <c r="Z1671">
        <v>3.5000000000000003E-2</v>
      </c>
      <c r="AA1671">
        <v>7.9999998000000003E-2</v>
      </c>
      <c r="AB1671">
        <v>1</v>
      </c>
      <c r="AC1671">
        <v>1</v>
      </c>
      <c r="AD1671">
        <v>0</v>
      </c>
      <c r="AE1671">
        <v>0</v>
      </c>
      <c r="AF1671">
        <v>1</v>
      </c>
      <c r="AG1671">
        <v>21</v>
      </c>
      <c r="BP1671" s="60">
        <v>37073</v>
      </c>
      <c r="BQ1671">
        <v>2681395</v>
      </c>
      <c r="BR1671">
        <v>3178037</v>
      </c>
      <c r="BS1671">
        <v>0.84400003999999995</v>
      </c>
      <c r="BT1671">
        <v>496642</v>
      </c>
      <c r="BV1671">
        <v>972711</v>
      </c>
      <c r="BW1671">
        <v>88381</v>
      </c>
      <c r="BX1671">
        <v>1.0177</v>
      </c>
      <c r="BY1671">
        <v>0</v>
      </c>
      <c r="BZ1671">
        <v>0</v>
      </c>
      <c r="CA1671">
        <v>0</v>
      </c>
      <c r="CC1671">
        <v>-3.0000000000000001E-3</v>
      </c>
      <c r="CE1671">
        <v>4.9000002000000001E-2</v>
      </c>
      <c r="CG1671">
        <v>6.7000002000000003E-2</v>
      </c>
      <c r="CS1671">
        <v>0</v>
      </c>
      <c r="CT1671">
        <v>0</v>
      </c>
      <c r="CU1671">
        <v>0</v>
      </c>
      <c r="CV1671">
        <v>0.57999997999999997</v>
      </c>
      <c r="CW1671">
        <v>0.44</v>
      </c>
      <c r="CX1671">
        <v>0.14000000000000001</v>
      </c>
      <c r="CY1671">
        <v>0.41999998999999999</v>
      </c>
      <c r="CZ1671">
        <v>0</v>
      </c>
      <c r="DA1671">
        <v>0</v>
      </c>
      <c r="DB1671">
        <v>0</v>
      </c>
      <c r="DC1671">
        <v>0</v>
      </c>
      <c r="DD1671">
        <v>0</v>
      </c>
      <c r="DE1671">
        <v>0</v>
      </c>
      <c r="DF1671">
        <v>2002</v>
      </c>
      <c r="DG1671">
        <v>8.8500000999999995E-2</v>
      </c>
      <c r="DH1671">
        <v>4.5000001999999997E-2</v>
      </c>
      <c r="DI1671">
        <v>4.3499998999999998E-2</v>
      </c>
      <c r="DJ1671">
        <v>9.4999999000000002E-2</v>
      </c>
      <c r="DK1671">
        <v>0.14000000000000001</v>
      </c>
      <c r="DR1671">
        <v>0</v>
      </c>
      <c r="DS1671">
        <v>0</v>
      </c>
      <c r="DT1671">
        <v>0</v>
      </c>
      <c r="DU1671">
        <v>0</v>
      </c>
      <c r="DV1671">
        <v>33900</v>
      </c>
      <c r="DZ1671">
        <v>28.693541</v>
      </c>
      <c r="EA1671">
        <v>2734</v>
      </c>
      <c r="EB1671">
        <v>7222</v>
      </c>
      <c r="EC1671">
        <v>17922</v>
      </c>
      <c r="EF1671">
        <v>7.5977569000000003</v>
      </c>
      <c r="EG1671">
        <v>17922</v>
      </c>
      <c r="ES1671">
        <v>0</v>
      </c>
      <c r="EV1671">
        <v>61778</v>
      </c>
      <c r="EW1671">
        <v>1</v>
      </c>
      <c r="EX1671">
        <v>1</v>
      </c>
      <c r="FP1671">
        <v>44141</v>
      </c>
      <c r="FQ1671">
        <v>89949</v>
      </c>
      <c r="FV1671">
        <v>0</v>
      </c>
      <c r="FW1671">
        <v>134090</v>
      </c>
      <c r="FX1671">
        <v>-3611</v>
      </c>
      <c r="GL1671">
        <v>-5048</v>
      </c>
      <c r="GP1671">
        <v>857</v>
      </c>
      <c r="GQ1671">
        <v>126288</v>
      </c>
      <c r="GR1671">
        <v>-136167</v>
      </c>
      <c r="GS1671">
        <v>-136167</v>
      </c>
      <c r="HA1671">
        <v>-7522</v>
      </c>
      <c r="HB1671">
        <v>-1560</v>
      </c>
      <c r="HE1671">
        <v>-145249</v>
      </c>
      <c r="HG1671">
        <v>2681395</v>
      </c>
    </row>
    <row r="1672" spans="1:215" x14ac:dyDescent="0.25">
      <c r="A1672">
        <v>123</v>
      </c>
      <c r="B1672" t="s">
        <v>1313</v>
      </c>
      <c r="C1672">
        <v>2002</v>
      </c>
      <c r="D1672">
        <v>1</v>
      </c>
      <c r="E1672" t="s">
        <v>1314</v>
      </c>
      <c r="F1672">
        <v>1961</v>
      </c>
      <c r="G1672">
        <v>0</v>
      </c>
      <c r="I1672">
        <v>0</v>
      </c>
      <c r="J1672" t="s">
        <v>1315</v>
      </c>
      <c r="K1672" t="s">
        <v>1316</v>
      </c>
      <c r="L1672" t="s">
        <v>1316</v>
      </c>
      <c r="M1672">
        <v>1</v>
      </c>
      <c r="N1672" t="s">
        <v>615</v>
      </c>
      <c r="O1672">
        <v>1</v>
      </c>
      <c r="P1672" t="s">
        <v>616</v>
      </c>
      <c r="Q1672" t="s">
        <v>626</v>
      </c>
      <c r="R1672">
        <v>2</v>
      </c>
      <c r="S1672">
        <v>1</v>
      </c>
      <c r="T1672" s="60">
        <v>37437</v>
      </c>
      <c r="U1672" s="60">
        <v>37438</v>
      </c>
      <c r="V1672" s="60">
        <v>37438</v>
      </c>
      <c r="W1672" t="s">
        <v>201</v>
      </c>
      <c r="X1672" t="s">
        <v>1317</v>
      </c>
      <c r="Y1672" t="s">
        <v>635</v>
      </c>
      <c r="Z1672">
        <v>3.5000000000000003E-2</v>
      </c>
      <c r="AA1672">
        <v>7.5000002999999996E-2</v>
      </c>
      <c r="AB1672">
        <v>1</v>
      </c>
      <c r="AC1672">
        <v>1</v>
      </c>
      <c r="AD1672">
        <v>0</v>
      </c>
      <c r="AE1672">
        <v>0</v>
      </c>
      <c r="AF1672">
        <v>1</v>
      </c>
      <c r="AG1672">
        <v>100</v>
      </c>
      <c r="BP1672" s="60">
        <v>37438</v>
      </c>
      <c r="BQ1672">
        <v>2588777</v>
      </c>
      <c r="BR1672">
        <v>3432467</v>
      </c>
      <c r="BS1672">
        <v>0.75400001000000005</v>
      </c>
      <c r="BT1672">
        <v>843690</v>
      </c>
      <c r="BV1672">
        <v>1040269</v>
      </c>
      <c r="BW1672">
        <v>92408</v>
      </c>
      <c r="BX1672">
        <v>1.0462998999999999</v>
      </c>
      <c r="BY1672">
        <v>0</v>
      </c>
      <c r="BZ1672">
        <v>0</v>
      </c>
      <c r="CA1672">
        <v>0</v>
      </c>
      <c r="CC1672">
        <v>-2.9000001000000001E-2</v>
      </c>
      <c r="CE1672">
        <v>1.4999999999999999E-2</v>
      </c>
      <c r="CG1672">
        <v>4.3999999999999997E-2</v>
      </c>
      <c r="CS1672">
        <v>0</v>
      </c>
      <c r="CT1672">
        <v>0</v>
      </c>
      <c r="CU1672">
        <v>0</v>
      </c>
      <c r="CV1672">
        <v>0.58999997000000004</v>
      </c>
      <c r="CW1672">
        <v>0.43000000999999999</v>
      </c>
      <c r="CX1672">
        <v>0.16</v>
      </c>
      <c r="CY1672">
        <v>0.41</v>
      </c>
      <c r="CZ1672">
        <v>0</v>
      </c>
      <c r="DA1672">
        <v>0</v>
      </c>
      <c r="DB1672">
        <v>0</v>
      </c>
      <c r="DC1672">
        <v>0</v>
      </c>
      <c r="DD1672">
        <v>0</v>
      </c>
      <c r="DE1672">
        <v>0</v>
      </c>
      <c r="DF1672">
        <v>2003</v>
      </c>
      <c r="DG1672">
        <v>9.3599997000000004E-2</v>
      </c>
      <c r="DH1672">
        <v>4.5000001999999997E-2</v>
      </c>
      <c r="DI1672">
        <v>4.8600003000000003E-2</v>
      </c>
      <c r="DJ1672">
        <v>9.4999999000000002E-2</v>
      </c>
      <c r="DK1672">
        <v>0.14000000000000001</v>
      </c>
      <c r="DR1672">
        <v>0</v>
      </c>
      <c r="DS1672">
        <v>0</v>
      </c>
      <c r="DT1672">
        <v>0</v>
      </c>
      <c r="DU1672">
        <v>0</v>
      </c>
      <c r="DV1672">
        <v>34736</v>
      </c>
      <c r="DZ1672">
        <v>29.947865</v>
      </c>
      <c r="EA1672">
        <v>2886</v>
      </c>
      <c r="EB1672">
        <v>7312</v>
      </c>
      <c r="EC1672">
        <v>18190</v>
      </c>
      <c r="EF1672">
        <v>8.2928534000000003</v>
      </c>
      <c r="EG1672">
        <v>18190</v>
      </c>
      <c r="ES1672">
        <v>0</v>
      </c>
      <c r="EV1672">
        <v>63124</v>
      </c>
      <c r="EW1672">
        <v>1</v>
      </c>
      <c r="EX1672">
        <v>1</v>
      </c>
      <c r="FP1672">
        <v>47191</v>
      </c>
      <c r="FQ1672">
        <v>96690</v>
      </c>
      <c r="FV1672">
        <v>0</v>
      </c>
      <c r="FW1672">
        <v>143881</v>
      </c>
      <c r="FX1672">
        <v>-70395</v>
      </c>
      <c r="GL1672">
        <v>-6384</v>
      </c>
      <c r="GP1672">
        <v>404</v>
      </c>
      <c r="GQ1672">
        <v>67506</v>
      </c>
      <c r="GR1672">
        <v>-150847</v>
      </c>
      <c r="GS1672">
        <v>-150847</v>
      </c>
      <c r="HA1672">
        <v>-7012</v>
      </c>
      <c r="HB1672">
        <v>-2265</v>
      </c>
      <c r="HE1672">
        <v>-160124</v>
      </c>
      <c r="HG1672">
        <v>2588777</v>
      </c>
    </row>
    <row r="1673" spans="1:215" x14ac:dyDescent="0.25">
      <c r="A1673">
        <v>123</v>
      </c>
      <c r="B1673" t="s">
        <v>1313</v>
      </c>
      <c r="C1673">
        <v>2003</v>
      </c>
      <c r="D1673">
        <v>1</v>
      </c>
      <c r="E1673" t="s">
        <v>1314</v>
      </c>
      <c r="F1673">
        <v>1961</v>
      </c>
      <c r="G1673">
        <v>0</v>
      </c>
      <c r="I1673">
        <v>0</v>
      </c>
      <c r="J1673" t="s">
        <v>1315</v>
      </c>
      <c r="K1673" t="s">
        <v>1316</v>
      </c>
      <c r="L1673" t="s">
        <v>1316</v>
      </c>
      <c r="M1673">
        <v>1</v>
      </c>
      <c r="N1673" t="s">
        <v>615</v>
      </c>
      <c r="O1673">
        <v>1</v>
      </c>
      <c r="P1673" t="s">
        <v>616</v>
      </c>
      <c r="Q1673" t="s">
        <v>626</v>
      </c>
      <c r="R1673">
        <v>2</v>
      </c>
      <c r="S1673">
        <v>1</v>
      </c>
      <c r="T1673" s="60">
        <v>37802</v>
      </c>
      <c r="U1673" s="60">
        <v>37803</v>
      </c>
      <c r="V1673" s="60">
        <v>37803</v>
      </c>
      <c r="W1673" t="s">
        <v>201</v>
      </c>
      <c r="X1673" t="s">
        <v>1317</v>
      </c>
      <c r="Y1673" t="s">
        <v>635</v>
      </c>
      <c r="Z1673">
        <v>2.9999998999999999E-2</v>
      </c>
      <c r="AA1673">
        <v>7.5000002999999996E-2</v>
      </c>
      <c r="AB1673">
        <v>1</v>
      </c>
      <c r="AC1673">
        <v>1</v>
      </c>
      <c r="AD1673">
        <v>0</v>
      </c>
      <c r="AE1673">
        <v>0</v>
      </c>
      <c r="AF1673">
        <v>1</v>
      </c>
      <c r="AG1673">
        <v>100</v>
      </c>
      <c r="BP1673" s="60">
        <v>37803</v>
      </c>
      <c r="BQ1673">
        <v>2699941</v>
      </c>
      <c r="BR1673">
        <v>3691001</v>
      </c>
      <c r="BS1673">
        <v>0.73100001000000003</v>
      </c>
      <c r="BT1673">
        <v>991060</v>
      </c>
      <c r="BV1673">
        <v>1109272</v>
      </c>
      <c r="BW1673">
        <v>117030</v>
      </c>
      <c r="BX1673">
        <v>0.88219999999999998</v>
      </c>
      <c r="BY1673">
        <v>0</v>
      </c>
      <c r="BZ1673">
        <v>0</v>
      </c>
      <c r="CA1673">
        <v>0</v>
      </c>
      <c r="CC1673">
        <v>4.9000002000000001E-2</v>
      </c>
      <c r="CE1673">
        <v>5.0000000000000001E-3</v>
      </c>
      <c r="CG1673">
        <v>3.3000000000000002E-2</v>
      </c>
      <c r="CS1673">
        <v>0</v>
      </c>
      <c r="CT1673">
        <v>0</v>
      </c>
      <c r="CU1673">
        <v>0</v>
      </c>
      <c r="CV1673">
        <v>0.61000001000000004</v>
      </c>
      <c r="CW1673">
        <v>0.43000000999999999</v>
      </c>
      <c r="CX1673">
        <v>0.18000000999999999</v>
      </c>
      <c r="CY1673">
        <v>0.38999999000000002</v>
      </c>
      <c r="CZ1673">
        <v>0</v>
      </c>
      <c r="DA1673">
        <v>0</v>
      </c>
      <c r="DB1673">
        <v>0</v>
      </c>
      <c r="DC1673">
        <v>0</v>
      </c>
      <c r="DD1673">
        <v>0</v>
      </c>
      <c r="DE1673">
        <v>0</v>
      </c>
      <c r="DF1673">
        <v>2004</v>
      </c>
      <c r="DG1673">
        <v>9.3999997000000002E-2</v>
      </c>
      <c r="DH1673">
        <v>4.5000001999999997E-2</v>
      </c>
      <c r="DI1673">
        <v>4.9000002000000001E-2</v>
      </c>
      <c r="DJ1673">
        <v>0.105</v>
      </c>
      <c r="DK1673">
        <v>0.15000000999999999</v>
      </c>
      <c r="DR1673">
        <v>0</v>
      </c>
      <c r="DS1673">
        <v>0</v>
      </c>
      <c r="DT1673">
        <v>0</v>
      </c>
      <c r="DU1673">
        <v>0</v>
      </c>
      <c r="DV1673">
        <v>35503</v>
      </c>
      <c r="DZ1673">
        <v>31.244458999999999</v>
      </c>
      <c r="EA1673">
        <v>3014</v>
      </c>
      <c r="EB1673">
        <v>7475</v>
      </c>
      <c r="EC1673">
        <v>18588</v>
      </c>
      <c r="EF1673">
        <v>8.5972671999999992</v>
      </c>
      <c r="EG1673">
        <v>18588</v>
      </c>
      <c r="ES1673">
        <v>0</v>
      </c>
      <c r="EV1673">
        <v>64580</v>
      </c>
      <c r="EW1673">
        <v>1</v>
      </c>
      <c r="EX1673">
        <v>1</v>
      </c>
      <c r="FP1673">
        <v>50874</v>
      </c>
      <c r="FQ1673">
        <v>103239</v>
      </c>
      <c r="FV1673">
        <v>0</v>
      </c>
      <c r="FW1673">
        <v>154113</v>
      </c>
      <c r="FX1673">
        <v>134749</v>
      </c>
      <c r="GL1673">
        <v>-9610</v>
      </c>
      <c r="GP1673">
        <v>475</v>
      </c>
      <c r="GQ1673">
        <v>279727</v>
      </c>
      <c r="GR1673">
        <v>-159806</v>
      </c>
      <c r="GS1673">
        <v>-159806</v>
      </c>
      <c r="HA1673">
        <v>-6549</v>
      </c>
      <c r="HB1673">
        <v>-2209</v>
      </c>
      <c r="HE1673">
        <v>-168564</v>
      </c>
      <c r="HG1673">
        <v>2699940</v>
      </c>
    </row>
    <row r="1674" spans="1:215" x14ac:dyDescent="0.25">
      <c r="A1674">
        <v>123</v>
      </c>
      <c r="B1674" t="s">
        <v>1313</v>
      </c>
      <c r="C1674">
        <v>2004</v>
      </c>
      <c r="D1674">
        <v>1</v>
      </c>
      <c r="E1674" t="s">
        <v>1314</v>
      </c>
      <c r="F1674">
        <v>1961</v>
      </c>
      <c r="G1674">
        <v>0</v>
      </c>
      <c r="I1674">
        <v>0</v>
      </c>
      <c r="J1674" t="s">
        <v>1315</v>
      </c>
      <c r="K1674" t="s">
        <v>1316</v>
      </c>
      <c r="L1674" t="s">
        <v>1316</v>
      </c>
      <c r="M1674">
        <v>1</v>
      </c>
      <c r="N1674" t="s">
        <v>615</v>
      </c>
      <c r="O1674">
        <v>1</v>
      </c>
      <c r="P1674" t="s">
        <v>616</v>
      </c>
      <c r="Q1674" t="s">
        <v>626</v>
      </c>
      <c r="R1674">
        <v>2</v>
      </c>
      <c r="S1674">
        <v>1</v>
      </c>
      <c r="T1674" s="60">
        <v>38168</v>
      </c>
      <c r="U1674" s="60">
        <v>38169</v>
      </c>
      <c r="V1674" s="60">
        <v>37803</v>
      </c>
      <c r="W1674" t="s">
        <v>201</v>
      </c>
      <c r="X1674" t="s">
        <v>1317</v>
      </c>
      <c r="Y1674" t="s">
        <v>635</v>
      </c>
      <c r="Z1674">
        <v>2.9999998999999999E-2</v>
      </c>
      <c r="AA1674">
        <v>7.5000002999999996E-2</v>
      </c>
      <c r="AB1674">
        <v>1</v>
      </c>
      <c r="AC1674">
        <v>1</v>
      </c>
      <c r="AD1674">
        <v>0</v>
      </c>
      <c r="AE1674">
        <v>0</v>
      </c>
      <c r="AF1674">
        <v>1</v>
      </c>
      <c r="AG1674">
        <v>31</v>
      </c>
      <c r="BP1674" s="60">
        <v>37803</v>
      </c>
      <c r="BQ1674">
        <v>3095660</v>
      </c>
      <c r="BR1674">
        <v>3870201</v>
      </c>
      <c r="BS1674">
        <v>0.80000000999999998</v>
      </c>
      <c r="BT1674">
        <v>774541</v>
      </c>
      <c r="BV1674">
        <v>1134111</v>
      </c>
      <c r="BW1674">
        <v>116474</v>
      </c>
      <c r="BX1674">
        <v>0.99280000000000002</v>
      </c>
      <c r="BY1674">
        <v>0</v>
      </c>
      <c r="BZ1674">
        <v>0</v>
      </c>
      <c r="CA1674">
        <v>0</v>
      </c>
      <c r="CC1674">
        <v>0.152</v>
      </c>
      <c r="CE1674">
        <v>5.5E-2</v>
      </c>
      <c r="CG1674">
        <v>4.8000000000000001E-2</v>
      </c>
      <c r="CS1674">
        <v>0</v>
      </c>
      <c r="CT1674">
        <v>0</v>
      </c>
      <c r="CU1674">
        <v>0</v>
      </c>
      <c r="CV1674">
        <v>0.61000001000000004</v>
      </c>
      <c r="CW1674">
        <v>0.41</v>
      </c>
      <c r="CX1674">
        <v>0.2</v>
      </c>
      <c r="CY1674">
        <v>0.38999999000000002</v>
      </c>
      <c r="CZ1674">
        <v>0</v>
      </c>
      <c r="DA1674">
        <v>0</v>
      </c>
      <c r="DB1674">
        <v>0</v>
      </c>
      <c r="DC1674">
        <v>0</v>
      </c>
      <c r="DD1674">
        <v>0</v>
      </c>
      <c r="DE1674">
        <v>0</v>
      </c>
      <c r="DF1674">
        <v>2005</v>
      </c>
      <c r="DG1674">
        <v>9.4300001999999994E-2</v>
      </c>
      <c r="DH1674">
        <v>4.5000001999999997E-2</v>
      </c>
      <c r="DI1674">
        <v>4.9299999999999997E-2</v>
      </c>
      <c r="DJ1674">
        <v>0.105</v>
      </c>
      <c r="DK1674">
        <v>0.15000000999999999</v>
      </c>
      <c r="DR1674">
        <v>0</v>
      </c>
      <c r="DS1674">
        <v>0</v>
      </c>
      <c r="DT1674">
        <v>0</v>
      </c>
      <c r="DU1674">
        <v>0</v>
      </c>
      <c r="DV1674">
        <v>35868</v>
      </c>
      <c r="DW1674">
        <v>1134111</v>
      </c>
      <c r="DZ1674">
        <v>31.619019999999999</v>
      </c>
      <c r="EA1674">
        <v>3022</v>
      </c>
      <c r="EB1674">
        <v>7576</v>
      </c>
      <c r="EC1674">
        <v>18928</v>
      </c>
      <c r="EF1674">
        <v>9.0128907999999992</v>
      </c>
      <c r="EG1674">
        <v>13382</v>
      </c>
      <c r="EN1674">
        <v>1898</v>
      </c>
      <c r="EP1674">
        <v>3648</v>
      </c>
      <c r="ES1674">
        <v>0</v>
      </c>
      <c r="EV1674">
        <v>65394</v>
      </c>
      <c r="EW1674">
        <v>1</v>
      </c>
      <c r="EX1674">
        <v>1</v>
      </c>
      <c r="FB1674">
        <v>1497586</v>
      </c>
      <c r="FP1674">
        <v>51676</v>
      </c>
      <c r="FQ1674">
        <v>115634</v>
      </c>
      <c r="FV1674">
        <v>0</v>
      </c>
      <c r="FW1674">
        <v>167310</v>
      </c>
      <c r="FX1674">
        <v>419561</v>
      </c>
      <c r="GL1674">
        <v>-11735</v>
      </c>
      <c r="GP1674">
        <v>257</v>
      </c>
      <c r="GQ1674">
        <v>575393</v>
      </c>
      <c r="GR1674">
        <v>-170596</v>
      </c>
      <c r="GS1674">
        <v>-170596</v>
      </c>
      <c r="HA1674">
        <v>-6756</v>
      </c>
      <c r="HB1674">
        <v>-2321</v>
      </c>
      <c r="HE1674">
        <v>-179673</v>
      </c>
      <c r="HG1674">
        <v>3095660</v>
      </c>
    </row>
    <row r="1675" spans="1:215" x14ac:dyDescent="0.25">
      <c r="A1675">
        <v>123</v>
      </c>
      <c r="B1675" t="s">
        <v>1313</v>
      </c>
      <c r="C1675">
        <v>2005</v>
      </c>
      <c r="D1675">
        <v>1</v>
      </c>
      <c r="E1675" t="s">
        <v>1314</v>
      </c>
      <c r="F1675">
        <v>1961</v>
      </c>
      <c r="G1675">
        <v>0</v>
      </c>
      <c r="I1675">
        <v>0</v>
      </c>
      <c r="J1675" t="s">
        <v>1315</v>
      </c>
      <c r="K1675" t="s">
        <v>1316</v>
      </c>
      <c r="L1675" t="s">
        <v>1316</v>
      </c>
      <c r="M1675">
        <v>1</v>
      </c>
      <c r="N1675" t="s">
        <v>615</v>
      </c>
      <c r="O1675">
        <v>1</v>
      </c>
      <c r="P1675" t="s">
        <v>616</v>
      </c>
      <c r="Q1675" t="s">
        <v>626</v>
      </c>
      <c r="R1675">
        <v>2</v>
      </c>
      <c r="S1675">
        <v>1</v>
      </c>
      <c r="T1675" s="60">
        <v>38533</v>
      </c>
      <c r="U1675" s="60">
        <v>38534</v>
      </c>
      <c r="V1675" s="60">
        <v>38534</v>
      </c>
      <c r="W1675" t="s">
        <v>201</v>
      </c>
      <c r="X1675" t="s">
        <v>856</v>
      </c>
      <c r="Y1675" t="s">
        <v>639</v>
      </c>
      <c r="Z1675">
        <v>2.9999998999999999E-2</v>
      </c>
      <c r="AA1675">
        <v>7.5000002999999996E-2</v>
      </c>
      <c r="AB1675">
        <v>1</v>
      </c>
      <c r="AC1675">
        <v>1</v>
      </c>
      <c r="AD1675">
        <v>0</v>
      </c>
      <c r="AE1675">
        <v>0</v>
      </c>
      <c r="AF1675">
        <v>3</v>
      </c>
      <c r="AG1675">
        <v>30</v>
      </c>
      <c r="BP1675" s="60">
        <v>38534</v>
      </c>
      <c r="BQ1675">
        <v>3404651</v>
      </c>
      <c r="BR1675">
        <v>4074385</v>
      </c>
      <c r="BS1675">
        <v>0.83599997000000004</v>
      </c>
      <c r="BT1675">
        <v>669734</v>
      </c>
      <c r="BV1675">
        <v>1162098</v>
      </c>
      <c r="BW1675">
        <v>119164</v>
      </c>
      <c r="BX1675">
        <v>0.99639999999999995</v>
      </c>
      <c r="BY1675">
        <v>0</v>
      </c>
      <c r="BZ1675">
        <v>0</v>
      </c>
      <c r="CA1675">
        <v>0</v>
      </c>
      <c r="CC1675">
        <v>0.107</v>
      </c>
      <c r="CE1675">
        <v>0.10199999999999999</v>
      </c>
      <c r="CG1675">
        <v>5.3000002999999997E-2</v>
      </c>
      <c r="CS1675">
        <v>0</v>
      </c>
      <c r="CT1675">
        <v>0</v>
      </c>
      <c r="CU1675">
        <v>0</v>
      </c>
      <c r="CV1675">
        <v>0.61055875000000004</v>
      </c>
      <c r="CW1675">
        <v>0.40727189000000003</v>
      </c>
      <c r="CX1675">
        <v>0.20328686000000001</v>
      </c>
      <c r="CY1675">
        <v>0.38944125000000002</v>
      </c>
      <c r="CZ1675">
        <v>0</v>
      </c>
      <c r="DA1675">
        <v>0</v>
      </c>
      <c r="DB1675">
        <v>0</v>
      </c>
      <c r="DC1675">
        <v>0</v>
      </c>
      <c r="DD1675">
        <v>0</v>
      </c>
      <c r="DE1675">
        <v>0</v>
      </c>
      <c r="DF1675">
        <v>2006</v>
      </c>
      <c r="DG1675">
        <v>9.4499998000000002E-2</v>
      </c>
      <c r="DH1675">
        <v>4.5000001999999997E-2</v>
      </c>
      <c r="DI1675">
        <v>4.9500000000000002E-2</v>
      </c>
      <c r="DJ1675">
        <v>9.8400003999999999E-2</v>
      </c>
      <c r="DK1675">
        <v>0.1434</v>
      </c>
      <c r="DR1675">
        <v>0</v>
      </c>
      <c r="DS1675">
        <v>0</v>
      </c>
      <c r="DT1675">
        <v>0</v>
      </c>
      <c r="DU1675">
        <v>0</v>
      </c>
      <c r="DV1675">
        <v>36230</v>
      </c>
      <c r="DW1675">
        <v>1162098</v>
      </c>
      <c r="DZ1675">
        <v>32.075572999999999</v>
      </c>
      <c r="EA1675">
        <v>3112</v>
      </c>
      <c r="EB1675">
        <v>8186</v>
      </c>
      <c r="EC1675">
        <v>19397</v>
      </c>
      <c r="EF1675">
        <v>9.4495029000000006</v>
      </c>
      <c r="EG1675">
        <v>13777</v>
      </c>
      <c r="EN1675">
        <v>1947</v>
      </c>
      <c r="EP1675">
        <v>3673</v>
      </c>
      <c r="ES1675">
        <v>0</v>
      </c>
      <c r="EV1675">
        <v>66925</v>
      </c>
      <c r="EW1675">
        <v>1</v>
      </c>
      <c r="EX1675">
        <v>1</v>
      </c>
      <c r="FB1675">
        <v>1628137</v>
      </c>
      <c r="FP1675">
        <v>52984</v>
      </c>
      <c r="FQ1675">
        <v>118740</v>
      </c>
      <c r="FV1675">
        <v>0</v>
      </c>
      <c r="FW1675">
        <v>171724</v>
      </c>
      <c r="FX1675">
        <v>346511</v>
      </c>
      <c r="GL1675">
        <v>-16439</v>
      </c>
      <c r="GP1675">
        <v>679</v>
      </c>
      <c r="GQ1675">
        <v>502475</v>
      </c>
      <c r="GR1675">
        <v>-183292</v>
      </c>
      <c r="GS1675">
        <v>-183292</v>
      </c>
      <c r="HA1675">
        <v>-7903</v>
      </c>
      <c r="HB1675">
        <v>-2289</v>
      </c>
      <c r="HE1675">
        <v>-193484</v>
      </c>
      <c r="HG1675">
        <v>3404651</v>
      </c>
    </row>
    <row r="1676" spans="1:215" x14ac:dyDescent="0.25">
      <c r="A1676">
        <v>123</v>
      </c>
      <c r="B1676" t="s">
        <v>1313</v>
      </c>
      <c r="C1676">
        <v>2006</v>
      </c>
      <c r="D1676">
        <v>1</v>
      </c>
      <c r="E1676" t="s">
        <v>1314</v>
      </c>
      <c r="F1676">
        <v>1961</v>
      </c>
      <c r="G1676">
        <v>0</v>
      </c>
      <c r="I1676">
        <v>0</v>
      </c>
      <c r="J1676" t="s">
        <v>1315</v>
      </c>
      <c r="K1676" t="s">
        <v>1316</v>
      </c>
      <c r="L1676" t="s">
        <v>1316</v>
      </c>
      <c r="M1676">
        <v>1</v>
      </c>
      <c r="N1676" t="s">
        <v>615</v>
      </c>
      <c r="O1676">
        <v>1</v>
      </c>
      <c r="P1676" t="s">
        <v>616</v>
      </c>
      <c r="Q1676" t="s">
        <v>626</v>
      </c>
      <c r="R1676">
        <v>2</v>
      </c>
      <c r="S1676">
        <v>1</v>
      </c>
      <c r="T1676" s="60">
        <v>38898</v>
      </c>
      <c r="U1676" s="60">
        <v>38899</v>
      </c>
      <c r="V1676" s="60">
        <v>38899</v>
      </c>
      <c r="W1676" t="s">
        <v>201</v>
      </c>
      <c r="X1676" t="s">
        <v>856</v>
      </c>
      <c r="Y1676" t="s">
        <v>639</v>
      </c>
      <c r="Z1676">
        <v>2.9999998999999999E-2</v>
      </c>
      <c r="AA1676">
        <v>7.5000002999999996E-2</v>
      </c>
      <c r="AB1676">
        <v>1</v>
      </c>
      <c r="AC1676">
        <v>1</v>
      </c>
      <c r="AD1676">
        <v>0</v>
      </c>
      <c r="AE1676">
        <v>0</v>
      </c>
      <c r="AF1676">
        <v>3</v>
      </c>
      <c r="AG1676">
        <v>29</v>
      </c>
      <c r="BP1676" s="60">
        <v>38899</v>
      </c>
      <c r="BQ1676">
        <v>3700186</v>
      </c>
      <c r="BR1676">
        <v>4264700</v>
      </c>
      <c r="BS1676">
        <v>0.86800003000000003</v>
      </c>
      <c r="BT1676">
        <v>564514</v>
      </c>
      <c r="BV1676">
        <v>1159715</v>
      </c>
      <c r="BW1676">
        <v>124033</v>
      </c>
      <c r="BX1676">
        <v>1.0770999999999999</v>
      </c>
      <c r="BY1676">
        <v>0</v>
      </c>
      <c r="BZ1676">
        <v>0</v>
      </c>
      <c r="CA1676">
        <v>0</v>
      </c>
      <c r="CC1676">
        <v>9.4999999000000002E-2</v>
      </c>
      <c r="CE1676">
        <v>0.11799999999999999</v>
      </c>
      <c r="CG1676">
        <v>7.5000002999999996E-2</v>
      </c>
      <c r="CS1676">
        <v>0</v>
      </c>
      <c r="CT1676">
        <v>0</v>
      </c>
      <c r="CU1676">
        <v>0</v>
      </c>
      <c r="CV1676">
        <v>0.57999997999999997</v>
      </c>
      <c r="CW1676">
        <v>0.38</v>
      </c>
      <c r="CX1676">
        <v>0.2</v>
      </c>
      <c r="CY1676">
        <v>0.41999998999999999</v>
      </c>
      <c r="CZ1676">
        <v>0</v>
      </c>
      <c r="DA1676">
        <v>0</v>
      </c>
      <c r="DB1676">
        <v>0</v>
      </c>
      <c r="DC1676">
        <v>0</v>
      </c>
      <c r="DD1676">
        <v>0</v>
      </c>
      <c r="DE1676">
        <v>0</v>
      </c>
      <c r="DF1676">
        <v>2007</v>
      </c>
      <c r="DG1676">
        <v>9.2799998999999994E-2</v>
      </c>
      <c r="DH1676">
        <v>4.5000001999999997E-2</v>
      </c>
      <c r="DI1676">
        <v>4.7800001000000002E-2</v>
      </c>
      <c r="DJ1676">
        <v>9.0299993999999995E-2</v>
      </c>
      <c r="DK1676">
        <v>0.1353</v>
      </c>
      <c r="DR1676">
        <v>0</v>
      </c>
      <c r="DS1676">
        <v>0</v>
      </c>
      <c r="DT1676">
        <v>0</v>
      </c>
      <c r="DU1676">
        <v>0</v>
      </c>
      <c r="DV1676">
        <v>35689</v>
      </c>
      <c r="DW1676">
        <v>1159715</v>
      </c>
      <c r="DZ1676">
        <v>32.495026000000003</v>
      </c>
      <c r="EA1676">
        <v>3551</v>
      </c>
      <c r="EB1676">
        <v>9012</v>
      </c>
      <c r="EC1676">
        <v>20026</v>
      </c>
      <c r="EF1676">
        <v>9.9498148000000004</v>
      </c>
      <c r="EG1676">
        <v>14294</v>
      </c>
      <c r="EN1676">
        <v>2008</v>
      </c>
      <c r="EP1676">
        <v>3724</v>
      </c>
      <c r="ES1676">
        <v>0</v>
      </c>
      <c r="EV1676">
        <v>68278</v>
      </c>
      <c r="EW1676">
        <v>1</v>
      </c>
      <c r="EX1676">
        <v>1</v>
      </c>
      <c r="FB1676">
        <v>1819917</v>
      </c>
      <c r="FP1676">
        <v>52248</v>
      </c>
      <c r="FQ1676">
        <v>131581</v>
      </c>
      <c r="FV1676">
        <v>2013</v>
      </c>
      <c r="FW1676">
        <v>185842</v>
      </c>
      <c r="FX1676">
        <v>316715</v>
      </c>
      <c r="FZ1676">
        <v>29661</v>
      </c>
      <c r="GB1676">
        <v>29661</v>
      </c>
      <c r="GL1676">
        <v>-25685</v>
      </c>
      <c r="GP1676">
        <v>578</v>
      </c>
      <c r="GQ1676">
        <v>507111</v>
      </c>
      <c r="GR1676">
        <v>-199255</v>
      </c>
      <c r="GS1676">
        <v>-199255</v>
      </c>
      <c r="HA1676">
        <v>-9142</v>
      </c>
      <c r="HB1676">
        <v>-3179</v>
      </c>
      <c r="HE1676">
        <v>-211576</v>
      </c>
      <c r="HG1676">
        <v>3700186</v>
      </c>
    </row>
    <row r="1677" spans="1:215" x14ac:dyDescent="0.25">
      <c r="A1677">
        <v>123</v>
      </c>
      <c r="B1677" t="s">
        <v>1313</v>
      </c>
      <c r="C1677">
        <v>2007</v>
      </c>
      <c r="D1677">
        <v>1</v>
      </c>
      <c r="E1677" t="s">
        <v>1314</v>
      </c>
      <c r="F1677">
        <v>1961</v>
      </c>
      <c r="G1677">
        <v>0</v>
      </c>
      <c r="I1677">
        <v>0</v>
      </c>
      <c r="J1677" t="s">
        <v>1315</v>
      </c>
      <c r="K1677" t="s">
        <v>1316</v>
      </c>
      <c r="L1677" t="s">
        <v>1316</v>
      </c>
      <c r="M1677">
        <v>1</v>
      </c>
      <c r="N1677" t="s">
        <v>615</v>
      </c>
      <c r="O1677">
        <v>1</v>
      </c>
      <c r="P1677" t="s">
        <v>616</v>
      </c>
      <c r="Q1677" t="s">
        <v>626</v>
      </c>
      <c r="R1677">
        <v>2</v>
      </c>
      <c r="S1677">
        <v>1</v>
      </c>
      <c r="T1677" s="60">
        <v>39263</v>
      </c>
      <c r="U1677" s="60">
        <v>39264</v>
      </c>
      <c r="V1677" s="60">
        <v>39264</v>
      </c>
      <c r="W1677" t="s">
        <v>201</v>
      </c>
      <c r="X1677" t="s">
        <v>856</v>
      </c>
      <c r="Y1677" t="s">
        <v>639</v>
      </c>
      <c r="Z1677">
        <v>2.9999998999999999E-2</v>
      </c>
      <c r="AA1677">
        <v>7.5000002999999996E-2</v>
      </c>
      <c r="AB1677">
        <v>1</v>
      </c>
      <c r="AC1677">
        <v>1</v>
      </c>
      <c r="AD1677">
        <v>0</v>
      </c>
      <c r="AE1677">
        <v>0</v>
      </c>
      <c r="AF1677">
        <v>3</v>
      </c>
      <c r="AG1677">
        <v>28</v>
      </c>
      <c r="BP1677" s="60">
        <v>39264</v>
      </c>
      <c r="BQ1677">
        <v>4293296</v>
      </c>
      <c r="BR1677">
        <v>4426051</v>
      </c>
      <c r="BS1677">
        <v>0.97000003000000001</v>
      </c>
      <c r="BT1677">
        <v>132755</v>
      </c>
      <c r="BV1677">
        <v>1191130</v>
      </c>
      <c r="BW1677">
        <v>121770</v>
      </c>
      <c r="BX1677">
        <v>1.0117</v>
      </c>
      <c r="BY1677">
        <v>0</v>
      </c>
      <c r="BZ1677">
        <v>0</v>
      </c>
      <c r="CA1677">
        <v>0</v>
      </c>
      <c r="CC1677">
        <v>0.17599999999999999</v>
      </c>
      <c r="CE1677">
        <v>0.125</v>
      </c>
      <c r="CG1677">
        <v>0.115</v>
      </c>
      <c r="CJ1677">
        <v>7.9000003999999999E-2</v>
      </c>
      <c r="CS1677">
        <v>0</v>
      </c>
      <c r="CT1677">
        <v>0</v>
      </c>
      <c r="CU1677">
        <v>0</v>
      </c>
      <c r="CV1677">
        <v>0.62</v>
      </c>
      <c r="CW1677">
        <v>0.38</v>
      </c>
      <c r="CX1677">
        <v>0.23999999</v>
      </c>
      <c r="CY1677">
        <v>0.38</v>
      </c>
      <c r="CZ1677">
        <v>0</v>
      </c>
      <c r="DA1677">
        <v>0</v>
      </c>
      <c r="DB1677">
        <v>0</v>
      </c>
      <c r="DC1677">
        <v>0</v>
      </c>
      <c r="DD1677">
        <v>0</v>
      </c>
      <c r="DE1677">
        <v>0</v>
      </c>
      <c r="DF1677">
        <v>2008</v>
      </c>
      <c r="DG1677">
        <v>9.9500000000000005E-2</v>
      </c>
      <c r="DH1677">
        <v>4.5000001999999997E-2</v>
      </c>
      <c r="DI1677">
        <v>5.4499999E-2</v>
      </c>
      <c r="DJ1677">
        <v>6.6300004999999995E-2</v>
      </c>
      <c r="DK1677">
        <v>0.1113</v>
      </c>
      <c r="DR1677">
        <v>0</v>
      </c>
      <c r="DS1677">
        <v>0</v>
      </c>
      <c r="DT1677">
        <v>0</v>
      </c>
      <c r="DU1677">
        <v>0</v>
      </c>
      <c r="DV1677">
        <v>35873</v>
      </c>
      <c r="DW1677">
        <v>1191129</v>
      </c>
      <c r="DZ1677">
        <v>33.204051999999997</v>
      </c>
      <c r="EA1677">
        <v>3658</v>
      </c>
      <c r="EB1677">
        <v>9762</v>
      </c>
      <c r="EC1677">
        <v>20514</v>
      </c>
      <c r="EF1677">
        <v>10.604464999999999</v>
      </c>
      <c r="EG1677">
        <v>14716</v>
      </c>
      <c r="EN1677">
        <v>2024</v>
      </c>
      <c r="EP1677">
        <v>3774</v>
      </c>
      <c r="ES1677">
        <v>0</v>
      </c>
      <c r="EV1677">
        <v>69807</v>
      </c>
      <c r="EW1677">
        <v>1</v>
      </c>
      <c r="EX1677">
        <v>1</v>
      </c>
      <c r="FB1677">
        <v>1960082</v>
      </c>
      <c r="FI1677">
        <v>4293296</v>
      </c>
      <c r="FP1677">
        <v>52239</v>
      </c>
      <c r="FQ1677">
        <v>121183</v>
      </c>
      <c r="FV1677">
        <v>0</v>
      </c>
      <c r="FW1677">
        <v>173422</v>
      </c>
      <c r="FX1677">
        <v>643551</v>
      </c>
      <c r="FZ1677">
        <v>32885</v>
      </c>
      <c r="GB1677">
        <v>32885</v>
      </c>
      <c r="GL1677">
        <v>-30938</v>
      </c>
      <c r="GP1677">
        <v>5043</v>
      </c>
      <c r="GQ1677">
        <v>823963</v>
      </c>
      <c r="GR1677">
        <v>-217540</v>
      </c>
      <c r="GS1677">
        <v>-217540</v>
      </c>
      <c r="HA1677">
        <v>-9216</v>
      </c>
      <c r="HB1677">
        <v>-4097</v>
      </c>
      <c r="HE1677">
        <v>-230853</v>
      </c>
      <c r="HG1677">
        <v>4293296</v>
      </c>
    </row>
    <row r="1678" spans="1:215" x14ac:dyDescent="0.25">
      <c r="A1678">
        <v>123</v>
      </c>
      <c r="B1678" t="s">
        <v>1313</v>
      </c>
      <c r="C1678">
        <v>2008</v>
      </c>
      <c r="D1678">
        <v>1</v>
      </c>
      <c r="E1678" t="s">
        <v>1314</v>
      </c>
      <c r="F1678">
        <v>1961</v>
      </c>
      <c r="G1678">
        <v>0</v>
      </c>
      <c r="I1678">
        <v>0</v>
      </c>
      <c r="J1678" t="s">
        <v>1315</v>
      </c>
      <c r="K1678" t="s">
        <v>1316</v>
      </c>
      <c r="L1678" t="s">
        <v>1316</v>
      </c>
      <c r="M1678">
        <v>1</v>
      </c>
      <c r="N1678" t="s">
        <v>615</v>
      </c>
      <c r="O1678">
        <v>1</v>
      </c>
      <c r="P1678" t="s">
        <v>616</v>
      </c>
      <c r="Q1678" t="s">
        <v>626</v>
      </c>
      <c r="R1678">
        <v>2</v>
      </c>
      <c r="S1678">
        <v>1</v>
      </c>
      <c r="T1678" s="60">
        <v>39629</v>
      </c>
      <c r="U1678" s="60">
        <v>39630</v>
      </c>
      <c r="V1678" s="60">
        <v>39630</v>
      </c>
      <c r="W1678" t="s">
        <v>201</v>
      </c>
      <c r="X1678" t="s">
        <v>856</v>
      </c>
      <c r="Y1678" t="s">
        <v>639</v>
      </c>
      <c r="Z1678">
        <v>2.9999998999999999E-2</v>
      </c>
      <c r="AA1678">
        <v>7.5000002999999996E-2</v>
      </c>
      <c r="AB1678">
        <v>1</v>
      </c>
      <c r="AC1678">
        <v>1</v>
      </c>
      <c r="AD1678">
        <v>0</v>
      </c>
      <c r="AE1678">
        <v>0</v>
      </c>
      <c r="AF1678">
        <v>3</v>
      </c>
      <c r="AG1678">
        <v>27</v>
      </c>
      <c r="BP1678" s="60">
        <v>39630</v>
      </c>
      <c r="BQ1678">
        <v>3939059</v>
      </c>
      <c r="BR1678">
        <v>4677027</v>
      </c>
      <c r="BS1678">
        <v>0.84199995000000005</v>
      </c>
      <c r="BT1678">
        <v>737968</v>
      </c>
      <c r="BV1678">
        <v>1219388</v>
      </c>
      <c r="BW1678">
        <v>125069</v>
      </c>
      <c r="BX1678">
        <v>1.0207999999999999</v>
      </c>
      <c r="BY1678">
        <v>0</v>
      </c>
      <c r="BZ1678">
        <v>0</v>
      </c>
      <c r="CA1678">
        <v>0</v>
      </c>
      <c r="CC1678">
        <v>-6.4999998000000003E-2</v>
      </c>
      <c r="CE1678">
        <v>6.4000003E-2</v>
      </c>
      <c r="CG1678">
        <v>8.8999993999999999E-2</v>
      </c>
      <c r="CJ1678">
        <v>6.1000000999999998E-2</v>
      </c>
      <c r="CS1678">
        <v>0</v>
      </c>
      <c r="CT1678">
        <v>0</v>
      </c>
      <c r="CU1678">
        <v>0</v>
      </c>
      <c r="CV1678">
        <v>0.47999998999999999</v>
      </c>
      <c r="CW1678">
        <v>0.27000001000000001</v>
      </c>
      <c r="CX1678">
        <v>0.20999999</v>
      </c>
      <c r="CY1678">
        <v>0.41</v>
      </c>
      <c r="CZ1678">
        <v>0</v>
      </c>
      <c r="DA1678">
        <v>0</v>
      </c>
      <c r="DB1678">
        <v>0</v>
      </c>
      <c r="DC1678">
        <v>0</v>
      </c>
      <c r="DD1678">
        <v>0</v>
      </c>
      <c r="DE1678">
        <v>0.11</v>
      </c>
      <c r="DF1678">
        <v>2009</v>
      </c>
      <c r="DG1678">
        <v>9.9900000000000003E-2</v>
      </c>
      <c r="DH1678">
        <v>4.5000001999999997E-2</v>
      </c>
      <c r="DI1678">
        <v>5.4899997999999998E-2</v>
      </c>
      <c r="DJ1678">
        <v>0.1084</v>
      </c>
      <c r="DK1678">
        <v>0.15340000000000001</v>
      </c>
      <c r="DR1678">
        <v>0</v>
      </c>
      <c r="DS1678">
        <v>0</v>
      </c>
      <c r="DT1678">
        <v>0</v>
      </c>
      <c r="DU1678">
        <v>0</v>
      </c>
      <c r="DV1678">
        <v>35491</v>
      </c>
      <c r="DW1678">
        <v>1219388</v>
      </c>
      <c r="DZ1678">
        <v>34.357669999999999</v>
      </c>
      <c r="EA1678">
        <v>3863</v>
      </c>
      <c r="EB1678">
        <v>10697</v>
      </c>
      <c r="EC1678">
        <v>20912</v>
      </c>
      <c r="EF1678">
        <v>11.132699000000001</v>
      </c>
      <c r="EG1678">
        <v>15071</v>
      </c>
      <c r="EN1678">
        <v>2055</v>
      </c>
      <c r="EP1678">
        <v>3786</v>
      </c>
      <c r="ES1678">
        <v>0</v>
      </c>
      <c r="EV1678">
        <v>70963</v>
      </c>
      <c r="EW1678">
        <v>1</v>
      </c>
      <c r="EX1678">
        <v>1</v>
      </c>
      <c r="FB1678">
        <v>2094341</v>
      </c>
      <c r="FI1678">
        <v>3939059</v>
      </c>
      <c r="FP1678">
        <v>53958</v>
      </c>
      <c r="FQ1678">
        <v>125992</v>
      </c>
      <c r="FV1678">
        <v>0</v>
      </c>
      <c r="FW1678">
        <v>179950</v>
      </c>
      <c r="FX1678">
        <v>-375801</v>
      </c>
      <c r="FZ1678">
        <v>116956</v>
      </c>
      <c r="GB1678">
        <v>116956</v>
      </c>
      <c r="GL1678">
        <v>-17944</v>
      </c>
      <c r="GP1678">
        <v>-10955</v>
      </c>
      <c r="GQ1678">
        <v>-107794</v>
      </c>
      <c r="GR1678">
        <v>-232807</v>
      </c>
      <c r="GS1678">
        <v>-232807</v>
      </c>
      <c r="HA1678">
        <v>-9448</v>
      </c>
      <c r="HB1678">
        <v>-4188</v>
      </c>
      <c r="HE1678">
        <v>-246443</v>
      </c>
      <c r="HG1678">
        <v>3939059</v>
      </c>
    </row>
    <row r="1679" spans="1:215" x14ac:dyDescent="0.25">
      <c r="A1679">
        <v>123</v>
      </c>
      <c r="B1679" t="s">
        <v>1313</v>
      </c>
      <c r="C1679">
        <v>2009</v>
      </c>
      <c r="D1679">
        <v>1</v>
      </c>
      <c r="E1679" t="s">
        <v>1314</v>
      </c>
      <c r="F1679">
        <v>1961</v>
      </c>
      <c r="G1679">
        <v>0</v>
      </c>
      <c r="I1679">
        <v>0</v>
      </c>
      <c r="J1679" t="s">
        <v>1315</v>
      </c>
      <c r="K1679" t="s">
        <v>1316</v>
      </c>
      <c r="L1679" t="s">
        <v>1316</v>
      </c>
      <c r="M1679">
        <v>1</v>
      </c>
      <c r="N1679" t="s">
        <v>615</v>
      </c>
      <c r="O1679">
        <v>1</v>
      </c>
      <c r="P1679" t="s">
        <v>616</v>
      </c>
      <c r="Q1679" t="s">
        <v>626</v>
      </c>
      <c r="R1679">
        <v>2</v>
      </c>
      <c r="S1679">
        <v>1</v>
      </c>
      <c r="T1679" s="60">
        <v>39994</v>
      </c>
      <c r="U1679" s="60">
        <v>39995</v>
      </c>
      <c r="V1679" s="60">
        <v>39995</v>
      </c>
      <c r="W1679" t="s">
        <v>201</v>
      </c>
      <c r="X1679" t="s">
        <v>856</v>
      </c>
      <c r="Y1679" t="s">
        <v>639</v>
      </c>
      <c r="Z1679">
        <v>2.9999998999999999E-2</v>
      </c>
      <c r="AA1679">
        <v>7.5000002999999996E-2</v>
      </c>
      <c r="AB1679">
        <v>1</v>
      </c>
      <c r="AC1679">
        <v>1</v>
      </c>
      <c r="AD1679">
        <v>0</v>
      </c>
      <c r="AE1679">
        <v>0</v>
      </c>
      <c r="AF1679">
        <v>3</v>
      </c>
      <c r="AG1679">
        <v>26</v>
      </c>
      <c r="BP1679" s="60">
        <v>39995</v>
      </c>
      <c r="BQ1679">
        <v>3930701</v>
      </c>
      <c r="BR1679">
        <v>4930158</v>
      </c>
      <c r="BS1679">
        <v>0.79699998999999999</v>
      </c>
      <c r="BT1679">
        <v>999457</v>
      </c>
      <c r="BV1679">
        <v>1274485</v>
      </c>
      <c r="BW1679">
        <v>128036</v>
      </c>
      <c r="BX1679">
        <v>0.99980002999999995</v>
      </c>
      <c r="BY1679">
        <v>0</v>
      </c>
      <c r="BZ1679">
        <v>0</v>
      </c>
      <c r="CA1679">
        <v>0</v>
      </c>
      <c r="CC1679">
        <v>-0.156</v>
      </c>
      <c r="CE1679">
        <v>-2.5000000000000001E-2</v>
      </c>
      <c r="CG1679">
        <v>2.4E-2</v>
      </c>
      <c r="CJ1679">
        <v>3.5999997999999998E-2</v>
      </c>
      <c r="CS1679">
        <v>0</v>
      </c>
      <c r="CT1679">
        <v>0</v>
      </c>
      <c r="CU1679">
        <v>0</v>
      </c>
      <c r="CV1679">
        <v>0.51400000000000001</v>
      </c>
      <c r="CW1679">
        <v>0.248</v>
      </c>
      <c r="CX1679">
        <v>0.26600000000000001</v>
      </c>
      <c r="CY1679">
        <v>0.28799998999999998</v>
      </c>
      <c r="CZ1679">
        <v>0</v>
      </c>
      <c r="DA1679">
        <v>0</v>
      </c>
      <c r="DB1679">
        <v>0</v>
      </c>
      <c r="DC1679">
        <v>0</v>
      </c>
      <c r="DD1679">
        <v>0.115</v>
      </c>
      <c r="DE1679">
        <v>8.3000004000000002E-2</v>
      </c>
      <c r="DF1679">
        <v>2010</v>
      </c>
      <c r="DG1679">
        <v>9.9700003999999995E-2</v>
      </c>
      <c r="DH1679">
        <v>4.5000001999999997E-2</v>
      </c>
      <c r="DI1679">
        <v>5.4699998E-2</v>
      </c>
      <c r="DJ1679">
        <v>0.1242</v>
      </c>
      <c r="DK1679">
        <v>0.16919999999999999</v>
      </c>
      <c r="DR1679">
        <v>0</v>
      </c>
      <c r="DS1679">
        <v>0</v>
      </c>
      <c r="DT1679">
        <v>0</v>
      </c>
      <c r="DU1679">
        <v>0</v>
      </c>
      <c r="DV1679">
        <v>35717</v>
      </c>
      <c r="DW1679">
        <v>1274485</v>
      </c>
      <c r="DZ1679">
        <v>35.682868999999997</v>
      </c>
      <c r="EA1679">
        <v>3884</v>
      </c>
      <c r="EB1679">
        <v>11239</v>
      </c>
      <c r="EC1679">
        <v>21499</v>
      </c>
      <c r="EF1679">
        <v>11.571236000000001</v>
      </c>
      <c r="EG1679">
        <v>15494</v>
      </c>
      <c r="EN1679">
        <v>2129</v>
      </c>
      <c r="EP1679">
        <v>3876</v>
      </c>
      <c r="ES1679">
        <v>0</v>
      </c>
      <c r="EV1679">
        <v>72339</v>
      </c>
      <c r="EW1679">
        <v>1</v>
      </c>
      <c r="EX1679">
        <v>1</v>
      </c>
      <c r="FB1679">
        <v>2244157</v>
      </c>
      <c r="FI1679">
        <v>3248270</v>
      </c>
      <c r="FP1679">
        <v>56360</v>
      </c>
      <c r="FQ1679">
        <v>131143</v>
      </c>
      <c r="FV1679">
        <v>0</v>
      </c>
      <c r="FW1679">
        <v>187503</v>
      </c>
      <c r="FX1679">
        <v>-885571</v>
      </c>
      <c r="FZ1679">
        <v>277604</v>
      </c>
      <c r="GB1679">
        <v>277604</v>
      </c>
      <c r="GL1679">
        <v>-11050</v>
      </c>
      <c r="GP1679">
        <v>4174</v>
      </c>
      <c r="GQ1679">
        <v>-427340</v>
      </c>
      <c r="GR1679">
        <v>-248770</v>
      </c>
      <c r="GS1679">
        <v>-248770</v>
      </c>
      <c r="HA1679">
        <v>-10422</v>
      </c>
      <c r="HB1679">
        <v>-4257</v>
      </c>
      <c r="HE1679">
        <v>-263449</v>
      </c>
      <c r="HG1679">
        <v>3248270</v>
      </c>
    </row>
    <row r="1680" spans="1:215" x14ac:dyDescent="0.25">
      <c r="A1680">
        <v>123</v>
      </c>
      <c r="B1680" t="s">
        <v>1313</v>
      </c>
      <c r="C1680">
        <v>2010</v>
      </c>
      <c r="D1680">
        <v>1</v>
      </c>
      <c r="E1680" t="s">
        <v>1314</v>
      </c>
      <c r="F1680">
        <v>1961</v>
      </c>
      <c r="G1680">
        <v>0</v>
      </c>
      <c r="I1680">
        <v>0</v>
      </c>
      <c r="J1680" t="s">
        <v>1315</v>
      </c>
      <c r="K1680" t="s">
        <v>1316</v>
      </c>
      <c r="L1680" t="s">
        <v>1316</v>
      </c>
      <c r="M1680">
        <v>1</v>
      </c>
      <c r="N1680" t="s">
        <v>615</v>
      </c>
      <c r="O1680">
        <v>1</v>
      </c>
      <c r="P1680" t="s">
        <v>616</v>
      </c>
      <c r="Q1680" t="s">
        <v>626</v>
      </c>
      <c r="R1680">
        <v>2</v>
      </c>
      <c r="S1680">
        <v>1</v>
      </c>
      <c r="T1680" s="60">
        <v>40359</v>
      </c>
      <c r="U1680" s="60">
        <v>40360</v>
      </c>
      <c r="V1680" s="60">
        <v>40360</v>
      </c>
      <c r="W1680" t="s">
        <v>201</v>
      </c>
      <c r="X1680" t="s">
        <v>1318</v>
      </c>
      <c r="Y1680" t="s">
        <v>639</v>
      </c>
      <c r="Z1680">
        <v>2.9999998999999999E-2</v>
      </c>
      <c r="AA1680">
        <v>7.5000002999999996E-2</v>
      </c>
      <c r="AB1680">
        <v>1</v>
      </c>
      <c r="AC1680">
        <v>0</v>
      </c>
      <c r="AD1680">
        <v>4</v>
      </c>
      <c r="AE1680">
        <v>0</v>
      </c>
      <c r="AF1680">
        <v>3</v>
      </c>
      <c r="AG1680">
        <v>25</v>
      </c>
      <c r="BP1680" s="60">
        <v>40360</v>
      </c>
      <c r="BQ1680">
        <v>3974609</v>
      </c>
      <c r="BR1680">
        <v>5325830</v>
      </c>
      <c r="BS1680">
        <v>0.74599998999999995</v>
      </c>
      <c r="BT1680">
        <v>1351221</v>
      </c>
      <c r="BV1680">
        <v>1315441</v>
      </c>
      <c r="BW1680">
        <v>158329</v>
      </c>
      <c r="BX1680">
        <v>0.87970000999999998</v>
      </c>
      <c r="BY1680">
        <v>0</v>
      </c>
      <c r="BZ1680">
        <v>0</v>
      </c>
      <c r="CA1680">
        <v>0</v>
      </c>
      <c r="CC1680">
        <v>0.16</v>
      </c>
      <c r="CE1680">
        <v>-2.9000001000000001E-2</v>
      </c>
      <c r="CG1680">
        <v>3.3000000000000002E-2</v>
      </c>
      <c r="CJ1680">
        <v>4.3000001000000003E-2</v>
      </c>
      <c r="CS1680">
        <v>0</v>
      </c>
      <c r="CT1680">
        <v>0</v>
      </c>
      <c r="CU1680">
        <v>0</v>
      </c>
      <c r="CV1680">
        <v>0.58693713000000003</v>
      </c>
      <c r="CW1680">
        <v>0.33629938999999998</v>
      </c>
      <c r="CX1680">
        <v>0.25063774</v>
      </c>
      <c r="CY1680">
        <v>0.24709849</v>
      </c>
      <c r="CZ1680">
        <v>0</v>
      </c>
      <c r="DA1680">
        <v>0</v>
      </c>
      <c r="DB1680">
        <v>5.9185550000000003E-2</v>
      </c>
      <c r="DC1680">
        <v>0</v>
      </c>
      <c r="DD1680">
        <v>0.10259103999999999</v>
      </c>
      <c r="DE1680">
        <v>4.1878100000000001E-3</v>
      </c>
      <c r="DF1680">
        <v>2011</v>
      </c>
      <c r="DG1680">
        <v>0.1004</v>
      </c>
      <c r="DH1680">
        <v>4.5000001999999997E-2</v>
      </c>
      <c r="DI1680">
        <v>5.5399998999999998E-2</v>
      </c>
      <c r="DJ1680">
        <v>0.1464</v>
      </c>
      <c r="DK1680">
        <v>0.19139998999999999</v>
      </c>
      <c r="DR1680">
        <v>0</v>
      </c>
      <c r="DS1680">
        <v>0</v>
      </c>
      <c r="DT1680">
        <v>0</v>
      </c>
      <c r="DU1680">
        <v>0</v>
      </c>
      <c r="DV1680">
        <v>35977</v>
      </c>
      <c r="DW1680">
        <v>1315441</v>
      </c>
      <c r="DZ1680">
        <v>36.563389000000001</v>
      </c>
      <c r="EA1680">
        <v>3883</v>
      </c>
      <c r="EB1680">
        <v>11481</v>
      </c>
      <c r="EC1680">
        <v>22040</v>
      </c>
      <c r="EF1680">
        <v>12.035526000000001</v>
      </c>
      <c r="EG1680">
        <v>16004</v>
      </c>
      <c r="EN1680">
        <v>2170</v>
      </c>
      <c r="EP1680">
        <v>3866</v>
      </c>
      <c r="ES1680">
        <v>0</v>
      </c>
      <c r="EV1680">
        <v>73381</v>
      </c>
      <c r="EW1680">
        <v>1</v>
      </c>
      <c r="EX1680">
        <v>1</v>
      </c>
      <c r="FB1680">
        <v>2448404</v>
      </c>
      <c r="FI1680">
        <v>3686588</v>
      </c>
      <c r="FP1680">
        <v>56974</v>
      </c>
      <c r="FQ1680">
        <v>319284</v>
      </c>
      <c r="FV1680">
        <v>0</v>
      </c>
      <c r="FW1680">
        <v>376258</v>
      </c>
      <c r="FX1680">
        <v>501293</v>
      </c>
      <c r="FZ1680">
        <v>28293</v>
      </c>
      <c r="GB1680">
        <v>28293</v>
      </c>
      <c r="GL1680">
        <v>-10724</v>
      </c>
      <c r="GP1680">
        <v>1316</v>
      </c>
      <c r="GQ1680">
        <v>896436</v>
      </c>
      <c r="GR1680">
        <v>-265263</v>
      </c>
      <c r="GS1680">
        <v>-265263</v>
      </c>
      <c r="HA1680">
        <v>-8515</v>
      </c>
      <c r="HB1680">
        <v>-4340</v>
      </c>
      <c r="HE1680">
        <v>-278118</v>
      </c>
      <c r="HG1680">
        <v>3866588</v>
      </c>
    </row>
    <row r="1681" spans="1:215" x14ac:dyDescent="0.25">
      <c r="A1681">
        <v>123</v>
      </c>
      <c r="B1681" t="s">
        <v>1313</v>
      </c>
      <c r="C1681">
        <v>2011</v>
      </c>
      <c r="D1681">
        <v>1</v>
      </c>
      <c r="E1681" t="s">
        <v>1314</v>
      </c>
      <c r="F1681">
        <v>1961</v>
      </c>
      <c r="G1681">
        <v>0</v>
      </c>
      <c r="I1681">
        <v>0</v>
      </c>
      <c r="J1681" t="s">
        <v>1315</v>
      </c>
      <c r="K1681" t="s">
        <v>1316</v>
      </c>
      <c r="L1681" t="s">
        <v>1316</v>
      </c>
      <c r="M1681">
        <v>1</v>
      </c>
      <c r="N1681" t="s">
        <v>615</v>
      </c>
      <c r="O1681">
        <v>1</v>
      </c>
      <c r="P1681" t="s">
        <v>616</v>
      </c>
      <c r="Q1681" t="s">
        <v>626</v>
      </c>
      <c r="R1681">
        <v>2</v>
      </c>
      <c r="S1681">
        <v>1</v>
      </c>
      <c r="T1681" s="60">
        <v>40724</v>
      </c>
      <c r="U1681" s="60">
        <v>40725</v>
      </c>
      <c r="V1681" s="60">
        <v>40725</v>
      </c>
      <c r="W1681" t="s">
        <v>201</v>
      </c>
      <c r="X1681" t="s">
        <v>1318</v>
      </c>
      <c r="Y1681" t="s">
        <v>639</v>
      </c>
      <c r="Z1681">
        <v>2.9999998999999999E-2</v>
      </c>
      <c r="AA1681">
        <v>7.5000002999999996E-2</v>
      </c>
      <c r="AB1681">
        <v>1</v>
      </c>
      <c r="AC1681">
        <v>0</v>
      </c>
      <c r="AD1681">
        <v>4</v>
      </c>
      <c r="AE1681">
        <v>0</v>
      </c>
      <c r="AF1681">
        <v>3</v>
      </c>
      <c r="AG1681">
        <v>24</v>
      </c>
      <c r="BP1681" s="60">
        <v>40725</v>
      </c>
      <c r="BQ1681">
        <v>4322668</v>
      </c>
      <c r="BR1681">
        <v>5515252</v>
      </c>
      <c r="BS1681">
        <v>0.78400004000000001</v>
      </c>
      <c r="BT1681">
        <v>1192584</v>
      </c>
      <c r="BV1681">
        <v>1327717</v>
      </c>
      <c r="BW1681">
        <v>192577</v>
      </c>
      <c r="BX1681">
        <v>0.83339995</v>
      </c>
      <c r="BY1681">
        <v>0</v>
      </c>
      <c r="BZ1681">
        <v>0</v>
      </c>
      <c r="CA1681">
        <v>0</v>
      </c>
      <c r="CC1681">
        <v>0.20699999999999999</v>
      </c>
      <c r="CE1681">
        <v>5.6999995999999997E-2</v>
      </c>
      <c r="CG1681">
        <v>5.4000000999999999E-2</v>
      </c>
      <c r="CJ1681">
        <v>6.3000001E-2</v>
      </c>
      <c r="CS1681">
        <v>0</v>
      </c>
      <c r="CT1681">
        <v>0</v>
      </c>
      <c r="CU1681">
        <v>0</v>
      </c>
      <c r="CV1681">
        <v>0.60393965000000005</v>
      </c>
      <c r="CW1681">
        <v>0.35311976</v>
      </c>
      <c r="CX1681">
        <v>0.25081986000000001</v>
      </c>
      <c r="CY1681">
        <v>0.22712416999999999</v>
      </c>
      <c r="CZ1681">
        <v>0</v>
      </c>
      <c r="DA1681">
        <v>0</v>
      </c>
      <c r="DB1681">
        <v>2.4758059999999998E-2</v>
      </c>
      <c r="DC1681">
        <v>0</v>
      </c>
      <c r="DD1681">
        <v>8.8666393999999996E-2</v>
      </c>
      <c r="DE1681">
        <v>5.5511728000000003E-2</v>
      </c>
      <c r="DF1681">
        <v>2012</v>
      </c>
      <c r="DG1681">
        <v>0.10059999999999999</v>
      </c>
      <c r="DH1681">
        <v>4.5000001999999997E-2</v>
      </c>
      <c r="DI1681">
        <v>5.5599998999999997E-2</v>
      </c>
      <c r="DJ1681">
        <v>0.13669999999999999</v>
      </c>
      <c r="DK1681">
        <v>0.18170001</v>
      </c>
      <c r="DR1681">
        <v>0</v>
      </c>
      <c r="DS1681">
        <v>0</v>
      </c>
      <c r="DT1681">
        <v>0</v>
      </c>
      <c r="DU1681">
        <v>0</v>
      </c>
      <c r="DV1681">
        <v>36254</v>
      </c>
      <c r="DW1681">
        <v>1327717</v>
      </c>
      <c r="DZ1681">
        <v>36.622635000000002</v>
      </c>
      <c r="EA1681">
        <v>3859</v>
      </c>
      <c r="EB1681">
        <v>12172</v>
      </c>
      <c r="EC1681">
        <v>22793</v>
      </c>
      <c r="EF1681">
        <v>12.485720000000001</v>
      </c>
      <c r="EG1681">
        <v>16672</v>
      </c>
      <c r="EN1681">
        <v>2207</v>
      </c>
      <c r="EP1681">
        <v>3914</v>
      </c>
      <c r="ES1681">
        <v>0</v>
      </c>
      <c r="EV1681">
        <v>75078</v>
      </c>
      <c r="EW1681">
        <v>1</v>
      </c>
      <c r="EX1681">
        <v>1</v>
      </c>
      <c r="FB1681">
        <v>2639673</v>
      </c>
      <c r="FI1681">
        <v>4544625</v>
      </c>
      <c r="FP1681">
        <v>57714</v>
      </c>
      <c r="FQ1681">
        <v>160493</v>
      </c>
      <c r="FV1681">
        <v>0</v>
      </c>
      <c r="FW1681">
        <v>218207</v>
      </c>
      <c r="FX1681">
        <v>733945</v>
      </c>
      <c r="FZ1681">
        <v>35258</v>
      </c>
      <c r="GB1681">
        <v>35258</v>
      </c>
      <c r="GL1681">
        <v>-11901</v>
      </c>
      <c r="GP1681">
        <v>1398</v>
      </c>
      <c r="GQ1681">
        <v>976907</v>
      </c>
      <c r="GR1681">
        <v>-284587</v>
      </c>
      <c r="GS1681">
        <v>-284587</v>
      </c>
      <c r="HA1681">
        <v>-9880</v>
      </c>
      <c r="HB1681">
        <v>-4403</v>
      </c>
      <c r="HE1681">
        <v>-298870</v>
      </c>
      <c r="HG1681">
        <v>4544625</v>
      </c>
    </row>
    <row r="1682" spans="1:215" x14ac:dyDescent="0.25">
      <c r="A1682">
        <v>123</v>
      </c>
      <c r="B1682" t="s">
        <v>1313</v>
      </c>
      <c r="C1682">
        <v>2012</v>
      </c>
      <c r="D1682">
        <v>1</v>
      </c>
      <c r="E1682" t="s">
        <v>1314</v>
      </c>
      <c r="F1682">
        <v>1961</v>
      </c>
      <c r="G1682">
        <v>0</v>
      </c>
      <c r="I1682">
        <v>0</v>
      </c>
      <c r="J1682" t="s">
        <v>1315</v>
      </c>
      <c r="K1682" t="s">
        <v>1316</v>
      </c>
      <c r="L1682" t="s">
        <v>1316</v>
      </c>
      <c r="M1682">
        <v>1</v>
      </c>
      <c r="N1682" t="s">
        <v>615</v>
      </c>
      <c r="O1682">
        <v>1</v>
      </c>
      <c r="P1682" t="s">
        <v>616</v>
      </c>
      <c r="Q1682" t="s">
        <v>626</v>
      </c>
      <c r="R1682">
        <v>2</v>
      </c>
      <c r="S1682">
        <v>1</v>
      </c>
      <c r="T1682" s="60">
        <v>41090</v>
      </c>
      <c r="U1682" s="60">
        <v>41091</v>
      </c>
      <c r="V1682" s="60">
        <v>41091</v>
      </c>
      <c r="W1682" t="s">
        <v>201</v>
      </c>
      <c r="X1682" t="s">
        <v>1318</v>
      </c>
      <c r="Y1682" t="s">
        <v>639</v>
      </c>
      <c r="Z1682">
        <v>2.9999998999999999E-2</v>
      </c>
      <c r="AA1682">
        <v>7.5000002999999996E-2</v>
      </c>
      <c r="AB1682">
        <v>1</v>
      </c>
      <c r="AC1682">
        <v>0</v>
      </c>
      <c r="AD1682">
        <v>4</v>
      </c>
      <c r="AE1682">
        <v>0</v>
      </c>
      <c r="AF1682">
        <v>3</v>
      </c>
      <c r="AG1682">
        <v>23</v>
      </c>
      <c r="BP1682" s="60">
        <v>41091</v>
      </c>
      <c r="BQ1682">
        <v>4452395</v>
      </c>
      <c r="BR1682">
        <v>5735775</v>
      </c>
      <c r="BS1682">
        <v>0.77599996000000004</v>
      </c>
      <c r="BT1682">
        <v>1283380</v>
      </c>
      <c r="BV1682">
        <v>1382647</v>
      </c>
      <c r="BW1682">
        <v>181481</v>
      </c>
      <c r="BX1682">
        <v>1.0525</v>
      </c>
      <c r="BY1682">
        <v>0</v>
      </c>
      <c r="BZ1682">
        <v>0</v>
      </c>
      <c r="CA1682">
        <v>0</v>
      </c>
      <c r="CC1682">
        <v>1.0999999999999999E-2</v>
      </c>
      <c r="CE1682">
        <v>0.123</v>
      </c>
      <c r="CG1682">
        <v>2.1999999999999999E-2</v>
      </c>
      <c r="CJ1682">
        <v>6.8000004000000003E-2</v>
      </c>
      <c r="CR1682">
        <v>1</v>
      </c>
      <c r="CS1682">
        <v>0</v>
      </c>
      <c r="CT1682">
        <v>0</v>
      </c>
      <c r="CU1682">
        <v>0</v>
      </c>
      <c r="CV1682">
        <v>0.59435837999999996</v>
      </c>
      <c r="CW1682">
        <v>0.34492072000000001</v>
      </c>
      <c r="CX1682">
        <v>0.24943762999999999</v>
      </c>
      <c r="CY1682">
        <v>0.20850699</v>
      </c>
      <c r="CZ1682">
        <v>0</v>
      </c>
      <c r="DA1682">
        <v>0</v>
      </c>
      <c r="DB1682">
        <v>6.2841699000000001E-2</v>
      </c>
      <c r="DC1682">
        <v>0</v>
      </c>
      <c r="DD1682">
        <v>0.10199941999999999</v>
      </c>
      <c r="DE1682">
        <v>3.2293520999999999E-2</v>
      </c>
      <c r="DF1682">
        <v>2013</v>
      </c>
      <c r="DG1682">
        <v>0.10059999999999999</v>
      </c>
      <c r="DH1682">
        <v>4.5000001999999997E-2</v>
      </c>
      <c r="DI1682">
        <v>5.5599998999999997E-2</v>
      </c>
      <c r="DJ1682">
        <v>0.14050001000000001</v>
      </c>
      <c r="DK1682">
        <v>0.1855</v>
      </c>
      <c r="DR1682">
        <v>0</v>
      </c>
      <c r="DS1682">
        <v>0</v>
      </c>
      <c r="DT1682">
        <v>0</v>
      </c>
      <c r="DU1682">
        <v>0</v>
      </c>
      <c r="DV1682">
        <v>36573</v>
      </c>
      <c r="DW1682">
        <v>1382647</v>
      </c>
      <c r="DZ1682">
        <v>37.805129999999998</v>
      </c>
      <c r="EA1682">
        <v>3847</v>
      </c>
      <c r="EB1682">
        <v>12671</v>
      </c>
      <c r="EC1682">
        <v>23460</v>
      </c>
      <c r="EF1682">
        <v>12.969438</v>
      </c>
      <c r="EG1682">
        <v>17248</v>
      </c>
      <c r="EN1682">
        <v>2252</v>
      </c>
      <c r="EP1682">
        <v>3960</v>
      </c>
      <c r="ES1682">
        <v>0</v>
      </c>
      <c r="EV1682">
        <v>76551</v>
      </c>
      <c r="EW1682">
        <v>1</v>
      </c>
      <c r="EX1682">
        <v>1</v>
      </c>
      <c r="EY1682">
        <v>11342</v>
      </c>
      <c r="EZ1682">
        <v>3792411</v>
      </c>
      <c r="FA1682">
        <v>141098</v>
      </c>
      <c r="FB1682">
        <v>2796728</v>
      </c>
      <c r="FI1682">
        <v>4523032</v>
      </c>
      <c r="FP1682">
        <v>59200</v>
      </c>
      <c r="FQ1682">
        <v>191012</v>
      </c>
      <c r="FV1682">
        <v>0</v>
      </c>
      <c r="FW1682">
        <v>250212</v>
      </c>
      <c r="FX1682">
        <v>24265</v>
      </c>
      <c r="FZ1682">
        <v>34686</v>
      </c>
      <c r="GB1682">
        <v>34686</v>
      </c>
      <c r="GL1682">
        <v>-12829</v>
      </c>
      <c r="GP1682">
        <v>1955</v>
      </c>
      <c r="GQ1682">
        <v>298289</v>
      </c>
      <c r="GR1682">
        <v>-304263</v>
      </c>
      <c r="GS1682">
        <v>-304263</v>
      </c>
      <c r="HA1682">
        <v>-10844</v>
      </c>
      <c r="HB1682">
        <v>-4505</v>
      </c>
      <c r="HE1682">
        <v>-319612</v>
      </c>
      <c r="HG1682">
        <v>4523302</v>
      </c>
    </row>
    <row r="1683" spans="1:215" x14ac:dyDescent="0.25">
      <c r="A1683">
        <v>123</v>
      </c>
      <c r="B1683" t="s">
        <v>1313</v>
      </c>
      <c r="C1683">
        <v>2013</v>
      </c>
      <c r="D1683">
        <v>1</v>
      </c>
      <c r="E1683" t="s">
        <v>1314</v>
      </c>
      <c r="F1683">
        <v>1961</v>
      </c>
      <c r="G1683">
        <v>0</v>
      </c>
      <c r="I1683">
        <v>0</v>
      </c>
      <c r="J1683" t="s">
        <v>1315</v>
      </c>
      <c r="K1683" t="s">
        <v>1316</v>
      </c>
      <c r="L1683" t="s">
        <v>1316</v>
      </c>
      <c r="M1683">
        <v>1</v>
      </c>
      <c r="N1683" t="s">
        <v>615</v>
      </c>
      <c r="O1683">
        <v>1</v>
      </c>
      <c r="P1683" t="s">
        <v>616</v>
      </c>
      <c r="Q1683" t="s">
        <v>626</v>
      </c>
      <c r="R1683">
        <v>2</v>
      </c>
      <c r="S1683">
        <v>1</v>
      </c>
      <c r="T1683" s="60">
        <v>41455</v>
      </c>
      <c r="U1683" s="60">
        <v>41456</v>
      </c>
      <c r="V1683" s="60">
        <v>41456</v>
      </c>
      <c r="W1683" t="s">
        <v>201</v>
      </c>
      <c r="X1683" t="s">
        <v>1318</v>
      </c>
      <c r="Y1683" t="s">
        <v>639</v>
      </c>
      <c r="Z1683">
        <v>2.9999998999999999E-2</v>
      </c>
      <c r="AA1683">
        <v>7.5000002999999996E-2</v>
      </c>
      <c r="AB1683">
        <v>1</v>
      </c>
      <c r="AC1683">
        <v>0</v>
      </c>
      <c r="AD1683">
        <v>4</v>
      </c>
      <c r="AE1683">
        <v>0</v>
      </c>
      <c r="AF1683">
        <v>3</v>
      </c>
      <c r="AG1683">
        <v>22</v>
      </c>
      <c r="AI1683" t="s">
        <v>1319</v>
      </c>
      <c r="AO1683">
        <v>4999633</v>
      </c>
      <c r="AP1683">
        <v>4709530</v>
      </c>
      <c r="AQ1683">
        <v>-89041</v>
      </c>
      <c r="AR1683">
        <v>0</v>
      </c>
      <c r="AS1683">
        <v>0</v>
      </c>
      <c r="AT1683">
        <v>0</v>
      </c>
      <c r="AU1683">
        <v>1</v>
      </c>
      <c r="AV1683">
        <v>2</v>
      </c>
      <c r="AW1683">
        <v>229999</v>
      </c>
      <c r="AX1683">
        <v>0</v>
      </c>
      <c r="AY1683">
        <v>0.75</v>
      </c>
      <c r="AZ1683">
        <v>5</v>
      </c>
      <c r="BA1683">
        <v>1</v>
      </c>
      <c r="BB1683">
        <v>1</v>
      </c>
      <c r="BC1683">
        <v>1</v>
      </c>
      <c r="BE1683">
        <v>0</v>
      </c>
      <c r="BP1683" s="60">
        <v>41456</v>
      </c>
      <c r="BQ1683">
        <v>4709530</v>
      </c>
      <c r="BR1683">
        <v>5911263</v>
      </c>
      <c r="BS1683">
        <v>0.79699998999999999</v>
      </c>
      <c r="BT1683">
        <v>120733</v>
      </c>
      <c r="BV1683">
        <v>1389850</v>
      </c>
      <c r="BW1683">
        <v>194259</v>
      </c>
      <c r="BX1683">
        <v>0.96559994999999998</v>
      </c>
      <c r="BY1683">
        <v>0</v>
      </c>
      <c r="BZ1683">
        <v>0</v>
      </c>
      <c r="CA1683">
        <v>0</v>
      </c>
      <c r="CC1683">
        <v>0.13100000000000001</v>
      </c>
      <c r="CE1683">
        <v>0.11300001</v>
      </c>
      <c r="CG1683">
        <v>6.1999999E-2</v>
      </c>
      <c r="CJ1683">
        <v>7.5999997999999999E-2</v>
      </c>
      <c r="CR1683">
        <v>1</v>
      </c>
      <c r="CS1683">
        <v>0</v>
      </c>
      <c r="CT1683">
        <v>0</v>
      </c>
      <c r="CU1683">
        <v>0</v>
      </c>
      <c r="CV1683">
        <v>0.51099998000000002</v>
      </c>
      <c r="CW1683">
        <v>0.25400001</v>
      </c>
      <c r="CX1683">
        <v>0.25700000000000001</v>
      </c>
      <c r="CY1683">
        <v>0.20799999</v>
      </c>
      <c r="CZ1683">
        <v>0</v>
      </c>
      <c r="DA1683">
        <v>0</v>
      </c>
      <c r="DB1683">
        <v>8.1999995000000006E-2</v>
      </c>
      <c r="DC1683">
        <v>0</v>
      </c>
      <c r="DD1683">
        <v>0.19900000000000001</v>
      </c>
      <c r="DE1683">
        <v>0</v>
      </c>
      <c r="DF1683">
        <v>2014</v>
      </c>
      <c r="DG1683">
        <v>0.10059999999999999</v>
      </c>
      <c r="DH1683">
        <v>4.5000001999999997E-2</v>
      </c>
      <c r="DI1683">
        <v>5.5599998999999997E-2</v>
      </c>
      <c r="DJ1683">
        <v>0.13619999999999999</v>
      </c>
      <c r="DK1683">
        <v>0.18120000999999999</v>
      </c>
      <c r="DR1683">
        <v>0</v>
      </c>
      <c r="DS1683">
        <v>0</v>
      </c>
      <c r="DT1683">
        <v>0</v>
      </c>
      <c r="DU1683">
        <v>0</v>
      </c>
      <c r="DV1683">
        <v>36637</v>
      </c>
      <c r="DW1683">
        <v>1389850</v>
      </c>
      <c r="DZ1683">
        <v>37.935692000000003</v>
      </c>
      <c r="EA1683">
        <v>3909</v>
      </c>
      <c r="EB1683">
        <v>13500</v>
      </c>
      <c r="EC1683">
        <v>24205</v>
      </c>
      <c r="EF1683">
        <v>13.333237</v>
      </c>
      <c r="EG1683">
        <v>24205</v>
      </c>
      <c r="ES1683">
        <v>0</v>
      </c>
      <c r="EV1683">
        <v>78251</v>
      </c>
      <c r="EW1683">
        <v>1</v>
      </c>
      <c r="EX1683">
        <v>1</v>
      </c>
      <c r="FB1683">
        <v>2979359</v>
      </c>
      <c r="FI1683">
        <v>4999633</v>
      </c>
      <c r="FP1683">
        <v>60293</v>
      </c>
      <c r="FQ1683">
        <v>187583</v>
      </c>
      <c r="FW1683">
        <v>247876</v>
      </c>
      <c r="FX1683">
        <v>541330</v>
      </c>
      <c r="FZ1683">
        <v>24025</v>
      </c>
      <c r="GB1683">
        <v>24025</v>
      </c>
      <c r="GP1683">
        <v>949</v>
      </c>
      <c r="GQ1683">
        <v>814180</v>
      </c>
      <c r="GR1683">
        <v>-322731</v>
      </c>
      <c r="GS1683">
        <v>-322731</v>
      </c>
      <c r="HA1683">
        <v>-10413</v>
      </c>
      <c r="HB1683">
        <v>-4593</v>
      </c>
      <c r="HD1683">
        <v>-112</v>
      </c>
      <c r="HE1683">
        <v>-337849</v>
      </c>
      <c r="HG1683">
        <v>4999633</v>
      </c>
    </row>
    <row r="1684" spans="1:215" x14ac:dyDescent="0.25">
      <c r="A1684">
        <v>123</v>
      </c>
      <c r="B1684" t="s">
        <v>1313</v>
      </c>
      <c r="C1684">
        <v>2014</v>
      </c>
      <c r="D1684">
        <v>1</v>
      </c>
      <c r="E1684" t="s">
        <v>1314</v>
      </c>
      <c r="F1684">
        <v>1961</v>
      </c>
      <c r="G1684">
        <v>0</v>
      </c>
      <c r="I1684">
        <v>0</v>
      </c>
      <c r="J1684" t="s">
        <v>1315</v>
      </c>
      <c r="K1684" t="s">
        <v>1316</v>
      </c>
      <c r="L1684" t="s">
        <v>1316</v>
      </c>
      <c r="M1684">
        <v>1</v>
      </c>
      <c r="N1684" t="s">
        <v>615</v>
      </c>
      <c r="O1684">
        <v>1</v>
      </c>
      <c r="P1684" t="s">
        <v>616</v>
      </c>
      <c r="Q1684" t="s">
        <v>626</v>
      </c>
      <c r="R1684">
        <v>2</v>
      </c>
      <c r="S1684">
        <v>1</v>
      </c>
      <c r="T1684" s="60">
        <v>41820</v>
      </c>
      <c r="U1684" s="60">
        <v>41821</v>
      </c>
      <c r="BY1684">
        <v>0</v>
      </c>
      <c r="BZ1684">
        <v>0</v>
      </c>
      <c r="CA1684">
        <v>0</v>
      </c>
      <c r="CC1684">
        <v>0.17282728999999999</v>
      </c>
      <c r="CG1684">
        <v>0.13428612000000001</v>
      </c>
      <c r="CJ1684">
        <v>7.7639788000000001E-2</v>
      </c>
      <c r="CS1684">
        <v>1</v>
      </c>
      <c r="CT1684">
        <v>1</v>
      </c>
      <c r="CU1684">
        <v>1</v>
      </c>
      <c r="CV1684">
        <v>0.55299997000000001</v>
      </c>
      <c r="CW1684">
        <v>0.27300000000000002</v>
      </c>
      <c r="CX1684">
        <v>0.28000000000000003</v>
      </c>
      <c r="CY1684">
        <v>0.154</v>
      </c>
      <c r="CZ1684">
        <v>0</v>
      </c>
      <c r="DA1684">
        <v>0</v>
      </c>
      <c r="DB1684">
        <v>9.1999999999999998E-2</v>
      </c>
      <c r="DC1684">
        <v>0</v>
      </c>
      <c r="DD1684">
        <v>0.20100001000000001</v>
      </c>
      <c r="DE1684">
        <v>0</v>
      </c>
      <c r="DR1684">
        <v>0</v>
      </c>
      <c r="DS1684">
        <v>0</v>
      </c>
      <c r="DT1684">
        <v>0</v>
      </c>
      <c r="DU1684">
        <v>0</v>
      </c>
      <c r="EW1684">
        <v>0</v>
      </c>
      <c r="EX1684">
        <v>0</v>
      </c>
      <c r="FP1684">
        <v>60899</v>
      </c>
      <c r="FQ1684">
        <v>194728</v>
      </c>
      <c r="FW1684">
        <v>255627</v>
      </c>
      <c r="FX1684">
        <v>841174</v>
      </c>
      <c r="FZ1684">
        <v>22849</v>
      </c>
      <c r="GB1684">
        <v>22849</v>
      </c>
      <c r="GP1684">
        <v>50</v>
      </c>
      <c r="GQ1684">
        <v>1119700</v>
      </c>
      <c r="GR1684">
        <v>-342683</v>
      </c>
      <c r="GS1684">
        <v>-342683</v>
      </c>
      <c r="HA1684">
        <v>-10929</v>
      </c>
      <c r="HB1684">
        <v>-4695</v>
      </c>
      <c r="HD1684">
        <v>83</v>
      </c>
      <c r="HE1684">
        <v>-358224</v>
      </c>
      <c r="HG1684">
        <v>5761109</v>
      </c>
    </row>
    <row r="1685" spans="1:215" x14ac:dyDescent="0.25">
      <c r="A1685">
        <v>124</v>
      </c>
      <c r="B1685" t="s">
        <v>1320</v>
      </c>
      <c r="C1685">
        <v>2001</v>
      </c>
      <c r="D1685">
        <v>1</v>
      </c>
      <c r="E1685" t="s">
        <v>1321</v>
      </c>
      <c r="F1685">
        <v>1941</v>
      </c>
      <c r="G1685">
        <v>1</v>
      </c>
      <c r="H1685">
        <v>1991</v>
      </c>
      <c r="I1685">
        <v>0</v>
      </c>
      <c r="J1685" t="s">
        <v>1315</v>
      </c>
      <c r="K1685" t="s">
        <v>1316</v>
      </c>
      <c r="L1685" t="s">
        <v>1316</v>
      </c>
      <c r="M1685">
        <v>2</v>
      </c>
      <c r="N1685" t="s">
        <v>625</v>
      </c>
      <c r="O1685">
        <v>1</v>
      </c>
      <c r="P1685" t="s">
        <v>616</v>
      </c>
      <c r="Q1685" t="s">
        <v>626</v>
      </c>
      <c r="R1685">
        <v>2</v>
      </c>
      <c r="S1685">
        <v>1</v>
      </c>
      <c r="T1685" s="60">
        <v>37072</v>
      </c>
      <c r="U1685" s="60">
        <v>37073</v>
      </c>
      <c r="V1685" s="60">
        <v>37073</v>
      </c>
      <c r="W1685" t="s">
        <v>201</v>
      </c>
      <c r="X1685" t="s">
        <v>856</v>
      </c>
      <c r="Y1685" t="s">
        <v>627</v>
      </c>
      <c r="Z1685">
        <v>3.5000000000000003E-2</v>
      </c>
      <c r="AA1685">
        <v>7.9999998000000003E-2</v>
      </c>
      <c r="AB1685">
        <v>1</v>
      </c>
      <c r="AC1685">
        <v>1</v>
      </c>
      <c r="AD1685">
        <v>0</v>
      </c>
      <c r="AE1685">
        <v>1</v>
      </c>
      <c r="AF1685">
        <v>3</v>
      </c>
      <c r="AG1685">
        <v>34</v>
      </c>
      <c r="BP1685" s="60">
        <v>37073</v>
      </c>
      <c r="BQ1685">
        <v>1090663</v>
      </c>
      <c r="BR1685">
        <v>5188826</v>
      </c>
      <c r="BS1685">
        <v>0.20999999</v>
      </c>
      <c r="BT1685">
        <v>4098163</v>
      </c>
      <c r="BV1685">
        <v>867018</v>
      </c>
      <c r="BW1685">
        <v>229926</v>
      </c>
      <c r="BX1685">
        <v>1.0668</v>
      </c>
      <c r="BY1685">
        <v>0</v>
      </c>
      <c r="BZ1685">
        <v>0</v>
      </c>
      <c r="CA1685">
        <v>0</v>
      </c>
      <c r="CC1685">
        <v>-3.0000000000000001E-3</v>
      </c>
      <c r="CE1685">
        <v>4.8000000000000001E-2</v>
      </c>
      <c r="CG1685">
        <v>6.6000000000000003E-2</v>
      </c>
      <c r="CS1685">
        <v>0</v>
      </c>
      <c r="CT1685">
        <v>0</v>
      </c>
      <c r="CU1685">
        <v>0</v>
      </c>
      <c r="CV1685">
        <v>0.57999997999999997</v>
      </c>
      <c r="CW1685">
        <v>0.44</v>
      </c>
      <c r="CX1685">
        <v>0.14000000000000001</v>
      </c>
      <c r="CY1685">
        <v>0.41999998999999999</v>
      </c>
      <c r="CZ1685">
        <v>0</v>
      </c>
      <c r="DA1685">
        <v>0</v>
      </c>
      <c r="DB1685">
        <v>0</v>
      </c>
      <c r="DC1685">
        <v>0</v>
      </c>
      <c r="DD1685">
        <v>0</v>
      </c>
      <c r="DE1685">
        <v>0</v>
      </c>
      <c r="DF1685">
        <v>2003</v>
      </c>
      <c r="DG1685">
        <v>7.6399996999999997E-2</v>
      </c>
      <c r="DH1685">
        <v>5.9999998999999998E-2</v>
      </c>
      <c r="DI1685">
        <v>1.6400000000000001E-2</v>
      </c>
      <c r="DJ1685">
        <v>0.19860000999999999</v>
      </c>
      <c r="DK1685">
        <v>0.2586</v>
      </c>
      <c r="DR1685">
        <v>0</v>
      </c>
      <c r="DS1685">
        <v>0</v>
      </c>
      <c r="DT1685">
        <v>0</v>
      </c>
      <c r="DU1685">
        <v>0</v>
      </c>
      <c r="DV1685">
        <v>24104</v>
      </c>
      <c r="DW1685">
        <v>861018</v>
      </c>
      <c r="DZ1685">
        <v>35.720959000000001</v>
      </c>
      <c r="EA1685">
        <v>3289</v>
      </c>
      <c r="EB1685">
        <v>329</v>
      </c>
      <c r="EC1685">
        <v>24577</v>
      </c>
      <c r="EF1685">
        <v>10.992000000000001</v>
      </c>
      <c r="EG1685">
        <v>24577</v>
      </c>
      <c r="ES1685">
        <v>0</v>
      </c>
      <c r="EV1685">
        <v>52299</v>
      </c>
      <c r="EW1685">
        <v>1</v>
      </c>
      <c r="EX1685">
        <v>0</v>
      </c>
      <c r="FP1685">
        <v>54442</v>
      </c>
      <c r="FQ1685">
        <v>232647</v>
      </c>
      <c r="FW1685">
        <v>287089</v>
      </c>
      <c r="FX1685">
        <v>455</v>
      </c>
      <c r="FZ1685">
        <v>2751</v>
      </c>
      <c r="GB1685">
        <v>2751</v>
      </c>
      <c r="GL1685">
        <v>-2035</v>
      </c>
      <c r="GP1685">
        <v>15236</v>
      </c>
      <c r="GQ1685">
        <v>303496</v>
      </c>
      <c r="GR1685">
        <v>-252367</v>
      </c>
      <c r="GS1685">
        <v>-252367</v>
      </c>
      <c r="HA1685">
        <v>-4835</v>
      </c>
      <c r="HB1685">
        <v>-1563</v>
      </c>
      <c r="HD1685">
        <v>-908</v>
      </c>
      <c r="HE1685">
        <v>-259673</v>
      </c>
      <c r="HG1685">
        <v>1090663</v>
      </c>
    </row>
    <row r="1686" spans="1:215" x14ac:dyDescent="0.25">
      <c r="A1686">
        <v>124</v>
      </c>
      <c r="B1686" t="s">
        <v>1320</v>
      </c>
      <c r="C1686">
        <v>2002</v>
      </c>
      <c r="D1686">
        <v>1</v>
      </c>
      <c r="E1686" t="s">
        <v>1321</v>
      </c>
      <c r="F1686">
        <v>1941</v>
      </c>
      <c r="G1686">
        <v>1</v>
      </c>
      <c r="H1686">
        <v>1991</v>
      </c>
      <c r="I1686">
        <v>0</v>
      </c>
      <c r="J1686" t="s">
        <v>1315</v>
      </c>
      <c r="K1686" t="s">
        <v>1316</v>
      </c>
      <c r="L1686" t="s">
        <v>1316</v>
      </c>
      <c r="M1686">
        <v>2</v>
      </c>
      <c r="N1686" t="s">
        <v>625</v>
      </c>
      <c r="O1686">
        <v>1</v>
      </c>
      <c r="P1686" t="s">
        <v>616</v>
      </c>
      <c r="Q1686" t="s">
        <v>626</v>
      </c>
      <c r="R1686">
        <v>2</v>
      </c>
      <c r="S1686">
        <v>1</v>
      </c>
      <c r="T1686" s="60">
        <v>37437</v>
      </c>
      <c r="U1686" s="60">
        <v>37438</v>
      </c>
      <c r="V1686" s="60">
        <v>37438</v>
      </c>
      <c r="W1686" t="s">
        <v>201</v>
      </c>
      <c r="X1686" t="s">
        <v>856</v>
      </c>
      <c r="Y1686" t="s">
        <v>627</v>
      </c>
      <c r="Z1686">
        <v>3.5000000000000003E-2</v>
      </c>
      <c r="AA1686">
        <v>7.5000002999999996E-2</v>
      </c>
      <c r="AB1686">
        <v>1</v>
      </c>
      <c r="AC1686">
        <v>1</v>
      </c>
      <c r="AD1686">
        <v>0</v>
      </c>
      <c r="AE1686">
        <v>1</v>
      </c>
      <c r="AF1686">
        <v>3</v>
      </c>
      <c r="AG1686">
        <v>32</v>
      </c>
      <c r="BP1686" s="60">
        <v>37438</v>
      </c>
      <c r="BQ1686">
        <v>1098441</v>
      </c>
      <c r="BR1686">
        <v>5709001</v>
      </c>
      <c r="BS1686">
        <v>0.192</v>
      </c>
      <c r="BT1686">
        <v>4610560</v>
      </c>
      <c r="BV1686">
        <v>841627</v>
      </c>
      <c r="BW1686">
        <v>254050</v>
      </c>
      <c r="BX1686">
        <v>1.0309999999999999</v>
      </c>
      <c r="BY1686">
        <v>0</v>
      </c>
      <c r="BZ1686">
        <v>0</v>
      </c>
      <c r="CA1686">
        <v>0</v>
      </c>
      <c r="CC1686">
        <v>-2.9999998999999999E-2</v>
      </c>
      <c r="CE1686">
        <v>1.4999999999999999E-2</v>
      </c>
      <c r="CG1686">
        <v>4.3000001000000003E-2</v>
      </c>
      <c r="CS1686">
        <v>0</v>
      </c>
      <c r="CT1686">
        <v>0</v>
      </c>
      <c r="CU1686">
        <v>0</v>
      </c>
      <c r="CV1686">
        <v>0.56999999000000001</v>
      </c>
      <c r="CW1686">
        <v>0.41999998999999999</v>
      </c>
      <c r="CX1686">
        <v>0.15000000999999999</v>
      </c>
      <c r="CY1686">
        <v>0.43000000999999999</v>
      </c>
      <c r="CZ1686">
        <v>0</v>
      </c>
      <c r="DA1686">
        <v>0</v>
      </c>
      <c r="DB1686">
        <v>0</v>
      </c>
      <c r="DC1686">
        <v>0</v>
      </c>
      <c r="DD1686">
        <v>0</v>
      </c>
      <c r="DE1686">
        <v>0</v>
      </c>
      <c r="DF1686">
        <v>2004</v>
      </c>
      <c r="DG1686">
        <v>8.6400002000000004E-2</v>
      </c>
      <c r="DH1686">
        <v>5.9999998999999998E-2</v>
      </c>
      <c r="DI1686">
        <v>2.6400001999999999E-2</v>
      </c>
      <c r="DJ1686">
        <v>0.21620001</v>
      </c>
      <c r="DK1686">
        <v>0.2762</v>
      </c>
      <c r="DR1686">
        <v>0</v>
      </c>
      <c r="DS1686">
        <v>0</v>
      </c>
      <c r="DT1686">
        <v>0</v>
      </c>
      <c r="DU1686">
        <v>0</v>
      </c>
      <c r="DV1686">
        <v>22443</v>
      </c>
      <c r="DW1686">
        <v>841627</v>
      </c>
      <c r="DZ1686">
        <v>37.500644999999999</v>
      </c>
      <c r="EA1686">
        <v>3722</v>
      </c>
      <c r="EB1686">
        <v>137</v>
      </c>
      <c r="EC1686">
        <v>24977</v>
      </c>
      <c r="EF1686">
        <v>11.808</v>
      </c>
      <c r="EG1686">
        <v>24977</v>
      </c>
      <c r="ES1686">
        <v>0</v>
      </c>
      <c r="EV1686">
        <v>51279</v>
      </c>
      <c r="EW1686">
        <v>1</v>
      </c>
      <c r="EX1686">
        <v>0</v>
      </c>
      <c r="FP1686">
        <v>54748</v>
      </c>
      <c r="FQ1686">
        <v>252061</v>
      </c>
      <c r="FW1686">
        <v>306809</v>
      </c>
      <c r="FX1686">
        <v>-29212</v>
      </c>
      <c r="FZ1686">
        <v>2780</v>
      </c>
      <c r="GB1686">
        <v>2780</v>
      </c>
      <c r="GL1686">
        <v>-2580</v>
      </c>
      <c r="GP1686">
        <v>14200</v>
      </c>
      <c r="GQ1686">
        <v>291997</v>
      </c>
      <c r="GR1686">
        <v>-277293</v>
      </c>
      <c r="GS1686">
        <v>-277293</v>
      </c>
      <c r="HA1686">
        <v>-4746</v>
      </c>
      <c r="HB1686">
        <v>-2180</v>
      </c>
      <c r="HE1686">
        <v>-284219</v>
      </c>
      <c r="HG1686">
        <v>1098441</v>
      </c>
    </row>
    <row r="1687" spans="1:215" x14ac:dyDescent="0.25">
      <c r="A1687">
        <v>124</v>
      </c>
      <c r="B1687" t="s">
        <v>1320</v>
      </c>
      <c r="C1687">
        <v>2003</v>
      </c>
      <c r="D1687">
        <v>1</v>
      </c>
      <c r="E1687" t="s">
        <v>1321</v>
      </c>
      <c r="F1687">
        <v>1941</v>
      </c>
      <c r="G1687">
        <v>1</v>
      </c>
      <c r="H1687">
        <v>1991</v>
      </c>
      <c r="I1687">
        <v>0</v>
      </c>
      <c r="J1687" t="s">
        <v>1315</v>
      </c>
      <c r="K1687" t="s">
        <v>1316</v>
      </c>
      <c r="L1687" t="s">
        <v>1316</v>
      </c>
      <c r="M1687">
        <v>2</v>
      </c>
      <c r="N1687" t="s">
        <v>625</v>
      </c>
      <c r="O1687">
        <v>1</v>
      </c>
      <c r="P1687" t="s">
        <v>616</v>
      </c>
      <c r="Q1687" t="s">
        <v>626</v>
      </c>
      <c r="R1687">
        <v>2</v>
      </c>
      <c r="S1687">
        <v>1</v>
      </c>
      <c r="T1687" s="60">
        <v>37802</v>
      </c>
      <c r="U1687" s="60">
        <v>37803</v>
      </c>
      <c r="V1687" s="60">
        <v>37803</v>
      </c>
      <c r="W1687" t="s">
        <v>201</v>
      </c>
      <c r="X1687" t="s">
        <v>1322</v>
      </c>
      <c r="Y1687" t="s">
        <v>627</v>
      </c>
      <c r="Z1687">
        <v>2.9999998999999999E-2</v>
      </c>
      <c r="AA1687">
        <v>7.5000002999999996E-2</v>
      </c>
      <c r="AB1687">
        <v>1</v>
      </c>
      <c r="AC1687">
        <v>1</v>
      </c>
      <c r="AD1687">
        <v>0</v>
      </c>
      <c r="AE1687">
        <v>1</v>
      </c>
      <c r="AF1687">
        <v>3</v>
      </c>
      <c r="AG1687">
        <v>31</v>
      </c>
      <c r="BP1687" s="60">
        <v>37802</v>
      </c>
      <c r="BQ1687">
        <v>1191238</v>
      </c>
      <c r="BR1687">
        <v>6243834</v>
      </c>
      <c r="BS1687">
        <v>0.191</v>
      </c>
      <c r="BT1687">
        <v>5052596</v>
      </c>
      <c r="BV1687">
        <v>832919</v>
      </c>
      <c r="BW1687">
        <v>290428</v>
      </c>
      <c r="BX1687">
        <v>0.98629999000000002</v>
      </c>
      <c r="BY1687">
        <v>0</v>
      </c>
      <c r="BZ1687">
        <v>0</v>
      </c>
      <c r="CA1687">
        <v>0</v>
      </c>
      <c r="CC1687">
        <v>4.8000000000000001E-2</v>
      </c>
      <c r="CE1687">
        <v>5.0000000000000001E-3</v>
      </c>
      <c r="CG1687">
        <v>3.2000002E-2</v>
      </c>
      <c r="CS1687">
        <v>0</v>
      </c>
      <c r="CT1687">
        <v>0</v>
      </c>
      <c r="CU1687">
        <v>0</v>
      </c>
      <c r="CV1687">
        <v>0.58999997000000004</v>
      </c>
      <c r="CW1687">
        <v>0.41999998999999999</v>
      </c>
      <c r="CX1687">
        <v>0.17</v>
      </c>
      <c r="CY1687">
        <v>0.41</v>
      </c>
      <c r="CZ1687">
        <v>0</v>
      </c>
      <c r="DA1687">
        <v>0</v>
      </c>
      <c r="DB1687">
        <v>0</v>
      </c>
      <c r="DC1687">
        <v>0</v>
      </c>
      <c r="DD1687">
        <v>0</v>
      </c>
      <c r="DE1687">
        <v>0</v>
      </c>
      <c r="DF1687">
        <v>2005</v>
      </c>
      <c r="DG1687">
        <v>9.1999999999999998E-2</v>
      </c>
      <c r="DH1687">
        <v>5.9999998999999998E-2</v>
      </c>
      <c r="DI1687">
        <v>3.2000002E-2</v>
      </c>
      <c r="DJ1687">
        <v>0.24049999</v>
      </c>
      <c r="DK1687">
        <v>0.30050000999999998</v>
      </c>
      <c r="DR1687">
        <v>0</v>
      </c>
      <c r="DS1687">
        <v>0</v>
      </c>
      <c r="DT1687">
        <v>0</v>
      </c>
      <c r="DU1687">
        <v>0</v>
      </c>
      <c r="DV1687">
        <v>20919</v>
      </c>
      <c r="DW1687">
        <v>832919</v>
      </c>
      <c r="DZ1687">
        <v>39.816386999999999</v>
      </c>
      <c r="EA1687">
        <v>3749</v>
      </c>
      <c r="EB1687">
        <v>78</v>
      </c>
      <c r="EC1687">
        <v>25441</v>
      </c>
      <c r="EF1687">
        <v>11.964</v>
      </c>
      <c r="EG1687">
        <v>25441</v>
      </c>
      <c r="ES1687">
        <v>0</v>
      </c>
      <c r="EV1687">
        <v>50187</v>
      </c>
      <c r="EW1687">
        <v>1</v>
      </c>
      <c r="EX1687">
        <v>0</v>
      </c>
      <c r="FP1687">
        <v>52188</v>
      </c>
      <c r="FQ1687">
        <v>274201</v>
      </c>
      <c r="FW1687">
        <v>326389</v>
      </c>
      <c r="FX1687">
        <v>55434</v>
      </c>
      <c r="FZ1687">
        <v>2419</v>
      </c>
      <c r="GB1687">
        <v>2419</v>
      </c>
      <c r="GL1687">
        <v>-3891</v>
      </c>
      <c r="GP1687">
        <v>13692</v>
      </c>
      <c r="GQ1687">
        <v>394043</v>
      </c>
      <c r="GR1687">
        <v>-294705</v>
      </c>
      <c r="GS1687">
        <v>-294705</v>
      </c>
      <c r="HA1687">
        <v>-4432</v>
      </c>
      <c r="HB1687">
        <v>-2110</v>
      </c>
      <c r="HE1687">
        <v>-301247</v>
      </c>
      <c r="HG1687">
        <v>1191237</v>
      </c>
    </row>
    <row r="1688" spans="1:215" x14ac:dyDescent="0.25">
      <c r="A1688">
        <v>124</v>
      </c>
      <c r="B1688" t="s">
        <v>1320</v>
      </c>
      <c r="C1688">
        <v>2004</v>
      </c>
      <c r="D1688">
        <v>1</v>
      </c>
      <c r="E1688" t="s">
        <v>1321</v>
      </c>
      <c r="F1688">
        <v>1941</v>
      </c>
      <c r="G1688">
        <v>1</v>
      </c>
      <c r="H1688">
        <v>1991</v>
      </c>
      <c r="I1688">
        <v>0</v>
      </c>
      <c r="J1688" t="s">
        <v>1315</v>
      </c>
      <c r="K1688" t="s">
        <v>1316</v>
      </c>
      <c r="L1688" t="s">
        <v>1316</v>
      </c>
      <c r="M1688">
        <v>2</v>
      </c>
      <c r="N1688" t="s">
        <v>625</v>
      </c>
      <c r="O1688">
        <v>1</v>
      </c>
      <c r="P1688" t="s">
        <v>616</v>
      </c>
      <c r="Q1688" t="s">
        <v>626</v>
      </c>
      <c r="R1688">
        <v>2</v>
      </c>
      <c r="S1688">
        <v>1</v>
      </c>
      <c r="T1688" s="60">
        <v>38168</v>
      </c>
      <c r="U1688" s="60">
        <v>38169</v>
      </c>
      <c r="V1688" s="60">
        <v>37803</v>
      </c>
      <c r="W1688" t="s">
        <v>201</v>
      </c>
      <c r="X1688" t="s">
        <v>1322</v>
      </c>
      <c r="Y1688" t="s">
        <v>627</v>
      </c>
      <c r="Z1688">
        <v>2.9999998999999999E-2</v>
      </c>
      <c r="AA1688">
        <v>7.5000002999999996E-2</v>
      </c>
      <c r="AB1688">
        <v>1</v>
      </c>
      <c r="AC1688">
        <v>1</v>
      </c>
      <c r="AD1688">
        <v>0</v>
      </c>
      <c r="AE1688">
        <v>1</v>
      </c>
      <c r="AF1688">
        <v>3</v>
      </c>
      <c r="AG1688">
        <v>30</v>
      </c>
      <c r="BP1688" s="60">
        <v>38168</v>
      </c>
      <c r="BQ1688">
        <v>1427475</v>
      </c>
      <c r="BR1688">
        <v>6440738</v>
      </c>
      <c r="BS1688">
        <v>0.222</v>
      </c>
      <c r="BT1688">
        <v>5013263</v>
      </c>
      <c r="BV1688">
        <v>784415</v>
      </c>
      <c r="BW1688">
        <v>333208</v>
      </c>
      <c r="BX1688">
        <v>0.98570000999999996</v>
      </c>
      <c r="BY1688">
        <v>0</v>
      </c>
      <c r="BZ1688">
        <v>0</v>
      </c>
      <c r="CA1688">
        <v>0</v>
      </c>
      <c r="CC1688">
        <v>0.15100000999999999</v>
      </c>
      <c r="CE1688">
        <v>5.4000000999999999E-2</v>
      </c>
      <c r="CG1688">
        <v>4.8000000000000001E-2</v>
      </c>
      <c r="CS1688">
        <v>0</v>
      </c>
      <c r="CT1688">
        <v>0</v>
      </c>
      <c r="CU1688">
        <v>0</v>
      </c>
      <c r="CV1688">
        <v>0.57999997999999997</v>
      </c>
      <c r="CW1688">
        <v>0.38999999000000002</v>
      </c>
      <c r="CX1688">
        <v>0.19</v>
      </c>
      <c r="CY1688">
        <v>0.41999998999999999</v>
      </c>
      <c r="CZ1688">
        <v>0</v>
      </c>
      <c r="DA1688">
        <v>0</v>
      </c>
      <c r="DB1688">
        <v>0</v>
      </c>
      <c r="DC1688">
        <v>0</v>
      </c>
      <c r="DD1688">
        <v>0</v>
      </c>
      <c r="DE1688">
        <v>0</v>
      </c>
      <c r="DF1688">
        <v>2006</v>
      </c>
      <c r="DG1688">
        <v>9.1899997999999997E-2</v>
      </c>
      <c r="DH1688">
        <v>5.9999998999999998E-2</v>
      </c>
      <c r="DI1688">
        <v>3.1899999999999998E-2</v>
      </c>
      <c r="DJ1688">
        <v>0.2344</v>
      </c>
      <c r="DK1688">
        <v>0.29440000999999999</v>
      </c>
      <c r="DR1688">
        <v>0</v>
      </c>
      <c r="DS1688">
        <v>0</v>
      </c>
      <c r="DT1688">
        <v>0</v>
      </c>
      <c r="DU1688">
        <v>0</v>
      </c>
      <c r="DV1688">
        <v>19313</v>
      </c>
      <c r="DW1688">
        <v>784415</v>
      </c>
      <c r="DZ1688">
        <v>40.615906000000003</v>
      </c>
      <c r="EA1688">
        <v>3629</v>
      </c>
      <c r="EB1688">
        <v>47</v>
      </c>
      <c r="EC1688">
        <v>26050</v>
      </c>
      <c r="EF1688">
        <v>13.055999999999999</v>
      </c>
      <c r="EG1688">
        <v>26050</v>
      </c>
      <c r="ES1688">
        <v>0</v>
      </c>
      <c r="EV1688">
        <v>49039</v>
      </c>
      <c r="EW1688">
        <v>1</v>
      </c>
      <c r="EX1688">
        <v>0</v>
      </c>
      <c r="FB1688">
        <v>3013021</v>
      </c>
      <c r="FP1688">
        <v>50671</v>
      </c>
      <c r="FQ1688">
        <v>316121</v>
      </c>
      <c r="FW1688">
        <v>366792</v>
      </c>
      <c r="FX1688">
        <v>180387</v>
      </c>
      <c r="FZ1688">
        <v>3183</v>
      </c>
      <c r="GB1688">
        <v>3183</v>
      </c>
      <c r="GL1688">
        <v>-4899</v>
      </c>
      <c r="GP1688">
        <v>13221</v>
      </c>
      <c r="GQ1688">
        <v>558684</v>
      </c>
      <c r="GR1688">
        <v>-316941</v>
      </c>
      <c r="GS1688">
        <v>-316941</v>
      </c>
      <c r="HA1688">
        <v>-3417</v>
      </c>
      <c r="HB1688">
        <v>-2088</v>
      </c>
      <c r="HE1688">
        <v>-322446</v>
      </c>
      <c r="HG1688">
        <v>1427475</v>
      </c>
    </row>
    <row r="1689" spans="1:215" x14ac:dyDescent="0.25">
      <c r="A1689">
        <v>124</v>
      </c>
      <c r="B1689" t="s">
        <v>1320</v>
      </c>
      <c r="C1689">
        <v>2005</v>
      </c>
      <c r="D1689">
        <v>1</v>
      </c>
      <c r="E1689" t="s">
        <v>1321</v>
      </c>
      <c r="F1689">
        <v>1941</v>
      </c>
      <c r="G1689">
        <v>1</v>
      </c>
      <c r="H1689">
        <v>1991</v>
      </c>
      <c r="I1689">
        <v>0</v>
      </c>
      <c r="J1689" t="s">
        <v>1315</v>
      </c>
      <c r="K1689" t="s">
        <v>1316</v>
      </c>
      <c r="L1689" t="s">
        <v>1316</v>
      </c>
      <c r="M1689">
        <v>2</v>
      </c>
      <c r="N1689" t="s">
        <v>625</v>
      </c>
      <c r="O1689">
        <v>1</v>
      </c>
      <c r="P1689" t="s">
        <v>616</v>
      </c>
      <c r="Q1689" t="s">
        <v>626</v>
      </c>
      <c r="R1689">
        <v>2</v>
      </c>
      <c r="S1689">
        <v>1</v>
      </c>
      <c r="T1689" s="60">
        <v>38533</v>
      </c>
      <c r="U1689" s="60">
        <v>38534</v>
      </c>
      <c r="V1689" s="60">
        <v>38534</v>
      </c>
      <c r="W1689" t="s">
        <v>201</v>
      </c>
      <c r="X1689" t="s">
        <v>856</v>
      </c>
      <c r="Y1689" t="s">
        <v>627</v>
      </c>
      <c r="Z1689">
        <v>2.9999998999999999E-2</v>
      </c>
      <c r="AA1689">
        <v>7.5000002999999996E-2</v>
      </c>
      <c r="AB1689">
        <v>1</v>
      </c>
      <c r="AC1689">
        <v>1</v>
      </c>
      <c r="AD1689">
        <v>0</v>
      </c>
      <c r="AE1689">
        <v>1</v>
      </c>
      <c r="AF1689">
        <v>3</v>
      </c>
      <c r="AG1689">
        <v>29</v>
      </c>
      <c r="BP1689" s="60">
        <v>38533</v>
      </c>
      <c r="BQ1689">
        <v>1627355</v>
      </c>
      <c r="BR1689">
        <v>6617708</v>
      </c>
      <c r="BS1689">
        <v>0.24600000999999999</v>
      </c>
      <c r="BT1689">
        <v>4990353</v>
      </c>
      <c r="BV1689">
        <v>735614</v>
      </c>
      <c r="BW1689">
        <v>334533</v>
      </c>
      <c r="BX1689">
        <v>1.0551999999999999</v>
      </c>
      <c r="BY1689">
        <v>0</v>
      </c>
      <c r="BZ1689">
        <v>0</v>
      </c>
      <c r="CA1689">
        <v>0</v>
      </c>
      <c r="CC1689">
        <v>0.10600001000000001</v>
      </c>
      <c r="CE1689">
        <v>0.1</v>
      </c>
      <c r="CG1689">
        <v>5.1999996999999999E-2</v>
      </c>
      <c r="CS1689">
        <v>0</v>
      </c>
      <c r="CT1689">
        <v>0</v>
      </c>
      <c r="CU1689">
        <v>0</v>
      </c>
      <c r="CV1689">
        <v>0.59198260000000003</v>
      </c>
      <c r="CW1689">
        <v>0.39884236000000001</v>
      </c>
      <c r="CX1689">
        <v>0.19314021000000001</v>
      </c>
      <c r="CY1689">
        <v>0.40801746</v>
      </c>
      <c r="CZ1689">
        <v>0</v>
      </c>
      <c r="DA1689">
        <v>0</v>
      </c>
      <c r="DB1689">
        <v>0</v>
      </c>
      <c r="DC1689">
        <v>0</v>
      </c>
      <c r="DD1689">
        <v>0</v>
      </c>
      <c r="DE1689">
        <v>0</v>
      </c>
      <c r="DF1689">
        <v>2007</v>
      </c>
      <c r="DG1689">
        <v>9.3703754E-2</v>
      </c>
      <c r="DH1689">
        <v>5.9999998999999998E-2</v>
      </c>
      <c r="DI1689">
        <v>3.3703756000000001E-2</v>
      </c>
      <c r="DJ1689">
        <v>0.2369</v>
      </c>
      <c r="DK1689">
        <v>0.2969</v>
      </c>
      <c r="DR1689">
        <v>0</v>
      </c>
      <c r="DS1689">
        <v>0</v>
      </c>
      <c r="DT1689">
        <v>0</v>
      </c>
      <c r="DU1689">
        <v>0</v>
      </c>
      <c r="DV1689">
        <v>17728</v>
      </c>
      <c r="DW1689">
        <v>735614</v>
      </c>
      <c r="DZ1689">
        <v>41.494472999999999</v>
      </c>
      <c r="EA1689">
        <v>3521</v>
      </c>
      <c r="EB1689">
        <v>43</v>
      </c>
      <c r="EC1689">
        <v>26751</v>
      </c>
      <c r="EF1689">
        <v>13.74</v>
      </c>
      <c r="EG1689">
        <v>26751</v>
      </c>
      <c r="ES1689">
        <v>0</v>
      </c>
      <c r="EV1689">
        <v>48043</v>
      </c>
      <c r="EW1689">
        <v>1</v>
      </c>
      <c r="EX1689">
        <v>0</v>
      </c>
      <c r="FB1689">
        <v>3278575</v>
      </c>
      <c r="FP1689">
        <v>49287</v>
      </c>
      <c r="FQ1689">
        <v>339724</v>
      </c>
      <c r="FW1689">
        <v>389011</v>
      </c>
      <c r="FX1689">
        <v>153855</v>
      </c>
      <c r="FZ1689">
        <v>1392</v>
      </c>
      <c r="GB1689">
        <v>1392</v>
      </c>
      <c r="GL1689">
        <v>-7456</v>
      </c>
      <c r="GP1689">
        <v>13733</v>
      </c>
      <c r="GQ1689">
        <v>550535</v>
      </c>
      <c r="GR1689">
        <v>-344841</v>
      </c>
      <c r="GS1689">
        <v>-344841</v>
      </c>
      <c r="HA1689">
        <v>-4098</v>
      </c>
      <c r="HB1689">
        <v>-1716</v>
      </c>
      <c r="HE1689">
        <v>-350655</v>
      </c>
      <c r="HG1689">
        <v>1627355</v>
      </c>
    </row>
    <row r="1690" spans="1:215" x14ac:dyDescent="0.25">
      <c r="A1690">
        <v>124</v>
      </c>
      <c r="B1690" t="s">
        <v>1320</v>
      </c>
      <c r="C1690">
        <v>2006</v>
      </c>
      <c r="D1690">
        <v>1</v>
      </c>
      <c r="E1690" t="s">
        <v>1321</v>
      </c>
      <c r="F1690">
        <v>1941</v>
      </c>
      <c r="G1690">
        <v>1</v>
      </c>
      <c r="H1690">
        <v>1991</v>
      </c>
      <c r="I1690">
        <v>0</v>
      </c>
      <c r="J1690" t="s">
        <v>1315</v>
      </c>
      <c r="K1690" t="s">
        <v>1316</v>
      </c>
      <c r="L1690" t="s">
        <v>1316</v>
      </c>
      <c r="M1690">
        <v>2</v>
      </c>
      <c r="N1690" t="s">
        <v>625</v>
      </c>
      <c r="O1690">
        <v>1</v>
      </c>
      <c r="P1690" t="s">
        <v>616</v>
      </c>
      <c r="Q1690" t="s">
        <v>626</v>
      </c>
      <c r="R1690">
        <v>2</v>
      </c>
      <c r="S1690">
        <v>1</v>
      </c>
      <c r="T1690" s="60">
        <v>38898</v>
      </c>
      <c r="U1690" s="60">
        <v>38899</v>
      </c>
      <c r="V1690" s="60">
        <v>38899</v>
      </c>
      <c r="W1690" t="s">
        <v>201</v>
      </c>
      <c r="X1690" t="s">
        <v>856</v>
      </c>
      <c r="Y1690" t="s">
        <v>627</v>
      </c>
      <c r="Z1690">
        <v>2.9999998999999999E-2</v>
      </c>
      <c r="AA1690">
        <v>7.5000002999999996E-2</v>
      </c>
      <c r="AB1690">
        <v>1</v>
      </c>
      <c r="AC1690">
        <v>1</v>
      </c>
      <c r="AD1690">
        <v>0</v>
      </c>
      <c r="AE1690">
        <v>1</v>
      </c>
      <c r="AF1690">
        <v>3</v>
      </c>
      <c r="AG1690">
        <v>28</v>
      </c>
      <c r="BP1690" s="60">
        <v>38898</v>
      </c>
      <c r="BQ1690">
        <v>2174464</v>
      </c>
      <c r="BR1690">
        <v>6877872</v>
      </c>
      <c r="BS1690">
        <v>0.31600001</v>
      </c>
      <c r="BT1690">
        <v>4703408</v>
      </c>
      <c r="BV1690">
        <v>759206</v>
      </c>
      <c r="BW1690">
        <v>347802</v>
      </c>
      <c r="BX1690">
        <v>1.901</v>
      </c>
      <c r="BY1690">
        <v>0</v>
      </c>
      <c r="BZ1690">
        <v>0</v>
      </c>
      <c r="CA1690">
        <v>0</v>
      </c>
      <c r="CC1690">
        <v>9.6000001000000001E-2</v>
      </c>
      <c r="CE1690">
        <v>0.11700000000000001</v>
      </c>
      <c r="CG1690">
        <v>7.1999996999999996E-2</v>
      </c>
      <c r="CS1690">
        <v>0</v>
      </c>
      <c r="CT1690">
        <v>0</v>
      </c>
      <c r="CU1690">
        <v>0</v>
      </c>
      <c r="CV1690">
        <v>0.52999996999999999</v>
      </c>
      <c r="CW1690">
        <v>0.34999998999999998</v>
      </c>
      <c r="CX1690">
        <v>0.18000000999999999</v>
      </c>
      <c r="CY1690">
        <v>0.47</v>
      </c>
      <c r="CZ1690">
        <v>0</v>
      </c>
      <c r="DA1690">
        <v>0</v>
      </c>
      <c r="DB1690">
        <v>0</v>
      </c>
      <c r="DC1690">
        <v>0</v>
      </c>
      <c r="DD1690">
        <v>0</v>
      </c>
      <c r="DE1690">
        <v>0</v>
      </c>
      <c r="DF1690">
        <v>2008</v>
      </c>
      <c r="DG1690">
        <v>9.2750594000000006E-2</v>
      </c>
      <c r="DH1690">
        <v>5.9999998999999998E-2</v>
      </c>
      <c r="DI1690">
        <v>3.2750603000000003E-2</v>
      </c>
      <c r="DJ1690">
        <v>0.2349</v>
      </c>
      <c r="DK1690">
        <v>0.2949</v>
      </c>
      <c r="DR1690">
        <v>0</v>
      </c>
      <c r="DS1690">
        <v>0</v>
      </c>
      <c r="DT1690">
        <v>0</v>
      </c>
      <c r="DU1690">
        <v>0</v>
      </c>
      <c r="DV1690">
        <v>18633</v>
      </c>
      <c r="DW1690">
        <v>759206</v>
      </c>
      <c r="DZ1690">
        <v>40.744999</v>
      </c>
      <c r="EA1690">
        <v>3397</v>
      </c>
      <c r="EB1690">
        <v>55</v>
      </c>
      <c r="EC1690">
        <v>27389</v>
      </c>
      <c r="ED1690">
        <v>400317.63</v>
      </c>
      <c r="EF1690">
        <v>14.616</v>
      </c>
      <c r="EG1690">
        <v>27389</v>
      </c>
      <c r="ES1690">
        <v>0</v>
      </c>
      <c r="EV1690">
        <v>49474</v>
      </c>
      <c r="EW1690">
        <v>0</v>
      </c>
      <c r="EX1690">
        <v>0</v>
      </c>
      <c r="FB1690">
        <v>3567626</v>
      </c>
      <c r="FP1690">
        <v>48201</v>
      </c>
      <c r="FQ1690">
        <v>360543</v>
      </c>
      <c r="FV1690">
        <v>367143</v>
      </c>
      <c r="FW1690">
        <v>775887</v>
      </c>
      <c r="FX1690">
        <v>145421</v>
      </c>
      <c r="FZ1690">
        <v>16524</v>
      </c>
      <c r="GB1690">
        <v>16524</v>
      </c>
      <c r="GL1690">
        <v>-14772</v>
      </c>
      <c r="GP1690">
        <v>3012</v>
      </c>
      <c r="GQ1690">
        <v>926072</v>
      </c>
      <c r="GR1690">
        <v>-372687</v>
      </c>
      <c r="GS1690">
        <v>-372687</v>
      </c>
      <c r="HA1690">
        <v>-3994</v>
      </c>
      <c r="HB1690">
        <v>-2282</v>
      </c>
      <c r="HE1690">
        <v>-378963</v>
      </c>
      <c r="HG1690">
        <v>2174464</v>
      </c>
    </row>
    <row r="1691" spans="1:215" x14ac:dyDescent="0.25">
      <c r="A1691">
        <v>124</v>
      </c>
      <c r="B1691" t="s">
        <v>1320</v>
      </c>
      <c r="C1691">
        <v>2007</v>
      </c>
      <c r="D1691">
        <v>1</v>
      </c>
      <c r="E1691" t="s">
        <v>1321</v>
      </c>
      <c r="F1691">
        <v>1941</v>
      </c>
      <c r="G1691">
        <v>1</v>
      </c>
      <c r="H1691">
        <v>1991</v>
      </c>
      <c r="I1691">
        <v>0</v>
      </c>
      <c r="J1691" t="s">
        <v>1315</v>
      </c>
      <c r="K1691" t="s">
        <v>1316</v>
      </c>
      <c r="L1691" t="s">
        <v>1316</v>
      </c>
      <c r="M1691">
        <v>2</v>
      </c>
      <c r="N1691" t="s">
        <v>625</v>
      </c>
      <c r="O1691">
        <v>1</v>
      </c>
      <c r="P1691" t="s">
        <v>616</v>
      </c>
      <c r="Q1691" t="s">
        <v>626</v>
      </c>
      <c r="R1691">
        <v>2</v>
      </c>
      <c r="S1691">
        <v>1</v>
      </c>
      <c r="T1691" s="60">
        <v>39263</v>
      </c>
      <c r="U1691" s="60">
        <v>39264</v>
      </c>
      <c r="V1691" s="60">
        <v>39264</v>
      </c>
      <c r="W1691" t="s">
        <v>201</v>
      </c>
      <c r="X1691" t="s">
        <v>620</v>
      </c>
      <c r="Y1691" t="s">
        <v>639</v>
      </c>
      <c r="Z1691">
        <v>2.9999998999999999E-2</v>
      </c>
      <c r="AA1691">
        <v>7.5000002999999996E-2</v>
      </c>
      <c r="AB1691">
        <v>1</v>
      </c>
      <c r="AC1691">
        <v>1</v>
      </c>
      <c r="AD1691">
        <v>0</v>
      </c>
      <c r="AE1691">
        <v>0</v>
      </c>
      <c r="AF1691">
        <v>3</v>
      </c>
      <c r="AG1691">
        <v>27</v>
      </c>
      <c r="BP1691" s="60">
        <v>39263</v>
      </c>
      <c r="BQ1691">
        <v>3665993</v>
      </c>
      <c r="BR1691">
        <v>7142711</v>
      </c>
      <c r="BS1691">
        <v>0.51300000999999995</v>
      </c>
      <c r="BT1691">
        <v>3476718</v>
      </c>
      <c r="BV1691">
        <v>828939</v>
      </c>
      <c r="BW1691">
        <v>327068</v>
      </c>
      <c r="BX1691">
        <v>4.5415001000000004</v>
      </c>
      <c r="BY1691">
        <v>0</v>
      </c>
      <c r="BZ1691">
        <v>0</v>
      </c>
      <c r="CA1691">
        <v>0</v>
      </c>
      <c r="CC1691">
        <v>0.17399998999999999</v>
      </c>
      <c r="CE1691">
        <v>0.125</v>
      </c>
      <c r="CG1691">
        <v>0.11399999</v>
      </c>
      <c r="CJ1691">
        <v>7.8000001999999999E-2</v>
      </c>
      <c r="CS1691">
        <v>0</v>
      </c>
      <c r="CT1691">
        <v>0</v>
      </c>
      <c r="CU1691">
        <v>0</v>
      </c>
      <c r="CV1691">
        <v>0.43000000999999999</v>
      </c>
      <c r="CW1691">
        <v>0.28999998999999999</v>
      </c>
      <c r="CX1691">
        <v>0.14000000000000001</v>
      </c>
      <c r="CY1691">
        <v>0.56999999000000001</v>
      </c>
      <c r="CZ1691">
        <v>0</v>
      </c>
      <c r="DA1691">
        <v>0</v>
      </c>
      <c r="DB1691">
        <v>0</v>
      </c>
      <c r="DC1691">
        <v>0</v>
      </c>
      <c r="DD1691">
        <v>0</v>
      </c>
      <c r="DE1691">
        <v>0</v>
      </c>
      <c r="DF1691">
        <v>2009</v>
      </c>
      <c r="DG1691">
        <v>9.2772238000000007E-2</v>
      </c>
      <c r="DH1691">
        <v>5.9999998999999998E-2</v>
      </c>
      <c r="DI1691">
        <v>3.2772236000000003E-2</v>
      </c>
      <c r="DJ1691">
        <v>0.21160001000000001</v>
      </c>
      <c r="DK1691">
        <v>0.27160001</v>
      </c>
      <c r="DR1691">
        <v>0</v>
      </c>
      <c r="DS1691">
        <v>0</v>
      </c>
      <c r="DT1691">
        <v>0</v>
      </c>
      <c r="DU1691">
        <v>0</v>
      </c>
      <c r="DV1691">
        <v>19529</v>
      </c>
      <c r="DW1691">
        <v>828939</v>
      </c>
      <c r="DZ1691">
        <v>42.445999</v>
      </c>
      <c r="EA1691">
        <v>3259</v>
      </c>
      <c r="EB1691">
        <v>358</v>
      </c>
      <c r="EC1691">
        <v>28040</v>
      </c>
      <c r="ED1691">
        <v>430694.41</v>
      </c>
      <c r="EF1691">
        <v>15.36</v>
      </c>
      <c r="EG1691">
        <v>28040</v>
      </c>
      <c r="ES1691">
        <v>0</v>
      </c>
      <c r="EV1691">
        <v>51186</v>
      </c>
      <c r="EW1691">
        <v>0</v>
      </c>
      <c r="EX1691">
        <v>0</v>
      </c>
      <c r="FB1691">
        <v>3861556</v>
      </c>
      <c r="FI1691">
        <v>3665993</v>
      </c>
      <c r="FP1691">
        <v>49923</v>
      </c>
      <c r="FQ1691">
        <v>1482184</v>
      </c>
      <c r="FW1691">
        <v>1532107</v>
      </c>
      <c r="FX1691">
        <v>364581</v>
      </c>
      <c r="FZ1691">
        <v>21817</v>
      </c>
      <c r="GB1691">
        <v>21817</v>
      </c>
      <c r="GL1691">
        <v>-19757</v>
      </c>
      <c r="GP1691">
        <v>3900</v>
      </c>
      <c r="GQ1691">
        <v>1902698</v>
      </c>
      <c r="GR1691">
        <v>-404875</v>
      </c>
      <c r="GS1691">
        <v>-404875</v>
      </c>
      <c r="HA1691">
        <v>-3326</v>
      </c>
      <c r="HB1691">
        <v>-2968</v>
      </c>
      <c r="HE1691">
        <v>-411169</v>
      </c>
      <c r="HG1691">
        <v>3665993</v>
      </c>
    </row>
    <row r="1692" spans="1:215" x14ac:dyDescent="0.25">
      <c r="A1692">
        <v>124</v>
      </c>
      <c r="B1692" t="s">
        <v>1320</v>
      </c>
      <c r="C1692">
        <v>2008</v>
      </c>
      <c r="D1692">
        <v>1</v>
      </c>
      <c r="E1692" t="s">
        <v>1321</v>
      </c>
      <c r="F1692">
        <v>1941</v>
      </c>
      <c r="G1692">
        <v>1</v>
      </c>
      <c r="H1692">
        <v>1991</v>
      </c>
      <c r="I1692">
        <v>0</v>
      </c>
      <c r="J1692" t="s">
        <v>1315</v>
      </c>
      <c r="K1692" t="s">
        <v>1316</v>
      </c>
      <c r="L1692" t="s">
        <v>1316</v>
      </c>
      <c r="M1692">
        <v>2</v>
      </c>
      <c r="N1692" t="s">
        <v>625</v>
      </c>
      <c r="O1692">
        <v>1</v>
      </c>
      <c r="P1692" t="s">
        <v>616</v>
      </c>
      <c r="Q1692" t="s">
        <v>626</v>
      </c>
      <c r="R1692">
        <v>2</v>
      </c>
      <c r="S1692">
        <v>1</v>
      </c>
      <c r="T1692" s="60">
        <v>39629</v>
      </c>
      <c r="U1692" s="60">
        <v>39630</v>
      </c>
      <c r="V1692" s="60">
        <v>39630</v>
      </c>
      <c r="W1692" t="s">
        <v>201</v>
      </c>
      <c r="X1692" t="s">
        <v>620</v>
      </c>
      <c r="Y1692" t="s">
        <v>639</v>
      </c>
      <c r="Z1692">
        <v>2.9999998999999999E-2</v>
      </c>
      <c r="AA1692">
        <v>7.5000002999999996E-2</v>
      </c>
      <c r="AB1692">
        <v>1</v>
      </c>
      <c r="AC1692">
        <v>1</v>
      </c>
      <c r="AD1692">
        <v>0</v>
      </c>
      <c r="AE1692">
        <v>0</v>
      </c>
      <c r="AF1692">
        <v>3</v>
      </c>
      <c r="AG1692">
        <v>26</v>
      </c>
      <c r="BP1692" s="60">
        <v>39629</v>
      </c>
      <c r="BQ1692">
        <v>4133883</v>
      </c>
      <c r="BR1692">
        <v>8268578</v>
      </c>
      <c r="BS1692">
        <v>0.5</v>
      </c>
      <c r="BT1692">
        <v>4134695</v>
      </c>
      <c r="BV1692">
        <v>1409437</v>
      </c>
      <c r="BW1692">
        <v>345412</v>
      </c>
      <c r="BX1692">
        <v>1.0751999999999999</v>
      </c>
      <c r="BY1692">
        <v>0</v>
      </c>
      <c r="BZ1692">
        <v>0</v>
      </c>
      <c r="CA1692">
        <v>0</v>
      </c>
      <c r="CC1692">
        <v>-7.6999999999999999E-2</v>
      </c>
      <c r="CE1692">
        <v>5.8999999999999997E-2</v>
      </c>
      <c r="CG1692">
        <v>8.6000003000000005E-2</v>
      </c>
      <c r="CJ1692">
        <v>5.8999999999999997E-2</v>
      </c>
      <c r="CS1692">
        <v>0</v>
      </c>
      <c r="CT1692">
        <v>0</v>
      </c>
      <c r="CU1692">
        <v>0</v>
      </c>
      <c r="CV1692">
        <v>0.58999997000000004</v>
      </c>
      <c r="CW1692">
        <v>0.30000000999999998</v>
      </c>
      <c r="CX1692">
        <v>0.28999998999999999</v>
      </c>
      <c r="CY1692">
        <v>0.30000000999999998</v>
      </c>
      <c r="CZ1692">
        <v>0</v>
      </c>
      <c r="DA1692">
        <v>0</v>
      </c>
      <c r="DB1692">
        <v>0</v>
      </c>
      <c r="DC1692">
        <v>0</v>
      </c>
      <c r="DD1692">
        <v>0</v>
      </c>
      <c r="DE1692">
        <v>0.11</v>
      </c>
      <c r="DF1692">
        <v>2010</v>
      </c>
      <c r="DG1692">
        <v>9.4407252999999997E-2</v>
      </c>
      <c r="DH1692">
        <v>5.9999998999999998E-2</v>
      </c>
      <c r="DI1692">
        <v>3.4407253999999998E-2</v>
      </c>
      <c r="DJ1692">
        <v>0.25590000000000002</v>
      </c>
      <c r="DK1692">
        <v>0.31590000000000001</v>
      </c>
      <c r="DR1692">
        <v>0</v>
      </c>
      <c r="DS1692">
        <v>0</v>
      </c>
      <c r="DT1692">
        <v>0</v>
      </c>
      <c r="DU1692">
        <v>0</v>
      </c>
      <c r="DV1692">
        <v>35219</v>
      </c>
      <c r="DW1692">
        <v>1409437</v>
      </c>
      <c r="DZ1692">
        <v>42.445999</v>
      </c>
      <c r="EA1692">
        <v>1761</v>
      </c>
      <c r="EB1692">
        <v>571</v>
      </c>
      <c r="EC1692">
        <v>28522</v>
      </c>
      <c r="ED1692">
        <v>458291.5</v>
      </c>
      <c r="EF1692">
        <v>16.068000999999999</v>
      </c>
      <c r="EG1692">
        <v>28522</v>
      </c>
      <c r="ES1692">
        <v>0</v>
      </c>
      <c r="EV1692">
        <v>66073</v>
      </c>
      <c r="EW1692">
        <v>0</v>
      </c>
      <c r="EX1692">
        <v>0</v>
      </c>
      <c r="FB1692">
        <v>4119917</v>
      </c>
      <c r="FI1692">
        <v>4133883</v>
      </c>
      <c r="FP1692">
        <v>52916</v>
      </c>
      <c r="FQ1692">
        <v>368883</v>
      </c>
      <c r="FW1692">
        <v>421799</v>
      </c>
      <c r="FX1692">
        <v>-352410</v>
      </c>
      <c r="FZ1692">
        <v>99103</v>
      </c>
      <c r="GB1692">
        <v>99103</v>
      </c>
      <c r="GL1692">
        <v>-18054</v>
      </c>
      <c r="GP1692">
        <v>3189</v>
      </c>
      <c r="GQ1692">
        <v>153627</v>
      </c>
      <c r="GR1692">
        <v>-434285</v>
      </c>
      <c r="GS1692">
        <v>-434285</v>
      </c>
      <c r="HA1692">
        <v>-3748</v>
      </c>
      <c r="HB1692">
        <v>-3071</v>
      </c>
      <c r="HE1692">
        <v>-441104</v>
      </c>
      <c r="HG1692">
        <v>3378516</v>
      </c>
    </row>
    <row r="1693" spans="1:215" x14ac:dyDescent="0.25">
      <c r="A1693">
        <v>124</v>
      </c>
      <c r="B1693" t="s">
        <v>1320</v>
      </c>
      <c r="C1693">
        <v>2009</v>
      </c>
      <c r="D1693">
        <v>1</v>
      </c>
      <c r="E1693" t="s">
        <v>1321</v>
      </c>
      <c r="F1693">
        <v>1941</v>
      </c>
      <c r="G1693">
        <v>1</v>
      </c>
      <c r="H1693">
        <v>1991</v>
      </c>
      <c r="I1693">
        <v>0</v>
      </c>
      <c r="J1693" t="s">
        <v>1315</v>
      </c>
      <c r="K1693" t="s">
        <v>1316</v>
      </c>
      <c r="L1693" t="s">
        <v>1316</v>
      </c>
      <c r="M1693">
        <v>2</v>
      </c>
      <c r="N1693" t="s">
        <v>625</v>
      </c>
      <c r="O1693">
        <v>1</v>
      </c>
      <c r="P1693" t="s">
        <v>616</v>
      </c>
      <c r="Q1693" t="s">
        <v>626</v>
      </c>
      <c r="R1693">
        <v>2</v>
      </c>
      <c r="S1693">
        <v>1</v>
      </c>
      <c r="T1693" s="60">
        <v>39994</v>
      </c>
      <c r="U1693" s="60">
        <v>39995</v>
      </c>
      <c r="V1693" s="60">
        <v>39995</v>
      </c>
      <c r="W1693" t="s">
        <v>201</v>
      </c>
      <c r="X1693" t="s">
        <v>620</v>
      </c>
      <c r="Y1693" t="s">
        <v>639</v>
      </c>
      <c r="Z1693">
        <v>2.9999998999999999E-2</v>
      </c>
      <c r="AA1693">
        <v>7.5000002999999996E-2</v>
      </c>
      <c r="AB1693">
        <v>1</v>
      </c>
      <c r="AC1693">
        <v>1</v>
      </c>
      <c r="AD1693">
        <v>0</v>
      </c>
      <c r="AE1693">
        <v>0</v>
      </c>
      <c r="AF1693">
        <v>3</v>
      </c>
      <c r="AG1693">
        <v>25</v>
      </c>
      <c r="BP1693" s="60">
        <v>39994</v>
      </c>
      <c r="BQ1693">
        <v>3554771</v>
      </c>
      <c r="BR1693">
        <v>8607869</v>
      </c>
      <c r="BS1693">
        <v>0.41299998999999998</v>
      </c>
      <c r="BT1693">
        <v>5053098</v>
      </c>
      <c r="BV1693">
        <v>1499232</v>
      </c>
      <c r="BW1693">
        <v>404457</v>
      </c>
      <c r="BX1693">
        <v>0.94289999999999996</v>
      </c>
      <c r="BY1693">
        <v>0</v>
      </c>
      <c r="BZ1693">
        <v>0</v>
      </c>
      <c r="CA1693">
        <v>0</v>
      </c>
      <c r="CC1693">
        <v>-0.161</v>
      </c>
      <c r="CE1693">
        <v>-3.0999999E-2</v>
      </c>
      <c r="CG1693">
        <v>0.02</v>
      </c>
      <c r="CJ1693">
        <v>3.4000002000000001E-2</v>
      </c>
      <c r="CS1693">
        <v>0</v>
      </c>
      <c r="CT1693">
        <v>0</v>
      </c>
      <c r="CU1693">
        <v>0</v>
      </c>
      <c r="CV1693">
        <v>0.50800002</v>
      </c>
      <c r="CW1693">
        <v>0.24399999999999999</v>
      </c>
      <c r="CX1693">
        <v>0.26400000000000001</v>
      </c>
      <c r="CY1693">
        <v>0.24299999</v>
      </c>
      <c r="CZ1693">
        <v>0</v>
      </c>
      <c r="DA1693">
        <v>0</v>
      </c>
      <c r="DB1693">
        <v>0</v>
      </c>
      <c r="DC1693">
        <v>0</v>
      </c>
      <c r="DD1693">
        <v>0.109</v>
      </c>
      <c r="DE1693">
        <v>0.14000000000000001</v>
      </c>
      <c r="DF1693">
        <v>2011</v>
      </c>
      <c r="DG1693">
        <v>9.2579640000000005E-2</v>
      </c>
      <c r="DH1693">
        <v>5.9999998999999998E-2</v>
      </c>
      <c r="DI1693">
        <v>3.2579638000000001E-2</v>
      </c>
      <c r="DJ1693">
        <v>0.29209997999999998</v>
      </c>
      <c r="DK1693">
        <v>0.35209997999999998</v>
      </c>
      <c r="DR1693">
        <v>0</v>
      </c>
      <c r="DS1693">
        <v>0</v>
      </c>
      <c r="DT1693">
        <v>0</v>
      </c>
      <c r="DU1693">
        <v>0</v>
      </c>
      <c r="DV1693">
        <v>35701</v>
      </c>
      <c r="DW1693">
        <v>1499232</v>
      </c>
      <c r="DZ1693">
        <v>41.019001000000003</v>
      </c>
      <c r="EA1693">
        <v>1636</v>
      </c>
      <c r="EB1693">
        <v>1204</v>
      </c>
      <c r="EC1693">
        <v>29245</v>
      </c>
      <c r="ED1693">
        <v>490013.13</v>
      </c>
      <c r="EF1693">
        <v>16.754999000000002</v>
      </c>
      <c r="EG1693">
        <v>29245</v>
      </c>
      <c r="ES1693">
        <v>0</v>
      </c>
      <c r="EV1693">
        <v>67786</v>
      </c>
      <c r="EW1693">
        <v>0</v>
      </c>
      <c r="EX1693">
        <v>0</v>
      </c>
      <c r="FB1693">
        <v>4409236</v>
      </c>
      <c r="FI1693">
        <v>3554771</v>
      </c>
      <c r="FP1693">
        <v>115925</v>
      </c>
      <c r="FQ1693">
        <v>368330</v>
      </c>
      <c r="FW1693">
        <v>484255</v>
      </c>
      <c r="FX1693">
        <v>-639403</v>
      </c>
      <c r="FZ1693">
        <v>75260</v>
      </c>
      <c r="GB1693">
        <v>75260</v>
      </c>
      <c r="GL1693">
        <v>-11453</v>
      </c>
      <c r="GP1693">
        <v>740231</v>
      </c>
      <c r="GQ1693">
        <v>648890</v>
      </c>
      <c r="GR1693">
        <v>-463528</v>
      </c>
      <c r="GS1693">
        <v>-463528</v>
      </c>
      <c r="HA1693">
        <v>-5143</v>
      </c>
      <c r="HB1693">
        <v>-3964</v>
      </c>
      <c r="HE1693">
        <v>-472635</v>
      </c>
      <c r="HG1693">
        <v>3554771</v>
      </c>
    </row>
    <row r="1694" spans="1:215" x14ac:dyDescent="0.25">
      <c r="A1694">
        <v>124</v>
      </c>
      <c r="B1694" t="s">
        <v>1320</v>
      </c>
      <c r="C1694">
        <v>2010</v>
      </c>
      <c r="D1694">
        <v>1</v>
      </c>
      <c r="E1694" t="s">
        <v>1321</v>
      </c>
      <c r="F1694">
        <v>1941</v>
      </c>
      <c r="G1694">
        <v>1</v>
      </c>
      <c r="H1694">
        <v>1991</v>
      </c>
      <c r="I1694">
        <v>0</v>
      </c>
      <c r="J1694" t="s">
        <v>1315</v>
      </c>
      <c r="K1694" t="s">
        <v>1316</v>
      </c>
      <c r="L1694" t="s">
        <v>1316</v>
      </c>
      <c r="M1694">
        <v>2</v>
      </c>
      <c r="N1694" t="s">
        <v>625</v>
      </c>
      <c r="O1694">
        <v>1</v>
      </c>
      <c r="P1694" t="s">
        <v>616</v>
      </c>
      <c r="Q1694" t="s">
        <v>626</v>
      </c>
      <c r="R1694">
        <v>2</v>
      </c>
      <c r="S1694">
        <v>1</v>
      </c>
      <c r="T1694" s="60">
        <v>40359</v>
      </c>
      <c r="U1694" s="60">
        <v>40360</v>
      </c>
      <c r="V1694" s="60">
        <v>40360</v>
      </c>
      <c r="W1694" t="s">
        <v>201</v>
      </c>
      <c r="X1694" t="s">
        <v>620</v>
      </c>
      <c r="Y1694" t="s">
        <v>639</v>
      </c>
      <c r="Z1694">
        <v>2.9999998999999999E-2</v>
      </c>
      <c r="AA1694">
        <v>7.5000002999999996E-2</v>
      </c>
      <c r="AB1694">
        <v>1</v>
      </c>
      <c r="AC1694">
        <v>1</v>
      </c>
      <c r="AD1694">
        <v>0</v>
      </c>
      <c r="AE1694">
        <v>0</v>
      </c>
      <c r="AF1694">
        <v>3</v>
      </c>
      <c r="AG1694">
        <v>24</v>
      </c>
      <c r="BP1694" s="60">
        <v>40359</v>
      </c>
      <c r="BQ1694">
        <v>4143540</v>
      </c>
      <c r="BR1694">
        <v>8904312</v>
      </c>
      <c r="BS1694">
        <v>0.46500000000000002</v>
      </c>
      <c r="BT1694">
        <v>4760772</v>
      </c>
      <c r="BV1694">
        <v>1500761</v>
      </c>
      <c r="BW1694">
        <v>487886</v>
      </c>
      <c r="BX1694">
        <v>0.91410005000000005</v>
      </c>
      <c r="BY1694">
        <v>0</v>
      </c>
      <c r="BZ1694">
        <v>0</v>
      </c>
      <c r="CA1694">
        <v>0</v>
      </c>
      <c r="CC1694">
        <v>0.152</v>
      </c>
      <c r="CE1694">
        <v>-3.6999999999999998E-2</v>
      </c>
      <c r="CG1694">
        <v>2.7999999000000001E-2</v>
      </c>
      <c r="CJ1694">
        <v>3.9999999000000001E-2</v>
      </c>
      <c r="CS1694">
        <v>0</v>
      </c>
      <c r="CT1694">
        <v>0</v>
      </c>
      <c r="CU1694">
        <v>0</v>
      </c>
      <c r="CV1694">
        <v>0.57917004999999999</v>
      </c>
      <c r="CW1694">
        <v>0.33267361000000001</v>
      </c>
      <c r="CX1694">
        <v>0.24649645000000001</v>
      </c>
      <c r="CY1694">
        <v>0.19175698999999999</v>
      </c>
      <c r="CZ1694">
        <v>0</v>
      </c>
      <c r="DA1694">
        <v>0</v>
      </c>
      <c r="DB1694">
        <v>5.7643328000000001E-2</v>
      </c>
      <c r="DC1694">
        <v>0</v>
      </c>
      <c r="DD1694">
        <v>0.10108901000000001</v>
      </c>
      <c r="DE1694">
        <v>7.0340610999999997E-2</v>
      </c>
      <c r="DF1694">
        <v>2012</v>
      </c>
      <c r="DG1694">
        <v>9.4064942999999998E-2</v>
      </c>
      <c r="DH1694">
        <v>5.9999998999999998E-2</v>
      </c>
      <c r="DI1694">
        <v>3.4064941000000001E-2</v>
      </c>
      <c r="DJ1694">
        <v>0.27660000000000001</v>
      </c>
      <c r="DK1694">
        <v>0.33660001000000001</v>
      </c>
      <c r="DR1694">
        <v>0</v>
      </c>
      <c r="DS1694">
        <v>0</v>
      </c>
      <c r="DT1694">
        <v>0</v>
      </c>
      <c r="DU1694">
        <v>0</v>
      </c>
      <c r="DV1694">
        <v>35670</v>
      </c>
      <c r="DW1694">
        <v>1500761</v>
      </c>
      <c r="DZ1694">
        <v>42.073002000000002</v>
      </c>
      <c r="EA1694">
        <v>1621</v>
      </c>
      <c r="EB1694">
        <v>1420</v>
      </c>
      <c r="EC1694">
        <v>30127</v>
      </c>
      <c r="ED1694">
        <v>529400.88</v>
      </c>
      <c r="EF1694">
        <v>17.572001</v>
      </c>
      <c r="EG1694">
        <v>30127</v>
      </c>
      <c r="ES1694">
        <v>0</v>
      </c>
      <c r="EV1694">
        <v>68838</v>
      </c>
      <c r="EW1694">
        <v>0</v>
      </c>
      <c r="EX1694">
        <v>0</v>
      </c>
      <c r="FB1694">
        <v>4779105</v>
      </c>
      <c r="FI1694">
        <v>4143540</v>
      </c>
      <c r="FP1694">
        <v>103706</v>
      </c>
      <c r="FQ1694">
        <v>417403</v>
      </c>
      <c r="FW1694">
        <v>521109</v>
      </c>
      <c r="FX1694">
        <v>520516</v>
      </c>
      <c r="FZ1694">
        <v>24377</v>
      </c>
      <c r="GB1694">
        <v>24377</v>
      </c>
      <c r="GL1694">
        <v>-11445</v>
      </c>
      <c r="GP1694">
        <v>39756</v>
      </c>
      <c r="GQ1694">
        <v>1094313</v>
      </c>
      <c r="GR1694">
        <v>-494230</v>
      </c>
      <c r="GS1694">
        <v>-494230</v>
      </c>
      <c r="HA1694">
        <v>-7247</v>
      </c>
      <c r="HB1694">
        <v>-4067</v>
      </c>
      <c r="HE1694">
        <v>-505544</v>
      </c>
      <c r="HG1694">
        <v>4143540</v>
      </c>
    </row>
    <row r="1695" spans="1:215" x14ac:dyDescent="0.25">
      <c r="A1695">
        <v>124</v>
      </c>
      <c r="B1695" t="s">
        <v>1320</v>
      </c>
      <c r="C1695">
        <v>2011</v>
      </c>
      <c r="D1695">
        <v>1</v>
      </c>
      <c r="E1695" t="s">
        <v>1321</v>
      </c>
      <c r="F1695">
        <v>1941</v>
      </c>
      <c r="G1695">
        <v>1</v>
      </c>
      <c r="H1695">
        <v>1991</v>
      </c>
      <c r="I1695">
        <v>0</v>
      </c>
      <c r="J1695" t="s">
        <v>1315</v>
      </c>
      <c r="K1695" t="s">
        <v>1316</v>
      </c>
      <c r="L1695" t="s">
        <v>1316</v>
      </c>
      <c r="M1695">
        <v>2</v>
      </c>
      <c r="N1695" t="s">
        <v>625</v>
      </c>
      <c r="O1695">
        <v>1</v>
      </c>
      <c r="P1695" t="s">
        <v>616</v>
      </c>
      <c r="Q1695" t="s">
        <v>626</v>
      </c>
      <c r="R1695">
        <v>2</v>
      </c>
      <c r="S1695">
        <v>1</v>
      </c>
      <c r="T1695" s="60">
        <v>40724</v>
      </c>
      <c r="U1695" s="60">
        <v>40725</v>
      </c>
      <c r="V1695" s="60">
        <v>40725</v>
      </c>
      <c r="W1695" t="s">
        <v>201</v>
      </c>
      <c r="X1695" t="s">
        <v>620</v>
      </c>
      <c r="Y1695" t="s">
        <v>639</v>
      </c>
      <c r="Z1695">
        <v>2.9999998999999999E-2</v>
      </c>
      <c r="AA1695">
        <v>7.5000002999999996E-2</v>
      </c>
      <c r="AB1695">
        <v>1</v>
      </c>
      <c r="AC1695">
        <v>1</v>
      </c>
      <c r="AD1695">
        <v>0</v>
      </c>
      <c r="AE1695">
        <v>0</v>
      </c>
      <c r="AF1695">
        <v>3</v>
      </c>
      <c r="AG1695">
        <v>23</v>
      </c>
      <c r="BP1695" s="60">
        <v>40724</v>
      </c>
      <c r="BQ1695">
        <v>5074665</v>
      </c>
      <c r="BR1695">
        <v>9445148</v>
      </c>
      <c r="BS1695">
        <v>0.53700000000000003</v>
      </c>
      <c r="BT1695">
        <v>4370483</v>
      </c>
      <c r="BV1695">
        <v>1505749</v>
      </c>
      <c r="BW1695">
        <v>471171</v>
      </c>
      <c r="BX1695">
        <v>1.0634999000000001</v>
      </c>
      <c r="BY1695">
        <v>0</v>
      </c>
      <c r="BZ1695">
        <v>0</v>
      </c>
      <c r="CA1695">
        <v>0</v>
      </c>
      <c r="CC1695">
        <v>0.20499999999999999</v>
      </c>
      <c r="CE1695">
        <v>5.1999996999999999E-2</v>
      </c>
      <c r="CG1695">
        <v>4.8000000000000001E-2</v>
      </c>
      <c r="CJ1695">
        <v>5.9999998999999998E-2</v>
      </c>
      <c r="CS1695">
        <v>0</v>
      </c>
      <c r="CT1695">
        <v>0</v>
      </c>
      <c r="CU1695">
        <v>0</v>
      </c>
      <c r="CV1695">
        <v>0.58591384000000002</v>
      </c>
      <c r="CW1695">
        <v>0.34243353999999998</v>
      </c>
      <c r="CX1695">
        <v>0.24348027</v>
      </c>
      <c r="CY1695">
        <v>0.19118288</v>
      </c>
      <c r="CZ1695">
        <v>0</v>
      </c>
      <c r="DA1695">
        <v>0</v>
      </c>
      <c r="DB1695">
        <v>2.3770446000000001E-2</v>
      </c>
      <c r="DC1695">
        <v>0</v>
      </c>
      <c r="DD1695">
        <v>8.5152074999999994E-2</v>
      </c>
      <c r="DE1695">
        <v>0.11398078</v>
      </c>
      <c r="DF1695">
        <v>2013</v>
      </c>
      <c r="DG1695">
        <v>0.10340476</v>
      </c>
      <c r="DH1695">
        <v>5.9999998999999998E-2</v>
      </c>
      <c r="DI1695">
        <v>4.3404764999999998E-2</v>
      </c>
      <c r="DJ1695">
        <v>0.26790002000000002</v>
      </c>
      <c r="DK1695">
        <v>0.32790002000000001</v>
      </c>
      <c r="DR1695">
        <v>0</v>
      </c>
      <c r="DS1695">
        <v>0</v>
      </c>
      <c r="DT1695">
        <v>0</v>
      </c>
      <c r="DU1695">
        <v>0</v>
      </c>
      <c r="DV1695">
        <v>35855</v>
      </c>
      <c r="DW1695">
        <v>1505749</v>
      </c>
      <c r="DZ1695">
        <v>41.994999</v>
      </c>
      <c r="EA1695">
        <v>1579</v>
      </c>
      <c r="EB1695">
        <v>1669</v>
      </c>
      <c r="EC1695">
        <v>31043</v>
      </c>
      <c r="ED1695">
        <v>571566.93999999994</v>
      </c>
      <c r="EF1695">
        <v>18.412001</v>
      </c>
      <c r="EG1695">
        <v>31043</v>
      </c>
      <c r="ES1695">
        <v>0</v>
      </c>
      <c r="EV1695">
        <v>70146</v>
      </c>
      <c r="EW1695">
        <v>0</v>
      </c>
      <c r="EX1695">
        <v>0</v>
      </c>
      <c r="FB1695">
        <v>5340024</v>
      </c>
      <c r="FI1695">
        <v>5074665</v>
      </c>
      <c r="FP1695">
        <v>87697</v>
      </c>
      <c r="FQ1695">
        <v>501103</v>
      </c>
      <c r="FW1695">
        <v>588800</v>
      </c>
      <c r="FX1695">
        <v>808314</v>
      </c>
      <c r="FZ1695">
        <v>33701</v>
      </c>
      <c r="GB1695">
        <v>33701</v>
      </c>
      <c r="GL1695">
        <v>-13087</v>
      </c>
      <c r="GP1695">
        <v>60151</v>
      </c>
      <c r="GQ1695">
        <v>1477879</v>
      </c>
      <c r="GR1695">
        <v>-535010</v>
      </c>
      <c r="GS1695">
        <v>-535010</v>
      </c>
      <c r="HA1695">
        <v>-7614</v>
      </c>
      <c r="HB1695">
        <v>-4130</v>
      </c>
      <c r="HE1695">
        <v>-546754</v>
      </c>
      <c r="HG1695">
        <v>5074665</v>
      </c>
    </row>
    <row r="1696" spans="1:215" x14ac:dyDescent="0.25">
      <c r="A1696">
        <v>124</v>
      </c>
      <c r="B1696" t="s">
        <v>1320</v>
      </c>
      <c r="C1696">
        <v>2012</v>
      </c>
      <c r="D1696">
        <v>1</v>
      </c>
      <c r="E1696" t="s">
        <v>1321</v>
      </c>
      <c r="F1696">
        <v>1941</v>
      </c>
      <c r="G1696">
        <v>1</v>
      </c>
      <c r="H1696">
        <v>1991</v>
      </c>
      <c r="I1696">
        <v>0</v>
      </c>
      <c r="J1696" t="s">
        <v>1315</v>
      </c>
      <c r="K1696" t="s">
        <v>1316</v>
      </c>
      <c r="L1696" t="s">
        <v>1316</v>
      </c>
      <c r="M1696">
        <v>2</v>
      </c>
      <c r="N1696" t="s">
        <v>625</v>
      </c>
      <c r="O1696">
        <v>1</v>
      </c>
      <c r="P1696" t="s">
        <v>616</v>
      </c>
      <c r="Q1696" t="s">
        <v>626</v>
      </c>
      <c r="R1696">
        <v>2</v>
      </c>
      <c r="S1696">
        <v>1</v>
      </c>
      <c r="T1696" s="60">
        <v>41090</v>
      </c>
      <c r="U1696" s="60">
        <v>41091</v>
      </c>
      <c r="V1696" s="60">
        <v>41091</v>
      </c>
      <c r="W1696" t="s">
        <v>201</v>
      </c>
      <c r="X1696" t="s">
        <v>620</v>
      </c>
      <c r="Y1696" t="s">
        <v>639</v>
      </c>
      <c r="Z1696">
        <v>2.9999998999999999E-2</v>
      </c>
      <c r="AA1696">
        <v>7.5000002999999996E-2</v>
      </c>
      <c r="AB1696">
        <v>1</v>
      </c>
      <c r="AC1696">
        <v>1</v>
      </c>
      <c r="AD1696">
        <v>0</v>
      </c>
      <c r="AE1696">
        <v>0</v>
      </c>
      <c r="AF1696">
        <v>3</v>
      </c>
      <c r="AG1696">
        <v>22</v>
      </c>
      <c r="BP1696" s="60">
        <v>41090</v>
      </c>
      <c r="BQ1696">
        <v>5144397</v>
      </c>
      <c r="BR1696">
        <v>9712582</v>
      </c>
      <c r="BS1696">
        <v>0.52999996999999999</v>
      </c>
      <c r="BT1696">
        <v>4568185</v>
      </c>
      <c r="BV1696">
        <v>1510082</v>
      </c>
      <c r="BW1696">
        <v>458047</v>
      </c>
      <c r="BX1696">
        <v>1.0527998999999999</v>
      </c>
      <c r="BY1696">
        <v>0</v>
      </c>
      <c r="BZ1696">
        <v>0</v>
      </c>
      <c r="CA1696">
        <v>0</v>
      </c>
      <c r="CC1696">
        <v>0.01</v>
      </c>
      <c r="CE1696">
        <v>0.11899999999999999</v>
      </c>
      <c r="CG1696">
        <v>1.7000001000000001E-2</v>
      </c>
      <c r="CJ1696">
        <v>6.4000003E-2</v>
      </c>
      <c r="CR1696">
        <v>1</v>
      </c>
      <c r="CS1696">
        <v>0</v>
      </c>
      <c r="CT1696">
        <v>0</v>
      </c>
      <c r="CU1696">
        <v>0</v>
      </c>
      <c r="CV1696">
        <v>0.57992584000000003</v>
      </c>
      <c r="CW1696">
        <v>0.33640102</v>
      </c>
      <c r="CX1696">
        <v>0.24352482</v>
      </c>
      <c r="CY1696">
        <v>0.1824047</v>
      </c>
      <c r="CZ1696">
        <v>0</v>
      </c>
      <c r="DA1696">
        <v>0</v>
      </c>
      <c r="DB1696">
        <v>6.1088040000000003E-2</v>
      </c>
      <c r="DC1696">
        <v>0</v>
      </c>
      <c r="DD1696">
        <v>9.9700540000000004E-2</v>
      </c>
      <c r="DE1696">
        <v>7.6880879999999999E-2</v>
      </c>
      <c r="DF1696">
        <v>2014</v>
      </c>
      <c r="DG1696">
        <v>0.10369602999999999</v>
      </c>
      <c r="DH1696">
        <v>5.9999998999999998E-2</v>
      </c>
      <c r="DI1696">
        <v>4.3696026999999998E-2</v>
      </c>
      <c r="DJ1696">
        <v>0.28600001000000003</v>
      </c>
      <c r="DK1696">
        <v>0.34599998999999998</v>
      </c>
      <c r="DR1696">
        <v>0</v>
      </c>
      <c r="DS1696">
        <v>0</v>
      </c>
      <c r="DT1696">
        <v>0</v>
      </c>
      <c r="DU1696">
        <v>0</v>
      </c>
      <c r="DV1696">
        <v>35807</v>
      </c>
      <c r="DW1696">
        <v>1510083</v>
      </c>
      <c r="DZ1696">
        <v>42.172001000000002</v>
      </c>
      <c r="EA1696">
        <v>1563</v>
      </c>
      <c r="EB1696">
        <v>1981</v>
      </c>
      <c r="EC1696">
        <v>31913</v>
      </c>
      <c r="ED1696">
        <v>611964.81000000006</v>
      </c>
      <c r="EF1696">
        <v>19.176000999999999</v>
      </c>
      <c r="EG1696">
        <v>31913</v>
      </c>
      <c r="ES1696">
        <v>0</v>
      </c>
      <c r="EV1696">
        <v>71264</v>
      </c>
      <c r="EW1696">
        <v>0</v>
      </c>
      <c r="EX1696">
        <v>0</v>
      </c>
      <c r="EY1696">
        <v>7908</v>
      </c>
      <c r="EZ1696">
        <v>5216683</v>
      </c>
      <c r="FA1696">
        <v>87175</v>
      </c>
      <c r="FB1696">
        <v>5711872</v>
      </c>
      <c r="FI1696">
        <v>5144397</v>
      </c>
      <c r="FP1696">
        <v>91976</v>
      </c>
      <c r="FQ1696">
        <v>482236</v>
      </c>
      <c r="FW1696">
        <v>574212</v>
      </c>
      <c r="FX1696">
        <v>24355</v>
      </c>
      <c r="FZ1696">
        <v>36446</v>
      </c>
      <c r="GB1696">
        <v>36446</v>
      </c>
      <c r="GL1696">
        <v>-14683</v>
      </c>
      <c r="GP1696">
        <v>38874</v>
      </c>
      <c r="GQ1696">
        <v>659204</v>
      </c>
      <c r="GR1696">
        <v>-577427</v>
      </c>
      <c r="GS1696">
        <v>-577427</v>
      </c>
      <c r="HA1696">
        <v>-7783</v>
      </c>
      <c r="HB1696">
        <v>-4209</v>
      </c>
      <c r="HD1696">
        <v>-53</v>
      </c>
      <c r="HE1696">
        <v>-589472</v>
      </c>
      <c r="HG1696">
        <v>5144397</v>
      </c>
    </row>
    <row r="1697" spans="1:215" x14ac:dyDescent="0.25">
      <c r="A1697">
        <v>124</v>
      </c>
      <c r="B1697" t="s">
        <v>1320</v>
      </c>
      <c r="C1697">
        <v>2013</v>
      </c>
      <c r="D1697">
        <v>1</v>
      </c>
      <c r="E1697" t="s">
        <v>1321</v>
      </c>
      <c r="F1697">
        <v>1941</v>
      </c>
      <c r="G1697">
        <v>1</v>
      </c>
      <c r="H1697">
        <v>1991</v>
      </c>
      <c r="I1697">
        <v>0</v>
      </c>
      <c r="J1697" t="s">
        <v>1315</v>
      </c>
      <c r="K1697" t="s">
        <v>1316</v>
      </c>
      <c r="L1697" t="s">
        <v>1316</v>
      </c>
      <c r="M1697">
        <v>2</v>
      </c>
      <c r="N1697" t="s">
        <v>625</v>
      </c>
      <c r="O1697">
        <v>1</v>
      </c>
      <c r="P1697" t="s">
        <v>616</v>
      </c>
      <c r="Q1697" t="s">
        <v>626</v>
      </c>
      <c r="R1697">
        <v>2</v>
      </c>
      <c r="S1697">
        <v>1</v>
      </c>
      <c r="T1697" s="60">
        <v>41455</v>
      </c>
      <c r="U1697" s="60">
        <v>41456</v>
      </c>
      <c r="V1697" s="60">
        <v>41456</v>
      </c>
      <c r="W1697" t="s">
        <v>201</v>
      </c>
      <c r="X1697" t="s">
        <v>620</v>
      </c>
      <c r="Y1697" t="s">
        <v>639</v>
      </c>
      <c r="Z1697">
        <v>2.9999998999999999E-2</v>
      </c>
      <c r="AA1697">
        <v>7.5000002999999996E-2</v>
      </c>
      <c r="AB1697">
        <v>1</v>
      </c>
      <c r="AC1697">
        <v>1</v>
      </c>
      <c r="AD1697">
        <v>0</v>
      </c>
      <c r="AE1697">
        <v>0</v>
      </c>
      <c r="AF1697">
        <v>3</v>
      </c>
      <c r="AG1697">
        <v>21</v>
      </c>
      <c r="AO1697">
        <v>5751101</v>
      </c>
      <c r="AP1697">
        <v>5751101</v>
      </c>
      <c r="AQ1697">
        <v>-49728</v>
      </c>
      <c r="AR1697">
        <v>1</v>
      </c>
      <c r="BP1697" s="60">
        <v>41455</v>
      </c>
      <c r="BQ1697">
        <v>5751101</v>
      </c>
      <c r="BR1697">
        <v>9930335</v>
      </c>
      <c r="BS1697">
        <v>0.57899999999999996</v>
      </c>
      <c r="BT1697">
        <v>4179234</v>
      </c>
      <c r="BV1697">
        <v>1493515</v>
      </c>
      <c r="BW1697">
        <v>483013</v>
      </c>
      <c r="BX1697">
        <v>1.0078</v>
      </c>
      <c r="BY1697">
        <v>0</v>
      </c>
      <c r="BZ1697">
        <v>0</v>
      </c>
      <c r="CA1697">
        <v>0</v>
      </c>
      <c r="CC1697">
        <v>0.13</v>
      </c>
      <c r="CE1697">
        <v>0.112</v>
      </c>
      <c r="CG1697">
        <v>5.8999999999999997E-2</v>
      </c>
      <c r="CJ1697">
        <v>7.1999996999999996E-2</v>
      </c>
      <c r="CR1697">
        <v>1</v>
      </c>
      <c r="CS1697">
        <v>0</v>
      </c>
      <c r="CT1697">
        <v>0</v>
      </c>
      <c r="CU1697">
        <v>0</v>
      </c>
      <c r="CV1697">
        <v>0.50099998999999995</v>
      </c>
      <c r="CW1697">
        <v>0.249</v>
      </c>
      <c r="CX1697">
        <v>0.252</v>
      </c>
      <c r="CY1697">
        <v>0.22399999000000001</v>
      </c>
      <c r="CZ1697">
        <v>0</v>
      </c>
      <c r="DA1697">
        <v>0</v>
      </c>
      <c r="DB1697">
        <v>7.9999998000000003E-2</v>
      </c>
      <c r="DC1697">
        <v>0</v>
      </c>
      <c r="DD1697">
        <v>0.19499999000000001</v>
      </c>
      <c r="DE1697">
        <v>0</v>
      </c>
      <c r="DF1697">
        <v>2015</v>
      </c>
      <c r="DG1697">
        <v>0.10403191000000001</v>
      </c>
      <c r="DH1697">
        <v>5.9999998999999998E-2</v>
      </c>
      <c r="DI1697">
        <v>4.4031902999999997E-2</v>
      </c>
      <c r="DJ1697">
        <v>0.26939999999999997</v>
      </c>
      <c r="DK1697">
        <v>0.31343191999999997</v>
      </c>
      <c r="DR1697">
        <v>0</v>
      </c>
      <c r="DS1697">
        <v>0</v>
      </c>
      <c r="DT1697">
        <v>0</v>
      </c>
      <c r="DU1697">
        <v>0</v>
      </c>
      <c r="DV1697">
        <v>35593</v>
      </c>
      <c r="DW1697">
        <v>1493515.8</v>
      </c>
      <c r="DZ1697">
        <v>41.960940999999998</v>
      </c>
      <c r="EA1697">
        <v>1615</v>
      </c>
      <c r="EB1697">
        <v>2256</v>
      </c>
      <c r="EC1697">
        <v>33007</v>
      </c>
      <c r="ED1697">
        <v>661061.18999999994</v>
      </c>
      <c r="EF1697">
        <v>20.027908</v>
      </c>
      <c r="EG1697">
        <v>33007</v>
      </c>
      <c r="ES1697">
        <v>0</v>
      </c>
      <c r="EV1697">
        <v>72471</v>
      </c>
      <c r="EW1697">
        <v>1</v>
      </c>
      <c r="EX1697">
        <v>1</v>
      </c>
      <c r="FB1697">
        <v>6170688</v>
      </c>
      <c r="FI1697">
        <v>5751101</v>
      </c>
      <c r="FP1697">
        <v>91424</v>
      </c>
      <c r="FQ1697">
        <v>458713</v>
      </c>
      <c r="FW1697">
        <v>550137</v>
      </c>
      <c r="FX1697">
        <v>602272</v>
      </c>
      <c r="FZ1697">
        <v>52424</v>
      </c>
      <c r="GB1697">
        <v>52424</v>
      </c>
      <c r="GP1697">
        <v>32471</v>
      </c>
      <c r="GQ1697">
        <v>1237304</v>
      </c>
      <c r="GR1697">
        <v>-618628</v>
      </c>
      <c r="GS1697">
        <v>-618628</v>
      </c>
      <c r="HA1697">
        <v>-7731</v>
      </c>
      <c r="HB1697">
        <v>-4276</v>
      </c>
      <c r="HD1697">
        <v>35</v>
      </c>
      <c r="HE1697">
        <v>-630600</v>
      </c>
      <c r="HG1697">
        <v>5751101</v>
      </c>
    </row>
    <row r="1698" spans="1:215" x14ac:dyDescent="0.25">
      <c r="A1698">
        <v>124</v>
      </c>
      <c r="B1698" t="s">
        <v>1320</v>
      </c>
      <c r="C1698">
        <v>2014</v>
      </c>
      <c r="D1698">
        <v>1</v>
      </c>
      <c r="E1698" t="s">
        <v>1321</v>
      </c>
      <c r="F1698">
        <v>1941</v>
      </c>
      <c r="G1698">
        <v>1</v>
      </c>
      <c r="H1698">
        <v>1991</v>
      </c>
      <c r="I1698">
        <v>0</v>
      </c>
      <c r="J1698" t="s">
        <v>1315</v>
      </c>
      <c r="K1698" t="s">
        <v>1316</v>
      </c>
      <c r="L1698" t="s">
        <v>1316</v>
      </c>
      <c r="M1698">
        <v>2</v>
      </c>
      <c r="N1698" t="s">
        <v>625</v>
      </c>
      <c r="O1698">
        <v>1</v>
      </c>
      <c r="P1698" t="s">
        <v>616</v>
      </c>
      <c r="Q1698" t="s">
        <v>626</v>
      </c>
      <c r="R1698">
        <v>2</v>
      </c>
      <c r="S1698">
        <v>1</v>
      </c>
      <c r="T1698" s="60">
        <v>41820</v>
      </c>
      <c r="U1698" s="60">
        <v>41821</v>
      </c>
      <c r="BY1698">
        <v>0</v>
      </c>
      <c r="BZ1698">
        <v>0</v>
      </c>
      <c r="CA1698">
        <v>0</v>
      </c>
      <c r="CC1698">
        <v>0.17508908000000001</v>
      </c>
      <c r="CG1698">
        <v>0.13235350000000001</v>
      </c>
      <c r="CJ1698">
        <v>7.4510730999999997E-2</v>
      </c>
      <c r="CS1698">
        <v>1</v>
      </c>
      <c r="CT1698">
        <v>1</v>
      </c>
      <c r="CU1698">
        <v>1</v>
      </c>
      <c r="CV1698">
        <v>0.54200000000000004</v>
      </c>
      <c r="CW1698">
        <v>0.26899999000000002</v>
      </c>
      <c r="CX1698">
        <v>0.27300000000000002</v>
      </c>
      <c r="CY1698">
        <v>0.17199998999999999</v>
      </c>
      <c r="CZ1698">
        <v>0</v>
      </c>
      <c r="DA1698">
        <v>0</v>
      </c>
      <c r="DB1698">
        <v>9.0000003999999995E-2</v>
      </c>
      <c r="DC1698">
        <v>0</v>
      </c>
      <c r="DD1698">
        <v>0.19600001</v>
      </c>
      <c r="DE1698">
        <v>0</v>
      </c>
      <c r="DR1698">
        <v>0</v>
      </c>
      <c r="DS1698">
        <v>0</v>
      </c>
      <c r="DT1698">
        <v>0</v>
      </c>
      <c r="DU1698">
        <v>0</v>
      </c>
      <c r="EW1698">
        <v>0</v>
      </c>
      <c r="EX1698">
        <v>0</v>
      </c>
      <c r="FP1698">
        <v>90612</v>
      </c>
      <c r="FQ1698">
        <v>141840</v>
      </c>
      <c r="FV1698">
        <v>372408</v>
      </c>
      <c r="FW1698">
        <v>604860</v>
      </c>
      <c r="FX1698">
        <v>976822</v>
      </c>
      <c r="FZ1698">
        <v>26358</v>
      </c>
      <c r="GB1698">
        <v>26358</v>
      </c>
      <c r="GP1698">
        <v>3775</v>
      </c>
      <c r="GQ1698">
        <v>1611815</v>
      </c>
      <c r="GR1698">
        <v>-668923</v>
      </c>
      <c r="GS1698">
        <v>-668923</v>
      </c>
      <c r="HA1698">
        <v>-7287</v>
      </c>
      <c r="HB1698">
        <v>-4348</v>
      </c>
      <c r="HD1698">
        <v>-265</v>
      </c>
      <c r="HE1698">
        <v>-680823</v>
      </c>
      <c r="HG1698">
        <v>6682093</v>
      </c>
    </row>
    <row r="1699" spans="1:215" x14ac:dyDescent="0.25">
      <c r="A1699">
        <v>125</v>
      </c>
      <c r="B1699" t="s">
        <v>1323</v>
      </c>
      <c r="C1699">
        <v>2001</v>
      </c>
      <c r="D1699">
        <v>1</v>
      </c>
      <c r="E1699" t="s">
        <v>1323</v>
      </c>
      <c r="F1699">
        <v>1982</v>
      </c>
      <c r="G1699">
        <v>0</v>
      </c>
      <c r="I1699">
        <v>0</v>
      </c>
      <c r="J1699" t="s">
        <v>1324</v>
      </c>
      <c r="K1699" t="s">
        <v>1325</v>
      </c>
      <c r="L1699" t="s">
        <v>1325</v>
      </c>
      <c r="M1699">
        <v>1</v>
      </c>
      <c r="N1699" t="s">
        <v>615</v>
      </c>
      <c r="O1699">
        <v>1</v>
      </c>
      <c r="P1699" t="s">
        <v>616</v>
      </c>
      <c r="Q1699" t="s">
        <v>626</v>
      </c>
      <c r="R1699">
        <v>2</v>
      </c>
      <c r="S1699">
        <v>1</v>
      </c>
      <c r="T1699" s="60">
        <v>37256</v>
      </c>
      <c r="U1699" s="60">
        <v>37256</v>
      </c>
      <c r="V1699" s="60">
        <v>37256</v>
      </c>
      <c r="W1699" t="s">
        <v>1116</v>
      </c>
      <c r="X1699" t="s">
        <v>714</v>
      </c>
      <c r="Y1699" t="s">
        <v>627</v>
      </c>
      <c r="Z1699">
        <v>4.5000001999999997E-2</v>
      </c>
      <c r="AA1699">
        <v>7.9999998000000003E-2</v>
      </c>
      <c r="AB1699">
        <v>3</v>
      </c>
      <c r="AC1699">
        <v>0</v>
      </c>
      <c r="AD1699">
        <v>5</v>
      </c>
      <c r="AE1699">
        <v>1</v>
      </c>
      <c r="AF1699">
        <v>3</v>
      </c>
      <c r="AG1699">
        <v>28</v>
      </c>
      <c r="BP1699" s="60">
        <v>37256</v>
      </c>
      <c r="BQ1699">
        <v>58024300</v>
      </c>
      <c r="BR1699">
        <v>60134700</v>
      </c>
      <c r="BS1699">
        <v>0.96499997000000004</v>
      </c>
      <c r="BT1699">
        <v>2110400</v>
      </c>
      <c r="BV1699">
        <v>9917700</v>
      </c>
      <c r="BW1699">
        <v>412200</v>
      </c>
      <c r="BX1699">
        <v>0.99599998999999995</v>
      </c>
      <c r="BY1699">
        <v>0</v>
      </c>
      <c r="BZ1699">
        <v>0</v>
      </c>
      <c r="CA1699">
        <v>0</v>
      </c>
      <c r="CC1699">
        <v>-5.4000000999999999E-2</v>
      </c>
      <c r="CG1699">
        <v>0.10299999999999999</v>
      </c>
      <c r="CJ1699">
        <v>0.11399999</v>
      </c>
      <c r="CS1699">
        <v>0</v>
      </c>
      <c r="CT1699">
        <v>0</v>
      </c>
      <c r="CU1699">
        <v>0</v>
      </c>
      <c r="CV1699">
        <v>0.64419996999999996</v>
      </c>
      <c r="CW1699">
        <v>0.64419996999999996</v>
      </c>
      <c r="CX1699">
        <v>0</v>
      </c>
      <c r="CY1699">
        <v>0.23379999000000001</v>
      </c>
      <c r="CZ1699">
        <v>0</v>
      </c>
      <c r="DA1699">
        <v>0</v>
      </c>
      <c r="DB1699">
        <v>1.3099998999999999E-2</v>
      </c>
      <c r="DC1699">
        <v>1.3400001E-2</v>
      </c>
      <c r="DD1699">
        <v>0</v>
      </c>
      <c r="DE1699">
        <v>9.5600002000000003E-2</v>
      </c>
      <c r="DF1699">
        <v>2003</v>
      </c>
      <c r="DG1699">
        <v>0.126</v>
      </c>
      <c r="DH1699">
        <v>4.9000002000000001E-2</v>
      </c>
      <c r="DI1699">
        <v>7.6999999999999999E-2</v>
      </c>
      <c r="DJ1699">
        <v>5.9999998999999998E-2</v>
      </c>
      <c r="DK1699">
        <v>0.109</v>
      </c>
      <c r="DR1699">
        <v>0</v>
      </c>
      <c r="DS1699">
        <v>0</v>
      </c>
      <c r="DT1699">
        <v>0</v>
      </c>
      <c r="DU1699">
        <v>0</v>
      </c>
      <c r="DV1699">
        <v>261126</v>
      </c>
      <c r="DZ1699">
        <v>37.980514999999997</v>
      </c>
      <c r="EC1699">
        <v>112561</v>
      </c>
      <c r="EF1699">
        <v>22.483250000000002</v>
      </c>
      <c r="EG1699">
        <v>112561</v>
      </c>
      <c r="ES1699">
        <v>0</v>
      </c>
      <c r="EV1699">
        <v>373687</v>
      </c>
      <c r="EW1699">
        <v>1</v>
      </c>
      <c r="EX1699">
        <v>1</v>
      </c>
      <c r="FB1699">
        <v>25881500</v>
      </c>
      <c r="FP1699">
        <v>506712</v>
      </c>
      <c r="FQ1699">
        <v>418319</v>
      </c>
      <c r="FV1699">
        <v>0</v>
      </c>
      <c r="FW1699">
        <v>925031</v>
      </c>
      <c r="FX1699">
        <v>-3367457</v>
      </c>
      <c r="FZ1699">
        <v>1030655</v>
      </c>
      <c r="GA1699">
        <v>353034</v>
      </c>
      <c r="GB1699">
        <v>1383689</v>
      </c>
      <c r="GG1699">
        <v>104455</v>
      </c>
      <c r="GL1699">
        <v>-161853</v>
      </c>
      <c r="GM1699">
        <v>160319</v>
      </c>
      <c r="GN1699">
        <v>-138997</v>
      </c>
      <c r="GP1699">
        <v>188085</v>
      </c>
      <c r="GQ1699">
        <v>-906728</v>
      </c>
      <c r="GR1699">
        <v>-2530737</v>
      </c>
      <c r="GS1699">
        <v>-2489997</v>
      </c>
      <c r="GZ1699">
        <v>-40740</v>
      </c>
      <c r="HB1699">
        <v>-16419</v>
      </c>
      <c r="HD1699">
        <v>784</v>
      </c>
      <c r="HE1699">
        <v>-2546372</v>
      </c>
      <c r="HG1699">
        <v>59233100</v>
      </c>
    </row>
    <row r="1700" spans="1:215" x14ac:dyDescent="0.25">
      <c r="A1700">
        <v>125</v>
      </c>
      <c r="B1700" t="s">
        <v>1323</v>
      </c>
      <c r="C1700">
        <v>2002</v>
      </c>
      <c r="D1700">
        <v>1</v>
      </c>
      <c r="E1700" t="s">
        <v>1323</v>
      </c>
      <c r="F1700">
        <v>1982</v>
      </c>
      <c r="G1700">
        <v>0</v>
      </c>
      <c r="I1700">
        <v>0</v>
      </c>
      <c r="J1700" t="s">
        <v>1324</v>
      </c>
      <c r="K1700" t="s">
        <v>1325</v>
      </c>
      <c r="L1700" t="s">
        <v>1325</v>
      </c>
      <c r="M1700">
        <v>1</v>
      </c>
      <c r="N1700" t="s">
        <v>615</v>
      </c>
      <c r="O1700">
        <v>1</v>
      </c>
      <c r="P1700" t="s">
        <v>616</v>
      </c>
      <c r="Q1700" t="s">
        <v>626</v>
      </c>
      <c r="R1700">
        <v>2</v>
      </c>
      <c r="S1700">
        <v>1</v>
      </c>
      <c r="T1700" s="60">
        <v>37621</v>
      </c>
      <c r="U1700" s="60">
        <v>37621</v>
      </c>
      <c r="V1700" s="60">
        <v>37621</v>
      </c>
      <c r="W1700" t="s">
        <v>1116</v>
      </c>
      <c r="X1700" t="s">
        <v>714</v>
      </c>
      <c r="Y1700" t="s">
        <v>627</v>
      </c>
      <c r="Z1700">
        <v>4.5000001999999997E-2</v>
      </c>
      <c r="AA1700">
        <v>7.9999998000000003E-2</v>
      </c>
      <c r="AB1700">
        <v>3</v>
      </c>
      <c r="AC1700">
        <v>0</v>
      </c>
      <c r="AD1700">
        <v>5</v>
      </c>
      <c r="AE1700">
        <v>1</v>
      </c>
      <c r="AF1700">
        <v>3</v>
      </c>
      <c r="AG1700">
        <v>27</v>
      </c>
      <c r="BP1700" s="60">
        <v>37621</v>
      </c>
      <c r="BQ1700">
        <v>57861900</v>
      </c>
      <c r="BR1700">
        <v>59618800</v>
      </c>
      <c r="BS1700">
        <v>0.97099996</v>
      </c>
      <c r="BT1700">
        <v>1756900</v>
      </c>
      <c r="BV1700">
        <v>10126600</v>
      </c>
      <c r="BW1700">
        <v>426900</v>
      </c>
      <c r="BX1700">
        <v>0.99800003000000004</v>
      </c>
      <c r="BY1700">
        <v>0</v>
      </c>
      <c r="BZ1700">
        <v>0</v>
      </c>
      <c r="CA1700">
        <v>0</v>
      </c>
      <c r="CC1700">
        <v>-4.8000000000000001E-2</v>
      </c>
      <c r="CG1700">
        <v>5.5E-2</v>
      </c>
      <c r="CJ1700">
        <v>9.4999999000000002E-2</v>
      </c>
      <c r="CS1700">
        <v>0</v>
      </c>
      <c r="CT1700">
        <v>0</v>
      </c>
      <c r="CU1700">
        <v>0</v>
      </c>
      <c r="CV1700">
        <v>0.62770002999999996</v>
      </c>
      <c r="CW1700">
        <v>0</v>
      </c>
      <c r="CX1700">
        <v>0</v>
      </c>
      <c r="CY1700">
        <v>0.21219999</v>
      </c>
      <c r="CZ1700">
        <v>0</v>
      </c>
      <c r="DA1700">
        <v>0</v>
      </c>
      <c r="DB1700">
        <v>2.1100000000000001E-2</v>
      </c>
      <c r="DC1700">
        <v>2.6800001E-2</v>
      </c>
      <c r="DD1700">
        <v>0</v>
      </c>
      <c r="DE1700">
        <v>0.11229999</v>
      </c>
      <c r="DF1700">
        <v>2004</v>
      </c>
      <c r="DG1700">
        <v>0.126</v>
      </c>
      <c r="DH1700">
        <v>4.9000002000000001E-2</v>
      </c>
      <c r="DI1700">
        <v>7.6999999999999999E-2</v>
      </c>
      <c r="DJ1700">
        <v>6.1000000999999998E-2</v>
      </c>
      <c r="DK1700">
        <v>0.11</v>
      </c>
      <c r="DR1700">
        <v>0</v>
      </c>
      <c r="DS1700">
        <v>0</v>
      </c>
      <c r="DT1700">
        <v>0</v>
      </c>
      <c r="DU1700">
        <v>0</v>
      </c>
      <c r="DV1700">
        <v>263500</v>
      </c>
      <c r="DZ1700">
        <v>38.431117999999998</v>
      </c>
      <c r="EC1700">
        <v>116847</v>
      </c>
      <c r="EF1700">
        <v>23.015131</v>
      </c>
      <c r="EG1700">
        <v>116847</v>
      </c>
      <c r="ES1700">
        <v>0</v>
      </c>
      <c r="EV1700">
        <v>380347</v>
      </c>
      <c r="EW1700">
        <v>1</v>
      </c>
      <c r="EX1700">
        <v>1</v>
      </c>
      <c r="FB1700">
        <v>26041700</v>
      </c>
      <c r="FP1700">
        <v>526149</v>
      </c>
      <c r="FQ1700">
        <v>437192</v>
      </c>
      <c r="FV1700">
        <v>0</v>
      </c>
      <c r="FW1700">
        <v>963341</v>
      </c>
      <c r="FX1700">
        <v>-6949779</v>
      </c>
      <c r="FZ1700">
        <v>726766</v>
      </c>
      <c r="GA1700">
        <v>243884</v>
      </c>
      <c r="GB1700">
        <v>970650</v>
      </c>
      <c r="GG1700">
        <v>117879</v>
      </c>
      <c r="GL1700">
        <v>-144153</v>
      </c>
      <c r="GM1700">
        <v>52167</v>
      </c>
      <c r="GN1700">
        <v>-41404</v>
      </c>
      <c r="GP1700">
        <v>246096</v>
      </c>
      <c r="GQ1700">
        <v>-4785203</v>
      </c>
      <c r="GR1700">
        <v>-2689249</v>
      </c>
      <c r="GS1700">
        <v>-2650779</v>
      </c>
      <c r="GZ1700">
        <v>-38470</v>
      </c>
      <c r="HB1700">
        <v>-19651</v>
      </c>
      <c r="HD1700">
        <v>33</v>
      </c>
      <c r="HE1700">
        <v>-2708867</v>
      </c>
      <c r="HG1700">
        <v>51741128</v>
      </c>
    </row>
    <row r="1701" spans="1:215" x14ac:dyDescent="0.25">
      <c r="A1701">
        <v>125</v>
      </c>
      <c r="B1701" t="s">
        <v>1323</v>
      </c>
      <c r="C1701">
        <v>2003</v>
      </c>
      <c r="D1701">
        <v>1</v>
      </c>
      <c r="E1701" t="s">
        <v>1323</v>
      </c>
      <c r="F1701">
        <v>1982</v>
      </c>
      <c r="G1701">
        <v>0</v>
      </c>
      <c r="I1701">
        <v>0</v>
      </c>
      <c r="J1701" t="s">
        <v>1324</v>
      </c>
      <c r="K1701" t="s">
        <v>1325</v>
      </c>
      <c r="L1701" t="s">
        <v>1325</v>
      </c>
      <c r="M1701">
        <v>1</v>
      </c>
      <c r="N1701" t="s">
        <v>615</v>
      </c>
      <c r="O1701">
        <v>1</v>
      </c>
      <c r="P1701" t="s">
        <v>616</v>
      </c>
      <c r="Q1701" t="s">
        <v>626</v>
      </c>
      <c r="R1701">
        <v>2</v>
      </c>
      <c r="S1701">
        <v>1</v>
      </c>
      <c r="T1701" s="60">
        <v>37986</v>
      </c>
      <c r="U1701" s="60">
        <v>37986</v>
      </c>
      <c r="V1701" s="60">
        <v>37986</v>
      </c>
      <c r="W1701" t="s">
        <v>1116</v>
      </c>
      <c r="X1701" t="s">
        <v>714</v>
      </c>
      <c r="Y1701" t="s">
        <v>627</v>
      </c>
      <c r="Z1701">
        <v>4.0999997000000003E-2</v>
      </c>
      <c r="AA1701">
        <v>7.8000001999999999E-2</v>
      </c>
      <c r="AB1701">
        <v>3</v>
      </c>
      <c r="AC1701">
        <v>0</v>
      </c>
      <c r="AD1701">
        <v>5</v>
      </c>
      <c r="AE1701">
        <v>1</v>
      </c>
      <c r="AF1701">
        <v>3</v>
      </c>
      <c r="AG1701">
        <v>26</v>
      </c>
      <c r="BP1701" s="60">
        <v>37986</v>
      </c>
      <c r="BQ1701">
        <v>62685300</v>
      </c>
      <c r="BR1701">
        <v>63211700</v>
      </c>
      <c r="BS1701">
        <v>0.99199998</v>
      </c>
      <c r="BT1701">
        <v>526400</v>
      </c>
      <c r="BV1701">
        <v>10502400</v>
      </c>
      <c r="BW1701">
        <v>462700</v>
      </c>
      <c r="BX1701">
        <v>3.3399999</v>
      </c>
      <c r="BY1701">
        <v>0</v>
      </c>
      <c r="BZ1701">
        <v>0</v>
      </c>
      <c r="CA1701">
        <v>0</v>
      </c>
      <c r="CC1701">
        <v>4.5999999999999999E-2</v>
      </c>
      <c r="CG1701">
        <v>3.0999999E-2</v>
      </c>
      <c r="CJ1701">
        <v>8.5000001000000006E-2</v>
      </c>
      <c r="CS1701">
        <v>0</v>
      </c>
      <c r="CT1701">
        <v>0</v>
      </c>
      <c r="CU1701">
        <v>0</v>
      </c>
      <c r="CV1701">
        <v>0.64469999</v>
      </c>
      <c r="CW1701">
        <v>0</v>
      </c>
      <c r="CX1701">
        <v>0</v>
      </c>
      <c r="CY1701">
        <v>0.26190001000000002</v>
      </c>
      <c r="CZ1701">
        <v>0</v>
      </c>
      <c r="DA1701">
        <v>0</v>
      </c>
      <c r="DB1701">
        <v>2.1000000000000001E-2</v>
      </c>
      <c r="DC1701">
        <v>1.8499999999999999E-2</v>
      </c>
      <c r="DD1701">
        <v>0</v>
      </c>
      <c r="DE1701">
        <v>5.3900000000000003E-2</v>
      </c>
      <c r="DF1701">
        <v>2005</v>
      </c>
      <c r="DG1701">
        <v>0.126</v>
      </c>
      <c r="DH1701">
        <v>4.9000002000000001E-2</v>
      </c>
      <c r="DI1701">
        <v>7.6999999999999999E-2</v>
      </c>
      <c r="DJ1701">
        <v>5.8000002000000002E-2</v>
      </c>
      <c r="DK1701">
        <v>0.107</v>
      </c>
      <c r="DR1701">
        <v>0</v>
      </c>
      <c r="DS1701">
        <v>0</v>
      </c>
      <c r="DT1701">
        <v>0</v>
      </c>
      <c r="DU1701">
        <v>0</v>
      </c>
      <c r="DV1701">
        <v>262538</v>
      </c>
      <c r="DZ1701">
        <v>40.003352999999997</v>
      </c>
      <c r="EC1701">
        <v>121452</v>
      </c>
      <c r="EF1701">
        <v>22.39115</v>
      </c>
      <c r="EG1701">
        <v>121452</v>
      </c>
      <c r="ES1701">
        <v>0</v>
      </c>
      <c r="EV1701">
        <v>383990</v>
      </c>
      <c r="EW1701">
        <v>1</v>
      </c>
      <c r="EX1701">
        <v>1</v>
      </c>
      <c r="FB1701">
        <v>28707800</v>
      </c>
      <c r="FP1701">
        <v>564755</v>
      </c>
      <c r="FQ1701">
        <v>473187</v>
      </c>
      <c r="FV1701">
        <v>0</v>
      </c>
      <c r="FW1701">
        <v>1037942</v>
      </c>
      <c r="FX1701">
        <v>11514737</v>
      </c>
      <c r="FZ1701">
        <v>595466</v>
      </c>
      <c r="GA1701">
        <v>318168</v>
      </c>
      <c r="GB1701">
        <v>913634</v>
      </c>
      <c r="GG1701">
        <v>100250</v>
      </c>
      <c r="GL1701">
        <v>-152948</v>
      </c>
      <c r="GM1701">
        <v>40594</v>
      </c>
      <c r="GN1701">
        <v>-30979</v>
      </c>
      <c r="GP1701">
        <v>-302177</v>
      </c>
      <c r="GQ1701">
        <v>13121053</v>
      </c>
      <c r="GR1701">
        <v>-2719450</v>
      </c>
      <c r="GS1701">
        <v>-2690603</v>
      </c>
      <c r="GZ1701">
        <v>-28847</v>
      </c>
      <c r="HB1701">
        <v>-16393</v>
      </c>
      <c r="HD1701">
        <v>51</v>
      </c>
      <c r="HE1701">
        <v>-2735792</v>
      </c>
      <c r="HG1701">
        <v>62126388</v>
      </c>
    </row>
    <row r="1702" spans="1:215" x14ac:dyDescent="0.25">
      <c r="A1702">
        <v>125</v>
      </c>
      <c r="B1702" t="s">
        <v>1323</v>
      </c>
      <c r="C1702">
        <v>2004</v>
      </c>
      <c r="D1702">
        <v>1</v>
      </c>
      <c r="E1702" t="s">
        <v>1323</v>
      </c>
      <c r="F1702">
        <v>1982</v>
      </c>
      <c r="G1702">
        <v>0</v>
      </c>
      <c r="I1702">
        <v>0</v>
      </c>
      <c r="J1702" t="s">
        <v>1324</v>
      </c>
      <c r="K1702" t="s">
        <v>1325</v>
      </c>
      <c r="L1702" t="s">
        <v>1325</v>
      </c>
      <c r="M1702">
        <v>1</v>
      </c>
      <c r="N1702" t="s">
        <v>615</v>
      </c>
      <c r="O1702">
        <v>1</v>
      </c>
      <c r="P1702" t="s">
        <v>616</v>
      </c>
      <c r="Q1702" t="s">
        <v>626</v>
      </c>
      <c r="R1702">
        <v>2</v>
      </c>
      <c r="S1702">
        <v>1</v>
      </c>
      <c r="T1702" s="60">
        <v>38352</v>
      </c>
      <c r="U1702" s="60">
        <v>38352</v>
      </c>
      <c r="V1702" s="60">
        <v>38352</v>
      </c>
      <c r="W1702" t="s">
        <v>1116</v>
      </c>
      <c r="X1702" t="s">
        <v>714</v>
      </c>
      <c r="Y1702" t="s">
        <v>627</v>
      </c>
      <c r="Z1702">
        <v>4.0999997000000003E-2</v>
      </c>
      <c r="AA1702">
        <v>7.8000001999999999E-2</v>
      </c>
      <c r="AB1702">
        <v>3</v>
      </c>
      <c r="AC1702">
        <v>0</v>
      </c>
      <c r="AD1702">
        <v>5</v>
      </c>
      <c r="AE1702">
        <v>1</v>
      </c>
      <c r="AF1702">
        <v>3</v>
      </c>
      <c r="AG1702">
        <v>25</v>
      </c>
      <c r="BP1702" s="60">
        <v>38352</v>
      </c>
      <c r="BQ1702">
        <v>66209400</v>
      </c>
      <c r="BR1702">
        <v>66622300</v>
      </c>
      <c r="BS1702">
        <v>0.99400001999999998</v>
      </c>
      <c r="BT1702">
        <v>412900</v>
      </c>
      <c r="BV1702">
        <v>10897600</v>
      </c>
      <c r="BW1702">
        <v>497600</v>
      </c>
      <c r="BX1702">
        <v>1.21</v>
      </c>
      <c r="BY1702">
        <v>0</v>
      </c>
      <c r="BZ1702">
        <v>0</v>
      </c>
      <c r="CA1702">
        <v>0</v>
      </c>
      <c r="CC1702">
        <v>0.16600001</v>
      </c>
      <c r="CG1702">
        <v>4.3000001000000003E-2</v>
      </c>
      <c r="CJ1702">
        <v>9.8000005000000001E-2</v>
      </c>
      <c r="CS1702">
        <v>0</v>
      </c>
      <c r="CT1702">
        <v>0</v>
      </c>
      <c r="CU1702">
        <v>0</v>
      </c>
      <c r="CV1702">
        <v>0.66110891000000005</v>
      </c>
      <c r="CW1702">
        <v>0</v>
      </c>
      <c r="CX1702">
        <v>0</v>
      </c>
      <c r="CY1702">
        <v>0.25321141000000003</v>
      </c>
      <c r="CZ1702">
        <v>0</v>
      </c>
      <c r="DA1702">
        <v>0</v>
      </c>
      <c r="DB1702">
        <v>1.55E-2</v>
      </c>
      <c r="DC1702">
        <v>2.6185180999999998E-2</v>
      </c>
      <c r="DD1702">
        <v>0</v>
      </c>
      <c r="DE1702">
        <v>4.3999999999999997E-2</v>
      </c>
      <c r="DF1702">
        <v>2006</v>
      </c>
      <c r="DG1702">
        <v>0.126</v>
      </c>
      <c r="DH1702">
        <v>5.0000001000000002E-2</v>
      </c>
      <c r="DI1702">
        <v>7.5999997999999999E-2</v>
      </c>
      <c r="DJ1702">
        <v>5.8999999999999997E-2</v>
      </c>
      <c r="DK1702">
        <v>0.109</v>
      </c>
      <c r="DR1702">
        <v>0</v>
      </c>
      <c r="DS1702">
        <v>0</v>
      </c>
      <c r="DT1702">
        <v>0</v>
      </c>
      <c r="DU1702">
        <v>0</v>
      </c>
      <c r="DV1702">
        <v>262085</v>
      </c>
      <c r="DZ1702">
        <v>41.580401999999999</v>
      </c>
      <c r="EC1702">
        <v>125649</v>
      </c>
      <c r="EF1702">
        <v>22.943573000000001</v>
      </c>
      <c r="EG1702">
        <v>125649</v>
      </c>
      <c r="ES1702">
        <v>0</v>
      </c>
      <c r="EV1702">
        <v>387734</v>
      </c>
      <c r="EW1702">
        <v>1</v>
      </c>
      <c r="EX1702">
        <v>1</v>
      </c>
      <c r="FB1702">
        <v>30829900</v>
      </c>
      <c r="FP1702">
        <v>605184</v>
      </c>
      <c r="FQ1702">
        <v>505102</v>
      </c>
      <c r="FV1702">
        <v>0</v>
      </c>
      <c r="FW1702">
        <v>1110286</v>
      </c>
      <c r="FX1702">
        <v>6839798</v>
      </c>
      <c r="FZ1702">
        <v>574559</v>
      </c>
      <c r="GA1702">
        <v>412255</v>
      </c>
      <c r="GB1702">
        <v>986814</v>
      </c>
      <c r="GG1702">
        <v>99680</v>
      </c>
      <c r="GL1702">
        <v>-152629</v>
      </c>
      <c r="GM1702">
        <v>72403</v>
      </c>
      <c r="GN1702">
        <v>-62307</v>
      </c>
      <c r="GP1702">
        <v>-239752</v>
      </c>
      <c r="GQ1702">
        <v>8654293</v>
      </c>
      <c r="GR1702">
        <v>-2882837</v>
      </c>
      <c r="GS1702">
        <v>-2857870</v>
      </c>
      <c r="GZ1702">
        <v>-24967</v>
      </c>
      <c r="HB1702">
        <v>-14846</v>
      </c>
      <c r="HD1702">
        <v>45</v>
      </c>
      <c r="HE1702">
        <v>-2897638</v>
      </c>
      <c r="HG1702">
        <v>67883040</v>
      </c>
    </row>
    <row r="1703" spans="1:215" x14ac:dyDescent="0.25">
      <c r="A1703">
        <v>125</v>
      </c>
      <c r="B1703" t="s">
        <v>1323</v>
      </c>
      <c r="C1703">
        <v>2005</v>
      </c>
      <c r="D1703">
        <v>1</v>
      </c>
      <c r="E1703" t="s">
        <v>1323</v>
      </c>
      <c r="F1703">
        <v>1982</v>
      </c>
      <c r="G1703">
        <v>0</v>
      </c>
      <c r="I1703">
        <v>0</v>
      </c>
      <c r="J1703" t="s">
        <v>1324</v>
      </c>
      <c r="K1703" t="s">
        <v>1325</v>
      </c>
      <c r="L1703" t="s">
        <v>1325</v>
      </c>
      <c r="M1703">
        <v>1</v>
      </c>
      <c r="N1703" t="s">
        <v>615</v>
      </c>
      <c r="O1703">
        <v>1</v>
      </c>
      <c r="P1703" t="s">
        <v>616</v>
      </c>
      <c r="Q1703" t="s">
        <v>626</v>
      </c>
      <c r="R1703">
        <v>2</v>
      </c>
      <c r="S1703">
        <v>1</v>
      </c>
      <c r="T1703" s="60">
        <v>38717</v>
      </c>
      <c r="U1703" s="60">
        <v>38717</v>
      </c>
      <c r="V1703" s="60">
        <v>38717</v>
      </c>
      <c r="W1703" t="s">
        <v>1116</v>
      </c>
      <c r="X1703" t="s">
        <v>714</v>
      </c>
      <c r="Y1703" t="s">
        <v>627</v>
      </c>
      <c r="Z1703">
        <v>4.0999997000000003E-2</v>
      </c>
      <c r="AA1703">
        <v>7.8000001999999999E-2</v>
      </c>
      <c r="AB1703">
        <v>3</v>
      </c>
      <c r="AC1703">
        <v>0</v>
      </c>
      <c r="AD1703">
        <v>5</v>
      </c>
      <c r="AE1703">
        <v>1</v>
      </c>
      <c r="AF1703">
        <v>3</v>
      </c>
      <c r="AG1703">
        <v>24</v>
      </c>
      <c r="BP1703" s="60">
        <v>38717</v>
      </c>
      <c r="BQ1703">
        <v>68615104</v>
      </c>
      <c r="BR1703">
        <v>68978600</v>
      </c>
      <c r="BS1703">
        <v>0.995</v>
      </c>
      <c r="BT1703">
        <v>363500</v>
      </c>
      <c r="BV1703">
        <v>10973400</v>
      </c>
      <c r="BW1703">
        <v>535600</v>
      </c>
      <c r="BX1703">
        <v>1.08</v>
      </c>
      <c r="BY1703">
        <v>0</v>
      </c>
      <c r="BZ1703">
        <v>0</v>
      </c>
      <c r="CA1703">
        <v>0</v>
      </c>
      <c r="CC1703">
        <v>0.111</v>
      </c>
      <c r="CG1703">
        <v>3.9999999000000001E-2</v>
      </c>
      <c r="CJ1703">
        <v>9.1999999999999998E-2</v>
      </c>
      <c r="CS1703">
        <v>0</v>
      </c>
      <c r="CT1703">
        <v>0</v>
      </c>
      <c r="CU1703">
        <v>0</v>
      </c>
      <c r="CV1703">
        <v>0.66180002999999998</v>
      </c>
      <c r="CW1703">
        <v>0</v>
      </c>
      <c r="CX1703">
        <v>0</v>
      </c>
      <c r="CY1703">
        <v>0.2586</v>
      </c>
      <c r="CZ1703">
        <v>0</v>
      </c>
      <c r="DA1703">
        <v>0</v>
      </c>
      <c r="DB1703">
        <v>1.0699999999999999E-2</v>
      </c>
      <c r="DC1703">
        <v>2.2600001000000002E-2</v>
      </c>
      <c r="DD1703">
        <v>0</v>
      </c>
      <c r="DE1703">
        <v>4.6300001E-2</v>
      </c>
      <c r="DF1703">
        <v>2007</v>
      </c>
      <c r="DG1703">
        <v>0.126</v>
      </c>
      <c r="DH1703">
        <v>5.0000001000000002E-2</v>
      </c>
      <c r="DI1703">
        <v>7.5999997999999999E-2</v>
      </c>
      <c r="DJ1703">
        <v>6.1000000999999998E-2</v>
      </c>
      <c r="DK1703">
        <v>0.111</v>
      </c>
      <c r="DR1703">
        <v>0</v>
      </c>
      <c r="DS1703">
        <v>0</v>
      </c>
      <c r="DT1703">
        <v>0</v>
      </c>
      <c r="DU1703">
        <v>0</v>
      </c>
      <c r="DV1703">
        <v>260678</v>
      </c>
      <c r="DZ1703">
        <v>42.095612000000003</v>
      </c>
      <c r="EC1703">
        <v>130161</v>
      </c>
      <c r="EF1703">
        <v>23.761987999999999</v>
      </c>
      <c r="EG1703">
        <v>130161</v>
      </c>
      <c r="ES1703">
        <v>0</v>
      </c>
      <c r="EV1703">
        <v>390839</v>
      </c>
      <c r="EW1703">
        <v>1</v>
      </c>
      <c r="EX1703">
        <v>1</v>
      </c>
      <c r="FB1703">
        <v>32668000</v>
      </c>
      <c r="FP1703">
        <v>538097</v>
      </c>
      <c r="FQ1703">
        <v>640229</v>
      </c>
      <c r="FV1703">
        <v>0</v>
      </c>
      <c r="FW1703">
        <v>1178326</v>
      </c>
      <c r="FX1703">
        <v>4656308</v>
      </c>
      <c r="FZ1703">
        <v>577442</v>
      </c>
      <c r="GA1703">
        <v>535510</v>
      </c>
      <c r="GB1703">
        <v>1112952</v>
      </c>
      <c r="GG1703">
        <v>76224</v>
      </c>
      <c r="GL1703">
        <v>-165940</v>
      </c>
      <c r="GM1703">
        <v>203335</v>
      </c>
      <c r="GN1703">
        <v>-188686</v>
      </c>
      <c r="GP1703">
        <v>-174301</v>
      </c>
      <c r="GQ1703">
        <v>6698218</v>
      </c>
      <c r="GR1703">
        <v>-3092884</v>
      </c>
      <c r="GS1703">
        <v>-3067663</v>
      </c>
      <c r="GZ1703">
        <v>-25221</v>
      </c>
      <c r="HB1703">
        <v>-17859</v>
      </c>
      <c r="HD1703">
        <v>7</v>
      </c>
      <c r="HE1703">
        <v>-3110736</v>
      </c>
      <c r="HG1703">
        <v>71470528</v>
      </c>
    </row>
    <row r="1704" spans="1:215" x14ac:dyDescent="0.25">
      <c r="A1704">
        <v>125</v>
      </c>
      <c r="B1704" t="s">
        <v>1323</v>
      </c>
      <c r="C1704">
        <v>2006</v>
      </c>
      <c r="D1704">
        <v>1</v>
      </c>
      <c r="E1704" t="s">
        <v>1323</v>
      </c>
      <c r="F1704">
        <v>1982</v>
      </c>
      <c r="G1704">
        <v>0</v>
      </c>
      <c r="I1704">
        <v>0</v>
      </c>
      <c r="J1704" t="s">
        <v>1324</v>
      </c>
      <c r="K1704" t="s">
        <v>1325</v>
      </c>
      <c r="L1704" t="s">
        <v>1325</v>
      </c>
      <c r="M1704">
        <v>1</v>
      </c>
      <c r="N1704" t="s">
        <v>615</v>
      </c>
      <c r="O1704">
        <v>1</v>
      </c>
      <c r="P1704" t="s">
        <v>616</v>
      </c>
      <c r="Q1704" t="s">
        <v>626</v>
      </c>
      <c r="R1704">
        <v>2</v>
      </c>
      <c r="S1704">
        <v>1</v>
      </c>
      <c r="T1704" s="60">
        <v>39082</v>
      </c>
      <c r="U1704" s="60">
        <v>39082</v>
      </c>
      <c r="V1704" s="60">
        <v>39082</v>
      </c>
      <c r="W1704" t="s">
        <v>1116</v>
      </c>
      <c r="X1704" t="s">
        <v>714</v>
      </c>
      <c r="Y1704" t="s">
        <v>627</v>
      </c>
      <c r="Z1704">
        <v>4.0999997000000003E-2</v>
      </c>
      <c r="AA1704">
        <v>7.8000001999999999E-2</v>
      </c>
      <c r="AB1704">
        <v>3</v>
      </c>
      <c r="AC1704">
        <v>0</v>
      </c>
      <c r="AD1704">
        <v>5</v>
      </c>
      <c r="AE1704">
        <v>1</v>
      </c>
      <c r="AF1704">
        <v>3</v>
      </c>
      <c r="AG1704">
        <v>23</v>
      </c>
      <c r="BP1704" s="60">
        <v>39082</v>
      </c>
      <c r="BQ1704">
        <v>73415296</v>
      </c>
      <c r="BR1704">
        <v>73735800</v>
      </c>
      <c r="BS1704">
        <v>0.99599998999999995</v>
      </c>
      <c r="BT1704">
        <v>320500</v>
      </c>
      <c r="BV1704">
        <v>11308200</v>
      </c>
      <c r="BW1704">
        <v>569000</v>
      </c>
      <c r="BX1704">
        <v>1.04</v>
      </c>
      <c r="BY1704">
        <v>0</v>
      </c>
      <c r="BZ1704">
        <v>0</v>
      </c>
      <c r="CA1704">
        <v>0</v>
      </c>
      <c r="CC1704">
        <v>0.122</v>
      </c>
      <c r="CG1704">
        <v>7.6999999999999999E-2</v>
      </c>
      <c r="CJ1704">
        <v>9.0000003999999995E-2</v>
      </c>
      <c r="CS1704">
        <v>0</v>
      </c>
      <c r="CT1704">
        <v>0</v>
      </c>
      <c r="CU1704">
        <v>0</v>
      </c>
      <c r="CV1704">
        <v>0.6462</v>
      </c>
      <c r="CW1704">
        <v>0</v>
      </c>
      <c r="CX1704">
        <v>0</v>
      </c>
      <c r="CY1704">
        <v>0.27520000999999999</v>
      </c>
      <c r="CZ1704">
        <v>0</v>
      </c>
      <c r="DA1704">
        <v>0</v>
      </c>
      <c r="DB1704">
        <v>1.0800000000000001E-2</v>
      </c>
      <c r="DC1704">
        <v>1.4199999E-2</v>
      </c>
      <c r="DD1704">
        <v>0</v>
      </c>
      <c r="DE1704">
        <v>5.3499999999999999E-2</v>
      </c>
      <c r="DF1704">
        <v>2008</v>
      </c>
      <c r="DG1704">
        <v>0.126</v>
      </c>
      <c r="DH1704">
        <v>5.0000001000000002E-2</v>
      </c>
      <c r="DI1704">
        <v>7.5999997999999999E-2</v>
      </c>
      <c r="DJ1704">
        <v>6.1000000999999998E-2</v>
      </c>
      <c r="DK1704">
        <v>0.111</v>
      </c>
      <c r="DR1704">
        <v>0</v>
      </c>
      <c r="DS1704">
        <v>0</v>
      </c>
      <c r="DT1704">
        <v>0</v>
      </c>
      <c r="DU1704">
        <v>0</v>
      </c>
      <c r="DV1704">
        <v>260302</v>
      </c>
      <c r="DZ1704">
        <v>43.442616000000001</v>
      </c>
      <c r="EC1704">
        <v>133985</v>
      </c>
      <c r="EF1704">
        <v>24.549278000000001</v>
      </c>
      <c r="EG1704">
        <v>133985</v>
      </c>
      <c r="ES1704">
        <v>0</v>
      </c>
      <c r="EV1704">
        <v>394287</v>
      </c>
      <c r="EW1704">
        <v>1</v>
      </c>
      <c r="EX1704">
        <v>1</v>
      </c>
      <c r="FB1704">
        <v>35774700</v>
      </c>
      <c r="FP1704">
        <v>670253</v>
      </c>
      <c r="FQ1704">
        <v>568970</v>
      </c>
      <c r="FV1704">
        <v>0</v>
      </c>
      <c r="FW1704">
        <v>1239223</v>
      </c>
      <c r="FX1704">
        <v>10448084</v>
      </c>
      <c r="FZ1704">
        <v>580778</v>
      </c>
      <c r="GA1704">
        <v>460459</v>
      </c>
      <c r="GB1704">
        <v>1041237</v>
      </c>
      <c r="GG1704">
        <v>74421</v>
      </c>
      <c r="GL1704">
        <v>-210660</v>
      </c>
      <c r="GM1704">
        <v>317129</v>
      </c>
      <c r="GN1704">
        <v>-304857</v>
      </c>
      <c r="GP1704">
        <v>-377977</v>
      </c>
      <c r="GQ1704">
        <v>12226600</v>
      </c>
      <c r="GR1704">
        <v>-3289235</v>
      </c>
      <c r="GS1704">
        <v>-3264163</v>
      </c>
      <c r="GZ1704">
        <v>-25072</v>
      </c>
      <c r="HB1704">
        <v>-17134</v>
      </c>
      <c r="HE1704">
        <v>-3306369</v>
      </c>
      <c r="HG1704">
        <v>80390752</v>
      </c>
    </row>
    <row r="1705" spans="1:215" x14ac:dyDescent="0.25">
      <c r="A1705">
        <v>125</v>
      </c>
      <c r="B1705" t="s">
        <v>1323</v>
      </c>
      <c r="C1705">
        <v>2007</v>
      </c>
      <c r="D1705">
        <v>1</v>
      </c>
      <c r="E1705" t="s">
        <v>1323</v>
      </c>
      <c r="F1705">
        <v>1982</v>
      </c>
      <c r="G1705">
        <v>0</v>
      </c>
      <c r="I1705">
        <v>0</v>
      </c>
      <c r="J1705" t="s">
        <v>1324</v>
      </c>
      <c r="K1705" t="s">
        <v>1325</v>
      </c>
      <c r="L1705" t="s">
        <v>1325</v>
      </c>
      <c r="M1705">
        <v>1</v>
      </c>
      <c r="N1705" t="s">
        <v>615</v>
      </c>
      <c r="O1705">
        <v>1</v>
      </c>
      <c r="P1705" t="s">
        <v>616</v>
      </c>
      <c r="Q1705" t="s">
        <v>626</v>
      </c>
      <c r="R1705">
        <v>2</v>
      </c>
      <c r="S1705">
        <v>1</v>
      </c>
      <c r="T1705" s="60">
        <v>39447</v>
      </c>
      <c r="U1705" s="60">
        <v>39447</v>
      </c>
      <c r="V1705" s="60">
        <v>39447</v>
      </c>
      <c r="W1705" t="s">
        <v>1116</v>
      </c>
      <c r="X1705" t="s">
        <v>848</v>
      </c>
      <c r="Y1705" t="s">
        <v>627</v>
      </c>
      <c r="Z1705">
        <v>4.0999997000000003E-2</v>
      </c>
      <c r="AA1705">
        <v>7.8000001999999999E-2</v>
      </c>
      <c r="AB1705">
        <v>3</v>
      </c>
      <c r="AC1705">
        <v>0</v>
      </c>
      <c r="AD1705">
        <v>5</v>
      </c>
      <c r="AE1705">
        <v>1</v>
      </c>
      <c r="AF1705">
        <v>3</v>
      </c>
      <c r="AG1705">
        <v>22</v>
      </c>
      <c r="BP1705" s="60">
        <v>39447</v>
      </c>
      <c r="BQ1705">
        <v>79791904</v>
      </c>
      <c r="BR1705">
        <v>80079696</v>
      </c>
      <c r="BS1705">
        <v>0.99599998999999995</v>
      </c>
      <c r="BT1705">
        <v>287800</v>
      </c>
      <c r="BV1705">
        <v>11720200</v>
      </c>
      <c r="BW1705">
        <v>614000</v>
      </c>
      <c r="BX1705">
        <v>1.05</v>
      </c>
      <c r="BY1705">
        <v>0</v>
      </c>
      <c r="BZ1705">
        <v>0</v>
      </c>
      <c r="CA1705">
        <v>0</v>
      </c>
      <c r="CC1705">
        <v>0.18000000999999999</v>
      </c>
      <c r="CG1705">
        <v>0.124</v>
      </c>
      <c r="CJ1705">
        <v>8.8999993999999999E-2</v>
      </c>
      <c r="CS1705">
        <v>0</v>
      </c>
      <c r="CT1705">
        <v>0</v>
      </c>
      <c r="CU1705">
        <v>0</v>
      </c>
      <c r="CV1705">
        <v>0.64809996000000003</v>
      </c>
      <c r="CW1705">
        <v>0</v>
      </c>
      <c r="CX1705">
        <v>0</v>
      </c>
      <c r="CY1705">
        <v>0.25889999000000002</v>
      </c>
      <c r="CZ1705">
        <v>0</v>
      </c>
      <c r="DA1705">
        <v>0</v>
      </c>
      <c r="DB1705">
        <v>7.7999999999999996E-3</v>
      </c>
      <c r="DC1705">
        <v>2.0399998999999999E-2</v>
      </c>
      <c r="DD1705">
        <v>0</v>
      </c>
      <c r="DE1705">
        <v>6.4699999999999994E-2</v>
      </c>
      <c r="DF1705">
        <v>2009</v>
      </c>
      <c r="DG1705">
        <v>0.126</v>
      </c>
      <c r="DH1705">
        <v>5.0000001000000002E-2</v>
      </c>
      <c r="DI1705">
        <v>7.5999997999999999E-2</v>
      </c>
      <c r="DJ1705">
        <v>5.9999998999999998E-2</v>
      </c>
      <c r="DK1705">
        <v>0.11</v>
      </c>
      <c r="DR1705">
        <v>0</v>
      </c>
      <c r="DS1705">
        <v>0</v>
      </c>
      <c r="DT1705">
        <v>0</v>
      </c>
      <c r="DU1705">
        <v>0</v>
      </c>
      <c r="DV1705">
        <v>261003</v>
      </c>
      <c r="DZ1705">
        <v>44.904465000000002</v>
      </c>
      <c r="EC1705">
        <v>137411</v>
      </c>
      <c r="EF1705">
        <v>25.780847999999999</v>
      </c>
      <c r="EG1705">
        <v>137411</v>
      </c>
      <c r="ES1705">
        <v>0</v>
      </c>
      <c r="EV1705">
        <v>398414</v>
      </c>
      <c r="EW1705">
        <v>1</v>
      </c>
      <c r="EX1705">
        <v>1</v>
      </c>
      <c r="FB1705">
        <v>39675100</v>
      </c>
      <c r="FI1705">
        <v>80426376</v>
      </c>
      <c r="FP1705">
        <v>705804</v>
      </c>
      <c r="FQ1705">
        <v>601540</v>
      </c>
      <c r="FV1705">
        <v>0</v>
      </c>
      <c r="FW1705">
        <v>1307344</v>
      </c>
      <c r="FX1705">
        <v>5680554</v>
      </c>
      <c r="FZ1705">
        <v>652013</v>
      </c>
      <c r="GA1705">
        <v>508952</v>
      </c>
      <c r="GB1705">
        <v>1160965</v>
      </c>
      <c r="GG1705">
        <v>91545</v>
      </c>
      <c r="GL1705">
        <v>-212143</v>
      </c>
      <c r="GM1705">
        <v>380699</v>
      </c>
      <c r="GN1705">
        <v>-354430</v>
      </c>
      <c r="GP1705">
        <v>-228634</v>
      </c>
      <c r="GQ1705">
        <v>7825900</v>
      </c>
      <c r="GR1705">
        <v>-3542572</v>
      </c>
      <c r="GS1705">
        <v>-3518400</v>
      </c>
      <c r="GZ1705">
        <v>-24172</v>
      </c>
      <c r="HB1705">
        <v>-17688</v>
      </c>
      <c r="HE1705">
        <v>-3560260</v>
      </c>
      <c r="HG1705">
        <v>84656392</v>
      </c>
    </row>
    <row r="1706" spans="1:215" x14ac:dyDescent="0.25">
      <c r="A1706">
        <v>125</v>
      </c>
      <c r="B1706" t="s">
        <v>1323</v>
      </c>
      <c r="C1706">
        <v>2008</v>
      </c>
      <c r="D1706">
        <v>1</v>
      </c>
      <c r="E1706" t="s">
        <v>1323</v>
      </c>
      <c r="F1706">
        <v>1982</v>
      </c>
      <c r="G1706">
        <v>0</v>
      </c>
      <c r="I1706">
        <v>0</v>
      </c>
      <c r="J1706" t="s">
        <v>1324</v>
      </c>
      <c r="K1706" t="s">
        <v>1325</v>
      </c>
      <c r="L1706" t="s">
        <v>1325</v>
      </c>
      <c r="M1706">
        <v>1</v>
      </c>
      <c r="N1706" t="s">
        <v>615</v>
      </c>
      <c r="O1706">
        <v>1</v>
      </c>
      <c r="P1706" t="s">
        <v>616</v>
      </c>
      <c r="Q1706" t="s">
        <v>626</v>
      </c>
      <c r="R1706">
        <v>2</v>
      </c>
      <c r="S1706">
        <v>1</v>
      </c>
      <c r="T1706" s="60">
        <v>39813</v>
      </c>
      <c r="U1706" s="60">
        <v>39813</v>
      </c>
      <c r="V1706" s="60">
        <v>39813</v>
      </c>
      <c r="W1706" t="s">
        <v>1116</v>
      </c>
      <c r="X1706" t="s">
        <v>848</v>
      </c>
      <c r="Y1706" t="s">
        <v>627</v>
      </c>
      <c r="Z1706">
        <v>4.0999997000000003E-2</v>
      </c>
      <c r="AA1706">
        <v>7.8000001999999999E-2</v>
      </c>
      <c r="AB1706">
        <v>3</v>
      </c>
      <c r="AC1706">
        <v>0</v>
      </c>
      <c r="AD1706">
        <v>5</v>
      </c>
      <c r="AE1706">
        <v>1</v>
      </c>
      <c r="AF1706">
        <v>3</v>
      </c>
      <c r="AG1706">
        <v>21</v>
      </c>
      <c r="BP1706" s="60">
        <v>39813</v>
      </c>
      <c r="BQ1706">
        <v>77159400</v>
      </c>
      <c r="BR1706">
        <v>77412000</v>
      </c>
      <c r="BS1706">
        <v>0.99699998000000001</v>
      </c>
      <c r="BT1706">
        <v>252600</v>
      </c>
      <c r="BV1706">
        <v>12289600</v>
      </c>
      <c r="BW1706">
        <v>644800</v>
      </c>
      <c r="BX1706">
        <v>1.05</v>
      </c>
      <c r="BY1706">
        <v>0</v>
      </c>
      <c r="BZ1706">
        <v>0</v>
      </c>
      <c r="CA1706">
        <v>0</v>
      </c>
      <c r="CC1706">
        <v>-4.5000001999999997E-2</v>
      </c>
      <c r="CG1706">
        <v>0.10399999</v>
      </c>
      <c r="CJ1706">
        <v>6.7000002000000003E-2</v>
      </c>
      <c r="CS1706">
        <v>0</v>
      </c>
      <c r="CT1706">
        <v>0</v>
      </c>
      <c r="CU1706">
        <v>0</v>
      </c>
      <c r="CV1706">
        <v>0.61379998999999996</v>
      </c>
      <c r="CW1706">
        <v>0</v>
      </c>
      <c r="CX1706">
        <v>0</v>
      </c>
      <c r="CY1706">
        <v>0.27849998999999998</v>
      </c>
      <c r="CZ1706">
        <v>0</v>
      </c>
      <c r="DA1706">
        <v>0</v>
      </c>
      <c r="DB1706">
        <v>7.4000000000000003E-3</v>
      </c>
      <c r="DC1706">
        <v>1.38E-2</v>
      </c>
      <c r="DD1706">
        <v>0</v>
      </c>
      <c r="DE1706">
        <v>8.6599997999999997E-2</v>
      </c>
      <c r="DF1706">
        <v>2010</v>
      </c>
      <c r="DG1706">
        <v>0.126</v>
      </c>
      <c r="DH1706">
        <v>5.0000001000000002E-2</v>
      </c>
      <c r="DI1706">
        <v>7.5999997999999999E-2</v>
      </c>
      <c r="DJ1706">
        <v>6.4999998000000003E-2</v>
      </c>
      <c r="DK1706">
        <v>0.115</v>
      </c>
      <c r="DR1706">
        <v>0</v>
      </c>
      <c r="DS1706">
        <v>0</v>
      </c>
      <c r="DT1706">
        <v>0</v>
      </c>
      <c r="DU1706">
        <v>0</v>
      </c>
      <c r="DV1706">
        <v>263186</v>
      </c>
      <c r="DZ1706">
        <v>46.695492000000002</v>
      </c>
      <c r="EC1706">
        <v>140039</v>
      </c>
      <c r="EF1706">
        <v>27.491762000000001</v>
      </c>
      <c r="EG1706">
        <v>140039</v>
      </c>
      <c r="ES1706">
        <v>0</v>
      </c>
      <c r="EV1706">
        <v>403225</v>
      </c>
      <c r="EW1706">
        <v>1</v>
      </c>
      <c r="EX1706">
        <v>1</v>
      </c>
      <c r="FB1706">
        <v>38372600</v>
      </c>
      <c r="FI1706">
        <v>57475080</v>
      </c>
      <c r="FP1706">
        <v>736149</v>
      </c>
      <c r="FQ1706">
        <v>630840</v>
      </c>
      <c r="FV1706">
        <v>0</v>
      </c>
      <c r="FW1706">
        <v>1366989</v>
      </c>
      <c r="FX1706">
        <v>-24842896</v>
      </c>
      <c r="FZ1706">
        <v>656144</v>
      </c>
      <c r="GA1706">
        <v>636751</v>
      </c>
      <c r="GB1706">
        <v>1292895</v>
      </c>
      <c r="GG1706">
        <v>72677</v>
      </c>
      <c r="GL1706">
        <v>-226364</v>
      </c>
      <c r="GM1706">
        <v>212493</v>
      </c>
      <c r="GN1706">
        <v>-149024</v>
      </c>
      <c r="GP1706">
        <v>916004</v>
      </c>
      <c r="GQ1706">
        <v>-21357226</v>
      </c>
      <c r="GR1706">
        <v>-3849919</v>
      </c>
      <c r="GS1706">
        <v>-3822544</v>
      </c>
      <c r="GZ1706">
        <v>-27375</v>
      </c>
      <c r="HB1706">
        <v>-19128</v>
      </c>
      <c r="HE1706">
        <v>-3869047</v>
      </c>
      <c r="HG1706">
        <v>59430120</v>
      </c>
    </row>
    <row r="1707" spans="1:215" x14ac:dyDescent="0.25">
      <c r="A1707">
        <v>125</v>
      </c>
      <c r="B1707" t="s">
        <v>1323</v>
      </c>
      <c r="C1707">
        <v>2009</v>
      </c>
      <c r="D1707">
        <v>1</v>
      </c>
      <c r="E1707" t="s">
        <v>1323</v>
      </c>
      <c r="F1707">
        <v>1982</v>
      </c>
      <c r="G1707">
        <v>0</v>
      </c>
      <c r="I1707">
        <v>0</v>
      </c>
      <c r="J1707" t="s">
        <v>1324</v>
      </c>
      <c r="K1707" t="s">
        <v>1325</v>
      </c>
      <c r="L1707" t="s">
        <v>1325</v>
      </c>
      <c r="M1707">
        <v>1</v>
      </c>
      <c r="N1707" t="s">
        <v>615</v>
      </c>
      <c r="O1707">
        <v>1</v>
      </c>
      <c r="P1707" t="s">
        <v>616</v>
      </c>
      <c r="Q1707" t="s">
        <v>626</v>
      </c>
      <c r="R1707">
        <v>2</v>
      </c>
      <c r="S1707">
        <v>1</v>
      </c>
      <c r="T1707" s="60">
        <v>40178</v>
      </c>
      <c r="U1707" s="60">
        <v>40178</v>
      </c>
      <c r="V1707" s="60">
        <v>40178</v>
      </c>
      <c r="W1707" t="s">
        <v>1116</v>
      </c>
      <c r="X1707" t="s">
        <v>848</v>
      </c>
      <c r="Y1707" t="s">
        <v>627</v>
      </c>
      <c r="Z1707">
        <v>3.9999999000000001E-2</v>
      </c>
      <c r="AA1707">
        <v>7.8000001999999999E-2</v>
      </c>
      <c r="AB1707">
        <v>3</v>
      </c>
      <c r="AC1707">
        <v>0</v>
      </c>
      <c r="AD1707">
        <v>5</v>
      </c>
      <c r="AE1707">
        <v>1</v>
      </c>
      <c r="AF1707">
        <v>3</v>
      </c>
      <c r="AG1707">
        <v>20</v>
      </c>
      <c r="BP1707" s="60">
        <v>40178</v>
      </c>
      <c r="BQ1707">
        <v>78911296</v>
      </c>
      <c r="BR1707">
        <v>79104600</v>
      </c>
      <c r="BS1707">
        <v>0.99800003000000004</v>
      </c>
      <c r="BT1707">
        <v>193300</v>
      </c>
      <c r="BV1707">
        <v>12622200</v>
      </c>
      <c r="BW1707">
        <v>699300</v>
      </c>
      <c r="BX1707">
        <v>1.08</v>
      </c>
      <c r="BY1707">
        <v>0</v>
      </c>
      <c r="BZ1707">
        <v>0</v>
      </c>
      <c r="CA1707">
        <v>0</v>
      </c>
      <c r="CC1707">
        <v>-0.17699999999999999</v>
      </c>
      <c r="CG1707">
        <v>2.9000001000000001E-2</v>
      </c>
      <c r="CJ1707">
        <v>3.5999997999999998E-2</v>
      </c>
      <c r="CS1707">
        <v>0</v>
      </c>
      <c r="CT1707">
        <v>0</v>
      </c>
      <c r="CU1707">
        <v>0</v>
      </c>
      <c r="CV1707">
        <v>0.56560003999999997</v>
      </c>
      <c r="CW1707">
        <v>0</v>
      </c>
      <c r="CX1707">
        <v>0</v>
      </c>
      <c r="CY1707">
        <v>0.28410000000000002</v>
      </c>
      <c r="CZ1707">
        <v>0</v>
      </c>
      <c r="DA1707">
        <v>0</v>
      </c>
      <c r="DB1707">
        <v>7.0000000000000001E-3</v>
      </c>
      <c r="DC1707">
        <v>3.8399997999999998E-2</v>
      </c>
      <c r="DD1707">
        <v>0</v>
      </c>
      <c r="DE1707">
        <v>0.10489999999999999</v>
      </c>
      <c r="DF1707">
        <v>2011</v>
      </c>
      <c r="DG1707">
        <v>0.12800001</v>
      </c>
      <c r="DH1707">
        <v>5.0999998999999997E-2</v>
      </c>
      <c r="DI1707">
        <v>7.6999999999999999E-2</v>
      </c>
      <c r="DJ1707">
        <v>7.0000000000000007E-2</v>
      </c>
      <c r="DK1707">
        <v>0.12100001000000001</v>
      </c>
      <c r="DR1707">
        <v>0</v>
      </c>
      <c r="DS1707">
        <v>0</v>
      </c>
      <c r="DT1707">
        <v>0</v>
      </c>
      <c r="DU1707">
        <v>0</v>
      </c>
      <c r="DV1707">
        <v>264766</v>
      </c>
      <c r="DZ1707">
        <v>47.673037999999998</v>
      </c>
      <c r="EC1707">
        <v>140721</v>
      </c>
      <c r="EF1707">
        <v>27.162754</v>
      </c>
      <c r="EG1707">
        <v>140721</v>
      </c>
      <c r="ES1707">
        <v>0</v>
      </c>
      <c r="EV1707">
        <v>405487</v>
      </c>
      <c r="EW1707">
        <v>1</v>
      </c>
      <c r="EX1707">
        <v>1</v>
      </c>
      <c r="FB1707">
        <v>39734200</v>
      </c>
      <c r="FI1707">
        <v>67494904</v>
      </c>
      <c r="FP1707">
        <v>736689</v>
      </c>
      <c r="FQ1707">
        <v>632706</v>
      </c>
      <c r="FV1707">
        <v>0</v>
      </c>
      <c r="FW1707">
        <v>1369395</v>
      </c>
      <c r="FX1707">
        <v>12547119</v>
      </c>
      <c r="FZ1707">
        <v>498792</v>
      </c>
      <c r="GA1707">
        <v>627426</v>
      </c>
      <c r="GB1707">
        <v>1126218</v>
      </c>
      <c r="GG1707">
        <v>72274</v>
      </c>
      <c r="GL1707">
        <v>-230129</v>
      </c>
      <c r="GM1707">
        <v>33663</v>
      </c>
      <c r="GN1707">
        <v>-2127</v>
      </c>
      <c r="GP1707">
        <v>-506929</v>
      </c>
      <c r="GQ1707">
        <v>14409484</v>
      </c>
      <c r="GR1707">
        <v>-3822370</v>
      </c>
      <c r="GS1707">
        <v>-3797615</v>
      </c>
      <c r="GZ1707">
        <v>-24755</v>
      </c>
      <c r="HB1707">
        <v>-20940</v>
      </c>
      <c r="HE1707">
        <v>-3843310</v>
      </c>
      <c r="HG1707">
        <v>69996296</v>
      </c>
    </row>
    <row r="1708" spans="1:215" x14ac:dyDescent="0.25">
      <c r="A1708">
        <v>125</v>
      </c>
      <c r="B1708" t="s">
        <v>1323</v>
      </c>
      <c r="C1708">
        <v>2010</v>
      </c>
      <c r="D1708">
        <v>1</v>
      </c>
      <c r="E1708" t="s">
        <v>1323</v>
      </c>
      <c r="F1708">
        <v>1982</v>
      </c>
      <c r="G1708">
        <v>0</v>
      </c>
      <c r="I1708">
        <v>0</v>
      </c>
      <c r="J1708" t="s">
        <v>1324</v>
      </c>
      <c r="K1708" t="s">
        <v>1325</v>
      </c>
      <c r="L1708" t="s">
        <v>1325</v>
      </c>
      <c r="M1708">
        <v>1</v>
      </c>
      <c r="N1708" t="s">
        <v>615</v>
      </c>
      <c r="O1708">
        <v>1</v>
      </c>
      <c r="P1708" t="s">
        <v>616</v>
      </c>
      <c r="Q1708" t="s">
        <v>626</v>
      </c>
      <c r="R1708">
        <v>2</v>
      </c>
      <c r="S1708">
        <v>1</v>
      </c>
      <c r="T1708" s="60">
        <v>40543</v>
      </c>
      <c r="U1708" s="60">
        <v>40543</v>
      </c>
      <c r="V1708" s="60">
        <v>40543</v>
      </c>
      <c r="W1708" t="s">
        <v>1116</v>
      </c>
      <c r="X1708" t="s">
        <v>848</v>
      </c>
      <c r="Y1708" t="s">
        <v>627</v>
      </c>
      <c r="Z1708">
        <v>3.2000002E-2</v>
      </c>
      <c r="AA1708">
        <v>7.1999996999999996E-2</v>
      </c>
      <c r="AB1708">
        <v>3</v>
      </c>
      <c r="AC1708">
        <v>0</v>
      </c>
      <c r="AD1708">
        <v>5</v>
      </c>
      <c r="AE1708">
        <v>1</v>
      </c>
      <c r="AF1708">
        <v>3</v>
      </c>
      <c r="AG1708">
        <v>19</v>
      </c>
      <c r="BP1708" s="60">
        <v>40543</v>
      </c>
      <c r="BQ1708">
        <v>80626896</v>
      </c>
      <c r="BR1708">
        <v>80758800</v>
      </c>
      <c r="BS1708">
        <v>0.99800003000000004</v>
      </c>
      <c r="BT1708">
        <v>131900</v>
      </c>
      <c r="BV1708">
        <v>12744000</v>
      </c>
      <c r="BW1708">
        <v>686700</v>
      </c>
      <c r="BX1708">
        <v>1.08</v>
      </c>
      <c r="BY1708">
        <v>0</v>
      </c>
      <c r="BZ1708">
        <v>0</v>
      </c>
      <c r="CA1708">
        <v>0</v>
      </c>
      <c r="CC1708">
        <v>0.13300000000000001</v>
      </c>
      <c r="CG1708">
        <v>3.3000000000000002E-2</v>
      </c>
      <c r="CJ1708">
        <v>3.6999999999999998E-2</v>
      </c>
      <c r="CS1708">
        <v>0</v>
      </c>
      <c r="CT1708">
        <v>0</v>
      </c>
      <c r="CU1708">
        <v>0</v>
      </c>
      <c r="CV1708">
        <v>0.52236921000000003</v>
      </c>
      <c r="CW1708">
        <v>0</v>
      </c>
      <c r="CX1708">
        <v>0</v>
      </c>
      <c r="CY1708">
        <v>0.32137257000000002</v>
      </c>
      <c r="CZ1708">
        <v>0</v>
      </c>
      <c r="DA1708">
        <v>0</v>
      </c>
      <c r="DB1708">
        <v>5.2182649999999997E-3</v>
      </c>
      <c r="DC1708">
        <v>3.6007523999999999E-2</v>
      </c>
      <c r="DD1708">
        <v>0</v>
      </c>
      <c r="DE1708">
        <v>0.11503241</v>
      </c>
      <c r="DF1708">
        <v>2012</v>
      </c>
      <c r="DG1708">
        <v>0.126</v>
      </c>
      <c r="DH1708">
        <v>5.0999998999999997E-2</v>
      </c>
      <c r="DI1708">
        <v>7.5000002999999996E-2</v>
      </c>
      <c r="DJ1708">
        <v>7.1999996999999996E-2</v>
      </c>
      <c r="DK1708">
        <v>0.123</v>
      </c>
      <c r="DR1708">
        <v>0</v>
      </c>
      <c r="DS1708">
        <v>0</v>
      </c>
      <c r="DT1708">
        <v>0</v>
      </c>
      <c r="DU1708">
        <v>0</v>
      </c>
      <c r="DV1708">
        <v>264150</v>
      </c>
      <c r="DZ1708">
        <v>48.245316000000003</v>
      </c>
      <c r="EC1708">
        <v>142076</v>
      </c>
      <c r="EF1708">
        <v>27.463076000000001</v>
      </c>
      <c r="EG1708">
        <v>142076</v>
      </c>
      <c r="ES1708">
        <v>0</v>
      </c>
      <c r="EV1708">
        <v>406226</v>
      </c>
      <c r="EW1708">
        <v>1</v>
      </c>
      <c r="EX1708">
        <v>1</v>
      </c>
      <c r="FB1708">
        <v>41139000</v>
      </c>
      <c r="FI1708">
        <v>73176488</v>
      </c>
      <c r="FP1708">
        <v>787461</v>
      </c>
      <c r="FQ1708">
        <v>679792</v>
      </c>
      <c r="FW1708">
        <v>1467253</v>
      </c>
      <c r="FX1708">
        <v>7430215</v>
      </c>
      <c r="FZ1708">
        <v>592814</v>
      </c>
      <c r="GA1708">
        <v>781206</v>
      </c>
      <c r="GB1708">
        <v>1374020</v>
      </c>
      <c r="GG1708">
        <v>85509</v>
      </c>
      <c r="GL1708">
        <v>-245806</v>
      </c>
      <c r="GM1708">
        <v>17292</v>
      </c>
      <c r="GN1708">
        <v>-5431</v>
      </c>
      <c r="GP1708">
        <v>-327828</v>
      </c>
      <c r="GQ1708">
        <v>9795224</v>
      </c>
      <c r="GR1708">
        <v>-3901844</v>
      </c>
      <c r="GS1708">
        <v>-3875429</v>
      </c>
      <c r="GZ1708">
        <v>-26415</v>
      </c>
      <c r="HB1708">
        <v>-17604</v>
      </c>
      <c r="HE1708">
        <v>-3919448</v>
      </c>
      <c r="HG1708">
        <v>75872072</v>
      </c>
    </row>
    <row r="1709" spans="1:215" x14ac:dyDescent="0.25">
      <c r="A1709">
        <v>125</v>
      </c>
      <c r="B1709" t="s">
        <v>1323</v>
      </c>
      <c r="C1709">
        <v>2011</v>
      </c>
      <c r="D1709">
        <v>1</v>
      </c>
      <c r="E1709" t="s">
        <v>1323</v>
      </c>
      <c r="F1709">
        <v>1982</v>
      </c>
      <c r="G1709">
        <v>0</v>
      </c>
      <c r="I1709">
        <v>0</v>
      </c>
      <c r="J1709" t="s">
        <v>1324</v>
      </c>
      <c r="K1709" t="s">
        <v>1325</v>
      </c>
      <c r="L1709" t="s">
        <v>1325</v>
      </c>
      <c r="M1709">
        <v>1</v>
      </c>
      <c r="N1709" t="s">
        <v>615</v>
      </c>
      <c r="O1709">
        <v>1</v>
      </c>
      <c r="P1709" t="s">
        <v>616</v>
      </c>
      <c r="Q1709" t="s">
        <v>626</v>
      </c>
      <c r="R1709">
        <v>2</v>
      </c>
      <c r="S1709">
        <v>1</v>
      </c>
      <c r="T1709" s="60">
        <v>40908</v>
      </c>
      <c r="U1709" s="60">
        <v>40908</v>
      </c>
      <c r="V1709" s="60">
        <v>40908</v>
      </c>
      <c r="W1709" t="s">
        <v>1116</v>
      </c>
      <c r="X1709" t="s">
        <v>848</v>
      </c>
      <c r="Y1709" t="s">
        <v>627</v>
      </c>
      <c r="Z1709">
        <v>3.2000002E-2</v>
      </c>
      <c r="AA1709">
        <v>7.1999996999999996E-2</v>
      </c>
      <c r="AB1709">
        <v>3</v>
      </c>
      <c r="AC1709">
        <v>0</v>
      </c>
      <c r="AD1709">
        <v>5</v>
      </c>
      <c r="AE1709">
        <v>1</v>
      </c>
      <c r="AF1709">
        <v>3</v>
      </c>
      <c r="AG1709">
        <v>18</v>
      </c>
      <c r="BP1709" s="60">
        <v>40908</v>
      </c>
      <c r="BQ1709">
        <v>78940000</v>
      </c>
      <c r="BR1709">
        <v>79039296</v>
      </c>
      <c r="BS1709">
        <v>0.99900001000000005</v>
      </c>
      <c r="BT1709">
        <v>99300</v>
      </c>
      <c r="BV1709">
        <v>12855600</v>
      </c>
      <c r="BW1709">
        <v>784100</v>
      </c>
      <c r="BX1709">
        <v>1.04</v>
      </c>
      <c r="BY1709">
        <v>0</v>
      </c>
      <c r="BZ1709">
        <v>0</v>
      </c>
      <c r="CA1709">
        <v>0</v>
      </c>
      <c r="CC1709">
        <v>0.22900000000000001</v>
      </c>
      <c r="CG1709">
        <v>5.1999996999999999E-2</v>
      </c>
      <c r="CJ1709">
        <v>6.4000003E-2</v>
      </c>
      <c r="CS1709">
        <v>0</v>
      </c>
      <c r="CT1709">
        <v>0</v>
      </c>
      <c r="CU1709">
        <v>0</v>
      </c>
      <c r="CV1709">
        <v>0.55034441000000001</v>
      </c>
      <c r="CW1709">
        <v>0</v>
      </c>
      <c r="CX1709">
        <v>0</v>
      </c>
      <c r="CY1709">
        <v>0.29103922999999998</v>
      </c>
      <c r="CZ1709">
        <v>0</v>
      </c>
      <c r="DA1709">
        <v>0</v>
      </c>
      <c r="DB1709">
        <v>5.093902E-3</v>
      </c>
      <c r="DC1709">
        <v>2.9960839E-2</v>
      </c>
      <c r="DD1709">
        <v>0</v>
      </c>
      <c r="DE1709">
        <v>0.12356166</v>
      </c>
      <c r="DF1709">
        <v>2013</v>
      </c>
      <c r="DG1709">
        <v>0.13400000000000001</v>
      </c>
      <c r="DH1709">
        <v>6.7000002000000003E-2</v>
      </c>
      <c r="DI1709">
        <v>6.7000002000000003E-2</v>
      </c>
      <c r="DJ1709">
        <v>7.1000002000000006E-2</v>
      </c>
      <c r="DK1709">
        <v>0.13800000000000001</v>
      </c>
      <c r="DR1709">
        <v>0</v>
      </c>
      <c r="DS1709">
        <v>0</v>
      </c>
      <c r="DT1709">
        <v>0</v>
      </c>
      <c r="DU1709">
        <v>0</v>
      </c>
      <c r="DV1709">
        <v>256232</v>
      </c>
      <c r="DZ1709">
        <v>50.171719000000003</v>
      </c>
      <c r="EC1709">
        <v>146927</v>
      </c>
      <c r="EF1709">
        <v>28.346668000000001</v>
      </c>
      <c r="EG1709">
        <v>146927</v>
      </c>
      <c r="ES1709">
        <v>0</v>
      </c>
      <c r="EV1709">
        <v>403159</v>
      </c>
      <c r="EW1709">
        <v>1</v>
      </c>
      <c r="EX1709">
        <v>1</v>
      </c>
      <c r="FB1709">
        <v>43609400</v>
      </c>
      <c r="FI1709">
        <v>71644336</v>
      </c>
      <c r="FP1709">
        <v>797856</v>
      </c>
      <c r="FQ1709">
        <v>749920</v>
      </c>
      <c r="FW1709">
        <v>1547776</v>
      </c>
      <c r="FX1709">
        <v>-891180</v>
      </c>
      <c r="FZ1709">
        <v>669575</v>
      </c>
      <c r="GA1709">
        <v>1026732</v>
      </c>
      <c r="GB1709">
        <v>1696307</v>
      </c>
      <c r="GG1709">
        <v>116757</v>
      </c>
      <c r="GL1709">
        <v>-241413</v>
      </c>
      <c r="GM1709">
        <v>21920</v>
      </c>
      <c r="GN1709">
        <v>-2254</v>
      </c>
      <c r="GP1709">
        <v>-28469</v>
      </c>
      <c r="GQ1709">
        <v>2219444</v>
      </c>
      <c r="GR1709">
        <v>-4164891</v>
      </c>
      <c r="GS1709">
        <v>-4136885</v>
      </c>
      <c r="GZ1709">
        <v>-28006</v>
      </c>
      <c r="HB1709">
        <v>-18620</v>
      </c>
      <c r="HE1709">
        <v>-4183511</v>
      </c>
      <c r="HG1709">
        <v>73908008</v>
      </c>
    </row>
    <row r="1710" spans="1:215" x14ac:dyDescent="0.25">
      <c r="A1710">
        <v>125</v>
      </c>
      <c r="B1710" t="s">
        <v>1323</v>
      </c>
      <c r="C1710">
        <v>2012</v>
      </c>
      <c r="D1710">
        <v>1</v>
      </c>
      <c r="E1710" t="s">
        <v>1323</v>
      </c>
      <c r="F1710">
        <v>1982</v>
      </c>
      <c r="G1710">
        <v>0</v>
      </c>
      <c r="I1710">
        <v>0</v>
      </c>
      <c r="J1710" t="s">
        <v>1324</v>
      </c>
      <c r="K1710" t="s">
        <v>1325</v>
      </c>
      <c r="L1710" t="s">
        <v>1325</v>
      </c>
      <c r="M1710">
        <v>1</v>
      </c>
      <c r="N1710" t="s">
        <v>615</v>
      </c>
      <c r="O1710">
        <v>1</v>
      </c>
      <c r="P1710" t="s">
        <v>616</v>
      </c>
      <c r="Q1710" t="s">
        <v>626</v>
      </c>
      <c r="R1710">
        <v>2</v>
      </c>
      <c r="S1710">
        <v>1</v>
      </c>
      <c r="T1710" s="60">
        <v>41274</v>
      </c>
      <c r="U1710" s="60">
        <v>41274</v>
      </c>
      <c r="V1710" s="60">
        <v>41274</v>
      </c>
      <c r="W1710" t="s">
        <v>1116</v>
      </c>
      <c r="X1710" t="s">
        <v>848</v>
      </c>
      <c r="Y1710" t="s">
        <v>627</v>
      </c>
      <c r="Z1710">
        <v>3.2000002E-2</v>
      </c>
      <c r="AA1710">
        <v>7.1999996999999996E-2</v>
      </c>
      <c r="AB1710">
        <v>3</v>
      </c>
      <c r="AC1710">
        <v>0</v>
      </c>
      <c r="AD1710">
        <v>5</v>
      </c>
      <c r="AE1710">
        <v>1</v>
      </c>
      <c r="AF1710">
        <v>3</v>
      </c>
      <c r="AG1710">
        <v>17</v>
      </c>
      <c r="AI1710" t="s">
        <v>1326</v>
      </c>
      <c r="AO1710">
        <v>78491552</v>
      </c>
      <c r="AP1710">
        <v>76040600</v>
      </c>
      <c r="AQ1710">
        <v>-2568933.2999999998</v>
      </c>
      <c r="AR1710">
        <v>0</v>
      </c>
      <c r="AS1710">
        <v>0</v>
      </c>
      <c r="AT1710">
        <v>0</v>
      </c>
      <c r="AU1710">
        <v>1</v>
      </c>
      <c r="AV1710">
        <v>4</v>
      </c>
      <c r="AW1710">
        <v>3965731.8</v>
      </c>
      <c r="AX1710">
        <v>0</v>
      </c>
      <c r="AY1710">
        <v>0.2</v>
      </c>
      <c r="AZ1710">
        <v>5</v>
      </c>
      <c r="BA1710">
        <v>1</v>
      </c>
      <c r="BB1710">
        <v>1</v>
      </c>
      <c r="BC1710">
        <v>4</v>
      </c>
      <c r="BD1710">
        <v>2</v>
      </c>
      <c r="BE1710">
        <v>1</v>
      </c>
      <c r="BK1710">
        <v>3.2000002E-2</v>
      </c>
      <c r="BM1710">
        <v>25</v>
      </c>
      <c r="BO1710">
        <v>3.2000002E-2</v>
      </c>
      <c r="BP1710" s="60">
        <v>41274</v>
      </c>
      <c r="BQ1710">
        <v>78613000</v>
      </c>
      <c r="BR1710">
        <v>78682704</v>
      </c>
      <c r="BS1710">
        <v>0.99900001000000005</v>
      </c>
      <c r="BT1710">
        <v>69700</v>
      </c>
      <c r="BV1710">
        <v>12627600</v>
      </c>
      <c r="BW1710">
        <v>826100</v>
      </c>
      <c r="BX1710">
        <v>1</v>
      </c>
      <c r="BY1710">
        <v>0</v>
      </c>
      <c r="BZ1710">
        <v>0</v>
      </c>
      <c r="CA1710">
        <v>0</v>
      </c>
      <c r="CC1710">
        <v>1.2999999E-2</v>
      </c>
      <c r="CG1710">
        <v>2.1000000000000001E-2</v>
      </c>
      <c r="CJ1710">
        <v>7.1000002000000006E-2</v>
      </c>
      <c r="CS1710">
        <v>0</v>
      </c>
      <c r="CT1710">
        <v>0</v>
      </c>
      <c r="CU1710">
        <v>0</v>
      </c>
      <c r="CV1710">
        <v>0</v>
      </c>
      <c r="CW1710">
        <v>0</v>
      </c>
      <c r="CX1710">
        <v>0</v>
      </c>
      <c r="CY1710">
        <v>0</v>
      </c>
      <c r="CZ1710">
        <v>0</v>
      </c>
      <c r="DA1710">
        <v>0</v>
      </c>
      <c r="DB1710">
        <v>0</v>
      </c>
      <c r="DC1710">
        <v>0</v>
      </c>
      <c r="DD1710">
        <v>0</v>
      </c>
      <c r="DE1710">
        <v>0</v>
      </c>
      <c r="DF1710">
        <v>2014</v>
      </c>
      <c r="DG1710">
        <v>0.13699998999999999</v>
      </c>
      <c r="DH1710">
        <v>7.0000000000000007E-2</v>
      </c>
      <c r="DI1710">
        <v>6.7000002000000003E-2</v>
      </c>
      <c r="DJ1710">
        <v>7.4000000999999996E-2</v>
      </c>
      <c r="DK1710">
        <v>0.14399998999999999</v>
      </c>
      <c r="DR1710">
        <v>0</v>
      </c>
      <c r="DS1710">
        <v>0</v>
      </c>
      <c r="DT1710">
        <v>0</v>
      </c>
      <c r="DU1710">
        <v>0</v>
      </c>
      <c r="DV1710">
        <v>255253</v>
      </c>
      <c r="DW1710">
        <v>12354700</v>
      </c>
      <c r="DX1710">
        <v>45.700001</v>
      </c>
      <c r="DY1710">
        <v>11.8</v>
      </c>
      <c r="DZ1710">
        <v>48.215000000000003</v>
      </c>
      <c r="EC1710">
        <v>150007</v>
      </c>
      <c r="EF1710">
        <v>28.230103</v>
      </c>
      <c r="EG1710">
        <v>150007</v>
      </c>
      <c r="ES1710">
        <v>0</v>
      </c>
      <c r="EV1710">
        <v>405260</v>
      </c>
      <c r="EW1710">
        <v>0</v>
      </c>
      <c r="EX1710">
        <v>1</v>
      </c>
      <c r="EZ1710">
        <v>47818.898000000001</v>
      </c>
      <c r="FA1710">
        <v>4953</v>
      </c>
      <c r="FB1710">
        <v>44055500</v>
      </c>
      <c r="FI1710">
        <v>78491552</v>
      </c>
      <c r="FP1710">
        <v>757151</v>
      </c>
      <c r="FQ1710">
        <v>799350</v>
      </c>
      <c r="FW1710">
        <v>1556501</v>
      </c>
      <c r="FX1710">
        <v>8556541</v>
      </c>
      <c r="FZ1710">
        <v>682029</v>
      </c>
      <c r="GA1710">
        <v>1141840</v>
      </c>
      <c r="GB1710">
        <v>1823869</v>
      </c>
      <c r="GG1710">
        <v>149407</v>
      </c>
      <c r="GL1710">
        <v>-290608</v>
      </c>
      <c r="GM1710">
        <v>26836</v>
      </c>
      <c r="GN1710">
        <v>-2293</v>
      </c>
      <c r="GP1710">
        <v>-399681</v>
      </c>
      <c r="GQ1710">
        <v>11420572</v>
      </c>
      <c r="GR1710">
        <v>-4234713</v>
      </c>
      <c r="GS1710">
        <v>-4208150</v>
      </c>
      <c r="GZ1710">
        <v>-26563</v>
      </c>
      <c r="HB1710">
        <v>-21542</v>
      </c>
      <c r="HE1710">
        <v>-4256255</v>
      </c>
      <c r="HG1710">
        <v>81072320</v>
      </c>
    </row>
    <row r="1711" spans="1:215" x14ac:dyDescent="0.25">
      <c r="A1711">
        <v>125</v>
      </c>
      <c r="B1711" t="s">
        <v>1323</v>
      </c>
      <c r="C1711">
        <v>2013</v>
      </c>
      <c r="D1711">
        <v>1</v>
      </c>
      <c r="E1711" t="s">
        <v>1323</v>
      </c>
      <c r="F1711">
        <v>1982</v>
      </c>
      <c r="G1711">
        <v>0</v>
      </c>
      <c r="I1711">
        <v>0</v>
      </c>
      <c r="J1711" t="s">
        <v>1324</v>
      </c>
      <c r="K1711" t="s">
        <v>1325</v>
      </c>
      <c r="L1711" t="s">
        <v>1325</v>
      </c>
      <c r="M1711">
        <v>1</v>
      </c>
      <c r="N1711" t="s">
        <v>615</v>
      </c>
      <c r="O1711">
        <v>1</v>
      </c>
      <c r="P1711" t="s">
        <v>616</v>
      </c>
      <c r="Q1711" t="s">
        <v>626</v>
      </c>
      <c r="R1711">
        <v>2</v>
      </c>
      <c r="S1711">
        <v>1</v>
      </c>
      <c r="T1711" s="60">
        <v>41639</v>
      </c>
      <c r="U1711" s="60">
        <v>41639</v>
      </c>
      <c r="V1711" s="60">
        <v>41639</v>
      </c>
      <c r="W1711" t="s">
        <v>1116</v>
      </c>
      <c r="X1711" t="s">
        <v>848</v>
      </c>
      <c r="Y1711" t="s">
        <v>627</v>
      </c>
      <c r="Z1711">
        <v>3.2000002E-2</v>
      </c>
      <c r="AA1711">
        <v>7.1999996999999996E-2</v>
      </c>
      <c r="AB1711">
        <v>3</v>
      </c>
      <c r="AC1711">
        <v>0</v>
      </c>
      <c r="AD1711">
        <v>5</v>
      </c>
      <c r="AE1711">
        <v>1</v>
      </c>
      <c r="AF1711">
        <v>3</v>
      </c>
      <c r="AG1711">
        <v>30</v>
      </c>
      <c r="BK1711">
        <v>3.2000002E-2</v>
      </c>
      <c r="BM1711">
        <v>25</v>
      </c>
      <c r="BO1711">
        <v>3.2000002E-2</v>
      </c>
      <c r="BP1711" s="60">
        <v>41639</v>
      </c>
      <c r="BQ1711">
        <v>85276096</v>
      </c>
      <c r="BR1711">
        <v>85328704</v>
      </c>
      <c r="BS1711">
        <v>0.99900001000000005</v>
      </c>
      <c r="BT1711">
        <v>52600</v>
      </c>
      <c r="BV1711">
        <v>12694600</v>
      </c>
      <c r="BW1711">
        <v>912400</v>
      </c>
      <c r="BX1711">
        <v>1</v>
      </c>
      <c r="BY1711">
        <v>0</v>
      </c>
      <c r="BZ1711">
        <v>0</v>
      </c>
      <c r="CA1711">
        <v>0</v>
      </c>
      <c r="CC1711">
        <v>0.13996510000000001</v>
      </c>
      <c r="CG1711">
        <v>5.7636741999999998E-2</v>
      </c>
      <c r="CJ1711">
        <v>8.0431767000000001E-2</v>
      </c>
      <c r="CS1711">
        <v>1</v>
      </c>
      <c r="CT1711">
        <v>1</v>
      </c>
      <c r="CU1711">
        <v>1</v>
      </c>
      <c r="CV1711">
        <v>0</v>
      </c>
      <c r="CW1711">
        <v>0</v>
      </c>
      <c r="CX1711">
        <v>0</v>
      </c>
      <c r="CY1711">
        <v>0</v>
      </c>
      <c r="CZ1711">
        <v>0</v>
      </c>
      <c r="DA1711">
        <v>0</v>
      </c>
      <c r="DB1711">
        <v>0</v>
      </c>
      <c r="DC1711">
        <v>0</v>
      </c>
      <c r="DD1711">
        <v>0</v>
      </c>
      <c r="DE1711">
        <v>0</v>
      </c>
      <c r="DF1711">
        <v>2015</v>
      </c>
      <c r="DG1711">
        <v>0.13500001</v>
      </c>
      <c r="DH1711">
        <v>6.8000004000000003E-2</v>
      </c>
      <c r="DI1711">
        <v>6.7000002000000003E-2</v>
      </c>
      <c r="DJ1711">
        <v>7.1000002000000006E-2</v>
      </c>
      <c r="DK1711">
        <v>0.13900000000000001</v>
      </c>
      <c r="DR1711">
        <v>0</v>
      </c>
      <c r="DS1711">
        <v>0</v>
      </c>
      <c r="DT1711">
        <v>0</v>
      </c>
      <c r="DU1711">
        <v>0</v>
      </c>
      <c r="DV1711">
        <v>231973</v>
      </c>
      <c r="DW1711">
        <v>11270100</v>
      </c>
      <c r="DX1711">
        <v>46</v>
      </c>
      <c r="DY1711">
        <v>11.6</v>
      </c>
      <c r="DZ1711">
        <v>48.584000000000003</v>
      </c>
      <c r="EC1711">
        <v>151648</v>
      </c>
      <c r="EF1711">
        <v>28.07799</v>
      </c>
      <c r="EG1711">
        <v>151648</v>
      </c>
      <c r="ES1711">
        <v>0</v>
      </c>
      <c r="EV1711">
        <v>383621</v>
      </c>
      <c r="EW1711">
        <v>0</v>
      </c>
      <c r="EX1711">
        <v>1</v>
      </c>
      <c r="FB1711">
        <v>48460500</v>
      </c>
      <c r="FP1711">
        <v>871260</v>
      </c>
      <c r="FQ1711">
        <v>914698</v>
      </c>
      <c r="FW1711">
        <v>1785958</v>
      </c>
      <c r="FX1711">
        <v>10135139</v>
      </c>
      <c r="FZ1711">
        <v>645745</v>
      </c>
      <c r="GA1711">
        <v>1125694</v>
      </c>
      <c r="GB1711">
        <v>1771439</v>
      </c>
      <c r="GG1711">
        <v>209243</v>
      </c>
      <c r="GL1711">
        <v>-362011</v>
      </c>
      <c r="GM1711">
        <v>26091</v>
      </c>
      <c r="GN1711">
        <v>-2241</v>
      </c>
      <c r="GP1711">
        <v>-430364</v>
      </c>
      <c r="GQ1711">
        <v>13133254</v>
      </c>
      <c r="GR1711">
        <v>-4257971</v>
      </c>
      <c r="GS1711">
        <v>-4224700</v>
      </c>
      <c r="GZ1711">
        <v>-33271</v>
      </c>
      <c r="HB1711">
        <v>-22858</v>
      </c>
      <c r="HE1711">
        <v>-4280829</v>
      </c>
      <c r="HG1711">
        <v>89924744</v>
      </c>
    </row>
    <row r="1712" spans="1:215" x14ac:dyDescent="0.25">
      <c r="A1712">
        <v>125</v>
      </c>
      <c r="B1712" t="s">
        <v>1323</v>
      </c>
      <c r="C1712">
        <v>2014</v>
      </c>
      <c r="D1712">
        <v>1</v>
      </c>
      <c r="E1712" t="s">
        <v>1323</v>
      </c>
      <c r="F1712">
        <v>1982</v>
      </c>
      <c r="G1712">
        <v>0</v>
      </c>
      <c r="I1712">
        <v>0</v>
      </c>
      <c r="J1712" t="s">
        <v>1324</v>
      </c>
      <c r="K1712" t="s">
        <v>1325</v>
      </c>
      <c r="L1712" t="s">
        <v>1325</v>
      </c>
      <c r="M1712">
        <v>1</v>
      </c>
      <c r="N1712" t="s">
        <v>615</v>
      </c>
      <c r="O1712">
        <v>1</v>
      </c>
      <c r="P1712" t="s">
        <v>616</v>
      </c>
      <c r="Q1712" t="s">
        <v>626</v>
      </c>
      <c r="R1712">
        <v>2</v>
      </c>
      <c r="S1712">
        <v>1</v>
      </c>
      <c r="T1712" s="60">
        <v>42004</v>
      </c>
      <c r="U1712" s="60">
        <v>42004</v>
      </c>
      <c r="BY1712">
        <v>0</v>
      </c>
      <c r="BZ1712">
        <v>0</v>
      </c>
      <c r="CA1712">
        <v>0</v>
      </c>
      <c r="CS1712">
        <v>0</v>
      </c>
      <c r="CT1712">
        <v>0</v>
      </c>
      <c r="CU1712">
        <v>0</v>
      </c>
      <c r="CV1712">
        <v>0</v>
      </c>
      <c r="CW1712">
        <v>0</v>
      </c>
      <c r="CX1712">
        <v>0</v>
      </c>
      <c r="CY1712">
        <v>0</v>
      </c>
      <c r="CZ1712">
        <v>0</v>
      </c>
      <c r="DA1712">
        <v>0</v>
      </c>
      <c r="DB1712">
        <v>0</v>
      </c>
      <c r="DC1712">
        <v>0</v>
      </c>
      <c r="DD1712">
        <v>0</v>
      </c>
      <c r="DE1712">
        <v>0</v>
      </c>
      <c r="DR1712">
        <v>0</v>
      </c>
      <c r="DS1712">
        <v>0</v>
      </c>
      <c r="DT1712">
        <v>0</v>
      </c>
      <c r="DU1712">
        <v>0</v>
      </c>
      <c r="EW1712">
        <v>0</v>
      </c>
      <c r="EX1712">
        <v>0</v>
      </c>
    </row>
    <row r="1713" spans="1:215" x14ac:dyDescent="0.25">
      <c r="A1713">
        <v>126</v>
      </c>
      <c r="B1713" t="s">
        <v>1327</v>
      </c>
      <c r="C1713">
        <v>2001</v>
      </c>
      <c r="D1713">
        <v>1</v>
      </c>
      <c r="E1713" t="s">
        <v>1328</v>
      </c>
      <c r="F1713">
        <v>1949</v>
      </c>
      <c r="G1713">
        <v>0</v>
      </c>
      <c r="I1713">
        <v>0</v>
      </c>
      <c r="J1713" t="s">
        <v>1329</v>
      </c>
      <c r="K1713" t="s">
        <v>1330</v>
      </c>
      <c r="L1713" t="s">
        <v>1330</v>
      </c>
      <c r="M1713">
        <v>1</v>
      </c>
      <c r="N1713" t="s">
        <v>615</v>
      </c>
      <c r="O1713">
        <v>1</v>
      </c>
      <c r="P1713" t="s">
        <v>616</v>
      </c>
      <c r="Q1713" t="s">
        <v>626</v>
      </c>
      <c r="R1713">
        <v>2</v>
      </c>
      <c r="S1713">
        <v>1</v>
      </c>
      <c r="T1713" s="60">
        <v>37256</v>
      </c>
      <c r="U1713" s="60">
        <v>37257</v>
      </c>
      <c r="V1713" s="60">
        <v>37257</v>
      </c>
      <c r="W1713" t="s">
        <v>201</v>
      </c>
      <c r="X1713" t="s">
        <v>714</v>
      </c>
      <c r="Y1713" t="s">
        <v>619</v>
      </c>
      <c r="Z1713">
        <v>3.9999999000000001E-2</v>
      </c>
      <c r="AA1713">
        <v>7.9999998000000003E-2</v>
      </c>
      <c r="AB1713">
        <v>1</v>
      </c>
      <c r="AC1713">
        <v>0</v>
      </c>
      <c r="AD1713">
        <v>5</v>
      </c>
      <c r="AE1713">
        <v>1</v>
      </c>
      <c r="AF1713">
        <v>1</v>
      </c>
      <c r="AG1713">
        <v>22</v>
      </c>
      <c r="BP1713" s="60">
        <v>37257</v>
      </c>
      <c r="BQ1713">
        <v>4582462.5</v>
      </c>
      <c r="BR1713">
        <v>4442033</v>
      </c>
      <c r="BS1713">
        <v>1.0316000000000001</v>
      </c>
      <c r="BT1713">
        <v>-140429.31</v>
      </c>
      <c r="BV1713">
        <v>964121</v>
      </c>
      <c r="BW1713">
        <v>11700</v>
      </c>
      <c r="BX1713">
        <v>4.8299998999999998</v>
      </c>
      <c r="BY1713">
        <v>0</v>
      </c>
      <c r="BZ1713">
        <v>0</v>
      </c>
      <c r="CA1713">
        <v>0</v>
      </c>
      <c r="CC1713">
        <v>-4.4399999000000002E-2</v>
      </c>
      <c r="CE1713">
        <v>2.52E-2</v>
      </c>
      <c r="CG1713">
        <v>9.1700003000000002E-2</v>
      </c>
      <c r="CR1713">
        <v>1</v>
      </c>
      <c r="CS1713">
        <v>0</v>
      </c>
      <c r="CT1713">
        <v>0</v>
      </c>
      <c r="CU1713">
        <v>0</v>
      </c>
      <c r="CV1713">
        <v>0.53600000999999997</v>
      </c>
      <c r="CW1713">
        <v>0.46700001000000002</v>
      </c>
      <c r="CX1713">
        <v>6.8999998000000007E-2</v>
      </c>
      <c r="CY1713">
        <v>0.28899999999999998</v>
      </c>
      <c r="CZ1713">
        <v>0</v>
      </c>
      <c r="DA1713">
        <v>0</v>
      </c>
      <c r="DB1713">
        <v>0</v>
      </c>
      <c r="DC1713">
        <v>5.3000002999999997E-2</v>
      </c>
      <c r="DD1713">
        <v>0</v>
      </c>
      <c r="DE1713">
        <v>0.122</v>
      </c>
      <c r="DF1713">
        <v>2002</v>
      </c>
      <c r="DG1713">
        <v>0.1047</v>
      </c>
      <c r="DH1713">
        <v>5.7200000000000001E-2</v>
      </c>
      <c r="DI1713">
        <v>4.7499999000000001E-2</v>
      </c>
      <c r="DJ1713">
        <v>1.2999999E-2</v>
      </c>
      <c r="DK1713">
        <v>7.0199996000000001E-2</v>
      </c>
      <c r="DR1713">
        <v>0</v>
      </c>
      <c r="DS1713">
        <v>0</v>
      </c>
      <c r="DT1713">
        <v>0</v>
      </c>
      <c r="DU1713">
        <v>0</v>
      </c>
      <c r="DV1713">
        <v>32811</v>
      </c>
      <c r="DW1713">
        <v>964121</v>
      </c>
      <c r="DZ1713">
        <v>29.384001000000001</v>
      </c>
      <c r="EA1713">
        <v>4797</v>
      </c>
      <c r="ED1713">
        <v>145800</v>
      </c>
      <c r="EF1713">
        <v>10.093</v>
      </c>
      <c r="EG1713">
        <v>14446</v>
      </c>
      <c r="EH1713">
        <v>145800</v>
      </c>
      <c r="EJ1713">
        <v>10.093</v>
      </c>
      <c r="ES1713">
        <v>0</v>
      </c>
      <c r="EV1713">
        <v>52054</v>
      </c>
      <c r="EW1713">
        <v>0</v>
      </c>
      <c r="EX1713">
        <v>0</v>
      </c>
      <c r="FN1713">
        <v>-273.49700000000001</v>
      </c>
      <c r="FP1713">
        <v>53792.43</v>
      </c>
      <c r="FQ1713">
        <v>56465.277000000002</v>
      </c>
      <c r="FV1713">
        <v>52.098998999999999</v>
      </c>
      <c r="FW1713">
        <v>110309.8</v>
      </c>
      <c r="FX1713">
        <v>-327172.75</v>
      </c>
      <c r="GB1713">
        <v>130085.15</v>
      </c>
      <c r="GL1713">
        <v>-7523.2157999999999</v>
      </c>
      <c r="GM1713">
        <v>11422.066000000001</v>
      </c>
      <c r="GN1713">
        <v>-10743.008</v>
      </c>
      <c r="GO1713">
        <v>-10469.511</v>
      </c>
      <c r="GQ1713">
        <v>-93621.937999999995</v>
      </c>
      <c r="GR1713">
        <v>-145808.22</v>
      </c>
      <c r="GS1713">
        <v>-145808.22</v>
      </c>
      <c r="HA1713">
        <v>-10377.884</v>
      </c>
      <c r="HB1713">
        <v>-1387.9301</v>
      </c>
      <c r="HE1713">
        <v>-157574.03</v>
      </c>
      <c r="HG1713">
        <v>4160839</v>
      </c>
    </row>
    <row r="1714" spans="1:215" x14ac:dyDescent="0.25">
      <c r="A1714">
        <v>126</v>
      </c>
      <c r="B1714" t="s">
        <v>1327</v>
      </c>
      <c r="C1714">
        <v>2002</v>
      </c>
      <c r="D1714">
        <v>1</v>
      </c>
      <c r="E1714" t="s">
        <v>1328</v>
      </c>
      <c r="F1714">
        <v>1949</v>
      </c>
      <c r="G1714">
        <v>0</v>
      </c>
      <c r="I1714">
        <v>0</v>
      </c>
      <c r="J1714" t="s">
        <v>1329</v>
      </c>
      <c r="K1714" t="s">
        <v>1330</v>
      </c>
      <c r="L1714" t="s">
        <v>1330</v>
      </c>
      <c r="M1714">
        <v>1</v>
      </c>
      <c r="N1714" t="s">
        <v>615</v>
      </c>
      <c r="O1714">
        <v>1</v>
      </c>
      <c r="P1714" t="s">
        <v>616</v>
      </c>
      <c r="Q1714" t="s">
        <v>626</v>
      </c>
      <c r="R1714">
        <v>2</v>
      </c>
      <c r="S1714">
        <v>1</v>
      </c>
      <c r="T1714" s="60">
        <v>37621</v>
      </c>
      <c r="U1714" s="60">
        <v>37622</v>
      </c>
      <c r="V1714" s="60">
        <v>37622</v>
      </c>
      <c r="W1714" t="s">
        <v>201</v>
      </c>
      <c r="X1714" t="s">
        <v>714</v>
      </c>
      <c r="Y1714" t="s">
        <v>619</v>
      </c>
      <c r="Z1714">
        <v>2.9999998999999999E-2</v>
      </c>
      <c r="AA1714">
        <v>7.9999998000000003E-2</v>
      </c>
      <c r="AB1714">
        <v>1</v>
      </c>
      <c r="AC1714">
        <v>0</v>
      </c>
      <c r="AD1714">
        <v>5</v>
      </c>
      <c r="AE1714">
        <v>1</v>
      </c>
      <c r="AF1714">
        <v>1</v>
      </c>
      <c r="AG1714">
        <v>22</v>
      </c>
      <c r="BP1714" s="60">
        <v>37622</v>
      </c>
      <c r="BQ1714">
        <v>4352424</v>
      </c>
      <c r="BR1714">
        <v>4718618</v>
      </c>
      <c r="BS1714">
        <v>0.9224</v>
      </c>
      <c r="BT1714">
        <v>366194.19</v>
      </c>
      <c r="BV1714">
        <v>988135</v>
      </c>
      <c r="BW1714">
        <v>51463</v>
      </c>
      <c r="BX1714">
        <v>1.1100000000000001</v>
      </c>
      <c r="BY1714">
        <v>0</v>
      </c>
      <c r="BZ1714">
        <v>0</v>
      </c>
      <c r="CA1714">
        <v>0</v>
      </c>
      <c r="CC1714">
        <v>-9.2900000999999996E-2</v>
      </c>
      <c r="CE1714">
        <v>-4.9699999000000002E-2</v>
      </c>
      <c r="CG1714">
        <v>3.0700000000000002E-2</v>
      </c>
      <c r="CR1714">
        <v>1</v>
      </c>
      <c r="CS1714">
        <v>0</v>
      </c>
      <c r="CT1714">
        <v>0</v>
      </c>
      <c r="CU1714">
        <v>0</v>
      </c>
      <c r="CV1714">
        <v>0.52099996999999998</v>
      </c>
      <c r="CW1714">
        <v>0.41699999999999998</v>
      </c>
      <c r="CX1714">
        <v>0.10399999</v>
      </c>
      <c r="CY1714">
        <v>0.29499998999999999</v>
      </c>
      <c r="CZ1714">
        <v>0</v>
      </c>
      <c r="DA1714">
        <v>0</v>
      </c>
      <c r="DB1714">
        <v>0</v>
      </c>
      <c r="DC1714">
        <v>5.6999995999999997E-2</v>
      </c>
      <c r="DD1714">
        <v>0</v>
      </c>
      <c r="DE1714">
        <v>0.127</v>
      </c>
      <c r="DF1714">
        <v>2003</v>
      </c>
      <c r="DG1714">
        <v>0.1187</v>
      </c>
      <c r="DH1714">
        <v>5.7200000000000001E-2</v>
      </c>
      <c r="DI1714">
        <v>6.1500001999999998E-2</v>
      </c>
      <c r="DJ1714">
        <v>5.3400002000000002E-2</v>
      </c>
      <c r="DK1714">
        <v>0.1106</v>
      </c>
      <c r="DR1714">
        <v>0</v>
      </c>
      <c r="DS1714">
        <v>0</v>
      </c>
      <c r="DT1714">
        <v>0</v>
      </c>
      <c r="DU1714">
        <v>0</v>
      </c>
      <c r="DV1714">
        <v>31135</v>
      </c>
      <c r="DW1714">
        <v>988135</v>
      </c>
      <c r="DZ1714">
        <v>31.736999999999998</v>
      </c>
      <c r="EA1714">
        <v>4624</v>
      </c>
      <c r="ED1714">
        <v>162500</v>
      </c>
      <c r="EF1714">
        <v>10.94</v>
      </c>
      <c r="EG1714">
        <v>14850</v>
      </c>
      <c r="EH1714">
        <v>162500</v>
      </c>
      <c r="EJ1714">
        <v>10.94</v>
      </c>
      <c r="ES1714">
        <v>0</v>
      </c>
      <c r="EV1714">
        <v>50609</v>
      </c>
      <c r="EW1714">
        <v>0</v>
      </c>
      <c r="EX1714">
        <v>0</v>
      </c>
      <c r="FN1714">
        <v>-260.572</v>
      </c>
      <c r="FP1714">
        <v>58234.324000000001</v>
      </c>
      <c r="FQ1714">
        <v>57139.516000000003</v>
      </c>
      <c r="FV1714">
        <v>237.91200000000001</v>
      </c>
      <c r="FW1714">
        <v>115611.75</v>
      </c>
      <c r="FX1714">
        <v>-504259.34</v>
      </c>
      <c r="GB1714">
        <v>120095.7</v>
      </c>
      <c r="GL1714">
        <v>-8173.5820000000003</v>
      </c>
      <c r="GM1714">
        <v>4854.2969000000003</v>
      </c>
      <c r="GN1714">
        <v>-4126.1318000000001</v>
      </c>
      <c r="GO1714">
        <v>-3865.5601000000001</v>
      </c>
      <c r="GQ1714">
        <v>-275997.31</v>
      </c>
      <c r="GR1714">
        <v>-162458.72</v>
      </c>
      <c r="GS1714">
        <v>-162458.72</v>
      </c>
      <c r="HA1714">
        <v>-8701.5741999999991</v>
      </c>
      <c r="HB1714">
        <v>-1281.5540000000001</v>
      </c>
      <c r="HD1714">
        <v>-85379.922000000006</v>
      </c>
      <c r="HE1714">
        <v>-257821.77</v>
      </c>
      <c r="HG1714">
        <v>3627019.8</v>
      </c>
    </row>
    <row r="1715" spans="1:215" x14ac:dyDescent="0.25">
      <c r="A1715">
        <v>126</v>
      </c>
      <c r="B1715" t="s">
        <v>1327</v>
      </c>
      <c r="C1715">
        <v>2003</v>
      </c>
      <c r="D1715">
        <v>1</v>
      </c>
      <c r="E1715" t="s">
        <v>1328</v>
      </c>
      <c r="F1715">
        <v>1949</v>
      </c>
      <c r="G1715">
        <v>0</v>
      </c>
      <c r="I1715">
        <v>0</v>
      </c>
      <c r="J1715" t="s">
        <v>1329</v>
      </c>
      <c r="K1715" t="s">
        <v>1330</v>
      </c>
      <c r="L1715" t="s">
        <v>1330</v>
      </c>
      <c r="M1715">
        <v>1</v>
      </c>
      <c r="N1715" t="s">
        <v>615</v>
      </c>
      <c r="O1715">
        <v>1</v>
      </c>
      <c r="P1715" t="s">
        <v>616</v>
      </c>
      <c r="Q1715" t="s">
        <v>626</v>
      </c>
      <c r="R1715">
        <v>2</v>
      </c>
      <c r="S1715">
        <v>1</v>
      </c>
      <c r="T1715" s="60">
        <v>37986</v>
      </c>
      <c r="U1715" s="60">
        <v>37987</v>
      </c>
      <c r="V1715" s="60">
        <v>37987</v>
      </c>
      <c r="W1715" t="s">
        <v>201</v>
      </c>
      <c r="X1715" t="s">
        <v>714</v>
      </c>
      <c r="Y1715" t="s">
        <v>619</v>
      </c>
      <c r="Z1715">
        <v>2.9999998999999999E-2</v>
      </c>
      <c r="AA1715">
        <v>7.9999998000000003E-2</v>
      </c>
      <c r="AB1715">
        <v>1</v>
      </c>
      <c r="AC1715">
        <v>0</v>
      </c>
      <c r="AD1715">
        <v>5</v>
      </c>
      <c r="AE1715">
        <v>1</v>
      </c>
      <c r="AF1715">
        <v>1</v>
      </c>
      <c r="AG1715">
        <v>20</v>
      </c>
      <c r="BP1715" s="60">
        <v>37987</v>
      </c>
      <c r="BQ1715">
        <v>4657897.5</v>
      </c>
      <c r="BR1715">
        <v>5077443</v>
      </c>
      <c r="BS1715">
        <v>0.91739999999999999</v>
      </c>
      <c r="BT1715">
        <v>419545.38</v>
      </c>
      <c r="BV1715">
        <v>1032259</v>
      </c>
      <c r="BW1715">
        <v>82740</v>
      </c>
      <c r="BX1715">
        <v>0.67000002000000003</v>
      </c>
      <c r="BY1715">
        <v>0</v>
      </c>
      <c r="BZ1715">
        <v>0</v>
      </c>
      <c r="CA1715">
        <v>0</v>
      </c>
      <c r="CC1715">
        <v>0.20999999</v>
      </c>
      <c r="CE1715">
        <v>1.6000001E-2</v>
      </c>
      <c r="CG1715">
        <v>3.4099999999999998E-2</v>
      </c>
      <c r="CR1715">
        <v>1</v>
      </c>
      <c r="CS1715">
        <v>0</v>
      </c>
      <c r="CT1715">
        <v>0</v>
      </c>
      <c r="CU1715">
        <v>0</v>
      </c>
      <c r="CV1715">
        <v>0.62800001999999999</v>
      </c>
      <c r="CW1715">
        <v>0.505</v>
      </c>
      <c r="CX1715">
        <v>0.123</v>
      </c>
      <c r="CY1715">
        <v>0.23</v>
      </c>
      <c r="CZ1715">
        <v>0</v>
      </c>
      <c r="DA1715">
        <v>0</v>
      </c>
      <c r="DB1715">
        <v>0</v>
      </c>
      <c r="DC1715">
        <v>5.8999999999999997E-2</v>
      </c>
      <c r="DD1715">
        <v>0</v>
      </c>
      <c r="DE1715">
        <v>8.3000004000000002E-2</v>
      </c>
      <c r="DF1715">
        <v>2004</v>
      </c>
      <c r="DG1715">
        <v>0.11189999</v>
      </c>
      <c r="DH1715">
        <v>5.57E-2</v>
      </c>
      <c r="DI1715">
        <v>5.6199998000000001E-2</v>
      </c>
      <c r="DJ1715">
        <v>8.3700000999999996E-2</v>
      </c>
      <c r="DK1715">
        <v>0.13939999</v>
      </c>
      <c r="DR1715">
        <v>0</v>
      </c>
      <c r="DS1715">
        <v>0</v>
      </c>
      <c r="DT1715">
        <v>0</v>
      </c>
      <c r="DU1715">
        <v>0</v>
      </c>
      <c r="DV1715">
        <v>31494</v>
      </c>
      <c r="DW1715">
        <v>103259</v>
      </c>
      <c r="DZ1715">
        <v>32.776001000000001</v>
      </c>
      <c r="EA1715">
        <v>4745</v>
      </c>
      <c r="ED1715">
        <v>183200</v>
      </c>
      <c r="EF1715">
        <v>11.901999999999999</v>
      </c>
      <c r="EG1715">
        <v>15392</v>
      </c>
      <c r="EH1715">
        <v>183200</v>
      </c>
      <c r="EJ1715">
        <v>11.901999999999999</v>
      </c>
      <c r="ES1715">
        <v>0</v>
      </c>
      <c r="EV1715">
        <v>51631</v>
      </c>
      <c r="EW1715">
        <v>0</v>
      </c>
      <c r="EX1715">
        <v>0</v>
      </c>
      <c r="FN1715">
        <v>-324.87799999999999</v>
      </c>
      <c r="FP1715">
        <v>60848.296999999999</v>
      </c>
      <c r="FQ1715">
        <v>55056.550999999999</v>
      </c>
      <c r="FV1715">
        <v>307.23599000000002</v>
      </c>
      <c r="FW1715">
        <v>116212.09</v>
      </c>
      <c r="FX1715">
        <v>634778.68999999994</v>
      </c>
      <c r="GB1715">
        <v>117141.01</v>
      </c>
      <c r="GL1715">
        <v>-8813.1972999999998</v>
      </c>
      <c r="GM1715">
        <v>4876.5029000000004</v>
      </c>
      <c r="GN1715">
        <v>-3997.2809999999999</v>
      </c>
      <c r="GO1715">
        <v>-3672.4031</v>
      </c>
      <c r="GQ1715">
        <v>860197.81</v>
      </c>
      <c r="GR1715">
        <v>-176365.72</v>
      </c>
      <c r="GS1715">
        <v>-176365.72</v>
      </c>
      <c r="HA1715">
        <v>-9460.7577999999994</v>
      </c>
      <c r="HB1715">
        <v>-1435.922</v>
      </c>
      <c r="HE1715">
        <v>-187262.41</v>
      </c>
      <c r="HG1715">
        <v>4299955</v>
      </c>
    </row>
    <row r="1716" spans="1:215" x14ac:dyDescent="0.25">
      <c r="A1716">
        <v>126</v>
      </c>
      <c r="B1716" t="s">
        <v>1327</v>
      </c>
      <c r="C1716">
        <v>2004</v>
      </c>
      <c r="D1716">
        <v>1</v>
      </c>
      <c r="E1716" t="s">
        <v>1328</v>
      </c>
      <c r="F1716">
        <v>1949</v>
      </c>
      <c r="G1716">
        <v>0</v>
      </c>
      <c r="I1716">
        <v>0</v>
      </c>
      <c r="J1716" t="s">
        <v>1329</v>
      </c>
      <c r="K1716" t="s">
        <v>1330</v>
      </c>
      <c r="L1716" t="s">
        <v>1330</v>
      </c>
      <c r="M1716">
        <v>1</v>
      </c>
      <c r="N1716" t="s">
        <v>615</v>
      </c>
      <c r="O1716">
        <v>1</v>
      </c>
      <c r="P1716" t="s">
        <v>616</v>
      </c>
      <c r="Q1716" t="s">
        <v>626</v>
      </c>
      <c r="R1716">
        <v>2</v>
      </c>
      <c r="S1716">
        <v>1</v>
      </c>
      <c r="T1716" s="60">
        <v>38352</v>
      </c>
      <c r="U1716" s="60">
        <v>38353</v>
      </c>
      <c r="V1716" s="60">
        <v>38353</v>
      </c>
      <c r="W1716" t="s">
        <v>201</v>
      </c>
      <c r="X1716" t="s">
        <v>714</v>
      </c>
      <c r="Y1716" t="s">
        <v>619</v>
      </c>
      <c r="Z1716">
        <v>2.9999998999999999E-2</v>
      </c>
      <c r="AA1716">
        <v>7.9999998000000003E-2</v>
      </c>
      <c r="AB1716">
        <v>1</v>
      </c>
      <c r="AC1716">
        <v>0</v>
      </c>
      <c r="AD1716">
        <v>5</v>
      </c>
      <c r="AE1716">
        <v>1</v>
      </c>
      <c r="AF1716">
        <v>1</v>
      </c>
      <c r="AG1716">
        <v>30</v>
      </c>
      <c r="BP1716" s="60">
        <v>38353</v>
      </c>
      <c r="BQ1716">
        <v>4704299.5</v>
      </c>
      <c r="BR1716">
        <v>4902322</v>
      </c>
      <c r="BS1716">
        <v>0.95959996999999997</v>
      </c>
      <c r="BT1716">
        <v>198022.67</v>
      </c>
      <c r="BV1716">
        <v>1086736</v>
      </c>
      <c r="BW1716">
        <v>90477</v>
      </c>
      <c r="BX1716">
        <v>0.66949999000000004</v>
      </c>
      <c r="BY1716">
        <v>0</v>
      </c>
      <c r="BZ1716">
        <v>0</v>
      </c>
      <c r="CA1716">
        <v>0</v>
      </c>
      <c r="CC1716">
        <v>0.1154</v>
      </c>
      <c r="CE1716">
        <v>6.9799997000000003E-2</v>
      </c>
      <c r="CG1716">
        <v>2.98E-2</v>
      </c>
      <c r="CJ1716">
        <v>0.1032</v>
      </c>
      <c r="CR1716">
        <v>1</v>
      </c>
      <c r="CS1716">
        <v>0</v>
      </c>
      <c r="CT1716">
        <v>0</v>
      </c>
      <c r="CU1716">
        <v>0</v>
      </c>
      <c r="CV1716">
        <v>0.63099998000000002</v>
      </c>
      <c r="CW1716">
        <v>0</v>
      </c>
      <c r="CX1716">
        <v>0</v>
      </c>
      <c r="CY1716">
        <v>0.28999998999999999</v>
      </c>
      <c r="CZ1716">
        <v>0</v>
      </c>
      <c r="DA1716">
        <v>0</v>
      </c>
      <c r="DB1716">
        <v>0</v>
      </c>
      <c r="DC1716">
        <v>0</v>
      </c>
      <c r="DD1716">
        <v>2.4E-2</v>
      </c>
      <c r="DE1716">
        <v>5.5E-2</v>
      </c>
      <c r="DF1716">
        <v>2005</v>
      </c>
      <c r="DG1716">
        <v>0.1124</v>
      </c>
      <c r="DH1716">
        <v>5.57E-2</v>
      </c>
      <c r="DI1716">
        <v>5.6700001999999999E-2</v>
      </c>
      <c r="DJ1716">
        <v>8.7599999999999997E-2</v>
      </c>
      <c r="DK1716">
        <v>0.14330000000000001</v>
      </c>
      <c r="DR1716">
        <v>0</v>
      </c>
      <c r="DS1716">
        <v>0</v>
      </c>
      <c r="DT1716">
        <v>0</v>
      </c>
      <c r="DU1716">
        <v>0</v>
      </c>
      <c r="DV1716">
        <v>32134</v>
      </c>
      <c r="DW1716">
        <v>1086736.3</v>
      </c>
      <c r="DX1716">
        <v>46.099997999999999</v>
      </c>
      <c r="DY1716">
        <v>10.5</v>
      </c>
      <c r="DZ1716">
        <v>33.819000000000003</v>
      </c>
      <c r="EA1716">
        <v>4847</v>
      </c>
      <c r="EC1716">
        <v>15951</v>
      </c>
      <c r="ED1716">
        <v>199700</v>
      </c>
      <c r="EF1716">
        <v>12.52</v>
      </c>
      <c r="EG1716">
        <v>14260</v>
      </c>
      <c r="EH1716">
        <v>174872.56</v>
      </c>
      <c r="EN1716">
        <v>230</v>
      </c>
      <c r="EP1716">
        <v>1461</v>
      </c>
      <c r="ES1716">
        <v>0</v>
      </c>
      <c r="EV1716">
        <v>52932</v>
      </c>
      <c r="EW1716">
        <v>0</v>
      </c>
      <c r="EX1716">
        <v>0</v>
      </c>
      <c r="FN1716">
        <v>-295.74400000000003</v>
      </c>
      <c r="FP1716">
        <v>61412.824000000001</v>
      </c>
      <c r="FQ1716">
        <v>60264.413999999997</v>
      </c>
      <c r="FV1716">
        <v>309.25400000000002</v>
      </c>
      <c r="FW1716">
        <v>121986.49</v>
      </c>
      <c r="FX1716">
        <v>377711.69</v>
      </c>
      <c r="GB1716">
        <v>106368.38</v>
      </c>
      <c r="GL1716">
        <v>-9681.5</v>
      </c>
      <c r="GM1716">
        <v>4748.7412000000004</v>
      </c>
      <c r="GN1716">
        <v>-3848.4740999999999</v>
      </c>
      <c r="GO1716">
        <v>-3552.73</v>
      </c>
      <c r="GQ1716">
        <v>597285.31000000006</v>
      </c>
      <c r="GR1716">
        <v>-192632.84</v>
      </c>
      <c r="GS1716">
        <v>-192632.84</v>
      </c>
      <c r="HA1716">
        <v>-9139.3232000000007</v>
      </c>
      <c r="HB1716">
        <v>-1644.3820000000001</v>
      </c>
      <c r="HE1716">
        <v>-203416.56</v>
      </c>
      <c r="HG1716">
        <v>4693824</v>
      </c>
    </row>
    <row r="1717" spans="1:215" x14ac:dyDescent="0.25">
      <c r="A1717">
        <v>126</v>
      </c>
      <c r="B1717" t="s">
        <v>1327</v>
      </c>
      <c r="C1717">
        <v>2005</v>
      </c>
      <c r="D1717">
        <v>1</v>
      </c>
      <c r="E1717" t="s">
        <v>1328</v>
      </c>
      <c r="F1717">
        <v>1949</v>
      </c>
      <c r="G1717">
        <v>0</v>
      </c>
      <c r="I1717">
        <v>0</v>
      </c>
      <c r="J1717" t="s">
        <v>1329</v>
      </c>
      <c r="K1717" t="s">
        <v>1330</v>
      </c>
      <c r="L1717" t="s">
        <v>1330</v>
      </c>
      <c r="M1717">
        <v>1</v>
      </c>
      <c r="N1717" t="s">
        <v>615</v>
      </c>
      <c r="O1717">
        <v>1</v>
      </c>
      <c r="P1717" t="s">
        <v>616</v>
      </c>
      <c r="Q1717" t="s">
        <v>626</v>
      </c>
      <c r="R1717">
        <v>2</v>
      </c>
      <c r="S1717">
        <v>1</v>
      </c>
      <c r="T1717" s="60">
        <v>38717</v>
      </c>
      <c r="U1717" s="60">
        <v>38718</v>
      </c>
      <c r="V1717" s="60">
        <v>38718</v>
      </c>
      <c r="W1717" t="s">
        <v>201</v>
      </c>
      <c r="X1717" t="s">
        <v>714</v>
      </c>
      <c r="Y1717" t="s">
        <v>619</v>
      </c>
      <c r="Z1717">
        <v>3.9999999000000001E-2</v>
      </c>
      <c r="AA1717">
        <v>7.9999998000000003E-2</v>
      </c>
      <c r="AB1717">
        <v>1</v>
      </c>
      <c r="AC1717">
        <v>0</v>
      </c>
      <c r="AD1717">
        <v>5</v>
      </c>
      <c r="AE1717">
        <v>1</v>
      </c>
      <c r="AF1717">
        <v>1</v>
      </c>
      <c r="AG1717">
        <v>30</v>
      </c>
      <c r="BP1717" s="60">
        <v>38718</v>
      </c>
      <c r="BQ1717">
        <v>4843861</v>
      </c>
      <c r="BR1717">
        <v>5091763</v>
      </c>
      <c r="BS1717">
        <v>0.95129996999999999</v>
      </c>
      <c r="BT1717">
        <v>247901.89</v>
      </c>
      <c r="BV1717">
        <v>1156400</v>
      </c>
      <c r="BW1717">
        <v>108707</v>
      </c>
      <c r="BX1717">
        <v>0.59970003000000005</v>
      </c>
      <c r="BY1717">
        <v>0</v>
      </c>
      <c r="BZ1717">
        <v>0</v>
      </c>
      <c r="CA1717">
        <v>0</v>
      </c>
      <c r="CC1717">
        <v>8.2200006000000006E-2</v>
      </c>
      <c r="CE1717">
        <v>0.1346</v>
      </c>
      <c r="CG1717">
        <v>4.8299997999999997E-2</v>
      </c>
      <c r="CJ1717">
        <v>8.6599997999999997E-2</v>
      </c>
      <c r="CR1717">
        <v>1</v>
      </c>
      <c r="CS1717">
        <v>0</v>
      </c>
      <c r="CT1717">
        <v>0</v>
      </c>
      <c r="CU1717">
        <v>0</v>
      </c>
      <c r="CV1717">
        <v>0.61900001999999998</v>
      </c>
      <c r="CW1717">
        <v>0</v>
      </c>
      <c r="CX1717">
        <v>0</v>
      </c>
      <c r="CY1717">
        <v>0.29100000999999998</v>
      </c>
      <c r="CZ1717">
        <v>0</v>
      </c>
      <c r="DA1717">
        <v>0</v>
      </c>
      <c r="DB1717">
        <v>0</v>
      </c>
      <c r="DC1717">
        <v>0</v>
      </c>
      <c r="DD1717">
        <v>7.4000000999999996E-2</v>
      </c>
      <c r="DE1717">
        <v>1.6000001E-2</v>
      </c>
      <c r="DF1717">
        <v>2006</v>
      </c>
      <c r="DG1717">
        <v>0.11070000000000001</v>
      </c>
      <c r="DH1717">
        <v>5.57E-2</v>
      </c>
      <c r="DI1717">
        <v>5.5E-2</v>
      </c>
      <c r="DJ1717">
        <v>0.1</v>
      </c>
      <c r="DK1717">
        <v>0.15570000000000001</v>
      </c>
      <c r="DR1717">
        <v>0</v>
      </c>
      <c r="DS1717">
        <v>0</v>
      </c>
      <c r="DT1717">
        <v>0</v>
      </c>
      <c r="DU1717">
        <v>0</v>
      </c>
      <c r="DV1717">
        <v>32919</v>
      </c>
      <c r="DW1717">
        <v>1156399.8</v>
      </c>
      <c r="DX1717">
        <v>46.299999</v>
      </c>
      <c r="DY1717">
        <v>10.5</v>
      </c>
      <c r="DZ1717">
        <v>35.129002</v>
      </c>
      <c r="EA1717">
        <v>4975</v>
      </c>
      <c r="EC1717">
        <v>16461</v>
      </c>
      <c r="ED1717">
        <v>213200</v>
      </c>
      <c r="EF1717">
        <v>13.212</v>
      </c>
      <c r="EG1717">
        <v>16461</v>
      </c>
      <c r="EH1717">
        <v>213244304</v>
      </c>
      <c r="EJ1717">
        <v>13.212</v>
      </c>
      <c r="ES1717">
        <v>0</v>
      </c>
      <c r="EV1717">
        <v>54355</v>
      </c>
      <c r="EW1717">
        <v>0</v>
      </c>
      <c r="EX1717">
        <v>0</v>
      </c>
      <c r="FN1717">
        <v>-332.9</v>
      </c>
      <c r="FP1717">
        <v>63381.309000000001</v>
      </c>
      <c r="FQ1717">
        <v>64495.245999999999</v>
      </c>
      <c r="FV1717">
        <v>696.42498999999998</v>
      </c>
      <c r="FW1717">
        <v>128572.98</v>
      </c>
      <c r="FX1717">
        <v>261305</v>
      </c>
      <c r="GB1717">
        <v>115752.02</v>
      </c>
      <c r="GL1717">
        <v>-11359.097</v>
      </c>
      <c r="GM1717">
        <v>12318.241</v>
      </c>
      <c r="GN1717">
        <v>-11312.468000000001</v>
      </c>
      <c r="GO1717">
        <v>-10979.567999999999</v>
      </c>
      <c r="GQ1717">
        <v>495276.59</v>
      </c>
      <c r="GR1717">
        <v>-207613.19</v>
      </c>
      <c r="GS1717">
        <v>-207613.19</v>
      </c>
      <c r="HA1717">
        <v>-9695.3340000000007</v>
      </c>
      <c r="HB1717">
        <v>-1930.2670000000001</v>
      </c>
      <c r="HE1717">
        <v>-219238.78</v>
      </c>
      <c r="HF1717">
        <v>-8655.1758000000009</v>
      </c>
      <c r="HG1717">
        <v>4961206.5</v>
      </c>
    </row>
    <row r="1718" spans="1:215" x14ac:dyDescent="0.25">
      <c r="A1718">
        <v>126</v>
      </c>
      <c r="B1718" t="s">
        <v>1327</v>
      </c>
      <c r="C1718">
        <v>2006</v>
      </c>
      <c r="D1718">
        <v>1</v>
      </c>
      <c r="E1718" t="s">
        <v>1328</v>
      </c>
      <c r="F1718">
        <v>1949</v>
      </c>
      <c r="G1718">
        <v>0</v>
      </c>
      <c r="I1718">
        <v>0</v>
      </c>
      <c r="J1718" t="s">
        <v>1329</v>
      </c>
      <c r="K1718" t="s">
        <v>1330</v>
      </c>
      <c r="L1718" t="s">
        <v>1330</v>
      </c>
      <c r="M1718">
        <v>1</v>
      </c>
      <c r="N1718" t="s">
        <v>615</v>
      </c>
      <c r="O1718">
        <v>1</v>
      </c>
      <c r="P1718" t="s">
        <v>616</v>
      </c>
      <c r="Q1718" t="s">
        <v>626</v>
      </c>
      <c r="R1718">
        <v>2</v>
      </c>
      <c r="S1718">
        <v>1</v>
      </c>
      <c r="T1718" s="60">
        <v>39082</v>
      </c>
      <c r="U1718" s="60">
        <v>39083</v>
      </c>
      <c r="V1718" s="60">
        <v>39083</v>
      </c>
      <c r="W1718" t="s">
        <v>201</v>
      </c>
      <c r="X1718" t="s">
        <v>714</v>
      </c>
      <c r="Y1718" t="s">
        <v>619</v>
      </c>
      <c r="Z1718">
        <v>2.9999998999999999E-2</v>
      </c>
      <c r="AA1718">
        <v>7.9999998000000003E-2</v>
      </c>
      <c r="AB1718">
        <v>1</v>
      </c>
      <c r="AC1718">
        <v>0</v>
      </c>
      <c r="AD1718">
        <v>5</v>
      </c>
      <c r="AE1718">
        <v>1</v>
      </c>
      <c r="AF1718">
        <v>1</v>
      </c>
      <c r="AG1718">
        <v>30</v>
      </c>
      <c r="BP1718" s="60">
        <v>39083</v>
      </c>
      <c r="BQ1718">
        <v>5160601.5</v>
      </c>
      <c r="BR1718">
        <v>5468229</v>
      </c>
      <c r="BS1718">
        <v>0.94370001999999997</v>
      </c>
      <c r="BT1718">
        <v>307627.46999999997</v>
      </c>
      <c r="BV1718">
        <v>1285096</v>
      </c>
      <c r="BW1718">
        <v>65714</v>
      </c>
      <c r="BX1718">
        <v>1.1057999999999999</v>
      </c>
      <c r="BY1718">
        <v>0</v>
      </c>
      <c r="BZ1718">
        <v>0</v>
      </c>
      <c r="CA1718">
        <v>0</v>
      </c>
      <c r="CC1718">
        <v>0.12630000999999999</v>
      </c>
      <c r="CE1718">
        <v>0.10780000000000001</v>
      </c>
      <c r="CG1718">
        <v>8.3400004E-2</v>
      </c>
      <c r="CJ1718">
        <v>8.7499998999999995E-2</v>
      </c>
      <c r="CR1718">
        <v>1</v>
      </c>
      <c r="CS1718">
        <v>0</v>
      </c>
      <c r="CT1718">
        <v>0</v>
      </c>
      <c r="CU1718">
        <v>0</v>
      </c>
      <c r="CV1718">
        <v>0.60600001000000003</v>
      </c>
      <c r="CW1718">
        <v>0</v>
      </c>
      <c r="CX1718">
        <v>0</v>
      </c>
      <c r="CY1718">
        <v>0.29899998999999999</v>
      </c>
      <c r="CZ1718">
        <v>0</v>
      </c>
      <c r="DA1718">
        <v>0</v>
      </c>
      <c r="DB1718">
        <v>0</v>
      </c>
      <c r="DC1718">
        <v>0</v>
      </c>
      <c r="DD1718">
        <v>5.3000002999999997E-2</v>
      </c>
      <c r="DE1718">
        <v>4.1999999000000003E-2</v>
      </c>
      <c r="DF1718">
        <v>2007</v>
      </c>
      <c r="DG1718">
        <v>0.111</v>
      </c>
      <c r="DH1718">
        <v>5.57E-2</v>
      </c>
      <c r="DI1718">
        <v>5.5300001000000001E-2</v>
      </c>
      <c r="DJ1718">
        <v>0.1096</v>
      </c>
      <c r="DK1718">
        <v>0.16530001</v>
      </c>
      <c r="DR1718">
        <v>0</v>
      </c>
      <c r="DS1718">
        <v>0</v>
      </c>
      <c r="DT1718">
        <v>0</v>
      </c>
      <c r="DU1718">
        <v>0</v>
      </c>
      <c r="DV1718">
        <v>34189</v>
      </c>
      <c r="DW1718">
        <v>1285096.1000000001</v>
      </c>
      <c r="DX1718">
        <v>46.400002000000001</v>
      </c>
      <c r="DY1718">
        <v>10.4</v>
      </c>
      <c r="DZ1718">
        <v>37.588000999999998</v>
      </c>
      <c r="EA1718">
        <v>4950</v>
      </c>
      <c r="EB1718">
        <v>17238</v>
      </c>
      <c r="EC1718">
        <v>17010</v>
      </c>
      <c r="ED1718">
        <v>228000</v>
      </c>
      <c r="EF1718">
        <v>13.403879999999999</v>
      </c>
      <c r="EG1718">
        <v>15054</v>
      </c>
      <c r="EN1718">
        <v>244</v>
      </c>
      <c r="EP1718">
        <v>1686</v>
      </c>
      <c r="ES1718">
        <v>26</v>
      </c>
      <c r="EU1718">
        <v>26</v>
      </c>
      <c r="EV1718">
        <v>73387</v>
      </c>
      <c r="EW1718">
        <v>0</v>
      </c>
      <c r="EX1718">
        <v>1</v>
      </c>
      <c r="FN1718">
        <v>-476.97</v>
      </c>
      <c r="FP1718">
        <v>69020.297000000006</v>
      </c>
      <c r="FQ1718">
        <v>70144.156000000003</v>
      </c>
      <c r="FV1718">
        <v>2520.248</v>
      </c>
      <c r="FW1718">
        <v>141684.70000000001</v>
      </c>
      <c r="FX1718">
        <v>474959.25</v>
      </c>
      <c r="GB1718">
        <v>135465.19</v>
      </c>
      <c r="GL1718">
        <v>-12642.365</v>
      </c>
      <c r="GM1718">
        <v>22169.502</v>
      </c>
      <c r="GN1718">
        <v>-20849.705000000002</v>
      </c>
      <c r="GO1718">
        <v>-20372.736000000001</v>
      </c>
      <c r="GQ1718">
        <v>740786.56</v>
      </c>
      <c r="GR1718">
        <v>-222184.19</v>
      </c>
      <c r="GS1718">
        <v>-222184.19</v>
      </c>
      <c r="HA1718">
        <v>-10759.984</v>
      </c>
      <c r="HB1718">
        <v>-1949.0509999999999</v>
      </c>
      <c r="HE1718">
        <v>-234893.22</v>
      </c>
      <c r="HG1718">
        <v>5467100</v>
      </c>
    </row>
    <row r="1719" spans="1:215" x14ac:dyDescent="0.25">
      <c r="A1719">
        <v>126</v>
      </c>
      <c r="B1719" t="s">
        <v>1327</v>
      </c>
      <c r="C1719">
        <v>2007</v>
      </c>
      <c r="D1719">
        <v>1</v>
      </c>
      <c r="E1719" t="s">
        <v>1328</v>
      </c>
      <c r="F1719">
        <v>1949</v>
      </c>
      <c r="G1719">
        <v>0</v>
      </c>
      <c r="I1719">
        <v>0</v>
      </c>
      <c r="J1719" t="s">
        <v>1329</v>
      </c>
      <c r="K1719" t="s">
        <v>1330</v>
      </c>
      <c r="L1719" t="s">
        <v>1330</v>
      </c>
      <c r="M1719">
        <v>1</v>
      </c>
      <c r="N1719" t="s">
        <v>615</v>
      </c>
      <c r="O1719">
        <v>1</v>
      </c>
      <c r="P1719" t="s">
        <v>616</v>
      </c>
      <c r="Q1719" t="s">
        <v>626</v>
      </c>
      <c r="R1719">
        <v>2</v>
      </c>
      <c r="S1719">
        <v>1</v>
      </c>
      <c r="T1719" s="60">
        <v>39447</v>
      </c>
      <c r="U1719" s="60">
        <v>39448</v>
      </c>
      <c r="V1719" s="60">
        <v>39448</v>
      </c>
      <c r="W1719" t="s">
        <v>201</v>
      </c>
      <c r="X1719" t="s">
        <v>714</v>
      </c>
      <c r="Y1719" t="s">
        <v>619</v>
      </c>
      <c r="Z1719">
        <v>2.9999998999999999E-2</v>
      </c>
      <c r="AA1719">
        <v>7.9999998000000003E-2</v>
      </c>
      <c r="AB1719">
        <v>1</v>
      </c>
      <c r="AC1719">
        <v>0</v>
      </c>
      <c r="AD1719">
        <v>5</v>
      </c>
      <c r="AE1719">
        <v>1</v>
      </c>
      <c r="AF1719">
        <v>1</v>
      </c>
      <c r="AG1719">
        <v>30</v>
      </c>
      <c r="BP1719" s="60">
        <v>39448</v>
      </c>
      <c r="BQ1719">
        <v>5654023</v>
      </c>
      <c r="BR1719">
        <v>6015985</v>
      </c>
      <c r="BS1719">
        <v>0.93980001999999996</v>
      </c>
      <c r="BT1719">
        <v>361962.13</v>
      </c>
      <c r="BV1719">
        <v>1462474</v>
      </c>
      <c r="BW1719">
        <v>73035</v>
      </c>
      <c r="BX1719">
        <v>1.1385000000000001</v>
      </c>
      <c r="BY1719">
        <v>0</v>
      </c>
      <c r="BZ1719">
        <v>0</v>
      </c>
      <c r="CA1719">
        <v>0</v>
      </c>
      <c r="CC1719">
        <v>7.4399999999999994E-2</v>
      </c>
      <c r="CE1719">
        <v>9.4099998000000004E-2</v>
      </c>
      <c r="CG1719">
        <v>0.12069998999999999</v>
      </c>
      <c r="CJ1719">
        <v>7.4699998000000004E-2</v>
      </c>
      <c r="CR1719">
        <v>1</v>
      </c>
      <c r="CS1719">
        <v>0</v>
      </c>
      <c r="CT1719">
        <v>0</v>
      </c>
      <c r="CU1719">
        <v>0</v>
      </c>
      <c r="CV1719">
        <v>0.60000001999999997</v>
      </c>
      <c r="CW1719">
        <v>0</v>
      </c>
      <c r="CX1719">
        <v>0</v>
      </c>
      <c r="CY1719">
        <v>0.31400001</v>
      </c>
      <c r="CZ1719">
        <v>0</v>
      </c>
      <c r="DA1719">
        <v>0</v>
      </c>
      <c r="DB1719">
        <v>0</v>
      </c>
      <c r="DC1719">
        <v>0</v>
      </c>
      <c r="DD1719">
        <v>5.8999999999999997E-2</v>
      </c>
      <c r="DE1719">
        <v>2.7000000999999999E-2</v>
      </c>
      <c r="DF1719">
        <v>2008</v>
      </c>
      <c r="DG1719">
        <v>0.11</v>
      </c>
      <c r="DH1719">
        <v>5.57E-2</v>
      </c>
      <c r="DI1719">
        <v>5.4299999000000002E-2</v>
      </c>
      <c r="DJ1719">
        <v>0.10770001</v>
      </c>
      <c r="DK1719">
        <v>0.16339998999999999</v>
      </c>
      <c r="DR1719">
        <v>0</v>
      </c>
      <c r="DS1719">
        <v>0</v>
      </c>
      <c r="DT1719">
        <v>0</v>
      </c>
      <c r="DU1719">
        <v>0</v>
      </c>
      <c r="DV1719">
        <v>34482</v>
      </c>
      <c r="DW1719">
        <v>1462473728</v>
      </c>
      <c r="DX1719">
        <v>46.599997999999999</v>
      </c>
      <c r="DY1719">
        <v>10.4</v>
      </c>
      <c r="DZ1719">
        <v>42.412998000000002</v>
      </c>
      <c r="EA1719">
        <v>5350</v>
      </c>
      <c r="EB1719">
        <v>18408</v>
      </c>
      <c r="EC1719">
        <v>17595</v>
      </c>
      <c r="ED1719">
        <v>249800</v>
      </c>
      <c r="EF1719">
        <v>14.244</v>
      </c>
      <c r="EG1719">
        <v>15589</v>
      </c>
      <c r="EN1719">
        <v>249</v>
      </c>
      <c r="EP1719">
        <v>1728</v>
      </c>
      <c r="ES1719">
        <v>29</v>
      </c>
      <c r="EU1719">
        <v>29</v>
      </c>
      <c r="EV1719">
        <v>75835</v>
      </c>
      <c r="EW1719">
        <v>0</v>
      </c>
      <c r="EX1719">
        <v>0</v>
      </c>
      <c r="FI1719">
        <v>5768482.5</v>
      </c>
      <c r="FN1719">
        <v>-717.31799999999998</v>
      </c>
      <c r="FP1719">
        <v>78495.297000000006</v>
      </c>
      <c r="FQ1719">
        <v>79900.429999999993</v>
      </c>
      <c r="FV1719">
        <v>3248.8081000000002</v>
      </c>
      <c r="FW1719">
        <v>161644.53</v>
      </c>
      <c r="FX1719">
        <v>242674.2</v>
      </c>
      <c r="GB1719">
        <v>160071.95000000001</v>
      </c>
      <c r="GL1719">
        <v>-13507.529</v>
      </c>
      <c r="GM1719">
        <v>28510.379000000001</v>
      </c>
      <c r="GN1719">
        <v>-26240.184000000001</v>
      </c>
      <c r="GO1719">
        <v>-25522.865000000002</v>
      </c>
      <c r="GQ1719">
        <v>553153.38</v>
      </c>
      <c r="GR1719">
        <v>-239855.78</v>
      </c>
      <c r="GS1719">
        <v>-239855.78</v>
      </c>
      <c r="HA1719">
        <v>-9909.3037000000004</v>
      </c>
      <c r="HB1719">
        <v>-2005.7829999999999</v>
      </c>
      <c r="HE1719">
        <v>-251770.88</v>
      </c>
      <c r="HG1719">
        <v>5768482.5</v>
      </c>
    </row>
    <row r="1720" spans="1:215" x14ac:dyDescent="0.25">
      <c r="A1720">
        <v>126</v>
      </c>
      <c r="B1720" t="s">
        <v>1327</v>
      </c>
      <c r="C1720">
        <v>2008</v>
      </c>
      <c r="D1720">
        <v>1</v>
      </c>
      <c r="E1720" t="s">
        <v>1328</v>
      </c>
      <c r="F1720">
        <v>1949</v>
      </c>
      <c r="G1720">
        <v>0</v>
      </c>
      <c r="I1720">
        <v>0</v>
      </c>
      <c r="J1720" t="s">
        <v>1329</v>
      </c>
      <c r="K1720" t="s">
        <v>1330</v>
      </c>
      <c r="L1720" t="s">
        <v>1330</v>
      </c>
      <c r="M1720">
        <v>1</v>
      </c>
      <c r="N1720" t="s">
        <v>615</v>
      </c>
      <c r="O1720">
        <v>1</v>
      </c>
      <c r="P1720" t="s">
        <v>616</v>
      </c>
      <c r="Q1720" t="s">
        <v>626</v>
      </c>
      <c r="R1720">
        <v>2</v>
      </c>
      <c r="S1720">
        <v>1</v>
      </c>
      <c r="T1720" s="60">
        <v>39813</v>
      </c>
      <c r="U1720" s="60">
        <v>39814</v>
      </c>
      <c r="V1720" s="60">
        <v>39814</v>
      </c>
      <c r="W1720" t="s">
        <v>201</v>
      </c>
      <c r="X1720" t="s">
        <v>714</v>
      </c>
      <c r="Y1720" t="s">
        <v>619</v>
      </c>
      <c r="Z1720">
        <v>3.5000000000000003E-2</v>
      </c>
      <c r="AA1720">
        <v>7.9999998000000003E-2</v>
      </c>
      <c r="AB1720">
        <v>1</v>
      </c>
      <c r="AC1720">
        <v>0</v>
      </c>
      <c r="AD1720">
        <v>5</v>
      </c>
      <c r="AE1720">
        <v>1</v>
      </c>
      <c r="AF1720">
        <v>1</v>
      </c>
      <c r="AG1720">
        <v>30</v>
      </c>
      <c r="BP1720" s="60">
        <v>39814</v>
      </c>
      <c r="BQ1720">
        <v>4835875</v>
      </c>
      <c r="BR1720">
        <v>6152122</v>
      </c>
      <c r="BS1720">
        <v>0.78600000999999997</v>
      </c>
      <c r="BT1720">
        <v>1316247</v>
      </c>
      <c r="BV1720">
        <v>1585728</v>
      </c>
      <c r="BW1720">
        <v>83036</v>
      </c>
      <c r="BX1720">
        <v>1.0651999999999999</v>
      </c>
      <c r="BY1720">
        <v>0</v>
      </c>
      <c r="BZ1720">
        <v>0</v>
      </c>
      <c r="CA1720">
        <v>0</v>
      </c>
      <c r="CC1720">
        <v>-0.29629999000000001</v>
      </c>
      <c r="CE1720">
        <v>-5.2099999000000001E-2</v>
      </c>
      <c r="CG1720">
        <v>5.4999999999999997E-3</v>
      </c>
      <c r="CJ1720">
        <v>1.9699999999999999E-2</v>
      </c>
      <c r="CR1720">
        <v>1</v>
      </c>
      <c r="CS1720">
        <v>0</v>
      </c>
      <c r="CT1720">
        <v>0</v>
      </c>
      <c r="CU1720">
        <v>0</v>
      </c>
      <c r="CV1720">
        <v>0.54500002000000003</v>
      </c>
      <c r="CW1720">
        <v>0</v>
      </c>
      <c r="CX1720">
        <v>0</v>
      </c>
      <c r="CY1720">
        <v>0.27399999000000003</v>
      </c>
      <c r="CZ1720">
        <v>0</v>
      </c>
      <c r="DA1720">
        <v>0</v>
      </c>
      <c r="DB1720">
        <v>0</v>
      </c>
      <c r="DC1720">
        <v>0</v>
      </c>
      <c r="DD1720">
        <v>0.11600000000000001</v>
      </c>
      <c r="DE1720">
        <v>6.4999998000000003E-2</v>
      </c>
      <c r="DF1720">
        <v>2009</v>
      </c>
      <c r="DG1720">
        <v>0.10100000000000001</v>
      </c>
      <c r="DH1720">
        <v>5.57E-2</v>
      </c>
      <c r="DI1720">
        <v>4.5300002999999998E-2</v>
      </c>
      <c r="DJ1720">
        <v>9.1499998999999999E-2</v>
      </c>
      <c r="DK1720">
        <v>0.1472</v>
      </c>
      <c r="DP1720">
        <v>145015</v>
      </c>
      <c r="DQ1720">
        <v>1585727.8</v>
      </c>
      <c r="DR1720">
        <v>0</v>
      </c>
      <c r="DS1720">
        <v>0</v>
      </c>
      <c r="DT1720">
        <v>0</v>
      </c>
      <c r="DU1720">
        <v>0</v>
      </c>
      <c r="DV1720">
        <v>35055</v>
      </c>
      <c r="DW1720">
        <v>1585727.8</v>
      </c>
      <c r="DX1720">
        <v>46.5</v>
      </c>
      <c r="DY1720">
        <v>10.199999999999999</v>
      </c>
      <c r="DZ1720">
        <v>45.235000999999997</v>
      </c>
      <c r="EA1720">
        <v>5583</v>
      </c>
      <c r="EB1720">
        <v>19395</v>
      </c>
      <c r="EC1720">
        <v>18299</v>
      </c>
      <c r="ED1720">
        <v>268900</v>
      </c>
      <c r="EF1720">
        <v>14.667999999999999</v>
      </c>
      <c r="EG1720">
        <v>16275</v>
      </c>
      <c r="EH1720">
        <v>0</v>
      </c>
      <c r="EI1720">
        <v>0</v>
      </c>
      <c r="EJ1720">
        <v>0</v>
      </c>
      <c r="EN1720">
        <v>244</v>
      </c>
      <c r="EO1720">
        <v>0</v>
      </c>
      <c r="EP1720">
        <v>1780</v>
      </c>
      <c r="ES1720">
        <v>0</v>
      </c>
      <c r="EV1720">
        <v>78332</v>
      </c>
      <c r="EW1720">
        <v>0</v>
      </c>
      <c r="EX1720">
        <v>0</v>
      </c>
      <c r="FI1720">
        <v>4029895.8</v>
      </c>
      <c r="FN1720">
        <v>-683.24800000000005</v>
      </c>
      <c r="FP1720">
        <v>84814.016000000003</v>
      </c>
      <c r="FQ1720">
        <v>85938.383000000002</v>
      </c>
      <c r="FV1720">
        <v>2513.2759000000001</v>
      </c>
      <c r="FW1720">
        <v>173264.67</v>
      </c>
      <c r="FX1720">
        <v>-1785929.6</v>
      </c>
      <c r="GB1720">
        <v>154597.56</v>
      </c>
      <c r="GL1720">
        <v>-13578.563</v>
      </c>
      <c r="GM1720">
        <v>13525.887000000001</v>
      </c>
      <c r="GN1720">
        <v>-9456.2636999999995</v>
      </c>
      <c r="GO1720">
        <v>-8773.0156000000006</v>
      </c>
      <c r="GQ1720">
        <v>-1467575.4</v>
      </c>
      <c r="GR1720">
        <v>-258830.88</v>
      </c>
      <c r="GS1720">
        <v>-258830.88</v>
      </c>
      <c r="HA1720">
        <v>-9401.4307000000008</v>
      </c>
      <c r="HB1720">
        <v>-2778.99</v>
      </c>
      <c r="HE1720">
        <v>-271011.28000000003</v>
      </c>
      <c r="HG1720">
        <v>4029895.8</v>
      </c>
    </row>
    <row r="1721" spans="1:215" x14ac:dyDescent="0.25">
      <c r="A1721">
        <v>126</v>
      </c>
      <c r="B1721" t="s">
        <v>1327</v>
      </c>
      <c r="C1721">
        <v>2009</v>
      </c>
      <c r="D1721">
        <v>1</v>
      </c>
      <c r="E1721" t="s">
        <v>1328</v>
      </c>
      <c r="F1721">
        <v>1949</v>
      </c>
      <c r="G1721">
        <v>0</v>
      </c>
      <c r="I1721">
        <v>0</v>
      </c>
      <c r="J1721" t="s">
        <v>1329</v>
      </c>
      <c r="K1721" t="s">
        <v>1330</v>
      </c>
      <c r="L1721" t="s">
        <v>1330</v>
      </c>
      <c r="M1721">
        <v>1</v>
      </c>
      <c r="N1721" t="s">
        <v>615</v>
      </c>
      <c r="O1721">
        <v>1</v>
      </c>
      <c r="P1721" t="s">
        <v>616</v>
      </c>
      <c r="Q1721" t="s">
        <v>626</v>
      </c>
      <c r="R1721">
        <v>2</v>
      </c>
      <c r="S1721">
        <v>1</v>
      </c>
      <c r="T1721" s="60">
        <v>40178</v>
      </c>
      <c r="U1721" s="60">
        <v>40179</v>
      </c>
      <c r="V1721" s="60">
        <v>40179</v>
      </c>
      <c r="W1721" t="s">
        <v>201</v>
      </c>
      <c r="X1721" t="s">
        <v>714</v>
      </c>
      <c r="Y1721" t="s">
        <v>619</v>
      </c>
      <c r="Z1721">
        <v>3.5000000000000003E-2</v>
      </c>
      <c r="AA1721">
        <v>7.9999998000000003E-2</v>
      </c>
      <c r="AB1721">
        <v>1</v>
      </c>
      <c r="AC1721">
        <v>0</v>
      </c>
      <c r="AD1721">
        <v>5</v>
      </c>
      <c r="AE1721">
        <v>1</v>
      </c>
      <c r="AF1721">
        <v>1</v>
      </c>
      <c r="AG1721">
        <v>30</v>
      </c>
      <c r="BP1721" s="60">
        <v>40179</v>
      </c>
      <c r="BQ1721">
        <v>5742541.5</v>
      </c>
      <c r="BR1721">
        <v>6562330.5</v>
      </c>
      <c r="BS1721">
        <v>0.87510001999999998</v>
      </c>
      <c r="BT1721">
        <v>819788.94</v>
      </c>
      <c r="BV1721">
        <v>1697341.4</v>
      </c>
      <c r="BW1721">
        <v>145015</v>
      </c>
      <c r="BX1721">
        <v>1.6832001000000001</v>
      </c>
      <c r="BY1721">
        <v>0</v>
      </c>
      <c r="BZ1721">
        <v>0</v>
      </c>
      <c r="CA1721">
        <v>0</v>
      </c>
      <c r="CC1721">
        <v>0.23799998999999999</v>
      </c>
      <c r="CE1721">
        <v>-2.1999999999999999E-2</v>
      </c>
      <c r="CG1721">
        <v>2.7000000999999999E-2</v>
      </c>
      <c r="CJ1721">
        <v>2.7999999000000001E-2</v>
      </c>
      <c r="CR1721">
        <v>1</v>
      </c>
      <c r="CS1721">
        <v>0</v>
      </c>
      <c r="CT1721">
        <v>0</v>
      </c>
      <c r="CU1721">
        <v>0</v>
      </c>
      <c r="CV1721">
        <v>0.57300001</v>
      </c>
      <c r="CW1721">
        <v>0</v>
      </c>
      <c r="CX1721">
        <v>0</v>
      </c>
      <c r="CY1721">
        <v>0.27599998999999997</v>
      </c>
      <c r="CZ1721">
        <v>0</v>
      </c>
      <c r="DA1721">
        <v>0</v>
      </c>
      <c r="DB1721">
        <v>0</v>
      </c>
      <c r="DC1721">
        <v>6.7000002000000003E-2</v>
      </c>
      <c r="DD1721">
        <v>8.5000001000000006E-2</v>
      </c>
      <c r="DE1721">
        <v>0</v>
      </c>
      <c r="DF1721">
        <v>2010</v>
      </c>
      <c r="DG1721">
        <v>0.1086</v>
      </c>
      <c r="DH1721">
        <v>5.57E-2</v>
      </c>
      <c r="DI1721">
        <v>5.2900001000000002E-2</v>
      </c>
      <c r="DJ1721">
        <v>8.0600001000000004E-2</v>
      </c>
      <c r="DK1721">
        <v>0.1363</v>
      </c>
      <c r="DP1721">
        <v>136990.32999999999</v>
      </c>
      <c r="DQ1721">
        <v>1698835.9</v>
      </c>
      <c r="DR1721">
        <v>0</v>
      </c>
      <c r="DS1721">
        <v>0</v>
      </c>
      <c r="DT1721">
        <v>0</v>
      </c>
      <c r="DU1721">
        <v>0</v>
      </c>
      <c r="DV1721">
        <v>35593</v>
      </c>
      <c r="DW1721">
        <v>1698835.9</v>
      </c>
      <c r="DX1721">
        <v>46.75</v>
      </c>
      <c r="DY1721">
        <v>10.42</v>
      </c>
      <c r="DZ1721">
        <v>47.728999999999999</v>
      </c>
      <c r="EA1721">
        <v>5272</v>
      </c>
      <c r="EB1721">
        <v>18949</v>
      </c>
      <c r="EC1721">
        <v>18916</v>
      </c>
      <c r="ED1721">
        <v>286700</v>
      </c>
      <c r="EF1721">
        <v>15.154999999999999</v>
      </c>
      <c r="EG1721">
        <v>16821</v>
      </c>
      <c r="EH1721">
        <v>261032.27</v>
      </c>
      <c r="EI1721">
        <v>71.089995999999999</v>
      </c>
      <c r="EJ1721">
        <v>15.518000000000001</v>
      </c>
      <c r="EN1721">
        <v>246</v>
      </c>
      <c r="EO1721">
        <v>3461.6489000000001</v>
      </c>
      <c r="EP1721">
        <v>1849</v>
      </c>
      <c r="ES1721">
        <v>0</v>
      </c>
      <c r="EV1721">
        <v>78730</v>
      </c>
      <c r="EW1721">
        <v>0</v>
      </c>
      <c r="EX1721">
        <v>0</v>
      </c>
      <c r="FB1721">
        <v>2666297.7999999998</v>
      </c>
      <c r="FI1721">
        <v>4029895.8</v>
      </c>
      <c r="FN1721">
        <v>-356.15</v>
      </c>
      <c r="FP1721">
        <v>89353.32</v>
      </c>
      <c r="FQ1721">
        <v>90645.258000000002</v>
      </c>
      <c r="FV1721">
        <v>153567.91</v>
      </c>
      <c r="FW1721">
        <v>333566.46999999997</v>
      </c>
      <c r="FX1721">
        <v>762288</v>
      </c>
      <c r="GB1721">
        <v>148604.19</v>
      </c>
      <c r="GL1721">
        <v>-9581.5449000000008</v>
      </c>
      <c r="GM1721">
        <v>2545.52</v>
      </c>
      <c r="GN1721">
        <v>-645.29303000000004</v>
      </c>
      <c r="GO1721">
        <v>-289.14301</v>
      </c>
      <c r="GQ1721">
        <v>1236777.3999999999</v>
      </c>
      <c r="GR1721">
        <v>-279420.06</v>
      </c>
      <c r="GS1721">
        <v>-279420.06</v>
      </c>
      <c r="HA1721">
        <v>-13015.223</v>
      </c>
      <c r="HB1721">
        <v>-3082.989</v>
      </c>
      <c r="HE1721">
        <v>-295518.28000000003</v>
      </c>
      <c r="HG1721">
        <v>4971155</v>
      </c>
    </row>
    <row r="1722" spans="1:215" x14ac:dyDescent="0.25">
      <c r="A1722">
        <v>126</v>
      </c>
      <c r="B1722" t="s">
        <v>1327</v>
      </c>
      <c r="C1722">
        <v>2010</v>
      </c>
      <c r="D1722">
        <v>1</v>
      </c>
      <c r="E1722" t="s">
        <v>1328</v>
      </c>
      <c r="F1722">
        <v>1949</v>
      </c>
      <c r="G1722">
        <v>0</v>
      </c>
      <c r="I1722">
        <v>0</v>
      </c>
      <c r="J1722" t="s">
        <v>1329</v>
      </c>
      <c r="K1722" t="s">
        <v>1330</v>
      </c>
      <c r="L1722" t="s">
        <v>1330</v>
      </c>
      <c r="M1722">
        <v>1</v>
      </c>
      <c r="N1722" t="s">
        <v>615</v>
      </c>
      <c r="O1722">
        <v>1</v>
      </c>
      <c r="P1722" t="s">
        <v>616</v>
      </c>
      <c r="Q1722" t="s">
        <v>626</v>
      </c>
      <c r="R1722">
        <v>2</v>
      </c>
      <c r="S1722">
        <v>1</v>
      </c>
      <c r="T1722" s="60">
        <v>40543</v>
      </c>
      <c r="U1722" s="60">
        <v>40544</v>
      </c>
      <c r="V1722" s="60">
        <v>40544</v>
      </c>
      <c r="W1722" t="s">
        <v>201</v>
      </c>
      <c r="X1722" t="s">
        <v>714</v>
      </c>
      <c r="Y1722" t="s">
        <v>619</v>
      </c>
      <c r="Z1722">
        <v>3.5000000000000003E-2</v>
      </c>
      <c r="AA1722">
        <v>7.9999998000000003E-2</v>
      </c>
      <c r="AB1722">
        <v>1</v>
      </c>
      <c r="AC1722">
        <v>0</v>
      </c>
      <c r="AD1722">
        <v>5</v>
      </c>
      <c r="AE1722">
        <v>1</v>
      </c>
      <c r="AF1722">
        <v>1</v>
      </c>
      <c r="AG1722">
        <v>30</v>
      </c>
      <c r="BP1722" s="60">
        <v>40544</v>
      </c>
      <c r="BQ1722">
        <v>5799531</v>
      </c>
      <c r="BR1722">
        <v>6855643</v>
      </c>
      <c r="BS1722">
        <v>0.84589994000000002</v>
      </c>
      <c r="BT1722">
        <v>1056112</v>
      </c>
      <c r="BV1722">
        <v>1728433.8</v>
      </c>
      <c r="BW1722">
        <v>136689.66</v>
      </c>
      <c r="BX1722">
        <v>0.76639997999999998</v>
      </c>
      <c r="BY1722">
        <v>0</v>
      </c>
      <c r="BZ1722">
        <v>0</v>
      </c>
      <c r="CA1722">
        <v>0</v>
      </c>
      <c r="CC1722">
        <v>0.13500001</v>
      </c>
      <c r="CE1722">
        <v>-4.0000000000000001E-3</v>
      </c>
      <c r="CG1722">
        <v>3.5999997999999998E-2</v>
      </c>
      <c r="CJ1722">
        <v>4.1999999000000003E-2</v>
      </c>
      <c r="CR1722">
        <v>1</v>
      </c>
      <c r="CS1722">
        <v>0</v>
      </c>
      <c r="CT1722">
        <v>0</v>
      </c>
      <c r="CU1722">
        <v>0</v>
      </c>
      <c r="CV1722">
        <v>0.59200001000000002</v>
      </c>
      <c r="CW1722">
        <v>0</v>
      </c>
      <c r="CX1722">
        <v>0</v>
      </c>
      <c r="CY1722">
        <v>0.29399999999999998</v>
      </c>
      <c r="CZ1722">
        <v>0</v>
      </c>
      <c r="DA1722">
        <v>0</v>
      </c>
      <c r="DB1722">
        <v>0</v>
      </c>
      <c r="DC1722">
        <v>2.9999998999999999E-2</v>
      </c>
      <c r="DD1722">
        <v>5.0999998999999997E-2</v>
      </c>
      <c r="DE1722">
        <v>0</v>
      </c>
      <c r="DF1722">
        <v>2011</v>
      </c>
      <c r="DG1722">
        <v>0.1111</v>
      </c>
      <c r="DH1722">
        <v>7.0000000000000007E-2</v>
      </c>
      <c r="DI1722">
        <v>4.1100003000000003E-2</v>
      </c>
      <c r="DJ1722">
        <v>7.5999997999999999E-2</v>
      </c>
      <c r="DK1722">
        <v>0.14599999999999999</v>
      </c>
      <c r="DP1722">
        <v>131260.47</v>
      </c>
      <c r="DQ1722">
        <v>1728433.8</v>
      </c>
      <c r="DR1722">
        <v>0</v>
      </c>
      <c r="DS1722">
        <v>0</v>
      </c>
      <c r="DT1722">
        <v>0</v>
      </c>
      <c r="DU1722">
        <v>0</v>
      </c>
      <c r="DV1722">
        <v>35828</v>
      </c>
      <c r="DW1722">
        <v>1728433.8</v>
      </c>
      <c r="DX1722">
        <v>46.77</v>
      </c>
      <c r="DY1722">
        <v>10.42</v>
      </c>
      <c r="DZ1722">
        <v>48.243000000000002</v>
      </c>
      <c r="EA1722">
        <v>5269</v>
      </c>
      <c r="EB1722">
        <v>18547</v>
      </c>
      <c r="EC1722">
        <v>19742</v>
      </c>
      <c r="ED1722">
        <v>331400</v>
      </c>
      <c r="EF1722">
        <v>15.773999999999999</v>
      </c>
      <c r="EG1722">
        <v>17557</v>
      </c>
      <c r="EH1722">
        <v>284215.88</v>
      </c>
      <c r="EI1722">
        <v>71.180000000000007</v>
      </c>
      <c r="EJ1722">
        <v>16.187999999999999</v>
      </c>
      <c r="EN1722">
        <v>247</v>
      </c>
      <c r="EO1722">
        <v>3580.97</v>
      </c>
      <c r="EP1722">
        <v>1938</v>
      </c>
      <c r="ES1722">
        <v>0</v>
      </c>
      <c r="EV1722">
        <v>79386</v>
      </c>
      <c r="EW1722">
        <v>0</v>
      </c>
      <c r="EX1722">
        <v>0</v>
      </c>
      <c r="FI1722">
        <v>5491979</v>
      </c>
      <c r="FN1722">
        <v>-461.89400000000001</v>
      </c>
      <c r="FP1722">
        <v>99352.141000000003</v>
      </c>
      <c r="FQ1722">
        <v>101295.52</v>
      </c>
      <c r="FV1722">
        <v>3526.2109</v>
      </c>
      <c r="FW1722">
        <v>204173.86</v>
      </c>
      <c r="FX1722">
        <v>522257.69</v>
      </c>
      <c r="GB1722">
        <v>126827.91</v>
      </c>
      <c r="GL1722">
        <v>-13566.406999999999</v>
      </c>
      <c r="GM1722">
        <v>3419.2040999999999</v>
      </c>
      <c r="GN1722">
        <v>-877.98401000000001</v>
      </c>
      <c r="GO1722">
        <v>-416.09</v>
      </c>
      <c r="GQ1722">
        <v>842234.25</v>
      </c>
      <c r="GR1722">
        <v>-300863.94</v>
      </c>
      <c r="GS1722">
        <v>-300863.94</v>
      </c>
      <c r="HA1722">
        <v>-13585.09</v>
      </c>
      <c r="HB1722">
        <v>-3602.9490000000001</v>
      </c>
      <c r="HE1722">
        <v>-318051.96999999997</v>
      </c>
      <c r="HG1722">
        <v>5495337</v>
      </c>
    </row>
    <row r="1723" spans="1:215" x14ac:dyDescent="0.25">
      <c r="A1723">
        <v>126</v>
      </c>
      <c r="B1723" t="s">
        <v>1327</v>
      </c>
      <c r="C1723">
        <v>2011</v>
      </c>
      <c r="D1723">
        <v>1</v>
      </c>
      <c r="E1723" t="s">
        <v>1328</v>
      </c>
      <c r="F1723">
        <v>1949</v>
      </c>
      <c r="G1723">
        <v>0</v>
      </c>
      <c r="I1723">
        <v>0</v>
      </c>
      <c r="J1723" t="s">
        <v>1329</v>
      </c>
      <c r="K1723" t="s">
        <v>1330</v>
      </c>
      <c r="L1723" t="s">
        <v>1330</v>
      </c>
      <c r="M1723">
        <v>1</v>
      </c>
      <c r="N1723" t="s">
        <v>615</v>
      </c>
      <c r="O1723">
        <v>1</v>
      </c>
      <c r="P1723" t="s">
        <v>616</v>
      </c>
      <c r="Q1723" t="s">
        <v>626</v>
      </c>
      <c r="R1723">
        <v>2</v>
      </c>
      <c r="S1723">
        <v>1</v>
      </c>
      <c r="T1723" s="60">
        <v>40908</v>
      </c>
      <c r="U1723" s="60">
        <v>40909</v>
      </c>
      <c r="V1723" s="60">
        <v>40909</v>
      </c>
      <c r="W1723" t="s">
        <v>201</v>
      </c>
      <c r="X1723" t="s">
        <v>714</v>
      </c>
      <c r="Y1723" t="s">
        <v>619</v>
      </c>
      <c r="Z1723">
        <v>3.5000000000000003E-2</v>
      </c>
      <c r="AA1723">
        <v>7.9999998000000003E-2</v>
      </c>
      <c r="AB1723">
        <v>1</v>
      </c>
      <c r="AC1723">
        <v>0</v>
      </c>
      <c r="AD1723">
        <v>5</v>
      </c>
      <c r="AE1723">
        <v>1</v>
      </c>
      <c r="AF1723">
        <v>1</v>
      </c>
      <c r="AG1723">
        <v>30</v>
      </c>
      <c r="BP1723" s="60">
        <v>40909</v>
      </c>
      <c r="BQ1723">
        <v>5761222</v>
      </c>
      <c r="BR1723">
        <v>7037186.5</v>
      </c>
      <c r="BS1723">
        <v>0.81870001999999997</v>
      </c>
      <c r="BT1723">
        <v>1275964.8</v>
      </c>
      <c r="BV1723">
        <v>1756856.6</v>
      </c>
      <c r="BW1723">
        <v>131260.47</v>
      </c>
      <c r="BX1723">
        <v>0.93370003000000001</v>
      </c>
      <c r="BY1723">
        <v>0</v>
      </c>
      <c r="BZ1723">
        <v>0</v>
      </c>
      <c r="CA1723">
        <v>0</v>
      </c>
      <c r="CC1723">
        <v>-1.2E-2</v>
      </c>
      <c r="CE1723">
        <v>0.11300001</v>
      </c>
      <c r="CG1723">
        <v>6.0000000000000001E-3</v>
      </c>
      <c r="CJ1723">
        <v>4.1999999000000003E-2</v>
      </c>
      <c r="CR1723">
        <v>1</v>
      </c>
      <c r="CS1723">
        <v>0</v>
      </c>
      <c r="CT1723">
        <v>0</v>
      </c>
      <c r="CU1723">
        <v>0</v>
      </c>
      <c r="CV1723">
        <v>0.54299998000000005</v>
      </c>
      <c r="CW1723">
        <v>0</v>
      </c>
      <c r="CX1723">
        <v>0</v>
      </c>
      <c r="CY1723">
        <v>0.23200001000000001</v>
      </c>
      <c r="CZ1723">
        <v>0</v>
      </c>
      <c r="DA1723">
        <v>0</v>
      </c>
      <c r="DB1723">
        <v>0</v>
      </c>
      <c r="DC1723">
        <v>2.4E-2</v>
      </c>
      <c r="DD1723">
        <v>0.20200001000000001</v>
      </c>
      <c r="DE1723">
        <v>0</v>
      </c>
      <c r="DF1723">
        <v>2012</v>
      </c>
      <c r="DG1723">
        <v>0.1086</v>
      </c>
      <c r="DH1723">
        <v>7.0000000000000007E-2</v>
      </c>
      <c r="DI1723">
        <v>3.8599998000000003E-2</v>
      </c>
      <c r="DJ1723">
        <v>8.0399998E-2</v>
      </c>
      <c r="DK1723">
        <v>0.15040000000000001</v>
      </c>
      <c r="DP1723">
        <v>141299.72</v>
      </c>
      <c r="DQ1723">
        <v>1756856.6</v>
      </c>
      <c r="DR1723">
        <v>0</v>
      </c>
      <c r="DS1723">
        <v>0</v>
      </c>
      <c r="DT1723">
        <v>0</v>
      </c>
      <c r="DU1723">
        <v>0</v>
      </c>
      <c r="DV1723">
        <v>36070</v>
      </c>
      <c r="DW1723">
        <v>1756856.6</v>
      </c>
      <c r="DX1723">
        <v>46.77</v>
      </c>
      <c r="DY1723">
        <v>10.35</v>
      </c>
      <c r="DZ1723">
        <v>48.707000999999998</v>
      </c>
      <c r="EA1723">
        <v>5390</v>
      </c>
      <c r="EB1723">
        <v>18707</v>
      </c>
      <c r="EC1723">
        <v>20688</v>
      </c>
      <c r="ED1723">
        <v>338900</v>
      </c>
      <c r="EF1723">
        <v>16.382000000000001</v>
      </c>
      <c r="EG1723">
        <v>18424</v>
      </c>
      <c r="EH1723">
        <v>310190.96999999997</v>
      </c>
      <c r="EI1723">
        <v>71.230002999999996</v>
      </c>
      <c r="EJ1723">
        <v>16.835999999999999</v>
      </c>
      <c r="EN1723">
        <v>249</v>
      </c>
      <c r="EO1723">
        <v>3683.6460000000002</v>
      </c>
      <c r="EP1723">
        <v>2015</v>
      </c>
      <c r="ES1723">
        <v>0</v>
      </c>
      <c r="EV1723">
        <v>80855</v>
      </c>
      <c r="EW1723">
        <v>0</v>
      </c>
      <c r="EX1723">
        <v>0</v>
      </c>
      <c r="FB1723">
        <v>3167471.3</v>
      </c>
      <c r="FI1723">
        <v>5318209</v>
      </c>
      <c r="FN1723">
        <v>-344.25099999999998</v>
      </c>
      <c r="FP1723">
        <v>116691.54</v>
      </c>
      <c r="FQ1723">
        <v>118652.49</v>
      </c>
      <c r="FV1723">
        <v>3905.4099000000001</v>
      </c>
      <c r="FW1723">
        <v>239249.45</v>
      </c>
      <c r="FX1723">
        <v>-149192.85999999999</v>
      </c>
      <c r="GB1723">
        <v>109511.48</v>
      </c>
      <c r="GL1723">
        <v>-25736.866999999998</v>
      </c>
      <c r="GM1723">
        <v>2229.4670000000001</v>
      </c>
      <c r="GN1723">
        <v>-344.25101000000001</v>
      </c>
      <c r="GQ1723">
        <v>175716.42</v>
      </c>
      <c r="GR1723">
        <v>-328737.28000000003</v>
      </c>
      <c r="GS1723">
        <v>-328737.28000000003</v>
      </c>
      <c r="HA1723">
        <v>-15241.933000000001</v>
      </c>
      <c r="HB1723">
        <v>-5541.4877999999999</v>
      </c>
      <c r="HD1723">
        <v>-3323.9569999999999</v>
      </c>
      <c r="HE1723">
        <v>-352844.66</v>
      </c>
      <c r="HG1723">
        <v>5318209</v>
      </c>
    </row>
    <row r="1724" spans="1:215" x14ac:dyDescent="0.25">
      <c r="A1724">
        <v>126</v>
      </c>
      <c r="B1724" t="s">
        <v>1327</v>
      </c>
      <c r="C1724">
        <v>2012</v>
      </c>
      <c r="D1724">
        <v>1</v>
      </c>
      <c r="E1724" t="s">
        <v>1328</v>
      </c>
      <c r="F1724">
        <v>1949</v>
      </c>
      <c r="G1724">
        <v>0</v>
      </c>
      <c r="I1724">
        <v>0</v>
      </c>
      <c r="J1724" t="s">
        <v>1329</v>
      </c>
      <c r="K1724" t="s">
        <v>1330</v>
      </c>
      <c r="L1724" t="s">
        <v>1330</v>
      </c>
      <c r="M1724">
        <v>1</v>
      </c>
      <c r="N1724" t="s">
        <v>615</v>
      </c>
      <c r="O1724">
        <v>1</v>
      </c>
      <c r="P1724" t="s">
        <v>616</v>
      </c>
      <c r="Q1724" t="s">
        <v>626</v>
      </c>
      <c r="R1724">
        <v>2</v>
      </c>
      <c r="S1724">
        <v>1</v>
      </c>
      <c r="T1724" s="60">
        <v>41274</v>
      </c>
      <c r="U1724" s="60">
        <v>41275</v>
      </c>
      <c r="V1724" s="60">
        <v>41275</v>
      </c>
      <c r="W1724" t="s">
        <v>201</v>
      </c>
      <c r="X1724" t="s">
        <v>714</v>
      </c>
      <c r="Y1724" t="s">
        <v>619</v>
      </c>
      <c r="Z1724">
        <v>3.5000000000000003E-2</v>
      </c>
      <c r="AA1724">
        <v>7.9999998000000003E-2</v>
      </c>
      <c r="AB1724">
        <v>1</v>
      </c>
      <c r="AC1724">
        <v>0</v>
      </c>
      <c r="AD1724">
        <v>5</v>
      </c>
      <c r="AE1724">
        <v>1</v>
      </c>
      <c r="AF1724">
        <v>1</v>
      </c>
      <c r="AG1724">
        <v>30</v>
      </c>
      <c r="AI1724" t="s">
        <v>1331</v>
      </c>
      <c r="AO1724">
        <v>5904284</v>
      </c>
      <c r="AP1724">
        <v>5749968</v>
      </c>
      <c r="AQ1724">
        <v>-137392.73000000001</v>
      </c>
      <c r="AR1724">
        <v>0</v>
      </c>
      <c r="AS1724">
        <v>0</v>
      </c>
      <c r="AT1724">
        <v>0</v>
      </c>
      <c r="AU1724">
        <v>1</v>
      </c>
      <c r="AV1724">
        <v>2</v>
      </c>
      <c r="AW1724">
        <v>303400.84000000003</v>
      </c>
      <c r="AX1724">
        <v>0</v>
      </c>
      <c r="AY1724">
        <v>0.2</v>
      </c>
      <c r="AZ1724">
        <v>5</v>
      </c>
      <c r="BA1724">
        <v>1</v>
      </c>
      <c r="BB1724">
        <v>0</v>
      </c>
      <c r="BC1724">
        <v>4</v>
      </c>
      <c r="BD1724">
        <v>1</v>
      </c>
      <c r="BE1724">
        <v>1</v>
      </c>
      <c r="BP1724" s="60">
        <v>41275</v>
      </c>
      <c r="BQ1724">
        <v>5749968</v>
      </c>
      <c r="BR1724">
        <v>7319204.5</v>
      </c>
      <c r="BS1724">
        <v>0.78559995000000005</v>
      </c>
      <c r="BT1724">
        <v>1569236.8</v>
      </c>
      <c r="BV1724">
        <v>1782069.3</v>
      </c>
      <c r="BW1724">
        <v>141299.72</v>
      </c>
      <c r="BX1724">
        <v>0.88219999999999998</v>
      </c>
      <c r="BY1724">
        <v>0</v>
      </c>
      <c r="BZ1724">
        <v>0</v>
      </c>
      <c r="CA1724">
        <v>0</v>
      </c>
      <c r="CC1724">
        <v>0.13699998999999999</v>
      </c>
      <c r="CE1724">
        <v>8.3999999000000006E-2</v>
      </c>
      <c r="CG1724">
        <v>1.8999999E-2</v>
      </c>
      <c r="CJ1724">
        <v>6.6000000000000003E-2</v>
      </c>
      <c r="CR1724">
        <v>1</v>
      </c>
      <c r="CS1724">
        <v>0</v>
      </c>
      <c r="CT1724">
        <v>0</v>
      </c>
      <c r="CU1724">
        <v>0</v>
      </c>
      <c r="CV1724">
        <v>0.52300000000000002</v>
      </c>
      <c r="CW1724">
        <v>0</v>
      </c>
      <c r="CX1724">
        <v>0</v>
      </c>
      <c r="CY1724">
        <v>0.26199999000000002</v>
      </c>
      <c r="CZ1724">
        <v>0</v>
      </c>
      <c r="DA1724">
        <v>0</v>
      </c>
      <c r="DB1724">
        <v>0</v>
      </c>
      <c r="DC1724">
        <v>2.5000000000000001E-2</v>
      </c>
      <c r="DD1724">
        <v>0.19</v>
      </c>
      <c r="DE1724">
        <v>0</v>
      </c>
      <c r="DF1724">
        <v>2013</v>
      </c>
      <c r="DG1724">
        <v>0.10770001</v>
      </c>
      <c r="DH1724">
        <v>7.0000000000000007E-2</v>
      </c>
      <c r="DI1724">
        <v>3.7700000999999997E-2</v>
      </c>
      <c r="DJ1724">
        <v>8.8599995000000001E-2</v>
      </c>
      <c r="DK1724">
        <v>0.15859999999999999</v>
      </c>
      <c r="DP1724">
        <v>158013.75</v>
      </c>
      <c r="DQ1724">
        <v>1782069.3</v>
      </c>
      <c r="DR1724">
        <v>0</v>
      </c>
      <c r="DS1724">
        <v>0</v>
      </c>
      <c r="DT1724">
        <v>0</v>
      </c>
      <c r="DU1724">
        <v>0</v>
      </c>
      <c r="DV1724">
        <v>36444</v>
      </c>
      <c r="DW1724">
        <v>1782069.3</v>
      </c>
      <c r="DZ1724">
        <v>48.898997999999999</v>
      </c>
      <c r="EA1724">
        <v>5368</v>
      </c>
      <c r="EB1724">
        <v>18793</v>
      </c>
      <c r="EC1724">
        <v>21600</v>
      </c>
      <c r="ED1724">
        <v>367600</v>
      </c>
      <c r="EF1724">
        <v>17.02</v>
      </c>
      <c r="EG1724">
        <v>19290</v>
      </c>
      <c r="EH1724">
        <v>33454.366999999998</v>
      </c>
      <c r="EI1724">
        <v>71.319999999999993</v>
      </c>
      <c r="EJ1724">
        <v>17.493998999999999</v>
      </c>
      <c r="EN1724">
        <v>252</v>
      </c>
      <c r="EO1724">
        <v>3886315</v>
      </c>
      <c r="EP1724">
        <v>2058</v>
      </c>
      <c r="ES1724">
        <v>0</v>
      </c>
      <c r="EV1724">
        <v>82205</v>
      </c>
      <c r="EW1724">
        <v>0</v>
      </c>
      <c r="EX1724">
        <v>0</v>
      </c>
      <c r="EZ1724">
        <v>4938390.5</v>
      </c>
      <c r="FA1724">
        <v>286884.63</v>
      </c>
      <c r="FB1724">
        <v>3438063.5</v>
      </c>
      <c r="FE1724">
        <v>13050200</v>
      </c>
      <c r="FI1724">
        <v>5904284</v>
      </c>
      <c r="FN1724">
        <v>-689.06700000000001</v>
      </c>
      <c r="FP1724">
        <v>119052.41</v>
      </c>
      <c r="FQ1724">
        <v>121026.95</v>
      </c>
      <c r="FV1724">
        <v>3621.134</v>
      </c>
      <c r="FW1724">
        <v>243700.48000000001</v>
      </c>
      <c r="FX1724">
        <v>595202.81000000006</v>
      </c>
      <c r="GB1724">
        <v>149314.22</v>
      </c>
      <c r="GL1724">
        <v>-24955.969000000001</v>
      </c>
      <c r="GM1724">
        <v>4595.5820000000003</v>
      </c>
      <c r="GN1724">
        <v>-689.06701999999996</v>
      </c>
      <c r="GQ1724">
        <v>967168.06</v>
      </c>
      <c r="GR1724">
        <v>-357366.72</v>
      </c>
      <c r="GS1724">
        <v>-357366.72</v>
      </c>
      <c r="HA1724">
        <v>-17263.004000000001</v>
      </c>
      <c r="HB1724">
        <v>-6463.5059000000001</v>
      </c>
      <c r="HE1724">
        <v>-381093.22</v>
      </c>
      <c r="HG1724">
        <v>5904284</v>
      </c>
    </row>
    <row r="1725" spans="1:215" x14ac:dyDescent="0.25">
      <c r="A1725">
        <v>126</v>
      </c>
      <c r="B1725" t="s">
        <v>1327</v>
      </c>
      <c r="C1725">
        <v>2013</v>
      </c>
      <c r="D1725">
        <v>1</v>
      </c>
      <c r="E1725" t="s">
        <v>1328</v>
      </c>
      <c r="F1725">
        <v>1949</v>
      </c>
      <c r="G1725">
        <v>0</v>
      </c>
      <c r="I1725">
        <v>0</v>
      </c>
      <c r="J1725" t="s">
        <v>1329</v>
      </c>
      <c r="K1725" t="s">
        <v>1330</v>
      </c>
      <c r="L1725" t="s">
        <v>1330</v>
      </c>
      <c r="M1725">
        <v>1</v>
      </c>
      <c r="N1725" t="s">
        <v>615</v>
      </c>
      <c r="O1725">
        <v>1</v>
      </c>
      <c r="P1725" t="s">
        <v>616</v>
      </c>
      <c r="Q1725" t="s">
        <v>626</v>
      </c>
      <c r="R1725">
        <v>2</v>
      </c>
      <c r="S1725">
        <v>1</v>
      </c>
      <c r="T1725" s="60">
        <v>41639</v>
      </c>
      <c r="U1725" s="60">
        <v>41640</v>
      </c>
      <c r="AI1725" t="s">
        <v>1332</v>
      </c>
      <c r="AO1725">
        <v>6524646.5</v>
      </c>
      <c r="AP1725">
        <v>6244501.5</v>
      </c>
      <c r="AQ1725">
        <v>-160193.26999999999</v>
      </c>
      <c r="AR1725">
        <v>0</v>
      </c>
      <c r="AS1725">
        <v>0</v>
      </c>
      <c r="AT1725">
        <v>0</v>
      </c>
      <c r="AU1725">
        <v>1</v>
      </c>
      <c r="AV1725">
        <v>2</v>
      </c>
      <c r="AW1725">
        <v>314497.75</v>
      </c>
      <c r="AX1725">
        <v>0</v>
      </c>
      <c r="AY1725">
        <v>0.2</v>
      </c>
      <c r="AZ1725">
        <v>5</v>
      </c>
      <c r="BA1725">
        <v>1</v>
      </c>
      <c r="BB1725">
        <v>0</v>
      </c>
      <c r="BC1725">
        <v>4</v>
      </c>
      <c r="BD1725">
        <v>1</v>
      </c>
      <c r="BE1725">
        <v>1</v>
      </c>
      <c r="BP1725" s="60">
        <v>41640</v>
      </c>
      <c r="BQ1725">
        <v>6244501.5</v>
      </c>
      <c r="BR1725">
        <v>8045047</v>
      </c>
      <c r="BS1725">
        <v>0.77620005999999997</v>
      </c>
      <c r="BT1725">
        <v>1800545.4</v>
      </c>
      <c r="BV1725">
        <v>1782062.5</v>
      </c>
      <c r="BW1725">
        <v>158013.75</v>
      </c>
      <c r="BX1725">
        <v>0.81179999999999997</v>
      </c>
      <c r="BY1725">
        <v>0</v>
      </c>
      <c r="BZ1725">
        <v>0</v>
      </c>
      <c r="CA1725">
        <v>0</v>
      </c>
      <c r="CC1725">
        <v>0.13200000000000001</v>
      </c>
      <c r="CE1725">
        <v>8.3999999000000006E-2</v>
      </c>
      <c r="CG1725">
        <v>0.122</v>
      </c>
      <c r="CJ1725">
        <v>5.9999998999999998E-2</v>
      </c>
      <c r="CR1725">
        <v>1</v>
      </c>
      <c r="CS1725">
        <v>0</v>
      </c>
      <c r="CT1725">
        <v>0</v>
      </c>
      <c r="CU1725">
        <v>0</v>
      </c>
      <c r="CV1725">
        <v>0.49700000999999999</v>
      </c>
      <c r="CY1725">
        <v>0.28299998999999998</v>
      </c>
      <c r="DD1725">
        <v>0.22</v>
      </c>
      <c r="DF1725">
        <v>2014</v>
      </c>
      <c r="DG1725">
        <v>0.1196</v>
      </c>
      <c r="DH1725">
        <v>7.5000002999999996E-2</v>
      </c>
      <c r="DI1725">
        <v>4.4599999000000001E-2</v>
      </c>
      <c r="DJ1725">
        <v>0.1028</v>
      </c>
      <c r="DK1725">
        <v>0.17780000000000001</v>
      </c>
      <c r="DR1725">
        <v>0</v>
      </c>
      <c r="DS1725">
        <v>0</v>
      </c>
      <c r="DT1725">
        <v>0</v>
      </c>
      <c r="DU1725">
        <v>0</v>
      </c>
      <c r="DV1725">
        <v>36354</v>
      </c>
      <c r="DW1725">
        <v>1782062</v>
      </c>
      <c r="DZ1725">
        <v>49.02</v>
      </c>
      <c r="EA1725">
        <v>5624</v>
      </c>
      <c r="EB1725">
        <v>19149</v>
      </c>
      <c r="EC1725">
        <v>22731</v>
      </c>
      <c r="ED1725">
        <v>399000</v>
      </c>
      <c r="EF1725">
        <v>17.555</v>
      </c>
      <c r="EG1725">
        <v>22731</v>
      </c>
      <c r="ES1725">
        <v>0</v>
      </c>
      <c r="EV1725">
        <v>83858</v>
      </c>
      <c r="EW1725">
        <v>0</v>
      </c>
      <c r="EX1725">
        <v>0</v>
      </c>
      <c r="FB1725">
        <v>3927605.3</v>
      </c>
      <c r="FN1725">
        <v>-648.06899999999996</v>
      </c>
      <c r="FP1725">
        <v>122611.18</v>
      </c>
      <c r="FQ1725">
        <v>122136.7</v>
      </c>
      <c r="FV1725">
        <v>6140.5630000000001</v>
      </c>
      <c r="FW1725">
        <v>250888.45</v>
      </c>
      <c r="FX1725">
        <v>659620.56000000006</v>
      </c>
      <c r="GB1725">
        <v>154643.67000000001</v>
      </c>
      <c r="GL1725">
        <v>-37382.616999999998</v>
      </c>
      <c r="GM1725">
        <v>4322.4540999999999</v>
      </c>
      <c r="GN1725">
        <v>-648.06897000000004</v>
      </c>
      <c r="GQ1725">
        <v>1031444.4</v>
      </c>
      <c r="GR1725">
        <v>-387437.19</v>
      </c>
      <c r="GS1725">
        <v>-387437.19</v>
      </c>
      <c r="HA1725">
        <v>-17130.828000000001</v>
      </c>
      <c r="HB1725">
        <v>-6513.6801999999998</v>
      </c>
      <c r="HE1725">
        <v>-411081.72</v>
      </c>
      <c r="HG1725">
        <v>6524646.5</v>
      </c>
    </row>
    <row r="1726" spans="1:215" x14ac:dyDescent="0.25">
      <c r="A1726">
        <v>126</v>
      </c>
      <c r="B1726" t="s">
        <v>1327</v>
      </c>
      <c r="C1726">
        <v>2014</v>
      </c>
      <c r="D1726">
        <v>1</v>
      </c>
      <c r="E1726" t="s">
        <v>1328</v>
      </c>
      <c r="F1726">
        <v>1949</v>
      </c>
      <c r="G1726">
        <v>0</v>
      </c>
      <c r="I1726">
        <v>0</v>
      </c>
      <c r="J1726" t="s">
        <v>1329</v>
      </c>
      <c r="K1726" t="s">
        <v>1330</v>
      </c>
      <c r="L1726" t="s">
        <v>1330</v>
      </c>
      <c r="M1726">
        <v>1</v>
      </c>
      <c r="N1726" t="s">
        <v>615</v>
      </c>
      <c r="O1726">
        <v>1</v>
      </c>
      <c r="P1726" t="s">
        <v>616</v>
      </c>
      <c r="Q1726" t="s">
        <v>626</v>
      </c>
      <c r="R1726">
        <v>2</v>
      </c>
      <c r="S1726">
        <v>1</v>
      </c>
      <c r="T1726" s="60">
        <v>42004</v>
      </c>
      <c r="U1726" s="60">
        <v>42005</v>
      </c>
      <c r="BY1726">
        <v>0</v>
      </c>
      <c r="BZ1726">
        <v>0</v>
      </c>
      <c r="CA1726">
        <v>0</v>
      </c>
      <c r="CS1726">
        <v>0</v>
      </c>
      <c r="CT1726">
        <v>0</v>
      </c>
      <c r="CU1726">
        <v>0</v>
      </c>
      <c r="CV1726">
        <v>0</v>
      </c>
      <c r="CW1726">
        <v>0</v>
      </c>
      <c r="CX1726">
        <v>0</v>
      </c>
      <c r="CY1726">
        <v>0</v>
      </c>
      <c r="CZ1726">
        <v>0</v>
      </c>
      <c r="DA1726">
        <v>0</v>
      </c>
      <c r="DB1726">
        <v>0</v>
      </c>
      <c r="DC1726">
        <v>0</v>
      </c>
      <c r="DD1726">
        <v>0</v>
      </c>
      <c r="DE1726">
        <v>0</v>
      </c>
      <c r="DR1726">
        <v>0</v>
      </c>
      <c r="DS1726">
        <v>0</v>
      </c>
      <c r="DT1726">
        <v>0</v>
      </c>
      <c r="DU1726">
        <v>0</v>
      </c>
      <c r="EW1726">
        <v>0</v>
      </c>
      <c r="EX1726">
        <v>0</v>
      </c>
    </row>
    <row r="1727" spans="1:215" x14ac:dyDescent="0.25">
      <c r="A1727">
        <v>127</v>
      </c>
      <c r="B1727" t="s">
        <v>1333</v>
      </c>
      <c r="C1727">
        <v>2001</v>
      </c>
      <c r="F1727">
        <v>1968</v>
      </c>
      <c r="G1727">
        <v>0</v>
      </c>
      <c r="I1727">
        <v>0</v>
      </c>
      <c r="J1727" t="s">
        <v>649</v>
      </c>
      <c r="K1727" t="s">
        <v>650</v>
      </c>
      <c r="L1727" t="s">
        <v>650</v>
      </c>
      <c r="M1727">
        <v>3</v>
      </c>
      <c r="N1727" t="s">
        <v>651</v>
      </c>
      <c r="O1727">
        <v>1</v>
      </c>
      <c r="P1727" t="s">
        <v>616</v>
      </c>
      <c r="Q1727" t="s">
        <v>617</v>
      </c>
      <c r="R1727">
        <v>2</v>
      </c>
      <c r="S1727">
        <v>0</v>
      </c>
      <c r="T1727" s="60">
        <v>37072</v>
      </c>
      <c r="U1727" s="60">
        <v>37072</v>
      </c>
      <c r="V1727" s="60">
        <v>37072</v>
      </c>
      <c r="W1727" t="s">
        <v>201</v>
      </c>
      <c r="X1727" t="s">
        <v>1334</v>
      </c>
      <c r="Y1727" t="s">
        <v>619</v>
      </c>
      <c r="Z1727">
        <v>5.5E-2</v>
      </c>
      <c r="AA1727">
        <v>9.0000003999999995E-2</v>
      </c>
      <c r="AB1727">
        <v>1</v>
      </c>
      <c r="AC1727">
        <v>0</v>
      </c>
      <c r="AE1727">
        <v>1</v>
      </c>
      <c r="AF1727">
        <v>1</v>
      </c>
      <c r="AG1727">
        <v>20</v>
      </c>
      <c r="BP1727" s="60">
        <v>37072</v>
      </c>
      <c r="BQ1727">
        <v>776177.19</v>
      </c>
      <c r="BR1727">
        <v>554386.88</v>
      </c>
      <c r="BS1727">
        <v>1.4</v>
      </c>
      <c r="BT1727">
        <v>-221790.36</v>
      </c>
      <c r="BV1727">
        <v>339782.69</v>
      </c>
      <c r="BW1727">
        <v>14927.396000000001</v>
      </c>
      <c r="BX1727">
        <v>1</v>
      </c>
      <c r="BY1727">
        <v>0</v>
      </c>
      <c r="BZ1727">
        <v>0</v>
      </c>
      <c r="CA1727">
        <v>0</v>
      </c>
      <c r="CC1727">
        <v>-0.17069999999999999</v>
      </c>
      <c r="CE1727">
        <v>3.3599998999999998E-2</v>
      </c>
      <c r="CG1727">
        <v>0.10520001</v>
      </c>
      <c r="CJ1727">
        <v>0.10780000000000001</v>
      </c>
      <c r="CS1727">
        <v>0</v>
      </c>
      <c r="CT1727">
        <v>0</v>
      </c>
      <c r="CU1727">
        <v>0</v>
      </c>
      <c r="CV1727">
        <v>0.67000002000000003</v>
      </c>
      <c r="CW1727">
        <v>0</v>
      </c>
      <c r="CX1727">
        <v>0</v>
      </c>
      <c r="CY1727">
        <v>0.29499998999999999</v>
      </c>
      <c r="CZ1727">
        <v>0</v>
      </c>
      <c r="DA1727">
        <v>0</v>
      </c>
      <c r="DB1727">
        <v>0</v>
      </c>
      <c r="DC1727">
        <v>0</v>
      </c>
      <c r="DD1727">
        <v>0</v>
      </c>
      <c r="DE1727">
        <v>3.5000000000000003E-2</v>
      </c>
      <c r="DF1727">
        <v>2003</v>
      </c>
      <c r="DG1727">
        <v>0.14314908000000001</v>
      </c>
      <c r="DH1727">
        <v>8.5249081000000004E-2</v>
      </c>
      <c r="DI1727">
        <v>5.79E-2</v>
      </c>
      <c r="DJ1727">
        <v>1.7100001E-2</v>
      </c>
      <c r="DK1727">
        <v>0.10234908</v>
      </c>
      <c r="DR1727">
        <v>1</v>
      </c>
      <c r="DS1727">
        <v>1</v>
      </c>
      <c r="DT1727">
        <v>0</v>
      </c>
      <c r="DU1727">
        <v>0</v>
      </c>
      <c r="DV1727">
        <v>11047</v>
      </c>
      <c r="DW1727">
        <v>339783</v>
      </c>
      <c r="DX1727">
        <v>38.099997999999999</v>
      </c>
      <c r="DY1727">
        <v>5.5999999000000003</v>
      </c>
      <c r="DZ1727">
        <v>30.757999000000002</v>
      </c>
      <c r="EA1727">
        <v>1002</v>
      </c>
      <c r="EC1727">
        <v>1040</v>
      </c>
      <c r="ED1727">
        <v>13446.069</v>
      </c>
      <c r="EF1727">
        <v>12.929</v>
      </c>
      <c r="EG1727">
        <v>1040</v>
      </c>
      <c r="EH1727">
        <v>13446.069</v>
      </c>
      <c r="EJ1727">
        <v>12.929</v>
      </c>
      <c r="ES1727">
        <v>0</v>
      </c>
      <c r="EV1727">
        <v>13089</v>
      </c>
      <c r="EW1727">
        <v>0</v>
      </c>
      <c r="EX1727">
        <v>0</v>
      </c>
      <c r="FB1727">
        <v>124247.09</v>
      </c>
      <c r="FN1727">
        <v>-125.14700000000001</v>
      </c>
      <c r="FP1727">
        <v>28966.162</v>
      </c>
      <c r="FQ1727">
        <v>14927.396000000001</v>
      </c>
      <c r="FW1727">
        <v>43893.559000000001</v>
      </c>
      <c r="FX1727">
        <v>-155800.97</v>
      </c>
      <c r="FZ1727">
        <v>14478.535</v>
      </c>
      <c r="GA1727">
        <v>2581.9131000000002</v>
      </c>
      <c r="GB1727">
        <v>17060.447</v>
      </c>
      <c r="GL1727">
        <v>-51.665999999999997</v>
      </c>
      <c r="GM1727">
        <v>10705.439</v>
      </c>
      <c r="GN1727">
        <v>-10473.008</v>
      </c>
      <c r="GO1727">
        <v>-10347.861000000001</v>
      </c>
      <c r="GQ1727">
        <v>-94666.195000000007</v>
      </c>
      <c r="GR1727">
        <v>-13433.499</v>
      </c>
      <c r="GS1727">
        <v>-13433.499</v>
      </c>
      <c r="HA1727">
        <v>-14609.539000000001</v>
      </c>
      <c r="HB1727">
        <v>-365.74200000000002</v>
      </c>
      <c r="HD1727">
        <v>-1498.4590000000001</v>
      </c>
      <c r="HE1727">
        <v>-29907.238000000001</v>
      </c>
      <c r="HG1727">
        <v>683192.44</v>
      </c>
    </row>
    <row r="1728" spans="1:215" x14ac:dyDescent="0.25">
      <c r="A1728">
        <v>127</v>
      </c>
      <c r="B1728" t="s">
        <v>1333</v>
      </c>
      <c r="C1728">
        <v>2002</v>
      </c>
      <c r="F1728">
        <v>1968</v>
      </c>
      <c r="G1728">
        <v>0</v>
      </c>
      <c r="I1728">
        <v>0</v>
      </c>
      <c r="J1728" t="s">
        <v>649</v>
      </c>
      <c r="K1728" t="s">
        <v>650</v>
      </c>
      <c r="L1728" t="s">
        <v>650</v>
      </c>
      <c r="M1728">
        <v>3</v>
      </c>
      <c r="N1728" t="s">
        <v>651</v>
      </c>
      <c r="O1728">
        <v>1</v>
      </c>
      <c r="P1728" t="s">
        <v>616</v>
      </c>
      <c r="Q1728" t="s">
        <v>617</v>
      </c>
      <c r="R1728">
        <v>2</v>
      </c>
      <c r="S1728">
        <v>0</v>
      </c>
      <c r="T1728" s="60">
        <v>37437</v>
      </c>
      <c r="U1728" s="60">
        <v>37437</v>
      </c>
      <c r="V1728" s="60">
        <v>37437</v>
      </c>
      <c r="W1728" t="s">
        <v>201</v>
      </c>
      <c r="X1728" t="s">
        <v>1334</v>
      </c>
      <c r="Y1728" t="s">
        <v>619</v>
      </c>
      <c r="Z1728">
        <v>5.5E-2</v>
      </c>
      <c r="AA1728">
        <v>9.0000003999999995E-2</v>
      </c>
      <c r="AB1728">
        <v>1</v>
      </c>
      <c r="AC1728">
        <v>0</v>
      </c>
      <c r="AE1728">
        <v>1</v>
      </c>
      <c r="AF1728">
        <v>1</v>
      </c>
      <c r="AG1728">
        <v>20</v>
      </c>
      <c r="BP1728" s="60">
        <v>37437</v>
      </c>
      <c r="BQ1728">
        <v>782445.94</v>
      </c>
      <c r="BR1728">
        <v>632237.81000000006</v>
      </c>
      <c r="BS1728">
        <v>1.238</v>
      </c>
      <c r="BT1728">
        <v>-150208.09</v>
      </c>
      <c r="BV1728">
        <v>330427.81</v>
      </c>
      <c r="BW1728">
        <v>7101.1108000000004</v>
      </c>
      <c r="BX1728">
        <v>1</v>
      </c>
      <c r="BY1728">
        <v>0</v>
      </c>
      <c r="BZ1728">
        <v>0</v>
      </c>
      <c r="CA1728">
        <v>0</v>
      </c>
      <c r="CC1728">
        <v>-0.14729998999999999</v>
      </c>
      <c r="CG1728">
        <v>2.76E-2</v>
      </c>
      <c r="CJ1728">
        <v>7.4499994999999999E-2</v>
      </c>
      <c r="CL1728">
        <v>8.8299997000000005E-2</v>
      </c>
      <c r="CS1728">
        <v>0</v>
      </c>
      <c r="CT1728">
        <v>0</v>
      </c>
      <c r="CU1728">
        <v>0</v>
      </c>
      <c r="CV1728">
        <v>0.58599997000000004</v>
      </c>
      <c r="CW1728">
        <v>0</v>
      </c>
      <c r="CX1728">
        <v>0</v>
      </c>
      <c r="CY1728">
        <v>0.375</v>
      </c>
      <c r="CZ1728">
        <v>0</v>
      </c>
      <c r="DA1728">
        <v>0</v>
      </c>
      <c r="DB1728">
        <v>0</v>
      </c>
      <c r="DC1728">
        <v>0</v>
      </c>
      <c r="DD1728">
        <v>0</v>
      </c>
      <c r="DE1728">
        <v>3.9000000999999999E-2</v>
      </c>
      <c r="DF1728">
        <v>2004</v>
      </c>
      <c r="DG1728">
        <v>0.15727615</v>
      </c>
      <c r="DH1728">
        <v>8.9376152E-2</v>
      </c>
      <c r="DI1728">
        <v>6.7900002000000001E-2</v>
      </c>
      <c r="DJ1728">
        <v>3.9500001999999999E-2</v>
      </c>
      <c r="DK1728">
        <v>0.12887614999999999</v>
      </c>
      <c r="DR1728">
        <v>1</v>
      </c>
      <c r="DS1728">
        <v>1</v>
      </c>
      <c r="DT1728">
        <v>0</v>
      </c>
      <c r="DU1728">
        <v>0</v>
      </c>
      <c r="DV1728">
        <v>10464</v>
      </c>
      <c r="DW1728">
        <v>330428</v>
      </c>
      <c r="DX1728">
        <v>38.700001</v>
      </c>
      <c r="DY1728">
        <v>6</v>
      </c>
      <c r="DZ1728">
        <v>31.577998999999998</v>
      </c>
      <c r="EA1728">
        <v>1079</v>
      </c>
      <c r="EC1728">
        <v>1218</v>
      </c>
      <c r="ED1728">
        <v>17660.063999999998</v>
      </c>
      <c r="EF1728">
        <v>14.499000000000001</v>
      </c>
      <c r="EG1728">
        <v>1218</v>
      </c>
      <c r="EH1728">
        <v>17660.063999999998</v>
      </c>
      <c r="EJ1728">
        <v>14.499000000000001</v>
      </c>
      <c r="ES1728">
        <v>0</v>
      </c>
      <c r="EV1728">
        <v>12761</v>
      </c>
      <c r="EW1728">
        <v>0</v>
      </c>
      <c r="EX1728">
        <v>0</v>
      </c>
      <c r="FB1728">
        <v>166073.53</v>
      </c>
      <c r="FN1728">
        <v>-182.95500000000001</v>
      </c>
      <c r="FP1728">
        <v>29532.365000000002</v>
      </c>
      <c r="FQ1728">
        <v>7101.1117999999997</v>
      </c>
      <c r="FW1728">
        <v>36633.476999999999</v>
      </c>
      <c r="FX1728">
        <v>-118846.9</v>
      </c>
      <c r="FZ1728">
        <v>15650.221</v>
      </c>
      <c r="GA1728">
        <v>2405.2089999999998</v>
      </c>
      <c r="GB1728">
        <v>18055.43</v>
      </c>
      <c r="GL1728">
        <v>-66.353995999999995</v>
      </c>
      <c r="GM1728">
        <v>5046.8091000000004</v>
      </c>
      <c r="GN1728">
        <v>-4707.0097999999998</v>
      </c>
      <c r="GO1728">
        <v>-4524.0551999999998</v>
      </c>
      <c r="GP1728">
        <v>1325.4649999999999</v>
      </c>
      <c r="GQ1728">
        <v>-62559.082000000002</v>
      </c>
      <c r="GR1728">
        <v>-17576.451000000001</v>
      </c>
      <c r="GS1728">
        <v>-17576.451000000001</v>
      </c>
      <c r="HA1728">
        <v>-14271.103999999999</v>
      </c>
      <c r="HB1728">
        <v>-397.10998999999998</v>
      </c>
      <c r="HD1728">
        <v>-2060.2229000000002</v>
      </c>
      <c r="HE1728">
        <v>-34304.887000000002</v>
      </c>
      <c r="HG1728">
        <v>586328.5</v>
      </c>
    </row>
    <row r="1729" spans="1:215" x14ac:dyDescent="0.25">
      <c r="A1729">
        <v>127</v>
      </c>
      <c r="B1729" t="s">
        <v>1333</v>
      </c>
      <c r="C1729">
        <v>2003</v>
      </c>
      <c r="F1729">
        <v>1968</v>
      </c>
      <c r="G1729">
        <v>0</v>
      </c>
      <c r="I1729">
        <v>0</v>
      </c>
      <c r="J1729" t="s">
        <v>649</v>
      </c>
      <c r="K1729" t="s">
        <v>650</v>
      </c>
      <c r="L1729" t="s">
        <v>650</v>
      </c>
      <c r="M1729">
        <v>3</v>
      </c>
      <c r="N1729" t="s">
        <v>651</v>
      </c>
      <c r="O1729">
        <v>1</v>
      </c>
      <c r="P1729" t="s">
        <v>616</v>
      </c>
      <c r="Q1729" t="s">
        <v>617</v>
      </c>
      <c r="R1729">
        <v>2</v>
      </c>
      <c r="S1729">
        <v>0</v>
      </c>
      <c r="T1729" s="60">
        <v>37802</v>
      </c>
      <c r="U1729" s="60">
        <v>37802</v>
      </c>
      <c r="V1729" s="60">
        <v>37802</v>
      </c>
      <c r="W1729" t="s">
        <v>201</v>
      </c>
      <c r="X1729" t="s">
        <v>1334</v>
      </c>
      <c r="Y1729" t="s">
        <v>619</v>
      </c>
      <c r="Z1729">
        <v>5.5E-2</v>
      </c>
      <c r="AA1729">
        <v>9.0000003999999995E-2</v>
      </c>
      <c r="AB1729">
        <v>1</v>
      </c>
      <c r="AC1729">
        <v>0</v>
      </c>
      <c r="AE1729">
        <v>1</v>
      </c>
      <c r="AF1729">
        <v>1</v>
      </c>
      <c r="AG1729">
        <v>20</v>
      </c>
      <c r="BP1729" s="60">
        <v>37802</v>
      </c>
      <c r="BQ1729">
        <v>811791.31</v>
      </c>
      <c r="BR1729">
        <v>709298</v>
      </c>
      <c r="BS1729">
        <v>1.1440001</v>
      </c>
      <c r="BT1729">
        <v>-102493.3</v>
      </c>
      <c r="BV1729">
        <v>358160.94</v>
      </c>
      <c r="BW1729">
        <v>7397.5962</v>
      </c>
      <c r="BX1729">
        <v>1</v>
      </c>
      <c r="BY1729">
        <v>0</v>
      </c>
      <c r="BZ1729">
        <v>0</v>
      </c>
      <c r="CA1729">
        <v>0</v>
      </c>
      <c r="CC1729">
        <v>6.1500001999999998E-2</v>
      </c>
      <c r="CE1729">
        <v>-9.1200002000000002E-2</v>
      </c>
      <c r="CG1729" s="61">
        <v>-1E-4</v>
      </c>
      <c r="CJ1729">
        <v>7.1800001000000002E-2</v>
      </c>
      <c r="CL1729">
        <v>9.0200006999999999E-2</v>
      </c>
      <c r="CS1729">
        <v>0</v>
      </c>
      <c r="CT1729">
        <v>0</v>
      </c>
      <c r="CU1729">
        <v>0</v>
      </c>
      <c r="CV1729">
        <v>0.59400003999999995</v>
      </c>
      <c r="CW1729">
        <v>0</v>
      </c>
      <c r="CX1729">
        <v>0</v>
      </c>
      <c r="CY1729">
        <v>0.34200001000000002</v>
      </c>
      <c r="CZ1729">
        <v>0</v>
      </c>
      <c r="DA1729">
        <v>0</v>
      </c>
      <c r="DB1729">
        <v>0</v>
      </c>
      <c r="DC1729">
        <v>0</v>
      </c>
      <c r="DD1729">
        <v>0</v>
      </c>
      <c r="DE1729">
        <v>6.4000003E-2</v>
      </c>
      <c r="DF1729">
        <v>2005</v>
      </c>
      <c r="DG1729">
        <v>0.14208514999999999</v>
      </c>
      <c r="DH1729">
        <v>8.4685153999999999E-2</v>
      </c>
      <c r="DI1729">
        <v>5.7399999E-2</v>
      </c>
      <c r="DJ1729">
        <v>4.0700003999999998E-2</v>
      </c>
      <c r="DK1729">
        <v>0.12538516999999999</v>
      </c>
      <c r="DR1729">
        <v>1</v>
      </c>
      <c r="DS1729">
        <v>1</v>
      </c>
      <c r="DT1729">
        <v>0</v>
      </c>
      <c r="DU1729">
        <v>0</v>
      </c>
      <c r="DV1729">
        <v>10964</v>
      </c>
      <c r="DW1729">
        <v>358161</v>
      </c>
      <c r="DX1729">
        <v>38.799999</v>
      </c>
      <c r="DY1729">
        <v>6</v>
      </c>
      <c r="DZ1729">
        <v>32.667000000000002</v>
      </c>
      <c r="EA1729">
        <v>497</v>
      </c>
      <c r="EC1729">
        <v>1363</v>
      </c>
      <c r="ED1729">
        <v>21653.043000000001</v>
      </c>
      <c r="EF1729">
        <v>15.885999999999999</v>
      </c>
      <c r="EG1729">
        <v>1363</v>
      </c>
      <c r="EH1729">
        <v>21653.043000000001</v>
      </c>
      <c r="EJ1729">
        <v>15.885999999999999</v>
      </c>
      <c r="ES1729">
        <v>0</v>
      </c>
      <c r="EV1729">
        <v>12824</v>
      </c>
      <c r="EW1729">
        <v>0</v>
      </c>
      <c r="EX1729">
        <v>0</v>
      </c>
      <c r="FB1729">
        <v>201489.45</v>
      </c>
      <c r="FN1729">
        <v>-143.56200000000001</v>
      </c>
      <c r="FP1729">
        <v>30330.914000000001</v>
      </c>
      <c r="FQ1729">
        <v>7397.5951999999997</v>
      </c>
      <c r="FW1729">
        <v>37728.508000000002</v>
      </c>
      <c r="FX1729">
        <v>16545.588</v>
      </c>
      <c r="FZ1729">
        <v>16006.764999999999</v>
      </c>
      <c r="GA1729">
        <v>2950.0929999999998</v>
      </c>
      <c r="GB1729">
        <v>18956.857</v>
      </c>
      <c r="GL1729">
        <v>-70.824996999999996</v>
      </c>
      <c r="GM1729">
        <v>2670.1631000000002</v>
      </c>
      <c r="GN1729">
        <v>-2403.5180999999998</v>
      </c>
      <c r="GO1729">
        <v>-2259.9560999999999</v>
      </c>
      <c r="GP1729">
        <v>3189.3249999999998</v>
      </c>
      <c r="GQ1729">
        <v>76616.101999999999</v>
      </c>
      <c r="GR1729">
        <v>-22506.793000000001</v>
      </c>
      <c r="GS1729">
        <v>-22506.793000000001</v>
      </c>
      <c r="HA1729">
        <v>-16022.697</v>
      </c>
      <c r="HB1729">
        <v>-427.14999</v>
      </c>
      <c r="HD1729">
        <v>-1049.4179999999999</v>
      </c>
      <c r="HE1729">
        <v>-40006.059000000001</v>
      </c>
      <c r="HG1729">
        <v>622938.5</v>
      </c>
    </row>
    <row r="1730" spans="1:215" x14ac:dyDescent="0.25">
      <c r="A1730">
        <v>127</v>
      </c>
      <c r="B1730" t="s">
        <v>1333</v>
      </c>
      <c r="C1730">
        <v>2004</v>
      </c>
      <c r="F1730">
        <v>1968</v>
      </c>
      <c r="G1730">
        <v>0</v>
      </c>
      <c r="I1730">
        <v>0</v>
      </c>
      <c r="J1730" t="s">
        <v>649</v>
      </c>
      <c r="K1730" t="s">
        <v>650</v>
      </c>
      <c r="L1730" t="s">
        <v>650</v>
      </c>
      <c r="M1730">
        <v>3</v>
      </c>
      <c r="N1730" t="s">
        <v>651</v>
      </c>
      <c r="O1730">
        <v>1</v>
      </c>
      <c r="P1730" t="s">
        <v>616</v>
      </c>
      <c r="Q1730" t="s">
        <v>617</v>
      </c>
      <c r="R1730">
        <v>2</v>
      </c>
      <c r="S1730">
        <v>0</v>
      </c>
      <c r="T1730" s="60">
        <v>38168</v>
      </c>
      <c r="U1730" s="60">
        <v>38168</v>
      </c>
      <c r="V1730" s="60">
        <v>38168</v>
      </c>
      <c r="W1730" t="s">
        <v>201</v>
      </c>
      <c r="X1730" t="s">
        <v>1334</v>
      </c>
      <c r="Y1730" t="s">
        <v>619</v>
      </c>
      <c r="Z1730">
        <v>5.2499997999999999E-2</v>
      </c>
      <c r="AA1730">
        <v>8.7499998999999995E-2</v>
      </c>
      <c r="AB1730">
        <v>1</v>
      </c>
      <c r="AC1730">
        <v>0</v>
      </c>
      <c r="AE1730">
        <v>1</v>
      </c>
      <c r="AF1730">
        <v>1</v>
      </c>
      <c r="AG1730">
        <v>20</v>
      </c>
      <c r="BP1730" s="60">
        <v>38168</v>
      </c>
      <c r="BQ1730">
        <v>833621</v>
      </c>
      <c r="BR1730">
        <v>795774.88</v>
      </c>
      <c r="BS1730">
        <v>1.048</v>
      </c>
      <c r="BT1730">
        <v>-37846.133000000002</v>
      </c>
      <c r="BV1730">
        <v>381942.22</v>
      </c>
      <c r="BW1730">
        <v>14555.334999999999</v>
      </c>
      <c r="BX1730">
        <v>1</v>
      </c>
      <c r="BY1730">
        <v>0</v>
      </c>
      <c r="BZ1730">
        <v>0</v>
      </c>
      <c r="CA1730">
        <v>0</v>
      </c>
      <c r="CC1730">
        <v>0.14770000999999999</v>
      </c>
      <c r="CE1730">
        <v>1.2800000000000001E-2</v>
      </c>
      <c r="CG1730">
        <v>-5.0000000000000001E-3</v>
      </c>
      <c r="CJ1730">
        <v>8.7499998999999995E-2</v>
      </c>
      <c r="CL1730">
        <v>9.0000003999999995E-2</v>
      </c>
      <c r="CS1730">
        <v>0</v>
      </c>
      <c r="CT1730">
        <v>0</v>
      </c>
      <c r="CU1730">
        <v>0</v>
      </c>
      <c r="CV1730">
        <v>0.71099997000000004</v>
      </c>
      <c r="CW1730">
        <v>0</v>
      </c>
      <c r="CX1730">
        <v>0</v>
      </c>
      <c r="CY1730">
        <v>0.23300000000000001</v>
      </c>
      <c r="CZ1730">
        <v>0</v>
      </c>
      <c r="DA1730">
        <v>0</v>
      </c>
      <c r="DB1730">
        <v>0</v>
      </c>
      <c r="DC1730">
        <v>0</v>
      </c>
      <c r="DD1730">
        <v>0</v>
      </c>
      <c r="DE1730">
        <v>5.5999998000000002E-2</v>
      </c>
      <c r="DF1730">
        <v>2006</v>
      </c>
      <c r="DG1730">
        <v>0.14549999999999999</v>
      </c>
      <c r="DH1730">
        <v>8.5000001000000006E-2</v>
      </c>
      <c r="DI1730">
        <v>6.0500002999999997E-2</v>
      </c>
      <c r="DJ1730">
        <v>5.4699998E-2</v>
      </c>
      <c r="DK1730">
        <v>0.13969999999999999</v>
      </c>
      <c r="DR1730">
        <v>0</v>
      </c>
      <c r="DS1730">
        <v>0</v>
      </c>
      <c r="DT1730">
        <v>0</v>
      </c>
      <c r="DU1730">
        <v>0</v>
      </c>
      <c r="DV1730">
        <v>11583</v>
      </c>
      <c r="DW1730">
        <v>381942</v>
      </c>
      <c r="DX1730">
        <v>38.700001</v>
      </c>
      <c r="DY1730">
        <v>6</v>
      </c>
      <c r="DZ1730">
        <v>32.973998999999999</v>
      </c>
      <c r="EA1730">
        <v>642</v>
      </c>
      <c r="EC1730">
        <v>1536</v>
      </c>
      <c r="ED1730">
        <v>26261.143</v>
      </c>
      <c r="EF1730">
        <v>17.079000000000001</v>
      </c>
      <c r="EG1730">
        <v>1536</v>
      </c>
      <c r="EH1730">
        <v>26261.143</v>
      </c>
      <c r="EJ1730">
        <v>17.097000000000001</v>
      </c>
      <c r="ES1730">
        <v>0</v>
      </c>
      <c r="EV1730">
        <v>13761</v>
      </c>
      <c r="EW1730">
        <v>0</v>
      </c>
      <c r="EX1730">
        <v>0</v>
      </c>
      <c r="FB1730">
        <v>255272.66</v>
      </c>
      <c r="FN1730">
        <v>-136.666</v>
      </c>
      <c r="FP1730">
        <v>31337.578000000001</v>
      </c>
      <c r="FQ1730">
        <v>14555.334999999999</v>
      </c>
      <c r="FW1730">
        <v>45892.913999999997</v>
      </c>
      <c r="FX1730">
        <v>73959.531000000003</v>
      </c>
      <c r="FZ1730">
        <v>12458.978999999999</v>
      </c>
      <c r="GA1730">
        <v>4719.7978999999996</v>
      </c>
      <c r="GB1730">
        <v>17178.776999999998</v>
      </c>
      <c r="GL1730">
        <v>-91.705001999999993</v>
      </c>
      <c r="GM1730">
        <v>2017.527</v>
      </c>
      <c r="GN1730">
        <v>-1763.6639</v>
      </c>
      <c r="GO1730">
        <v>-1626.998</v>
      </c>
      <c r="GP1730">
        <v>1459.9649999999999</v>
      </c>
      <c r="GQ1730">
        <v>138653.34</v>
      </c>
      <c r="GR1730">
        <v>-26623.618999999999</v>
      </c>
      <c r="GS1730">
        <v>-26623.618999999999</v>
      </c>
      <c r="HA1730">
        <v>-14053.002</v>
      </c>
      <c r="HB1730">
        <v>-541.07001000000002</v>
      </c>
      <c r="HD1730">
        <v>-1138.9399000000001</v>
      </c>
      <c r="HE1730">
        <v>-42356.633000000002</v>
      </c>
      <c r="HG1730">
        <v>719235.25</v>
      </c>
    </row>
    <row r="1731" spans="1:215" x14ac:dyDescent="0.25">
      <c r="A1731">
        <v>127</v>
      </c>
      <c r="B1731" t="s">
        <v>1333</v>
      </c>
      <c r="C1731">
        <v>2005</v>
      </c>
      <c r="F1731">
        <v>1968</v>
      </c>
      <c r="G1731">
        <v>0</v>
      </c>
      <c r="I1731">
        <v>0</v>
      </c>
      <c r="J1731" t="s">
        <v>649</v>
      </c>
      <c r="K1731" t="s">
        <v>650</v>
      </c>
      <c r="L1731" t="s">
        <v>650</v>
      </c>
      <c r="M1731">
        <v>3</v>
      </c>
      <c r="N1731" t="s">
        <v>651</v>
      </c>
      <c r="O1731">
        <v>1</v>
      </c>
      <c r="P1731" t="s">
        <v>616</v>
      </c>
      <c r="Q1731" t="s">
        <v>617</v>
      </c>
      <c r="R1731">
        <v>2</v>
      </c>
      <c r="S1731">
        <v>0</v>
      </c>
      <c r="T1731" s="60">
        <v>38533</v>
      </c>
      <c r="U1731" s="60">
        <v>38533</v>
      </c>
      <c r="V1731" s="60">
        <v>38533</v>
      </c>
      <c r="W1731" t="s">
        <v>201</v>
      </c>
      <c r="X1731" t="s">
        <v>1334</v>
      </c>
      <c r="Y1731" t="s">
        <v>619</v>
      </c>
      <c r="Z1731">
        <v>5.0000001000000002E-2</v>
      </c>
      <c r="AA1731">
        <v>8.5000001000000006E-2</v>
      </c>
      <c r="AB1731">
        <v>1</v>
      </c>
      <c r="AC1731">
        <v>0</v>
      </c>
      <c r="AE1731">
        <v>1</v>
      </c>
      <c r="AF1731">
        <v>1</v>
      </c>
      <c r="AG1731">
        <v>20</v>
      </c>
      <c r="BP1731" s="60">
        <v>38533</v>
      </c>
      <c r="BQ1731">
        <v>872980.94</v>
      </c>
      <c r="BR1731">
        <v>906025.06</v>
      </c>
      <c r="BS1731">
        <v>0.96399999000000003</v>
      </c>
      <c r="BT1731">
        <v>33044.120999999999</v>
      </c>
      <c r="BV1731">
        <v>404155.91</v>
      </c>
      <c r="BW1731">
        <v>16291.914000000001</v>
      </c>
      <c r="BX1731">
        <v>1</v>
      </c>
      <c r="BY1731">
        <v>0</v>
      </c>
      <c r="BZ1731">
        <v>0</v>
      </c>
      <c r="CA1731">
        <v>0</v>
      </c>
      <c r="CC1731">
        <v>9.2299997999999994E-2</v>
      </c>
      <c r="CD1731">
        <v>0.1197</v>
      </c>
      <c r="CE1731">
        <v>9.9900000000000003E-2</v>
      </c>
      <c r="CG1731">
        <v>-1.21E-2</v>
      </c>
      <c r="CJ1731">
        <v>7.9899997E-2</v>
      </c>
      <c r="CL1731">
        <v>8.8599995000000001E-2</v>
      </c>
      <c r="CS1731">
        <v>0</v>
      </c>
      <c r="CT1731">
        <v>0</v>
      </c>
      <c r="CU1731">
        <v>0</v>
      </c>
      <c r="CV1731">
        <v>0.69499999000000001</v>
      </c>
      <c r="CW1731">
        <v>0</v>
      </c>
      <c r="CX1731">
        <v>0</v>
      </c>
      <c r="CY1731">
        <v>0.26300001000000001</v>
      </c>
      <c r="CZ1731">
        <v>0</v>
      </c>
      <c r="DA1731">
        <v>0</v>
      </c>
      <c r="DB1731">
        <v>0</v>
      </c>
      <c r="DC1731">
        <v>0</v>
      </c>
      <c r="DD1731">
        <v>0</v>
      </c>
      <c r="DE1731">
        <v>4.1999999000000003E-2</v>
      </c>
      <c r="DF1731">
        <v>2007</v>
      </c>
      <c r="DG1731">
        <v>0.15029999999999999</v>
      </c>
      <c r="DH1731">
        <v>8.5000001000000006E-2</v>
      </c>
      <c r="DI1731">
        <v>6.5300002999999995E-2</v>
      </c>
      <c r="DJ1731">
        <v>7.0100001999999995E-2</v>
      </c>
      <c r="DK1731">
        <v>0.15509999999999999</v>
      </c>
      <c r="DR1731">
        <v>0</v>
      </c>
      <c r="DS1731">
        <v>0</v>
      </c>
      <c r="DT1731">
        <v>0</v>
      </c>
      <c r="DU1731">
        <v>0</v>
      </c>
      <c r="DV1731">
        <v>11752</v>
      </c>
      <c r="DW1731">
        <v>404156</v>
      </c>
      <c r="DX1731">
        <v>39.599997999999999</v>
      </c>
      <c r="DY1731">
        <v>6</v>
      </c>
      <c r="DZ1731">
        <v>34.389999000000003</v>
      </c>
      <c r="EA1731">
        <v>874</v>
      </c>
      <c r="EC1731">
        <v>1733</v>
      </c>
      <c r="ED1731">
        <v>31329.224999999999</v>
      </c>
      <c r="EF1731">
        <v>18.077998999999998</v>
      </c>
      <c r="EG1731">
        <v>1733</v>
      </c>
      <c r="EH1731">
        <v>31329.224999999999</v>
      </c>
      <c r="EJ1731">
        <v>18.077998999999998</v>
      </c>
      <c r="ES1731">
        <v>0</v>
      </c>
      <c r="EV1731">
        <v>14359</v>
      </c>
      <c r="EW1731">
        <v>0</v>
      </c>
      <c r="EX1731">
        <v>0</v>
      </c>
      <c r="FB1731">
        <v>332199.21999999997</v>
      </c>
      <c r="FN1731">
        <v>-93.037999999999997</v>
      </c>
      <c r="FP1731">
        <v>34589.714999999997</v>
      </c>
      <c r="FQ1731">
        <v>16291.914000000001</v>
      </c>
      <c r="FW1731">
        <v>50881.629000000001</v>
      </c>
      <c r="FX1731">
        <v>43805.546999999999</v>
      </c>
      <c r="FZ1731">
        <v>14590.169</v>
      </c>
      <c r="GA1731">
        <v>7808.2870999999996</v>
      </c>
      <c r="GB1731">
        <v>22398.455000000002</v>
      </c>
      <c r="GL1731">
        <v>-120.42100000000001</v>
      </c>
      <c r="GM1731">
        <v>3849.636</v>
      </c>
      <c r="GN1731">
        <v>-3656.1320999999998</v>
      </c>
      <c r="GO1731">
        <v>-3563.0940000000001</v>
      </c>
      <c r="GP1731">
        <v>2267.9209000000001</v>
      </c>
      <c r="GQ1731">
        <v>119426.63</v>
      </c>
      <c r="GR1731">
        <v>-31097.949000000001</v>
      </c>
      <c r="GS1731">
        <v>-28697.101999999999</v>
      </c>
      <c r="GZ1731">
        <v>-2400.8490999999999</v>
      </c>
      <c r="HA1731">
        <v>-16652.638999999999</v>
      </c>
      <c r="HB1731">
        <v>-922.18298000000004</v>
      </c>
      <c r="HD1731">
        <v>-1115.3109999999999</v>
      </c>
      <c r="HE1731">
        <v>-49788.082000000002</v>
      </c>
      <c r="HG1731">
        <v>788873.81</v>
      </c>
    </row>
    <row r="1732" spans="1:215" x14ac:dyDescent="0.25">
      <c r="A1732">
        <v>127</v>
      </c>
      <c r="B1732" t="s">
        <v>1333</v>
      </c>
      <c r="C1732">
        <v>2006</v>
      </c>
      <c r="F1732">
        <v>1968</v>
      </c>
      <c r="G1732">
        <v>0</v>
      </c>
      <c r="I1732">
        <v>0</v>
      </c>
      <c r="J1732" t="s">
        <v>649</v>
      </c>
      <c r="K1732" t="s">
        <v>650</v>
      </c>
      <c r="L1732" t="s">
        <v>650</v>
      </c>
      <c r="M1732">
        <v>3</v>
      </c>
      <c r="N1732" t="s">
        <v>651</v>
      </c>
      <c r="O1732">
        <v>1</v>
      </c>
      <c r="P1732" t="s">
        <v>616</v>
      </c>
      <c r="Q1732" t="s">
        <v>617</v>
      </c>
      <c r="R1732">
        <v>2</v>
      </c>
      <c r="S1732">
        <v>0</v>
      </c>
      <c r="T1732" s="60">
        <v>38898</v>
      </c>
      <c r="U1732" s="60">
        <v>38898</v>
      </c>
      <c r="V1732" s="60">
        <v>38898</v>
      </c>
      <c r="W1732" t="s">
        <v>201</v>
      </c>
      <c r="X1732" t="s">
        <v>1334</v>
      </c>
      <c r="Y1732" t="s">
        <v>619</v>
      </c>
      <c r="Z1732">
        <v>5.0000001000000002E-2</v>
      </c>
      <c r="AA1732">
        <v>8.5000001000000006E-2</v>
      </c>
      <c r="AB1732">
        <v>1</v>
      </c>
      <c r="AC1732">
        <v>0</v>
      </c>
      <c r="AE1732">
        <v>1</v>
      </c>
      <c r="AF1732">
        <v>1</v>
      </c>
      <c r="AG1732">
        <v>30</v>
      </c>
      <c r="BP1732" s="60">
        <v>38898</v>
      </c>
      <c r="BQ1732">
        <v>919868</v>
      </c>
      <c r="BR1732">
        <v>981207.69</v>
      </c>
      <c r="BS1732">
        <v>0.93699997999999995</v>
      </c>
      <c r="BT1732">
        <v>61339.714999999997</v>
      </c>
      <c r="BV1732">
        <v>437743.66</v>
      </c>
      <c r="BW1732">
        <v>24028.050999999999</v>
      </c>
      <c r="BX1732">
        <v>1</v>
      </c>
      <c r="BY1732">
        <v>0</v>
      </c>
      <c r="BZ1732">
        <v>0</v>
      </c>
      <c r="CA1732">
        <v>0</v>
      </c>
      <c r="CC1732">
        <v>8.1699996999999996E-2</v>
      </c>
      <c r="CE1732">
        <v>0.1067</v>
      </c>
      <c r="CG1732">
        <v>4.1700002E-2</v>
      </c>
      <c r="CJ1732">
        <v>7.2899996999999994E-2</v>
      </c>
      <c r="CS1732">
        <v>0</v>
      </c>
      <c r="CT1732">
        <v>0</v>
      </c>
      <c r="CU1732">
        <v>0</v>
      </c>
      <c r="CV1732">
        <v>0.69190001000000001</v>
      </c>
      <c r="CW1732">
        <v>0</v>
      </c>
      <c r="CX1732">
        <v>0</v>
      </c>
      <c r="CY1732">
        <v>0.21360001000000001</v>
      </c>
      <c r="CZ1732">
        <v>0</v>
      </c>
      <c r="DA1732">
        <v>0</v>
      </c>
      <c r="DB1732">
        <v>2.7100000999999999E-2</v>
      </c>
      <c r="DC1732">
        <v>4.8499998000000002E-2</v>
      </c>
      <c r="DD1732">
        <v>1.89E-2</v>
      </c>
      <c r="DE1732">
        <v>0</v>
      </c>
      <c r="DF1732">
        <v>2008</v>
      </c>
      <c r="DG1732">
        <v>0.14029999000000001</v>
      </c>
      <c r="DH1732">
        <v>7.9599999000000005E-2</v>
      </c>
      <c r="DI1732">
        <v>6.0700003000000002E-2</v>
      </c>
      <c r="DJ1732">
        <v>6.7199997999999997E-2</v>
      </c>
      <c r="DK1732">
        <v>0.14680000000000001</v>
      </c>
      <c r="DR1732">
        <v>0</v>
      </c>
      <c r="DS1732">
        <v>0</v>
      </c>
      <c r="DT1732">
        <v>0</v>
      </c>
      <c r="DU1732">
        <v>0</v>
      </c>
      <c r="DV1732">
        <v>11917</v>
      </c>
      <c r="DW1732">
        <v>437744</v>
      </c>
      <c r="DX1732">
        <v>39.299999</v>
      </c>
      <c r="DY1732">
        <v>6.1999997999999996</v>
      </c>
      <c r="DZ1732">
        <v>36.742001000000002</v>
      </c>
      <c r="EA1732">
        <v>1159</v>
      </c>
      <c r="EC1732">
        <v>1955</v>
      </c>
      <c r="ED1732">
        <v>37272.184000000001</v>
      </c>
      <c r="EF1732">
        <v>19.065000999999999</v>
      </c>
      <c r="EG1732">
        <v>1955</v>
      </c>
      <c r="EH1732">
        <v>37272.184000000001</v>
      </c>
      <c r="EJ1732">
        <v>19.264999</v>
      </c>
      <c r="ES1732">
        <v>0</v>
      </c>
      <c r="EV1732">
        <v>15031</v>
      </c>
      <c r="EW1732">
        <v>0</v>
      </c>
      <c r="EX1732">
        <v>0</v>
      </c>
      <c r="FB1732">
        <v>384512.84</v>
      </c>
      <c r="FN1732">
        <v>-81.230999999999995</v>
      </c>
      <c r="FP1732">
        <v>37134.074000000001</v>
      </c>
      <c r="FQ1732">
        <v>24028.050999999999</v>
      </c>
      <c r="FS1732">
        <v>993.66803000000004</v>
      </c>
      <c r="FW1732">
        <v>62155.792999999998</v>
      </c>
      <c r="FX1732">
        <v>39302.940999999999</v>
      </c>
      <c r="FZ1732">
        <v>15359.482</v>
      </c>
      <c r="GA1732">
        <v>9514.2304999999997</v>
      </c>
      <c r="GB1732">
        <v>24873.713</v>
      </c>
      <c r="GL1732">
        <v>-168.27199999999999</v>
      </c>
      <c r="GM1732">
        <v>7821.9931999999999</v>
      </c>
      <c r="GN1732">
        <v>-7632.3910999999998</v>
      </c>
      <c r="GO1732">
        <v>-7551.1602000000003</v>
      </c>
      <c r="GP1732">
        <v>1234.4480000000001</v>
      </c>
      <c r="GQ1732">
        <v>127588.23</v>
      </c>
      <c r="GR1732">
        <v>-36708.527000000002</v>
      </c>
      <c r="GS1732">
        <v>-34854.288999999997</v>
      </c>
      <c r="GZ1732">
        <v>-1854.24</v>
      </c>
      <c r="HA1732">
        <v>-15741.46</v>
      </c>
      <c r="HB1732">
        <v>-674.05798000000004</v>
      </c>
      <c r="HD1732">
        <v>-1555.239</v>
      </c>
      <c r="HE1732">
        <v>-54679.285000000003</v>
      </c>
      <c r="HG1732">
        <v>861782.75</v>
      </c>
    </row>
    <row r="1733" spans="1:215" x14ac:dyDescent="0.25">
      <c r="A1733">
        <v>127</v>
      </c>
      <c r="B1733" t="s">
        <v>1333</v>
      </c>
      <c r="C1733">
        <v>2007</v>
      </c>
      <c r="F1733">
        <v>1968</v>
      </c>
      <c r="G1733">
        <v>0</v>
      </c>
      <c r="I1733">
        <v>0</v>
      </c>
      <c r="J1733" t="s">
        <v>649</v>
      </c>
      <c r="K1733" t="s">
        <v>650</v>
      </c>
      <c r="L1733" t="s">
        <v>650</v>
      </c>
      <c r="M1733">
        <v>3</v>
      </c>
      <c r="N1733" t="s">
        <v>651</v>
      </c>
      <c r="O1733">
        <v>1</v>
      </c>
      <c r="P1733" t="s">
        <v>616</v>
      </c>
      <c r="Q1733" t="s">
        <v>617</v>
      </c>
      <c r="R1733">
        <v>2</v>
      </c>
      <c r="S1733">
        <v>0</v>
      </c>
      <c r="T1733" s="60">
        <v>39263</v>
      </c>
      <c r="U1733" s="60">
        <v>39263</v>
      </c>
      <c r="V1733" s="60">
        <v>39263</v>
      </c>
      <c r="W1733" t="s">
        <v>324</v>
      </c>
      <c r="X1733" t="s">
        <v>1334</v>
      </c>
      <c r="Y1733" t="s">
        <v>627</v>
      </c>
      <c r="Z1733">
        <v>5.0000001000000002E-2</v>
      </c>
      <c r="AA1733">
        <v>8.5000001000000006E-2</v>
      </c>
      <c r="AB1733">
        <v>2</v>
      </c>
      <c r="AC1733">
        <v>0</v>
      </c>
      <c r="AE1733">
        <v>1</v>
      </c>
      <c r="AF1733">
        <v>3</v>
      </c>
      <c r="AG1733">
        <v>29</v>
      </c>
      <c r="BP1733" s="60">
        <v>39263</v>
      </c>
      <c r="BQ1733">
        <v>940126.06</v>
      </c>
      <c r="BR1733">
        <v>1110801</v>
      </c>
      <c r="BS1733">
        <v>0.84599996</v>
      </c>
      <c r="BT1733">
        <v>170674.94</v>
      </c>
      <c r="BV1733">
        <v>515427.66</v>
      </c>
      <c r="BW1733">
        <v>22709.508000000002</v>
      </c>
      <c r="BX1733">
        <v>1.2</v>
      </c>
      <c r="BY1733">
        <v>0</v>
      </c>
      <c r="BZ1733">
        <v>0</v>
      </c>
      <c r="CA1733">
        <v>0</v>
      </c>
      <c r="CC1733">
        <v>0.16770001000000001</v>
      </c>
      <c r="CE1733">
        <v>0.11319999</v>
      </c>
      <c r="CG1733">
        <v>0.10929999999999999</v>
      </c>
      <c r="CJ1733">
        <v>6.7500003000000003E-2</v>
      </c>
      <c r="CS1733">
        <v>0</v>
      </c>
      <c r="CT1733">
        <v>0</v>
      </c>
      <c r="CU1733">
        <v>0</v>
      </c>
      <c r="CV1733">
        <v>0.69319998999999999</v>
      </c>
      <c r="CW1733">
        <v>0.61430001000000001</v>
      </c>
      <c r="CX1733">
        <v>7.8900001999999997E-2</v>
      </c>
      <c r="CY1733">
        <v>0.20110001</v>
      </c>
      <c r="CZ1733">
        <v>0</v>
      </c>
      <c r="DA1733">
        <v>0</v>
      </c>
      <c r="DB1733">
        <v>2.1199999000000001E-2</v>
      </c>
      <c r="DC1733">
        <v>4.5700002000000003E-2</v>
      </c>
      <c r="DD1733">
        <v>3.8699998999999999E-2</v>
      </c>
      <c r="DE1733">
        <v>0</v>
      </c>
      <c r="DF1733">
        <v>2009</v>
      </c>
      <c r="DG1733">
        <v>0.15060000000000001</v>
      </c>
      <c r="DH1733">
        <v>7.9599999000000005E-2</v>
      </c>
      <c r="DI1733">
        <v>7.1000002000000006E-2</v>
      </c>
      <c r="DJ1733">
        <v>8.6499995999999996E-2</v>
      </c>
      <c r="DK1733">
        <v>0.16610000999999999</v>
      </c>
      <c r="DR1733">
        <v>0</v>
      </c>
      <c r="DS1733">
        <v>0</v>
      </c>
      <c r="DT1733">
        <v>0</v>
      </c>
      <c r="DU1733">
        <v>0</v>
      </c>
      <c r="DV1733">
        <v>12780</v>
      </c>
      <c r="DW1733">
        <v>515428</v>
      </c>
      <c r="DX1733">
        <v>39</v>
      </c>
      <c r="DY1733">
        <v>6</v>
      </c>
      <c r="DZ1733">
        <v>40.331001000000001</v>
      </c>
      <c r="EA1733">
        <v>1297</v>
      </c>
      <c r="EC1733">
        <v>2123</v>
      </c>
      <c r="ED1733">
        <v>42666</v>
      </c>
      <c r="EF1733">
        <v>20.097000000000001</v>
      </c>
      <c r="EG1733">
        <v>2123</v>
      </c>
      <c r="EH1733">
        <v>42666</v>
      </c>
      <c r="EJ1733">
        <v>20.097000000000001</v>
      </c>
      <c r="ES1733">
        <v>0</v>
      </c>
      <c r="EV1733">
        <v>16200</v>
      </c>
      <c r="EW1733">
        <v>0</v>
      </c>
      <c r="EX1733">
        <v>0</v>
      </c>
      <c r="FB1733">
        <v>430172.38</v>
      </c>
      <c r="FI1733">
        <v>1012937.6</v>
      </c>
      <c r="FN1733">
        <v>-190.80799999999999</v>
      </c>
      <c r="FP1733">
        <v>41354.906000000003</v>
      </c>
      <c r="FQ1733">
        <v>22709.508000000002</v>
      </c>
      <c r="FS1733">
        <v>930.35797000000002</v>
      </c>
      <c r="FW1733">
        <v>64994.773000000001</v>
      </c>
      <c r="FX1733">
        <v>115077.31</v>
      </c>
      <c r="FZ1733">
        <v>16746.088</v>
      </c>
      <c r="GA1733">
        <v>13001.824000000001</v>
      </c>
      <c r="GB1733">
        <v>29747.91</v>
      </c>
      <c r="GL1733">
        <v>-259.19101000000001</v>
      </c>
      <c r="GM1733">
        <v>11638.421</v>
      </c>
      <c r="GN1733">
        <v>-11354.361000000001</v>
      </c>
      <c r="GO1733">
        <v>-11163.553</v>
      </c>
      <c r="GP1733">
        <v>456.34798999999998</v>
      </c>
      <c r="GQ1733">
        <v>210301.22</v>
      </c>
      <c r="GR1733">
        <v>-39716.870999999999</v>
      </c>
      <c r="GS1733">
        <v>-39716.870999999999</v>
      </c>
      <c r="HA1733">
        <v>-16634.32</v>
      </c>
      <c r="HB1733">
        <v>-732.23602000000005</v>
      </c>
      <c r="HD1733">
        <v>-2062.9771000000001</v>
      </c>
      <c r="HE1733">
        <v>-59146.402000000002</v>
      </c>
      <c r="HG1733">
        <v>1012937.6</v>
      </c>
    </row>
    <row r="1734" spans="1:215" x14ac:dyDescent="0.25">
      <c r="A1734">
        <v>127</v>
      </c>
      <c r="B1734" t="s">
        <v>1333</v>
      </c>
      <c r="C1734">
        <v>2008</v>
      </c>
      <c r="F1734">
        <v>1968</v>
      </c>
      <c r="G1734">
        <v>0</v>
      </c>
      <c r="I1734">
        <v>0</v>
      </c>
      <c r="J1734" t="s">
        <v>649</v>
      </c>
      <c r="K1734" t="s">
        <v>650</v>
      </c>
      <c r="L1734" t="s">
        <v>650</v>
      </c>
      <c r="M1734">
        <v>3</v>
      </c>
      <c r="N1734" t="s">
        <v>651</v>
      </c>
      <c r="O1734">
        <v>1</v>
      </c>
      <c r="P1734" t="s">
        <v>616</v>
      </c>
      <c r="Q1734" t="s">
        <v>617</v>
      </c>
      <c r="R1734">
        <v>2</v>
      </c>
      <c r="S1734">
        <v>0</v>
      </c>
      <c r="T1734" s="60">
        <v>39629</v>
      </c>
      <c r="U1734" s="60">
        <v>39629</v>
      </c>
      <c r="V1734" s="60">
        <v>39629</v>
      </c>
      <c r="W1734" t="s">
        <v>324</v>
      </c>
      <c r="X1734" t="s">
        <v>1334</v>
      </c>
      <c r="Y1734" t="s">
        <v>627</v>
      </c>
      <c r="Z1734">
        <v>5.0000001000000002E-2</v>
      </c>
      <c r="AA1734">
        <v>8.5000001000000006E-2</v>
      </c>
      <c r="AB1734">
        <v>2</v>
      </c>
      <c r="AC1734">
        <v>0</v>
      </c>
      <c r="AE1734">
        <v>1</v>
      </c>
      <c r="AF1734">
        <v>3</v>
      </c>
      <c r="AG1734">
        <v>28</v>
      </c>
      <c r="BP1734" s="60">
        <v>39629</v>
      </c>
      <c r="BQ1734">
        <v>1207026.3</v>
      </c>
      <c r="BR1734">
        <v>1336662.5</v>
      </c>
      <c r="BS1734">
        <v>0.90300005999999999</v>
      </c>
      <c r="BT1734">
        <v>129636.29</v>
      </c>
      <c r="BV1734">
        <v>642621.5</v>
      </c>
      <c r="BW1734">
        <v>43858.925999999999</v>
      </c>
      <c r="BX1734">
        <v>1.08</v>
      </c>
      <c r="BY1734">
        <v>0</v>
      </c>
      <c r="BZ1734">
        <v>0</v>
      </c>
      <c r="CA1734">
        <v>0</v>
      </c>
      <c r="CC1734">
        <v>-7.0500001000000007E-2</v>
      </c>
      <c r="CE1734">
        <v>5.5E-2</v>
      </c>
      <c r="CG1734">
        <v>8.0399998E-2</v>
      </c>
      <c r="CJ1734">
        <v>3.9399999999999998E-2</v>
      </c>
      <c r="CM1734">
        <v>8.7799996000000005E-2</v>
      </c>
      <c r="CS1734">
        <v>0</v>
      </c>
      <c r="CT1734">
        <v>0</v>
      </c>
      <c r="CU1734">
        <v>0</v>
      </c>
      <c r="CV1734">
        <v>0.65960001999999995</v>
      </c>
      <c r="CW1734">
        <v>0.49919998999999998</v>
      </c>
      <c r="CX1734">
        <v>0.16039999999999999</v>
      </c>
      <c r="CY1734">
        <v>0.24790001</v>
      </c>
      <c r="CZ1734">
        <v>0</v>
      </c>
      <c r="DA1734">
        <v>0</v>
      </c>
      <c r="DB1734">
        <v>3.6499998999999998E-2</v>
      </c>
      <c r="DC1734">
        <v>4.1799999999999997E-2</v>
      </c>
      <c r="DD1734">
        <v>1.4099999E-2</v>
      </c>
      <c r="DE1734">
        <v>0</v>
      </c>
      <c r="DF1734">
        <v>2010</v>
      </c>
      <c r="DG1734">
        <v>0.14080000000000001</v>
      </c>
      <c r="DH1734">
        <v>8.4100000999999994E-2</v>
      </c>
      <c r="DI1734">
        <v>5.6700001999999999E-2</v>
      </c>
      <c r="DJ1734">
        <v>6.6500001000000003E-2</v>
      </c>
      <c r="DK1734">
        <v>0.15060000000000001</v>
      </c>
      <c r="DR1734">
        <v>0</v>
      </c>
      <c r="DS1734">
        <v>0</v>
      </c>
      <c r="DT1734">
        <v>0</v>
      </c>
      <c r="DU1734">
        <v>0</v>
      </c>
      <c r="DV1734">
        <v>14716</v>
      </c>
      <c r="DW1734">
        <v>642621</v>
      </c>
      <c r="DX1734">
        <v>39.599997999999999</v>
      </c>
      <c r="DY1734">
        <v>7</v>
      </c>
      <c r="DZ1734">
        <v>43.667999000000002</v>
      </c>
      <c r="EA1734">
        <v>1881</v>
      </c>
      <c r="EC1734">
        <v>2428</v>
      </c>
      <c r="ED1734">
        <v>51062.648000000001</v>
      </c>
      <c r="EF1734">
        <v>21.030999999999999</v>
      </c>
      <c r="EG1734">
        <v>2428</v>
      </c>
      <c r="EH1734">
        <v>51062.648000000001</v>
      </c>
      <c r="EI1734">
        <v>63.099997999999999</v>
      </c>
      <c r="EJ1734">
        <v>21.030999999999999</v>
      </c>
      <c r="ES1734">
        <v>0</v>
      </c>
      <c r="EV1734">
        <v>19025</v>
      </c>
      <c r="EW1734">
        <v>0</v>
      </c>
      <c r="EX1734">
        <v>0</v>
      </c>
      <c r="FB1734">
        <v>504461.88</v>
      </c>
      <c r="FI1734">
        <v>1141587.8999999999</v>
      </c>
      <c r="FN1734">
        <v>-227.12299999999999</v>
      </c>
      <c r="FP1734">
        <v>111097.66</v>
      </c>
      <c r="FQ1734">
        <v>148655.97</v>
      </c>
      <c r="FS1734">
        <v>870.76397999999995</v>
      </c>
      <c r="FW1734">
        <v>260624.39</v>
      </c>
      <c r="FX1734">
        <v>-102765.25</v>
      </c>
      <c r="FZ1734">
        <v>17870.59</v>
      </c>
      <c r="GA1734">
        <v>16816.986000000001</v>
      </c>
      <c r="GB1734">
        <v>34687.574000000001</v>
      </c>
      <c r="GL1734">
        <v>-1081.537</v>
      </c>
      <c r="GM1734">
        <v>7311.1670000000004</v>
      </c>
      <c r="GN1734">
        <v>-6191.6298999999999</v>
      </c>
      <c r="GO1734">
        <v>-5964.5068000000001</v>
      </c>
      <c r="GP1734">
        <v>3217.2240999999999</v>
      </c>
      <c r="GQ1734">
        <v>195801.95</v>
      </c>
      <c r="GR1734">
        <v>-48972.663999999997</v>
      </c>
      <c r="GS1734">
        <v>-48972.663999999997</v>
      </c>
      <c r="HA1734">
        <v>-16211.929</v>
      </c>
      <c r="HB1734">
        <v>-1102.9919</v>
      </c>
      <c r="HD1734">
        <v>-864.05298000000005</v>
      </c>
      <c r="HE1734">
        <v>-67151.641000000003</v>
      </c>
      <c r="HG1734">
        <v>1141587.8999999999</v>
      </c>
    </row>
    <row r="1735" spans="1:215" x14ac:dyDescent="0.25">
      <c r="A1735">
        <v>127</v>
      </c>
      <c r="B1735" t="s">
        <v>1333</v>
      </c>
      <c r="C1735">
        <v>2009</v>
      </c>
      <c r="F1735">
        <v>1968</v>
      </c>
      <c r="G1735">
        <v>0</v>
      </c>
      <c r="I1735">
        <v>0</v>
      </c>
      <c r="J1735" t="s">
        <v>649</v>
      </c>
      <c r="K1735" t="s">
        <v>650</v>
      </c>
      <c r="L1735" t="s">
        <v>650</v>
      </c>
      <c r="M1735">
        <v>3</v>
      </c>
      <c r="N1735" t="s">
        <v>651</v>
      </c>
      <c r="O1735">
        <v>1</v>
      </c>
      <c r="P1735" t="s">
        <v>616</v>
      </c>
      <c r="Q1735" t="s">
        <v>617</v>
      </c>
      <c r="R1735">
        <v>2</v>
      </c>
      <c r="S1735">
        <v>0</v>
      </c>
      <c r="T1735" s="60">
        <v>39994</v>
      </c>
      <c r="U1735" s="60">
        <v>39994</v>
      </c>
      <c r="V1735" s="60">
        <v>39994</v>
      </c>
      <c r="W1735" t="s">
        <v>324</v>
      </c>
      <c r="X1735" t="s">
        <v>818</v>
      </c>
      <c r="Y1735" t="s">
        <v>627</v>
      </c>
      <c r="Z1735">
        <v>5.5E-2</v>
      </c>
      <c r="AA1735">
        <v>8.5000001000000006E-2</v>
      </c>
      <c r="AB1735">
        <v>2</v>
      </c>
      <c r="AC1735">
        <v>0</v>
      </c>
      <c r="AD1735">
        <v>7</v>
      </c>
      <c r="AE1735">
        <v>1</v>
      </c>
      <c r="AF1735">
        <v>3</v>
      </c>
      <c r="AG1735">
        <v>27</v>
      </c>
      <c r="BP1735" s="60">
        <v>39994</v>
      </c>
      <c r="BQ1735">
        <v>1309124</v>
      </c>
      <c r="BR1735">
        <v>1515562.6</v>
      </c>
      <c r="BS1735">
        <v>0.86400001999999998</v>
      </c>
      <c r="BT1735">
        <v>206438.55</v>
      </c>
      <c r="BV1735">
        <v>630825</v>
      </c>
      <c r="BW1735">
        <v>53807.25</v>
      </c>
      <c r="BX1735">
        <v>1.081</v>
      </c>
      <c r="BY1735">
        <v>0</v>
      </c>
      <c r="BZ1735">
        <v>0</v>
      </c>
      <c r="CA1735">
        <v>0</v>
      </c>
      <c r="CC1735">
        <v>-0.17989999000000001</v>
      </c>
      <c r="CE1735">
        <v>-3.8100000000000002E-2</v>
      </c>
      <c r="CG1735">
        <v>1.0199999E-2</v>
      </c>
      <c r="CJ1735">
        <v>2.5999999999999999E-3</v>
      </c>
      <c r="CM1735">
        <v>6.9399998000000004E-2</v>
      </c>
      <c r="CS1735">
        <v>0</v>
      </c>
      <c r="CT1735">
        <v>0</v>
      </c>
      <c r="CU1735">
        <v>0</v>
      </c>
      <c r="CV1735">
        <v>0.54860001999999997</v>
      </c>
      <c r="CW1735">
        <v>0.35639998000000001</v>
      </c>
      <c r="CX1735">
        <v>0.19219998999999999</v>
      </c>
      <c r="CY1735">
        <v>0.31950000000000001</v>
      </c>
      <c r="CZ1735">
        <v>0</v>
      </c>
      <c r="DA1735">
        <v>0</v>
      </c>
      <c r="DB1735">
        <v>9.0299993999999995E-2</v>
      </c>
      <c r="DC1735">
        <v>1.4400001000000001E-2</v>
      </c>
      <c r="DD1735">
        <v>2.7199999999999998E-2</v>
      </c>
      <c r="DE1735">
        <v>0</v>
      </c>
      <c r="DF1735">
        <v>2011</v>
      </c>
      <c r="DG1735">
        <v>0.14229998999999999</v>
      </c>
      <c r="DH1735">
        <v>8.4100000999999994E-2</v>
      </c>
      <c r="DI1735">
        <v>5.8200002000000001E-2</v>
      </c>
      <c r="DJ1735">
        <v>7.4200004E-2</v>
      </c>
      <c r="DK1735">
        <v>0.1583</v>
      </c>
      <c r="DR1735">
        <v>0</v>
      </c>
      <c r="DS1735">
        <v>0</v>
      </c>
      <c r="DT1735">
        <v>0</v>
      </c>
      <c r="DU1735">
        <v>0</v>
      </c>
      <c r="DV1735">
        <v>14580</v>
      </c>
      <c r="DW1735">
        <v>630824.88</v>
      </c>
      <c r="DX1735">
        <v>40.200001</v>
      </c>
      <c r="DY1735">
        <v>7.4000000999999997</v>
      </c>
      <c r="DZ1735">
        <v>43.265999000000001</v>
      </c>
      <c r="EA1735">
        <v>1476</v>
      </c>
      <c r="EC1735">
        <v>2591</v>
      </c>
      <c r="ED1735">
        <v>59089.59</v>
      </c>
      <c r="EF1735">
        <v>22.806000000000001</v>
      </c>
      <c r="EG1735">
        <v>2591</v>
      </c>
      <c r="EH1735">
        <v>59089.59</v>
      </c>
      <c r="EI1735">
        <v>62.599997999999999</v>
      </c>
      <c r="EJ1735">
        <v>22.806000000000001</v>
      </c>
      <c r="ES1735">
        <v>0</v>
      </c>
      <c r="EV1735">
        <v>18647</v>
      </c>
      <c r="EW1735">
        <v>0</v>
      </c>
      <c r="EX1735">
        <v>0</v>
      </c>
      <c r="FB1735">
        <v>586596</v>
      </c>
      <c r="FI1735">
        <v>961016.13</v>
      </c>
      <c r="FN1735">
        <v>-310.80599999999998</v>
      </c>
      <c r="FP1735">
        <v>53098.137000000002</v>
      </c>
      <c r="FQ1735">
        <v>53807.25</v>
      </c>
      <c r="FS1735">
        <v>429.49700999999999</v>
      </c>
      <c r="FW1735">
        <v>107334.88</v>
      </c>
      <c r="FX1735">
        <v>-246296.34</v>
      </c>
      <c r="FZ1735">
        <v>13715.476000000001</v>
      </c>
      <c r="GA1735">
        <v>18577.188999999998</v>
      </c>
      <c r="GB1735">
        <v>32292.666000000001</v>
      </c>
      <c r="GG1735">
        <v>5.8449998000000001</v>
      </c>
      <c r="GL1735">
        <v>-4077.0029</v>
      </c>
      <c r="GM1735">
        <v>2686.3110000000001</v>
      </c>
      <c r="GN1735">
        <v>-925.02599999999995</v>
      </c>
      <c r="GO1735">
        <v>-614.21996999999999</v>
      </c>
      <c r="GP1735">
        <v>370.78100999999998</v>
      </c>
      <c r="GQ1735">
        <v>-108607.89</v>
      </c>
      <c r="GR1735">
        <v>-55488.891000000003</v>
      </c>
      <c r="GS1735">
        <v>-55243.434000000001</v>
      </c>
      <c r="GV1735">
        <v>-245.45699999999999</v>
      </c>
      <c r="HA1735">
        <v>-14879.341</v>
      </c>
      <c r="HB1735">
        <v>-1064.826</v>
      </c>
      <c r="HD1735">
        <v>-530.78003000000001</v>
      </c>
      <c r="HE1735">
        <v>-71963.835999999996</v>
      </c>
      <c r="HG1735">
        <v>961016.13</v>
      </c>
    </row>
    <row r="1736" spans="1:215" x14ac:dyDescent="0.25">
      <c r="A1736">
        <v>127</v>
      </c>
      <c r="B1736" t="s">
        <v>1333</v>
      </c>
      <c r="C1736">
        <v>2010</v>
      </c>
      <c r="F1736">
        <v>1968</v>
      </c>
      <c r="G1736">
        <v>0</v>
      </c>
      <c r="I1736">
        <v>0</v>
      </c>
      <c r="J1736" t="s">
        <v>649</v>
      </c>
      <c r="K1736" t="s">
        <v>650</v>
      </c>
      <c r="L1736" t="s">
        <v>650</v>
      </c>
      <c r="M1736">
        <v>3</v>
      </c>
      <c r="N1736" t="s">
        <v>651</v>
      </c>
      <c r="O1736">
        <v>1</v>
      </c>
      <c r="P1736" t="s">
        <v>616</v>
      </c>
      <c r="Q1736" t="s">
        <v>617</v>
      </c>
      <c r="R1736">
        <v>2</v>
      </c>
      <c r="S1736">
        <v>0</v>
      </c>
      <c r="T1736" s="60">
        <v>40359</v>
      </c>
      <c r="U1736" s="60">
        <v>40359</v>
      </c>
      <c r="V1736" s="60">
        <v>40359</v>
      </c>
      <c r="W1736" t="s">
        <v>324</v>
      </c>
      <c r="X1736" t="s">
        <v>818</v>
      </c>
      <c r="Y1736" t="s">
        <v>627</v>
      </c>
      <c r="Z1736">
        <v>5.5E-2</v>
      </c>
      <c r="AA1736">
        <v>8.5000001000000006E-2</v>
      </c>
      <c r="AB1736">
        <v>2</v>
      </c>
      <c r="AC1736">
        <v>0</v>
      </c>
      <c r="AD1736">
        <v>7</v>
      </c>
      <c r="AE1736">
        <v>1</v>
      </c>
      <c r="AF1736">
        <v>3</v>
      </c>
      <c r="AG1736">
        <v>26</v>
      </c>
      <c r="BP1736" s="60">
        <v>40359</v>
      </c>
      <c r="BQ1736">
        <v>1382144</v>
      </c>
      <c r="BR1736">
        <v>1648733.1</v>
      </c>
      <c r="BS1736">
        <v>0.83800006000000005</v>
      </c>
      <c r="BT1736">
        <v>266589.13</v>
      </c>
      <c r="BV1736">
        <v>616481.38</v>
      </c>
      <c r="BW1736">
        <v>52064.972999999998</v>
      </c>
      <c r="BX1736">
        <v>1.054</v>
      </c>
      <c r="BY1736">
        <v>0</v>
      </c>
      <c r="BZ1736">
        <v>0</v>
      </c>
      <c r="CA1736">
        <v>0</v>
      </c>
      <c r="CC1736">
        <v>0.13469999999999999</v>
      </c>
      <c r="CE1736">
        <v>-4.7199998E-2</v>
      </c>
      <c r="CG1736">
        <v>1.7899999E-2</v>
      </c>
      <c r="CJ1736">
        <v>2.8E-3</v>
      </c>
      <c r="CS1736">
        <v>0</v>
      </c>
      <c r="CT1736">
        <v>0</v>
      </c>
      <c r="CU1736">
        <v>0</v>
      </c>
      <c r="CV1736">
        <v>0.40959999000000002</v>
      </c>
      <c r="CW1736">
        <v>0.23989999000000001</v>
      </c>
      <c r="CX1736">
        <v>0.16969999999999999</v>
      </c>
      <c r="CY1736">
        <v>0.18959999</v>
      </c>
      <c r="CZ1736">
        <v>0</v>
      </c>
      <c r="DA1736">
        <v>0</v>
      </c>
      <c r="DB1736">
        <v>9.8500006000000001E-2</v>
      </c>
      <c r="DC1736">
        <v>1.0699999999999999E-2</v>
      </c>
      <c r="DD1736">
        <v>0.19060000999999999</v>
      </c>
      <c r="DE1736">
        <v>9.6199996999999995E-2</v>
      </c>
      <c r="DF1736">
        <v>2012</v>
      </c>
      <c r="DG1736">
        <v>0.14449999999999999</v>
      </c>
      <c r="DH1736">
        <v>8.3999999000000006E-2</v>
      </c>
      <c r="DI1736">
        <v>6.0500002999999997E-2</v>
      </c>
      <c r="DJ1736">
        <v>8.2800000999999998E-2</v>
      </c>
      <c r="DK1736">
        <v>0.16680001</v>
      </c>
      <c r="DR1736">
        <v>0</v>
      </c>
      <c r="DS1736">
        <v>0</v>
      </c>
      <c r="DT1736">
        <v>0</v>
      </c>
      <c r="DU1736">
        <v>0</v>
      </c>
      <c r="DV1736">
        <v>14319</v>
      </c>
      <c r="DW1736">
        <v>616481.38</v>
      </c>
      <c r="DX1736">
        <v>40.299999</v>
      </c>
      <c r="DY1736">
        <v>7.8000002000000004</v>
      </c>
      <c r="DZ1736">
        <v>43.053001000000002</v>
      </c>
      <c r="EA1736">
        <v>1601</v>
      </c>
      <c r="EC1736">
        <v>2908</v>
      </c>
      <c r="ED1736">
        <v>69769.054999999993</v>
      </c>
      <c r="EF1736">
        <v>23.992000999999998</v>
      </c>
      <c r="EG1736">
        <v>2908</v>
      </c>
      <c r="EH1736">
        <v>69769.054999999993</v>
      </c>
      <c r="EI1736">
        <v>62.700001</v>
      </c>
      <c r="EJ1736">
        <v>23.992000999999998</v>
      </c>
      <c r="ES1736">
        <v>0</v>
      </c>
      <c r="EV1736">
        <v>18828</v>
      </c>
      <c r="EW1736">
        <v>0</v>
      </c>
      <c r="EX1736">
        <v>0</v>
      </c>
      <c r="FB1736">
        <v>689910</v>
      </c>
      <c r="FI1736">
        <v>1112789.3</v>
      </c>
      <c r="FN1736">
        <v>-133.197</v>
      </c>
      <c r="FP1736">
        <v>54480.961000000003</v>
      </c>
      <c r="FQ1736">
        <v>52064.972999999998</v>
      </c>
      <c r="FS1736">
        <v>733.28101000000004</v>
      </c>
      <c r="FW1736">
        <v>107279.22</v>
      </c>
      <c r="FX1736">
        <v>112839.75</v>
      </c>
      <c r="FZ1736">
        <v>5894.2768999999998</v>
      </c>
      <c r="GA1736">
        <v>13081.882</v>
      </c>
      <c r="GB1736">
        <v>18976.157999999999</v>
      </c>
      <c r="GG1736">
        <v>913.85699</v>
      </c>
      <c r="GL1736">
        <v>-4205.2700000000004</v>
      </c>
      <c r="GM1736">
        <v>594.45898</v>
      </c>
      <c r="GN1736">
        <v>148.233</v>
      </c>
      <c r="GO1736">
        <v>281.42998999999998</v>
      </c>
      <c r="GP1736">
        <v>542.80602999999996</v>
      </c>
      <c r="GQ1736">
        <v>237089.22</v>
      </c>
      <c r="GR1736">
        <v>-64039.675999999999</v>
      </c>
      <c r="GS1736">
        <v>-63377.27</v>
      </c>
      <c r="GV1736">
        <v>-662.40399000000002</v>
      </c>
      <c r="HA1736">
        <v>-19774.873</v>
      </c>
      <c r="HB1736">
        <v>-915.37798999999995</v>
      </c>
      <c r="HD1736">
        <v>-586.09997999999996</v>
      </c>
      <c r="HE1736">
        <v>-85316.023000000001</v>
      </c>
      <c r="HG1736">
        <v>1112789.3</v>
      </c>
    </row>
    <row r="1737" spans="1:215" x14ac:dyDescent="0.25">
      <c r="A1737">
        <v>127</v>
      </c>
      <c r="B1737" t="s">
        <v>1333</v>
      </c>
      <c r="C1737">
        <v>2011</v>
      </c>
      <c r="F1737">
        <v>1968</v>
      </c>
      <c r="G1737">
        <v>0</v>
      </c>
      <c r="I1737">
        <v>0</v>
      </c>
      <c r="J1737" t="s">
        <v>649</v>
      </c>
      <c r="K1737" t="s">
        <v>650</v>
      </c>
      <c r="L1737" t="s">
        <v>650</v>
      </c>
      <c r="M1737">
        <v>3</v>
      </c>
      <c r="N1737" t="s">
        <v>651</v>
      </c>
      <c r="O1737">
        <v>1</v>
      </c>
      <c r="P1737" t="s">
        <v>616</v>
      </c>
      <c r="Q1737" t="s">
        <v>617</v>
      </c>
      <c r="R1737">
        <v>2</v>
      </c>
      <c r="S1737">
        <v>0</v>
      </c>
      <c r="T1737" s="60">
        <v>40724</v>
      </c>
      <c r="U1737" s="60">
        <v>40724</v>
      </c>
      <c r="V1737" s="60">
        <v>40724</v>
      </c>
      <c r="W1737" t="s">
        <v>201</v>
      </c>
      <c r="X1737" t="s">
        <v>818</v>
      </c>
      <c r="Y1737" t="s">
        <v>627</v>
      </c>
      <c r="Z1737">
        <v>5.0000001000000002E-2</v>
      </c>
      <c r="AA1737">
        <v>8.2500003000000002E-2</v>
      </c>
      <c r="AB1737">
        <v>1</v>
      </c>
      <c r="AC1737">
        <v>0</v>
      </c>
      <c r="AD1737">
        <v>7</v>
      </c>
      <c r="AE1737">
        <v>1</v>
      </c>
      <c r="AF1737">
        <v>3</v>
      </c>
      <c r="AG1737">
        <v>25</v>
      </c>
      <c r="BP1737" s="60">
        <v>40724</v>
      </c>
      <c r="BQ1737">
        <v>1466749.5</v>
      </c>
      <c r="BR1737">
        <v>1914464.4</v>
      </c>
      <c r="BS1737">
        <v>0.76599996999999997</v>
      </c>
      <c r="BT1737">
        <v>447714.84</v>
      </c>
      <c r="BV1737">
        <v>609243.38</v>
      </c>
      <c r="BW1737">
        <v>49303.601999999999</v>
      </c>
      <c r="BX1737">
        <v>1.0549999000000001</v>
      </c>
      <c r="BY1737">
        <v>0</v>
      </c>
      <c r="BZ1737">
        <v>0</v>
      </c>
      <c r="CA1737">
        <v>0</v>
      </c>
      <c r="CC1737">
        <v>0.17369999999999999</v>
      </c>
      <c r="CE1737">
        <v>2.98E-2</v>
      </c>
      <c r="CG1737">
        <v>3.4600000999999998E-2</v>
      </c>
      <c r="CJ1737">
        <v>3.8100000000000002E-2</v>
      </c>
      <c r="CS1737">
        <v>0</v>
      </c>
      <c r="CT1737">
        <v>0</v>
      </c>
      <c r="CU1737">
        <v>0</v>
      </c>
      <c r="CV1737">
        <v>0.35360000000000003</v>
      </c>
      <c r="CW1737">
        <v>0.20250000000000001</v>
      </c>
      <c r="CX1737">
        <v>0.15109998999999999</v>
      </c>
      <c r="CY1737">
        <v>0.18559999999999999</v>
      </c>
      <c r="CZ1737">
        <v>0</v>
      </c>
      <c r="DA1737">
        <v>0</v>
      </c>
      <c r="DB1737">
        <v>0.10630000000000001</v>
      </c>
      <c r="DC1737">
        <v>1.6000001E-2</v>
      </c>
      <c r="DD1737">
        <v>0.24940000000000001</v>
      </c>
      <c r="DE1737">
        <v>8.9099996000000001E-2</v>
      </c>
      <c r="DF1737">
        <v>2013</v>
      </c>
      <c r="DG1737">
        <v>0.14460000000000001</v>
      </c>
      <c r="DH1737">
        <v>8.3800002999999998E-2</v>
      </c>
      <c r="DI1737">
        <v>6.0800000999999999E-2</v>
      </c>
      <c r="DJ1737">
        <v>0.1009</v>
      </c>
      <c r="DK1737">
        <v>0.1847</v>
      </c>
      <c r="DR1737">
        <v>0</v>
      </c>
      <c r="DS1737">
        <v>0</v>
      </c>
      <c r="DT1737">
        <v>0</v>
      </c>
      <c r="DU1737">
        <v>0</v>
      </c>
      <c r="DV1737">
        <v>14565</v>
      </c>
      <c r="DW1737">
        <v>609243.38</v>
      </c>
      <c r="DX1737">
        <v>40.099997999999999</v>
      </c>
      <c r="DY1737">
        <v>7.6999997999999996</v>
      </c>
      <c r="DZ1737">
        <v>41.828999000000003</v>
      </c>
      <c r="EA1737">
        <v>1300</v>
      </c>
      <c r="EC1737">
        <v>3256</v>
      </c>
      <c r="ED1737">
        <v>81637.648000000001</v>
      </c>
      <c r="EF1737">
        <v>25.073</v>
      </c>
      <c r="EG1737">
        <v>3256</v>
      </c>
      <c r="EH1737">
        <v>81637.648000000001</v>
      </c>
      <c r="EI1737">
        <v>62.700001</v>
      </c>
      <c r="EJ1737">
        <v>25.073</v>
      </c>
      <c r="ES1737">
        <v>0</v>
      </c>
      <c r="EV1737">
        <v>19121</v>
      </c>
      <c r="EW1737">
        <v>0</v>
      </c>
      <c r="EX1737">
        <v>0</v>
      </c>
      <c r="FB1737">
        <v>823664</v>
      </c>
      <c r="FI1737">
        <v>1303797.8</v>
      </c>
      <c r="FN1737">
        <v>-103.76300000000001</v>
      </c>
      <c r="FP1737">
        <v>50891.167999999998</v>
      </c>
      <c r="FQ1737">
        <v>49303.601999999999</v>
      </c>
      <c r="FS1737">
        <v>776.73797999999999</v>
      </c>
      <c r="FW1737">
        <v>100971.51</v>
      </c>
      <c r="FX1737">
        <v>176936.94</v>
      </c>
      <c r="FZ1737">
        <v>2839.9209000000001</v>
      </c>
      <c r="GA1737">
        <v>11707.977999999999</v>
      </c>
      <c r="GB1737">
        <v>14547.898999999999</v>
      </c>
      <c r="GG1737">
        <v>5340.3051999999998</v>
      </c>
      <c r="GL1737">
        <v>-4201.2938999999997</v>
      </c>
      <c r="GM1737">
        <v>410.12601000000001</v>
      </c>
      <c r="GN1737">
        <v>178.31700000000001</v>
      </c>
      <c r="GO1737">
        <v>282.07999000000001</v>
      </c>
      <c r="GP1737">
        <v>241.548</v>
      </c>
      <c r="GQ1737">
        <v>294425.34000000003</v>
      </c>
      <c r="GR1737">
        <v>-76359.273000000001</v>
      </c>
      <c r="GS1737">
        <v>-75021.218999999997</v>
      </c>
      <c r="GV1737">
        <v>-1338.048</v>
      </c>
      <c r="HA1737">
        <v>-24927.66</v>
      </c>
      <c r="HB1737">
        <v>-1184.7560000000001</v>
      </c>
      <c r="HD1737">
        <v>-945.16998000000001</v>
      </c>
      <c r="HE1737">
        <v>-103416.86</v>
      </c>
      <c r="HG1737">
        <v>1303797.8</v>
      </c>
    </row>
    <row r="1738" spans="1:215" x14ac:dyDescent="0.25">
      <c r="A1738">
        <v>127</v>
      </c>
      <c r="B1738" t="s">
        <v>1333</v>
      </c>
      <c r="C1738">
        <v>2012</v>
      </c>
      <c r="F1738">
        <v>1968</v>
      </c>
      <c r="G1738">
        <v>0</v>
      </c>
      <c r="I1738">
        <v>0</v>
      </c>
      <c r="J1738" t="s">
        <v>649</v>
      </c>
      <c r="K1738" t="s">
        <v>650</v>
      </c>
      <c r="L1738" t="s">
        <v>650</v>
      </c>
      <c r="M1738">
        <v>3</v>
      </c>
      <c r="N1738" t="s">
        <v>651</v>
      </c>
      <c r="O1738">
        <v>1</v>
      </c>
      <c r="P1738" t="s">
        <v>616</v>
      </c>
      <c r="Q1738" t="s">
        <v>617</v>
      </c>
      <c r="R1738">
        <v>2</v>
      </c>
      <c r="S1738">
        <v>0</v>
      </c>
      <c r="T1738" s="60">
        <v>41090</v>
      </c>
      <c r="U1738" s="60">
        <v>41090</v>
      </c>
      <c r="V1738" s="60">
        <v>41090</v>
      </c>
      <c r="W1738" t="s">
        <v>201</v>
      </c>
      <c r="X1738" t="s">
        <v>1335</v>
      </c>
      <c r="Y1738" t="s">
        <v>627</v>
      </c>
      <c r="Z1738">
        <v>5.0000001000000002E-2</v>
      </c>
      <c r="AA1738">
        <v>7.9999998000000003E-2</v>
      </c>
      <c r="AB1738">
        <v>1</v>
      </c>
      <c r="AC1738">
        <v>0</v>
      </c>
      <c r="AD1738">
        <v>7</v>
      </c>
      <c r="AE1738">
        <v>1</v>
      </c>
      <c r="AF1738">
        <v>3</v>
      </c>
      <c r="AG1738">
        <v>24</v>
      </c>
      <c r="AI1738" t="s">
        <v>1336</v>
      </c>
      <c r="AO1738">
        <v>1286979</v>
      </c>
      <c r="AP1738">
        <v>1512989.4</v>
      </c>
      <c r="AQ1738">
        <v>-6478.8252000000002</v>
      </c>
      <c r="AR1738">
        <v>0</v>
      </c>
      <c r="AS1738">
        <v>0</v>
      </c>
      <c r="AT1738">
        <v>0</v>
      </c>
      <c r="AU1738">
        <v>1</v>
      </c>
      <c r="AV1738">
        <v>2</v>
      </c>
      <c r="AW1738">
        <v>-131079.60999999999</v>
      </c>
      <c r="AX1738">
        <v>0</v>
      </c>
      <c r="AY1738">
        <v>0.14285714999999999</v>
      </c>
      <c r="AZ1738">
        <v>7</v>
      </c>
      <c r="BA1738">
        <v>0</v>
      </c>
      <c r="BB1738">
        <v>0</v>
      </c>
      <c r="BC1738">
        <v>4</v>
      </c>
      <c r="BD1738">
        <v>1</v>
      </c>
      <c r="BE1738">
        <v>1</v>
      </c>
      <c r="BF1738">
        <v>1.2</v>
      </c>
      <c r="BG1738">
        <v>0.80000000999999998</v>
      </c>
      <c r="BP1738" s="60">
        <v>41090</v>
      </c>
      <c r="BQ1738">
        <v>1512989.4</v>
      </c>
      <c r="BR1738">
        <v>2140662.5</v>
      </c>
      <c r="BS1738">
        <v>0.70699995999999998</v>
      </c>
      <c r="BT1738">
        <v>627673</v>
      </c>
      <c r="BV1738">
        <v>626233.06000000006</v>
      </c>
      <c r="BW1738">
        <v>56056.555</v>
      </c>
      <c r="BX1738">
        <v>1.0519999</v>
      </c>
      <c r="BY1738">
        <v>0</v>
      </c>
      <c r="BZ1738">
        <v>0</v>
      </c>
      <c r="CA1738">
        <v>0</v>
      </c>
      <c r="CC1738">
        <v>-7.9000010000000002E-3</v>
      </c>
      <c r="CE1738">
        <v>9.7299993000000001E-2</v>
      </c>
      <c r="CG1738">
        <v>1.4E-3</v>
      </c>
      <c r="CJ1738">
        <v>5.4000000999999999E-2</v>
      </c>
      <c r="CS1738">
        <v>0</v>
      </c>
      <c r="CT1738">
        <v>0</v>
      </c>
      <c r="CU1738">
        <v>0</v>
      </c>
      <c r="CV1738">
        <v>0.33360001</v>
      </c>
      <c r="CW1738">
        <v>0.19229999</v>
      </c>
      <c r="CX1738">
        <v>0.14130001</v>
      </c>
      <c r="CY1738">
        <v>0.13789999</v>
      </c>
      <c r="CZ1738">
        <v>0</v>
      </c>
      <c r="DA1738">
        <v>0</v>
      </c>
      <c r="DB1738">
        <v>0.12710001000000001</v>
      </c>
      <c r="DC1738">
        <v>2.1999999999999999E-2</v>
      </c>
      <c r="DD1738">
        <v>0.29319999000000002</v>
      </c>
      <c r="DE1738">
        <v>8.6099996999999998E-2</v>
      </c>
      <c r="DF1738">
        <v>2014</v>
      </c>
      <c r="DG1738">
        <v>0.15570000000000001</v>
      </c>
      <c r="DH1738">
        <v>8.3999999000000006E-2</v>
      </c>
      <c r="DI1738">
        <v>7.1699999E-2</v>
      </c>
      <c r="DJ1738">
        <v>0.1258</v>
      </c>
      <c r="DK1738">
        <v>0.20979998999999999</v>
      </c>
      <c r="DR1738">
        <v>0</v>
      </c>
      <c r="DS1738">
        <v>0</v>
      </c>
      <c r="DT1738">
        <v>0</v>
      </c>
      <c r="DU1738">
        <v>0</v>
      </c>
      <c r="DV1738">
        <v>14991</v>
      </c>
      <c r="DW1738">
        <v>626223.06000000006</v>
      </c>
      <c r="DX1738">
        <v>39.799999</v>
      </c>
      <c r="DY1738">
        <v>7.6999997999999996</v>
      </c>
      <c r="DZ1738">
        <v>41.772998999999999</v>
      </c>
      <c r="EA1738">
        <v>1101</v>
      </c>
      <c r="EC1738">
        <v>3476</v>
      </c>
      <c r="ED1738">
        <v>87918.351999999999</v>
      </c>
      <c r="EF1738">
        <v>25.292998999999998</v>
      </c>
      <c r="EG1738">
        <v>3476</v>
      </c>
      <c r="EH1738">
        <v>87918.351999999999</v>
      </c>
      <c r="EI1738">
        <v>62.700001</v>
      </c>
      <c r="EJ1738">
        <v>25.292998999999998</v>
      </c>
      <c r="ES1738">
        <v>0</v>
      </c>
      <c r="EV1738">
        <v>19568</v>
      </c>
      <c r="EW1738">
        <v>0</v>
      </c>
      <c r="EX1738">
        <v>0</v>
      </c>
      <c r="EZ1738">
        <v>1966726.4</v>
      </c>
      <c r="FA1738">
        <v>20424.52</v>
      </c>
      <c r="FB1738">
        <v>918771</v>
      </c>
      <c r="FI1738">
        <v>1286979</v>
      </c>
      <c r="FN1738">
        <v>-50.485999999999997</v>
      </c>
      <c r="FP1738">
        <v>51967.894999999997</v>
      </c>
      <c r="FQ1738">
        <v>56056.555</v>
      </c>
      <c r="FS1738">
        <v>850.86603000000002</v>
      </c>
      <c r="FU1738">
        <v>145.40799999999999</v>
      </c>
      <c r="FW1738">
        <v>109020.73</v>
      </c>
      <c r="FX1738">
        <v>-21976.528999999999</v>
      </c>
      <c r="FZ1738">
        <v>2759.4870999999998</v>
      </c>
      <c r="GA1738">
        <v>9802.6337999999996</v>
      </c>
      <c r="GB1738">
        <v>12562.120999999999</v>
      </c>
      <c r="GG1738">
        <v>4790.2987999999996</v>
      </c>
      <c r="GL1738">
        <v>-6003.8549999999996</v>
      </c>
      <c r="GM1738">
        <v>88.481003000000001</v>
      </c>
      <c r="GN1738">
        <v>199.464</v>
      </c>
      <c r="GO1738">
        <v>249.95</v>
      </c>
      <c r="GP1738">
        <v>368.48401000000001</v>
      </c>
      <c r="GQ1738">
        <v>99049.187999999995</v>
      </c>
      <c r="GR1738">
        <v>-87977.797000000006</v>
      </c>
      <c r="GS1738">
        <v>-85684.898000000001</v>
      </c>
      <c r="GV1738">
        <v>-2292.8910999999998</v>
      </c>
      <c r="HA1738">
        <v>-25743.513999999999</v>
      </c>
      <c r="HB1738">
        <v>-1182.692</v>
      </c>
      <c r="HD1738">
        <v>-964.03301999999996</v>
      </c>
      <c r="HE1738">
        <v>-115868.03</v>
      </c>
      <c r="HG1738">
        <v>1286979</v>
      </c>
    </row>
    <row r="1739" spans="1:215" x14ac:dyDescent="0.25">
      <c r="A1739">
        <v>127</v>
      </c>
      <c r="B1739" t="s">
        <v>1333</v>
      </c>
      <c r="C1739">
        <v>2013</v>
      </c>
      <c r="F1739">
        <v>1968</v>
      </c>
      <c r="G1739">
        <v>0</v>
      </c>
      <c r="I1739">
        <v>0</v>
      </c>
      <c r="J1739" t="s">
        <v>649</v>
      </c>
      <c r="K1739" t="s">
        <v>650</v>
      </c>
      <c r="L1739" t="s">
        <v>650</v>
      </c>
      <c r="M1739">
        <v>3</v>
      </c>
      <c r="N1739" t="s">
        <v>651</v>
      </c>
      <c r="O1739">
        <v>1</v>
      </c>
      <c r="P1739" t="s">
        <v>616</v>
      </c>
      <c r="Q1739" t="s">
        <v>617</v>
      </c>
      <c r="R1739">
        <v>2</v>
      </c>
      <c r="S1739">
        <v>0</v>
      </c>
      <c r="T1739" s="60">
        <v>41455</v>
      </c>
      <c r="U1739" s="60">
        <v>41455</v>
      </c>
      <c r="V1739" s="60">
        <v>41455</v>
      </c>
      <c r="W1739" t="s">
        <v>201</v>
      </c>
      <c r="X1739" t="s">
        <v>1335</v>
      </c>
      <c r="Y1739" t="s">
        <v>627</v>
      </c>
      <c r="Z1739">
        <v>4.5000001999999997E-2</v>
      </c>
      <c r="AA1739">
        <v>7.8500002999999999E-2</v>
      </c>
      <c r="AB1739">
        <v>1</v>
      </c>
      <c r="AC1739">
        <v>0</v>
      </c>
      <c r="AD1739">
        <v>7</v>
      </c>
      <c r="AE1739">
        <v>1</v>
      </c>
      <c r="AF1739">
        <v>3</v>
      </c>
      <c r="AG1739">
        <v>23</v>
      </c>
      <c r="AI1739" t="s">
        <v>1337</v>
      </c>
      <c r="AO1739">
        <v>1330784.6000000001</v>
      </c>
      <c r="AP1739">
        <v>1559583.3</v>
      </c>
      <c r="AQ1739">
        <v>-10841.119000000001</v>
      </c>
      <c r="AR1739">
        <v>0</v>
      </c>
      <c r="AS1739">
        <v>0</v>
      </c>
      <c r="AT1739">
        <v>0</v>
      </c>
      <c r="AU1739">
        <v>1</v>
      </c>
      <c r="AV1739">
        <v>2</v>
      </c>
      <c r="AW1739">
        <v>20056.18</v>
      </c>
      <c r="AX1739">
        <v>0</v>
      </c>
      <c r="AY1739">
        <v>0.14285714999999999</v>
      </c>
      <c r="AZ1739">
        <v>7</v>
      </c>
      <c r="BA1739">
        <v>0</v>
      </c>
      <c r="BB1739">
        <v>0</v>
      </c>
      <c r="BC1739">
        <v>4</v>
      </c>
      <c r="BD1739">
        <v>1</v>
      </c>
      <c r="BE1739">
        <v>1</v>
      </c>
      <c r="BF1739">
        <v>1.2</v>
      </c>
      <c r="BG1739">
        <v>0.80000000999999998</v>
      </c>
      <c r="BP1739" s="60">
        <v>41455</v>
      </c>
      <c r="BQ1739">
        <v>1559583</v>
      </c>
      <c r="BR1739">
        <v>2330238</v>
      </c>
      <c r="BS1739">
        <v>0.66900002999999997</v>
      </c>
      <c r="BT1739">
        <v>770655</v>
      </c>
      <c r="BV1739">
        <v>604068</v>
      </c>
      <c r="BW1739">
        <v>65407.508000000002</v>
      </c>
      <c r="BX1739">
        <v>1.0429999999999999</v>
      </c>
      <c r="BY1739">
        <v>0</v>
      </c>
      <c r="BZ1739">
        <v>0</v>
      </c>
      <c r="CA1739">
        <v>0</v>
      </c>
      <c r="CC1739">
        <v>0.10640001</v>
      </c>
      <c r="CE1739">
        <v>8.8199995000000003E-2</v>
      </c>
      <c r="CG1739">
        <v>3.7500000999999998E-2</v>
      </c>
      <c r="CJ1739">
        <v>5.8400001E-2</v>
      </c>
      <c r="CS1739">
        <v>0</v>
      </c>
      <c r="CT1739">
        <v>0</v>
      </c>
      <c r="CU1739">
        <v>0</v>
      </c>
      <c r="CV1739">
        <v>0.32300003999999999</v>
      </c>
      <c r="CW1739">
        <v>0.18200000999999999</v>
      </c>
      <c r="CX1739">
        <v>0.14099999999999999</v>
      </c>
      <c r="CY1739">
        <v>0.1109</v>
      </c>
      <c r="CZ1739">
        <v>0</v>
      </c>
      <c r="DA1739">
        <v>0</v>
      </c>
      <c r="DB1739">
        <v>0.13229999000000001</v>
      </c>
      <c r="DC1739">
        <v>1.77E-2</v>
      </c>
      <c r="DD1739">
        <v>0.32589998999999997</v>
      </c>
      <c r="DE1739">
        <v>9.0200006999999999E-2</v>
      </c>
      <c r="DF1739">
        <v>2015</v>
      </c>
      <c r="DG1739">
        <v>0.15180001000000001</v>
      </c>
      <c r="DH1739">
        <v>8.3999999000000006E-2</v>
      </c>
      <c r="DI1739">
        <v>6.7799999999999999E-2</v>
      </c>
      <c r="DJ1739">
        <v>0.13229999000000001</v>
      </c>
      <c r="DK1739">
        <v>0.21629999999999999</v>
      </c>
      <c r="DR1739">
        <v>0</v>
      </c>
      <c r="DS1739">
        <v>0</v>
      </c>
      <c r="DT1739">
        <v>0</v>
      </c>
      <c r="DU1739">
        <v>0</v>
      </c>
      <c r="DV1739">
        <v>14991</v>
      </c>
      <c r="DW1739">
        <v>604068</v>
      </c>
      <c r="DX1739">
        <v>39.700001</v>
      </c>
      <c r="DY1739">
        <v>8</v>
      </c>
      <c r="DZ1739">
        <v>41.430999999999997</v>
      </c>
      <c r="EA1739">
        <v>1463</v>
      </c>
      <c r="EC1739">
        <v>3810</v>
      </c>
      <c r="ED1739">
        <v>96465.577999999994</v>
      </c>
      <c r="EF1739">
        <v>25.319050000000001</v>
      </c>
      <c r="EG1739">
        <v>3810</v>
      </c>
      <c r="EH1739">
        <v>1418636</v>
      </c>
      <c r="EJ1739">
        <v>25.318999999999999</v>
      </c>
      <c r="ES1739">
        <v>0</v>
      </c>
      <c r="EV1739">
        <v>20264</v>
      </c>
      <c r="EW1739">
        <v>0</v>
      </c>
      <c r="EX1739">
        <v>1</v>
      </c>
      <c r="FB1739">
        <v>1011478</v>
      </c>
      <c r="FN1739">
        <v>-38.317999999999998</v>
      </c>
      <c r="FP1739">
        <v>50648.773000000001</v>
      </c>
      <c r="FQ1739">
        <v>65407.508000000002</v>
      </c>
      <c r="FS1739">
        <v>814.50098000000003</v>
      </c>
      <c r="FU1739">
        <v>203.68299999999999</v>
      </c>
      <c r="FW1739">
        <v>117074.47</v>
      </c>
      <c r="FX1739">
        <v>124825.29</v>
      </c>
      <c r="FZ1739">
        <v>1247.4549999999999</v>
      </c>
      <c r="GA1739">
        <v>10168.614</v>
      </c>
      <c r="GB1739">
        <v>11416.069</v>
      </c>
      <c r="GG1739">
        <v>15177.031999999999</v>
      </c>
      <c r="GL1739">
        <v>-13369.319</v>
      </c>
      <c r="GM1739">
        <v>45.804001</v>
      </c>
      <c r="GN1739">
        <v>172.655</v>
      </c>
      <c r="GO1739">
        <v>210.97300999999999</v>
      </c>
      <c r="GP1739">
        <v>184.57599999999999</v>
      </c>
      <c r="GQ1739">
        <v>255526.58</v>
      </c>
      <c r="GR1739">
        <v>-94813.343999999997</v>
      </c>
      <c r="GS1739">
        <v>-93179.452999999994</v>
      </c>
      <c r="GV1739">
        <v>-1633.8920000000001</v>
      </c>
      <c r="HA1739">
        <v>-31179.498</v>
      </c>
      <c r="HB1739">
        <v>-1266.6899000000001</v>
      </c>
      <c r="HD1739">
        <v>-840.62902999999994</v>
      </c>
      <c r="HE1739">
        <v>-128100.16</v>
      </c>
      <c r="HF1739">
        <v>-4825.3397999999997</v>
      </c>
      <c r="HG1739">
        <v>1409580</v>
      </c>
    </row>
    <row r="1740" spans="1:215" x14ac:dyDescent="0.25">
      <c r="A1740">
        <v>127</v>
      </c>
      <c r="B1740" t="s">
        <v>1333</v>
      </c>
      <c r="C1740">
        <v>2014</v>
      </c>
      <c r="F1740">
        <v>1968</v>
      </c>
      <c r="G1740">
        <v>0</v>
      </c>
      <c r="I1740">
        <v>0</v>
      </c>
      <c r="J1740" t="s">
        <v>649</v>
      </c>
      <c r="K1740" t="s">
        <v>650</v>
      </c>
      <c r="L1740" t="s">
        <v>650</v>
      </c>
      <c r="M1740">
        <v>3</v>
      </c>
      <c r="N1740" t="s">
        <v>651</v>
      </c>
      <c r="O1740">
        <v>1</v>
      </c>
      <c r="P1740" t="s">
        <v>616</v>
      </c>
      <c r="Q1740" t="s">
        <v>617</v>
      </c>
      <c r="R1740">
        <v>2</v>
      </c>
      <c r="S1740">
        <v>0</v>
      </c>
      <c r="T1740" s="60">
        <v>41820</v>
      </c>
      <c r="U1740" s="60">
        <v>41820</v>
      </c>
      <c r="V1740" s="60">
        <v>41820</v>
      </c>
      <c r="W1740" t="s">
        <v>201</v>
      </c>
      <c r="X1740" t="s">
        <v>1335</v>
      </c>
      <c r="Y1740" t="s">
        <v>627</v>
      </c>
      <c r="Z1740">
        <v>3.9999999000000001E-2</v>
      </c>
      <c r="AA1740">
        <v>7.8500002999999999E-2</v>
      </c>
      <c r="AB1740">
        <v>1</v>
      </c>
      <c r="AC1740">
        <v>0</v>
      </c>
      <c r="AD1740">
        <v>7</v>
      </c>
      <c r="AE1740">
        <v>1</v>
      </c>
      <c r="AF1740">
        <v>3</v>
      </c>
      <c r="AG1740">
        <v>22</v>
      </c>
      <c r="AI1740" t="s">
        <v>1338</v>
      </c>
      <c r="AO1740">
        <v>1497245</v>
      </c>
      <c r="AP1740">
        <v>1511211.5</v>
      </c>
      <c r="AQ1740">
        <v>-9172.3495999999996</v>
      </c>
      <c r="AR1740">
        <v>0</v>
      </c>
      <c r="AS1740">
        <v>0</v>
      </c>
      <c r="AT1740">
        <v>0</v>
      </c>
      <c r="AU1740">
        <v>1</v>
      </c>
      <c r="AV1740">
        <v>2</v>
      </c>
      <c r="AW1740">
        <v>60998.038999999997</v>
      </c>
      <c r="AX1740">
        <v>0</v>
      </c>
      <c r="AY1740">
        <v>0.14285714999999999</v>
      </c>
      <c r="AZ1740">
        <v>7</v>
      </c>
      <c r="BA1740">
        <v>0</v>
      </c>
      <c r="BB1740">
        <v>0</v>
      </c>
      <c r="BC1740">
        <v>4</v>
      </c>
      <c r="BD1740">
        <v>1</v>
      </c>
      <c r="BE1740">
        <v>1</v>
      </c>
      <c r="BF1740">
        <v>1.2</v>
      </c>
      <c r="BG1740">
        <v>0.80000000999999998</v>
      </c>
      <c r="BP1740" s="60">
        <v>41820</v>
      </c>
      <c r="BQ1740">
        <v>1511212</v>
      </c>
      <c r="BR1740">
        <v>2637545</v>
      </c>
      <c r="BS1740">
        <v>0.57300001</v>
      </c>
      <c r="BT1740">
        <v>1126333</v>
      </c>
      <c r="BV1740">
        <v>625264</v>
      </c>
      <c r="BY1740">
        <v>0</v>
      </c>
      <c r="BZ1740">
        <v>0</v>
      </c>
      <c r="CA1740">
        <v>0</v>
      </c>
      <c r="CC1740">
        <v>0.1328</v>
      </c>
      <c r="CE1740">
        <v>7.6499998999999999E-2</v>
      </c>
      <c r="CG1740">
        <v>0.10680000000000001</v>
      </c>
      <c r="CJ1740">
        <v>5.7700001000000001E-2</v>
      </c>
      <c r="CS1740">
        <v>0</v>
      </c>
      <c r="CT1740">
        <v>0</v>
      </c>
      <c r="CU1740">
        <v>0</v>
      </c>
      <c r="CV1740">
        <v>0.30459999999999998</v>
      </c>
      <c r="CW1740">
        <v>0.16489999999999999</v>
      </c>
      <c r="CX1740">
        <v>0.13969999999999999</v>
      </c>
      <c r="CY1740">
        <v>9.4499998000000002E-2</v>
      </c>
      <c r="CZ1740">
        <v>0</v>
      </c>
      <c r="DA1740">
        <v>0</v>
      </c>
      <c r="DB1740">
        <v>0.1075</v>
      </c>
      <c r="DC1740">
        <v>3.8900003000000002E-2</v>
      </c>
      <c r="DD1740">
        <v>0.36660004000000002</v>
      </c>
      <c r="DE1740">
        <v>8.7899997999999993E-2</v>
      </c>
      <c r="DF1740">
        <v>2016</v>
      </c>
      <c r="DG1740">
        <v>0.14949999999999999</v>
      </c>
      <c r="DH1740">
        <v>8.3999999000000006E-2</v>
      </c>
      <c r="DI1740">
        <v>6.5499999000000003E-2</v>
      </c>
      <c r="DJ1740">
        <v>0.17989999000000001</v>
      </c>
      <c r="DK1740">
        <v>0.26389997999999998</v>
      </c>
      <c r="DR1740">
        <v>0</v>
      </c>
      <c r="DS1740">
        <v>0</v>
      </c>
      <c r="DT1740">
        <v>0</v>
      </c>
      <c r="DU1740">
        <v>0</v>
      </c>
      <c r="DV1740">
        <v>14595</v>
      </c>
      <c r="DW1740">
        <v>625263.88</v>
      </c>
      <c r="DZ1740">
        <v>42.840964999999997</v>
      </c>
      <c r="EA1740">
        <v>1687</v>
      </c>
      <c r="EC1740">
        <v>4090</v>
      </c>
      <c r="ED1740">
        <v>107562.14</v>
      </c>
      <c r="EF1740">
        <v>26.298811000000001</v>
      </c>
      <c r="EG1740">
        <v>4090</v>
      </c>
      <c r="EV1740">
        <v>20372</v>
      </c>
      <c r="EW1740">
        <v>1</v>
      </c>
      <c r="EX1740">
        <v>1</v>
      </c>
      <c r="FB1740">
        <v>1269515</v>
      </c>
      <c r="FN1740">
        <v>-58.457999999999998</v>
      </c>
      <c r="FP1740">
        <v>42697.292999999998</v>
      </c>
      <c r="FQ1740">
        <v>62039.608999999997</v>
      </c>
      <c r="FS1740">
        <v>373.31</v>
      </c>
      <c r="FU1740">
        <v>206.68299999999999</v>
      </c>
      <c r="FW1740">
        <v>105316.9</v>
      </c>
      <c r="FX1740">
        <v>148193.59</v>
      </c>
      <c r="FZ1740">
        <v>1422.9690000000001</v>
      </c>
      <c r="GA1740">
        <v>8414.1142999999993</v>
      </c>
      <c r="GB1740">
        <v>9837.0830000000005</v>
      </c>
      <c r="GG1740">
        <v>11094.392</v>
      </c>
      <c r="GL1740">
        <v>-24023.418000000001</v>
      </c>
      <c r="GM1740">
        <v>133.32599999999999</v>
      </c>
      <c r="GN1740">
        <v>198.42599000000001</v>
      </c>
      <c r="GO1740">
        <v>256.88400000000001</v>
      </c>
      <c r="GP1740">
        <v>44.126998999999998</v>
      </c>
      <c r="GQ1740">
        <v>250794.44</v>
      </c>
      <c r="GR1740">
        <v>-91318.858999999997</v>
      </c>
      <c r="GS1740">
        <v>-90268.577999999994</v>
      </c>
      <c r="GV1740">
        <v>-1050.277</v>
      </c>
      <c r="HA1740">
        <v>-29131.822</v>
      </c>
      <c r="HB1740">
        <v>-1143.4820999999999</v>
      </c>
      <c r="HD1740">
        <v>-437.11401000000001</v>
      </c>
      <c r="HE1740">
        <v>-122031.27</v>
      </c>
      <c r="HG1740">
        <v>1179725.8999999999</v>
      </c>
    </row>
    <row r="1741" spans="1:215" x14ac:dyDescent="0.25">
      <c r="A1741">
        <v>128</v>
      </c>
      <c r="B1741" t="s">
        <v>1339</v>
      </c>
      <c r="C1741">
        <v>2001</v>
      </c>
      <c r="F1741">
        <v>1947</v>
      </c>
      <c r="G1741">
        <v>0</v>
      </c>
      <c r="I1741">
        <v>0</v>
      </c>
      <c r="J1741" t="s">
        <v>735</v>
      </c>
      <c r="K1741" t="s">
        <v>736</v>
      </c>
      <c r="L1741" t="s">
        <v>736</v>
      </c>
      <c r="M1741">
        <v>4</v>
      </c>
      <c r="N1741" t="s">
        <v>730</v>
      </c>
      <c r="O1741">
        <v>1</v>
      </c>
      <c r="P1741" t="s">
        <v>616</v>
      </c>
      <c r="Q1741" t="s">
        <v>626</v>
      </c>
      <c r="R1741">
        <v>2</v>
      </c>
      <c r="S1741">
        <v>1</v>
      </c>
      <c r="T1741" s="60">
        <v>37072</v>
      </c>
      <c r="U1741" s="60">
        <v>37073</v>
      </c>
      <c r="V1741" s="60">
        <v>37073</v>
      </c>
      <c r="BP1741" s="60">
        <v>37073</v>
      </c>
      <c r="BQ1741">
        <v>1353100</v>
      </c>
      <c r="BR1741">
        <v>1238100</v>
      </c>
      <c r="BS1741">
        <v>1.0928842999999999</v>
      </c>
      <c r="BT1741">
        <v>-115000</v>
      </c>
      <c r="BV1741">
        <v>311300</v>
      </c>
      <c r="BW1741">
        <v>15500</v>
      </c>
      <c r="BX1741">
        <v>1</v>
      </c>
      <c r="BY1741">
        <v>0</v>
      </c>
      <c r="BZ1741">
        <v>0</v>
      </c>
      <c r="CA1741">
        <v>0</v>
      </c>
      <c r="CC1741">
        <v>-3.6800000999999999E-2</v>
      </c>
      <c r="CE1741">
        <v>6.3799999999999996E-2</v>
      </c>
      <c r="CG1741">
        <v>0.1099</v>
      </c>
      <c r="CJ1741">
        <v>0.10580000000000001</v>
      </c>
      <c r="CS1741">
        <v>0</v>
      </c>
      <c r="CT1741">
        <v>0</v>
      </c>
      <c r="CU1741">
        <v>0</v>
      </c>
      <c r="CV1741">
        <v>0.50599998000000002</v>
      </c>
      <c r="CW1741">
        <v>0.38499999000000001</v>
      </c>
      <c r="CX1741">
        <v>0.12100001000000001</v>
      </c>
      <c r="CY1741">
        <v>0.34299998999999998</v>
      </c>
      <c r="CZ1741">
        <v>0</v>
      </c>
      <c r="DA1741">
        <v>0</v>
      </c>
      <c r="DB1741">
        <v>2.3E-2</v>
      </c>
      <c r="DC1741">
        <v>0</v>
      </c>
      <c r="DD1741">
        <v>0.127</v>
      </c>
      <c r="DE1741">
        <v>0</v>
      </c>
      <c r="DR1741">
        <v>0</v>
      </c>
      <c r="DS1741">
        <v>0</v>
      </c>
      <c r="DT1741">
        <v>0</v>
      </c>
      <c r="DU1741">
        <v>0</v>
      </c>
      <c r="DV1741">
        <v>8233</v>
      </c>
      <c r="DZ1741">
        <v>37.811248999999997</v>
      </c>
      <c r="EC1741">
        <v>4572</v>
      </c>
      <c r="EG1741">
        <v>4572</v>
      </c>
      <c r="ES1741">
        <v>0</v>
      </c>
      <c r="EV1741">
        <v>12805</v>
      </c>
      <c r="EW1741">
        <v>1</v>
      </c>
      <c r="EX1741">
        <v>0</v>
      </c>
      <c r="FW1741">
        <v>0</v>
      </c>
    </row>
    <row r="1742" spans="1:215" x14ac:dyDescent="0.25">
      <c r="A1742">
        <v>128</v>
      </c>
      <c r="B1742" t="s">
        <v>1339</v>
      </c>
      <c r="C1742">
        <v>2002</v>
      </c>
      <c r="F1742">
        <v>1947</v>
      </c>
      <c r="G1742">
        <v>0</v>
      </c>
      <c r="I1742">
        <v>0</v>
      </c>
      <c r="J1742" t="s">
        <v>735</v>
      </c>
      <c r="K1742" t="s">
        <v>736</v>
      </c>
      <c r="L1742" t="s">
        <v>736</v>
      </c>
      <c r="M1742">
        <v>4</v>
      </c>
      <c r="N1742" t="s">
        <v>730</v>
      </c>
      <c r="O1742">
        <v>1</v>
      </c>
      <c r="P1742" t="s">
        <v>616</v>
      </c>
      <c r="Q1742" t="s">
        <v>626</v>
      </c>
      <c r="R1742">
        <v>2</v>
      </c>
      <c r="S1742">
        <v>1</v>
      </c>
      <c r="T1742" s="60">
        <v>37437</v>
      </c>
      <c r="U1742" s="60">
        <v>37438</v>
      </c>
      <c r="V1742" s="60">
        <v>37438</v>
      </c>
      <c r="BP1742" s="60">
        <v>37438</v>
      </c>
      <c r="BQ1742">
        <v>1403400</v>
      </c>
      <c r="BR1742">
        <v>1319700</v>
      </c>
      <c r="BS1742">
        <v>1.0634235000000001</v>
      </c>
      <c r="BT1742">
        <v>-83700</v>
      </c>
      <c r="BV1742">
        <v>321800</v>
      </c>
      <c r="BW1742">
        <v>15300</v>
      </c>
      <c r="BX1742">
        <v>1</v>
      </c>
      <c r="BY1742">
        <v>0</v>
      </c>
      <c r="BZ1742">
        <v>0</v>
      </c>
      <c r="CA1742">
        <v>0</v>
      </c>
      <c r="CC1742">
        <v>-6.3900000999999998E-2</v>
      </c>
      <c r="CE1742">
        <v>6.6E-3</v>
      </c>
      <c r="CG1742">
        <v>5.7200000000000001E-2</v>
      </c>
      <c r="CJ1742">
        <v>9.0000003999999995E-2</v>
      </c>
      <c r="CS1742">
        <v>0</v>
      </c>
      <c r="CT1742">
        <v>0</v>
      </c>
      <c r="CU1742">
        <v>0</v>
      </c>
      <c r="CV1742">
        <v>0.47599997999999999</v>
      </c>
      <c r="CW1742">
        <v>0.35699998999999999</v>
      </c>
      <c r="CX1742">
        <v>0.11899999999999999</v>
      </c>
      <c r="CY1742">
        <v>0.35299998999999999</v>
      </c>
      <c r="CZ1742">
        <v>0</v>
      </c>
      <c r="DA1742">
        <v>0</v>
      </c>
      <c r="DB1742">
        <v>2.5000000000000001E-2</v>
      </c>
      <c r="DC1742">
        <v>2.4E-2</v>
      </c>
      <c r="DD1742">
        <v>0.122</v>
      </c>
      <c r="DE1742">
        <v>0</v>
      </c>
      <c r="DR1742">
        <v>0</v>
      </c>
      <c r="DS1742">
        <v>0</v>
      </c>
      <c r="DT1742">
        <v>0</v>
      </c>
      <c r="DU1742">
        <v>0</v>
      </c>
      <c r="DV1742">
        <v>8426</v>
      </c>
      <c r="DZ1742">
        <v>38.191310999999999</v>
      </c>
      <c r="EC1742">
        <v>4741</v>
      </c>
      <c r="EG1742">
        <v>4741</v>
      </c>
      <c r="ES1742">
        <v>0</v>
      </c>
      <c r="EV1742">
        <v>13167</v>
      </c>
      <c r="EW1742">
        <v>1</v>
      </c>
      <c r="EX1742">
        <v>0</v>
      </c>
      <c r="FW1742">
        <v>0</v>
      </c>
      <c r="HG1742">
        <v>1186544.8</v>
      </c>
    </row>
    <row r="1743" spans="1:215" x14ac:dyDescent="0.25">
      <c r="A1743">
        <v>128</v>
      </c>
      <c r="B1743" t="s">
        <v>1339</v>
      </c>
      <c r="C1743">
        <v>2003</v>
      </c>
      <c r="F1743">
        <v>1947</v>
      </c>
      <c r="G1743">
        <v>0</v>
      </c>
      <c r="I1743">
        <v>0</v>
      </c>
      <c r="J1743" t="s">
        <v>735</v>
      </c>
      <c r="K1743" t="s">
        <v>736</v>
      </c>
      <c r="L1743" t="s">
        <v>736</v>
      </c>
      <c r="M1743">
        <v>4</v>
      </c>
      <c r="N1743" t="s">
        <v>730</v>
      </c>
      <c r="O1743">
        <v>1</v>
      </c>
      <c r="P1743" t="s">
        <v>616</v>
      </c>
      <c r="Q1743" t="s">
        <v>626</v>
      </c>
      <c r="R1743">
        <v>2</v>
      </c>
      <c r="S1743">
        <v>1</v>
      </c>
      <c r="T1743" s="60">
        <v>37802</v>
      </c>
      <c r="U1743" s="60">
        <v>37803</v>
      </c>
      <c r="V1743" s="60">
        <v>37803</v>
      </c>
      <c r="BP1743" s="60">
        <v>37803</v>
      </c>
      <c r="BQ1743">
        <v>1417700</v>
      </c>
      <c r="BR1743">
        <v>1378200</v>
      </c>
      <c r="BS1743">
        <v>1.0286605</v>
      </c>
      <c r="BT1743">
        <v>-39500</v>
      </c>
      <c r="BV1743">
        <v>326400</v>
      </c>
      <c r="BW1743">
        <v>15900</v>
      </c>
      <c r="BX1743">
        <v>1</v>
      </c>
      <c r="BY1743">
        <v>0</v>
      </c>
      <c r="BZ1743">
        <v>0</v>
      </c>
      <c r="CA1743">
        <v>0</v>
      </c>
      <c r="CC1743">
        <v>2.4900001000000001E-2</v>
      </c>
      <c r="CE1743">
        <v>-2.5999998999999999E-2</v>
      </c>
      <c r="CG1743">
        <v>2.9300000999999999E-2</v>
      </c>
      <c r="CJ1743">
        <v>8.0600001000000004E-2</v>
      </c>
      <c r="CS1743">
        <v>0</v>
      </c>
      <c r="CT1743">
        <v>0</v>
      </c>
      <c r="CU1743">
        <v>0</v>
      </c>
      <c r="CV1743">
        <v>0.47199999999999998</v>
      </c>
      <c r="CW1743">
        <v>0.36099997</v>
      </c>
      <c r="CX1743">
        <v>0.111</v>
      </c>
      <c r="CY1743">
        <v>0.36500000999999999</v>
      </c>
      <c r="CZ1743">
        <v>0</v>
      </c>
      <c r="DA1743">
        <v>0</v>
      </c>
      <c r="DB1743">
        <v>2.3E-2</v>
      </c>
      <c r="DC1743">
        <v>3.9000000999999999E-2</v>
      </c>
      <c r="DD1743">
        <v>0.10100000000000001</v>
      </c>
      <c r="DE1743">
        <v>0</v>
      </c>
      <c r="DR1743">
        <v>0</v>
      </c>
      <c r="DS1743">
        <v>0</v>
      </c>
      <c r="DT1743">
        <v>0</v>
      </c>
      <c r="DU1743">
        <v>0</v>
      </c>
      <c r="DV1743">
        <v>8420</v>
      </c>
      <c r="DZ1743">
        <v>38.764847000000003</v>
      </c>
      <c r="EC1743">
        <v>4743</v>
      </c>
      <c r="EG1743">
        <v>4743</v>
      </c>
      <c r="ES1743">
        <v>0</v>
      </c>
      <c r="EV1743">
        <v>13163</v>
      </c>
      <c r="EW1743">
        <v>1</v>
      </c>
      <c r="EX1743">
        <v>0</v>
      </c>
      <c r="HG1743">
        <v>1175044.5</v>
      </c>
    </row>
    <row r="1744" spans="1:215" x14ac:dyDescent="0.25">
      <c r="A1744">
        <v>128</v>
      </c>
      <c r="B1744" t="s">
        <v>1339</v>
      </c>
      <c r="C1744">
        <v>2004</v>
      </c>
      <c r="F1744">
        <v>1947</v>
      </c>
      <c r="G1744">
        <v>0</v>
      </c>
      <c r="I1744">
        <v>0</v>
      </c>
      <c r="J1744" t="s">
        <v>735</v>
      </c>
      <c r="K1744" t="s">
        <v>736</v>
      </c>
      <c r="L1744" t="s">
        <v>736</v>
      </c>
      <c r="M1744">
        <v>4</v>
      </c>
      <c r="N1744" t="s">
        <v>730</v>
      </c>
      <c r="O1744">
        <v>1</v>
      </c>
      <c r="P1744" t="s">
        <v>616</v>
      </c>
      <c r="Q1744" t="s">
        <v>626</v>
      </c>
      <c r="R1744">
        <v>2</v>
      </c>
      <c r="S1744">
        <v>1</v>
      </c>
      <c r="T1744" s="60">
        <v>38168</v>
      </c>
      <c r="U1744" s="60">
        <v>38169</v>
      </c>
      <c r="V1744" s="60">
        <v>38169</v>
      </c>
      <c r="BP1744" s="60">
        <v>38169</v>
      </c>
      <c r="BQ1744">
        <v>1434300</v>
      </c>
      <c r="BR1744">
        <v>1393400</v>
      </c>
      <c r="BS1744">
        <v>1.0293527</v>
      </c>
      <c r="BT1744">
        <v>-40900</v>
      </c>
      <c r="BV1744">
        <v>332600</v>
      </c>
      <c r="BW1744">
        <v>16300</v>
      </c>
      <c r="BX1744">
        <v>1</v>
      </c>
      <c r="BY1744">
        <v>0</v>
      </c>
      <c r="BZ1744">
        <v>0</v>
      </c>
      <c r="CA1744">
        <v>0</v>
      </c>
      <c r="CC1744">
        <v>0.14280000000000001</v>
      </c>
      <c r="CE1744">
        <v>3.4000002000000001E-2</v>
      </c>
      <c r="CG1744">
        <v>3.7900001000000003E-2</v>
      </c>
      <c r="CJ1744">
        <v>9.1999999999999998E-2</v>
      </c>
      <c r="CS1744">
        <v>0</v>
      </c>
      <c r="CT1744">
        <v>0</v>
      </c>
      <c r="CU1744">
        <v>0</v>
      </c>
      <c r="CV1744">
        <v>0.58299999999999996</v>
      </c>
      <c r="CW1744">
        <v>0.38499999000000001</v>
      </c>
      <c r="CX1744">
        <v>0.19800000000000001</v>
      </c>
      <c r="CY1744">
        <v>0.29199999999999998</v>
      </c>
      <c r="CZ1744">
        <v>0</v>
      </c>
      <c r="DA1744">
        <v>0</v>
      </c>
      <c r="DB1744">
        <v>1.7999998999999999E-2</v>
      </c>
      <c r="DC1744">
        <v>1.7999998999999999E-2</v>
      </c>
      <c r="DD1744">
        <v>8.8999993999999999E-2</v>
      </c>
      <c r="DE1744">
        <v>0</v>
      </c>
      <c r="DR1744">
        <v>0</v>
      </c>
      <c r="DS1744">
        <v>0</v>
      </c>
      <c r="DT1744">
        <v>0</v>
      </c>
      <c r="DU1744">
        <v>0</v>
      </c>
      <c r="DV1744">
        <v>8403</v>
      </c>
      <c r="DZ1744">
        <v>39.581099999999999</v>
      </c>
      <c r="EC1744">
        <v>4876</v>
      </c>
      <c r="EG1744">
        <v>4876</v>
      </c>
      <c r="ES1744">
        <v>0</v>
      </c>
      <c r="EV1744">
        <v>13279</v>
      </c>
      <c r="EW1744">
        <v>1</v>
      </c>
      <c r="EX1744">
        <v>0</v>
      </c>
      <c r="HG1744">
        <v>1306142.3999999999</v>
      </c>
    </row>
    <row r="1745" spans="1:215" x14ac:dyDescent="0.25">
      <c r="A1745">
        <v>128</v>
      </c>
      <c r="B1745" t="s">
        <v>1339</v>
      </c>
      <c r="C1745">
        <v>2005</v>
      </c>
      <c r="F1745">
        <v>1947</v>
      </c>
      <c r="G1745">
        <v>0</v>
      </c>
      <c r="I1745">
        <v>0</v>
      </c>
      <c r="J1745" t="s">
        <v>735</v>
      </c>
      <c r="K1745" t="s">
        <v>736</v>
      </c>
      <c r="L1745" t="s">
        <v>736</v>
      </c>
      <c r="M1745">
        <v>4</v>
      </c>
      <c r="N1745" t="s">
        <v>730</v>
      </c>
      <c r="O1745">
        <v>1</v>
      </c>
      <c r="P1745" t="s">
        <v>616</v>
      </c>
      <c r="Q1745" t="s">
        <v>626</v>
      </c>
      <c r="R1745">
        <v>2</v>
      </c>
      <c r="S1745">
        <v>1</v>
      </c>
      <c r="T1745" s="60">
        <v>38533</v>
      </c>
      <c r="U1745" s="60">
        <v>38534</v>
      </c>
      <c r="V1745" s="60">
        <v>38534</v>
      </c>
      <c r="BP1745" s="60">
        <v>38534</v>
      </c>
      <c r="BQ1745">
        <v>1512500</v>
      </c>
      <c r="BR1745">
        <v>1465100</v>
      </c>
      <c r="BS1745">
        <v>1.0323528</v>
      </c>
      <c r="BT1745">
        <v>-47400</v>
      </c>
      <c r="BV1745">
        <v>352200</v>
      </c>
      <c r="BW1745">
        <v>21800</v>
      </c>
      <c r="BX1745">
        <v>1</v>
      </c>
      <c r="BY1745">
        <v>0</v>
      </c>
      <c r="BZ1745">
        <v>0</v>
      </c>
      <c r="CA1745">
        <v>0</v>
      </c>
      <c r="CC1745">
        <v>0.10100000000000001</v>
      </c>
      <c r="CE1745">
        <v>9.2600003E-2</v>
      </c>
      <c r="CG1745">
        <v>3.3000000000000002E-2</v>
      </c>
      <c r="CJ1745">
        <v>8.8999993999999999E-2</v>
      </c>
      <c r="CS1745">
        <v>0</v>
      </c>
      <c r="CT1745">
        <v>0</v>
      </c>
      <c r="CU1745">
        <v>0</v>
      </c>
      <c r="CV1745">
        <v>0.59900003999999996</v>
      </c>
      <c r="CW1745">
        <v>0.38799998000000002</v>
      </c>
      <c r="CX1745">
        <v>0.21100000999999999</v>
      </c>
      <c r="CY1745">
        <v>0.29599999999999999</v>
      </c>
      <c r="CZ1745">
        <v>0</v>
      </c>
      <c r="DA1745">
        <v>0</v>
      </c>
      <c r="DB1745">
        <v>1.8999999E-2</v>
      </c>
      <c r="DC1745">
        <v>1.7999998999999999E-2</v>
      </c>
      <c r="DD1745">
        <v>6.8000004000000003E-2</v>
      </c>
      <c r="DE1745">
        <v>0</v>
      </c>
      <c r="DR1745">
        <v>0</v>
      </c>
      <c r="DS1745">
        <v>0</v>
      </c>
      <c r="DT1745">
        <v>0</v>
      </c>
      <c r="DU1745">
        <v>0</v>
      </c>
      <c r="DV1745">
        <v>8490</v>
      </c>
      <c r="DZ1745">
        <v>41.484099999999998</v>
      </c>
      <c r="EC1745">
        <v>4928</v>
      </c>
      <c r="EG1745">
        <v>4928</v>
      </c>
      <c r="ES1745">
        <v>0</v>
      </c>
      <c r="EV1745">
        <v>13418</v>
      </c>
      <c r="EW1745">
        <v>1</v>
      </c>
      <c r="EX1745">
        <v>0</v>
      </c>
      <c r="HG1745">
        <v>1397879.3</v>
      </c>
    </row>
    <row r="1746" spans="1:215" x14ac:dyDescent="0.25">
      <c r="A1746">
        <v>128</v>
      </c>
      <c r="B1746" t="s">
        <v>1339</v>
      </c>
      <c r="C1746">
        <v>2006</v>
      </c>
      <c r="F1746">
        <v>1947</v>
      </c>
      <c r="G1746">
        <v>0</v>
      </c>
      <c r="I1746">
        <v>0</v>
      </c>
      <c r="J1746" t="s">
        <v>735</v>
      </c>
      <c r="K1746" t="s">
        <v>736</v>
      </c>
      <c r="L1746" t="s">
        <v>736</v>
      </c>
      <c r="M1746">
        <v>4</v>
      </c>
      <c r="N1746" t="s">
        <v>730</v>
      </c>
      <c r="O1746">
        <v>1</v>
      </c>
      <c r="P1746" t="s">
        <v>616</v>
      </c>
      <c r="Q1746" t="s">
        <v>626</v>
      </c>
      <c r="R1746">
        <v>2</v>
      </c>
      <c r="S1746">
        <v>1</v>
      </c>
      <c r="T1746" s="60">
        <v>38898</v>
      </c>
      <c r="U1746" s="60">
        <v>38899</v>
      </c>
      <c r="V1746" s="60">
        <v>38899</v>
      </c>
      <c r="BP1746" s="60">
        <v>38899</v>
      </c>
      <c r="BQ1746">
        <v>1587700</v>
      </c>
      <c r="BR1746">
        <v>1549500</v>
      </c>
      <c r="BS1746">
        <v>1.0246531000000001</v>
      </c>
      <c r="BT1746">
        <v>-38200</v>
      </c>
      <c r="BV1746">
        <v>366300</v>
      </c>
      <c r="BW1746">
        <v>28700</v>
      </c>
      <c r="BX1746">
        <v>1</v>
      </c>
      <c r="BY1746">
        <v>0</v>
      </c>
      <c r="BZ1746">
        <v>0</v>
      </c>
      <c r="CA1746">
        <v>0</v>
      </c>
      <c r="CC1746">
        <v>9.8700001999999995E-2</v>
      </c>
      <c r="CE1746">
        <v>0.12060000999999999</v>
      </c>
      <c r="CG1746">
        <v>6.1900001000000003E-2</v>
      </c>
      <c r="CJ1746">
        <v>8.5600003999999993E-2</v>
      </c>
      <c r="CS1746">
        <v>0</v>
      </c>
      <c r="CT1746">
        <v>0</v>
      </c>
      <c r="CU1746">
        <v>0</v>
      </c>
      <c r="CV1746">
        <v>0.62700003000000004</v>
      </c>
      <c r="CW1746">
        <v>0.39300001000000001</v>
      </c>
      <c r="CX1746">
        <v>0.23400000000000001</v>
      </c>
      <c r="CY1746">
        <v>0.28100002000000002</v>
      </c>
      <c r="CZ1746">
        <v>0</v>
      </c>
      <c r="DA1746">
        <v>0</v>
      </c>
      <c r="DB1746">
        <v>1.7999998999999999E-2</v>
      </c>
      <c r="DC1746">
        <v>1.2E-2</v>
      </c>
      <c r="DD1746">
        <v>5.9999998999999998E-2</v>
      </c>
      <c r="DE1746">
        <v>0</v>
      </c>
      <c r="DR1746">
        <v>0</v>
      </c>
      <c r="DS1746">
        <v>0</v>
      </c>
      <c r="DT1746">
        <v>0</v>
      </c>
      <c r="DU1746">
        <v>0</v>
      </c>
      <c r="DV1746">
        <v>8505</v>
      </c>
      <c r="DZ1746">
        <v>43.068783000000003</v>
      </c>
      <c r="EC1746">
        <v>5112</v>
      </c>
      <c r="EF1746">
        <v>14.234601</v>
      </c>
      <c r="EG1746">
        <v>5112</v>
      </c>
      <c r="ES1746">
        <v>0</v>
      </c>
      <c r="EV1746">
        <v>13617</v>
      </c>
      <c r="EW1746">
        <v>1</v>
      </c>
      <c r="EX1746">
        <v>1</v>
      </c>
      <c r="FB1746">
        <v>795621.69</v>
      </c>
      <c r="FP1746">
        <v>12927.634</v>
      </c>
      <c r="FQ1746">
        <v>28716.724999999999</v>
      </c>
      <c r="FW1746">
        <v>41644.358999999997</v>
      </c>
      <c r="FX1746">
        <v>87952.835999999996</v>
      </c>
      <c r="GB1746">
        <v>53189.913999999997</v>
      </c>
      <c r="GQ1746">
        <v>182787.11</v>
      </c>
      <c r="GR1746">
        <v>-72767.281000000003</v>
      </c>
      <c r="GS1746">
        <v>-72767.281000000003</v>
      </c>
      <c r="HA1746">
        <v>-1227.5640000000001</v>
      </c>
      <c r="HE1746">
        <v>-73994.843999999997</v>
      </c>
      <c r="HG1746">
        <v>1509066.6</v>
      </c>
    </row>
    <row r="1747" spans="1:215" x14ac:dyDescent="0.25">
      <c r="A1747">
        <v>128</v>
      </c>
      <c r="B1747" t="s">
        <v>1339</v>
      </c>
      <c r="C1747">
        <v>2007</v>
      </c>
      <c r="F1747">
        <v>1947</v>
      </c>
      <c r="G1747">
        <v>0</v>
      </c>
      <c r="I1747">
        <v>0</v>
      </c>
      <c r="J1747" t="s">
        <v>735</v>
      </c>
      <c r="K1747" t="s">
        <v>736</v>
      </c>
      <c r="L1747" t="s">
        <v>736</v>
      </c>
      <c r="M1747">
        <v>4</v>
      </c>
      <c r="N1747" t="s">
        <v>730</v>
      </c>
      <c r="O1747">
        <v>1</v>
      </c>
      <c r="P1747" t="s">
        <v>616</v>
      </c>
      <c r="Q1747" t="s">
        <v>626</v>
      </c>
      <c r="R1747">
        <v>2</v>
      </c>
      <c r="S1747">
        <v>1</v>
      </c>
      <c r="T1747" s="60">
        <v>39263</v>
      </c>
      <c r="U1747" s="60">
        <v>39264</v>
      </c>
      <c r="V1747" s="60">
        <v>39264</v>
      </c>
      <c r="BP1747" s="60">
        <v>39264</v>
      </c>
      <c r="BQ1747">
        <v>1700700</v>
      </c>
      <c r="BR1747">
        <v>1640000</v>
      </c>
      <c r="BS1747">
        <v>1.0370121999999999</v>
      </c>
      <c r="BT1747">
        <v>-60700</v>
      </c>
      <c r="BV1747">
        <v>387700</v>
      </c>
      <c r="BW1747">
        <v>39400</v>
      </c>
      <c r="BX1747">
        <v>1</v>
      </c>
      <c r="BY1747">
        <v>0</v>
      </c>
      <c r="BZ1747">
        <v>0</v>
      </c>
      <c r="CA1747">
        <v>0</v>
      </c>
      <c r="CC1747">
        <v>0.1696</v>
      </c>
      <c r="CE1747">
        <v>0.12729999</v>
      </c>
      <c r="CG1747">
        <v>0.11070000000000001</v>
      </c>
      <c r="CJ1747">
        <v>8.3599999999999994E-2</v>
      </c>
      <c r="CS1747">
        <v>0</v>
      </c>
      <c r="CT1747">
        <v>0</v>
      </c>
      <c r="CU1747">
        <v>0</v>
      </c>
      <c r="CV1747">
        <v>0.61099999999999999</v>
      </c>
      <c r="CW1747">
        <v>0.37900001</v>
      </c>
      <c r="CX1747">
        <v>0.23200001000000001</v>
      </c>
      <c r="CY1747">
        <v>0.30299999999999999</v>
      </c>
      <c r="CZ1747">
        <v>0</v>
      </c>
      <c r="DA1747">
        <v>0</v>
      </c>
      <c r="DB1747">
        <v>2.5999998999999999E-2</v>
      </c>
      <c r="DC1747">
        <v>0</v>
      </c>
      <c r="DD1747">
        <v>5.9999998999999998E-2</v>
      </c>
      <c r="DE1747">
        <v>0</v>
      </c>
      <c r="DF1747">
        <v>2008</v>
      </c>
      <c r="DG1747">
        <v>0.14300001000000001</v>
      </c>
      <c r="DH1747">
        <v>3.5999997999999998E-2</v>
      </c>
      <c r="DI1747">
        <v>0.107</v>
      </c>
      <c r="DJ1747">
        <v>0.1015452</v>
      </c>
      <c r="DK1747">
        <v>0.13541132</v>
      </c>
      <c r="DL1747">
        <v>39512.976999999999</v>
      </c>
      <c r="DM1747">
        <v>13130.687</v>
      </c>
      <c r="DN1747">
        <v>29900</v>
      </c>
      <c r="DO1747">
        <v>39371.440999999999</v>
      </c>
      <c r="DP1747">
        <v>52502.129000000001</v>
      </c>
      <c r="DQ1747">
        <v>387723.31</v>
      </c>
      <c r="DR1747">
        <v>0</v>
      </c>
      <c r="DS1747">
        <v>0</v>
      </c>
      <c r="DT1747">
        <v>0</v>
      </c>
      <c r="DU1747">
        <v>1</v>
      </c>
      <c r="DV1747">
        <v>8695</v>
      </c>
      <c r="DW1747">
        <v>387723.31</v>
      </c>
      <c r="DX1747">
        <v>47.400002000000001</v>
      </c>
      <c r="DY1747">
        <v>10.9</v>
      </c>
      <c r="DZ1747">
        <v>44.591999000000001</v>
      </c>
      <c r="EA1747">
        <v>495</v>
      </c>
      <c r="EB1747">
        <v>528</v>
      </c>
      <c r="EC1747">
        <v>5263</v>
      </c>
      <c r="ED1747">
        <v>78135.468999999997</v>
      </c>
      <c r="EE1747">
        <v>70.099997999999999</v>
      </c>
      <c r="EF1747">
        <v>14.846</v>
      </c>
      <c r="EG1747">
        <v>4285</v>
      </c>
      <c r="EH1747">
        <v>63493.25</v>
      </c>
      <c r="EN1747">
        <v>420</v>
      </c>
      <c r="EO1747">
        <v>9841.7139000000006</v>
      </c>
      <c r="EP1747">
        <v>558</v>
      </c>
      <c r="ES1747">
        <v>0</v>
      </c>
      <c r="EV1747">
        <v>14981</v>
      </c>
      <c r="EW1747">
        <v>0</v>
      </c>
      <c r="EX1747">
        <v>0</v>
      </c>
      <c r="FB1747">
        <v>857576.69</v>
      </c>
      <c r="FI1747">
        <v>1729338.4</v>
      </c>
      <c r="FP1747">
        <v>13130.687</v>
      </c>
      <c r="FQ1747">
        <v>39371.440999999999</v>
      </c>
      <c r="FW1747">
        <v>52502.129000000001</v>
      </c>
      <c r="FX1747">
        <v>186224.98</v>
      </c>
      <c r="GB1747">
        <v>61032.991999999998</v>
      </c>
      <c r="GQ1747">
        <v>299760.13</v>
      </c>
      <c r="GR1747">
        <v>-78891.710999999996</v>
      </c>
      <c r="GS1747">
        <v>-78891.710999999996</v>
      </c>
      <c r="HA1747">
        <v>-1516.9269999999999</v>
      </c>
      <c r="HE1747">
        <v>-80408.641000000003</v>
      </c>
      <c r="HG1747">
        <v>1729338.4</v>
      </c>
    </row>
    <row r="1748" spans="1:215" x14ac:dyDescent="0.25">
      <c r="A1748">
        <v>128</v>
      </c>
      <c r="B1748" t="s">
        <v>1339</v>
      </c>
      <c r="C1748">
        <v>2008</v>
      </c>
      <c r="F1748">
        <v>1947</v>
      </c>
      <c r="G1748">
        <v>0</v>
      </c>
      <c r="I1748">
        <v>0</v>
      </c>
      <c r="J1748" t="s">
        <v>735</v>
      </c>
      <c r="K1748" t="s">
        <v>736</v>
      </c>
      <c r="L1748" t="s">
        <v>736</v>
      </c>
      <c r="M1748">
        <v>4</v>
      </c>
      <c r="N1748" t="s">
        <v>730</v>
      </c>
      <c r="O1748">
        <v>1</v>
      </c>
      <c r="P1748" t="s">
        <v>616</v>
      </c>
      <c r="Q1748" t="s">
        <v>626</v>
      </c>
      <c r="R1748">
        <v>2</v>
      </c>
      <c r="S1748">
        <v>1</v>
      </c>
      <c r="T1748" s="60">
        <v>39629</v>
      </c>
      <c r="U1748" s="60">
        <v>39630</v>
      </c>
      <c r="V1748" s="60">
        <v>39630</v>
      </c>
      <c r="W1748" t="s">
        <v>201</v>
      </c>
      <c r="X1748" t="s">
        <v>1340</v>
      </c>
      <c r="Y1748" t="s">
        <v>635</v>
      </c>
      <c r="Z1748">
        <v>3.5000000000000003E-2</v>
      </c>
      <c r="AA1748">
        <v>8.2500003000000002E-2</v>
      </c>
      <c r="AB1748">
        <v>1</v>
      </c>
      <c r="AC1748">
        <v>0</v>
      </c>
      <c r="AD1748">
        <v>1</v>
      </c>
      <c r="AE1748">
        <v>0</v>
      </c>
      <c r="AF1748">
        <v>1</v>
      </c>
      <c r="AG1748">
        <v>30</v>
      </c>
      <c r="BP1748" s="60">
        <v>39630</v>
      </c>
      <c r="BQ1748">
        <v>1779098</v>
      </c>
      <c r="BR1748">
        <v>1721841</v>
      </c>
      <c r="BS1748">
        <v>1.0329999999999999</v>
      </c>
      <c r="BT1748">
        <v>-57257</v>
      </c>
      <c r="BV1748">
        <v>411900</v>
      </c>
      <c r="BW1748">
        <v>38800</v>
      </c>
      <c r="BX1748">
        <v>1</v>
      </c>
      <c r="BY1748">
        <v>0</v>
      </c>
      <c r="BZ1748">
        <v>0</v>
      </c>
      <c r="CA1748">
        <v>0</v>
      </c>
      <c r="CC1748">
        <v>-4.1100003000000003E-2</v>
      </c>
      <c r="CE1748">
        <v>7.2099998999999998E-2</v>
      </c>
      <c r="CG1748">
        <v>9.1700003000000002E-2</v>
      </c>
      <c r="CJ1748">
        <v>5.9699996999999998E-2</v>
      </c>
      <c r="CS1748">
        <v>0</v>
      </c>
      <c r="CT1748">
        <v>0</v>
      </c>
      <c r="CU1748">
        <v>0</v>
      </c>
      <c r="CV1748">
        <v>0.46300003000000001</v>
      </c>
      <c r="CW1748">
        <v>0.252</v>
      </c>
      <c r="CX1748">
        <v>0.21100000999999999</v>
      </c>
      <c r="CY1748">
        <v>0.42500000999999998</v>
      </c>
      <c r="CZ1748">
        <v>0</v>
      </c>
      <c r="DA1748">
        <v>0</v>
      </c>
      <c r="DB1748">
        <v>4.0999997000000003E-2</v>
      </c>
      <c r="DC1748">
        <v>0</v>
      </c>
      <c r="DD1748">
        <v>7.1000002000000006E-2</v>
      </c>
      <c r="DE1748">
        <v>0</v>
      </c>
      <c r="DF1748">
        <v>2009</v>
      </c>
      <c r="DG1748">
        <v>0.14499999999999999</v>
      </c>
      <c r="DH1748">
        <v>4.5000001999999997E-2</v>
      </c>
      <c r="DI1748">
        <v>0.1</v>
      </c>
      <c r="DJ1748">
        <v>9.4271629999999995E-2</v>
      </c>
      <c r="DK1748">
        <v>0.13704509000000001</v>
      </c>
      <c r="DL1748">
        <v>45545.656000000003</v>
      </c>
      <c r="DM1748">
        <v>17619.866999999998</v>
      </c>
      <c r="DN1748">
        <v>31800</v>
      </c>
      <c r="DO1748">
        <v>38833.737999999998</v>
      </c>
      <c r="DP1748">
        <v>56453.605000000003</v>
      </c>
      <c r="DQ1748">
        <v>411934.53</v>
      </c>
      <c r="DR1748">
        <v>0</v>
      </c>
      <c r="DS1748">
        <v>0</v>
      </c>
      <c r="DT1748">
        <v>0</v>
      </c>
      <c r="DU1748">
        <v>1</v>
      </c>
      <c r="DV1748">
        <v>8805</v>
      </c>
      <c r="DW1748">
        <v>411934.53</v>
      </c>
      <c r="DX1748">
        <v>47.400002000000001</v>
      </c>
      <c r="DY1748">
        <v>11</v>
      </c>
      <c r="DZ1748">
        <v>46.783999999999999</v>
      </c>
      <c r="EA1748">
        <v>668</v>
      </c>
      <c r="EB1748">
        <v>541</v>
      </c>
      <c r="EC1748">
        <v>5455</v>
      </c>
      <c r="ED1748">
        <v>83804.266000000003</v>
      </c>
      <c r="EE1748">
        <v>70</v>
      </c>
      <c r="EF1748">
        <v>15.363</v>
      </c>
      <c r="EG1748">
        <v>4441</v>
      </c>
      <c r="EH1748">
        <v>68053.562999999995</v>
      </c>
      <c r="EN1748">
        <v>433</v>
      </c>
      <c r="EO1748">
        <v>10518.624</v>
      </c>
      <c r="EP1748">
        <v>581</v>
      </c>
      <c r="ES1748">
        <v>0</v>
      </c>
      <c r="EV1748">
        <v>15469</v>
      </c>
      <c r="EW1748">
        <v>0</v>
      </c>
      <c r="EX1748">
        <v>0</v>
      </c>
      <c r="FB1748">
        <v>885135.44</v>
      </c>
      <c r="FI1748">
        <v>1632013.9</v>
      </c>
      <c r="FP1748">
        <v>17619.866999999998</v>
      </c>
      <c r="FQ1748">
        <v>38833.737999999998</v>
      </c>
      <c r="FW1748">
        <v>56453.605000000003</v>
      </c>
      <c r="FX1748">
        <v>-134927.16</v>
      </c>
      <c r="GB1748">
        <v>66137.398000000001</v>
      </c>
      <c r="GQ1748">
        <v>-12336.153</v>
      </c>
      <c r="GR1748">
        <v>-83497.547000000006</v>
      </c>
      <c r="GS1748">
        <v>-83497.547000000006</v>
      </c>
      <c r="HA1748">
        <v>-1129.2660000000001</v>
      </c>
      <c r="HE1748">
        <v>-84626.812999999995</v>
      </c>
      <c r="HG1748">
        <v>1632013.9</v>
      </c>
    </row>
    <row r="1749" spans="1:215" x14ac:dyDescent="0.25">
      <c r="A1749">
        <v>128</v>
      </c>
      <c r="B1749" t="s">
        <v>1339</v>
      </c>
      <c r="C1749">
        <v>2009</v>
      </c>
      <c r="F1749">
        <v>1947</v>
      </c>
      <c r="G1749">
        <v>0</v>
      </c>
      <c r="I1749">
        <v>0</v>
      </c>
      <c r="J1749" t="s">
        <v>735</v>
      </c>
      <c r="K1749" t="s">
        <v>736</v>
      </c>
      <c r="L1749" t="s">
        <v>736</v>
      </c>
      <c r="M1749">
        <v>4</v>
      </c>
      <c r="N1749" t="s">
        <v>730</v>
      </c>
      <c r="O1749">
        <v>1</v>
      </c>
      <c r="P1749" t="s">
        <v>616</v>
      </c>
      <c r="Q1749" t="s">
        <v>626</v>
      </c>
      <c r="R1749">
        <v>2</v>
      </c>
      <c r="S1749">
        <v>1</v>
      </c>
      <c r="T1749" s="60">
        <v>39994</v>
      </c>
      <c r="U1749" s="60">
        <v>39995</v>
      </c>
      <c r="V1749" s="60">
        <v>39995</v>
      </c>
      <c r="BP1749" s="60">
        <v>39995</v>
      </c>
      <c r="BQ1749">
        <v>1618566</v>
      </c>
      <c r="BR1749">
        <v>1820858</v>
      </c>
      <c r="BS1749">
        <v>0.88900000000000001</v>
      </c>
      <c r="BT1749">
        <v>202292</v>
      </c>
      <c r="BV1749">
        <v>427000</v>
      </c>
      <c r="BW1749">
        <v>35900</v>
      </c>
      <c r="BX1749">
        <v>1</v>
      </c>
      <c r="BY1749">
        <v>0</v>
      </c>
      <c r="BZ1749">
        <v>0</v>
      </c>
      <c r="CA1749">
        <v>0</v>
      </c>
      <c r="CC1749">
        <v>-0.14899999</v>
      </c>
      <c r="CE1749">
        <v>-1.54E-2</v>
      </c>
      <c r="CG1749">
        <v>2.9200001E-2</v>
      </c>
      <c r="CJ1749">
        <v>3.2699998000000001E-2</v>
      </c>
      <c r="CS1749">
        <v>0</v>
      </c>
      <c r="CT1749">
        <v>0</v>
      </c>
      <c r="CU1749">
        <v>0</v>
      </c>
      <c r="CV1749">
        <v>0.435</v>
      </c>
      <c r="CW1749">
        <v>0.21299999999999999</v>
      </c>
      <c r="CX1749">
        <v>0.222</v>
      </c>
      <c r="CY1749">
        <v>0.44700000000000001</v>
      </c>
      <c r="CZ1749">
        <v>0</v>
      </c>
      <c r="DA1749">
        <v>0</v>
      </c>
      <c r="DB1749">
        <v>3.7999999E-2</v>
      </c>
      <c r="DC1749">
        <v>0</v>
      </c>
      <c r="DD1749">
        <v>7.9999998000000003E-2</v>
      </c>
      <c r="DE1749">
        <v>0</v>
      </c>
      <c r="DF1749">
        <v>2010</v>
      </c>
      <c r="DG1749">
        <v>0.123</v>
      </c>
      <c r="DH1749">
        <v>3.5999997999999998E-2</v>
      </c>
      <c r="DI1749">
        <v>8.6999996999999996E-2</v>
      </c>
      <c r="DJ1749">
        <v>8.6172848999999996E-2</v>
      </c>
      <c r="DK1749">
        <v>0.12164875999999999</v>
      </c>
      <c r="DL1749">
        <v>45156.546999999999</v>
      </c>
      <c r="DM1749">
        <v>14794.457</v>
      </c>
      <c r="DN1749">
        <v>34400</v>
      </c>
      <c r="DO1749">
        <v>35936.512000000002</v>
      </c>
      <c r="DP1749">
        <v>50730.968999999997</v>
      </c>
      <c r="DR1749">
        <v>0</v>
      </c>
      <c r="DS1749">
        <v>0</v>
      </c>
      <c r="DT1749">
        <v>0</v>
      </c>
      <c r="DU1749">
        <v>1</v>
      </c>
      <c r="DV1749">
        <v>8805</v>
      </c>
      <c r="DW1749">
        <v>417028.25</v>
      </c>
      <c r="DZ1749">
        <v>47.362662999999998</v>
      </c>
      <c r="EC1749">
        <v>5455</v>
      </c>
      <c r="ED1749">
        <v>88752.383000000002</v>
      </c>
      <c r="EF1749">
        <v>16.269915000000001</v>
      </c>
      <c r="ES1749">
        <v>0</v>
      </c>
      <c r="EV1749">
        <v>14260</v>
      </c>
      <c r="EW1749">
        <v>1</v>
      </c>
      <c r="EX1749">
        <v>1</v>
      </c>
      <c r="FI1749">
        <v>1348805.4</v>
      </c>
      <c r="FP1749">
        <v>14794.457</v>
      </c>
      <c r="FQ1749">
        <v>35936.512000000002</v>
      </c>
      <c r="FW1749">
        <v>50730.968999999997</v>
      </c>
      <c r="FX1749">
        <v>-292264.78000000003</v>
      </c>
      <c r="GB1749">
        <v>48501.938000000002</v>
      </c>
      <c r="GQ1749">
        <v>-193031.86</v>
      </c>
      <c r="GR1749">
        <v>-89272.358999999997</v>
      </c>
      <c r="GS1749">
        <v>-89272.358999999997</v>
      </c>
      <c r="HA1749">
        <v>-1258.356</v>
      </c>
      <c r="HE1749">
        <v>-90530.710999999996</v>
      </c>
      <c r="HG1749">
        <v>1348805.4</v>
      </c>
    </row>
    <row r="1750" spans="1:215" x14ac:dyDescent="0.25">
      <c r="A1750">
        <v>128</v>
      </c>
      <c r="B1750" t="s">
        <v>1339</v>
      </c>
      <c r="C1750">
        <v>2010</v>
      </c>
      <c r="F1750">
        <v>1947</v>
      </c>
      <c r="G1750">
        <v>0</v>
      </c>
      <c r="I1750">
        <v>0</v>
      </c>
      <c r="J1750" t="s">
        <v>735</v>
      </c>
      <c r="K1750" t="s">
        <v>736</v>
      </c>
      <c r="L1750" t="s">
        <v>736</v>
      </c>
      <c r="M1750">
        <v>4</v>
      </c>
      <c r="N1750" t="s">
        <v>730</v>
      </c>
      <c r="O1750">
        <v>1</v>
      </c>
      <c r="P1750" t="s">
        <v>616</v>
      </c>
      <c r="Q1750" t="s">
        <v>626</v>
      </c>
      <c r="R1750">
        <v>2</v>
      </c>
      <c r="S1750">
        <v>1</v>
      </c>
      <c r="T1750" s="60">
        <v>40359</v>
      </c>
      <c r="U1750" s="60">
        <v>40360</v>
      </c>
      <c r="V1750" s="60">
        <v>40360</v>
      </c>
      <c r="W1750" t="s">
        <v>201</v>
      </c>
      <c r="X1750" t="s">
        <v>1340</v>
      </c>
      <c r="Y1750" t="s">
        <v>635</v>
      </c>
      <c r="Z1750">
        <v>3.5000000000000003E-2</v>
      </c>
      <c r="AA1750">
        <v>8.2500003000000002E-2</v>
      </c>
      <c r="AB1750">
        <v>1</v>
      </c>
      <c r="AC1750">
        <v>0</v>
      </c>
      <c r="AD1750">
        <v>1</v>
      </c>
      <c r="AE1750">
        <v>0</v>
      </c>
      <c r="AF1750">
        <v>1</v>
      </c>
      <c r="AG1750">
        <v>30</v>
      </c>
      <c r="BP1750" s="60">
        <v>40360</v>
      </c>
      <c r="BQ1750">
        <v>1662583</v>
      </c>
      <c r="BR1750">
        <v>1880664</v>
      </c>
      <c r="BS1750">
        <v>0.88400000000000001</v>
      </c>
      <c r="BT1750">
        <v>218081</v>
      </c>
      <c r="BV1750">
        <v>422122</v>
      </c>
      <c r="BW1750">
        <v>38400</v>
      </c>
      <c r="BX1750">
        <v>1</v>
      </c>
      <c r="BY1750">
        <v>0</v>
      </c>
      <c r="BZ1750">
        <v>0</v>
      </c>
      <c r="CA1750">
        <v>0</v>
      </c>
      <c r="CC1750">
        <v>0.12570000000000001</v>
      </c>
      <c r="CE1750">
        <v>-2.7899999000000002E-2</v>
      </c>
      <c r="CG1750">
        <v>3.3700000000000001E-2</v>
      </c>
      <c r="CJ1750">
        <v>3.1899999999999998E-2</v>
      </c>
      <c r="CS1750">
        <v>0</v>
      </c>
      <c r="CT1750">
        <v>0</v>
      </c>
      <c r="CU1750">
        <v>0</v>
      </c>
      <c r="CV1750">
        <v>0.42700001999999998</v>
      </c>
      <c r="CW1750">
        <v>0.184</v>
      </c>
      <c r="CX1750">
        <v>0.24299999</v>
      </c>
      <c r="CY1750">
        <v>0.44799998000000002</v>
      </c>
      <c r="CZ1750">
        <v>0</v>
      </c>
      <c r="DA1750">
        <v>0</v>
      </c>
      <c r="DB1750">
        <v>3.5000000000000003E-2</v>
      </c>
      <c r="DC1750">
        <v>0</v>
      </c>
      <c r="DD1750">
        <v>9.0000003999999995E-2</v>
      </c>
      <c r="DE1750">
        <v>0</v>
      </c>
      <c r="DF1750">
        <v>2011</v>
      </c>
      <c r="DG1750">
        <v>0.124</v>
      </c>
      <c r="DH1750">
        <v>3.4000002000000001E-2</v>
      </c>
      <c r="DI1750">
        <v>9.0000003999999995E-2</v>
      </c>
      <c r="DJ1750">
        <v>9.1056801000000007E-2</v>
      </c>
      <c r="DK1750">
        <v>0.12578228</v>
      </c>
      <c r="DL1750">
        <v>47614.336000000003</v>
      </c>
      <c r="DM1750">
        <v>14658.387000000001</v>
      </c>
      <c r="DN1750">
        <v>35700</v>
      </c>
      <c r="DO1750">
        <v>38437.074000000001</v>
      </c>
      <c r="DP1750">
        <v>53095.461000000003</v>
      </c>
      <c r="DQ1750">
        <v>422121.94</v>
      </c>
      <c r="DR1750">
        <v>0</v>
      </c>
      <c r="DS1750">
        <v>0</v>
      </c>
      <c r="DT1750">
        <v>0</v>
      </c>
      <c r="DU1750">
        <v>1</v>
      </c>
      <c r="DV1750">
        <v>8579</v>
      </c>
      <c r="DW1750">
        <v>422121.94</v>
      </c>
      <c r="DX1750">
        <v>48.900002000000001</v>
      </c>
      <c r="DY1750">
        <v>12.1</v>
      </c>
      <c r="DZ1750">
        <v>49.203999000000003</v>
      </c>
      <c r="EA1750">
        <v>841</v>
      </c>
      <c r="EB1750">
        <v>720</v>
      </c>
      <c r="EC1750">
        <v>5705</v>
      </c>
      <c r="ED1750">
        <v>93700.5</v>
      </c>
      <c r="EE1750">
        <v>70.5</v>
      </c>
      <c r="EF1750">
        <v>16.423999999999999</v>
      </c>
      <c r="EG1750">
        <v>4632</v>
      </c>
      <c r="EH1750">
        <v>76058.531000000003</v>
      </c>
      <c r="EN1750">
        <v>449</v>
      </c>
      <c r="EO1750">
        <v>11449.668</v>
      </c>
      <c r="EP1750">
        <v>624</v>
      </c>
      <c r="ES1750">
        <v>0</v>
      </c>
      <c r="EV1750">
        <v>15845</v>
      </c>
      <c r="EW1750">
        <v>0</v>
      </c>
      <c r="EX1750">
        <v>0</v>
      </c>
      <c r="FB1750">
        <v>975553.5</v>
      </c>
      <c r="FI1750">
        <v>1479238.5</v>
      </c>
      <c r="FP1750">
        <v>14658.388000000001</v>
      </c>
      <c r="FQ1750">
        <v>38437.074000000001</v>
      </c>
      <c r="FW1750">
        <v>53095.461000000003</v>
      </c>
      <c r="FX1750">
        <v>128009.38</v>
      </c>
      <c r="GB1750">
        <v>40418.910000000003</v>
      </c>
      <c r="GQ1750">
        <v>221523.75</v>
      </c>
      <c r="GR1750">
        <v>-93932.68</v>
      </c>
      <c r="GS1750">
        <v>-93932.68</v>
      </c>
      <c r="HA1750">
        <v>-1111.079</v>
      </c>
      <c r="HE1750">
        <v>-95043.758000000002</v>
      </c>
      <c r="HG1750">
        <v>1479238.5</v>
      </c>
    </row>
    <row r="1751" spans="1:215" x14ac:dyDescent="0.25">
      <c r="A1751">
        <v>128</v>
      </c>
      <c r="B1751" t="s">
        <v>1339</v>
      </c>
      <c r="C1751">
        <v>2011</v>
      </c>
      <c r="F1751">
        <v>1947</v>
      </c>
      <c r="G1751">
        <v>0</v>
      </c>
      <c r="I1751">
        <v>0</v>
      </c>
      <c r="J1751" t="s">
        <v>735</v>
      </c>
      <c r="K1751" t="s">
        <v>736</v>
      </c>
      <c r="L1751" t="s">
        <v>736</v>
      </c>
      <c r="M1751">
        <v>4</v>
      </c>
      <c r="N1751" t="s">
        <v>730</v>
      </c>
      <c r="O1751">
        <v>1</v>
      </c>
      <c r="P1751" t="s">
        <v>616</v>
      </c>
      <c r="Q1751" t="s">
        <v>626</v>
      </c>
      <c r="R1751">
        <v>2</v>
      </c>
      <c r="S1751">
        <v>1</v>
      </c>
      <c r="T1751" s="60">
        <v>40724</v>
      </c>
      <c r="U1751" s="60">
        <v>40725</v>
      </c>
      <c r="V1751" s="60">
        <v>40725</v>
      </c>
      <c r="BP1751" s="60">
        <v>40725</v>
      </c>
      <c r="BQ1751">
        <v>1753331</v>
      </c>
      <c r="BR1751">
        <v>1985268</v>
      </c>
      <c r="BS1751">
        <v>0.88300002</v>
      </c>
      <c r="BT1751">
        <v>231937</v>
      </c>
      <c r="BV1751">
        <v>422000</v>
      </c>
      <c r="BW1751">
        <v>51100</v>
      </c>
      <c r="BX1751">
        <v>0.88999998999999996</v>
      </c>
      <c r="BY1751">
        <v>0</v>
      </c>
      <c r="BZ1751">
        <v>0</v>
      </c>
      <c r="CA1751">
        <v>0</v>
      </c>
      <c r="CC1751">
        <v>0.17870000999999999</v>
      </c>
      <c r="CE1751">
        <v>4.1300002000000002E-2</v>
      </c>
      <c r="CG1751">
        <v>4.8399999999999999E-2</v>
      </c>
      <c r="CJ1751">
        <v>5.2800002999999998E-2</v>
      </c>
      <c r="CS1751">
        <v>0</v>
      </c>
      <c r="CT1751">
        <v>0</v>
      </c>
      <c r="CU1751">
        <v>0</v>
      </c>
      <c r="CV1751">
        <v>0.49400001999999998</v>
      </c>
      <c r="CW1751">
        <v>0.22</v>
      </c>
      <c r="CX1751">
        <v>0.27399999000000003</v>
      </c>
      <c r="CY1751">
        <v>0.35099997999999999</v>
      </c>
      <c r="CZ1751">
        <v>0</v>
      </c>
      <c r="DA1751">
        <v>0</v>
      </c>
      <c r="DB1751">
        <v>4.6999998000000001E-2</v>
      </c>
      <c r="DC1751">
        <v>0</v>
      </c>
      <c r="DD1751">
        <v>0.108</v>
      </c>
      <c r="DE1751">
        <v>0</v>
      </c>
      <c r="DF1751">
        <v>2012</v>
      </c>
      <c r="DG1751">
        <v>0.154</v>
      </c>
      <c r="DH1751">
        <v>3.6999999999999998E-2</v>
      </c>
      <c r="DI1751">
        <v>0.11700000000000001</v>
      </c>
      <c r="DJ1751">
        <v>0.11609218</v>
      </c>
      <c r="DK1751">
        <v>0.15254657999999999</v>
      </c>
      <c r="DL1751">
        <v>52751.453000000001</v>
      </c>
      <c r="DM1751">
        <v>16054.147000000001</v>
      </c>
      <c r="DN1751">
        <v>36700</v>
      </c>
      <c r="DO1751">
        <v>51125.809000000001</v>
      </c>
      <c r="DP1751">
        <v>67179.952999999994</v>
      </c>
      <c r="DR1751">
        <v>0</v>
      </c>
      <c r="DS1751">
        <v>0</v>
      </c>
      <c r="DT1751">
        <v>0</v>
      </c>
      <c r="DU1751">
        <v>1</v>
      </c>
      <c r="DV1751">
        <v>8579</v>
      </c>
      <c r="DW1751">
        <v>440389.75</v>
      </c>
      <c r="DZ1751">
        <v>51.333458</v>
      </c>
      <c r="EC1751">
        <v>5705</v>
      </c>
      <c r="ED1751">
        <v>100083.67</v>
      </c>
      <c r="EF1751">
        <v>17.543150000000001</v>
      </c>
      <c r="ES1751">
        <v>0</v>
      </c>
      <c r="EV1751">
        <v>14284</v>
      </c>
      <c r="EW1751">
        <v>1</v>
      </c>
      <c r="EX1751">
        <v>1</v>
      </c>
      <c r="FI1751">
        <v>1704566.9</v>
      </c>
      <c r="FP1751">
        <v>16054.147000000001</v>
      </c>
      <c r="FQ1751">
        <v>51125.809000000001</v>
      </c>
      <c r="FW1751">
        <v>67179.952999999994</v>
      </c>
      <c r="FX1751">
        <v>204619.83</v>
      </c>
      <c r="GB1751">
        <v>56079.976999999999</v>
      </c>
      <c r="GQ1751">
        <v>327879.75</v>
      </c>
      <c r="GR1751">
        <v>-98924.116999999998</v>
      </c>
      <c r="GS1751">
        <v>-98924.116999999998</v>
      </c>
      <c r="HA1751">
        <v>-1124.2760000000001</v>
      </c>
      <c r="HE1751">
        <v>-100048.4</v>
      </c>
      <c r="HG1751">
        <v>1704566.9</v>
      </c>
    </row>
    <row r="1752" spans="1:215" x14ac:dyDescent="0.25">
      <c r="A1752">
        <v>128</v>
      </c>
      <c r="B1752" t="s">
        <v>1339</v>
      </c>
      <c r="C1752">
        <v>2012</v>
      </c>
      <c r="F1752">
        <v>1947</v>
      </c>
      <c r="G1752">
        <v>0</v>
      </c>
      <c r="I1752">
        <v>0</v>
      </c>
      <c r="J1752" t="s">
        <v>735</v>
      </c>
      <c r="K1752" t="s">
        <v>736</v>
      </c>
      <c r="L1752" t="s">
        <v>736</v>
      </c>
      <c r="M1752">
        <v>4</v>
      </c>
      <c r="N1752" t="s">
        <v>730</v>
      </c>
      <c r="O1752">
        <v>1</v>
      </c>
      <c r="P1752" t="s">
        <v>616</v>
      </c>
      <c r="Q1752" t="s">
        <v>626</v>
      </c>
      <c r="R1752">
        <v>2</v>
      </c>
      <c r="S1752">
        <v>1</v>
      </c>
      <c r="T1752" s="60">
        <v>41090</v>
      </c>
      <c r="U1752" s="60">
        <v>41091</v>
      </c>
      <c r="V1752" s="60">
        <v>41091</v>
      </c>
      <c r="W1752" t="s">
        <v>201</v>
      </c>
      <c r="X1752" t="s">
        <v>1340</v>
      </c>
      <c r="Y1752" t="s">
        <v>635</v>
      </c>
      <c r="Z1752">
        <v>3.2499999000000002E-2</v>
      </c>
      <c r="AA1752">
        <v>7.9999998000000003E-2</v>
      </c>
      <c r="AB1752">
        <v>1</v>
      </c>
      <c r="AC1752">
        <v>0</v>
      </c>
      <c r="AD1752">
        <v>1</v>
      </c>
      <c r="AE1752">
        <v>0</v>
      </c>
      <c r="AF1752">
        <v>1</v>
      </c>
      <c r="AG1752">
        <v>30</v>
      </c>
      <c r="BP1752" s="60">
        <v>41091</v>
      </c>
      <c r="BQ1752">
        <v>1828762</v>
      </c>
      <c r="BR1752">
        <v>2150812</v>
      </c>
      <c r="BS1752">
        <v>0.85000001999999997</v>
      </c>
      <c r="BT1752">
        <v>322050</v>
      </c>
      <c r="BV1752">
        <v>458658</v>
      </c>
      <c r="BW1752">
        <v>59300</v>
      </c>
      <c r="BX1752">
        <v>1</v>
      </c>
      <c r="BY1752">
        <v>0</v>
      </c>
      <c r="BZ1752">
        <v>0</v>
      </c>
      <c r="CA1752">
        <v>0</v>
      </c>
      <c r="CC1752">
        <v>4.7000000000000002E-3</v>
      </c>
      <c r="CE1752">
        <v>0.10059999999999999</v>
      </c>
      <c r="CG1752">
        <v>1.7000001000000001E-2</v>
      </c>
      <c r="CJ1752">
        <v>6.0300003999999997E-2</v>
      </c>
      <c r="CS1752">
        <v>0</v>
      </c>
      <c r="CT1752">
        <v>0</v>
      </c>
      <c r="CU1752">
        <v>0</v>
      </c>
      <c r="CV1752">
        <v>0.44599998000000002</v>
      </c>
      <c r="CW1752">
        <v>0.20699999999999999</v>
      </c>
      <c r="CX1752">
        <v>0.23899999</v>
      </c>
      <c r="CY1752">
        <v>0.36799999999999999</v>
      </c>
      <c r="CZ1752">
        <v>0</v>
      </c>
      <c r="DA1752">
        <v>0</v>
      </c>
      <c r="DB1752">
        <v>5.6999995999999997E-2</v>
      </c>
      <c r="DC1752">
        <v>0</v>
      </c>
      <c r="DD1752">
        <v>0.12899999000000001</v>
      </c>
      <c r="DE1752">
        <v>0</v>
      </c>
      <c r="DF1752">
        <v>2013</v>
      </c>
      <c r="DG1752">
        <v>0.17</v>
      </c>
      <c r="DH1752">
        <v>3.5000000000000003E-2</v>
      </c>
      <c r="DI1752">
        <v>0.13500001</v>
      </c>
      <c r="DJ1752">
        <v>0.12930511</v>
      </c>
      <c r="DK1752">
        <v>0.16278698</v>
      </c>
      <c r="DL1752">
        <v>52180.273000000001</v>
      </c>
      <c r="DM1752">
        <v>15356.707</v>
      </c>
      <c r="DN1752">
        <v>38900</v>
      </c>
      <c r="DO1752">
        <v>59306.77</v>
      </c>
      <c r="DP1752">
        <v>74663.476999999999</v>
      </c>
      <c r="DQ1752">
        <v>458657.56</v>
      </c>
      <c r="DR1752">
        <v>0</v>
      </c>
      <c r="DS1752">
        <v>0</v>
      </c>
      <c r="DT1752">
        <v>0</v>
      </c>
      <c r="DU1752">
        <v>1</v>
      </c>
      <c r="DV1752">
        <v>8711</v>
      </c>
      <c r="DW1752">
        <v>458657.56</v>
      </c>
      <c r="DX1752">
        <v>48.799999</v>
      </c>
      <c r="DY1752">
        <v>12.1</v>
      </c>
      <c r="DZ1752">
        <v>52.652999999999999</v>
      </c>
      <c r="EA1752">
        <v>703</v>
      </c>
      <c r="EB1752">
        <v>206</v>
      </c>
      <c r="EC1752">
        <v>6095</v>
      </c>
      <c r="ED1752">
        <v>106466.84</v>
      </c>
      <c r="EE1752">
        <v>70.300003000000004</v>
      </c>
      <c r="EF1752">
        <v>17.468</v>
      </c>
      <c r="EG1752">
        <v>4999</v>
      </c>
      <c r="EH1752">
        <v>6466.8441999999995</v>
      </c>
      <c r="EN1752">
        <v>449</v>
      </c>
      <c r="EO1752">
        <v>12007.32</v>
      </c>
      <c r="EP1752">
        <v>647</v>
      </c>
      <c r="ES1752">
        <v>0</v>
      </c>
      <c r="EV1752">
        <v>15715</v>
      </c>
      <c r="EW1752">
        <v>0</v>
      </c>
      <c r="EX1752">
        <v>0</v>
      </c>
      <c r="EY1752">
        <v>681.298</v>
      </c>
      <c r="EZ1752">
        <v>1447442.8</v>
      </c>
      <c r="FA1752">
        <v>51856.184000000001</v>
      </c>
      <c r="FB1752">
        <v>1114392.8999999999</v>
      </c>
      <c r="FI1752">
        <v>1683441.5</v>
      </c>
      <c r="FP1752">
        <v>15356.707</v>
      </c>
      <c r="FQ1752">
        <v>59306.77</v>
      </c>
      <c r="FW1752">
        <v>74663.476999999999</v>
      </c>
      <c r="FX1752">
        <v>10460.084999999999</v>
      </c>
      <c r="GQ1752">
        <v>85123.562999999995</v>
      </c>
      <c r="GR1752">
        <v>-105330.95</v>
      </c>
      <c r="GS1752">
        <v>-105330.95</v>
      </c>
      <c r="HA1752">
        <v>-917.95001000000002</v>
      </c>
      <c r="HE1752">
        <v>-106248.9</v>
      </c>
      <c r="HG1752">
        <v>1683441.5</v>
      </c>
    </row>
    <row r="1753" spans="1:215" x14ac:dyDescent="0.25">
      <c r="A1753">
        <v>128</v>
      </c>
      <c r="B1753" t="s">
        <v>1339</v>
      </c>
      <c r="C1753">
        <v>2013</v>
      </c>
      <c r="F1753">
        <v>1947</v>
      </c>
      <c r="G1753">
        <v>0</v>
      </c>
      <c r="I1753">
        <v>0</v>
      </c>
      <c r="J1753" t="s">
        <v>735</v>
      </c>
      <c r="K1753" t="s">
        <v>736</v>
      </c>
      <c r="L1753" t="s">
        <v>736</v>
      </c>
      <c r="M1753">
        <v>4</v>
      </c>
      <c r="N1753" t="s">
        <v>730</v>
      </c>
      <c r="O1753">
        <v>1</v>
      </c>
      <c r="P1753" t="s">
        <v>616</v>
      </c>
      <c r="Q1753" t="s">
        <v>626</v>
      </c>
      <c r="R1753">
        <v>2</v>
      </c>
      <c r="S1753">
        <v>1</v>
      </c>
      <c r="T1753" s="60">
        <v>41455</v>
      </c>
      <c r="U1753" s="60">
        <v>41456</v>
      </c>
      <c r="V1753" s="60">
        <v>41456</v>
      </c>
      <c r="W1753" t="s">
        <v>201</v>
      </c>
      <c r="X1753" t="s">
        <v>1341</v>
      </c>
      <c r="Y1753" t="s">
        <v>639</v>
      </c>
      <c r="Z1753">
        <v>3.2499999000000002E-2</v>
      </c>
      <c r="AA1753">
        <v>7.9999998000000003E-2</v>
      </c>
      <c r="AB1753">
        <v>1</v>
      </c>
      <c r="AC1753">
        <v>0</v>
      </c>
      <c r="AD1753">
        <v>5</v>
      </c>
      <c r="AE1753">
        <v>0</v>
      </c>
      <c r="AF1753">
        <v>3</v>
      </c>
      <c r="AG1753">
        <v>26</v>
      </c>
      <c r="AO1753">
        <v>1941651.1</v>
      </c>
      <c r="AP1753">
        <v>1983863.1</v>
      </c>
      <c r="AQ1753">
        <v>1672.7560000000001</v>
      </c>
      <c r="AR1753">
        <v>0</v>
      </c>
      <c r="AS1753">
        <v>0</v>
      </c>
      <c r="AT1753">
        <v>0</v>
      </c>
      <c r="AU1753">
        <v>1</v>
      </c>
      <c r="AV1753">
        <v>4</v>
      </c>
      <c r="AW1753">
        <v>83697.773000000001</v>
      </c>
      <c r="AX1753">
        <v>0</v>
      </c>
      <c r="AY1753">
        <v>0.2</v>
      </c>
      <c r="AZ1753">
        <v>1</v>
      </c>
      <c r="BB1753">
        <v>0</v>
      </c>
      <c r="BC1753">
        <v>4</v>
      </c>
      <c r="BD1753">
        <v>2</v>
      </c>
      <c r="BE1753">
        <v>1</v>
      </c>
      <c r="BF1753">
        <v>1.2</v>
      </c>
      <c r="BG1753">
        <v>0.80000000999999998</v>
      </c>
      <c r="BP1753" s="60">
        <v>41456</v>
      </c>
      <c r="BQ1753">
        <v>1983863</v>
      </c>
      <c r="BR1753">
        <v>2267216</v>
      </c>
      <c r="BS1753">
        <v>0.875</v>
      </c>
      <c r="BT1753">
        <v>283353</v>
      </c>
      <c r="BV1753">
        <v>479000</v>
      </c>
      <c r="BW1753">
        <v>116328.98</v>
      </c>
      <c r="BY1753">
        <v>0</v>
      </c>
      <c r="BZ1753">
        <v>0</v>
      </c>
      <c r="CA1753">
        <v>0</v>
      </c>
      <c r="CC1753">
        <v>9.6000001000000001E-2</v>
      </c>
      <c r="CE1753">
        <v>9.0800002000000005E-2</v>
      </c>
      <c r="CG1753">
        <v>4.4499996999999999E-2</v>
      </c>
      <c r="CJ1753">
        <v>6.7799999999999999E-2</v>
      </c>
      <c r="CS1753">
        <v>0</v>
      </c>
      <c r="CT1753">
        <v>0</v>
      </c>
      <c r="CU1753">
        <v>0</v>
      </c>
      <c r="CV1753">
        <v>0.36900001999999998</v>
      </c>
      <c r="CW1753">
        <v>0.16600001</v>
      </c>
      <c r="CX1753">
        <v>0.20299998999999999</v>
      </c>
      <c r="CY1753">
        <v>0.37</v>
      </c>
      <c r="CZ1753">
        <v>0</v>
      </c>
      <c r="DA1753">
        <v>0</v>
      </c>
      <c r="DB1753">
        <v>7.2999998999999996E-2</v>
      </c>
      <c r="DC1753">
        <v>0</v>
      </c>
      <c r="DD1753">
        <v>0.18799999000000001</v>
      </c>
      <c r="DE1753">
        <v>0</v>
      </c>
      <c r="DR1753">
        <v>0</v>
      </c>
      <c r="DS1753">
        <v>0</v>
      </c>
      <c r="DT1753">
        <v>0</v>
      </c>
      <c r="DU1753">
        <v>0</v>
      </c>
      <c r="ES1753">
        <v>0</v>
      </c>
      <c r="EW1753">
        <v>0</v>
      </c>
      <c r="EX1753">
        <v>0</v>
      </c>
      <c r="FI1753">
        <v>1941651.1</v>
      </c>
      <c r="FP1753">
        <v>17682.23</v>
      </c>
      <c r="FQ1753">
        <v>116328.98</v>
      </c>
      <c r="FW1753">
        <v>134011.22</v>
      </c>
      <c r="FX1753">
        <v>230065.69</v>
      </c>
      <c r="GP1753">
        <v>8858.1309000000001</v>
      </c>
      <c r="GQ1753">
        <v>372935.03</v>
      </c>
      <c r="GR1753">
        <v>-113776.64</v>
      </c>
      <c r="GS1753">
        <v>-113776.64</v>
      </c>
      <c r="HA1753">
        <v>-948.74798999999996</v>
      </c>
      <c r="HE1753">
        <v>-114726.38</v>
      </c>
      <c r="HG1753">
        <v>1941651.1</v>
      </c>
    </row>
    <row r="1754" spans="1:215" x14ac:dyDescent="0.25">
      <c r="A1754">
        <v>128</v>
      </c>
      <c r="B1754" t="s">
        <v>1339</v>
      </c>
      <c r="C1754">
        <v>2014</v>
      </c>
      <c r="F1754">
        <v>1947</v>
      </c>
      <c r="G1754">
        <v>0</v>
      </c>
      <c r="I1754">
        <v>0</v>
      </c>
      <c r="J1754" t="s">
        <v>735</v>
      </c>
      <c r="K1754" t="s">
        <v>736</v>
      </c>
      <c r="L1754" t="s">
        <v>736</v>
      </c>
      <c r="M1754">
        <v>4</v>
      </c>
      <c r="N1754" t="s">
        <v>730</v>
      </c>
      <c r="O1754">
        <v>1</v>
      </c>
      <c r="P1754" t="s">
        <v>616</v>
      </c>
      <c r="Q1754" t="s">
        <v>626</v>
      </c>
      <c r="R1754">
        <v>2</v>
      </c>
      <c r="S1754">
        <v>1</v>
      </c>
      <c r="T1754" s="60">
        <v>41820</v>
      </c>
      <c r="U1754" s="60">
        <v>41821</v>
      </c>
      <c r="BY1754">
        <v>0</v>
      </c>
      <c r="BZ1754">
        <v>0</v>
      </c>
      <c r="CA1754">
        <v>0</v>
      </c>
      <c r="CS1754">
        <v>0</v>
      </c>
      <c r="CT1754">
        <v>0</v>
      </c>
      <c r="CU1754">
        <v>0</v>
      </c>
      <c r="CV1754">
        <v>0.37599999000000001</v>
      </c>
      <c r="CW1754">
        <v>0.16399999000000001</v>
      </c>
      <c r="CX1754">
        <v>0.21200000999999999</v>
      </c>
      <c r="CY1754">
        <v>0.377</v>
      </c>
      <c r="CZ1754">
        <v>0</v>
      </c>
      <c r="DA1754">
        <v>0</v>
      </c>
      <c r="DB1754">
        <v>6.8999998000000007E-2</v>
      </c>
      <c r="DC1754">
        <v>0</v>
      </c>
      <c r="DD1754">
        <v>0.17799999</v>
      </c>
      <c r="DE1754">
        <v>0</v>
      </c>
      <c r="DR1754">
        <v>0</v>
      </c>
      <c r="DS1754">
        <v>0</v>
      </c>
      <c r="DT1754">
        <v>0</v>
      </c>
      <c r="DU1754">
        <v>0</v>
      </c>
      <c r="EW1754">
        <v>0</v>
      </c>
      <c r="EX1754">
        <v>0</v>
      </c>
    </row>
    <row r="1755" spans="1:215" x14ac:dyDescent="0.25">
      <c r="A1755">
        <v>129</v>
      </c>
      <c r="B1755" t="s">
        <v>1342</v>
      </c>
      <c r="C1755">
        <v>2001</v>
      </c>
      <c r="F1755">
        <v>1992</v>
      </c>
      <c r="G1755">
        <v>0</v>
      </c>
      <c r="I1755">
        <v>0</v>
      </c>
      <c r="J1755" t="s">
        <v>872</v>
      </c>
      <c r="K1755" t="s">
        <v>873</v>
      </c>
      <c r="L1755" t="s">
        <v>873</v>
      </c>
      <c r="M1755">
        <v>3</v>
      </c>
      <c r="N1755" t="s">
        <v>651</v>
      </c>
      <c r="O1755">
        <v>1</v>
      </c>
      <c r="P1755" t="s">
        <v>616</v>
      </c>
      <c r="Q1755" t="s">
        <v>879</v>
      </c>
      <c r="R1755">
        <v>3</v>
      </c>
      <c r="S1755">
        <v>1</v>
      </c>
      <c r="T1755" s="60">
        <v>37072</v>
      </c>
      <c r="U1755" s="60">
        <v>37073</v>
      </c>
      <c r="V1755" s="60">
        <v>37073</v>
      </c>
      <c r="W1755" t="s">
        <v>759</v>
      </c>
      <c r="X1755" t="s">
        <v>1343</v>
      </c>
      <c r="Z1755">
        <v>3.5000000000000003E-2</v>
      </c>
      <c r="AA1755">
        <v>7.5000002999999996E-2</v>
      </c>
      <c r="AB1755">
        <v>4</v>
      </c>
      <c r="AC1755">
        <v>0</v>
      </c>
      <c r="AD1755">
        <v>4</v>
      </c>
      <c r="BP1755" s="60">
        <v>37073</v>
      </c>
      <c r="BW1755">
        <v>27345.914000000001</v>
      </c>
      <c r="BX1755">
        <v>1</v>
      </c>
      <c r="BY1755">
        <v>0</v>
      </c>
      <c r="BZ1755">
        <v>0</v>
      </c>
      <c r="CA1755">
        <v>0</v>
      </c>
      <c r="CS1755">
        <v>0</v>
      </c>
      <c r="CT1755">
        <v>0</v>
      </c>
      <c r="CU1755">
        <v>0</v>
      </c>
      <c r="CV1755">
        <v>0</v>
      </c>
      <c r="CW1755">
        <v>0</v>
      </c>
      <c r="CX1755">
        <v>0</v>
      </c>
      <c r="CY1755">
        <v>0</v>
      </c>
      <c r="CZ1755">
        <v>0</v>
      </c>
      <c r="DA1755">
        <v>0</v>
      </c>
      <c r="DB1755">
        <v>0</v>
      </c>
      <c r="DC1755">
        <v>0</v>
      </c>
      <c r="DD1755">
        <v>0</v>
      </c>
      <c r="DE1755">
        <v>0</v>
      </c>
      <c r="DR1755">
        <v>0</v>
      </c>
      <c r="DS1755">
        <v>0</v>
      </c>
      <c r="DT1755">
        <v>0</v>
      </c>
      <c r="DU1755">
        <v>0</v>
      </c>
      <c r="ES1755">
        <v>0</v>
      </c>
      <c r="EW1755">
        <v>0</v>
      </c>
      <c r="EX1755">
        <v>0</v>
      </c>
      <c r="FP1755">
        <v>15039.155000000001</v>
      </c>
      <c r="FQ1755">
        <v>27345.914000000001</v>
      </c>
      <c r="FR1755">
        <v>2942.7240999999999</v>
      </c>
      <c r="FW1755">
        <v>45327.792999999998</v>
      </c>
      <c r="FX1755">
        <v>-89491.366999999998</v>
      </c>
      <c r="FZ1755">
        <v>11897.879000000001</v>
      </c>
      <c r="GA1755">
        <v>8990.3729999999996</v>
      </c>
      <c r="GB1755">
        <v>20888.252</v>
      </c>
      <c r="GL1755">
        <v>-2511.9490000000001</v>
      </c>
      <c r="GM1755">
        <v>2871.26</v>
      </c>
      <c r="GN1755">
        <v>-2551.623</v>
      </c>
      <c r="GP1755">
        <v>9.6630000999999996</v>
      </c>
      <c r="GQ1755">
        <v>-25457.969000000001</v>
      </c>
      <c r="GR1755">
        <v>-59174.690999999999</v>
      </c>
      <c r="GS1755">
        <v>-59077.296999999999</v>
      </c>
      <c r="GT1755">
        <v>-97.394997000000004</v>
      </c>
      <c r="HA1755">
        <v>-996.54900999999995</v>
      </c>
      <c r="HB1755">
        <v>-1011.766</v>
      </c>
      <c r="HD1755">
        <v>-33.012000999999998</v>
      </c>
      <c r="HE1755">
        <v>-61216.016000000003</v>
      </c>
      <c r="HG1755">
        <v>1155055.8999999999</v>
      </c>
    </row>
    <row r="1756" spans="1:215" x14ac:dyDescent="0.25">
      <c r="A1756">
        <v>129</v>
      </c>
      <c r="B1756" t="s">
        <v>1342</v>
      </c>
      <c r="C1756">
        <v>2002</v>
      </c>
      <c r="F1756">
        <v>1992</v>
      </c>
      <c r="G1756">
        <v>0</v>
      </c>
      <c r="I1756">
        <v>0</v>
      </c>
      <c r="J1756" t="s">
        <v>872</v>
      </c>
      <c r="K1756" t="s">
        <v>873</v>
      </c>
      <c r="L1756" t="s">
        <v>873</v>
      </c>
      <c r="M1756">
        <v>3</v>
      </c>
      <c r="N1756" t="s">
        <v>651</v>
      </c>
      <c r="O1756">
        <v>1</v>
      </c>
      <c r="P1756" t="s">
        <v>616</v>
      </c>
      <c r="Q1756" t="s">
        <v>879</v>
      </c>
      <c r="R1756">
        <v>3</v>
      </c>
      <c r="S1756">
        <v>1</v>
      </c>
      <c r="T1756" s="60">
        <v>37437</v>
      </c>
      <c r="U1756" s="60">
        <v>37438</v>
      </c>
      <c r="V1756" s="60">
        <v>37438</v>
      </c>
      <c r="W1756" t="s">
        <v>759</v>
      </c>
      <c r="X1756" t="s">
        <v>1343</v>
      </c>
      <c r="Z1756">
        <v>3.5000000000000003E-2</v>
      </c>
      <c r="AA1756">
        <v>7.5000002999999996E-2</v>
      </c>
      <c r="AB1756">
        <v>4</v>
      </c>
      <c r="AC1756">
        <v>0</v>
      </c>
      <c r="AD1756">
        <v>4</v>
      </c>
      <c r="BP1756" s="60">
        <v>37438</v>
      </c>
      <c r="BQ1756">
        <v>1269716.3</v>
      </c>
      <c r="BR1756">
        <v>1354453.3</v>
      </c>
      <c r="BS1756">
        <v>0.93743825000000003</v>
      </c>
      <c r="BT1756">
        <v>84736.93</v>
      </c>
      <c r="BV1756">
        <v>173140.91</v>
      </c>
      <c r="BW1756">
        <v>28542.482</v>
      </c>
      <c r="BX1756">
        <v>1</v>
      </c>
      <c r="BY1756">
        <v>0</v>
      </c>
      <c r="BZ1756">
        <v>0</v>
      </c>
      <c r="CA1756">
        <v>0</v>
      </c>
      <c r="CC1756">
        <v>-2.6400001999999999E-2</v>
      </c>
      <c r="CP1756">
        <v>7.8000001999999999E-2</v>
      </c>
      <c r="CQ1756">
        <v>1992</v>
      </c>
      <c r="CS1756">
        <v>0</v>
      </c>
      <c r="CT1756">
        <v>0</v>
      </c>
      <c r="CU1756">
        <v>0</v>
      </c>
      <c r="CV1756">
        <v>0.52499998000000003</v>
      </c>
      <c r="CW1756">
        <v>0.308</v>
      </c>
      <c r="CX1756">
        <v>0.21700000999999999</v>
      </c>
      <c r="CY1756">
        <v>0.40000001000000002</v>
      </c>
      <c r="CZ1756">
        <v>0</v>
      </c>
      <c r="DA1756">
        <v>0</v>
      </c>
      <c r="DB1756">
        <v>5.0000001000000002E-2</v>
      </c>
      <c r="DC1756">
        <v>0</v>
      </c>
      <c r="DD1756">
        <v>2.5000000000000001E-2</v>
      </c>
      <c r="DE1756">
        <v>0</v>
      </c>
      <c r="DF1756">
        <v>2003</v>
      </c>
      <c r="DH1756">
        <v>9.0658798999999998E-2</v>
      </c>
      <c r="DJ1756">
        <v>0.20479998999999999</v>
      </c>
      <c r="DK1756">
        <v>0.29545879000000003</v>
      </c>
      <c r="DO1756">
        <v>35459.258000000002</v>
      </c>
      <c r="DQ1756">
        <v>173140.91</v>
      </c>
      <c r="DR1756">
        <v>0</v>
      </c>
      <c r="DS1756">
        <v>1</v>
      </c>
      <c r="DT1756">
        <v>0</v>
      </c>
      <c r="DU1756">
        <v>0</v>
      </c>
      <c r="DV1756">
        <v>3805</v>
      </c>
      <c r="DW1756">
        <v>173140.91</v>
      </c>
      <c r="DX1756">
        <v>39.799999</v>
      </c>
      <c r="DY1756">
        <v>13.2</v>
      </c>
      <c r="DZ1756">
        <v>47.160998999999997</v>
      </c>
      <c r="EA1756">
        <v>244</v>
      </c>
      <c r="EC1756">
        <v>3248</v>
      </c>
      <c r="ED1756">
        <v>68407.758000000002</v>
      </c>
      <c r="EE1756">
        <v>67</v>
      </c>
      <c r="EF1756">
        <v>21.062000000000001</v>
      </c>
      <c r="EG1756">
        <v>1394</v>
      </c>
      <c r="EN1756">
        <v>985</v>
      </c>
      <c r="EP1756">
        <v>869</v>
      </c>
      <c r="ES1756">
        <v>0</v>
      </c>
      <c r="EV1756">
        <v>7297</v>
      </c>
      <c r="EW1756">
        <v>0</v>
      </c>
      <c r="EX1756">
        <v>0</v>
      </c>
      <c r="FB1756">
        <v>808135.19</v>
      </c>
      <c r="FP1756">
        <v>15696.745999999999</v>
      </c>
      <c r="FQ1756">
        <v>28542.482</v>
      </c>
      <c r="FR1756">
        <v>2816.1889999999999</v>
      </c>
      <c r="FW1756">
        <v>47055.417999999998</v>
      </c>
      <c r="FX1756">
        <v>-42998.934000000001</v>
      </c>
      <c r="FZ1756">
        <v>7616.9481999999998</v>
      </c>
      <c r="GA1756">
        <v>6870.3779000000004</v>
      </c>
      <c r="GB1756">
        <v>14487.325999999999</v>
      </c>
      <c r="GL1756">
        <v>-3403.2069999999999</v>
      </c>
      <c r="GM1756">
        <v>1076.838</v>
      </c>
      <c r="GN1756">
        <v>-819.06403</v>
      </c>
      <c r="GP1756">
        <v>68.920997999999997</v>
      </c>
      <c r="GQ1756">
        <v>15467.299000000001</v>
      </c>
      <c r="GR1756">
        <v>-64342.391000000003</v>
      </c>
      <c r="GS1756">
        <v>-64240.707000000002</v>
      </c>
      <c r="GT1756">
        <v>-101.685</v>
      </c>
      <c r="HA1756">
        <v>-643.32097999999996</v>
      </c>
      <c r="HB1756">
        <v>-1010.698</v>
      </c>
      <c r="HD1756">
        <v>-24.337</v>
      </c>
      <c r="HE1756">
        <v>-66020.75</v>
      </c>
      <c r="HG1756">
        <v>1104502.3999999999</v>
      </c>
    </row>
    <row r="1757" spans="1:215" x14ac:dyDescent="0.25">
      <c r="A1757">
        <v>129</v>
      </c>
      <c r="B1757" t="s">
        <v>1342</v>
      </c>
      <c r="C1757">
        <v>2003</v>
      </c>
      <c r="F1757">
        <v>1992</v>
      </c>
      <c r="G1757">
        <v>0</v>
      </c>
      <c r="I1757">
        <v>0</v>
      </c>
      <c r="J1757" t="s">
        <v>872</v>
      </c>
      <c r="K1757" t="s">
        <v>873</v>
      </c>
      <c r="L1757" t="s">
        <v>873</v>
      </c>
      <c r="M1757">
        <v>3</v>
      </c>
      <c r="N1757" t="s">
        <v>651</v>
      </c>
      <c r="O1757">
        <v>1</v>
      </c>
      <c r="P1757" t="s">
        <v>616</v>
      </c>
      <c r="Q1757" t="s">
        <v>879</v>
      </c>
      <c r="R1757">
        <v>3</v>
      </c>
      <c r="S1757">
        <v>1</v>
      </c>
      <c r="T1757" s="60">
        <v>37802</v>
      </c>
      <c r="U1757" s="60">
        <v>37803</v>
      </c>
      <c r="V1757" s="60">
        <v>37803</v>
      </c>
      <c r="W1757" t="s">
        <v>759</v>
      </c>
      <c r="X1757" t="s">
        <v>1343</v>
      </c>
      <c r="Z1757">
        <v>2.5000000000000001E-2</v>
      </c>
      <c r="AA1757">
        <v>7.5000002999999996E-2</v>
      </c>
      <c r="AB1757">
        <v>4</v>
      </c>
      <c r="AC1757">
        <v>0</v>
      </c>
      <c r="AD1757">
        <v>4</v>
      </c>
      <c r="BP1757" s="60">
        <v>37803</v>
      </c>
      <c r="BQ1757">
        <v>1255190.6000000001</v>
      </c>
      <c r="BR1757">
        <v>1429109.6</v>
      </c>
      <c r="BS1757">
        <v>0.87830251000000004</v>
      </c>
      <c r="BT1757">
        <v>173919.05</v>
      </c>
      <c r="BV1757">
        <v>180390.25</v>
      </c>
      <c r="BW1757">
        <v>28857.741999999998</v>
      </c>
      <c r="BX1757">
        <v>1</v>
      </c>
      <c r="BY1757">
        <v>0</v>
      </c>
      <c r="BZ1757">
        <v>0</v>
      </c>
      <c r="CA1757">
        <v>0</v>
      </c>
      <c r="CC1757">
        <v>4.3999999999999997E-2</v>
      </c>
      <c r="CP1757">
        <v>7.5000002999999996E-2</v>
      </c>
      <c r="CQ1757">
        <v>1992</v>
      </c>
      <c r="CS1757">
        <v>0</v>
      </c>
      <c r="CT1757">
        <v>0</v>
      </c>
      <c r="CU1757">
        <v>0</v>
      </c>
      <c r="CV1757">
        <v>0.5</v>
      </c>
      <c r="CW1757">
        <v>0.30000000999999998</v>
      </c>
      <c r="CX1757">
        <v>0.2</v>
      </c>
      <c r="CY1757">
        <v>0.30000000999999998</v>
      </c>
      <c r="CZ1757">
        <v>0</v>
      </c>
      <c r="DA1757">
        <v>0</v>
      </c>
      <c r="DB1757">
        <v>0.1</v>
      </c>
      <c r="DC1757">
        <v>0</v>
      </c>
      <c r="DD1757">
        <v>0.1</v>
      </c>
      <c r="DE1757">
        <v>0</v>
      </c>
      <c r="DF1757">
        <v>2004</v>
      </c>
      <c r="DH1757">
        <v>8.7984189000000004E-2</v>
      </c>
      <c r="DJ1757">
        <v>0.2492</v>
      </c>
      <c r="DK1757">
        <v>0.33718418999999999</v>
      </c>
      <c r="DO1757">
        <v>44953.25</v>
      </c>
      <c r="DQ1757">
        <v>180390.25</v>
      </c>
      <c r="DR1757">
        <v>0</v>
      </c>
      <c r="DS1757">
        <v>1</v>
      </c>
      <c r="DT1757">
        <v>0</v>
      </c>
      <c r="DU1757">
        <v>0</v>
      </c>
      <c r="DV1757">
        <v>3825</v>
      </c>
      <c r="DW1757">
        <v>180390.25</v>
      </c>
      <c r="DX1757">
        <v>39.799999</v>
      </c>
      <c r="DY1757">
        <v>13.1</v>
      </c>
      <c r="DZ1757">
        <v>45.504002</v>
      </c>
      <c r="EA1757">
        <v>253</v>
      </c>
      <c r="EC1757">
        <v>3329</v>
      </c>
      <c r="ED1757">
        <v>73916.554999999993</v>
      </c>
      <c r="EE1757">
        <v>67.099997999999999</v>
      </c>
      <c r="EF1757">
        <v>22.204000000000001</v>
      </c>
      <c r="EG1757">
        <v>1446</v>
      </c>
      <c r="EN1757">
        <v>1000</v>
      </c>
      <c r="EP1757">
        <v>883</v>
      </c>
      <c r="ES1757">
        <v>0</v>
      </c>
      <c r="EV1757">
        <v>7407</v>
      </c>
      <c r="EW1757">
        <v>0</v>
      </c>
      <c r="EX1757">
        <v>0</v>
      </c>
      <c r="FB1757">
        <v>865994.19</v>
      </c>
      <c r="FP1757">
        <v>15871.489</v>
      </c>
      <c r="FQ1757">
        <v>28857.741999999998</v>
      </c>
      <c r="FR1757">
        <v>2816.1889999999999</v>
      </c>
      <c r="FW1757">
        <v>47545.421999999999</v>
      </c>
      <c r="FX1757">
        <v>42966.449000000001</v>
      </c>
      <c r="FZ1757">
        <v>8729.5820000000003</v>
      </c>
      <c r="GA1757">
        <v>8698.75</v>
      </c>
      <c r="GB1757">
        <v>17428.331999999999</v>
      </c>
      <c r="GL1757">
        <v>-3364.0819999999999</v>
      </c>
      <c r="GM1757">
        <v>757.73999000000003</v>
      </c>
      <c r="GN1757">
        <v>-572.43402000000003</v>
      </c>
      <c r="GP1757">
        <v>104.078</v>
      </c>
      <c r="GQ1757">
        <v>104865.51</v>
      </c>
      <c r="GR1757">
        <v>-70325.085999999996</v>
      </c>
      <c r="GS1757">
        <v>-70242.047000000006</v>
      </c>
      <c r="GT1757">
        <v>-83.032996999999995</v>
      </c>
      <c r="HA1757">
        <v>-928.15399000000002</v>
      </c>
      <c r="HB1757">
        <v>-987.42102</v>
      </c>
      <c r="HD1757">
        <v>-24.636998999999999</v>
      </c>
      <c r="HE1757">
        <v>-72265.297000000006</v>
      </c>
      <c r="HG1757">
        <v>1137102.6000000001</v>
      </c>
    </row>
    <row r="1758" spans="1:215" x14ac:dyDescent="0.25">
      <c r="A1758">
        <v>129</v>
      </c>
      <c r="B1758" t="s">
        <v>1342</v>
      </c>
      <c r="C1758">
        <v>2004</v>
      </c>
      <c r="F1758">
        <v>1992</v>
      </c>
      <c r="G1758">
        <v>0</v>
      </c>
      <c r="I1758">
        <v>0</v>
      </c>
      <c r="J1758" t="s">
        <v>872</v>
      </c>
      <c r="K1758" t="s">
        <v>873</v>
      </c>
      <c r="L1758" t="s">
        <v>873</v>
      </c>
      <c r="M1758">
        <v>3</v>
      </c>
      <c r="N1758" t="s">
        <v>651</v>
      </c>
      <c r="O1758">
        <v>1</v>
      </c>
      <c r="P1758" t="s">
        <v>616</v>
      </c>
      <c r="Q1758" t="s">
        <v>879</v>
      </c>
      <c r="R1758">
        <v>3</v>
      </c>
      <c r="S1758">
        <v>1</v>
      </c>
      <c r="T1758" s="60">
        <v>38168</v>
      </c>
      <c r="U1758" s="60">
        <v>38169</v>
      </c>
      <c r="V1758" s="60">
        <v>38169</v>
      </c>
      <c r="W1758" t="s">
        <v>759</v>
      </c>
      <c r="X1758" t="s">
        <v>1343</v>
      </c>
      <c r="Z1758">
        <v>2.5000000000000001E-2</v>
      </c>
      <c r="AA1758">
        <v>7.5000002999999996E-2</v>
      </c>
      <c r="AB1758">
        <v>4</v>
      </c>
      <c r="AC1758">
        <v>0</v>
      </c>
      <c r="AD1758">
        <v>4</v>
      </c>
      <c r="BP1758" s="60">
        <v>38169</v>
      </c>
      <c r="BQ1758">
        <v>1272587.6000000001</v>
      </c>
      <c r="BR1758">
        <v>1511241.5</v>
      </c>
      <c r="BS1758">
        <v>0.84208083</v>
      </c>
      <c r="BT1758">
        <v>238653.97</v>
      </c>
      <c r="BV1758">
        <v>186919.42</v>
      </c>
      <c r="BW1758">
        <v>36868.733999999997</v>
      </c>
      <c r="BX1758">
        <v>1</v>
      </c>
      <c r="BY1758">
        <v>0</v>
      </c>
      <c r="BZ1758">
        <v>0</v>
      </c>
      <c r="CA1758">
        <v>0</v>
      </c>
      <c r="CC1758">
        <v>0.186</v>
      </c>
      <c r="CP1758">
        <v>8.3000004000000002E-2</v>
      </c>
      <c r="CQ1758">
        <v>1992</v>
      </c>
      <c r="CS1758">
        <v>0</v>
      </c>
      <c r="CT1758">
        <v>0</v>
      </c>
      <c r="CU1758">
        <v>0</v>
      </c>
      <c r="CV1758">
        <v>0.5</v>
      </c>
      <c r="CW1758">
        <v>0.30000000999999998</v>
      </c>
      <c r="CX1758">
        <v>0.2</v>
      </c>
      <c r="CY1758">
        <v>0.30000000999999998</v>
      </c>
      <c r="CZ1758">
        <v>0</v>
      </c>
      <c r="DA1758">
        <v>0</v>
      </c>
      <c r="DB1758">
        <v>0.1</v>
      </c>
      <c r="DC1758">
        <v>0</v>
      </c>
      <c r="DD1758">
        <v>0.1</v>
      </c>
      <c r="DE1758">
        <v>0</v>
      </c>
      <c r="DF1758">
        <v>2005</v>
      </c>
      <c r="DH1758">
        <v>8.9729278999999995E-2</v>
      </c>
      <c r="DJ1758">
        <v>0.28209999000000002</v>
      </c>
      <c r="DK1758">
        <v>0.37182926999999999</v>
      </c>
      <c r="DO1758">
        <v>52729.972999999998</v>
      </c>
      <c r="DQ1758">
        <v>186919.42</v>
      </c>
      <c r="DR1758">
        <v>0</v>
      </c>
      <c r="DS1758">
        <v>1</v>
      </c>
      <c r="DT1758">
        <v>0</v>
      </c>
      <c r="DU1758">
        <v>0</v>
      </c>
      <c r="DV1758">
        <v>3775</v>
      </c>
      <c r="DW1758">
        <v>186919.42</v>
      </c>
      <c r="DX1758">
        <v>40</v>
      </c>
      <c r="DY1758">
        <v>13.2</v>
      </c>
      <c r="DZ1758">
        <v>49.514999000000003</v>
      </c>
      <c r="EA1758">
        <v>252</v>
      </c>
      <c r="EC1758">
        <v>3419</v>
      </c>
      <c r="ED1758">
        <v>79901.883000000002</v>
      </c>
      <c r="EE1758">
        <v>67.300003000000004</v>
      </c>
      <c r="EF1758">
        <v>23.370000999999998</v>
      </c>
      <c r="EG1758">
        <v>1494</v>
      </c>
      <c r="EN1758">
        <v>1021</v>
      </c>
      <c r="EP1758">
        <v>904</v>
      </c>
      <c r="ES1758">
        <v>0</v>
      </c>
      <c r="EV1758">
        <v>7446</v>
      </c>
      <c r="EW1758">
        <v>0</v>
      </c>
      <c r="EX1758">
        <v>0</v>
      </c>
      <c r="FB1758">
        <v>926945.88</v>
      </c>
      <c r="FP1758">
        <v>16772.145</v>
      </c>
      <c r="FQ1758">
        <v>36868.733999999997</v>
      </c>
      <c r="FR1758">
        <v>2745.7838999999999</v>
      </c>
      <c r="FW1758">
        <v>56386.663999999997</v>
      </c>
      <c r="FX1758">
        <v>188373.22</v>
      </c>
      <c r="FZ1758">
        <v>11081.035</v>
      </c>
      <c r="GA1758">
        <v>14600.575000000001</v>
      </c>
      <c r="GB1758">
        <v>25681.609</v>
      </c>
      <c r="GL1758">
        <v>-6170.7470999999996</v>
      </c>
      <c r="GM1758">
        <v>1078.4301</v>
      </c>
      <c r="GN1758">
        <v>-788.83001999999999</v>
      </c>
      <c r="GP1758">
        <v>73.611999999999995</v>
      </c>
      <c r="GQ1758">
        <v>264633.96999999997</v>
      </c>
      <c r="GR1758">
        <v>-75703.483999999997</v>
      </c>
      <c r="GS1758">
        <v>-75624.898000000001</v>
      </c>
      <c r="GT1758">
        <v>-78.579002000000003</v>
      </c>
      <c r="HA1758">
        <v>-1227.0619999999999</v>
      </c>
      <c r="HB1758">
        <v>-1095.066</v>
      </c>
      <c r="HD1758">
        <v>-19.462999</v>
      </c>
      <c r="HE1758">
        <v>-78045.070000000007</v>
      </c>
      <c r="HG1758">
        <v>1323691.5</v>
      </c>
    </row>
    <row r="1759" spans="1:215" x14ac:dyDescent="0.25">
      <c r="A1759">
        <v>129</v>
      </c>
      <c r="B1759" t="s">
        <v>1342</v>
      </c>
      <c r="C1759">
        <v>2005</v>
      </c>
      <c r="F1759">
        <v>1992</v>
      </c>
      <c r="G1759">
        <v>0</v>
      </c>
      <c r="I1759">
        <v>0</v>
      </c>
      <c r="J1759" t="s">
        <v>872</v>
      </c>
      <c r="K1759" t="s">
        <v>873</v>
      </c>
      <c r="L1759" t="s">
        <v>873</v>
      </c>
      <c r="M1759">
        <v>3</v>
      </c>
      <c r="N1759" t="s">
        <v>651</v>
      </c>
      <c r="O1759">
        <v>1</v>
      </c>
      <c r="P1759" t="s">
        <v>616</v>
      </c>
      <c r="Q1759" t="s">
        <v>879</v>
      </c>
      <c r="R1759">
        <v>3</v>
      </c>
      <c r="S1759">
        <v>1</v>
      </c>
      <c r="T1759" s="60">
        <v>38533</v>
      </c>
      <c r="U1759" s="60">
        <v>38534</v>
      </c>
      <c r="V1759" s="60">
        <v>38534</v>
      </c>
      <c r="W1759" t="s">
        <v>759</v>
      </c>
      <c r="X1759" t="s">
        <v>1343</v>
      </c>
      <c r="Z1759">
        <v>2.5000000000000001E-2</v>
      </c>
      <c r="AA1759">
        <v>7.5000002999999996E-2</v>
      </c>
      <c r="AB1759">
        <v>4</v>
      </c>
      <c r="AC1759">
        <v>0</v>
      </c>
      <c r="AD1759">
        <v>4</v>
      </c>
      <c r="BP1759" s="60">
        <v>38534</v>
      </c>
      <c r="BQ1759">
        <v>1367204.1</v>
      </c>
      <c r="BR1759">
        <v>1600631.8</v>
      </c>
      <c r="BS1759">
        <v>0.85416532000000001</v>
      </c>
      <c r="BT1759">
        <v>233427.63</v>
      </c>
      <c r="BV1759">
        <v>196143.06</v>
      </c>
      <c r="BW1759">
        <v>47717.300999999999</v>
      </c>
      <c r="BX1759">
        <v>1</v>
      </c>
      <c r="BY1759">
        <v>0</v>
      </c>
      <c r="BZ1759">
        <v>0</v>
      </c>
      <c r="CA1759">
        <v>0</v>
      </c>
      <c r="CC1759">
        <v>0.123</v>
      </c>
      <c r="CE1759">
        <v>0.11600000000000001</v>
      </c>
      <c r="CG1759">
        <v>5.0000001000000002E-2</v>
      </c>
      <c r="CP1759">
        <v>8.6000003000000005E-2</v>
      </c>
      <c r="CQ1759">
        <v>1992</v>
      </c>
      <c r="CS1759">
        <v>0</v>
      </c>
      <c r="CT1759">
        <v>0</v>
      </c>
      <c r="CU1759">
        <v>0</v>
      </c>
      <c r="CV1759">
        <v>0.5</v>
      </c>
      <c r="CW1759">
        <v>0.30000000999999998</v>
      </c>
      <c r="CX1759">
        <v>0.2</v>
      </c>
      <c r="CY1759">
        <v>0.30000000999999998</v>
      </c>
      <c r="CZ1759">
        <v>0</v>
      </c>
      <c r="DA1759">
        <v>0</v>
      </c>
      <c r="DB1759">
        <v>0.1</v>
      </c>
      <c r="DC1759">
        <v>0</v>
      </c>
      <c r="DD1759">
        <v>0.1</v>
      </c>
      <c r="DE1759">
        <v>0</v>
      </c>
      <c r="DF1759">
        <v>2006</v>
      </c>
      <c r="DH1759">
        <v>9.0098291999999996E-2</v>
      </c>
      <c r="DJ1759">
        <v>0.27750000000000002</v>
      </c>
      <c r="DK1759">
        <v>0.36759829999999999</v>
      </c>
      <c r="DO1759">
        <v>54429.699000000001</v>
      </c>
      <c r="DQ1759">
        <v>196143.06</v>
      </c>
      <c r="DR1759">
        <v>0</v>
      </c>
      <c r="DS1759">
        <v>1</v>
      </c>
      <c r="DT1759">
        <v>0</v>
      </c>
      <c r="DU1759">
        <v>0</v>
      </c>
      <c r="DV1759">
        <v>3786</v>
      </c>
      <c r="DW1759">
        <v>196143.06</v>
      </c>
      <c r="DX1759">
        <v>40.200001</v>
      </c>
      <c r="DY1759">
        <v>13.3</v>
      </c>
      <c r="DZ1759">
        <v>51.806998999999998</v>
      </c>
      <c r="EA1759">
        <v>276</v>
      </c>
      <c r="EC1759">
        <v>3461</v>
      </c>
      <c r="ED1759">
        <v>84850.437999999995</v>
      </c>
      <c r="EE1759">
        <v>67.599997999999999</v>
      </c>
      <c r="EF1759">
        <v>24.516000999999999</v>
      </c>
      <c r="EG1759">
        <v>1514</v>
      </c>
      <c r="EN1759">
        <v>1037</v>
      </c>
      <c r="EP1759">
        <v>910</v>
      </c>
      <c r="ES1759">
        <v>0</v>
      </c>
      <c r="EV1759">
        <v>7523</v>
      </c>
      <c r="EW1759">
        <v>0</v>
      </c>
      <c r="EX1759">
        <v>0</v>
      </c>
      <c r="FB1759">
        <v>979915.56</v>
      </c>
      <c r="FP1759">
        <v>17672.153999999999</v>
      </c>
      <c r="FQ1759">
        <v>47717.300999999999</v>
      </c>
      <c r="FR1759">
        <v>2745.7838999999999</v>
      </c>
      <c r="FW1759">
        <v>68135.233999999997</v>
      </c>
      <c r="FX1759">
        <v>146446.51999999999</v>
      </c>
      <c r="FZ1759">
        <v>9906.0439000000006</v>
      </c>
      <c r="GA1759">
        <v>11386.028</v>
      </c>
      <c r="GB1759">
        <v>21292.072</v>
      </c>
      <c r="GL1759">
        <v>-6851.6620999999996</v>
      </c>
      <c r="GM1759">
        <v>2399.1179000000002</v>
      </c>
      <c r="GN1759">
        <v>-2124.29</v>
      </c>
      <c r="GP1759">
        <v>8.2589997999999998</v>
      </c>
      <c r="GQ1759">
        <v>229305.25</v>
      </c>
      <c r="GR1759">
        <v>-81014.922000000006</v>
      </c>
      <c r="GS1759">
        <v>-80930.452999999994</v>
      </c>
      <c r="GT1759">
        <v>-84.466003000000001</v>
      </c>
      <c r="HA1759">
        <v>-1005.99</v>
      </c>
      <c r="HB1759">
        <v>-1210.123</v>
      </c>
      <c r="HD1759">
        <v>-11.791</v>
      </c>
      <c r="HE1759">
        <v>-83242.820000000007</v>
      </c>
      <c r="HG1759">
        <v>1469754</v>
      </c>
    </row>
    <row r="1760" spans="1:215" x14ac:dyDescent="0.25">
      <c r="A1760">
        <v>129</v>
      </c>
      <c r="B1760" t="s">
        <v>1342</v>
      </c>
      <c r="C1760">
        <v>2006</v>
      </c>
      <c r="F1760">
        <v>1992</v>
      </c>
      <c r="G1760">
        <v>0</v>
      </c>
      <c r="I1760">
        <v>0</v>
      </c>
      <c r="J1760" t="s">
        <v>872</v>
      </c>
      <c r="K1760" t="s">
        <v>873</v>
      </c>
      <c r="L1760" t="s">
        <v>873</v>
      </c>
      <c r="M1760">
        <v>3</v>
      </c>
      <c r="N1760" t="s">
        <v>651</v>
      </c>
      <c r="O1760">
        <v>1</v>
      </c>
      <c r="P1760" t="s">
        <v>616</v>
      </c>
      <c r="Q1760" t="s">
        <v>879</v>
      </c>
      <c r="R1760">
        <v>3</v>
      </c>
      <c r="S1760">
        <v>1</v>
      </c>
      <c r="T1760" s="60">
        <v>38898</v>
      </c>
      <c r="U1760" s="60">
        <v>38899</v>
      </c>
      <c r="V1760" s="60">
        <v>38899</v>
      </c>
      <c r="W1760" t="s">
        <v>759</v>
      </c>
      <c r="X1760" t="s">
        <v>1343</v>
      </c>
      <c r="Z1760">
        <v>2.5000000000000001E-2</v>
      </c>
      <c r="AA1760">
        <v>7.5000002999999996E-2</v>
      </c>
      <c r="AB1760">
        <v>4</v>
      </c>
      <c r="AC1760">
        <v>0</v>
      </c>
      <c r="AD1760">
        <v>4</v>
      </c>
      <c r="BP1760" s="60">
        <v>38899</v>
      </c>
      <c r="BQ1760">
        <v>1528572.6</v>
      </c>
      <c r="BR1760">
        <v>1717562</v>
      </c>
      <c r="BS1760">
        <v>0.88996649000000005</v>
      </c>
      <c r="BT1760">
        <v>188989.41</v>
      </c>
      <c r="BV1760">
        <v>206385.08</v>
      </c>
      <c r="BW1760">
        <v>56078.84</v>
      </c>
      <c r="BX1760">
        <v>1</v>
      </c>
      <c r="BY1760">
        <v>0</v>
      </c>
      <c r="BZ1760">
        <v>0</v>
      </c>
      <c r="CA1760">
        <v>0</v>
      </c>
      <c r="CC1760">
        <v>0.13699998999999999</v>
      </c>
      <c r="CE1760">
        <v>0.14899999</v>
      </c>
      <c r="CG1760">
        <v>9.0000003999999995E-2</v>
      </c>
      <c r="CP1760">
        <v>9.0000003999999995E-2</v>
      </c>
      <c r="CQ1760">
        <v>1992</v>
      </c>
      <c r="CS1760">
        <v>0</v>
      </c>
      <c r="CT1760">
        <v>0</v>
      </c>
      <c r="CU1760">
        <v>0</v>
      </c>
      <c r="CV1760">
        <v>0.5</v>
      </c>
      <c r="CW1760">
        <v>0.30000000999999998</v>
      </c>
      <c r="CX1760">
        <v>0.2</v>
      </c>
      <c r="CY1760">
        <v>0.30000000999999998</v>
      </c>
      <c r="CZ1760">
        <v>0</v>
      </c>
      <c r="DA1760">
        <v>0</v>
      </c>
      <c r="DB1760">
        <v>0.1</v>
      </c>
      <c r="DC1760">
        <v>0</v>
      </c>
      <c r="DD1760">
        <v>0.1</v>
      </c>
      <c r="DE1760">
        <v>0</v>
      </c>
      <c r="DF1760">
        <v>2007</v>
      </c>
      <c r="DH1760">
        <v>8.9759551000000007E-2</v>
      </c>
      <c r="DJ1760">
        <v>0.25479998999999998</v>
      </c>
      <c r="DK1760">
        <v>0.34455954999999999</v>
      </c>
      <c r="DO1760">
        <v>52586.917999999998</v>
      </c>
      <c r="DQ1760">
        <v>206385.08</v>
      </c>
      <c r="DR1760">
        <v>0</v>
      </c>
      <c r="DS1760">
        <v>1</v>
      </c>
      <c r="DT1760">
        <v>0</v>
      </c>
      <c r="DU1760">
        <v>0</v>
      </c>
      <c r="DV1760">
        <v>3816</v>
      </c>
      <c r="DW1760">
        <v>206385.08</v>
      </c>
      <c r="DX1760">
        <v>40.200001</v>
      </c>
      <c r="DY1760">
        <v>13.3</v>
      </c>
      <c r="DZ1760">
        <v>54.084000000000003</v>
      </c>
      <c r="EA1760">
        <v>286</v>
      </c>
      <c r="EC1760">
        <v>3531</v>
      </c>
      <c r="ED1760">
        <v>90485.508000000002</v>
      </c>
      <c r="EE1760">
        <v>67.699996999999996</v>
      </c>
      <c r="EF1760">
        <v>25.625999</v>
      </c>
      <c r="EG1760">
        <v>1554</v>
      </c>
      <c r="EN1760">
        <v>1052</v>
      </c>
      <c r="EP1760">
        <v>925</v>
      </c>
      <c r="ES1760">
        <v>0</v>
      </c>
      <c r="EV1760">
        <v>7633</v>
      </c>
      <c r="EW1760">
        <v>0</v>
      </c>
      <c r="EX1760">
        <v>0</v>
      </c>
      <c r="FB1760">
        <v>1054402.1000000001</v>
      </c>
      <c r="FP1760">
        <v>18525.030999999999</v>
      </c>
      <c r="FQ1760">
        <v>56078.84</v>
      </c>
      <c r="FR1760">
        <v>2745.7838999999999</v>
      </c>
      <c r="FW1760">
        <v>77349.656000000003</v>
      </c>
      <c r="FX1760">
        <v>178891.53</v>
      </c>
      <c r="FZ1760">
        <v>11551.58</v>
      </c>
      <c r="GA1760">
        <v>18169.046999999999</v>
      </c>
      <c r="GB1760">
        <v>29720.627</v>
      </c>
      <c r="GL1760">
        <v>-8835.3184000000001</v>
      </c>
      <c r="GM1760">
        <v>3984.1520999999998</v>
      </c>
      <c r="GN1760">
        <v>-3701.1698999999999</v>
      </c>
      <c r="GP1760">
        <v>12.632999999999999</v>
      </c>
      <c r="GQ1760">
        <v>277422.13</v>
      </c>
      <c r="GR1760">
        <v>-86278.516000000003</v>
      </c>
      <c r="GS1760">
        <v>-86196.922000000006</v>
      </c>
      <c r="GT1760">
        <v>-81.593001999999998</v>
      </c>
      <c r="HA1760">
        <v>-1137.028</v>
      </c>
      <c r="HB1760">
        <v>-1259.95</v>
      </c>
      <c r="HD1760">
        <v>-72.304001</v>
      </c>
      <c r="HE1760">
        <v>-88747.797000000006</v>
      </c>
      <c r="HG1760">
        <v>1658428.3</v>
      </c>
    </row>
    <row r="1761" spans="1:215" x14ac:dyDescent="0.25">
      <c r="A1761">
        <v>129</v>
      </c>
      <c r="B1761" t="s">
        <v>1342</v>
      </c>
      <c r="C1761">
        <v>2007</v>
      </c>
      <c r="F1761">
        <v>1992</v>
      </c>
      <c r="G1761">
        <v>0</v>
      </c>
      <c r="I1761">
        <v>0</v>
      </c>
      <c r="J1761" t="s">
        <v>872</v>
      </c>
      <c r="K1761" t="s">
        <v>873</v>
      </c>
      <c r="L1761" t="s">
        <v>873</v>
      </c>
      <c r="M1761">
        <v>3</v>
      </c>
      <c r="N1761" t="s">
        <v>651</v>
      </c>
      <c r="O1761">
        <v>1</v>
      </c>
      <c r="P1761" t="s">
        <v>616</v>
      </c>
      <c r="Q1761" t="s">
        <v>879</v>
      </c>
      <c r="R1761">
        <v>3</v>
      </c>
      <c r="S1761">
        <v>1</v>
      </c>
      <c r="T1761" s="60">
        <v>39263</v>
      </c>
      <c r="U1761" s="60">
        <v>39264</v>
      </c>
      <c r="V1761" s="60">
        <v>39264</v>
      </c>
      <c r="W1761" t="s">
        <v>759</v>
      </c>
      <c r="X1761" t="s">
        <v>1343</v>
      </c>
      <c r="Z1761">
        <v>2.5000000000000001E-2</v>
      </c>
      <c r="AA1761">
        <v>7.5000002999999996E-2</v>
      </c>
      <c r="AB1761">
        <v>4</v>
      </c>
      <c r="AC1761">
        <v>0</v>
      </c>
      <c r="AD1761">
        <v>4</v>
      </c>
      <c r="BP1761" s="60">
        <v>39264</v>
      </c>
      <c r="BQ1761">
        <v>1752135</v>
      </c>
      <c r="BR1761">
        <v>2010377</v>
      </c>
      <c r="BS1761">
        <v>0.87199998000000001</v>
      </c>
      <c r="BT1761">
        <v>258242</v>
      </c>
      <c r="BV1761">
        <v>213039</v>
      </c>
      <c r="BW1761">
        <v>57019.035000000003</v>
      </c>
      <c r="BX1761">
        <v>1</v>
      </c>
      <c r="BY1761">
        <v>0</v>
      </c>
      <c r="BZ1761">
        <v>0</v>
      </c>
      <c r="CA1761">
        <v>0</v>
      </c>
      <c r="CC1761">
        <v>0.189</v>
      </c>
      <c r="CE1761">
        <v>0.14899999</v>
      </c>
      <c r="CG1761">
        <v>0.13500001</v>
      </c>
      <c r="CP1761">
        <v>9.6000001000000001E-2</v>
      </c>
      <c r="CQ1761">
        <v>1992</v>
      </c>
      <c r="CS1761">
        <v>0</v>
      </c>
      <c r="CT1761">
        <v>0</v>
      </c>
      <c r="CU1761">
        <v>0</v>
      </c>
      <c r="CV1761">
        <v>0.5</v>
      </c>
      <c r="CW1761">
        <v>0.30000000999999998</v>
      </c>
      <c r="CX1761">
        <v>0.2</v>
      </c>
      <c r="CY1761">
        <v>0.30000000999999998</v>
      </c>
      <c r="CZ1761">
        <v>0</v>
      </c>
      <c r="DA1761">
        <v>0</v>
      </c>
      <c r="DB1761">
        <v>0.1</v>
      </c>
      <c r="DC1761">
        <v>0</v>
      </c>
      <c r="DD1761">
        <v>0.1</v>
      </c>
      <c r="DE1761">
        <v>0</v>
      </c>
      <c r="DF1761">
        <v>2008</v>
      </c>
      <c r="DH1761">
        <v>8.9872874000000005E-2</v>
      </c>
      <c r="DJ1761">
        <v>0.1875</v>
      </c>
      <c r="DK1761">
        <v>0.27737286999999999</v>
      </c>
      <c r="DO1761">
        <v>39944.870999999999</v>
      </c>
      <c r="DQ1761">
        <v>213039.33</v>
      </c>
      <c r="DR1761">
        <v>0</v>
      </c>
      <c r="DS1761">
        <v>1</v>
      </c>
      <c r="DT1761">
        <v>0</v>
      </c>
      <c r="DU1761">
        <v>0</v>
      </c>
      <c r="DV1761">
        <v>3847</v>
      </c>
      <c r="DW1761">
        <v>213039.33</v>
      </c>
      <c r="DX1761">
        <v>40.200001</v>
      </c>
      <c r="DY1761">
        <v>13.2</v>
      </c>
      <c r="DZ1761">
        <v>55.377997999999998</v>
      </c>
      <c r="EA1761">
        <v>293</v>
      </c>
      <c r="EC1761">
        <v>3600</v>
      </c>
      <c r="ED1761">
        <v>96787.258000000002</v>
      </c>
      <c r="EE1761">
        <v>67.800003000000004</v>
      </c>
      <c r="EF1761">
        <v>26.885000000000002</v>
      </c>
      <c r="EG1761">
        <v>1600</v>
      </c>
      <c r="EN1761">
        <v>1068</v>
      </c>
      <c r="EP1761">
        <v>932</v>
      </c>
      <c r="ES1761">
        <v>0</v>
      </c>
      <c r="EV1761">
        <v>7740</v>
      </c>
      <c r="EW1761">
        <v>0</v>
      </c>
      <c r="EX1761">
        <v>0</v>
      </c>
      <c r="FB1761">
        <v>1127069.8</v>
      </c>
      <c r="FI1761">
        <v>1953613.4</v>
      </c>
      <c r="FP1761">
        <v>19146.428</v>
      </c>
      <c r="FQ1761">
        <v>57019.035000000003</v>
      </c>
      <c r="FR1761">
        <v>2745.7838999999999</v>
      </c>
      <c r="FW1761">
        <v>78911.241999999998</v>
      </c>
      <c r="FX1761">
        <v>288269.09000000003</v>
      </c>
      <c r="FZ1761">
        <v>13342.287</v>
      </c>
      <c r="GA1761">
        <v>20236.883000000002</v>
      </c>
      <c r="GB1761">
        <v>33579.167999999998</v>
      </c>
      <c r="GL1761">
        <v>-10657.844999999999</v>
      </c>
      <c r="GM1761">
        <v>4327.3969999999999</v>
      </c>
      <c r="GN1761">
        <v>-4093.6621</v>
      </c>
      <c r="GP1761">
        <v>7.7129998000000004</v>
      </c>
      <c r="GQ1761">
        <v>390343.09</v>
      </c>
      <c r="GR1761">
        <v>-92620.68</v>
      </c>
      <c r="GS1761">
        <v>-92519.241999999998</v>
      </c>
      <c r="GT1761">
        <v>-101.435</v>
      </c>
      <c r="HA1761">
        <v>-1114.6429000000001</v>
      </c>
      <c r="HB1761">
        <v>-1367.652</v>
      </c>
      <c r="HD1761">
        <v>-54.972999999999999</v>
      </c>
      <c r="HE1761">
        <v>-95157.945000000007</v>
      </c>
      <c r="HG1761">
        <v>1953613.4</v>
      </c>
    </row>
    <row r="1762" spans="1:215" x14ac:dyDescent="0.25">
      <c r="A1762">
        <v>129</v>
      </c>
      <c r="B1762" t="s">
        <v>1342</v>
      </c>
      <c r="C1762">
        <v>2008</v>
      </c>
      <c r="F1762">
        <v>1992</v>
      </c>
      <c r="G1762">
        <v>0</v>
      </c>
      <c r="I1762">
        <v>0</v>
      </c>
      <c r="J1762" t="s">
        <v>872</v>
      </c>
      <c r="K1762" t="s">
        <v>873</v>
      </c>
      <c r="L1762" t="s">
        <v>873</v>
      </c>
      <c r="M1762">
        <v>3</v>
      </c>
      <c r="N1762" t="s">
        <v>651</v>
      </c>
      <c r="O1762">
        <v>1</v>
      </c>
      <c r="P1762" t="s">
        <v>616</v>
      </c>
      <c r="Q1762" t="s">
        <v>879</v>
      </c>
      <c r="R1762">
        <v>3</v>
      </c>
      <c r="S1762">
        <v>1</v>
      </c>
      <c r="T1762" s="60">
        <v>39629</v>
      </c>
      <c r="U1762" s="60">
        <v>39630</v>
      </c>
      <c r="V1762" s="60">
        <v>39630</v>
      </c>
      <c r="W1762" t="s">
        <v>759</v>
      </c>
      <c r="X1762" t="s">
        <v>1344</v>
      </c>
      <c r="Z1762">
        <v>2.5000000000000001E-2</v>
      </c>
      <c r="AA1762">
        <v>7.5000002999999996E-2</v>
      </c>
      <c r="AB1762">
        <v>4</v>
      </c>
      <c r="AC1762">
        <v>0</v>
      </c>
      <c r="AD1762">
        <v>5</v>
      </c>
      <c r="BP1762" s="60">
        <v>39630</v>
      </c>
      <c r="BQ1762">
        <v>1891172</v>
      </c>
      <c r="BR1762">
        <v>2109111</v>
      </c>
      <c r="BS1762">
        <v>0.89699996000000004</v>
      </c>
      <c r="BT1762">
        <v>217939</v>
      </c>
      <c r="BV1762">
        <v>223752</v>
      </c>
      <c r="BW1762">
        <v>54565.394999999997</v>
      </c>
      <c r="BX1762">
        <v>1</v>
      </c>
      <c r="BY1762">
        <v>0</v>
      </c>
      <c r="BZ1762">
        <v>0</v>
      </c>
      <c r="CA1762">
        <v>0</v>
      </c>
      <c r="CC1762">
        <v>-2.1000000000000001E-2</v>
      </c>
      <c r="CE1762">
        <v>9.8000005000000001E-2</v>
      </c>
      <c r="CG1762">
        <v>0.12</v>
      </c>
      <c r="CP1762">
        <v>8.7999999999999995E-2</v>
      </c>
      <c r="CQ1762">
        <v>1992</v>
      </c>
      <c r="CS1762">
        <v>0</v>
      </c>
      <c r="CT1762">
        <v>0</v>
      </c>
      <c r="CU1762">
        <v>0</v>
      </c>
      <c r="CV1762">
        <v>0.5</v>
      </c>
      <c r="CW1762">
        <v>0.30000000999999998</v>
      </c>
      <c r="CX1762">
        <v>0.2</v>
      </c>
      <c r="CY1762">
        <v>0.30000000999999998</v>
      </c>
      <c r="CZ1762">
        <v>0</v>
      </c>
      <c r="DA1762">
        <v>0</v>
      </c>
      <c r="DB1762">
        <v>0.1</v>
      </c>
      <c r="DC1762">
        <v>0</v>
      </c>
      <c r="DD1762">
        <v>0.1</v>
      </c>
      <c r="DE1762">
        <v>0</v>
      </c>
      <c r="DF1762">
        <v>2009</v>
      </c>
      <c r="DH1762">
        <v>8.9428990999999999E-2</v>
      </c>
      <c r="DJ1762">
        <v>0.16489999999999999</v>
      </c>
      <c r="DK1762">
        <v>0.25432900000000003</v>
      </c>
      <c r="DO1762">
        <v>38037.891000000003</v>
      </c>
      <c r="DQ1762">
        <v>223752.3</v>
      </c>
      <c r="DR1762">
        <v>0</v>
      </c>
      <c r="DS1762">
        <v>1</v>
      </c>
      <c r="DT1762">
        <v>0</v>
      </c>
      <c r="DU1762">
        <v>0</v>
      </c>
      <c r="DV1762">
        <v>3881</v>
      </c>
      <c r="DW1762">
        <v>223752.3</v>
      </c>
      <c r="DX1762">
        <v>40.200001</v>
      </c>
      <c r="DY1762">
        <v>13.1</v>
      </c>
      <c r="DZ1762">
        <v>57.652999999999999</v>
      </c>
      <c r="EA1762">
        <v>306</v>
      </c>
      <c r="EC1762">
        <v>3625</v>
      </c>
      <c r="ED1762">
        <v>102047.09</v>
      </c>
      <c r="EE1762">
        <v>67.900002000000001</v>
      </c>
      <c r="EF1762">
        <v>28.150998999999999</v>
      </c>
      <c r="EG1762">
        <v>1638</v>
      </c>
      <c r="EN1762">
        <v>1073</v>
      </c>
      <c r="EP1762">
        <v>914</v>
      </c>
      <c r="ES1762">
        <v>0</v>
      </c>
      <c r="EV1762">
        <v>7812</v>
      </c>
      <c r="EW1762">
        <v>0</v>
      </c>
      <c r="EX1762">
        <v>0</v>
      </c>
      <c r="FB1762">
        <v>1196248.3</v>
      </c>
      <c r="FI1762">
        <v>1885734</v>
      </c>
      <c r="FP1762">
        <v>20009.916000000001</v>
      </c>
      <c r="FQ1762">
        <v>54565.394999999997</v>
      </c>
      <c r="FR1762">
        <v>2745.7838999999999</v>
      </c>
      <c r="FW1762">
        <v>77321.093999999997</v>
      </c>
      <c r="FX1762">
        <v>-65713.047000000006</v>
      </c>
      <c r="FZ1762">
        <v>13043.225</v>
      </c>
      <c r="GA1762">
        <v>23438.155999999999</v>
      </c>
      <c r="GB1762">
        <v>36481.383000000002</v>
      </c>
      <c r="GL1762">
        <v>-11861.841</v>
      </c>
      <c r="GM1762">
        <v>2814.97</v>
      </c>
      <c r="GN1762">
        <v>-2379.7208999999998</v>
      </c>
      <c r="GP1762">
        <v>70.435997</v>
      </c>
      <c r="GQ1762">
        <v>36733.269999999997</v>
      </c>
      <c r="GR1762">
        <v>-101696.13</v>
      </c>
      <c r="GS1762">
        <v>-101630.18</v>
      </c>
      <c r="GT1762">
        <v>-65.947997999999998</v>
      </c>
      <c r="HA1762">
        <v>-1359.5150000000001</v>
      </c>
      <c r="HB1762">
        <v>-1362.5429999999999</v>
      </c>
      <c r="HD1762">
        <v>-194.52298999999999</v>
      </c>
      <c r="HE1762">
        <v>-104612.7</v>
      </c>
      <c r="HG1762">
        <v>1885734</v>
      </c>
    </row>
    <row r="1763" spans="1:215" x14ac:dyDescent="0.25">
      <c r="A1763">
        <v>129</v>
      </c>
      <c r="B1763" t="s">
        <v>1342</v>
      </c>
      <c r="C1763">
        <v>2009</v>
      </c>
      <c r="F1763">
        <v>1992</v>
      </c>
      <c r="G1763">
        <v>0</v>
      </c>
      <c r="I1763">
        <v>0</v>
      </c>
      <c r="J1763" t="s">
        <v>872</v>
      </c>
      <c r="K1763" t="s">
        <v>873</v>
      </c>
      <c r="L1763" t="s">
        <v>873</v>
      </c>
      <c r="M1763">
        <v>3</v>
      </c>
      <c r="N1763" t="s">
        <v>651</v>
      </c>
      <c r="O1763">
        <v>1</v>
      </c>
      <c r="P1763" t="s">
        <v>616</v>
      </c>
      <c r="Q1763" t="s">
        <v>879</v>
      </c>
      <c r="R1763">
        <v>3</v>
      </c>
      <c r="S1763">
        <v>1</v>
      </c>
      <c r="T1763" s="60">
        <v>39994</v>
      </c>
      <c r="U1763" s="60">
        <v>39995</v>
      </c>
      <c r="V1763" s="60">
        <v>39995</v>
      </c>
      <c r="W1763" t="s">
        <v>759</v>
      </c>
      <c r="X1763" t="s">
        <v>1344</v>
      </c>
      <c r="Z1763">
        <v>2.5000000000000001E-2</v>
      </c>
      <c r="AA1763">
        <v>7.5000002999999996E-2</v>
      </c>
      <c r="AB1763">
        <v>4</v>
      </c>
      <c r="AC1763">
        <v>0</v>
      </c>
      <c r="AD1763">
        <v>5</v>
      </c>
      <c r="BP1763" s="60">
        <v>39995</v>
      </c>
      <c r="BQ1763">
        <v>1897931</v>
      </c>
      <c r="BR1763">
        <v>2216645</v>
      </c>
      <c r="BS1763">
        <v>0.85600001000000003</v>
      </c>
      <c r="BT1763">
        <v>318714</v>
      </c>
      <c r="BV1763">
        <v>232872</v>
      </c>
      <c r="BW1763">
        <v>42112.894999999997</v>
      </c>
      <c r="BX1763">
        <v>1</v>
      </c>
      <c r="BY1763">
        <v>0</v>
      </c>
      <c r="BZ1763">
        <v>0</v>
      </c>
      <c r="CA1763">
        <v>0</v>
      </c>
      <c r="CC1763">
        <v>-0.21799999</v>
      </c>
      <c r="CE1763">
        <v>-3.0999999E-2</v>
      </c>
      <c r="CG1763">
        <v>3.0999999E-2</v>
      </c>
      <c r="CP1763">
        <v>6.8000004000000003E-2</v>
      </c>
      <c r="CQ1763">
        <v>1992</v>
      </c>
      <c r="CS1763">
        <v>0</v>
      </c>
      <c r="CT1763">
        <v>0</v>
      </c>
      <c r="CU1763">
        <v>0</v>
      </c>
      <c r="CV1763">
        <v>0.5</v>
      </c>
      <c r="CW1763">
        <v>0.30000000999999998</v>
      </c>
      <c r="CX1763">
        <v>0.2</v>
      </c>
      <c r="CY1763">
        <v>0.30000000999999998</v>
      </c>
      <c r="CZ1763">
        <v>0</v>
      </c>
      <c r="DA1763">
        <v>0</v>
      </c>
      <c r="DB1763">
        <v>0.1</v>
      </c>
      <c r="DC1763">
        <v>0</v>
      </c>
      <c r="DD1763">
        <v>0.1</v>
      </c>
      <c r="DE1763">
        <v>0</v>
      </c>
      <c r="DF1763">
        <v>2010</v>
      </c>
      <c r="DH1763">
        <v>8.9789621999999999E-2</v>
      </c>
      <c r="DJ1763">
        <v>0.19900000000000001</v>
      </c>
      <c r="DK1763">
        <v>0.28878963000000002</v>
      </c>
      <c r="DO1763">
        <v>46341.605000000003</v>
      </c>
      <c r="DQ1763">
        <v>232872.39</v>
      </c>
      <c r="DR1763">
        <v>0</v>
      </c>
      <c r="DS1763">
        <v>1</v>
      </c>
      <c r="DT1763">
        <v>0</v>
      </c>
      <c r="DU1763">
        <v>0</v>
      </c>
      <c r="DV1763">
        <v>3886</v>
      </c>
      <c r="DW1763">
        <v>232872.39</v>
      </c>
      <c r="DX1763">
        <v>40.400002000000001</v>
      </c>
      <c r="DY1763">
        <v>13.3</v>
      </c>
      <c r="DZ1763">
        <v>59.925998999999997</v>
      </c>
      <c r="EA1763">
        <v>315</v>
      </c>
      <c r="EC1763">
        <v>3670</v>
      </c>
      <c r="ED1763">
        <v>107798.78</v>
      </c>
      <c r="EE1763">
        <v>68.199996999999996</v>
      </c>
      <c r="EF1763">
        <v>29.372999</v>
      </c>
      <c r="EG1763">
        <v>1659</v>
      </c>
      <c r="EN1763">
        <v>1088</v>
      </c>
      <c r="EP1763">
        <v>923</v>
      </c>
      <c r="ES1763">
        <v>0</v>
      </c>
      <c r="EV1763">
        <v>7871</v>
      </c>
      <c r="EW1763">
        <v>0</v>
      </c>
      <c r="EX1763">
        <v>0</v>
      </c>
      <c r="FB1763">
        <v>1251252.5</v>
      </c>
      <c r="FI1763">
        <v>1434583.8</v>
      </c>
      <c r="FP1763">
        <v>20909.488000000001</v>
      </c>
      <c r="FQ1763">
        <v>42112.894999999997</v>
      </c>
      <c r="FR1763">
        <v>2704.5969</v>
      </c>
      <c r="FW1763">
        <v>65726.976999999999</v>
      </c>
      <c r="FX1763">
        <v>-429111.47</v>
      </c>
      <c r="FZ1763">
        <v>15721.155000000001</v>
      </c>
      <c r="GA1763">
        <v>23365.02</v>
      </c>
      <c r="GB1763">
        <v>39086.175999999999</v>
      </c>
      <c r="GL1763">
        <v>-16907.305</v>
      </c>
      <c r="GM1763">
        <v>645.59997999999996</v>
      </c>
      <c r="GN1763">
        <v>-296.98700000000002</v>
      </c>
      <c r="GP1763">
        <v>3.2770000000000001</v>
      </c>
      <c r="GQ1763">
        <v>-340853.72</v>
      </c>
      <c r="GR1763">
        <v>-107900.93</v>
      </c>
      <c r="GS1763">
        <v>-107808.85</v>
      </c>
      <c r="GT1763">
        <v>-92.072997999999998</v>
      </c>
      <c r="HA1763">
        <v>-884.05200000000002</v>
      </c>
      <c r="HB1763">
        <v>-1499.2429999999999</v>
      </c>
      <c r="HD1763">
        <v>-12.287000000000001</v>
      </c>
      <c r="HE1763">
        <v>-110296.51</v>
      </c>
      <c r="HG1763">
        <v>1434583.8</v>
      </c>
    </row>
    <row r="1764" spans="1:215" x14ac:dyDescent="0.25">
      <c r="A1764">
        <v>129</v>
      </c>
      <c r="B1764" t="s">
        <v>1342</v>
      </c>
      <c r="C1764">
        <v>2010</v>
      </c>
      <c r="F1764">
        <v>1992</v>
      </c>
      <c r="G1764">
        <v>0</v>
      </c>
      <c r="I1764">
        <v>0</v>
      </c>
      <c r="J1764" t="s">
        <v>872</v>
      </c>
      <c r="K1764" t="s">
        <v>873</v>
      </c>
      <c r="L1764" t="s">
        <v>873</v>
      </c>
      <c r="M1764">
        <v>3</v>
      </c>
      <c r="N1764" t="s">
        <v>651</v>
      </c>
      <c r="O1764">
        <v>1</v>
      </c>
      <c r="P1764" t="s">
        <v>616</v>
      </c>
      <c r="Q1764" t="s">
        <v>879</v>
      </c>
      <c r="R1764">
        <v>3</v>
      </c>
      <c r="S1764">
        <v>1</v>
      </c>
      <c r="T1764" s="60">
        <v>40359</v>
      </c>
      <c r="U1764" s="60">
        <v>40360</v>
      </c>
      <c r="V1764" s="60">
        <v>40360</v>
      </c>
      <c r="W1764" t="s">
        <v>759</v>
      </c>
      <c r="X1764" t="s">
        <v>1344</v>
      </c>
      <c r="Z1764">
        <v>2.5000000000000001E-2</v>
      </c>
      <c r="AA1764">
        <v>7.5000002999999996E-2</v>
      </c>
      <c r="AB1764">
        <v>4</v>
      </c>
      <c r="AC1764">
        <v>0</v>
      </c>
      <c r="AD1764">
        <v>5</v>
      </c>
      <c r="BP1764" s="60">
        <v>40360</v>
      </c>
      <c r="BQ1764">
        <v>1862630</v>
      </c>
      <c r="BR1764">
        <v>2296382</v>
      </c>
      <c r="BS1764">
        <v>0.81099999</v>
      </c>
      <c r="BT1764">
        <v>433752</v>
      </c>
      <c r="BV1764">
        <v>242481</v>
      </c>
      <c r="BW1764">
        <v>39852.68</v>
      </c>
      <c r="BX1764">
        <v>1</v>
      </c>
      <c r="BY1764">
        <v>0</v>
      </c>
      <c r="BZ1764">
        <v>0</v>
      </c>
      <c r="CA1764">
        <v>0</v>
      </c>
      <c r="CC1764">
        <v>0.107</v>
      </c>
      <c r="CE1764">
        <v>-5.4000000999999999E-2</v>
      </c>
      <c r="CG1764">
        <v>2.7999999000000001E-2</v>
      </c>
      <c r="CP1764">
        <v>7.0000000000000007E-2</v>
      </c>
      <c r="CQ1764">
        <v>1992</v>
      </c>
      <c r="CS1764">
        <v>0</v>
      </c>
      <c r="CT1764">
        <v>0</v>
      </c>
      <c r="CU1764">
        <v>0</v>
      </c>
      <c r="CV1764">
        <v>0.5</v>
      </c>
      <c r="CW1764">
        <v>0.25</v>
      </c>
      <c r="CX1764">
        <v>0.25</v>
      </c>
      <c r="CY1764">
        <v>0.2</v>
      </c>
      <c r="CZ1764">
        <v>0</v>
      </c>
      <c r="DA1764">
        <v>0</v>
      </c>
      <c r="DB1764">
        <v>0.1</v>
      </c>
      <c r="DC1764">
        <v>0</v>
      </c>
      <c r="DD1764">
        <v>0.2</v>
      </c>
      <c r="DE1764">
        <v>0</v>
      </c>
      <c r="DF1764">
        <v>2011</v>
      </c>
      <c r="DH1764">
        <v>9.0209194000000006E-2</v>
      </c>
      <c r="DJ1764">
        <v>0.2472</v>
      </c>
      <c r="DK1764">
        <v>0.33740920000000002</v>
      </c>
      <c r="DO1764">
        <v>60038.343999999997</v>
      </c>
      <c r="DQ1764">
        <v>242481.19</v>
      </c>
      <c r="DR1764">
        <v>0</v>
      </c>
      <c r="DS1764">
        <v>1</v>
      </c>
      <c r="DT1764">
        <v>0</v>
      </c>
      <c r="DU1764">
        <v>0</v>
      </c>
      <c r="DV1764">
        <v>3895</v>
      </c>
      <c r="DW1764">
        <v>242481.19</v>
      </c>
      <c r="DX1764">
        <v>40.599997999999999</v>
      </c>
      <c r="DY1764">
        <v>13.4</v>
      </c>
      <c r="DZ1764">
        <v>62.254002</v>
      </c>
      <c r="EA1764">
        <v>302</v>
      </c>
      <c r="EC1764">
        <v>3721</v>
      </c>
      <c r="ED1764">
        <v>113271.63</v>
      </c>
      <c r="EE1764">
        <v>68.5</v>
      </c>
      <c r="EF1764">
        <v>30.440999999999999</v>
      </c>
      <c r="EG1764">
        <v>1713</v>
      </c>
      <c r="EN1764">
        <v>1090</v>
      </c>
      <c r="EP1764">
        <v>918</v>
      </c>
      <c r="ES1764">
        <v>0</v>
      </c>
      <c r="EV1764">
        <v>7918</v>
      </c>
      <c r="EW1764">
        <v>0</v>
      </c>
      <c r="EX1764">
        <v>0</v>
      </c>
      <c r="FB1764">
        <v>1299673.8999999999</v>
      </c>
      <c r="FI1764">
        <v>1534412.6</v>
      </c>
      <c r="FP1764">
        <v>21874.016</v>
      </c>
      <c r="FQ1764">
        <v>39852.68</v>
      </c>
      <c r="FR1764">
        <v>2253.1579999999999</v>
      </c>
      <c r="FW1764">
        <v>63979.851999999999</v>
      </c>
      <c r="FX1764">
        <v>133352.48000000001</v>
      </c>
      <c r="FZ1764">
        <v>11822.921</v>
      </c>
      <c r="GA1764">
        <v>19679.963</v>
      </c>
      <c r="GB1764">
        <v>31502.883000000002</v>
      </c>
      <c r="GM1764">
        <v>115.142</v>
      </c>
      <c r="GN1764">
        <v>-10847.977000000001</v>
      </c>
      <c r="GP1764">
        <v>55.509998000000003</v>
      </c>
      <c r="GQ1764">
        <v>218151.25</v>
      </c>
      <c r="GR1764">
        <v>-114872.52</v>
      </c>
      <c r="GS1764">
        <v>-114788.68</v>
      </c>
      <c r="GT1764">
        <v>-83.836997999999994</v>
      </c>
      <c r="HA1764">
        <v>-1943.3130000000001</v>
      </c>
      <c r="HB1764">
        <v>-1503.6378999999999</v>
      </c>
      <c r="HD1764">
        <v>-2.98</v>
      </c>
      <c r="HE1764">
        <v>-118322.45</v>
      </c>
      <c r="HG1764">
        <v>1534412.6</v>
      </c>
    </row>
    <row r="1765" spans="1:215" x14ac:dyDescent="0.25">
      <c r="A1765">
        <v>129</v>
      </c>
      <c r="B1765" t="s">
        <v>1342</v>
      </c>
      <c r="C1765">
        <v>2011</v>
      </c>
      <c r="F1765">
        <v>1992</v>
      </c>
      <c r="G1765">
        <v>0</v>
      </c>
      <c r="I1765">
        <v>0</v>
      </c>
      <c r="J1765" t="s">
        <v>872</v>
      </c>
      <c r="K1765" t="s">
        <v>873</v>
      </c>
      <c r="L1765" t="s">
        <v>873</v>
      </c>
      <c r="M1765">
        <v>3</v>
      </c>
      <c r="N1765" t="s">
        <v>651</v>
      </c>
      <c r="O1765">
        <v>1</v>
      </c>
      <c r="P1765" t="s">
        <v>616</v>
      </c>
      <c r="Q1765" t="s">
        <v>879</v>
      </c>
      <c r="R1765">
        <v>3</v>
      </c>
      <c r="S1765">
        <v>1</v>
      </c>
      <c r="T1765" s="60">
        <v>40724</v>
      </c>
      <c r="U1765" s="60">
        <v>40725</v>
      </c>
      <c r="V1765" s="60">
        <v>40725</v>
      </c>
      <c r="W1765" t="s">
        <v>201</v>
      </c>
      <c r="X1765" t="s">
        <v>1344</v>
      </c>
      <c r="Y1765" t="s">
        <v>635</v>
      </c>
      <c r="Z1765">
        <v>2.5000000000000001E-2</v>
      </c>
      <c r="AA1765">
        <v>7.5000002999999996E-2</v>
      </c>
      <c r="AB1765">
        <v>1</v>
      </c>
      <c r="AC1765">
        <v>0</v>
      </c>
      <c r="AD1765">
        <v>5</v>
      </c>
      <c r="AE1765">
        <v>0</v>
      </c>
      <c r="AF1765">
        <v>1</v>
      </c>
      <c r="AG1765">
        <v>25</v>
      </c>
      <c r="BP1765" s="60">
        <v>40725</v>
      </c>
      <c r="BQ1765">
        <v>1867281</v>
      </c>
      <c r="BR1765">
        <v>2388494</v>
      </c>
      <c r="BS1765">
        <v>0.78199995</v>
      </c>
      <c r="BT1765">
        <v>521213</v>
      </c>
      <c r="BV1765">
        <v>248869</v>
      </c>
      <c r="BW1765">
        <v>47392.745999999999</v>
      </c>
      <c r="BX1765">
        <v>1</v>
      </c>
      <c r="BY1765">
        <v>0</v>
      </c>
      <c r="BZ1765">
        <v>0</v>
      </c>
      <c r="CA1765">
        <v>0</v>
      </c>
      <c r="CC1765">
        <v>0.23100001000000001</v>
      </c>
      <c r="CE1765">
        <v>2.1999999999999999E-2</v>
      </c>
      <c r="CG1765">
        <v>4.3999999999999997E-2</v>
      </c>
      <c r="CJ1765">
        <v>6.6812962000000004E-2</v>
      </c>
      <c r="CP1765">
        <v>7.8000001999999999E-2</v>
      </c>
      <c r="CQ1765">
        <v>1992</v>
      </c>
      <c r="CS1765">
        <v>0</v>
      </c>
      <c r="CT1765">
        <v>0</v>
      </c>
      <c r="CU1765">
        <v>1</v>
      </c>
      <c r="CV1765">
        <v>0.5</v>
      </c>
      <c r="CW1765">
        <v>0.25</v>
      </c>
      <c r="CX1765">
        <v>0.25</v>
      </c>
      <c r="CY1765">
        <v>0.2</v>
      </c>
      <c r="CZ1765">
        <v>0</v>
      </c>
      <c r="DA1765">
        <v>0</v>
      </c>
      <c r="DB1765">
        <v>0.1</v>
      </c>
      <c r="DC1765">
        <v>0</v>
      </c>
      <c r="DD1765">
        <v>0.2</v>
      </c>
      <c r="DE1765">
        <v>0</v>
      </c>
      <c r="DF1765">
        <v>2012</v>
      </c>
      <c r="DG1765">
        <v>0.27746987000000001</v>
      </c>
      <c r="DH1765">
        <v>9.4000003999999998E-2</v>
      </c>
      <c r="DI1765">
        <v>0.18350000999999999</v>
      </c>
      <c r="DJ1765">
        <v>0.26120000999999998</v>
      </c>
      <c r="DK1765">
        <v>0.35520002000000001</v>
      </c>
      <c r="DL1765">
        <v>69053.781000000003</v>
      </c>
      <c r="DM1765">
        <v>23393.73</v>
      </c>
      <c r="DN1765">
        <v>45660.055</v>
      </c>
      <c r="DO1765">
        <v>65004.707000000002</v>
      </c>
      <c r="DP1765">
        <v>88398.437999999995</v>
      </c>
      <c r="DQ1765">
        <v>248869.47</v>
      </c>
      <c r="DR1765">
        <v>1</v>
      </c>
      <c r="DS1765">
        <v>1</v>
      </c>
      <c r="DT1765">
        <v>0</v>
      </c>
      <c r="DU1765">
        <v>0</v>
      </c>
      <c r="DV1765">
        <v>3908</v>
      </c>
      <c r="DW1765">
        <v>248869.47</v>
      </c>
      <c r="DX1765">
        <v>40.700001</v>
      </c>
      <c r="DY1765">
        <v>13.5</v>
      </c>
      <c r="DZ1765">
        <v>63.681998999999998</v>
      </c>
      <c r="EA1765">
        <v>298</v>
      </c>
      <c r="EC1765">
        <v>3753</v>
      </c>
      <c r="ED1765">
        <v>119284.45</v>
      </c>
      <c r="EE1765">
        <v>68.699996999999996</v>
      </c>
      <c r="EF1765">
        <v>31.783999999999999</v>
      </c>
      <c r="EG1765">
        <v>1750</v>
      </c>
      <c r="EN1765">
        <v>1108</v>
      </c>
      <c r="EP1765">
        <v>895</v>
      </c>
      <c r="ES1765">
        <v>0</v>
      </c>
      <c r="EV1765">
        <v>7959</v>
      </c>
      <c r="EW1765">
        <v>0</v>
      </c>
      <c r="EX1765">
        <v>0</v>
      </c>
      <c r="FB1765">
        <v>1355182.3</v>
      </c>
      <c r="FI1765">
        <v>1829405.6</v>
      </c>
      <c r="FP1765">
        <v>22328.835999999999</v>
      </c>
      <c r="FQ1765">
        <v>47392.745999999999</v>
      </c>
      <c r="FR1765">
        <v>1500</v>
      </c>
      <c r="FW1765">
        <v>71221.585999999996</v>
      </c>
      <c r="FX1765">
        <v>337408.06</v>
      </c>
      <c r="FZ1765">
        <v>8852.2978999999996</v>
      </c>
      <c r="GA1765">
        <v>14010.816999999999</v>
      </c>
      <c r="GB1765">
        <v>22863.115000000002</v>
      </c>
      <c r="GM1765">
        <v>41.944000000000003</v>
      </c>
      <c r="GN1765">
        <v>-11314.001</v>
      </c>
      <c r="GP1765">
        <v>25.492000999999998</v>
      </c>
      <c r="GQ1765">
        <v>420246.19</v>
      </c>
      <c r="GR1765">
        <v>-121745.08</v>
      </c>
      <c r="GS1765">
        <v>-121624.35</v>
      </c>
      <c r="GT1765">
        <v>-120.73</v>
      </c>
      <c r="HA1765">
        <v>-1920.7739999999999</v>
      </c>
      <c r="HB1765">
        <v>-1587.2339999999999</v>
      </c>
      <c r="HE1765">
        <v>-125253.09</v>
      </c>
      <c r="HG1765">
        <v>1829405.6</v>
      </c>
    </row>
    <row r="1766" spans="1:215" x14ac:dyDescent="0.25">
      <c r="A1766">
        <v>129</v>
      </c>
      <c r="B1766" t="s">
        <v>1342</v>
      </c>
      <c r="C1766">
        <v>2012</v>
      </c>
      <c r="F1766">
        <v>1992</v>
      </c>
      <c r="G1766">
        <v>0</v>
      </c>
      <c r="I1766">
        <v>0</v>
      </c>
      <c r="J1766" t="s">
        <v>872</v>
      </c>
      <c r="K1766" t="s">
        <v>873</v>
      </c>
      <c r="L1766" t="s">
        <v>873</v>
      </c>
      <c r="M1766">
        <v>3</v>
      </c>
      <c r="N1766" t="s">
        <v>651</v>
      </c>
      <c r="O1766">
        <v>1</v>
      </c>
      <c r="P1766" t="s">
        <v>616</v>
      </c>
      <c r="Q1766" t="s">
        <v>879</v>
      </c>
      <c r="R1766">
        <v>3</v>
      </c>
      <c r="S1766">
        <v>1</v>
      </c>
      <c r="T1766" s="60">
        <v>41090</v>
      </c>
      <c r="U1766" s="60">
        <v>41091</v>
      </c>
      <c r="V1766" s="60">
        <v>41091</v>
      </c>
      <c r="W1766" t="s">
        <v>201</v>
      </c>
      <c r="X1766" t="s">
        <v>1344</v>
      </c>
      <c r="Y1766" t="s">
        <v>635</v>
      </c>
      <c r="Z1766">
        <v>2.5000000000000001E-2</v>
      </c>
      <c r="AA1766">
        <v>7.5000002999999996E-2</v>
      </c>
      <c r="AB1766">
        <v>1</v>
      </c>
      <c r="AC1766">
        <v>0</v>
      </c>
      <c r="AD1766">
        <v>5</v>
      </c>
      <c r="AE1766">
        <v>0</v>
      </c>
      <c r="AF1766">
        <v>1</v>
      </c>
      <c r="AG1766">
        <v>25</v>
      </c>
      <c r="BP1766" s="60">
        <v>41091</v>
      </c>
      <c r="BQ1766">
        <v>1838607</v>
      </c>
      <c r="BR1766">
        <v>2493849</v>
      </c>
      <c r="BS1766">
        <v>0.73699999000000005</v>
      </c>
      <c r="BT1766">
        <v>655242</v>
      </c>
      <c r="BV1766">
        <v>258518</v>
      </c>
      <c r="BW1766">
        <v>61911.684000000001</v>
      </c>
      <c r="BX1766">
        <v>1</v>
      </c>
      <c r="BY1766">
        <v>0</v>
      </c>
      <c r="BZ1766">
        <v>0</v>
      </c>
      <c r="CA1766">
        <v>0</v>
      </c>
      <c r="CC1766">
        <v>3.3E-3</v>
      </c>
      <c r="CE1766">
        <v>0.1099</v>
      </c>
      <c r="CG1766">
        <v>9.1999999999999998E-3</v>
      </c>
      <c r="CJ1766">
        <v>7.0100001999999995E-2</v>
      </c>
      <c r="CP1766">
        <v>7.4000000999999996E-2</v>
      </c>
      <c r="CQ1766">
        <v>1992</v>
      </c>
      <c r="CS1766">
        <v>0</v>
      </c>
      <c r="CT1766">
        <v>0</v>
      </c>
      <c r="CU1766">
        <v>0</v>
      </c>
      <c r="CV1766">
        <v>0.5</v>
      </c>
      <c r="CW1766">
        <v>0.25</v>
      </c>
      <c r="CX1766">
        <v>0.25</v>
      </c>
      <c r="CY1766">
        <v>0.2</v>
      </c>
      <c r="CZ1766">
        <v>0</v>
      </c>
      <c r="DA1766">
        <v>0</v>
      </c>
      <c r="DB1766">
        <v>0.1</v>
      </c>
      <c r="DC1766">
        <v>0</v>
      </c>
      <c r="DD1766">
        <v>0.2</v>
      </c>
      <c r="DE1766">
        <v>0</v>
      </c>
      <c r="DF1766">
        <v>2013</v>
      </c>
      <c r="DG1766">
        <v>0.27769076999999998</v>
      </c>
      <c r="DH1766">
        <v>9.4000003999999998E-2</v>
      </c>
      <c r="DI1766">
        <v>0.18370001</v>
      </c>
      <c r="DJ1766">
        <v>0.30120000000000002</v>
      </c>
      <c r="DK1766">
        <v>0.39520000999999999</v>
      </c>
      <c r="DL1766">
        <v>71788.077999999994</v>
      </c>
      <c r="DM1766">
        <v>24300.697</v>
      </c>
      <c r="DN1766">
        <v>47487.379000000001</v>
      </c>
      <c r="DO1766">
        <v>77865.641000000003</v>
      </c>
      <c r="DP1766">
        <v>102166.34</v>
      </c>
      <c r="DQ1766">
        <v>258518.05</v>
      </c>
      <c r="DR1766">
        <v>1</v>
      </c>
      <c r="DS1766">
        <v>1</v>
      </c>
      <c r="DT1766">
        <v>0</v>
      </c>
      <c r="DU1766">
        <v>0</v>
      </c>
      <c r="DV1766">
        <v>3888</v>
      </c>
      <c r="DW1766">
        <v>258518.05</v>
      </c>
      <c r="DX1766">
        <v>40.799999</v>
      </c>
      <c r="DY1766">
        <v>13.5</v>
      </c>
      <c r="DZ1766">
        <v>66.490996999999993</v>
      </c>
      <c r="EA1766">
        <v>296</v>
      </c>
      <c r="EC1766">
        <v>3816</v>
      </c>
      <c r="ED1766">
        <v>126248.8</v>
      </c>
      <c r="EE1766">
        <v>68.800003000000004</v>
      </c>
      <c r="EF1766">
        <v>33.084000000000003</v>
      </c>
      <c r="EG1766">
        <v>1815</v>
      </c>
      <c r="EN1766">
        <v>1105</v>
      </c>
      <c r="EP1766">
        <v>896</v>
      </c>
      <c r="ES1766">
        <v>0</v>
      </c>
      <c r="EV1766">
        <v>8000</v>
      </c>
      <c r="EW1766">
        <v>0</v>
      </c>
      <c r="EX1766">
        <v>0</v>
      </c>
      <c r="EZ1766">
        <v>765542656</v>
      </c>
      <c r="FA1766">
        <v>33410.402000000002</v>
      </c>
      <c r="FB1766">
        <v>1424771.6</v>
      </c>
      <c r="FI1766">
        <v>1785228.5</v>
      </c>
      <c r="FP1766">
        <v>23419.863000000001</v>
      </c>
      <c r="FQ1766">
        <v>61911.684000000001</v>
      </c>
      <c r="FR1766">
        <v>750</v>
      </c>
      <c r="FW1766">
        <v>86081.547000000006</v>
      </c>
      <c r="FX1766">
        <v>9780.5244000000002</v>
      </c>
      <c r="FZ1766">
        <v>1016.001</v>
      </c>
      <c r="GA1766">
        <v>8907.0781000000006</v>
      </c>
      <c r="GB1766">
        <v>9923.0791000000008</v>
      </c>
      <c r="GN1766">
        <v>-15645.663</v>
      </c>
      <c r="GP1766">
        <v>2.8479999999999999</v>
      </c>
      <c r="GQ1766">
        <v>90142.335999999996</v>
      </c>
      <c r="GR1766">
        <v>-131742.03</v>
      </c>
      <c r="GS1766">
        <v>-131640.60999999999</v>
      </c>
      <c r="GT1766">
        <v>-101.42100000000001</v>
      </c>
      <c r="HA1766">
        <v>-971.38300000000004</v>
      </c>
      <c r="HB1766">
        <v>-1606.0719999999999</v>
      </c>
      <c r="HE1766">
        <v>-134319.48000000001</v>
      </c>
      <c r="HG1766">
        <v>1785228.5</v>
      </c>
    </row>
    <row r="1767" spans="1:215" x14ac:dyDescent="0.25">
      <c r="A1767">
        <v>129</v>
      </c>
      <c r="B1767" t="s">
        <v>1342</v>
      </c>
      <c r="C1767">
        <v>2013</v>
      </c>
      <c r="F1767">
        <v>1992</v>
      </c>
      <c r="G1767">
        <v>0</v>
      </c>
      <c r="I1767">
        <v>0</v>
      </c>
      <c r="J1767" t="s">
        <v>872</v>
      </c>
      <c r="K1767" t="s">
        <v>873</v>
      </c>
      <c r="L1767" t="s">
        <v>873</v>
      </c>
      <c r="M1767">
        <v>3</v>
      </c>
      <c r="N1767" t="s">
        <v>651</v>
      </c>
      <c r="O1767">
        <v>1</v>
      </c>
      <c r="P1767" t="s">
        <v>616</v>
      </c>
      <c r="Q1767" t="s">
        <v>879</v>
      </c>
      <c r="R1767">
        <v>3</v>
      </c>
      <c r="S1767">
        <v>1</v>
      </c>
      <c r="T1767" s="60">
        <v>41455</v>
      </c>
      <c r="U1767" s="60">
        <v>41456</v>
      </c>
      <c r="V1767" s="60">
        <v>41456</v>
      </c>
      <c r="W1767" t="s">
        <v>201</v>
      </c>
      <c r="X1767" t="s">
        <v>1344</v>
      </c>
      <c r="Y1767" t="s">
        <v>635</v>
      </c>
      <c r="Z1767">
        <v>2.5000000000000001E-2</v>
      </c>
      <c r="AA1767">
        <v>7.5000002999999996E-2</v>
      </c>
      <c r="AB1767">
        <v>1</v>
      </c>
      <c r="AC1767">
        <v>0</v>
      </c>
      <c r="AD1767">
        <v>5</v>
      </c>
      <c r="AE1767">
        <v>0</v>
      </c>
      <c r="AF1767">
        <v>1</v>
      </c>
      <c r="AG1767">
        <v>25</v>
      </c>
      <c r="AI1767" t="s">
        <v>1345</v>
      </c>
      <c r="AJ1767" t="s">
        <v>1346</v>
      </c>
      <c r="AO1767">
        <v>1964266.6</v>
      </c>
      <c r="AP1767">
        <v>1860947.9</v>
      </c>
      <c r="AQ1767">
        <v>-48931.27</v>
      </c>
      <c r="AR1767">
        <v>0</v>
      </c>
      <c r="AS1767">
        <v>0</v>
      </c>
      <c r="AT1767">
        <v>0</v>
      </c>
      <c r="AU1767">
        <v>1</v>
      </c>
      <c r="AV1767">
        <v>4</v>
      </c>
      <c r="AX1767">
        <v>0</v>
      </c>
      <c r="AY1767">
        <v>0.2</v>
      </c>
      <c r="AZ1767">
        <v>5</v>
      </c>
      <c r="BA1767">
        <v>1</v>
      </c>
      <c r="BB1767">
        <v>0</v>
      </c>
      <c r="BC1767">
        <v>4</v>
      </c>
      <c r="BD1767">
        <v>2</v>
      </c>
      <c r="BE1767">
        <v>1</v>
      </c>
      <c r="BK1767">
        <v>3.9999999000000001E-2</v>
      </c>
      <c r="BO1767">
        <v>3.9999999000000001E-2</v>
      </c>
      <c r="BP1767" s="60">
        <v>41456</v>
      </c>
      <c r="BQ1767">
        <v>1860948</v>
      </c>
      <c r="BR1767">
        <v>2518229</v>
      </c>
      <c r="BS1767">
        <v>0.73900001999999998</v>
      </c>
      <c r="BT1767">
        <v>657281</v>
      </c>
      <c r="BV1767">
        <v>258425</v>
      </c>
      <c r="BW1767">
        <v>65327.766000000003</v>
      </c>
      <c r="BX1767">
        <v>1</v>
      </c>
      <c r="BY1767">
        <v>0</v>
      </c>
      <c r="BZ1767">
        <v>0</v>
      </c>
      <c r="CA1767">
        <v>0</v>
      </c>
      <c r="CC1767">
        <v>0.12839999999999999</v>
      </c>
      <c r="CE1767">
        <v>0.1169</v>
      </c>
      <c r="CG1767">
        <v>3.8399997999999998E-2</v>
      </c>
      <c r="CJ1767">
        <v>7.8500002999999999E-2</v>
      </c>
      <c r="CP1767">
        <v>7.6499998999999999E-2</v>
      </c>
      <c r="CQ1767">
        <v>1992</v>
      </c>
      <c r="CS1767">
        <v>0</v>
      </c>
      <c r="CT1767">
        <v>0</v>
      </c>
      <c r="CU1767">
        <v>0</v>
      </c>
      <c r="CV1767">
        <v>0.5</v>
      </c>
      <c r="CW1767">
        <v>0.25</v>
      </c>
      <c r="CX1767">
        <v>0.25</v>
      </c>
      <c r="CY1767">
        <v>0.2</v>
      </c>
      <c r="CZ1767">
        <v>0.2</v>
      </c>
      <c r="DA1767">
        <v>0</v>
      </c>
      <c r="DB1767">
        <v>0.1</v>
      </c>
      <c r="DC1767">
        <v>0</v>
      </c>
      <c r="DD1767">
        <v>0.2</v>
      </c>
      <c r="DE1767">
        <v>0</v>
      </c>
      <c r="DF1767">
        <v>2014</v>
      </c>
      <c r="DG1767">
        <v>0.27981793999999999</v>
      </c>
      <c r="DH1767">
        <v>9.4000003999999998E-2</v>
      </c>
      <c r="DI1767">
        <v>0.18579999999999999</v>
      </c>
      <c r="DJ1767">
        <v>0.30410000999999998</v>
      </c>
      <c r="DK1767">
        <v>0.39809999000000001</v>
      </c>
      <c r="DL1767">
        <v>72312.016000000003</v>
      </c>
      <c r="DM1767">
        <v>24291.971000000001</v>
      </c>
      <c r="DN1767">
        <v>48020.046999999999</v>
      </c>
      <c r="DO1767">
        <v>78587.108999999997</v>
      </c>
      <c r="DP1767">
        <v>102879.08</v>
      </c>
      <c r="DQ1767">
        <v>258425.22</v>
      </c>
      <c r="DR1767">
        <v>1</v>
      </c>
      <c r="DS1767">
        <v>1</v>
      </c>
      <c r="DT1767">
        <v>0</v>
      </c>
      <c r="DU1767">
        <v>0</v>
      </c>
      <c r="DV1767">
        <v>3866</v>
      </c>
      <c r="DW1767">
        <v>258425.22</v>
      </c>
      <c r="DX1767">
        <v>40.799999</v>
      </c>
      <c r="DY1767">
        <v>13.5</v>
      </c>
      <c r="DZ1767">
        <v>66.846001000000001</v>
      </c>
      <c r="EA1767">
        <v>315</v>
      </c>
      <c r="EC1767">
        <v>3862</v>
      </c>
      <c r="ED1767">
        <v>133363.97</v>
      </c>
      <c r="EE1767">
        <v>68.900002000000001</v>
      </c>
      <c r="EF1767">
        <v>34.532001000000001</v>
      </c>
      <c r="EG1767">
        <v>1861</v>
      </c>
      <c r="EN1767">
        <v>1121</v>
      </c>
      <c r="EP1767">
        <v>880</v>
      </c>
      <c r="ES1767">
        <v>0</v>
      </c>
      <c r="EV1767">
        <v>8043</v>
      </c>
      <c r="EW1767">
        <v>0</v>
      </c>
      <c r="EX1767">
        <v>0</v>
      </c>
      <c r="FB1767">
        <v>1495686.6</v>
      </c>
      <c r="FI1767">
        <v>1964266.6</v>
      </c>
      <c r="FP1767">
        <v>23358.844000000001</v>
      </c>
      <c r="FQ1767">
        <v>65327.766000000003</v>
      </c>
      <c r="FW1767">
        <v>88686.608999999997</v>
      </c>
      <c r="FX1767">
        <v>230476.83</v>
      </c>
      <c r="FZ1767">
        <v>204.94200000000001</v>
      </c>
      <c r="GA1767">
        <v>13061.699000000001</v>
      </c>
      <c r="GB1767">
        <v>13266.641</v>
      </c>
      <c r="GN1767">
        <v>-14151.397999999999</v>
      </c>
      <c r="GP1767">
        <v>3.0569999000000001</v>
      </c>
      <c r="GQ1767">
        <v>318281.75</v>
      </c>
      <c r="GR1767">
        <v>-136695.85999999999</v>
      </c>
      <c r="GS1767">
        <v>-136593.57999999999</v>
      </c>
      <c r="GT1767">
        <v>-102.28</v>
      </c>
      <c r="HA1767">
        <v>-1024.2950000000001</v>
      </c>
      <c r="HB1767">
        <v>-1523.4771000000001</v>
      </c>
      <c r="HE1767">
        <v>-139243.64000000001</v>
      </c>
      <c r="HG1767">
        <v>1964266.6</v>
      </c>
    </row>
    <row r="1768" spans="1:215" x14ac:dyDescent="0.25">
      <c r="A1768">
        <v>129</v>
      </c>
      <c r="B1768" t="s">
        <v>1342</v>
      </c>
      <c r="C1768">
        <v>2014</v>
      </c>
      <c r="F1768">
        <v>1992</v>
      </c>
      <c r="G1768">
        <v>0</v>
      </c>
      <c r="I1768">
        <v>0</v>
      </c>
      <c r="J1768" t="s">
        <v>872</v>
      </c>
      <c r="K1768" t="s">
        <v>873</v>
      </c>
      <c r="L1768" t="s">
        <v>873</v>
      </c>
      <c r="M1768">
        <v>3</v>
      </c>
      <c r="N1768" t="s">
        <v>651</v>
      </c>
      <c r="O1768">
        <v>1</v>
      </c>
      <c r="P1768" t="s">
        <v>616</v>
      </c>
      <c r="Q1768" t="s">
        <v>879</v>
      </c>
      <c r="R1768">
        <v>3</v>
      </c>
      <c r="S1768">
        <v>1</v>
      </c>
      <c r="T1768" s="60">
        <v>41820</v>
      </c>
      <c r="U1768" s="60">
        <v>41821</v>
      </c>
      <c r="V1768" s="60">
        <v>41821</v>
      </c>
      <c r="W1768" t="s">
        <v>201</v>
      </c>
      <c r="X1768" t="s">
        <v>1344</v>
      </c>
      <c r="Y1768" t="s">
        <v>639</v>
      </c>
      <c r="Z1768">
        <v>2.9999998999999999E-2</v>
      </c>
      <c r="AA1768">
        <v>7.5000002999999996E-2</v>
      </c>
      <c r="AB1768">
        <v>1</v>
      </c>
      <c r="AC1768">
        <v>0</v>
      </c>
      <c r="AD1768">
        <v>5</v>
      </c>
      <c r="AE1768">
        <v>0</v>
      </c>
      <c r="AF1768">
        <v>3</v>
      </c>
      <c r="AG1768">
        <v>25</v>
      </c>
      <c r="AI1768" t="s">
        <v>1347</v>
      </c>
      <c r="AJ1768" t="s">
        <v>1346</v>
      </c>
      <c r="AO1768">
        <v>2278457</v>
      </c>
      <c r="AP1768">
        <v>2054844.3</v>
      </c>
      <c r="AQ1768">
        <v>-42861.565999999999</v>
      </c>
      <c r="AR1768">
        <v>0</v>
      </c>
      <c r="AS1768">
        <v>0</v>
      </c>
      <c r="AT1768">
        <v>0</v>
      </c>
      <c r="AU1768">
        <v>1</v>
      </c>
      <c r="AV1768">
        <v>4</v>
      </c>
      <c r="AX1768">
        <v>0</v>
      </c>
      <c r="AY1768">
        <v>0.2</v>
      </c>
      <c r="AZ1768">
        <v>5</v>
      </c>
      <c r="BA1768">
        <v>1</v>
      </c>
      <c r="BB1768">
        <v>0</v>
      </c>
      <c r="BC1768">
        <v>4</v>
      </c>
      <c r="BD1768">
        <v>2</v>
      </c>
      <c r="BE1768">
        <v>1</v>
      </c>
      <c r="BP1768" s="60">
        <v>41821</v>
      </c>
      <c r="BQ1768">
        <v>2054844.3</v>
      </c>
      <c r="BR1768">
        <v>2640955.2999999998</v>
      </c>
      <c r="BS1768">
        <v>0.77800005999999999</v>
      </c>
      <c r="BT1768">
        <v>586110.88</v>
      </c>
      <c r="BV1768">
        <v>266265.40999999997</v>
      </c>
      <c r="BW1768">
        <v>73947.077999999994</v>
      </c>
      <c r="BX1768">
        <v>1</v>
      </c>
      <c r="BY1768">
        <v>0</v>
      </c>
      <c r="BZ1768">
        <v>0</v>
      </c>
      <c r="CA1768">
        <v>0</v>
      </c>
      <c r="CC1768">
        <v>0.18200000999999999</v>
      </c>
      <c r="CE1768">
        <v>0.10299999999999999</v>
      </c>
      <c r="CG1768">
        <v>0.12800001</v>
      </c>
      <c r="CJ1768">
        <v>7.8000001999999999E-2</v>
      </c>
      <c r="CP1768">
        <v>8.1000000000000003E-2</v>
      </c>
      <c r="CQ1768">
        <v>1992</v>
      </c>
      <c r="CS1768">
        <v>0</v>
      </c>
      <c r="CT1768">
        <v>0</v>
      </c>
      <c r="CU1768">
        <v>0</v>
      </c>
      <c r="CV1768">
        <v>0.75</v>
      </c>
      <c r="CW1768">
        <v>0.40000001000000002</v>
      </c>
      <c r="CX1768">
        <v>0.34999998999999998</v>
      </c>
      <c r="CY1768">
        <v>0</v>
      </c>
      <c r="CZ1768">
        <v>0</v>
      </c>
      <c r="DA1768">
        <v>0</v>
      </c>
      <c r="DB1768">
        <v>0.1</v>
      </c>
      <c r="DC1768">
        <v>0</v>
      </c>
      <c r="DD1768">
        <v>0.15000000999999999</v>
      </c>
      <c r="DE1768">
        <v>0</v>
      </c>
      <c r="DF1768">
        <v>2015</v>
      </c>
      <c r="DG1768">
        <v>0.28138426</v>
      </c>
      <c r="DH1768">
        <v>9.4000003999999998E-2</v>
      </c>
      <c r="DI1768">
        <v>0.18740000000000001</v>
      </c>
      <c r="DJ1768">
        <v>0.27770001</v>
      </c>
      <c r="DK1768">
        <v>0.37169998999999998</v>
      </c>
      <c r="DL1768">
        <v>74922.891000000003</v>
      </c>
      <c r="DM1768">
        <v>25028.949000000001</v>
      </c>
      <c r="DN1768">
        <v>49893.938000000002</v>
      </c>
      <c r="DO1768">
        <v>73941.906000000003</v>
      </c>
      <c r="DP1768">
        <v>98970.851999999999</v>
      </c>
      <c r="DQ1768">
        <v>266265.40999999997</v>
      </c>
      <c r="DR1768">
        <v>1</v>
      </c>
      <c r="DS1768">
        <v>1</v>
      </c>
      <c r="DT1768">
        <v>0</v>
      </c>
      <c r="DU1768">
        <v>0</v>
      </c>
      <c r="DV1768">
        <v>3885</v>
      </c>
      <c r="DW1768">
        <v>266265.40999999997</v>
      </c>
      <c r="DX1768">
        <v>41</v>
      </c>
      <c r="DY1768">
        <v>13.7</v>
      </c>
      <c r="DZ1768">
        <v>68.537002999999999</v>
      </c>
      <c r="EA1768">
        <v>321</v>
      </c>
      <c r="EC1768">
        <v>3896</v>
      </c>
      <c r="ED1768">
        <v>138974.42000000001</v>
      </c>
      <c r="EE1768">
        <v>69.199996999999996</v>
      </c>
      <c r="EF1768">
        <v>35.671000999999997</v>
      </c>
      <c r="EG1768">
        <v>1892</v>
      </c>
      <c r="EN1768">
        <v>1121</v>
      </c>
      <c r="EP1768">
        <v>883</v>
      </c>
      <c r="EV1768">
        <v>8102</v>
      </c>
      <c r="EW1768">
        <v>0</v>
      </c>
      <c r="EX1768">
        <v>0</v>
      </c>
      <c r="FB1768">
        <v>1514329.8</v>
      </c>
      <c r="FP1768">
        <v>24054.541000000001</v>
      </c>
      <c r="FQ1768">
        <v>76917.460999999996</v>
      </c>
      <c r="FW1768">
        <v>100972</v>
      </c>
      <c r="FX1768">
        <v>358885.47</v>
      </c>
      <c r="FZ1768">
        <v>187.98699999999999</v>
      </c>
      <c r="GA1768">
        <v>16530.309000000001</v>
      </c>
      <c r="GB1768">
        <v>16718.294999999998</v>
      </c>
      <c r="GN1768">
        <v>-16923.092000000001</v>
      </c>
      <c r="GP1768">
        <v>43.859000999999999</v>
      </c>
      <c r="GQ1768">
        <v>459696.53</v>
      </c>
      <c r="GR1768">
        <v>-142746.5</v>
      </c>
      <c r="GS1768">
        <v>-142640.64000000001</v>
      </c>
      <c r="GT1768">
        <v>-105.85899999999999</v>
      </c>
      <c r="HA1768">
        <v>-1192.922</v>
      </c>
      <c r="HB1768">
        <v>-1553.74</v>
      </c>
      <c r="HC1768">
        <v>-13.07</v>
      </c>
      <c r="HE1768">
        <v>-145506.23000000001</v>
      </c>
      <c r="HG1768">
        <v>2278457</v>
      </c>
    </row>
    <row r="1769" spans="1:215" x14ac:dyDescent="0.25">
      <c r="A1769">
        <v>130</v>
      </c>
      <c r="B1769" t="s">
        <v>1348</v>
      </c>
      <c r="C1769">
        <v>2001</v>
      </c>
      <c r="F1769">
        <v>1973</v>
      </c>
      <c r="G1769">
        <v>0</v>
      </c>
      <c r="I1769">
        <v>0</v>
      </c>
      <c r="J1769" t="s">
        <v>908</v>
      </c>
      <c r="K1769" t="s">
        <v>909</v>
      </c>
      <c r="L1769" t="s">
        <v>909</v>
      </c>
      <c r="M1769">
        <v>3</v>
      </c>
      <c r="N1769" t="s">
        <v>651</v>
      </c>
      <c r="O1769">
        <v>0</v>
      </c>
      <c r="P1769" t="s">
        <v>633</v>
      </c>
      <c r="Q1769" t="s">
        <v>626</v>
      </c>
      <c r="R1769">
        <v>2</v>
      </c>
      <c r="S1769">
        <v>1</v>
      </c>
      <c r="T1769" s="60">
        <v>37072</v>
      </c>
      <c r="U1769" s="60">
        <v>37072</v>
      </c>
      <c r="V1769" s="60">
        <v>37072</v>
      </c>
      <c r="BP1769" s="60">
        <v>37072</v>
      </c>
      <c r="BQ1769">
        <v>1275128</v>
      </c>
      <c r="BR1769">
        <v>1261057</v>
      </c>
      <c r="BS1769">
        <v>1.0112000999999999</v>
      </c>
      <c r="BT1769">
        <v>-14071</v>
      </c>
      <c r="BV1769">
        <v>181738</v>
      </c>
      <c r="BW1769">
        <v>9738.8945000000003</v>
      </c>
      <c r="BX1769">
        <v>1.7062999999999999</v>
      </c>
      <c r="BY1769">
        <v>0</v>
      </c>
      <c r="BZ1769">
        <v>0</v>
      </c>
      <c r="CA1769">
        <v>0</v>
      </c>
      <c r="CS1769">
        <v>0</v>
      </c>
      <c r="CT1769">
        <v>0</v>
      </c>
      <c r="CU1769">
        <v>0</v>
      </c>
      <c r="CV1769">
        <v>0</v>
      </c>
      <c r="CW1769">
        <v>0</v>
      </c>
      <c r="CX1769">
        <v>0</v>
      </c>
      <c r="CY1769">
        <v>0</v>
      </c>
      <c r="CZ1769">
        <v>0</v>
      </c>
      <c r="DA1769">
        <v>0</v>
      </c>
      <c r="DB1769">
        <v>0</v>
      </c>
      <c r="DC1769">
        <v>0</v>
      </c>
      <c r="DD1769">
        <v>0</v>
      </c>
      <c r="DE1769">
        <v>0</v>
      </c>
      <c r="DF1769">
        <v>2002</v>
      </c>
      <c r="DR1769">
        <v>0</v>
      </c>
      <c r="DS1769">
        <v>0</v>
      </c>
      <c r="DT1769">
        <v>0</v>
      </c>
      <c r="DU1769">
        <v>0</v>
      </c>
      <c r="ES1769">
        <v>0</v>
      </c>
      <c r="EW1769">
        <v>0</v>
      </c>
      <c r="EX1769">
        <v>0</v>
      </c>
      <c r="FB1769">
        <v>709418.13</v>
      </c>
    </row>
    <row r="1770" spans="1:215" x14ac:dyDescent="0.25">
      <c r="A1770">
        <v>130</v>
      </c>
      <c r="B1770" t="s">
        <v>1348</v>
      </c>
      <c r="C1770">
        <v>2002</v>
      </c>
      <c r="F1770">
        <v>1973</v>
      </c>
      <c r="G1770">
        <v>0</v>
      </c>
      <c r="I1770">
        <v>0</v>
      </c>
      <c r="J1770" t="s">
        <v>908</v>
      </c>
      <c r="K1770" t="s">
        <v>909</v>
      </c>
      <c r="L1770" t="s">
        <v>909</v>
      </c>
      <c r="M1770">
        <v>3</v>
      </c>
      <c r="N1770" t="s">
        <v>651</v>
      </c>
      <c r="O1770">
        <v>0</v>
      </c>
      <c r="P1770" t="s">
        <v>633</v>
      </c>
      <c r="Q1770" t="s">
        <v>626</v>
      </c>
      <c r="R1770">
        <v>2</v>
      </c>
      <c r="S1770">
        <v>1</v>
      </c>
      <c r="T1770" s="60">
        <v>37437</v>
      </c>
      <c r="U1770" s="60">
        <v>37437</v>
      </c>
      <c r="V1770" s="60">
        <v>37437</v>
      </c>
      <c r="BP1770" s="60">
        <v>37437</v>
      </c>
      <c r="BQ1770">
        <v>1189426</v>
      </c>
      <c r="BR1770">
        <v>1384606</v>
      </c>
      <c r="BS1770">
        <v>0.85900003000000003</v>
      </c>
      <c r="BT1770">
        <v>195180</v>
      </c>
      <c r="BV1770">
        <v>187568</v>
      </c>
      <c r="BW1770">
        <v>16568.495999999999</v>
      </c>
      <c r="BX1770">
        <v>0.97900003000000002</v>
      </c>
      <c r="BY1770">
        <v>0</v>
      </c>
      <c r="BZ1770">
        <v>0</v>
      </c>
      <c r="CA1770">
        <v>0</v>
      </c>
      <c r="CS1770">
        <v>0</v>
      </c>
      <c r="CT1770">
        <v>0</v>
      </c>
      <c r="CU1770">
        <v>0</v>
      </c>
      <c r="CV1770">
        <v>0</v>
      </c>
      <c r="CW1770">
        <v>0</v>
      </c>
      <c r="CX1770">
        <v>0</v>
      </c>
      <c r="CY1770">
        <v>0</v>
      </c>
      <c r="CZ1770">
        <v>0</v>
      </c>
      <c r="DA1770">
        <v>0</v>
      </c>
      <c r="DB1770">
        <v>0</v>
      </c>
      <c r="DC1770">
        <v>0</v>
      </c>
      <c r="DD1770">
        <v>0</v>
      </c>
      <c r="DE1770">
        <v>0</v>
      </c>
      <c r="DF1770">
        <v>2003</v>
      </c>
      <c r="DR1770">
        <v>0</v>
      </c>
      <c r="DS1770">
        <v>0</v>
      </c>
      <c r="DT1770">
        <v>0</v>
      </c>
      <c r="DU1770">
        <v>0</v>
      </c>
      <c r="DV1770">
        <v>5924</v>
      </c>
      <c r="DW1770">
        <v>187567.91</v>
      </c>
      <c r="DZ1770">
        <v>31.662374</v>
      </c>
      <c r="EC1770">
        <v>3710</v>
      </c>
      <c r="EF1770">
        <v>18.124393000000001</v>
      </c>
      <c r="EG1770">
        <v>3438</v>
      </c>
      <c r="ES1770">
        <v>272</v>
      </c>
      <c r="ET1770">
        <v>272</v>
      </c>
      <c r="EV1770">
        <v>9634</v>
      </c>
      <c r="EW1770">
        <v>1</v>
      </c>
      <c r="EX1770">
        <v>1</v>
      </c>
      <c r="FB1770">
        <v>804620.44</v>
      </c>
      <c r="FP1770">
        <v>14032.129000000001</v>
      </c>
      <c r="FQ1770">
        <v>16923.787</v>
      </c>
      <c r="FV1770">
        <v>12884.553</v>
      </c>
      <c r="FW1770">
        <v>43840.468999999997</v>
      </c>
      <c r="FX1770">
        <v>-67960.335999999996</v>
      </c>
      <c r="GL1770">
        <v>-2499.2919999999999</v>
      </c>
      <c r="GQ1770">
        <v>-26619.16</v>
      </c>
      <c r="GR1770">
        <v>-67241.5</v>
      </c>
      <c r="GS1770">
        <v>-67241.5</v>
      </c>
      <c r="HA1770">
        <v>-2767.6570000000002</v>
      </c>
      <c r="HB1770">
        <v>-806.26598999999999</v>
      </c>
      <c r="HD1770">
        <v>-53.783000999999999</v>
      </c>
      <c r="HE1770">
        <v>-70869.202999999994</v>
      </c>
      <c r="HG1770">
        <v>1098224</v>
      </c>
    </row>
    <row r="1771" spans="1:215" x14ac:dyDescent="0.25">
      <c r="A1771">
        <v>130</v>
      </c>
      <c r="B1771" t="s">
        <v>1348</v>
      </c>
      <c r="C1771">
        <v>2003</v>
      </c>
      <c r="F1771">
        <v>1973</v>
      </c>
      <c r="G1771">
        <v>0</v>
      </c>
      <c r="I1771">
        <v>0</v>
      </c>
      <c r="J1771" t="s">
        <v>908</v>
      </c>
      <c r="K1771" t="s">
        <v>909</v>
      </c>
      <c r="L1771" t="s">
        <v>909</v>
      </c>
      <c r="M1771">
        <v>3</v>
      </c>
      <c r="N1771" t="s">
        <v>651</v>
      </c>
      <c r="O1771">
        <v>0</v>
      </c>
      <c r="P1771" t="s">
        <v>633</v>
      </c>
      <c r="Q1771" t="s">
        <v>626</v>
      </c>
      <c r="R1771">
        <v>2</v>
      </c>
      <c r="S1771">
        <v>1</v>
      </c>
      <c r="T1771" s="60">
        <v>37802</v>
      </c>
      <c r="U1771" s="60">
        <v>37802</v>
      </c>
      <c r="V1771" s="60">
        <v>37802</v>
      </c>
      <c r="BP1771" s="60">
        <v>37802</v>
      </c>
      <c r="BQ1771">
        <v>1076307</v>
      </c>
      <c r="BR1771">
        <v>1455791</v>
      </c>
      <c r="BS1771">
        <v>0.73932803000000002</v>
      </c>
      <c r="BT1771">
        <v>379484</v>
      </c>
      <c r="BV1771">
        <v>197255</v>
      </c>
      <c r="BW1771">
        <v>29220.616999999998</v>
      </c>
      <c r="BX1771">
        <v>0.61229997999999997</v>
      </c>
      <c r="BY1771">
        <v>0</v>
      </c>
      <c r="BZ1771">
        <v>0</v>
      </c>
      <c r="CA1771">
        <v>0</v>
      </c>
      <c r="CC1771">
        <v>3.8399997999999998E-2</v>
      </c>
      <c r="CS1771">
        <v>0</v>
      </c>
      <c r="CT1771">
        <v>0</v>
      </c>
      <c r="CU1771">
        <v>0</v>
      </c>
      <c r="CV1771">
        <v>0.48077628</v>
      </c>
      <c r="CW1771">
        <v>0</v>
      </c>
      <c r="CX1771">
        <v>0</v>
      </c>
      <c r="CY1771">
        <v>0.44251466</v>
      </c>
      <c r="CZ1771">
        <v>0</v>
      </c>
      <c r="DA1771">
        <v>0</v>
      </c>
      <c r="DB1771">
        <v>1.0130635000000001E-2</v>
      </c>
      <c r="DC1771">
        <v>6.6041842000000003E-2</v>
      </c>
      <c r="DD1771">
        <v>0</v>
      </c>
      <c r="DE1771">
        <v>5.3658700000000004E-4</v>
      </c>
      <c r="DF1771">
        <v>2004</v>
      </c>
      <c r="DG1771">
        <v>0.20389999</v>
      </c>
      <c r="DH1771">
        <v>6.1513959999999999E-2</v>
      </c>
      <c r="DI1771">
        <v>0.14238603</v>
      </c>
      <c r="DJ1771">
        <v>0.14813625999999999</v>
      </c>
      <c r="DK1771">
        <v>0.20965022</v>
      </c>
      <c r="DL1771">
        <v>40219.987999999998</v>
      </c>
      <c r="DP1771">
        <v>43501.550999999999</v>
      </c>
      <c r="DQ1771">
        <v>207495.86</v>
      </c>
      <c r="DR1771">
        <v>0</v>
      </c>
      <c r="DS1771">
        <v>1</v>
      </c>
      <c r="DT1771">
        <v>1</v>
      </c>
      <c r="DU1771">
        <v>1</v>
      </c>
      <c r="DV1771">
        <v>5957</v>
      </c>
      <c r="DW1771">
        <v>197254.56</v>
      </c>
      <c r="DZ1771">
        <v>33.113070999999998</v>
      </c>
      <c r="EA1771">
        <v>679</v>
      </c>
      <c r="EB1771">
        <v>79</v>
      </c>
      <c r="EC1771">
        <v>3791</v>
      </c>
      <c r="EF1771">
        <v>18.956146</v>
      </c>
      <c r="EG1771">
        <v>3544</v>
      </c>
      <c r="ES1771">
        <v>247</v>
      </c>
      <c r="ET1771">
        <v>247</v>
      </c>
      <c r="EV1771">
        <v>10506</v>
      </c>
      <c r="EW1771">
        <v>1</v>
      </c>
      <c r="EX1771">
        <v>1</v>
      </c>
      <c r="FB1771">
        <v>847195.5</v>
      </c>
      <c r="FP1771">
        <v>14727.154</v>
      </c>
      <c r="FQ1771">
        <v>17890.370999999999</v>
      </c>
      <c r="FV1771">
        <v>11027.777</v>
      </c>
      <c r="FW1771">
        <v>43645.300999999999</v>
      </c>
      <c r="FX1771">
        <v>42000.195</v>
      </c>
      <c r="GL1771">
        <v>-2123.6430999999998</v>
      </c>
      <c r="GQ1771">
        <v>83521.851999999999</v>
      </c>
      <c r="GR1771">
        <v>-71862.75</v>
      </c>
      <c r="GS1771">
        <v>-71862.75</v>
      </c>
      <c r="HA1771">
        <v>-2491.8739999999998</v>
      </c>
      <c r="HB1771">
        <v>-837.26098999999999</v>
      </c>
      <c r="HD1771">
        <v>-146.50399999999999</v>
      </c>
      <c r="HE1771">
        <v>-75338.391000000003</v>
      </c>
      <c r="HG1771">
        <v>1106407.5</v>
      </c>
    </row>
    <row r="1772" spans="1:215" x14ac:dyDescent="0.25">
      <c r="A1772">
        <v>130</v>
      </c>
      <c r="B1772" t="s">
        <v>1348</v>
      </c>
      <c r="C1772">
        <v>2004</v>
      </c>
      <c r="F1772">
        <v>1973</v>
      </c>
      <c r="G1772">
        <v>0</v>
      </c>
      <c r="I1772">
        <v>0</v>
      </c>
      <c r="J1772" t="s">
        <v>908</v>
      </c>
      <c r="K1772" t="s">
        <v>909</v>
      </c>
      <c r="L1772" t="s">
        <v>909</v>
      </c>
      <c r="M1772">
        <v>3</v>
      </c>
      <c r="N1772" t="s">
        <v>651</v>
      </c>
      <c r="O1772">
        <v>0</v>
      </c>
      <c r="P1772" t="s">
        <v>633</v>
      </c>
      <c r="Q1772" t="s">
        <v>626</v>
      </c>
      <c r="R1772">
        <v>2</v>
      </c>
      <c r="S1772">
        <v>1</v>
      </c>
      <c r="T1772" s="60">
        <v>38168</v>
      </c>
      <c r="U1772" s="60">
        <v>38168</v>
      </c>
      <c r="V1772" s="60">
        <v>38168</v>
      </c>
      <c r="W1772" t="s">
        <v>201</v>
      </c>
      <c r="X1772" t="s">
        <v>1349</v>
      </c>
      <c r="Y1772" t="s">
        <v>639</v>
      </c>
      <c r="AA1772">
        <v>7.0000000000000007E-2</v>
      </c>
      <c r="AB1772">
        <v>1</v>
      </c>
      <c r="AC1772">
        <v>0</v>
      </c>
      <c r="AD1772">
        <v>4</v>
      </c>
      <c r="AE1772">
        <v>0</v>
      </c>
      <c r="AF1772">
        <v>3</v>
      </c>
      <c r="AG1772">
        <v>30</v>
      </c>
      <c r="BP1772" s="60">
        <v>38168</v>
      </c>
      <c r="BQ1772">
        <v>1138387</v>
      </c>
      <c r="BR1772">
        <v>1561739</v>
      </c>
      <c r="BS1772">
        <v>0.72892272000000002</v>
      </c>
      <c r="BT1772">
        <v>423352</v>
      </c>
      <c r="BV1772">
        <v>208757</v>
      </c>
      <c r="BW1772">
        <v>43501.550999999999</v>
      </c>
      <c r="BX1772">
        <v>0.73989998999999995</v>
      </c>
      <c r="BY1772">
        <v>0</v>
      </c>
      <c r="BZ1772">
        <v>0</v>
      </c>
      <c r="CA1772">
        <v>0</v>
      </c>
      <c r="CC1772">
        <v>0.12870000000000001</v>
      </c>
      <c r="CS1772">
        <v>0</v>
      </c>
      <c r="CT1772">
        <v>0</v>
      </c>
      <c r="CU1772">
        <v>0</v>
      </c>
      <c r="CV1772">
        <v>0.45623139000000001</v>
      </c>
      <c r="CW1772">
        <v>0</v>
      </c>
      <c r="CX1772">
        <v>0</v>
      </c>
      <c r="CY1772">
        <v>0.33553328999999998</v>
      </c>
      <c r="CZ1772">
        <v>0</v>
      </c>
      <c r="DA1772">
        <v>0</v>
      </c>
      <c r="DB1772">
        <v>2.7933382999999999E-2</v>
      </c>
      <c r="DC1772">
        <v>0.17954477999999999</v>
      </c>
      <c r="DD1772">
        <v>0</v>
      </c>
      <c r="DE1772">
        <v>7.5715600000000004E-4</v>
      </c>
      <c r="DF1772">
        <v>2005</v>
      </c>
      <c r="DG1772">
        <v>0.18870001</v>
      </c>
      <c r="DH1772">
        <v>-8.3257850000000005E-3</v>
      </c>
      <c r="DI1772">
        <v>0.19702579000000001</v>
      </c>
      <c r="DJ1772">
        <v>0.20838367999999999</v>
      </c>
      <c r="DK1772">
        <v>0.20005788999999999</v>
      </c>
      <c r="DL1772">
        <v>39375.832000000002</v>
      </c>
      <c r="DP1772">
        <v>44267.737999999998</v>
      </c>
      <c r="DQ1772">
        <v>221274.64</v>
      </c>
      <c r="DR1772">
        <v>0</v>
      </c>
      <c r="DS1772">
        <v>1</v>
      </c>
      <c r="DT1772">
        <v>1</v>
      </c>
      <c r="DU1772">
        <v>1</v>
      </c>
      <c r="DV1772">
        <v>6013</v>
      </c>
      <c r="DW1772">
        <v>208756.8</v>
      </c>
      <c r="DZ1772">
        <v>34.717579000000001</v>
      </c>
      <c r="EA1772">
        <v>687</v>
      </c>
      <c r="EB1772">
        <v>80</v>
      </c>
      <c r="EC1772">
        <v>3833</v>
      </c>
      <c r="EF1772">
        <v>19.967255000000002</v>
      </c>
      <c r="EG1772">
        <v>3568</v>
      </c>
      <c r="ES1772">
        <v>265</v>
      </c>
      <c r="ET1772">
        <v>265</v>
      </c>
      <c r="EV1772">
        <v>10613</v>
      </c>
      <c r="EW1772">
        <v>1</v>
      </c>
      <c r="EX1772">
        <v>1</v>
      </c>
      <c r="FB1772">
        <v>938710.56</v>
      </c>
      <c r="FP1772">
        <v>15646.734</v>
      </c>
      <c r="FQ1772">
        <v>32188.690999999999</v>
      </c>
      <c r="FT1772">
        <v>5.0890002000000001</v>
      </c>
      <c r="FV1772">
        <v>10135.227999999999</v>
      </c>
      <c r="FW1772">
        <v>57975.741999999998</v>
      </c>
      <c r="FX1772">
        <v>123254.14</v>
      </c>
      <c r="FZ1772">
        <v>11739.563</v>
      </c>
      <c r="GA1772">
        <v>10206.897000000001</v>
      </c>
      <c r="GB1772">
        <v>21946.460999999999</v>
      </c>
      <c r="GG1772">
        <v>164.422</v>
      </c>
      <c r="GK1772">
        <v>-469.38198999999997</v>
      </c>
      <c r="GL1772">
        <v>-3557.3479000000002</v>
      </c>
      <c r="GM1772">
        <v>595.45299999999997</v>
      </c>
      <c r="GN1772">
        <v>-548.53998000000001</v>
      </c>
      <c r="GP1772">
        <v>722.56897000000004</v>
      </c>
      <c r="GQ1772">
        <v>200083.52</v>
      </c>
      <c r="GR1772">
        <v>-76534.483999999997</v>
      </c>
      <c r="GS1772">
        <v>-76534.483999999997</v>
      </c>
      <c r="HA1772">
        <v>-2143.7919999999999</v>
      </c>
      <c r="HB1772">
        <v>-826.38098000000002</v>
      </c>
      <c r="HC1772">
        <v>-107.982</v>
      </c>
      <c r="HD1772">
        <v>-11.651</v>
      </c>
      <c r="HE1772">
        <v>-79624.297000000006</v>
      </c>
      <c r="HG1772">
        <v>1229107.5</v>
      </c>
    </row>
    <row r="1773" spans="1:215" x14ac:dyDescent="0.25">
      <c r="A1773">
        <v>130</v>
      </c>
      <c r="B1773" t="s">
        <v>1348</v>
      </c>
      <c r="C1773">
        <v>2005</v>
      </c>
      <c r="F1773">
        <v>1973</v>
      </c>
      <c r="G1773">
        <v>0</v>
      </c>
      <c r="I1773">
        <v>0</v>
      </c>
      <c r="J1773" t="s">
        <v>908</v>
      </c>
      <c r="K1773" t="s">
        <v>909</v>
      </c>
      <c r="L1773" t="s">
        <v>909</v>
      </c>
      <c r="M1773">
        <v>3</v>
      </c>
      <c r="N1773" t="s">
        <v>651</v>
      </c>
      <c r="O1773">
        <v>0</v>
      </c>
      <c r="P1773" t="s">
        <v>633</v>
      </c>
      <c r="Q1773" t="s">
        <v>626</v>
      </c>
      <c r="R1773">
        <v>2</v>
      </c>
      <c r="S1773">
        <v>1</v>
      </c>
      <c r="T1773" s="60">
        <v>38533</v>
      </c>
      <c r="U1773" s="60">
        <v>38533</v>
      </c>
      <c r="V1773" s="60">
        <v>38533</v>
      </c>
      <c r="W1773" t="s">
        <v>201</v>
      </c>
      <c r="X1773" t="s">
        <v>1349</v>
      </c>
      <c r="Y1773" t="s">
        <v>639</v>
      </c>
      <c r="AA1773">
        <v>7.5000002999999996E-2</v>
      </c>
      <c r="AB1773">
        <v>1</v>
      </c>
      <c r="AC1773">
        <v>0</v>
      </c>
      <c r="AD1773">
        <v>4</v>
      </c>
      <c r="AE1773">
        <v>0</v>
      </c>
      <c r="AF1773">
        <v>3</v>
      </c>
      <c r="AG1773">
        <v>30</v>
      </c>
      <c r="BP1773" s="60">
        <v>38533</v>
      </c>
      <c r="BQ1773">
        <v>1233572</v>
      </c>
      <c r="BR1773">
        <v>1552332</v>
      </c>
      <c r="BS1773">
        <v>0.79465735000000004</v>
      </c>
      <c r="BT1773">
        <v>318760</v>
      </c>
      <c r="BV1773">
        <v>215639</v>
      </c>
      <c r="BW1773">
        <v>44267.737999999998</v>
      </c>
      <c r="BX1773">
        <v>1.0545</v>
      </c>
      <c r="BY1773">
        <v>0</v>
      </c>
      <c r="BZ1773">
        <v>0</v>
      </c>
      <c r="CA1773">
        <v>0</v>
      </c>
      <c r="CC1773">
        <v>9.3400001999999996E-2</v>
      </c>
      <c r="CS1773">
        <v>0</v>
      </c>
      <c r="CT1773">
        <v>0</v>
      </c>
      <c r="CU1773">
        <v>0</v>
      </c>
      <c r="CV1773">
        <v>0.51467954999999999</v>
      </c>
      <c r="CW1773">
        <v>0.37740206999999998</v>
      </c>
      <c r="CX1773">
        <v>0.13727742000000001</v>
      </c>
      <c r="CY1773">
        <v>0.37031797</v>
      </c>
      <c r="CZ1773">
        <v>0</v>
      </c>
      <c r="DA1773">
        <v>0</v>
      </c>
      <c r="DB1773">
        <v>4.6331793000000003E-2</v>
      </c>
      <c r="DC1773">
        <v>6.7104362000000001E-2</v>
      </c>
      <c r="DD1773">
        <v>0</v>
      </c>
      <c r="DE1773">
        <v>1.5663789999999999E-3</v>
      </c>
      <c r="DF1773">
        <v>2006</v>
      </c>
      <c r="DG1773">
        <v>0.17180000000000001</v>
      </c>
      <c r="DH1773">
        <v>-5.5942147999999997E-2</v>
      </c>
      <c r="DI1773">
        <v>0.22774215</v>
      </c>
      <c r="DJ1773">
        <v>0.20528631999999999</v>
      </c>
      <c r="DK1773">
        <v>0.14934417999999999</v>
      </c>
      <c r="DL1773">
        <v>37062.199000000001</v>
      </c>
      <c r="DP1773">
        <v>34138.07</v>
      </c>
      <c r="DQ1773">
        <v>228586.56</v>
      </c>
      <c r="DR1773">
        <v>0</v>
      </c>
      <c r="DS1773">
        <v>1</v>
      </c>
      <c r="DT1773">
        <v>1</v>
      </c>
      <c r="DU1773">
        <v>1</v>
      </c>
      <c r="DV1773">
        <v>6000</v>
      </c>
      <c r="DW1773">
        <v>215638.89</v>
      </c>
      <c r="DZ1773">
        <v>35.939816</v>
      </c>
      <c r="EA1773">
        <v>602</v>
      </c>
      <c r="EB1773">
        <v>88</v>
      </c>
      <c r="EC1773">
        <v>3891</v>
      </c>
      <c r="EF1773">
        <v>21.150808000000001</v>
      </c>
      <c r="EG1773">
        <v>3652</v>
      </c>
      <c r="EH1773">
        <v>73587.562999999995</v>
      </c>
      <c r="ES1773">
        <v>239</v>
      </c>
      <c r="ET1773">
        <v>239</v>
      </c>
      <c r="EV1773">
        <v>10581</v>
      </c>
      <c r="EW1773">
        <v>1</v>
      </c>
      <c r="EX1773">
        <v>1</v>
      </c>
      <c r="FB1773">
        <v>937847.81</v>
      </c>
      <c r="FP1773">
        <v>16136.038</v>
      </c>
      <c r="FQ1773">
        <v>46680.523000000001</v>
      </c>
      <c r="FT1773">
        <v>48.631000999999998</v>
      </c>
      <c r="FV1773">
        <v>11539</v>
      </c>
      <c r="FW1773">
        <v>74404.187999999995</v>
      </c>
      <c r="FX1773">
        <v>91361.672000000006</v>
      </c>
      <c r="FZ1773">
        <v>13895.929</v>
      </c>
      <c r="GA1773">
        <v>13928.835999999999</v>
      </c>
      <c r="GB1773">
        <v>27824.766</v>
      </c>
      <c r="GG1773">
        <v>157.51401000000001</v>
      </c>
      <c r="GK1773">
        <v>-747.99297999999999</v>
      </c>
      <c r="GL1773">
        <v>-4089.0709999999999</v>
      </c>
      <c r="GM1773">
        <v>5452.2089999999998</v>
      </c>
      <c r="GN1773">
        <v>-5207.4141</v>
      </c>
      <c r="GP1773">
        <v>-127.04900000000001</v>
      </c>
      <c r="GQ1773">
        <v>189028.83</v>
      </c>
      <c r="GR1773">
        <v>-82297.797000000006</v>
      </c>
      <c r="GS1773">
        <v>-82297.797000000006</v>
      </c>
      <c r="HA1773">
        <v>-2565.1410999999998</v>
      </c>
      <c r="HB1773">
        <v>-935.50598000000002</v>
      </c>
      <c r="HC1773">
        <v>-96.373001000000002</v>
      </c>
      <c r="HD1773">
        <v>-10.068</v>
      </c>
      <c r="HE1773">
        <v>-85904.891000000003</v>
      </c>
      <c r="HG1773">
        <v>1332281.3999999999</v>
      </c>
    </row>
    <row r="1774" spans="1:215" x14ac:dyDescent="0.25">
      <c r="A1774">
        <v>130</v>
      </c>
      <c r="B1774" t="s">
        <v>1348</v>
      </c>
      <c r="C1774">
        <v>2006</v>
      </c>
      <c r="F1774">
        <v>1973</v>
      </c>
      <c r="G1774">
        <v>0</v>
      </c>
      <c r="I1774">
        <v>0</v>
      </c>
      <c r="J1774" t="s">
        <v>908</v>
      </c>
      <c r="K1774" t="s">
        <v>909</v>
      </c>
      <c r="L1774" t="s">
        <v>909</v>
      </c>
      <c r="M1774">
        <v>3</v>
      </c>
      <c r="N1774" t="s">
        <v>651</v>
      </c>
      <c r="O1774">
        <v>0</v>
      </c>
      <c r="P1774" t="s">
        <v>633</v>
      </c>
      <c r="Q1774" t="s">
        <v>626</v>
      </c>
      <c r="R1774">
        <v>2</v>
      </c>
      <c r="S1774">
        <v>1</v>
      </c>
      <c r="T1774" s="60">
        <v>38898</v>
      </c>
      <c r="U1774" s="60">
        <v>38898</v>
      </c>
      <c r="V1774" s="60">
        <v>38898</v>
      </c>
      <c r="W1774" t="s">
        <v>201</v>
      </c>
      <c r="X1774" t="s">
        <v>1349</v>
      </c>
      <c r="Y1774" t="s">
        <v>639</v>
      </c>
      <c r="AA1774">
        <v>7.5000002999999996E-2</v>
      </c>
      <c r="AB1774">
        <v>1</v>
      </c>
      <c r="AC1774">
        <v>0</v>
      </c>
      <c r="AD1774">
        <v>4</v>
      </c>
      <c r="AE1774">
        <v>0</v>
      </c>
      <c r="AF1774">
        <v>3</v>
      </c>
      <c r="AG1774">
        <v>30</v>
      </c>
      <c r="BP1774" s="60">
        <v>38898</v>
      </c>
      <c r="BQ1774">
        <v>1371982</v>
      </c>
      <c r="BR1774">
        <v>1651056</v>
      </c>
      <c r="BS1774">
        <v>0.83097242999999998</v>
      </c>
      <c r="BT1774">
        <v>279074</v>
      </c>
      <c r="BV1774">
        <v>223214</v>
      </c>
      <c r="BW1774">
        <v>34138.07</v>
      </c>
      <c r="BX1774">
        <v>1.0903</v>
      </c>
      <c r="BY1774">
        <v>0</v>
      </c>
      <c r="BZ1774">
        <v>0</v>
      </c>
      <c r="CA1774">
        <v>0</v>
      </c>
      <c r="CC1774">
        <v>8.7200000999999999E-2</v>
      </c>
      <c r="CS1774">
        <v>0</v>
      </c>
      <c r="CT1774">
        <v>0</v>
      </c>
      <c r="CU1774">
        <v>0</v>
      </c>
      <c r="CV1774">
        <v>0.49278706</v>
      </c>
      <c r="CW1774">
        <v>0.35124660000000002</v>
      </c>
      <c r="CX1774">
        <v>0.14154047</v>
      </c>
      <c r="CY1774">
        <v>0.33725694000000001</v>
      </c>
      <c r="CZ1774">
        <v>0</v>
      </c>
      <c r="DA1774">
        <v>0</v>
      </c>
      <c r="DB1774">
        <v>5.1771097000000002E-2</v>
      </c>
      <c r="DC1774">
        <v>0.10974854000000001</v>
      </c>
      <c r="DD1774">
        <v>7.3363760000000004E-3</v>
      </c>
      <c r="DE1774">
        <v>1.1000199999999999E-3</v>
      </c>
      <c r="DF1774">
        <v>2007</v>
      </c>
      <c r="DG1774">
        <v>0.17269999999999999</v>
      </c>
      <c r="DH1774">
        <v>-2.1607577999999999E-2</v>
      </c>
      <c r="DI1774">
        <v>0.19430758000000001</v>
      </c>
      <c r="DJ1774">
        <v>0.15293875000000001</v>
      </c>
      <c r="DK1774">
        <v>0.13133117999999999</v>
      </c>
      <c r="DL1774">
        <v>38555.195</v>
      </c>
      <c r="DP1774">
        <v>31041.232</v>
      </c>
      <c r="DQ1774">
        <v>236358.44</v>
      </c>
      <c r="DR1774">
        <v>0</v>
      </c>
      <c r="DS1774">
        <v>1</v>
      </c>
      <c r="DT1774">
        <v>1</v>
      </c>
      <c r="DU1774">
        <v>1</v>
      </c>
      <c r="DV1774">
        <v>5769</v>
      </c>
      <c r="DW1774">
        <v>223213.66</v>
      </c>
      <c r="DZ1774">
        <v>38.691913999999997</v>
      </c>
      <c r="EA1774">
        <v>926</v>
      </c>
      <c r="EB1774">
        <v>99</v>
      </c>
      <c r="EC1774">
        <v>3966</v>
      </c>
      <c r="EF1774">
        <v>20.924944</v>
      </c>
      <c r="EG1774">
        <v>3739</v>
      </c>
      <c r="EH1774">
        <v>77538.202999999994</v>
      </c>
      <c r="ES1774">
        <v>227</v>
      </c>
      <c r="ET1774">
        <v>227</v>
      </c>
      <c r="EV1774">
        <v>10760</v>
      </c>
      <c r="EW1774">
        <v>1</v>
      </c>
      <c r="EX1774">
        <v>1</v>
      </c>
      <c r="FB1774">
        <v>991626.25</v>
      </c>
      <c r="FP1774">
        <v>16878.085999999999</v>
      </c>
      <c r="FQ1774">
        <v>37221.472999999998</v>
      </c>
      <c r="FT1774">
        <v>142.35001</v>
      </c>
      <c r="FV1774">
        <v>12217.914000000001</v>
      </c>
      <c r="FW1774">
        <v>66459.820000000007</v>
      </c>
      <c r="FX1774">
        <v>80158.672000000006</v>
      </c>
      <c r="FZ1774">
        <v>15089.262000000001</v>
      </c>
      <c r="GA1774">
        <v>16461.013999999999</v>
      </c>
      <c r="GB1774">
        <v>31550.275000000001</v>
      </c>
      <c r="GG1774">
        <v>48.103999999999999</v>
      </c>
      <c r="GK1774">
        <v>-794.67200000000003</v>
      </c>
      <c r="GL1774">
        <v>-4276.2548999999999</v>
      </c>
      <c r="GM1774">
        <v>5863.9141</v>
      </c>
      <c r="GN1774">
        <v>-5336.4081999999999</v>
      </c>
      <c r="GP1774">
        <v>-227.50998999999999</v>
      </c>
      <c r="GQ1774">
        <v>173445.94</v>
      </c>
      <c r="GR1774">
        <v>-82988.327999999994</v>
      </c>
      <c r="GS1774">
        <v>-82988.327999999994</v>
      </c>
      <c r="HA1774">
        <v>-4660.8188</v>
      </c>
      <c r="HB1774">
        <v>-892.22497999999996</v>
      </c>
      <c r="HC1774">
        <v>-94.311995999999994</v>
      </c>
      <c r="HE1774">
        <v>-88635.687999999995</v>
      </c>
      <c r="HF1774">
        <v>828.83300999999994</v>
      </c>
      <c r="HG1774">
        <v>1417920.5</v>
      </c>
    </row>
    <row r="1775" spans="1:215" x14ac:dyDescent="0.25">
      <c r="A1775">
        <v>130</v>
      </c>
      <c r="B1775" t="s">
        <v>1348</v>
      </c>
      <c r="C1775">
        <v>2007</v>
      </c>
      <c r="F1775">
        <v>1973</v>
      </c>
      <c r="G1775">
        <v>0</v>
      </c>
      <c r="I1775">
        <v>0</v>
      </c>
      <c r="J1775" t="s">
        <v>908</v>
      </c>
      <c r="K1775" t="s">
        <v>909</v>
      </c>
      <c r="L1775" t="s">
        <v>909</v>
      </c>
      <c r="M1775">
        <v>3</v>
      </c>
      <c r="N1775" t="s">
        <v>651</v>
      </c>
      <c r="O1775">
        <v>0</v>
      </c>
      <c r="P1775" t="s">
        <v>633</v>
      </c>
      <c r="Q1775" t="s">
        <v>626</v>
      </c>
      <c r="R1775">
        <v>2</v>
      </c>
      <c r="S1775">
        <v>1</v>
      </c>
      <c r="T1775" s="60">
        <v>39263</v>
      </c>
      <c r="U1775" s="60">
        <v>39263</v>
      </c>
      <c r="V1775" s="60">
        <v>39263</v>
      </c>
      <c r="W1775" t="s">
        <v>201</v>
      </c>
      <c r="X1775" t="s">
        <v>1349</v>
      </c>
      <c r="Y1775" t="s">
        <v>639</v>
      </c>
      <c r="AA1775">
        <v>7.5000002999999996E-2</v>
      </c>
      <c r="AB1775">
        <v>1</v>
      </c>
      <c r="AC1775">
        <v>0</v>
      </c>
      <c r="AD1775">
        <v>4</v>
      </c>
      <c r="AE1775">
        <v>0</v>
      </c>
      <c r="AF1775">
        <v>3</v>
      </c>
      <c r="AG1775">
        <v>30</v>
      </c>
      <c r="BP1775" s="60">
        <v>39263</v>
      </c>
      <c r="BQ1775">
        <v>1531297.3</v>
      </c>
      <c r="BR1775">
        <v>1719536.4</v>
      </c>
      <c r="BS1775">
        <v>0.89052916000000004</v>
      </c>
      <c r="BT1775">
        <v>188239.09</v>
      </c>
      <c r="BV1775">
        <v>229145.05</v>
      </c>
      <c r="BW1775">
        <v>31041.232</v>
      </c>
      <c r="BX1775">
        <v>1.1555001</v>
      </c>
      <c r="BY1775">
        <v>0</v>
      </c>
      <c r="BZ1775">
        <v>0</v>
      </c>
      <c r="CA1775">
        <v>0</v>
      </c>
      <c r="CC1775">
        <v>0.16459998000000001</v>
      </c>
      <c r="CG1775">
        <v>0.10164511</v>
      </c>
      <c r="CS1775">
        <v>0</v>
      </c>
      <c r="CT1775">
        <v>1</v>
      </c>
      <c r="CU1775">
        <v>0</v>
      </c>
      <c r="CV1775">
        <v>0.53716010000000003</v>
      </c>
      <c r="CW1775">
        <v>0.34870394999999998</v>
      </c>
      <c r="CX1775">
        <v>0.18845614999999999</v>
      </c>
      <c r="CY1775">
        <v>0.17162896999999999</v>
      </c>
      <c r="CZ1775">
        <v>0</v>
      </c>
      <c r="DA1775">
        <v>0</v>
      </c>
      <c r="DB1775">
        <v>8.4322453000000006E-2</v>
      </c>
      <c r="DC1775">
        <v>0.15271904</v>
      </c>
      <c r="DD1775">
        <v>1.5773069000000001E-2</v>
      </c>
      <c r="DE1775">
        <v>3.8396355E-2</v>
      </c>
      <c r="DF1775">
        <v>2008</v>
      </c>
      <c r="DG1775">
        <v>0.17389999</v>
      </c>
      <c r="DH1775">
        <v>-4.1385687999999997E-2</v>
      </c>
      <c r="DI1775">
        <v>0.21528569</v>
      </c>
      <c r="DJ1775">
        <v>0.13546543</v>
      </c>
      <c r="DK1775">
        <v>9.4079739999999995E-2</v>
      </c>
      <c r="DL1775">
        <v>39837.612999999998</v>
      </c>
      <c r="DP1775">
        <v>22865.918000000001</v>
      </c>
      <c r="DQ1775">
        <v>243048.27</v>
      </c>
      <c r="DR1775">
        <v>0</v>
      </c>
      <c r="DS1775">
        <v>1</v>
      </c>
      <c r="DT1775">
        <v>1</v>
      </c>
      <c r="DU1775">
        <v>1</v>
      </c>
      <c r="DV1775">
        <v>5840</v>
      </c>
      <c r="DW1775">
        <v>229145.05</v>
      </c>
      <c r="DZ1775">
        <v>39.237166999999999</v>
      </c>
      <c r="EA1775">
        <v>993</v>
      </c>
      <c r="EB1775">
        <v>108</v>
      </c>
      <c r="EC1775">
        <v>4051</v>
      </c>
      <c r="EF1775">
        <v>21.700959999999998</v>
      </c>
      <c r="EG1775">
        <v>3834</v>
      </c>
      <c r="EH1775">
        <v>81976.593999999997</v>
      </c>
      <c r="ES1775">
        <v>217</v>
      </c>
      <c r="ET1775">
        <v>217</v>
      </c>
      <c r="EV1775">
        <v>10992</v>
      </c>
      <c r="EW1775">
        <v>1</v>
      </c>
      <c r="EX1775">
        <v>1</v>
      </c>
      <c r="FB1775">
        <v>1047867.4</v>
      </c>
      <c r="FI1775">
        <v>1627120.6</v>
      </c>
      <c r="FP1775">
        <v>17157.738000000001</v>
      </c>
      <c r="FQ1775">
        <v>35867.004000000001</v>
      </c>
      <c r="FV1775">
        <v>12817.388000000001</v>
      </c>
      <c r="FW1775">
        <v>65842.125</v>
      </c>
      <c r="FX1775">
        <v>212195.75</v>
      </c>
      <c r="FZ1775">
        <v>15180.633</v>
      </c>
      <c r="GA1775">
        <v>16945.018</v>
      </c>
      <c r="GB1775">
        <v>32125.65</v>
      </c>
      <c r="GG1775">
        <v>1172.644</v>
      </c>
      <c r="GK1775">
        <v>-107.758</v>
      </c>
      <c r="GL1775">
        <v>-5273.3891999999996</v>
      </c>
      <c r="GM1775">
        <v>9663.0439000000006</v>
      </c>
      <c r="GN1775">
        <v>-9103.3389000000006</v>
      </c>
      <c r="GP1775">
        <v>440.48498999999998</v>
      </c>
      <c r="GQ1775">
        <v>306955.21999999997</v>
      </c>
      <c r="GR1775">
        <v>-87910.585999999996</v>
      </c>
      <c r="GS1775">
        <v>-87910.585999999996</v>
      </c>
      <c r="HA1775">
        <v>-3843.1120999999998</v>
      </c>
      <c r="HB1775">
        <v>-1063.1679999999999</v>
      </c>
      <c r="HC1775">
        <v>-94.428000999999995</v>
      </c>
      <c r="HE1775">
        <v>-92911.289000000004</v>
      </c>
      <c r="HG1775">
        <v>1631957.8</v>
      </c>
    </row>
    <row r="1776" spans="1:215" x14ac:dyDescent="0.25">
      <c r="A1776">
        <v>130</v>
      </c>
      <c r="B1776" t="s">
        <v>1348</v>
      </c>
      <c r="C1776">
        <v>2008</v>
      </c>
      <c r="F1776">
        <v>1973</v>
      </c>
      <c r="G1776">
        <v>0</v>
      </c>
      <c r="I1776">
        <v>0</v>
      </c>
      <c r="J1776" t="s">
        <v>908</v>
      </c>
      <c r="K1776" t="s">
        <v>909</v>
      </c>
      <c r="L1776" t="s">
        <v>909</v>
      </c>
      <c r="M1776">
        <v>3</v>
      </c>
      <c r="N1776" t="s">
        <v>651</v>
      </c>
      <c r="O1776">
        <v>0</v>
      </c>
      <c r="P1776" t="s">
        <v>633</v>
      </c>
      <c r="Q1776" t="s">
        <v>626</v>
      </c>
      <c r="R1776">
        <v>2</v>
      </c>
      <c r="S1776">
        <v>1</v>
      </c>
      <c r="T1776" s="60">
        <v>39629</v>
      </c>
      <c r="U1776" s="60">
        <v>39629</v>
      </c>
      <c r="V1776" s="60">
        <v>39629</v>
      </c>
      <c r="W1776" t="s">
        <v>201</v>
      </c>
      <c r="X1776" t="s">
        <v>1349</v>
      </c>
      <c r="Y1776" t="s">
        <v>639</v>
      </c>
      <c r="AA1776">
        <v>7.5000002999999996E-2</v>
      </c>
      <c r="AB1776">
        <v>1</v>
      </c>
      <c r="AC1776">
        <v>0</v>
      </c>
      <c r="AD1776">
        <v>4</v>
      </c>
      <c r="AE1776">
        <v>0</v>
      </c>
      <c r="AF1776">
        <v>3</v>
      </c>
      <c r="AG1776">
        <v>30</v>
      </c>
      <c r="BP1776" s="60">
        <v>39629</v>
      </c>
      <c r="BQ1776">
        <v>1600941.8</v>
      </c>
      <c r="BR1776">
        <v>1841235</v>
      </c>
      <c r="BS1776">
        <v>0.86949354000000001</v>
      </c>
      <c r="BT1776">
        <v>240293.19</v>
      </c>
      <c r="BV1776">
        <v>252562.02</v>
      </c>
      <c r="BW1776">
        <v>22865.918000000001</v>
      </c>
      <c r="BX1776">
        <v>1.5383</v>
      </c>
      <c r="BY1776">
        <v>0</v>
      </c>
      <c r="BZ1776">
        <v>0</v>
      </c>
      <c r="CA1776">
        <v>0</v>
      </c>
      <c r="CC1776">
        <v>-7.6300003000000005E-2</v>
      </c>
      <c r="CG1776">
        <v>7.6155312000000003E-2</v>
      </c>
      <c r="CS1776">
        <v>0</v>
      </c>
      <c r="CT1776">
        <v>1</v>
      </c>
      <c r="CU1776">
        <v>0</v>
      </c>
      <c r="CV1776">
        <v>0.49773875000000001</v>
      </c>
      <c r="CW1776">
        <v>0.39069903</v>
      </c>
      <c r="CX1776">
        <v>0.10703972</v>
      </c>
      <c r="CY1776">
        <v>0.20054638</v>
      </c>
      <c r="CZ1776">
        <v>0</v>
      </c>
      <c r="DA1776">
        <v>0</v>
      </c>
      <c r="DB1776">
        <v>9.1825850000000001E-2</v>
      </c>
      <c r="DC1776">
        <v>0.15929125</v>
      </c>
      <c r="DD1776">
        <v>2.0946341E-2</v>
      </c>
      <c r="DE1776">
        <v>2.9651426000000002E-2</v>
      </c>
      <c r="DF1776">
        <v>2009</v>
      </c>
      <c r="DG1776">
        <v>0.17200001000000001</v>
      </c>
      <c r="DH1776">
        <v>1.9723095E-2</v>
      </c>
      <c r="DI1776">
        <v>0.15227689999999999</v>
      </c>
      <c r="DJ1776">
        <v>9.0535856999999997E-2</v>
      </c>
      <c r="DK1776">
        <v>0.11025894999999999</v>
      </c>
      <c r="DL1776">
        <v>43428.133000000002</v>
      </c>
      <c r="DP1776">
        <v>29543.393</v>
      </c>
      <c r="DQ1776">
        <v>267945.53000000003</v>
      </c>
      <c r="DR1776">
        <v>0</v>
      </c>
      <c r="DS1776">
        <v>1</v>
      </c>
      <c r="DT1776">
        <v>1</v>
      </c>
      <c r="DU1776">
        <v>1</v>
      </c>
      <c r="DV1776">
        <v>5908</v>
      </c>
      <c r="DW1776">
        <v>252562.02</v>
      </c>
      <c r="DZ1776">
        <v>42.749156999999997</v>
      </c>
      <c r="EA1776">
        <v>1095</v>
      </c>
      <c r="EB1776">
        <v>114</v>
      </c>
      <c r="EC1776">
        <v>4109</v>
      </c>
      <c r="EF1776">
        <v>22.594566</v>
      </c>
      <c r="EG1776">
        <v>3896</v>
      </c>
      <c r="EH1776">
        <v>85848.062999999995</v>
      </c>
      <c r="ES1776">
        <v>213</v>
      </c>
      <c r="ET1776">
        <v>213</v>
      </c>
      <c r="EV1776">
        <v>11226</v>
      </c>
      <c r="EW1776">
        <v>1</v>
      </c>
      <c r="EX1776">
        <v>1</v>
      </c>
      <c r="FB1776">
        <v>1092655.1000000001</v>
      </c>
      <c r="FI1776">
        <v>1476652.5</v>
      </c>
      <c r="FP1776">
        <v>18637.103999999999</v>
      </c>
      <c r="FQ1776">
        <v>35174.945</v>
      </c>
      <c r="FV1776">
        <v>14455.288</v>
      </c>
      <c r="FW1776">
        <v>68267.335999999996</v>
      </c>
      <c r="FX1776">
        <v>-158561.72</v>
      </c>
      <c r="FZ1776">
        <v>15308.748</v>
      </c>
      <c r="GA1776">
        <v>23982.645</v>
      </c>
      <c r="GB1776">
        <v>39291.391000000003</v>
      </c>
      <c r="GG1776">
        <v>154.56899999999999</v>
      </c>
      <c r="GK1776">
        <v>-5.8979998</v>
      </c>
      <c r="GL1776">
        <v>-4593.5380999999998</v>
      </c>
      <c r="GM1776">
        <v>9557.6982000000007</v>
      </c>
      <c r="GN1776">
        <v>-8299.3086000000003</v>
      </c>
      <c r="GP1776">
        <v>1040.4069999999999</v>
      </c>
      <c r="GQ1776">
        <v>-53149.059000000001</v>
      </c>
      <c r="GR1776">
        <v>-92841.07</v>
      </c>
      <c r="GS1776">
        <v>-92841.07</v>
      </c>
      <c r="HA1776">
        <v>-2842.22</v>
      </c>
      <c r="HB1776">
        <v>-1094.511</v>
      </c>
      <c r="HC1776">
        <v>-94.896004000000005</v>
      </c>
      <c r="HE1776">
        <v>-96872.702999999994</v>
      </c>
      <c r="HG1776">
        <v>1481936</v>
      </c>
    </row>
    <row r="1777" spans="1:215" x14ac:dyDescent="0.25">
      <c r="A1777">
        <v>130</v>
      </c>
      <c r="B1777" t="s">
        <v>1348</v>
      </c>
      <c r="C1777">
        <v>2009</v>
      </c>
      <c r="F1777">
        <v>1973</v>
      </c>
      <c r="G1777">
        <v>0</v>
      </c>
      <c r="I1777">
        <v>0</v>
      </c>
      <c r="J1777" t="s">
        <v>908</v>
      </c>
      <c r="K1777" t="s">
        <v>909</v>
      </c>
      <c r="L1777" t="s">
        <v>909</v>
      </c>
      <c r="M1777">
        <v>3</v>
      </c>
      <c r="N1777" t="s">
        <v>651</v>
      </c>
      <c r="O1777">
        <v>0</v>
      </c>
      <c r="P1777" t="s">
        <v>633</v>
      </c>
      <c r="Q1777" t="s">
        <v>626</v>
      </c>
      <c r="R1777">
        <v>2</v>
      </c>
      <c r="S1777">
        <v>1</v>
      </c>
      <c r="T1777" s="60">
        <v>39994</v>
      </c>
      <c r="U1777" s="60">
        <v>39994</v>
      </c>
      <c r="V1777" s="60">
        <v>39994</v>
      </c>
      <c r="W1777" t="s">
        <v>201</v>
      </c>
      <c r="X1777" t="s">
        <v>1349</v>
      </c>
      <c r="Y1777" t="s">
        <v>639</v>
      </c>
      <c r="AA1777">
        <v>7.5000002999999996E-2</v>
      </c>
      <c r="AB1777">
        <v>1</v>
      </c>
      <c r="AC1777">
        <v>0</v>
      </c>
      <c r="AD1777">
        <v>4</v>
      </c>
      <c r="AE1777">
        <v>0</v>
      </c>
      <c r="AF1777">
        <v>3</v>
      </c>
      <c r="AG1777">
        <v>30</v>
      </c>
      <c r="BP1777" s="60">
        <v>39994</v>
      </c>
      <c r="BQ1777">
        <v>1297128.3999999999</v>
      </c>
      <c r="BR1777">
        <v>1988394.4</v>
      </c>
      <c r="BS1777">
        <v>0.65234952999999996</v>
      </c>
      <c r="BT1777">
        <v>691265.94</v>
      </c>
      <c r="BV1777">
        <v>270236.56</v>
      </c>
      <c r="BW1777">
        <v>28093.511999999999</v>
      </c>
      <c r="BX1777">
        <v>0.91559999999999997</v>
      </c>
      <c r="BY1777">
        <v>0</v>
      </c>
      <c r="BZ1777">
        <v>0</v>
      </c>
      <c r="CA1777">
        <v>0</v>
      </c>
      <c r="CC1777">
        <v>-0.24239999000000001</v>
      </c>
      <c r="CG1777">
        <v>-6.3183980000000002E-3</v>
      </c>
      <c r="CS1777">
        <v>0</v>
      </c>
      <c r="CT1777">
        <v>1</v>
      </c>
      <c r="CU1777">
        <v>0</v>
      </c>
      <c r="CV1777">
        <v>0.45983821000000002</v>
      </c>
      <c r="CW1777">
        <v>0.30472142000000002</v>
      </c>
      <c r="CX1777">
        <v>0.15511680999999999</v>
      </c>
      <c r="CY1777">
        <v>0.27115562999999998</v>
      </c>
      <c r="CZ1777">
        <v>0</v>
      </c>
      <c r="DA1777">
        <v>0</v>
      </c>
      <c r="DB1777">
        <v>8.6258381999999995E-2</v>
      </c>
      <c r="DC1777">
        <v>0.13610032</v>
      </c>
      <c r="DD1777">
        <v>2.4893437000000001E-2</v>
      </c>
      <c r="DE1777">
        <v>2.1754025999999999E-2</v>
      </c>
      <c r="DF1777">
        <v>2010</v>
      </c>
      <c r="DG1777">
        <v>0.16919999999999999</v>
      </c>
      <c r="DH1777">
        <v>0.14642867000000001</v>
      </c>
      <c r="DI1777">
        <v>2.2771329E-2</v>
      </c>
      <c r="DJ1777">
        <v>0.10395896</v>
      </c>
      <c r="DK1777">
        <v>0.25038764000000002</v>
      </c>
      <c r="DL1777">
        <v>45725.218999999997</v>
      </c>
      <c r="DP1777">
        <v>71029.891000000003</v>
      </c>
      <c r="DQ1777">
        <v>283679.69</v>
      </c>
      <c r="DR1777">
        <v>0</v>
      </c>
      <c r="DS1777">
        <v>1</v>
      </c>
      <c r="DT1777">
        <v>1</v>
      </c>
      <c r="DU1777">
        <v>1</v>
      </c>
      <c r="DV1777">
        <v>6071</v>
      </c>
      <c r="DW1777">
        <v>270236.56</v>
      </c>
      <c r="DZ1777">
        <v>44.512695000000001</v>
      </c>
      <c r="EA1777">
        <v>1197</v>
      </c>
      <c r="EB1777">
        <v>112</v>
      </c>
      <c r="EC1777">
        <v>4169</v>
      </c>
      <c r="EF1777">
        <v>23.057500999999998</v>
      </c>
      <c r="EG1777">
        <v>3984</v>
      </c>
      <c r="EH1777">
        <v>90285.297000000006</v>
      </c>
      <c r="ES1777">
        <v>185</v>
      </c>
      <c r="ET1777">
        <v>185</v>
      </c>
      <c r="EV1777">
        <v>11549</v>
      </c>
      <c r="EW1777">
        <v>1</v>
      </c>
      <c r="EX1777">
        <v>1</v>
      </c>
      <c r="FB1777">
        <v>1124396.6000000001</v>
      </c>
      <c r="FI1777">
        <v>1084169.3</v>
      </c>
      <c r="FP1777">
        <v>19706.504000000001</v>
      </c>
      <c r="FQ1777">
        <v>25721.838</v>
      </c>
      <c r="FV1777">
        <v>15071.968000000001</v>
      </c>
      <c r="FW1777">
        <v>60500.309000000001</v>
      </c>
      <c r="FX1777">
        <v>-370782.19</v>
      </c>
      <c r="FZ1777">
        <v>13884.364</v>
      </c>
      <c r="GA1777">
        <v>13684.482</v>
      </c>
      <c r="GB1777">
        <v>27568.846000000001</v>
      </c>
      <c r="GG1777">
        <v>451.02802000000003</v>
      </c>
      <c r="GK1777">
        <v>-205.81299999999999</v>
      </c>
      <c r="GL1777">
        <v>-4298.5087999999996</v>
      </c>
      <c r="GM1777">
        <v>2383.3058999999998</v>
      </c>
      <c r="GN1777">
        <v>-1367.462</v>
      </c>
      <c r="GP1777">
        <v>105.417</v>
      </c>
      <c r="GQ1777">
        <v>-285645.09000000003</v>
      </c>
      <c r="GR1777">
        <v>-96126.718999999997</v>
      </c>
      <c r="GS1777">
        <v>-96126.718999999997</v>
      </c>
      <c r="HA1777">
        <v>-2560.2570999999998</v>
      </c>
      <c r="HB1777">
        <v>-1223.8679999999999</v>
      </c>
      <c r="HC1777">
        <v>-91.726996999999997</v>
      </c>
      <c r="HD1777">
        <v>-715.46001999999999</v>
      </c>
      <c r="HE1777">
        <v>-100718.03</v>
      </c>
      <c r="HG1777">
        <v>1095572.8999999999</v>
      </c>
    </row>
    <row r="1778" spans="1:215" x14ac:dyDescent="0.25">
      <c r="A1778">
        <v>130</v>
      </c>
      <c r="B1778" t="s">
        <v>1348</v>
      </c>
      <c r="C1778">
        <v>2010</v>
      </c>
      <c r="F1778">
        <v>1973</v>
      </c>
      <c r="G1778">
        <v>0</v>
      </c>
      <c r="I1778">
        <v>0</v>
      </c>
      <c r="J1778" t="s">
        <v>908</v>
      </c>
      <c r="K1778" t="s">
        <v>909</v>
      </c>
      <c r="L1778" t="s">
        <v>909</v>
      </c>
      <c r="M1778">
        <v>3</v>
      </c>
      <c r="N1778" t="s">
        <v>651</v>
      </c>
      <c r="O1778">
        <v>0</v>
      </c>
      <c r="P1778" t="s">
        <v>633</v>
      </c>
      <c r="Q1778" t="s">
        <v>626</v>
      </c>
      <c r="R1778">
        <v>2</v>
      </c>
      <c r="S1778">
        <v>1</v>
      </c>
      <c r="T1778" s="60">
        <v>40359</v>
      </c>
      <c r="U1778" s="60">
        <v>40359</v>
      </c>
      <c r="V1778" s="60">
        <v>40359</v>
      </c>
      <c r="W1778" t="s">
        <v>201</v>
      </c>
      <c r="X1778" t="s">
        <v>1349</v>
      </c>
      <c r="Y1778" t="s">
        <v>639</v>
      </c>
      <c r="AA1778">
        <v>7.5000002999999996E-2</v>
      </c>
      <c r="AB1778">
        <v>1</v>
      </c>
      <c r="AC1778">
        <v>0</v>
      </c>
      <c r="AD1778">
        <v>4</v>
      </c>
      <c r="AE1778">
        <v>0</v>
      </c>
      <c r="AF1778">
        <v>3</v>
      </c>
      <c r="AG1778">
        <v>30</v>
      </c>
      <c r="BP1778" s="60">
        <v>40359</v>
      </c>
      <c r="BQ1778">
        <v>1247546.3999999999</v>
      </c>
      <c r="BR1778">
        <v>2083809.4</v>
      </c>
      <c r="BS1778">
        <v>0.59868538000000004</v>
      </c>
      <c r="BT1778">
        <v>836262.94</v>
      </c>
      <c r="BV1778">
        <v>280977.28000000003</v>
      </c>
      <c r="BW1778">
        <v>66032.187999999995</v>
      </c>
      <c r="BX1778">
        <v>0.47189998999999999</v>
      </c>
      <c r="BY1778">
        <v>0</v>
      </c>
      <c r="BZ1778">
        <v>0</v>
      </c>
      <c r="CA1778">
        <v>0</v>
      </c>
      <c r="CC1778">
        <v>0.1237</v>
      </c>
      <c r="CG1778">
        <v>-8.71136E-4</v>
      </c>
      <c r="CS1778">
        <v>0</v>
      </c>
      <c r="CT1778">
        <v>1</v>
      </c>
      <c r="CU1778">
        <v>0</v>
      </c>
      <c r="CV1778">
        <v>0.44009178999999998</v>
      </c>
      <c r="CW1778">
        <v>0.27743565999999997</v>
      </c>
      <c r="CX1778">
        <v>0.1626561</v>
      </c>
      <c r="CY1778">
        <v>0.28722029999999998</v>
      </c>
      <c r="CZ1778">
        <v>0</v>
      </c>
      <c r="DA1778">
        <v>0</v>
      </c>
      <c r="DB1778">
        <v>7.6500586999999995E-2</v>
      </c>
      <c r="DC1778">
        <v>0.12316862000000001</v>
      </c>
      <c r="DD1778">
        <v>2.1491145999999999E-2</v>
      </c>
      <c r="DE1778">
        <v>5.1527582000000002E-2</v>
      </c>
      <c r="DF1778">
        <v>2011</v>
      </c>
      <c r="DG1778">
        <v>0.16980000000000001</v>
      </c>
      <c r="DH1778">
        <v>3.7567466000000001E-2</v>
      </c>
      <c r="DI1778">
        <v>0.13223252999999999</v>
      </c>
      <c r="DJ1778">
        <v>0.23500898000000001</v>
      </c>
      <c r="DK1778">
        <v>0.27257645000000003</v>
      </c>
      <c r="DL1778">
        <v>47706.781000000003</v>
      </c>
      <c r="DP1778">
        <v>82168.820000000007</v>
      </c>
      <c r="DQ1778">
        <v>301452.38</v>
      </c>
      <c r="DR1778">
        <v>0</v>
      </c>
      <c r="DS1778">
        <v>1</v>
      </c>
      <c r="DT1778">
        <v>1</v>
      </c>
      <c r="DU1778">
        <v>1</v>
      </c>
      <c r="DV1778">
        <v>6197</v>
      </c>
      <c r="DW1778">
        <v>280977.28000000003</v>
      </c>
      <c r="DZ1778">
        <v>45.340854999999998</v>
      </c>
      <c r="EA1778">
        <v>1198</v>
      </c>
      <c r="EB1778">
        <v>112</v>
      </c>
      <c r="EC1778">
        <v>4222</v>
      </c>
      <c r="EF1778">
        <v>24.229344999999999</v>
      </c>
      <c r="EG1778">
        <v>4028</v>
      </c>
      <c r="EH1778">
        <v>93382.976999999999</v>
      </c>
      <c r="ES1778">
        <v>194</v>
      </c>
      <c r="ET1778">
        <v>194</v>
      </c>
      <c r="EV1778">
        <v>11729</v>
      </c>
      <c r="EW1778">
        <v>1</v>
      </c>
      <c r="EX1778">
        <v>1</v>
      </c>
      <c r="FB1778">
        <v>1188534.3</v>
      </c>
      <c r="FI1778">
        <v>1175083.8</v>
      </c>
      <c r="FP1778">
        <v>20812.936000000002</v>
      </c>
      <c r="FQ1778">
        <v>31162.221000000001</v>
      </c>
      <c r="FV1778">
        <v>15112.48</v>
      </c>
      <c r="FW1778">
        <v>67087.641000000003</v>
      </c>
      <c r="FX1778">
        <v>108395.13</v>
      </c>
      <c r="FZ1778">
        <v>12593.575000000001</v>
      </c>
      <c r="GA1778">
        <v>15446.749</v>
      </c>
      <c r="GB1778">
        <v>28040.324000000001</v>
      </c>
      <c r="GG1778">
        <v>280.55498999999998</v>
      </c>
      <c r="GK1778">
        <v>-451.92498999999998</v>
      </c>
      <c r="GL1778">
        <v>-4547.1841000000004</v>
      </c>
      <c r="GM1778">
        <v>546.76000999999997</v>
      </c>
      <c r="GN1778">
        <v>-123.876</v>
      </c>
      <c r="GP1778">
        <v>-40.238998000000002</v>
      </c>
      <c r="GQ1778">
        <v>199187.19</v>
      </c>
      <c r="GR1778">
        <v>-102296.3</v>
      </c>
      <c r="GS1778">
        <v>-102296.3</v>
      </c>
      <c r="HA1778">
        <v>-2501.0481</v>
      </c>
      <c r="HB1778">
        <v>-1121.6510000000001</v>
      </c>
      <c r="HC1778">
        <v>-89.668998999999999</v>
      </c>
      <c r="HD1778">
        <v>-1143.605</v>
      </c>
      <c r="HE1778">
        <v>-107152.27</v>
      </c>
      <c r="HG1778">
        <v>1187607.8999999999</v>
      </c>
    </row>
    <row r="1779" spans="1:215" x14ac:dyDescent="0.25">
      <c r="A1779">
        <v>130</v>
      </c>
      <c r="B1779" t="s">
        <v>1348</v>
      </c>
      <c r="C1779">
        <v>2011</v>
      </c>
      <c r="F1779">
        <v>1973</v>
      </c>
      <c r="G1779">
        <v>0</v>
      </c>
      <c r="I1779">
        <v>0</v>
      </c>
      <c r="J1779" t="s">
        <v>908</v>
      </c>
      <c r="K1779" t="s">
        <v>909</v>
      </c>
      <c r="L1779" t="s">
        <v>909</v>
      </c>
      <c r="M1779">
        <v>3</v>
      </c>
      <c r="N1779" t="s">
        <v>651</v>
      </c>
      <c r="O1779">
        <v>0</v>
      </c>
      <c r="P1779" t="s">
        <v>633</v>
      </c>
      <c r="Q1779" t="s">
        <v>626</v>
      </c>
      <c r="R1779">
        <v>2</v>
      </c>
      <c r="S1779">
        <v>1</v>
      </c>
      <c r="T1779" s="60">
        <v>40724</v>
      </c>
      <c r="U1779" s="60">
        <v>40724</v>
      </c>
      <c r="V1779" s="60">
        <v>40724</v>
      </c>
      <c r="W1779" t="s">
        <v>201</v>
      </c>
      <c r="X1779" t="s">
        <v>1350</v>
      </c>
      <c r="Y1779" t="s">
        <v>639</v>
      </c>
      <c r="AA1779">
        <v>7.5000002999999996E-2</v>
      </c>
      <c r="AB1779">
        <v>1</v>
      </c>
      <c r="AC1779">
        <v>0</v>
      </c>
      <c r="AD1779">
        <v>5</v>
      </c>
      <c r="AE1779">
        <v>0</v>
      </c>
      <c r="AF1779">
        <v>3</v>
      </c>
      <c r="AG1779">
        <v>30</v>
      </c>
      <c r="BP1779" s="60">
        <v>40724</v>
      </c>
      <c r="BQ1779">
        <v>1286287.6000000001</v>
      </c>
      <c r="BR1779">
        <v>2215674.2999999998</v>
      </c>
      <c r="BS1779">
        <v>0.58054030000000001</v>
      </c>
      <c r="BT1779">
        <v>929386.69</v>
      </c>
      <c r="BV1779">
        <v>273348.63</v>
      </c>
      <c r="BW1779">
        <v>82168.820000000007</v>
      </c>
      <c r="BX1779">
        <v>0.85270000000000001</v>
      </c>
      <c r="BY1779">
        <v>0</v>
      </c>
      <c r="BZ1779">
        <v>0</v>
      </c>
      <c r="CA1779">
        <v>0</v>
      </c>
      <c r="CC1779">
        <v>0.23499999999999999</v>
      </c>
      <c r="CG1779">
        <v>2.4927199000000001E-2</v>
      </c>
      <c r="CS1779">
        <v>0</v>
      </c>
      <c r="CT1779">
        <v>1</v>
      </c>
      <c r="CU1779">
        <v>0</v>
      </c>
      <c r="CV1779">
        <v>0.52454656</v>
      </c>
      <c r="CW1779">
        <v>0.33419955000000001</v>
      </c>
      <c r="CX1779">
        <v>0.19034702000000001</v>
      </c>
      <c r="CY1779">
        <v>0.28588047999999999</v>
      </c>
      <c r="CZ1779">
        <v>0</v>
      </c>
      <c r="DA1779">
        <v>0</v>
      </c>
      <c r="DB1779">
        <v>8.2422279000000001E-2</v>
      </c>
      <c r="DC1779">
        <v>2.4651445000000001E-2</v>
      </c>
      <c r="DD1779">
        <v>2.7873888999999999E-2</v>
      </c>
      <c r="DE1779">
        <v>5.4625317E-2</v>
      </c>
      <c r="DF1779">
        <v>2012</v>
      </c>
      <c r="DG1779">
        <v>0.16475859000000001</v>
      </c>
      <c r="DH1779">
        <v>0.10459918</v>
      </c>
      <c r="DI1779">
        <v>6.0159415000000001E-2</v>
      </c>
      <c r="DJ1779">
        <v>0.30060082999999999</v>
      </c>
      <c r="DK1779">
        <v>0.4052</v>
      </c>
      <c r="DL1779">
        <v>45607.233999999997</v>
      </c>
      <c r="DP1779">
        <v>112159.93</v>
      </c>
      <c r="DQ1779">
        <v>276812.46999999997</v>
      </c>
      <c r="DR1779">
        <v>1</v>
      </c>
      <c r="DS1779">
        <v>1</v>
      </c>
      <c r="DT1779">
        <v>1</v>
      </c>
      <c r="DU1779">
        <v>1</v>
      </c>
      <c r="DV1779">
        <v>5933</v>
      </c>
      <c r="DW1779">
        <v>273348.63</v>
      </c>
      <c r="DZ1779">
        <v>46.072581999999997</v>
      </c>
      <c r="EA1779">
        <v>1251</v>
      </c>
      <c r="EB1779">
        <v>128</v>
      </c>
      <c r="EC1779">
        <v>4396</v>
      </c>
      <c r="EF1779">
        <v>25.114909999999998</v>
      </c>
      <c r="EG1779">
        <v>4165</v>
      </c>
      <c r="EH1779">
        <v>99863.547000000006</v>
      </c>
      <c r="ES1779">
        <v>231</v>
      </c>
      <c r="ET1779">
        <v>231</v>
      </c>
      <c r="EV1779">
        <v>11708</v>
      </c>
      <c r="EW1779">
        <v>1</v>
      </c>
      <c r="EX1779">
        <v>1</v>
      </c>
      <c r="FB1779">
        <v>1078347</v>
      </c>
      <c r="FI1779">
        <v>1440795.6</v>
      </c>
      <c r="FP1779">
        <v>20549.471000000001</v>
      </c>
      <c r="FQ1779">
        <v>70066.179999999993</v>
      </c>
      <c r="FV1779">
        <v>15430.686</v>
      </c>
      <c r="FW1779">
        <v>106046.34</v>
      </c>
      <c r="FX1779">
        <v>246940.61</v>
      </c>
      <c r="FZ1779">
        <v>11951.097</v>
      </c>
      <c r="GA1779">
        <v>16444.296999999999</v>
      </c>
      <c r="GB1779">
        <v>28395.395</v>
      </c>
      <c r="GC1779">
        <v>4833.3320000000003</v>
      </c>
      <c r="GG1779">
        <v>143.86301</v>
      </c>
      <c r="GK1779">
        <v>-380.89600000000002</v>
      </c>
      <c r="GL1779">
        <v>-4343.5200000000004</v>
      </c>
      <c r="GM1779">
        <v>503.767</v>
      </c>
      <c r="GN1779">
        <v>-50.599997999999999</v>
      </c>
      <c r="GP1779">
        <v>60.563999000000003</v>
      </c>
      <c r="GQ1779">
        <v>382148.84</v>
      </c>
      <c r="GR1779">
        <v>-110405.15</v>
      </c>
      <c r="GS1779">
        <v>-110405.15</v>
      </c>
      <c r="HA1779">
        <v>-2757.3669</v>
      </c>
      <c r="HB1779">
        <v>-1077.99</v>
      </c>
      <c r="HC1779">
        <v>-86.851996999999997</v>
      </c>
      <c r="HD1779">
        <v>-925.94897000000003</v>
      </c>
      <c r="HE1779">
        <v>-115253.3</v>
      </c>
      <c r="HG1779">
        <v>1454503.4</v>
      </c>
    </row>
    <row r="1780" spans="1:215" x14ac:dyDescent="0.25">
      <c r="A1780">
        <v>130</v>
      </c>
      <c r="B1780" t="s">
        <v>1348</v>
      </c>
      <c r="C1780">
        <v>2012</v>
      </c>
      <c r="F1780">
        <v>1973</v>
      </c>
      <c r="G1780">
        <v>0</v>
      </c>
      <c r="I1780">
        <v>0</v>
      </c>
      <c r="J1780" t="s">
        <v>908</v>
      </c>
      <c r="K1780" t="s">
        <v>909</v>
      </c>
      <c r="L1780" t="s">
        <v>909</v>
      </c>
      <c r="M1780">
        <v>3</v>
      </c>
      <c r="N1780" t="s">
        <v>651</v>
      </c>
      <c r="O1780">
        <v>0</v>
      </c>
      <c r="P1780" t="s">
        <v>633</v>
      </c>
      <c r="Q1780" t="s">
        <v>626</v>
      </c>
      <c r="R1780">
        <v>2</v>
      </c>
      <c r="S1780">
        <v>1</v>
      </c>
      <c r="T1780" s="60">
        <v>41090</v>
      </c>
      <c r="U1780" s="60">
        <v>41090</v>
      </c>
      <c r="V1780" s="60">
        <v>41090</v>
      </c>
      <c r="W1780" t="s">
        <v>201</v>
      </c>
      <c r="X1780" t="s">
        <v>1350</v>
      </c>
      <c r="Y1780" t="s">
        <v>639</v>
      </c>
      <c r="AA1780">
        <v>7.5000002999999996E-2</v>
      </c>
      <c r="AB1780">
        <v>1</v>
      </c>
      <c r="AC1780">
        <v>0</v>
      </c>
      <c r="AD1780">
        <v>5</v>
      </c>
      <c r="AE1780">
        <v>0</v>
      </c>
      <c r="AF1780">
        <v>3</v>
      </c>
      <c r="AG1780">
        <v>30</v>
      </c>
      <c r="BP1780" s="60">
        <v>41090</v>
      </c>
      <c r="BQ1780">
        <v>1382503.9</v>
      </c>
      <c r="BR1780">
        <v>2313751.7999999998</v>
      </c>
      <c r="BS1780">
        <v>0.59751606000000002</v>
      </c>
      <c r="BT1780">
        <v>931248</v>
      </c>
      <c r="BV1780">
        <v>272606.94</v>
      </c>
      <c r="BW1780">
        <v>112159.93</v>
      </c>
      <c r="BX1780">
        <v>0.89379995999999995</v>
      </c>
      <c r="BY1780">
        <v>0</v>
      </c>
      <c r="BZ1780">
        <v>0</v>
      </c>
      <c r="CA1780">
        <v>0</v>
      </c>
      <c r="CC1780">
        <v>-2.1000000000000001E-2</v>
      </c>
      <c r="CG1780">
        <v>-1.0047888E-2</v>
      </c>
      <c r="CJ1780">
        <v>4.4306427000000002E-2</v>
      </c>
      <c r="CS1780">
        <v>0</v>
      </c>
      <c r="CT1780">
        <v>1</v>
      </c>
      <c r="CU1780">
        <v>1</v>
      </c>
      <c r="CV1780">
        <v>0.49839531999999998</v>
      </c>
      <c r="CW1780">
        <v>0.33690879000000001</v>
      </c>
      <c r="CX1780">
        <v>0.16148649000000001</v>
      </c>
      <c r="CY1780">
        <v>0.27297758999999999</v>
      </c>
      <c r="CZ1780">
        <v>0</v>
      </c>
      <c r="DA1780">
        <v>0</v>
      </c>
      <c r="DB1780">
        <v>9.2755622999999995E-2</v>
      </c>
      <c r="DC1780">
        <v>3.2130568999999998E-2</v>
      </c>
      <c r="DD1780">
        <v>2.8097517999999998E-2</v>
      </c>
      <c r="DE1780">
        <v>7.5643390000000005E-2</v>
      </c>
      <c r="DF1780">
        <v>2013</v>
      </c>
      <c r="DG1780">
        <v>0.16488646000000001</v>
      </c>
      <c r="DH1780">
        <v>-1.134634E-3</v>
      </c>
      <c r="DI1780">
        <v>0.16602109000000001</v>
      </c>
      <c r="DJ1780">
        <v>0.41143461999999997</v>
      </c>
      <c r="DK1780">
        <v>0.41029999</v>
      </c>
      <c r="DL1780">
        <v>45263.336000000003</v>
      </c>
      <c r="DP1780">
        <v>112618.83</v>
      </c>
      <c r="DQ1780">
        <v>274512.15999999997</v>
      </c>
      <c r="DR1780">
        <v>1</v>
      </c>
      <c r="DS1780">
        <v>1</v>
      </c>
      <c r="DT1780">
        <v>1</v>
      </c>
      <c r="DU1780">
        <v>1</v>
      </c>
      <c r="DV1780">
        <v>5779</v>
      </c>
      <c r="DW1780">
        <v>272606.94</v>
      </c>
      <c r="DZ1780">
        <v>47.172001000000002</v>
      </c>
      <c r="EA1780">
        <v>1176</v>
      </c>
      <c r="EB1780">
        <v>130</v>
      </c>
      <c r="EC1780">
        <v>4514</v>
      </c>
      <c r="EF1780">
        <v>25.408339999999999</v>
      </c>
      <c r="EG1780">
        <v>4230</v>
      </c>
      <c r="EH1780">
        <v>104998.5</v>
      </c>
      <c r="ES1780">
        <v>284</v>
      </c>
      <c r="ET1780">
        <v>284</v>
      </c>
      <c r="EV1780">
        <v>11599</v>
      </c>
      <c r="EW1780">
        <v>0</v>
      </c>
      <c r="EX1780">
        <v>1</v>
      </c>
      <c r="EZ1780">
        <v>1510901.1</v>
      </c>
      <c r="FA1780">
        <v>21295.221000000001</v>
      </c>
      <c r="FB1780">
        <v>1131552</v>
      </c>
      <c r="FI1780">
        <v>1406662</v>
      </c>
      <c r="FP1780">
        <v>27034.276999999998</v>
      </c>
      <c r="FQ1780">
        <v>73218.758000000002</v>
      </c>
      <c r="FV1780">
        <v>15628.206</v>
      </c>
      <c r="FW1780">
        <v>115881.24</v>
      </c>
      <c r="FX1780">
        <v>-55338.233999999997</v>
      </c>
      <c r="FZ1780">
        <v>12313.561</v>
      </c>
      <c r="GA1780">
        <v>18747.748</v>
      </c>
      <c r="GB1780">
        <v>31061.311000000002</v>
      </c>
      <c r="GG1780">
        <v>122.836</v>
      </c>
      <c r="GK1780">
        <v>-222.46100000000001</v>
      </c>
      <c r="GL1780">
        <v>-4285.1410999999998</v>
      </c>
      <c r="GM1780">
        <v>603.29199000000006</v>
      </c>
      <c r="GN1780">
        <v>-21.187999999999999</v>
      </c>
      <c r="GP1780">
        <v>140.37899999999999</v>
      </c>
      <c r="GQ1780">
        <v>87942.039000000004</v>
      </c>
      <c r="GR1780">
        <v>-114693.25</v>
      </c>
      <c r="GS1780">
        <v>-114693.25</v>
      </c>
      <c r="HA1780">
        <v>-3713.5769</v>
      </c>
      <c r="HB1780">
        <v>-1096.0959</v>
      </c>
      <c r="HC1780">
        <v>-84.949996999999996</v>
      </c>
      <c r="HD1780">
        <v>-396.77600000000001</v>
      </c>
      <c r="HE1780">
        <v>-119984.65</v>
      </c>
      <c r="HG1780">
        <v>1422460.8</v>
      </c>
    </row>
    <row r="1781" spans="1:215" x14ac:dyDescent="0.25">
      <c r="A1781">
        <v>130</v>
      </c>
      <c r="B1781" t="s">
        <v>1348</v>
      </c>
      <c r="C1781">
        <v>2013</v>
      </c>
      <c r="F1781">
        <v>1973</v>
      </c>
      <c r="G1781">
        <v>0</v>
      </c>
      <c r="I1781">
        <v>0</v>
      </c>
      <c r="J1781" t="s">
        <v>908</v>
      </c>
      <c r="K1781" t="s">
        <v>909</v>
      </c>
      <c r="L1781" t="s">
        <v>909</v>
      </c>
      <c r="M1781">
        <v>3</v>
      </c>
      <c r="N1781" t="s">
        <v>651</v>
      </c>
      <c r="O1781">
        <v>0</v>
      </c>
      <c r="P1781" t="s">
        <v>633</v>
      </c>
      <c r="Q1781" t="s">
        <v>626</v>
      </c>
      <c r="R1781">
        <v>2</v>
      </c>
      <c r="S1781">
        <v>1</v>
      </c>
      <c r="T1781" s="60">
        <v>41455</v>
      </c>
      <c r="U1781" s="60">
        <v>41455</v>
      </c>
      <c r="V1781" s="60">
        <v>41455</v>
      </c>
      <c r="W1781" t="s">
        <v>201</v>
      </c>
      <c r="X1781" t="s">
        <v>1350</v>
      </c>
      <c r="Y1781" t="s">
        <v>639</v>
      </c>
      <c r="AA1781">
        <v>7.5000002999999996E-2</v>
      </c>
      <c r="AB1781">
        <v>1</v>
      </c>
      <c r="AC1781">
        <v>0</v>
      </c>
      <c r="AD1781">
        <v>5</v>
      </c>
      <c r="AE1781">
        <v>0</v>
      </c>
      <c r="AF1781">
        <v>3</v>
      </c>
      <c r="AG1781">
        <v>30</v>
      </c>
      <c r="AI1781" t="s">
        <v>1351</v>
      </c>
      <c r="AO1781">
        <v>1600532.8</v>
      </c>
      <c r="AP1781">
        <v>1539218.1</v>
      </c>
      <c r="AQ1781">
        <v>1682.0228999999999</v>
      </c>
      <c r="AR1781">
        <v>0</v>
      </c>
      <c r="AS1781">
        <v>0</v>
      </c>
      <c r="AT1781">
        <v>0</v>
      </c>
      <c r="AU1781">
        <v>1</v>
      </c>
      <c r="AV1781">
        <v>2</v>
      </c>
      <c r="AW1781">
        <v>86627.164000000004</v>
      </c>
      <c r="AX1781">
        <v>0</v>
      </c>
      <c r="AY1781">
        <v>0.80000000999999998</v>
      </c>
      <c r="AZ1781">
        <v>5</v>
      </c>
      <c r="BA1781">
        <v>1</v>
      </c>
      <c r="BB1781">
        <v>1</v>
      </c>
      <c r="BC1781">
        <v>1</v>
      </c>
      <c r="BE1781">
        <v>0</v>
      </c>
      <c r="BF1781">
        <v>0.85000001999999997</v>
      </c>
      <c r="BG1781">
        <v>1.1499999999999999</v>
      </c>
      <c r="BP1781" s="60">
        <v>41455</v>
      </c>
      <c r="BQ1781">
        <v>1539218.1</v>
      </c>
      <c r="BR1781">
        <v>2399375.7999999998</v>
      </c>
      <c r="BS1781">
        <v>0.64149999999999996</v>
      </c>
      <c r="BT1781">
        <v>860157.75</v>
      </c>
      <c r="BV1781">
        <v>264711.5</v>
      </c>
      <c r="BW1781">
        <v>112618.83</v>
      </c>
      <c r="BX1781">
        <v>0.97730004999999998</v>
      </c>
      <c r="BY1781">
        <v>0</v>
      </c>
      <c r="BZ1781">
        <v>0</v>
      </c>
      <c r="CA1781">
        <v>0</v>
      </c>
      <c r="CC1781">
        <v>0.1081</v>
      </c>
      <c r="CG1781">
        <v>2.6653265999999998E-2</v>
      </c>
      <c r="CJ1781">
        <v>5.1112919999999999E-2</v>
      </c>
      <c r="CS1781">
        <v>0</v>
      </c>
      <c r="CT1781">
        <v>1</v>
      </c>
      <c r="CU1781">
        <v>1</v>
      </c>
      <c r="CV1781">
        <v>0</v>
      </c>
      <c r="CW1781">
        <v>0</v>
      </c>
      <c r="CX1781">
        <v>0</v>
      </c>
      <c r="CY1781">
        <v>0</v>
      </c>
      <c r="CZ1781">
        <v>0</v>
      </c>
      <c r="DA1781">
        <v>0</v>
      </c>
      <c r="DB1781">
        <v>0</v>
      </c>
      <c r="DC1781">
        <v>0</v>
      </c>
      <c r="DD1781">
        <v>0</v>
      </c>
      <c r="DE1781">
        <v>0</v>
      </c>
      <c r="DF1781">
        <v>2014</v>
      </c>
      <c r="DG1781">
        <v>0.1647515</v>
      </c>
      <c r="DH1781">
        <v>-1.0139883000000001E-2</v>
      </c>
      <c r="DI1781">
        <v>0.17489138000000001</v>
      </c>
      <c r="DJ1781">
        <v>0.42543986</v>
      </c>
      <c r="DK1781">
        <v>0.41529998000000001</v>
      </c>
      <c r="DL1781">
        <v>44231.464999999997</v>
      </c>
      <c r="DP1781">
        <v>111490.24000000001</v>
      </c>
      <c r="DQ1781">
        <v>268473.81</v>
      </c>
      <c r="DR1781">
        <v>1</v>
      </c>
      <c r="DS1781">
        <v>1</v>
      </c>
      <c r="DT1781">
        <v>1</v>
      </c>
      <c r="DU1781">
        <v>1</v>
      </c>
      <c r="DV1781">
        <v>5602</v>
      </c>
      <c r="DW1781">
        <v>264711.5</v>
      </c>
      <c r="DZ1781">
        <v>47.253036000000002</v>
      </c>
      <c r="EA1781">
        <v>1252</v>
      </c>
      <c r="EB1781">
        <v>145</v>
      </c>
      <c r="EC1781">
        <v>4654</v>
      </c>
      <c r="EF1781">
        <v>25.51174</v>
      </c>
      <c r="EG1781">
        <v>4340</v>
      </c>
      <c r="ES1781">
        <v>314</v>
      </c>
      <c r="ET1781">
        <v>314</v>
      </c>
      <c r="EV1781">
        <v>11653</v>
      </c>
      <c r="EW1781">
        <v>1</v>
      </c>
      <c r="EX1781">
        <v>1</v>
      </c>
      <c r="FB1781">
        <v>1194437.8999999999</v>
      </c>
      <c r="FI1781">
        <v>1600532.8</v>
      </c>
      <c r="FP1781">
        <v>26428.187999999998</v>
      </c>
      <c r="FQ1781">
        <v>83635.358999999997</v>
      </c>
      <c r="FV1781">
        <v>15794.377</v>
      </c>
      <c r="FW1781">
        <v>125857.92</v>
      </c>
      <c r="FX1781">
        <v>165664.60999999999</v>
      </c>
      <c r="FZ1781">
        <v>12559.248</v>
      </c>
      <c r="GA1781">
        <v>23643.438999999998</v>
      </c>
      <c r="GB1781">
        <v>36202.688000000002</v>
      </c>
      <c r="GG1781">
        <v>57.134998000000003</v>
      </c>
      <c r="GK1781">
        <v>-142.73399000000001</v>
      </c>
      <c r="GL1781">
        <v>-5624.7119000000002</v>
      </c>
      <c r="GM1781">
        <v>802.38598999999999</v>
      </c>
      <c r="GN1781">
        <v>-240.661</v>
      </c>
      <c r="GP1781">
        <v>93.237999000000002</v>
      </c>
      <c r="GQ1781">
        <v>322669.88</v>
      </c>
      <c r="GR1781">
        <v>-118731.64</v>
      </c>
      <c r="GS1781">
        <v>-118731.64</v>
      </c>
      <c r="HA1781">
        <v>-3849.5520000000001</v>
      </c>
      <c r="HB1781">
        <v>-1222.0840000000001</v>
      </c>
      <c r="HC1781">
        <v>-81.503997999999996</v>
      </c>
      <c r="HD1781">
        <v>-370.62200999999999</v>
      </c>
      <c r="HE1781">
        <v>-124255.41</v>
      </c>
      <c r="HG1781">
        <v>1620875.3</v>
      </c>
    </row>
    <row r="1782" spans="1:215" x14ac:dyDescent="0.25">
      <c r="A1782">
        <v>130</v>
      </c>
      <c r="B1782" t="s">
        <v>1348</v>
      </c>
      <c r="C1782">
        <v>2014</v>
      </c>
      <c r="F1782">
        <v>1973</v>
      </c>
      <c r="G1782">
        <v>0</v>
      </c>
      <c r="I1782">
        <v>0</v>
      </c>
      <c r="J1782" t="s">
        <v>908</v>
      </c>
      <c r="K1782" t="s">
        <v>909</v>
      </c>
      <c r="L1782" t="s">
        <v>909</v>
      </c>
      <c r="M1782">
        <v>3</v>
      </c>
      <c r="N1782" t="s">
        <v>651</v>
      </c>
      <c r="O1782">
        <v>0</v>
      </c>
      <c r="P1782" t="s">
        <v>633</v>
      </c>
      <c r="Q1782" t="s">
        <v>626</v>
      </c>
      <c r="R1782">
        <v>2</v>
      </c>
      <c r="S1782">
        <v>1</v>
      </c>
      <c r="T1782" s="60">
        <v>41820</v>
      </c>
      <c r="U1782" s="60">
        <v>41820</v>
      </c>
      <c r="V1782" s="60">
        <v>41820</v>
      </c>
      <c r="W1782" t="s">
        <v>201</v>
      </c>
      <c r="X1782" t="s">
        <v>1350</v>
      </c>
      <c r="Y1782" t="s">
        <v>639</v>
      </c>
      <c r="Z1782">
        <v>2.9999998999999999E-2</v>
      </c>
      <c r="AA1782">
        <v>7.5000002999999996E-2</v>
      </c>
      <c r="AB1782">
        <v>1</v>
      </c>
      <c r="AC1782">
        <v>0</v>
      </c>
      <c r="AD1782">
        <v>5</v>
      </c>
      <c r="AE1782">
        <v>0</v>
      </c>
      <c r="AF1782">
        <v>3</v>
      </c>
      <c r="AG1782">
        <v>30</v>
      </c>
      <c r="AI1782" t="s">
        <v>1352</v>
      </c>
      <c r="AO1782">
        <v>1887019.5</v>
      </c>
      <c r="AP1782">
        <v>1711268.3</v>
      </c>
      <c r="AQ1782">
        <v>-10147.281999999999</v>
      </c>
      <c r="AR1782">
        <v>0</v>
      </c>
      <c r="AS1782">
        <v>0</v>
      </c>
      <c r="AT1782">
        <v>0</v>
      </c>
      <c r="AU1782">
        <v>1</v>
      </c>
      <c r="AV1782">
        <v>2</v>
      </c>
      <c r="AW1782">
        <v>176967.66</v>
      </c>
      <c r="AX1782">
        <v>0</v>
      </c>
      <c r="AY1782">
        <v>0.80000000999999998</v>
      </c>
      <c r="AZ1782">
        <v>5</v>
      </c>
      <c r="BA1782">
        <v>1</v>
      </c>
      <c r="BB1782">
        <v>1</v>
      </c>
      <c r="BC1782">
        <v>1</v>
      </c>
      <c r="BE1782">
        <v>0</v>
      </c>
      <c r="BF1782">
        <v>0.85000001999999997</v>
      </c>
      <c r="BG1782">
        <v>1.1499999999999999</v>
      </c>
      <c r="BP1782" s="60">
        <v>41820</v>
      </c>
      <c r="BQ1782">
        <v>1711268.3</v>
      </c>
      <c r="BR1782">
        <v>2512627.7999999998</v>
      </c>
      <c r="BS1782">
        <v>0.68110000999999998</v>
      </c>
      <c r="BT1782">
        <v>801359.38</v>
      </c>
      <c r="BV1782">
        <v>259594.44</v>
      </c>
      <c r="BY1782">
        <v>0</v>
      </c>
      <c r="BZ1782">
        <v>0</v>
      </c>
      <c r="CA1782">
        <v>0</v>
      </c>
      <c r="CC1782">
        <v>0.17899999</v>
      </c>
      <c r="CG1782">
        <v>0.12160145999999999</v>
      </c>
      <c r="CJ1782">
        <v>5.5705800999999999E-2</v>
      </c>
      <c r="CS1782">
        <v>0</v>
      </c>
      <c r="CT1782">
        <v>1</v>
      </c>
      <c r="CU1782">
        <v>1</v>
      </c>
      <c r="CV1782">
        <v>0.51999998000000003</v>
      </c>
      <c r="CW1782">
        <v>0</v>
      </c>
      <c r="CX1782">
        <v>0</v>
      </c>
      <c r="CY1782">
        <v>0.2</v>
      </c>
      <c r="CZ1782">
        <v>0</v>
      </c>
      <c r="DA1782">
        <v>0</v>
      </c>
      <c r="DB1782">
        <v>0</v>
      </c>
      <c r="DC1782">
        <v>0</v>
      </c>
      <c r="DD1782">
        <v>0.23</v>
      </c>
      <c r="DE1782">
        <v>5.0000001000000002E-2</v>
      </c>
      <c r="DF1782">
        <v>2015</v>
      </c>
      <c r="DG1782">
        <v>0.16438268</v>
      </c>
      <c r="DH1782">
        <v>9.9857717999999998E-2</v>
      </c>
      <c r="DI1782">
        <v>6.4524963000000005E-2</v>
      </c>
      <c r="DJ1782">
        <v>0.31514227</v>
      </c>
      <c r="DK1782">
        <v>0.41499998999999999</v>
      </c>
      <c r="DL1782">
        <v>43010.879000000001</v>
      </c>
      <c r="DP1782">
        <v>104144.18</v>
      </c>
      <c r="DQ1782">
        <v>261650.92</v>
      </c>
      <c r="DR1782">
        <v>1</v>
      </c>
      <c r="DS1782">
        <v>1</v>
      </c>
      <c r="DT1782">
        <v>1</v>
      </c>
      <c r="DU1782">
        <v>1</v>
      </c>
      <c r="DV1782">
        <v>5468</v>
      </c>
      <c r="DW1782">
        <v>259594.44</v>
      </c>
      <c r="DZ1782">
        <v>47.475208000000002</v>
      </c>
      <c r="EA1782">
        <v>1272</v>
      </c>
      <c r="EB1782">
        <v>159</v>
      </c>
      <c r="EC1782">
        <v>4715</v>
      </c>
      <c r="EF1782">
        <v>27.009283</v>
      </c>
      <c r="EG1782">
        <v>4444</v>
      </c>
      <c r="ES1782">
        <v>271</v>
      </c>
      <c r="ET1782">
        <v>271</v>
      </c>
      <c r="EV1782">
        <v>11614</v>
      </c>
      <c r="EW1782">
        <v>1</v>
      </c>
      <c r="EX1782">
        <v>1</v>
      </c>
      <c r="FB1782">
        <v>1327712.8999999999</v>
      </c>
      <c r="FP1782">
        <v>25922.508000000002</v>
      </c>
      <c r="FQ1782">
        <v>82259.695000000007</v>
      </c>
      <c r="FV1782">
        <v>16628.925999999999</v>
      </c>
      <c r="FW1782">
        <v>124811.13</v>
      </c>
      <c r="FX1782">
        <v>244227.92</v>
      </c>
      <c r="GB1782">
        <v>38216.945</v>
      </c>
      <c r="GL1782">
        <v>-8333.3711000000003</v>
      </c>
      <c r="GM1782">
        <v>525.28101000000004</v>
      </c>
      <c r="GP1782">
        <v>0.45300001000000001</v>
      </c>
      <c r="GQ1782">
        <v>399448.38</v>
      </c>
      <c r="GR1782">
        <v>-127348.77</v>
      </c>
      <c r="GS1782">
        <v>-114361.99</v>
      </c>
      <c r="GV1782">
        <v>-12986.778</v>
      </c>
      <c r="HA1782">
        <v>-4503.1229999999996</v>
      </c>
      <c r="HB1782">
        <v>-1520.751</v>
      </c>
      <c r="HC1782">
        <v>-65.843001999999998</v>
      </c>
      <c r="HD1782">
        <v>-1463.296</v>
      </c>
      <c r="HE1782">
        <v>-134901.78</v>
      </c>
      <c r="HF1782">
        <v>1597.663</v>
      </c>
      <c r="HG1782">
        <v>1887019.5</v>
      </c>
    </row>
    <row r="1783" spans="1:215" x14ac:dyDescent="0.25">
      <c r="A1783">
        <v>131</v>
      </c>
      <c r="B1783" t="s">
        <v>1353</v>
      </c>
      <c r="C1783">
        <v>2001</v>
      </c>
      <c r="F1783">
        <v>1946</v>
      </c>
      <c r="G1783">
        <v>0</v>
      </c>
      <c r="I1783">
        <v>0</v>
      </c>
      <c r="J1783" t="s">
        <v>908</v>
      </c>
      <c r="K1783" t="s">
        <v>909</v>
      </c>
      <c r="L1783" t="s">
        <v>909</v>
      </c>
      <c r="M1783">
        <v>1</v>
      </c>
      <c r="N1783" t="s">
        <v>615</v>
      </c>
      <c r="O1783">
        <v>0</v>
      </c>
      <c r="P1783" t="s">
        <v>633</v>
      </c>
      <c r="Q1783" t="s">
        <v>626</v>
      </c>
      <c r="R1783">
        <v>2</v>
      </c>
      <c r="S1783">
        <v>1</v>
      </c>
      <c r="T1783" s="60">
        <v>37072</v>
      </c>
      <c r="U1783" s="60">
        <v>37072</v>
      </c>
      <c r="V1783" s="60">
        <v>37072</v>
      </c>
      <c r="BP1783" s="60">
        <v>37072</v>
      </c>
      <c r="BQ1783">
        <v>1516236</v>
      </c>
      <c r="BR1783">
        <v>1472423</v>
      </c>
      <c r="BS1783">
        <v>1.03</v>
      </c>
      <c r="BT1783">
        <v>-43814</v>
      </c>
      <c r="BV1783">
        <v>249674</v>
      </c>
      <c r="BW1783">
        <v>15257.790999999999</v>
      </c>
      <c r="BX1783">
        <v>1</v>
      </c>
      <c r="BY1783">
        <v>0</v>
      </c>
      <c r="BZ1783">
        <v>0</v>
      </c>
      <c r="CA1783">
        <v>0</v>
      </c>
      <c r="CS1783">
        <v>0</v>
      </c>
      <c r="CT1783">
        <v>0</v>
      </c>
      <c r="CU1783">
        <v>0</v>
      </c>
      <c r="CV1783">
        <v>0</v>
      </c>
      <c r="CW1783">
        <v>0</v>
      </c>
      <c r="CX1783">
        <v>0</v>
      </c>
      <c r="CY1783">
        <v>0</v>
      </c>
      <c r="CZ1783">
        <v>0</v>
      </c>
      <c r="DA1783">
        <v>0</v>
      </c>
      <c r="DB1783">
        <v>0</v>
      </c>
      <c r="DC1783">
        <v>0</v>
      </c>
      <c r="DD1783">
        <v>0</v>
      </c>
      <c r="DE1783">
        <v>0</v>
      </c>
      <c r="DF1783">
        <v>2002</v>
      </c>
      <c r="DG1783">
        <v>0.16290002000000001</v>
      </c>
      <c r="DH1783">
        <v>7.5000002999999996E-2</v>
      </c>
      <c r="DI1783">
        <v>8.7899997999999993E-2</v>
      </c>
      <c r="DJ1783">
        <v>7.0000000000000007E-2</v>
      </c>
      <c r="DK1783">
        <v>0.14499999999999999</v>
      </c>
      <c r="DL1783">
        <v>40665.542999999998</v>
      </c>
      <c r="DM1783">
        <v>18725.563999999998</v>
      </c>
      <c r="DO1783">
        <v>18259.168000000001</v>
      </c>
      <c r="DR1783">
        <v>0</v>
      </c>
      <c r="DS1783">
        <v>0</v>
      </c>
      <c r="DT1783">
        <v>0</v>
      </c>
      <c r="DU1783">
        <v>0</v>
      </c>
      <c r="DV1783">
        <v>14633</v>
      </c>
      <c r="DZ1783">
        <v>17.062393</v>
      </c>
      <c r="EC1783">
        <v>10157</v>
      </c>
      <c r="EF1783">
        <v>8.0619478000000004</v>
      </c>
      <c r="EG1783">
        <v>9391</v>
      </c>
      <c r="ES1783">
        <v>766</v>
      </c>
      <c r="ET1783">
        <v>766</v>
      </c>
      <c r="EV1783">
        <v>24790</v>
      </c>
      <c r="EW1783">
        <v>1</v>
      </c>
      <c r="EX1783">
        <v>1</v>
      </c>
      <c r="FP1783">
        <v>15574.349</v>
      </c>
      <c r="FQ1783">
        <v>14527.016</v>
      </c>
      <c r="FV1783">
        <v>71.764999000000003</v>
      </c>
      <c r="FW1783">
        <v>30173.131000000001</v>
      </c>
      <c r="FX1783">
        <v>-25935.771000000001</v>
      </c>
      <c r="GL1783">
        <v>-2810.3159000000001</v>
      </c>
      <c r="GQ1783">
        <v>1427.0419999999999</v>
      </c>
      <c r="GR1783">
        <v>-81885.202999999994</v>
      </c>
      <c r="GS1783">
        <v>-81885.202999999994</v>
      </c>
      <c r="HA1783">
        <v>-2389.1111000000001</v>
      </c>
      <c r="HB1783">
        <v>-2020.864</v>
      </c>
      <c r="HD1783">
        <v>-14999.529</v>
      </c>
      <c r="HE1783">
        <v>-101294.71</v>
      </c>
    </row>
    <row r="1784" spans="1:215" x14ac:dyDescent="0.25">
      <c r="A1784">
        <v>131</v>
      </c>
      <c r="B1784" t="s">
        <v>1353</v>
      </c>
      <c r="C1784">
        <v>2002</v>
      </c>
      <c r="F1784">
        <v>1946</v>
      </c>
      <c r="G1784">
        <v>0</v>
      </c>
      <c r="I1784">
        <v>0</v>
      </c>
      <c r="J1784" t="s">
        <v>908</v>
      </c>
      <c r="K1784" t="s">
        <v>909</v>
      </c>
      <c r="L1784" t="s">
        <v>909</v>
      </c>
      <c r="M1784">
        <v>1</v>
      </c>
      <c r="N1784" t="s">
        <v>615</v>
      </c>
      <c r="O1784">
        <v>0</v>
      </c>
      <c r="P1784" t="s">
        <v>633</v>
      </c>
      <c r="Q1784" t="s">
        <v>626</v>
      </c>
      <c r="R1784">
        <v>2</v>
      </c>
      <c r="S1784">
        <v>1</v>
      </c>
      <c r="T1784" s="60">
        <v>37437</v>
      </c>
      <c r="U1784" s="60">
        <v>37437</v>
      </c>
      <c r="V1784" s="60">
        <v>37437</v>
      </c>
      <c r="BP1784" s="60">
        <v>37437</v>
      </c>
      <c r="BQ1784">
        <v>1433859</v>
      </c>
      <c r="BR1784">
        <v>1582071</v>
      </c>
      <c r="BS1784">
        <v>0.90599996000000005</v>
      </c>
      <c r="BT1784">
        <v>148212</v>
      </c>
      <c r="BV1784">
        <v>258876</v>
      </c>
      <c r="BW1784">
        <v>15616.982</v>
      </c>
      <c r="BX1784">
        <v>1</v>
      </c>
      <c r="BY1784">
        <v>0</v>
      </c>
      <c r="BZ1784">
        <v>0</v>
      </c>
      <c r="CA1784">
        <v>0</v>
      </c>
      <c r="CS1784">
        <v>0</v>
      </c>
      <c r="CT1784">
        <v>0</v>
      </c>
      <c r="CU1784">
        <v>0</v>
      </c>
      <c r="CV1784">
        <v>0</v>
      </c>
      <c r="CW1784">
        <v>0</v>
      </c>
      <c r="CX1784">
        <v>0</v>
      </c>
      <c r="CY1784">
        <v>0</v>
      </c>
      <c r="CZ1784">
        <v>0</v>
      </c>
      <c r="DA1784">
        <v>0</v>
      </c>
      <c r="DB1784">
        <v>0</v>
      </c>
      <c r="DC1784">
        <v>0</v>
      </c>
      <c r="DD1784">
        <v>0</v>
      </c>
      <c r="DE1784">
        <v>0</v>
      </c>
      <c r="DF1784">
        <v>2003</v>
      </c>
      <c r="DG1784">
        <v>0.16370001000000001</v>
      </c>
      <c r="DH1784">
        <v>7.5000002999999996E-2</v>
      </c>
      <c r="DI1784">
        <v>8.8699996000000003E-2</v>
      </c>
      <c r="DJ1784">
        <v>0.112</v>
      </c>
      <c r="DK1784">
        <v>0.18700000999999999</v>
      </c>
      <c r="DL1784">
        <v>42389.425999999999</v>
      </c>
      <c r="DM1784">
        <v>19598.650000000001</v>
      </c>
      <c r="DN1784">
        <v>21453.778999999999</v>
      </c>
      <c r="DO1784">
        <v>29828.083999999999</v>
      </c>
      <c r="DP1784">
        <v>49426.733999999997</v>
      </c>
      <c r="DQ1784">
        <v>267351.31</v>
      </c>
      <c r="DR1784">
        <v>0</v>
      </c>
      <c r="DS1784">
        <v>0</v>
      </c>
      <c r="DT1784">
        <v>0</v>
      </c>
      <c r="DU1784">
        <v>0</v>
      </c>
      <c r="DV1784">
        <v>14638</v>
      </c>
      <c r="DZ1784">
        <v>17.685203999999999</v>
      </c>
      <c r="EA1784">
        <v>63</v>
      </c>
      <c r="EC1784">
        <v>10498</v>
      </c>
      <c r="EF1784">
        <v>8.5270510000000002</v>
      </c>
      <c r="EG1784">
        <v>7527</v>
      </c>
      <c r="EN1784">
        <v>789</v>
      </c>
      <c r="EP1784">
        <v>1386</v>
      </c>
      <c r="ES1784">
        <v>796</v>
      </c>
      <c r="ET1784">
        <v>796</v>
      </c>
      <c r="EV1784">
        <v>25199</v>
      </c>
      <c r="EW1784">
        <v>1</v>
      </c>
      <c r="EX1784">
        <v>1</v>
      </c>
      <c r="FB1784">
        <v>899536</v>
      </c>
      <c r="FP1784">
        <v>18827.942999999999</v>
      </c>
      <c r="FQ1784">
        <v>15240.88</v>
      </c>
      <c r="FW1784">
        <v>34068.824000000001</v>
      </c>
      <c r="FX1784">
        <v>-87628.016000000003</v>
      </c>
      <c r="FZ1784">
        <v>45652.370999999999</v>
      </c>
      <c r="GA1784">
        <v>3714.7820000000002</v>
      </c>
      <c r="GB1784">
        <v>49367.152000000002</v>
      </c>
      <c r="GC1784">
        <v>280.88501000000002</v>
      </c>
      <c r="GH1784">
        <v>-111.38</v>
      </c>
      <c r="GK1784">
        <v>-39.584000000000003</v>
      </c>
      <c r="GL1784">
        <v>-2753.8130000000001</v>
      </c>
      <c r="GM1784">
        <v>3714.7820000000002</v>
      </c>
      <c r="GN1784">
        <v>-3304.9459999999999</v>
      </c>
      <c r="GP1784">
        <v>625.36699999999996</v>
      </c>
      <c r="GQ1784">
        <v>-292.36498999999998</v>
      </c>
      <c r="GR1784">
        <v>-89516.976999999999</v>
      </c>
      <c r="GS1784">
        <v>-89516.976999999999</v>
      </c>
      <c r="HA1784">
        <v>-91509.233999999997</v>
      </c>
      <c r="HB1784">
        <v>-2194.1498999999999</v>
      </c>
      <c r="HC1784">
        <v>-172.12100000000001</v>
      </c>
      <c r="HE1784">
        <v>-109010.48</v>
      </c>
      <c r="HG1784">
        <v>1376997.6</v>
      </c>
    </row>
    <row r="1785" spans="1:215" x14ac:dyDescent="0.25">
      <c r="A1785">
        <v>131</v>
      </c>
      <c r="B1785" t="s">
        <v>1353</v>
      </c>
      <c r="C1785">
        <v>2003</v>
      </c>
      <c r="F1785">
        <v>1946</v>
      </c>
      <c r="G1785">
        <v>0</v>
      </c>
      <c r="I1785">
        <v>0</v>
      </c>
      <c r="J1785" t="s">
        <v>908</v>
      </c>
      <c r="K1785" t="s">
        <v>909</v>
      </c>
      <c r="L1785" t="s">
        <v>909</v>
      </c>
      <c r="M1785">
        <v>1</v>
      </c>
      <c r="N1785" t="s">
        <v>615</v>
      </c>
      <c r="O1785">
        <v>0</v>
      </c>
      <c r="P1785" t="s">
        <v>633</v>
      </c>
      <c r="Q1785" t="s">
        <v>626</v>
      </c>
      <c r="R1785">
        <v>2</v>
      </c>
      <c r="S1785">
        <v>1</v>
      </c>
      <c r="T1785" s="60">
        <v>37802</v>
      </c>
      <c r="U1785" s="60">
        <v>37802</v>
      </c>
      <c r="V1785" s="60">
        <v>37802</v>
      </c>
      <c r="W1785" t="s">
        <v>201</v>
      </c>
      <c r="AA1785">
        <v>7.5000002999999996E-2</v>
      </c>
      <c r="AB1785">
        <v>1</v>
      </c>
      <c r="BP1785" s="60">
        <v>37802</v>
      </c>
      <c r="BQ1785">
        <v>1369601</v>
      </c>
      <c r="BR1785">
        <v>1730796</v>
      </c>
      <c r="BS1785">
        <v>0.79100000999999998</v>
      </c>
      <c r="BT1785">
        <v>361195</v>
      </c>
      <c r="BV1785">
        <v>268656</v>
      </c>
      <c r="BW1785">
        <v>16440.025000000001</v>
      </c>
      <c r="BX1785">
        <v>1</v>
      </c>
      <c r="BY1785">
        <v>0</v>
      </c>
      <c r="BZ1785">
        <v>0</v>
      </c>
      <c r="CA1785">
        <v>0</v>
      </c>
      <c r="CC1785">
        <v>3.6402415E-2</v>
      </c>
      <c r="CS1785">
        <v>1</v>
      </c>
      <c r="CT1785">
        <v>0</v>
      </c>
      <c r="CU1785">
        <v>0</v>
      </c>
      <c r="CV1785">
        <v>0</v>
      </c>
      <c r="CW1785">
        <v>0</v>
      </c>
      <c r="CX1785">
        <v>0</v>
      </c>
      <c r="CY1785">
        <v>0</v>
      </c>
      <c r="CZ1785">
        <v>0</v>
      </c>
      <c r="DA1785">
        <v>0</v>
      </c>
      <c r="DB1785">
        <v>0</v>
      </c>
      <c r="DC1785">
        <v>0</v>
      </c>
      <c r="DD1785">
        <v>0</v>
      </c>
      <c r="DE1785">
        <v>0</v>
      </c>
      <c r="DF1785">
        <v>2004</v>
      </c>
      <c r="DG1785">
        <v>0.18559999999999999</v>
      </c>
      <c r="DH1785">
        <v>7.5000002999999996E-2</v>
      </c>
      <c r="DI1785">
        <v>0.1106</v>
      </c>
      <c r="DJ1785">
        <v>0.18799999000000001</v>
      </c>
      <c r="DK1785">
        <v>0.26299998000000002</v>
      </c>
      <c r="DL1785">
        <v>49881.086000000003</v>
      </c>
      <c r="DM1785">
        <v>20373.581999999999</v>
      </c>
      <c r="DN1785">
        <v>28366.609</v>
      </c>
      <c r="DO1785">
        <v>52424.02</v>
      </c>
      <c r="DP1785">
        <v>72797.601999999999</v>
      </c>
      <c r="DQ1785">
        <v>278827.15999999997</v>
      </c>
      <c r="DR1785">
        <v>0</v>
      </c>
      <c r="DS1785">
        <v>0</v>
      </c>
      <c r="DT1785">
        <v>0</v>
      </c>
      <c r="DU1785">
        <v>0</v>
      </c>
      <c r="DV1785">
        <v>14486</v>
      </c>
      <c r="DZ1785">
        <v>18.545905999999999</v>
      </c>
      <c r="EA1785">
        <v>61</v>
      </c>
      <c r="EC1785">
        <v>10860</v>
      </c>
      <c r="EF1785">
        <v>8.9869146000000004</v>
      </c>
      <c r="EG1785">
        <v>8079</v>
      </c>
      <c r="EN1785">
        <v>557</v>
      </c>
      <c r="EP1785">
        <v>1432</v>
      </c>
      <c r="ES1785">
        <v>792</v>
      </c>
      <c r="ET1785">
        <v>792</v>
      </c>
      <c r="EV1785">
        <v>25407</v>
      </c>
      <c r="EW1785">
        <v>1</v>
      </c>
      <c r="EX1785">
        <v>1</v>
      </c>
      <c r="FB1785">
        <v>965793.69</v>
      </c>
      <c r="FP1785">
        <v>19820.210999999999</v>
      </c>
      <c r="FQ1785">
        <v>30361.578000000001</v>
      </c>
      <c r="FW1785">
        <v>50181.788999999997</v>
      </c>
      <c r="FX1785">
        <v>6419.9448000000002</v>
      </c>
      <c r="FZ1785">
        <v>35193.137000000002</v>
      </c>
      <c r="GA1785">
        <v>2542.1089000000002</v>
      </c>
      <c r="GB1785">
        <v>37735.245999999999</v>
      </c>
      <c r="GC1785">
        <v>280.40701000000001</v>
      </c>
      <c r="GH1785">
        <v>-100.05500000000001</v>
      </c>
      <c r="GK1785">
        <v>-3.7679999</v>
      </c>
      <c r="GL1785">
        <v>-2541.3649999999998</v>
      </c>
      <c r="GM1785">
        <v>2542.1089000000002</v>
      </c>
      <c r="GN1785">
        <v>-2205.2129</v>
      </c>
      <c r="GQ1785">
        <v>100307.86</v>
      </c>
      <c r="GR1785">
        <v>-97597.891000000003</v>
      </c>
      <c r="GS1785">
        <v>-97597.891000000003</v>
      </c>
      <c r="HA1785">
        <v>-32723.083999999999</v>
      </c>
      <c r="HB1785">
        <v>-2404.7060999999999</v>
      </c>
      <c r="HC1785">
        <v>-163.821</v>
      </c>
      <c r="HD1785">
        <v>-225.19200000000001</v>
      </c>
      <c r="HE1785">
        <v>-133114.70000000001</v>
      </c>
      <c r="HG1785">
        <v>1344190.8</v>
      </c>
    </row>
    <row r="1786" spans="1:215" x14ac:dyDescent="0.25">
      <c r="A1786">
        <v>131</v>
      </c>
      <c r="B1786" t="s">
        <v>1353</v>
      </c>
      <c r="C1786">
        <v>2004</v>
      </c>
      <c r="F1786">
        <v>1946</v>
      </c>
      <c r="G1786">
        <v>0</v>
      </c>
      <c r="I1786">
        <v>0</v>
      </c>
      <c r="J1786" t="s">
        <v>908</v>
      </c>
      <c r="K1786" t="s">
        <v>909</v>
      </c>
      <c r="L1786" t="s">
        <v>909</v>
      </c>
      <c r="M1786">
        <v>1</v>
      </c>
      <c r="N1786" t="s">
        <v>615</v>
      </c>
      <c r="O1786">
        <v>0</v>
      </c>
      <c r="P1786" t="s">
        <v>633</v>
      </c>
      <c r="Q1786" t="s">
        <v>626</v>
      </c>
      <c r="R1786">
        <v>2</v>
      </c>
      <c r="S1786">
        <v>1</v>
      </c>
      <c r="T1786" s="60">
        <v>38168</v>
      </c>
      <c r="U1786" s="60">
        <v>38168</v>
      </c>
      <c r="V1786" s="60">
        <v>38168</v>
      </c>
      <c r="W1786" t="s">
        <v>201</v>
      </c>
      <c r="AA1786">
        <v>7.5000002999999996E-2</v>
      </c>
      <c r="AB1786">
        <v>1</v>
      </c>
      <c r="BP1786" s="60">
        <v>38168</v>
      </c>
      <c r="BQ1786">
        <v>1381154</v>
      </c>
      <c r="BR1786">
        <v>1820959</v>
      </c>
      <c r="BS1786">
        <v>0.75800002</v>
      </c>
      <c r="BT1786">
        <v>439805</v>
      </c>
      <c r="BV1786">
        <v>259698</v>
      </c>
      <c r="BW1786">
        <v>47980.745999999999</v>
      </c>
      <c r="BX1786">
        <v>0.58700001000000002</v>
      </c>
      <c r="BY1786">
        <v>0</v>
      </c>
      <c r="BZ1786">
        <v>0</v>
      </c>
      <c r="CA1786">
        <v>0</v>
      </c>
      <c r="CC1786">
        <v>0.11761852</v>
      </c>
      <c r="CS1786">
        <v>1</v>
      </c>
      <c r="CT1786">
        <v>0</v>
      </c>
      <c r="CU1786">
        <v>0</v>
      </c>
      <c r="CV1786">
        <v>0</v>
      </c>
      <c r="CW1786">
        <v>0</v>
      </c>
      <c r="CX1786">
        <v>0</v>
      </c>
      <c r="CY1786">
        <v>0</v>
      </c>
      <c r="CZ1786">
        <v>0</v>
      </c>
      <c r="DA1786">
        <v>0</v>
      </c>
      <c r="DB1786">
        <v>0</v>
      </c>
      <c r="DC1786">
        <v>0</v>
      </c>
      <c r="DD1786">
        <v>0</v>
      </c>
      <c r="DE1786">
        <v>0</v>
      </c>
      <c r="DF1786">
        <v>2005</v>
      </c>
      <c r="DG1786">
        <v>0.1867</v>
      </c>
      <c r="DH1786">
        <v>7.5000002999999996E-2</v>
      </c>
      <c r="DI1786">
        <v>0.11169999999999999</v>
      </c>
      <c r="DJ1786">
        <v>0.184</v>
      </c>
      <c r="DK1786">
        <v>0.25900000000000001</v>
      </c>
      <c r="DL1786">
        <v>48477.913999999997</v>
      </c>
      <c r="DM1786">
        <v>19689.004000000001</v>
      </c>
      <c r="DN1786">
        <v>27362.224999999999</v>
      </c>
      <c r="DO1786">
        <v>49472.656000000003</v>
      </c>
      <c r="DP1786">
        <v>69161.656000000003</v>
      </c>
      <c r="DQ1786">
        <v>269158.25</v>
      </c>
      <c r="DR1786">
        <v>0</v>
      </c>
      <c r="DS1786">
        <v>0</v>
      </c>
      <c r="DT1786">
        <v>0</v>
      </c>
      <c r="DU1786">
        <v>0</v>
      </c>
      <c r="DV1786">
        <v>14212</v>
      </c>
      <c r="DZ1786">
        <v>18.273149</v>
      </c>
      <c r="EA1786">
        <v>418</v>
      </c>
      <c r="EC1786">
        <v>11139</v>
      </c>
      <c r="EF1786">
        <v>9.1995935000000006</v>
      </c>
      <c r="EG1786">
        <v>8325</v>
      </c>
      <c r="EN1786">
        <v>554</v>
      </c>
      <c r="EP1786">
        <v>1476</v>
      </c>
      <c r="ES1786">
        <v>784</v>
      </c>
      <c r="ET1786">
        <v>784</v>
      </c>
      <c r="EV1786">
        <v>25769</v>
      </c>
      <c r="EW1786">
        <v>1</v>
      </c>
      <c r="EX1786">
        <v>1</v>
      </c>
      <c r="FB1786">
        <v>1074443.3999999999</v>
      </c>
      <c r="FP1786">
        <v>19676.053</v>
      </c>
      <c r="FQ1786">
        <v>28005.155999999999</v>
      </c>
      <c r="FW1786">
        <v>47681.207000000002</v>
      </c>
      <c r="FX1786">
        <v>119494.05</v>
      </c>
      <c r="FZ1786">
        <v>28932.373</v>
      </c>
      <c r="GA1786">
        <v>12081.834999999999</v>
      </c>
      <c r="GB1786">
        <v>41014.211000000003</v>
      </c>
      <c r="GC1786">
        <v>280.31299000000001</v>
      </c>
      <c r="GF1786">
        <v>5.8829998999999997</v>
      </c>
      <c r="GH1786">
        <v>-137.72701000000001</v>
      </c>
      <c r="GL1786">
        <v>-3136.4618999999998</v>
      </c>
      <c r="GM1786">
        <v>2261.3240000000001</v>
      </c>
      <c r="GN1786">
        <v>-1884.0219999999999</v>
      </c>
      <c r="GP1786">
        <v>204.17798999999999</v>
      </c>
      <c r="GQ1786">
        <v>205782.97</v>
      </c>
      <c r="GR1786">
        <v>-102474.27</v>
      </c>
      <c r="GS1786">
        <v>-102474.27</v>
      </c>
      <c r="HA1786">
        <v>-9931.0244000000002</v>
      </c>
      <c r="HB1786">
        <v>-2632.8400999999999</v>
      </c>
      <c r="HC1786">
        <v>-149.79601</v>
      </c>
      <c r="HE1786">
        <v>-115187.93</v>
      </c>
      <c r="HG1786">
        <v>1434785.8</v>
      </c>
    </row>
    <row r="1787" spans="1:215" x14ac:dyDescent="0.25">
      <c r="A1787">
        <v>131</v>
      </c>
      <c r="B1787" t="s">
        <v>1353</v>
      </c>
      <c r="C1787">
        <v>2005</v>
      </c>
      <c r="F1787">
        <v>1946</v>
      </c>
      <c r="G1787">
        <v>0</v>
      </c>
      <c r="I1787">
        <v>0</v>
      </c>
      <c r="J1787" t="s">
        <v>908</v>
      </c>
      <c r="K1787" t="s">
        <v>909</v>
      </c>
      <c r="L1787" t="s">
        <v>909</v>
      </c>
      <c r="M1787">
        <v>1</v>
      </c>
      <c r="N1787" t="s">
        <v>615</v>
      </c>
      <c r="O1787">
        <v>0</v>
      </c>
      <c r="P1787" t="s">
        <v>633</v>
      </c>
      <c r="Q1787" t="s">
        <v>626</v>
      </c>
      <c r="R1787">
        <v>2</v>
      </c>
      <c r="S1787">
        <v>1</v>
      </c>
      <c r="T1787" s="60">
        <v>38533</v>
      </c>
      <c r="U1787" s="60">
        <v>38533</v>
      </c>
      <c r="V1787" s="60">
        <v>38533</v>
      </c>
      <c r="W1787" t="s">
        <v>201</v>
      </c>
      <c r="X1787" t="s">
        <v>1349</v>
      </c>
      <c r="Y1787" t="s">
        <v>627</v>
      </c>
      <c r="AA1787">
        <v>7.5000002999999996E-2</v>
      </c>
      <c r="AB1787">
        <v>1</v>
      </c>
      <c r="AC1787">
        <v>0</v>
      </c>
      <c r="AD1787">
        <v>4</v>
      </c>
      <c r="AE1787">
        <v>1</v>
      </c>
      <c r="AF1787">
        <v>3</v>
      </c>
      <c r="AG1787">
        <v>24</v>
      </c>
      <c r="BP1787" s="60">
        <v>38533</v>
      </c>
      <c r="BQ1787">
        <v>1423207</v>
      </c>
      <c r="BR1787">
        <v>1889445</v>
      </c>
      <c r="BS1787">
        <v>0.75300001999999999</v>
      </c>
      <c r="BT1787">
        <v>466238</v>
      </c>
      <c r="BV1787">
        <v>259232</v>
      </c>
      <c r="BW1787">
        <v>46187.68</v>
      </c>
      <c r="BX1787">
        <v>0.61000001000000004</v>
      </c>
      <c r="BY1787">
        <v>0</v>
      </c>
      <c r="BZ1787">
        <v>0</v>
      </c>
      <c r="CA1787">
        <v>0</v>
      </c>
      <c r="CC1787">
        <v>8.0215588000000004E-2</v>
      </c>
      <c r="CS1787">
        <v>1</v>
      </c>
      <c r="CT1787">
        <v>0</v>
      </c>
      <c r="CU1787">
        <v>0</v>
      </c>
      <c r="CV1787">
        <v>0</v>
      </c>
      <c r="CW1787">
        <v>0</v>
      </c>
      <c r="CX1787">
        <v>0</v>
      </c>
      <c r="CY1787">
        <v>0</v>
      </c>
      <c r="CZ1787">
        <v>0</v>
      </c>
      <c r="DA1787">
        <v>0</v>
      </c>
      <c r="DB1787">
        <v>0</v>
      </c>
      <c r="DC1787">
        <v>0</v>
      </c>
      <c r="DD1787">
        <v>0</v>
      </c>
      <c r="DE1787">
        <v>0</v>
      </c>
      <c r="DF1787">
        <v>2006</v>
      </c>
      <c r="DG1787">
        <v>0.19049999000000001</v>
      </c>
      <c r="DH1787">
        <v>7.5000002999999996E-2</v>
      </c>
      <c r="DI1787">
        <v>0.11550000000000001</v>
      </c>
      <c r="DJ1787">
        <v>0.19600001</v>
      </c>
      <c r="DK1787">
        <v>0.27100000000000002</v>
      </c>
      <c r="DL1787">
        <v>49380.870999999999</v>
      </c>
      <c r="DM1787">
        <v>19442.434000000001</v>
      </c>
      <c r="DN1787">
        <v>27802.721000000001</v>
      </c>
      <c r="DO1787">
        <v>52694.59</v>
      </c>
      <c r="DP1787">
        <v>72137.023000000001</v>
      </c>
      <c r="DQ1787">
        <v>268546.44</v>
      </c>
      <c r="DR1787">
        <v>0</v>
      </c>
      <c r="DS1787">
        <v>0</v>
      </c>
      <c r="DT1787">
        <v>0</v>
      </c>
      <c r="DU1787">
        <v>0</v>
      </c>
      <c r="DV1787">
        <v>13837</v>
      </c>
      <c r="DZ1787">
        <v>18.734697000000001</v>
      </c>
      <c r="EA1787">
        <v>356</v>
      </c>
      <c r="EC1787">
        <v>11809</v>
      </c>
      <c r="EF1787">
        <v>9.3015498999999995</v>
      </c>
      <c r="EG1787">
        <v>8803</v>
      </c>
      <c r="EN1787">
        <v>586</v>
      </c>
      <c r="EP1787">
        <v>1564</v>
      </c>
      <c r="ES1787">
        <v>856</v>
      </c>
      <c r="ET1787">
        <v>856</v>
      </c>
      <c r="EV1787">
        <v>26002</v>
      </c>
      <c r="EW1787">
        <v>1</v>
      </c>
      <c r="EX1787">
        <v>1</v>
      </c>
      <c r="FB1787">
        <v>1156755.3</v>
      </c>
      <c r="FP1787">
        <v>18946.671999999999</v>
      </c>
      <c r="FQ1787">
        <v>37753.894999999997</v>
      </c>
      <c r="FW1787">
        <v>56700.563000000002</v>
      </c>
      <c r="FX1787">
        <v>71139.101999999999</v>
      </c>
      <c r="FZ1787">
        <v>30456.898000000001</v>
      </c>
      <c r="GA1787">
        <v>16278.26</v>
      </c>
      <c r="GB1787">
        <v>46735.156000000003</v>
      </c>
      <c r="GC1787">
        <v>288.935</v>
      </c>
      <c r="GH1787">
        <v>-124.59399999999999</v>
      </c>
      <c r="GK1787">
        <v>-32.602001000000001</v>
      </c>
      <c r="GL1787">
        <v>-3318.7251000000001</v>
      </c>
      <c r="GM1787">
        <v>5093.1190999999999</v>
      </c>
      <c r="GN1787">
        <v>-4688.3158999999996</v>
      </c>
      <c r="GQ1787">
        <v>171792.64000000001</v>
      </c>
      <c r="GR1787">
        <v>-109842</v>
      </c>
      <c r="GS1787">
        <v>-109842</v>
      </c>
      <c r="HA1787">
        <v>-2979.0979000000002</v>
      </c>
      <c r="HB1787">
        <v>-3119.6169</v>
      </c>
      <c r="HC1787">
        <v>-140.37899999999999</v>
      </c>
      <c r="HD1787">
        <v>-98.023003000000003</v>
      </c>
      <c r="HE1787">
        <v>-116179.12</v>
      </c>
      <c r="HG1787">
        <v>1490399.4</v>
      </c>
    </row>
    <row r="1788" spans="1:215" x14ac:dyDescent="0.25">
      <c r="A1788">
        <v>131</v>
      </c>
      <c r="B1788" t="s">
        <v>1353</v>
      </c>
      <c r="C1788">
        <v>2006</v>
      </c>
      <c r="F1788">
        <v>1946</v>
      </c>
      <c r="G1788">
        <v>0</v>
      </c>
      <c r="I1788">
        <v>0</v>
      </c>
      <c r="J1788" t="s">
        <v>908</v>
      </c>
      <c r="K1788" t="s">
        <v>909</v>
      </c>
      <c r="L1788" t="s">
        <v>909</v>
      </c>
      <c r="M1788">
        <v>1</v>
      </c>
      <c r="N1788" t="s">
        <v>615</v>
      </c>
      <c r="O1788">
        <v>0</v>
      </c>
      <c r="P1788" t="s">
        <v>633</v>
      </c>
      <c r="Q1788" t="s">
        <v>626</v>
      </c>
      <c r="R1788">
        <v>2</v>
      </c>
      <c r="S1788">
        <v>1</v>
      </c>
      <c r="T1788" s="60">
        <v>38898</v>
      </c>
      <c r="U1788" s="60">
        <v>38898</v>
      </c>
      <c r="V1788" s="60">
        <v>38898</v>
      </c>
      <c r="W1788" t="s">
        <v>201</v>
      </c>
      <c r="X1788" t="s">
        <v>1349</v>
      </c>
      <c r="Y1788" t="s">
        <v>627</v>
      </c>
      <c r="AA1788">
        <v>7.5000002999999996E-2</v>
      </c>
      <c r="AB1788">
        <v>1</v>
      </c>
      <c r="AC1788">
        <v>0</v>
      </c>
      <c r="AD1788">
        <v>4</v>
      </c>
      <c r="AE1788">
        <v>1</v>
      </c>
      <c r="AF1788">
        <v>3</v>
      </c>
      <c r="AG1788">
        <v>23</v>
      </c>
      <c r="BP1788" s="60">
        <v>38898</v>
      </c>
      <c r="BQ1788">
        <v>1480748</v>
      </c>
      <c r="BR1788">
        <v>1872594</v>
      </c>
      <c r="BS1788">
        <v>0.79100000999999998</v>
      </c>
      <c r="BT1788">
        <v>391846</v>
      </c>
      <c r="BV1788">
        <v>239321</v>
      </c>
      <c r="BW1788">
        <v>50768.222999999998</v>
      </c>
      <c r="BX1788">
        <v>0.85600001000000003</v>
      </c>
      <c r="BY1788">
        <v>0</v>
      </c>
      <c r="BZ1788">
        <v>0</v>
      </c>
      <c r="CA1788">
        <v>0</v>
      </c>
      <c r="CC1788">
        <v>0.1108</v>
      </c>
      <c r="CG1788">
        <v>7.4800000000000005E-2</v>
      </c>
      <c r="CJ1788">
        <v>7.8500002999999999E-2</v>
      </c>
      <c r="CP1788">
        <v>8.9599997000000001E-2</v>
      </c>
      <c r="CQ1788">
        <v>1990</v>
      </c>
      <c r="CS1788">
        <v>0</v>
      </c>
      <c r="CT1788">
        <v>0</v>
      </c>
      <c r="CU1788">
        <v>0</v>
      </c>
      <c r="CV1788">
        <v>0.61519997999999998</v>
      </c>
      <c r="CW1788">
        <v>0.50200003000000004</v>
      </c>
      <c r="CX1788">
        <v>0.11319999</v>
      </c>
      <c r="CY1788">
        <v>0.28690000999999998</v>
      </c>
      <c r="CZ1788">
        <v>0</v>
      </c>
      <c r="DA1788">
        <v>0</v>
      </c>
      <c r="DB1788">
        <v>6.2300000000000001E-2</v>
      </c>
      <c r="DC1788">
        <v>3.5300001999999997E-2</v>
      </c>
      <c r="DD1788">
        <v>2.9999999999999997E-4</v>
      </c>
      <c r="DE1788">
        <v>0</v>
      </c>
      <c r="DF1788">
        <v>2007</v>
      </c>
      <c r="DG1788">
        <v>0.19189999999999999</v>
      </c>
      <c r="DH1788">
        <v>7.5000002999999996E-2</v>
      </c>
      <c r="DI1788">
        <v>0.1169</v>
      </c>
      <c r="DJ1788">
        <v>0.18100000999999999</v>
      </c>
      <c r="DK1788">
        <v>0.25600001</v>
      </c>
      <c r="DL1788">
        <v>45920.82</v>
      </c>
      <c r="DM1788">
        <v>18148.303</v>
      </c>
      <c r="DN1788">
        <v>25566.062999999998</v>
      </c>
      <c r="DO1788">
        <v>44890.555</v>
      </c>
      <c r="DP1788">
        <v>63038.858999999997</v>
      </c>
      <c r="DQ1788">
        <v>247995.31</v>
      </c>
      <c r="DR1788">
        <v>0</v>
      </c>
      <c r="DS1788">
        <v>0</v>
      </c>
      <c r="DT1788">
        <v>0</v>
      </c>
      <c r="DU1788">
        <v>0</v>
      </c>
      <c r="DV1788">
        <v>13079</v>
      </c>
      <c r="DZ1788">
        <v>18.298110999999999</v>
      </c>
      <c r="EA1788">
        <v>292</v>
      </c>
      <c r="EC1788">
        <v>12419</v>
      </c>
      <c r="EF1788">
        <v>9.6593666000000002</v>
      </c>
      <c r="EG1788">
        <v>9557</v>
      </c>
      <c r="EN1788">
        <v>509</v>
      </c>
      <c r="EP1788">
        <v>1621</v>
      </c>
      <c r="ES1788">
        <v>732</v>
      </c>
      <c r="ET1788">
        <v>732</v>
      </c>
      <c r="EV1788">
        <v>25790</v>
      </c>
      <c r="EW1788">
        <v>1</v>
      </c>
      <c r="EX1788">
        <v>1</v>
      </c>
      <c r="FB1788">
        <v>1236043.3999999999</v>
      </c>
      <c r="FP1788">
        <v>17716.761999999999</v>
      </c>
      <c r="FQ1788">
        <v>43458.218999999997</v>
      </c>
      <c r="FW1788">
        <v>61174.98</v>
      </c>
      <c r="FX1788">
        <v>32662.098000000002</v>
      </c>
      <c r="FZ1788">
        <v>32764.023000000001</v>
      </c>
      <c r="GA1788">
        <v>21373.748</v>
      </c>
      <c r="GB1788">
        <v>54137.773000000001</v>
      </c>
      <c r="GC1788">
        <v>295.47899999999998</v>
      </c>
      <c r="GF1788">
        <v>4.2189999</v>
      </c>
      <c r="GH1788">
        <v>-131.10201000000001</v>
      </c>
      <c r="GL1788">
        <v>-3408.2069999999999</v>
      </c>
      <c r="GM1788">
        <v>9966.7392999999993</v>
      </c>
      <c r="GN1788">
        <v>-9487.1376999999993</v>
      </c>
      <c r="GQ1788">
        <v>145214.84</v>
      </c>
      <c r="GR1788">
        <v>-119959.67999999999</v>
      </c>
      <c r="GS1788">
        <v>-119959.67999999999</v>
      </c>
      <c r="HA1788">
        <v>-7070.4989999999998</v>
      </c>
      <c r="HB1788">
        <v>-3276.6410999999998</v>
      </c>
      <c r="HC1788">
        <v>-133.42999</v>
      </c>
      <c r="HD1788">
        <v>-778.245</v>
      </c>
      <c r="HE1788">
        <v>-131218.48000000001</v>
      </c>
      <c r="HG1788">
        <v>1504395.6</v>
      </c>
    </row>
    <row r="1789" spans="1:215" x14ac:dyDescent="0.25">
      <c r="A1789">
        <v>131</v>
      </c>
      <c r="B1789" t="s">
        <v>1353</v>
      </c>
      <c r="C1789">
        <v>2007</v>
      </c>
      <c r="F1789">
        <v>1946</v>
      </c>
      <c r="G1789">
        <v>0</v>
      </c>
      <c r="I1789">
        <v>0</v>
      </c>
      <c r="J1789" t="s">
        <v>908</v>
      </c>
      <c r="K1789" t="s">
        <v>909</v>
      </c>
      <c r="L1789" t="s">
        <v>909</v>
      </c>
      <c r="M1789">
        <v>1</v>
      </c>
      <c r="N1789" t="s">
        <v>615</v>
      </c>
      <c r="O1789">
        <v>0</v>
      </c>
      <c r="P1789" t="s">
        <v>633</v>
      </c>
      <c r="Q1789" t="s">
        <v>626</v>
      </c>
      <c r="R1789">
        <v>2</v>
      </c>
      <c r="S1789">
        <v>1</v>
      </c>
      <c r="T1789" s="60">
        <v>39263</v>
      </c>
      <c r="U1789" s="60">
        <v>39263</v>
      </c>
      <c r="V1789" s="60">
        <v>39263</v>
      </c>
      <c r="W1789" t="s">
        <v>201</v>
      </c>
      <c r="X1789" t="s">
        <v>1349</v>
      </c>
      <c r="Y1789" t="s">
        <v>627</v>
      </c>
      <c r="AA1789">
        <v>7.5000002999999996E-2</v>
      </c>
      <c r="AB1789">
        <v>1</v>
      </c>
      <c r="AC1789">
        <v>0</v>
      </c>
      <c r="AD1789">
        <v>4</v>
      </c>
      <c r="AE1789">
        <v>1</v>
      </c>
      <c r="AF1789">
        <v>3</v>
      </c>
      <c r="AG1789">
        <v>22</v>
      </c>
      <c r="BP1789" s="60">
        <v>39263</v>
      </c>
      <c r="BQ1789">
        <v>1558328</v>
      </c>
      <c r="BR1789">
        <v>1947603</v>
      </c>
      <c r="BS1789">
        <v>0.80000000999999998</v>
      </c>
      <c r="BT1789">
        <v>389275</v>
      </c>
      <c r="BV1789">
        <v>259045</v>
      </c>
      <c r="BW1789">
        <v>46711.648000000001</v>
      </c>
      <c r="BX1789">
        <v>1.081</v>
      </c>
      <c r="BY1789">
        <v>0</v>
      </c>
      <c r="BZ1789">
        <v>0</v>
      </c>
      <c r="CA1789">
        <v>0</v>
      </c>
      <c r="CC1789">
        <v>7.5300001000000005E-2</v>
      </c>
      <c r="CG1789">
        <v>0.1024</v>
      </c>
      <c r="CJ1789">
        <v>6.9699995000000001E-2</v>
      </c>
      <c r="CP1789">
        <v>8.8799998000000005E-2</v>
      </c>
      <c r="CQ1789">
        <v>1990</v>
      </c>
      <c r="CS1789">
        <v>0</v>
      </c>
      <c r="CT1789">
        <v>0</v>
      </c>
      <c r="CU1789">
        <v>0</v>
      </c>
      <c r="CV1789">
        <v>0.61099999999999999</v>
      </c>
      <c r="CW1789">
        <v>0.49230000000000002</v>
      </c>
      <c r="CX1789">
        <v>0.1187</v>
      </c>
      <c r="CY1789">
        <v>0.27759999000000002</v>
      </c>
      <c r="CZ1789">
        <v>0</v>
      </c>
      <c r="DA1789">
        <v>0</v>
      </c>
      <c r="DB1789">
        <v>6.5600000000000006E-2</v>
      </c>
      <c r="DC1789">
        <v>4.1399999999999999E-2</v>
      </c>
      <c r="DD1789">
        <v>4.4000000000000003E-3</v>
      </c>
      <c r="DE1789">
        <v>0</v>
      </c>
      <c r="DF1789">
        <v>2008</v>
      </c>
      <c r="DG1789">
        <v>0.19259999999999999</v>
      </c>
      <c r="DH1789">
        <v>7.5000002999999996E-2</v>
      </c>
      <c r="DI1789">
        <v>0.1176</v>
      </c>
      <c r="DJ1789">
        <v>0.17799999</v>
      </c>
      <c r="DK1789">
        <v>0.25299999000000001</v>
      </c>
      <c r="DL1789">
        <v>49880.023000000001</v>
      </c>
      <c r="DM1789">
        <v>19648.150000000001</v>
      </c>
      <c r="DN1789">
        <v>27826.578000000001</v>
      </c>
      <c r="DO1789">
        <v>47867.77</v>
      </c>
      <c r="DP1789">
        <v>67515.922000000006</v>
      </c>
      <c r="DQ1789">
        <v>268450.09000000003</v>
      </c>
      <c r="DR1789">
        <v>0</v>
      </c>
      <c r="DS1789">
        <v>0</v>
      </c>
      <c r="DT1789">
        <v>0</v>
      </c>
      <c r="DU1789">
        <v>0</v>
      </c>
      <c r="DV1789">
        <v>12935</v>
      </c>
      <c r="DZ1789">
        <v>20.026672000000001</v>
      </c>
      <c r="EA1789">
        <v>385</v>
      </c>
      <c r="EC1789">
        <v>12690</v>
      </c>
      <c r="EF1789">
        <v>10.264495</v>
      </c>
      <c r="EG1789">
        <v>9846</v>
      </c>
      <c r="EN1789">
        <v>487</v>
      </c>
      <c r="EP1789">
        <v>1684</v>
      </c>
      <c r="ES1789">
        <v>673</v>
      </c>
      <c r="ET1789">
        <v>673</v>
      </c>
      <c r="EV1789">
        <v>26010</v>
      </c>
      <c r="EW1789">
        <v>1</v>
      </c>
      <c r="EX1789">
        <v>1</v>
      </c>
      <c r="FB1789">
        <v>1281011.8</v>
      </c>
      <c r="FI1789">
        <v>1656629.4</v>
      </c>
      <c r="FP1789">
        <v>19258.616999999998</v>
      </c>
      <c r="FQ1789">
        <v>50489.917999999998</v>
      </c>
      <c r="FW1789">
        <v>69748.539000000004</v>
      </c>
      <c r="FX1789">
        <v>176432.56</v>
      </c>
      <c r="FZ1789">
        <v>28852.85</v>
      </c>
      <c r="GA1789">
        <v>17569.252</v>
      </c>
      <c r="GB1789">
        <v>46422.101999999999</v>
      </c>
      <c r="GC1789">
        <v>2435.0491000000002</v>
      </c>
      <c r="GH1789">
        <v>-137.411</v>
      </c>
      <c r="GK1789">
        <v>-229.41200000000001</v>
      </c>
      <c r="GL1789">
        <v>-3695.3368999999998</v>
      </c>
      <c r="GM1789">
        <v>12507.593000000001</v>
      </c>
      <c r="GN1789">
        <v>-11954.427</v>
      </c>
      <c r="GQ1789">
        <v>291529.25</v>
      </c>
      <c r="GR1789">
        <v>-130256.45</v>
      </c>
      <c r="GS1789">
        <v>-130256.45</v>
      </c>
      <c r="HA1789">
        <v>-4989.2147999999997</v>
      </c>
      <c r="HB1789">
        <v>-3587.5529999999999</v>
      </c>
      <c r="HC1789">
        <v>-127.973</v>
      </c>
      <c r="HD1789">
        <v>-334.41100999999998</v>
      </c>
      <c r="HE1789">
        <v>-139295.59</v>
      </c>
      <c r="HG1789">
        <v>1656629.4</v>
      </c>
    </row>
    <row r="1790" spans="1:215" x14ac:dyDescent="0.25">
      <c r="A1790">
        <v>131</v>
      </c>
      <c r="B1790" t="s">
        <v>1353</v>
      </c>
      <c r="C1790">
        <v>2008</v>
      </c>
      <c r="F1790">
        <v>1946</v>
      </c>
      <c r="G1790">
        <v>0</v>
      </c>
      <c r="I1790">
        <v>0</v>
      </c>
      <c r="J1790" t="s">
        <v>908</v>
      </c>
      <c r="K1790" t="s">
        <v>909</v>
      </c>
      <c r="L1790" t="s">
        <v>909</v>
      </c>
      <c r="M1790">
        <v>1</v>
      </c>
      <c r="N1790" t="s">
        <v>615</v>
      </c>
      <c r="O1790">
        <v>0</v>
      </c>
      <c r="P1790" t="s">
        <v>633</v>
      </c>
      <c r="Q1790" t="s">
        <v>626</v>
      </c>
      <c r="R1790">
        <v>2</v>
      </c>
      <c r="S1790">
        <v>1</v>
      </c>
      <c r="T1790" s="60">
        <v>39629</v>
      </c>
      <c r="U1790" s="60">
        <v>39629</v>
      </c>
      <c r="V1790" s="60">
        <v>39629</v>
      </c>
      <c r="W1790" t="s">
        <v>201</v>
      </c>
      <c r="X1790" t="s">
        <v>1349</v>
      </c>
      <c r="Y1790" t="s">
        <v>627</v>
      </c>
      <c r="Z1790">
        <v>2.75E-2</v>
      </c>
      <c r="AA1790">
        <v>7.5000002999999996E-2</v>
      </c>
      <c r="AB1790">
        <v>1</v>
      </c>
      <c r="AC1790">
        <v>0</v>
      </c>
      <c r="AD1790">
        <v>4</v>
      </c>
      <c r="AE1790">
        <v>1</v>
      </c>
      <c r="AF1790">
        <v>3</v>
      </c>
      <c r="AG1790">
        <v>21</v>
      </c>
      <c r="BP1790" s="60">
        <v>39629</v>
      </c>
      <c r="BQ1790">
        <v>1578991</v>
      </c>
      <c r="BR1790">
        <v>2060242</v>
      </c>
      <c r="BS1790">
        <v>0.76599996999999997</v>
      </c>
      <c r="BT1790">
        <v>481251</v>
      </c>
      <c r="BV1790">
        <v>289529</v>
      </c>
      <c r="BW1790">
        <v>50003.328000000001</v>
      </c>
      <c r="BX1790">
        <v>1.0349999999999999</v>
      </c>
      <c r="BY1790">
        <v>0</v>
      </c>
      <c r="BZ1790">
        <v>0</v>
      </c>
      <c r="CA1790">
        <v>0</v>
      </c>
      <c r="CC1790">
        <v>-0.24809999999999999</v>
      </c>
      <c r="CG1790">
        <v>7.6E-3</v>
      </c>
      <c r="CJ1790">
        <v>2.5599998999999998E-2</v>
      </c>
      <c r="CP1790">
        <v>6.7799999999999999E-2</v>
      </c>
      <c r="CQ1790">
        <v>1990</v>
      </c>
      <c r="CS1790">
        <v>0</v>
      </c>
      <c r="CT1790">
        <v>0</v>
      </c>
      <c r="CU1790">
        <v>0</v>
      </c>
      <c r="CV1790">
        <v>0.53240001000000003</v>
      </c>
      <c r="CW1790">
        <v>0.42470002000000001</v>
      </c>
      <c r="CX1790">
        <v>0.10770001</v>
      </c>
      <c r="CY1790">
        <v>0.33099996999999998</v>
      </c>
      <c r="CZ1790">
        <v>0</v>
      </c>
      <c r="DA1790">
        <v>0</v>
      </c>
      <c r="DB1790">
        <v>7.2399995999999994E-2</v>
      </c>
      <c r="DC1790">
        <v>4.5900002000000002E-2</v>
      </c>
      <c r="DD1790">
        <v>1.8300001E-2</v>
      </c>
      <c r="DE1790">
        <v>0</v>
      </c>
      <c r="DF1790">
        <v>2009</v>
      </c>
      <c r="DG1790">
        <v>0.1875</v>
      </c>
      <c r="DH1790">
        <v>7.5000002999999996E-2</v>
      </c>
      <c r="DI1790">
        <v>0.1125</v>
      </c>
      <c r="DJ1790">
        <v>0.17599999999999999</v>
      </c>
      <c r="DK1790">
        <v>0.25100001999999999</v>
      </c>
      <c r="DL1790">
        <v>53753.324000000001</v>
      </c>
      <c r="DM1790">
        <v>25358.133000000002</v>
      </c>
      <c r="DN1790">
        <v>28395.190999999999</v>
      </c>
      <c r="DO1790">
        <v>52967.16</v>
      </c>
      <c r="DP1790">
        <v>78325.297000000006</v>
      </c>
      <c r="DQ1790">
        <v>300718.13</v>
      </c>
      <c r="DR1790">
        <v>0</v>
      </c>
      <c r="DS1790">
        <v>0</v>
      </c>
      <c r="DT1790">
        <v>0</v>
      </c>
      <c r="DU1790">
        <v>0</v>
      </c>
      <c r="DV1790">
        <v>13153</v>
      </c>
      <c r="DZ1790">
        <v>22.012391999999998</v>
      </c>
      <c r="EA1790">
        <v>385</v>
      </c>
      <c r="EC1790">
        <v>12742</v>
      </c>
      <c r="EF1790">
        <v>10.486571</v>
      </c>
      <c r="EG1790">
        <v>9980</v>
      </c>
      <c r="EN1790">
        <v>468</v>
      </c>
      <c r="EP1790">
        <v>1711</v>
      </c>
      <c r="ES1790">
        <v>583</v>
      </c>
      <c r="ET1790">
        <v>583</v>
      </c>
      <c r="EV1790">
        <v>26280</v>
      </c>
      <c r="EW1790">
        <v>1</v>
      </c>
      <c r="EX1790">
        <v>1</v>
      </c>
      <c r="FB1790">
        <v>1313427.3999999999</v>
      </c>
      <c r="FI1790">
        <v>1512241.9</v>
      </c>
      <c r="FP1790">
        <v>21398.728999999999</v>
      </c>
      <c r="FQ1790">
        <v>51765.695</v>
      </c>
      <c r="FW1790">
        <v>73164.422000000006</v>
      </c>
      <c r="FX1790">
        <v>-121441.41</v>
      </c>
      <c r="FZ1790">
        <v>27767.511999999999</v>
      </c>
      <c r="GA1790">
        <v>16168.016</v>
      </c>
      <c r="GB1790">
        <v>43935.527000000002</v>
      </c>
      <c r="GC1790">
        <v>3305.998</v>
      </c>
      <c r="GF1790">
        <v>52.709999000000003</v>
      </c>
      <c r="GL1790">
        <v>-3267.1350000000002</v>
      </c>
      <c r="GM1790">
        <v>9916.0215000000007</v>
      </c>
      <c r="GN1790">
        <v>-8617.1093999999994</v>
      </c>
      <c r="GQ1790">
        <v>-2950.9729000000002</v>
      </c>
      <c r="GR1790">
        <v>-133619.89000000001</v>
      </c>
      <c r="GS1790">
        <v>-133619.89000000001</v>
      </c>
      <c r="HA1790">
        <v>-3123.0969</v>
      </c>
      <c r="HB1790">
        <v>-4704.9102000000003</v>
      </c>
      <c r="HC1790">
        <v>-131.80199999999999</v>
      </c>
      <c r="HD1790">
        <v>143.19099</v>
      </c>
      <c r="HE1790">
        <v>-141436.51999999999</v>
      </c>
      <c r="HG1790">
        <v>1512241.9</v>
      </c>
    </row>
    <row r="1791" spans="1:215" x14ac:dyDescent="0.25">
      <c r="A1791">
        <v>131</v>
      </c>
      <c r="B1791" t="s">
        <v>1353</v>
      </c>
      <c r="C1791">
        <v>2009</v>
      </c>
      <c r="F1791">
        <v>1946</v>
      </c>
      <c r="G1791">
        <v>0</v>
      </c>
      <c r="I1791">
        <v>0</v>
      </c>
      <c r="J1791" t="s">
        <v>908</v>
      </c>
      <c r="K1791" t="s">
        <v>909</v>
      </c>
      <c r="L1791" t="s">
        <v>909</v>
      </c>
      <c r="M1791">
        <v>1</v>
      </c>
      <c r="N1791" t="s">
        <v>615</v>
      </c>
      <c r="O1791">
        <v>0</v>
      </c>
      <c r="P1791" t="s">
        <v>633</v>
      </c>
      <c r="Q1791" t="s">
        <v>626</v>
      </c>
      <c r="R1791">
        <v>2</v>
      </c>
      <c r="S1791">
        <v>1</v>
      </c>
      <c r="T1791" s="60">
        <v>39994</v>
      </c>
      <c r="U1791" s="60">
        <v>39994</v>
      </c>
      <c r="V1791" s="60">
        <v>39994</v>
      </c>
      <c r="W1791" t="s">
        <v>201</v>
      </c>
      <c r="X1791" t="s">
        <v>1349</v>
      </c>
      <c r="Y1791" t="s">
        <v>627</v>
      </c>
      <c r="Z1791">
        <v>2.75E-2</v>
      </c>
      <c r="AA1791">
        <v>7.5000002999999996E-2</v>
      </c>
      <c r="AB1791">
        <v>1</v>
      </c>
      <c r="AC1791">
        <v>0</v>
      </c>
      <c r="AD1791">
        <v>4</v>
      </c>
      <c r="AE1791">
        <v>1</v>
      </c>
      <c r="AF1791">
        <v>3</v>
      </c>
      <c r="AG1791">
        <v>20</v>
      </c>
      <c r="BP1791" s="60">
        <v>39994</v>
      </c>
      <c r="BQ1791">
        <v>1410316</v>
      </c>
      <c r="BR1791">
        <v>2153360</v>
      </c>
      <c r="BS1791">
        <v>0.65499996999999999</v>
      </c>
      <c r="BT1791">
        <v>743044</v>
      </c>
      <c r="BV1791">
        <v>315400</v>
      </c>
      <c r="BW1791">
        <v>57895.313000000002</v>
      </c>
      <c r="BX1791">
        <v>0.96199995000000005</v>
      </c>
      <c r="BY1791">
        <v>0</v>
      </c>
      <c r="BZ1791">
        <v>0</v>
      </c>
      <c r="CA1791">
        <v>0</v>
      </c>
      <c r="CC1791">
        <v>0.19889999999999999</v>
      </c>
      <c r="CE1791">
        <v>-1.0800000000000001E-2</v>
      </c>
      <c r="CG1791">
        <v>2.41E-2</v>
      </c>
      <c r="CJ1791">
        <v>3.4000002000000001E-2</v>
      </c>
      <c r="CP1791">
        <v>7.3899998999999994E-2</v>
      </c>
      <c r="CQ1791">
        <v>1990</v>
      </c>
      <c r="CS1791">
        <v>0</v>
      </c>
      <c r="CT1791">
        <v>0</v>
      </c>
      <c r="CU1791">
        <v>0</v>
      </c>
      <c r="CV1791">
        <v>0.62660002999999997</v>
      </c>
      <c r="CW1791">
        <v>0.50470000999999998</v>
      </c>
      <c r="CX1791">
        <v>0.12189999</v>
      </c>
      <c r="CY1791">
        <v>0.29449998999999999</v>
      </c>
      <c r="CZ1791">
        <v>0.2177</v>
      </c>
      <c r="DA1791">
        <v>7.6799995999999995E-2</v>
      </c>
      <c r="DB1791">
        <v>4.2700000000000002E-2</v>
      </c>
      <c r="DC1791">
        <v>1.37E-2</v>
      </c>
      <c r="DD1791">
        <v>2.2399999E-2</v>
      </c>
      <c r="DE1791">
        <v>0</v>
      </c>
      <c r="DF1791">
        <v>2010</v>
      </c>
      <c r="DG1791">
        <v>0.18100000999999999</v>
      </c>
      <c r="DH1791">
        <v>7.5000002999999996E-2</v>
      </c>
      <c r="DI1791">
        <v>0.10600001000000001</v>
      </c>
      <c r="DJ1791">
        <v>0.24299999</v>
      </c>
      <c r="DK1791">
        <v>0.31799999000000001</v>
      </c>
      <c r="DL1791">
        <v>57075.394999999997</v>
      </c>
      <c r="DM1791">
        <v>27052.213</v>
      </c>
      <c r="DN1791">
        <v>30023.182000000001</v>
      </c>
      <c r="DO1791">
        <v>79489.797000000006</v>
      </c>
      <c r="DP1791">
        <v>106542.01</v>
      </c>
      <c r="DQ1791">
        <v>327427.78000000003</v>
      </c>
      <c r="DR1791">
        <v>0</v>
      </c>
      <c r="DS1791">
        <v>0</v>
      </c>
      <c r="DT1791">
        <v>0</v>
      </c>
      <c r="DU1791">
        <v>0</v>
      </c>
      <c r="DV1791">
        <v>13265</v>
      </c>
      <c r="DZ1791">
        <v>23.776855000000001</v>
      </c>
      <c r="EA1791">
        <v>361</v>
      </c>
      <c r="EC1791">
        <v>12878</v>
      </c>
      <c r="EF1791">
        <v>10.182247</v>
      </c>
      <c r="EG1791">
        <v>10067</v>
      </c>
      <c r="EN1791">
        <v>421</v>
      </c>
      <c r="EP1791">
        <v>1802</v>
      </c>
      <c r="ES1791">
        <v>588</v>
      </c>
      <c r="ET1791">
        <v>588</v>
      </c>
      <c r="EV1791">
        <v>26504</v>
      </c>
      <c r="EW1791">
        <v>1</v>
      </c>
      <c r="EX1791">
        <v>1</v>
      </c>
      <c r="FB1791">
        <v>1343356.3</v>
      </c>
      <c r="FI1791">
        <v>1203687.8</v>
      </c>
      <c r="FP1791">
        <v>23017.956999999999</v>
      </c>
      <c r="FQ1791">
        <v>55715.527000000002</v>
      </c>
      <c r="FW1791">
        <v>78733.483999999997</v>
      </c>
      <c r="FX1791">
        <v>-286033.46999999997</v>
      </c>
      <c r="FZ1791">
        <v>24485.565999999999</v>
      </c>
      <c r="GA1791">
        <v>13084.967000000001</v>
      </c>
      <c r="GB1791">
        <v>37570.531000000003</v>
      </c>
      <c r="GC1791">
        <v>2647.5590999999999</v>
      </c>
      <c r="GF1791">
        <v>26.415001</v>
      </c>
      <c r="GL1791">
        <v>-3191.4740999999999</v>
      </c>
      <c r="GM1791">
        <v>2099.3359</v>
      </c>
      <c r="GN1791">
        <v>-1305.3311000000001</v>
      </c>
      <c r="GQ1791">
        <v>-169452.95</v>
      </c>
      <c r="GR1791">
        <v>-131126.98000000001</v>
      </c>
      <c r="GS1791">
        <v>-131126.98000000001</v>
      </c>
      <c r="HA1791">
        <v>-3103.5729999999999</v>
      </c>
      <c r="HB1791">
        <v>-4518.5762000000004</v>
      </c>
      <c r="HC1791">
        <v>-129.50101000000001</v>
      </c>
      <c r="HD1791">
        <v>-222.5</v>
      </c>
      <c r="HE1791">
        <v>-139101.14000000001</v>
      </c>
      <c r="HG1791">
        <v>1203687.8</v>
      </c>
    </row>
    <row r="1792" spans="1:215" x14ac:dyDescent="0.25">
      <c r="A1792">
        <v>131</v>
      </c>
      <c r="B1792" t="s">
        <v>1353</v>
      </c>
      <c r="C1792">
        <v>2010</v>
      </c>
      <c r="F1792">
        <v>1946</v>
      </c>
      <c r="G1792">
        <v>0</v>
      </c>
      <c r="I1792">
        <v>0</v>
      </c>
      <c r="J1792" t="s">
        <v>908</v>
      </c>
      <c r="K1792" t="s">
        <v>909</v>
      </c>
      <c r="L1792" t="s">
        <v>909</v>
      </c>
      <c r="M1792">
        <v>1</v>
      </c>
      <c r="N1792" t="s">
        <v>615</v>
      </c>
      <c r="O1792">
        <v>0</v>
      </c>
      <c r="P1792" t="s">
        <v>633</v>
      </c>
      <c r="Q1792" t="s">
        <v>626</v>
      </c>
      <c r="R1792">
        <v>2</v>
      </c>
      <c r="S1792">
        <v>1</v>
      </c>
      <c r="T1792" s="60">
        <v>40359</v>
      </c>
      <c r="U1792" s="60">
        <v>40359</v>
      </c>
      <c r="V1792" s="60">
        <v>40359</v>
      </c>
      <c r="W1792" t="s">
        <v>201</v>
      </c>
      <c r="X1792" t="s">
        <v>1349</v>
      </c>
      <c r="Y1792" t="s">
        <v>627</v>
      </c>
      <c r="Z1792">
        <v>2.75E-2</v>
      </c>
      <c r="AA1792">
        <v>7.5000002999999996E-2</v>
      </c>
      <c r="AB1792">
        <v>1</v>
      </c>
      <c r="AC1792">
        <v>0</v>
      </c>
      <c r="AD1792">
        <v>4</v>
      </c>
      <c r="AE1792">
        <v>1</v>
      </c>
      <c r="AF1792">
        <v>3</v>
      </c>
      <c r="AG1792">
        <v>19</v>
      </c>
      <c r="BP1792" s="60">
        <v>40359</v>
      </c>
      <c r="BQ1792">
        <v>1350073</v>
      </c>
      <c r="BR1792">
        <v>2213362</v>
      </c>
      <c r="BS1792">
        <v>0.61000001000000004</v>
      </c>
      <c r="BT1792">
        <v>863289</v>
      </c>
      <c r="BV1792">
        <v>306333</v>
      </c>
      <c r="BW1792">
        <v>75028</v>
      </c>
      <c r="BX1792">
        <v>0.70999997999999997</v>
      </c>
      <c r="BY1792">
        <v>0</v>
      </c>
      <c r="BZ1792">
        <v>0</v>
      </c>
      <c r="CA1792">
        <v>0</v>
      </c>
      <c r="CC1792">
        <v>0.15060000000000001</v>
      </c>
      <c r="CE1792">
        <v>1.18E-2</v>
      </c>
      <c r="CG1792">
        <v>4.3699997999999997E-2</v>
      </c>
      <c r="CJ1792">
        <v>4.6199999999999998E-2</v>
      </c>
      <c r="CP1792">
        <v>7.7500000999999999E-2</v>
      </c>
      <c r="CQ1792">
        <v>1990</v>
      </c>
      <c r="CS1792">
        <v>0</v>
      </c>
      <c r="CT1792">
        <v>0</v>
      </c>
      <c r="CU1792">
        <v>0</v>
      </c>
      <c r="CV1792">
        <v>0.64169997000000001</v>
      </c>
      <c r="CW1792">
        <v>0.50860000000000005</v>
      </c>
      <c r="CX1792">
        <v>0.1331</v>
      </c>
      <c r="CY1792">
        <v>0.25889999000000002</v>
      </c>
      <c r="CZ1792">
        <v>0</v>
      </c>
      <c r="DA1792">
        <v>0</v>
      </c>
      <c r="DB1792">
        <v>4.1199997000000002E-2</v>
      </c>
      <c r="DC1792">
        <v>1.6400000000000001E-2</v>
      </c>
      <c r="DD1792">
        <v>4.1900000999999999E-2</v>
      </c>
      <c r="DE1792">
        <v>0</v>
      </c>
      <c r="DF1792">
        <v>2011</v>
      </c>
      <c r="DG1792">
        <v>0.18440001</v>
      </c>
      <c r="DH1792">
        <v>7.5000002999999996E-2</v>
      </c>
      <c r="DI1792">
        <v>0.1094</v>
      </c>
      <c r="DJ1792">
        <v>0.28600001000000003</v>
      </c>
      <c r="DK1792">
        <v>0.36099997</v>
      </c>
      <c r="DL1792">
        <v>56499.434000000001</v>
      </c>
      <c r="DM1792">
        <v>26296.046999999999</v>
      </c>
      <c r="DN1792">
        <v>30203.386999999999</v>
      </c>
      <c r="DO1792">
        <v>90781.593999999997</v>
      </c>
      <c r="DP1792">
        <v>117077.64</v>
      </c>
      <c r="DQ1792">
        <v>317681.06</v>
      </c>
      <c r="DR1792">
        <v>0</v>
      </c>
      <c r="DS1792">
        <v>0</v>
      </c>
      <c r="DT1792">
        <v>0</v>
      </c>
      <c r="DU1792">
        <v>0</v>
      </c>
      <c r="DV1792">
        <v>13166</v>
      </c>
      <c r="DZ1792">
        <v>23.266974999999999</v>
      </c>
      <c r="EA1792">
        <v>355</v>
      </c>
      <c r="EC1792">
        <v>13049</v>
      </c>
      <c r="EF1792">
        <v>10.402798000000001</v>
      </c>
      <c r="EG1792">
        <v>10185</v>
      </c>
      <c r="EN1792">
        <v>384</v>
      </c>
      <c r="EP1792">
        <v>1881</v>
      </c>
      <c r="ES1792">
        <v>599</v>
      </c>
      <c r="ET1792">
        <v>599</v>
      </c>
      <c r="EV1792">
        <v>26570</v>
      </c>
      <c r="EW1792">
        <v>1</v>
      </c>
      <c r="EX1792">
        <v>1</v>
      </c>
      <c r="FB1792">
        <v>1409983.6</v>
      </c>
      <c r="FI1792">
        <v>1285852.3</v>
      </c>
      <c r="FP1792">
        <v>22348.842000000001</v>
      </c>
      <c r="FQ1792">
        <v>53297.406000000003</v>
      </c>
      <c r="FW1792">
        <v>75646.241999999998</v>
      </c>
      <c r="FX1792">
        <v>118523.67</v>
      </c>
      <c r="FZ1792">
        <v>19758.190999999999</v>
      </c>
      <c r="GA1792">
        <v>10723.630999999999</v>
      </c>
      <c r="GB1792">
        <v>30481.822</v>
      </c>
      <c r="GC1792">
        <v>2402.9241000000002</v>
      </c>
      <c r="GF1792">
        <v>1523.7061000000001</v>
      </c>
      <c r="GL1792">
        <v>-3554.3530000000001</v>
      </c>
      <c r="GM1792">
        <v>609.00298999999995</v>
      </c>
      <c r="GN1792">
        <v>-174.25300999999999</v>
      </c>
      <c r="GQ1792">
        <v>225458.77</v>
      </c>
      <c r="GR1792">
        <v>-135746.10999999999</v>
      </c>
      <c r="GS1792">
        <v>-135746.10999999999</v>
      </c>
      <c r="HA1792">
        <v>-2783.2080000000001</v>
      </c>
      <c r="HB1792">
        <v>-4380.4638999999997</v>
      </c>
      <c r="HC1792">
        <v>-106.428</v>
      </c>
      <c r="HD1792">
        <v>-278.12799000000001</v>
      </c>
      <c r="HE1792">
        <v>-143294.34</v>
      </c>
      <c r="HG1792">
        <v>1285852.3</v>
      </c>
    </row>
    <row r="1793" spans="1:215" x14ac:dyDescent="0.25">
      <c r="A1793">
        <v>131</v>
      </c>
      <c r="B1793" t="s">
        <v>1353</v>
      </c>
      <c r="C1793">
        <v>2011</v>
      </c>
      <c r="F1793">
        <v>1946</v>
      </c>
      <c r="G1793">
        <v>0</v>
      </c>
      <c r="I1793">
        <v>0</v>
      </c>
      <c r="J1793" t="s">
        <v>908</v>
      </c>
      <c r="K1793" t="s">
        <v>909</v>
      </c>
      <c r="L1793" t="s">
        <v>909</v>
      </c>
      <c r="M1793">
        <v>1</v>
      </c>
      <c r="N1793" t="s">
        <v>615</v>
      </c>
      <c r="O1793">
        <v>0</v>
      </c>
      <c r="P1793" t="s">
        <v>633</v>
      </c>
      <c r="Q1793" t="s">
        <v>626</v>
      </c>
      <c r="R1793">
        <v>2</v>
      </c>
      <c r="S1793">
        <v>1</v>
      </c>
      <c r="T1793" s="60">
        <v>40724</v>
      </c>
      <c r="U1793" s="60">
        <v>40724</v>
      </c>
      <c r="V1793" s="60">
        <v>40724</v>
      </c>
      <c r="W1793" t="s">
        <v>201</v>
      </c>
      <c r="X1793" t="s">
        <v>1349</v>
      </c>
      <c r="Y1793" t="s">
        <v>627</v>
      </c>
      <c r="Z1793">
        <v>2.75E-2</v>
      </c>
      <c r="AA1793">
        <v>7.5000002999999996E-2</v>
      </c>
      <c r="AB1793">
        <v>1</v>
      </c>
      <c r="AC1793">
        <v>0</v>
      </c>
      <c r="AD1793">
        <v>4</v>
      </c>
      <c r="AE1793">
        <v>1</v>
      </c>
      <c r="AF1793">
        <v>3</v>
      </c>
      <c r="AG1793">
        <v>18</v>
      </c>
      <c r="BP1793" s="60">
        <v>40724</v>
      </c>
      <c r="BQ1793">
        <v>1349830</v>
      </c>
      <c r="BR1793">
        <v>2254351</v>
      </c>
      <c r="BS1793">
        <v>0.59900003999999996</v>
      </c>
      <c r="BT1793">
        <v>904522</v>
      </c>
      <c r="BV1793">
        <v>296693</v>
      </c>
      <c r="BW1793">
        <v>88620.633000000002</v>
      </c>
      <c r="BX1793">
        <v>0.82300001</v>
      </c>
      <c r="BY1793">
        <v>0</v>
      </c>
      <c r="BZ1793">
        <v>0</v>
      </c>
      <c r="CA1793">
        <v>0</v>
      </c>
      <c r="CC1793">
        <v>1.7899999E-2</v>
      </c>
      <c r="CE1793">
        <v>0.12130000000000001</v>
      </c>
      <c r="CG1793">
        <v>2.6300001999999999E-2</v>
      </c>
      <c r="CJ1793">
        <v>5.0300002000000003E-2</v>
      </c>
      <c r="CP1793">
        <v>7.4800000000000005E-2</v>
      </c>
      <c r="CQ1793">
        <v>1990</v>
      </c>
      <c r="CS1793">
        <v>0</v>
      </c>
      <c r="CT1793">
        <v>0</v>
      </c>
      <c r="CU1793">
        <v>0</v>
      </c>
      <c r="CV1793">
        <v>0.59990001000000004</v>
      </c>
      <c r="CW1793">
        <v>0.46220001999999999</v>
      </c>
      <c r="CX1793">
        <v>0.13770001000000001</v>
      </c>
      <c r="CY1793">
        <v>0.26229997999999999</v>
      </c>
      <c r="CZ1793">
        <v>0</v>
      </c>
      <c r="DA1793">
        <v>0</v>
      </c>
      <c r="DB1793">
        <v>7.9499997000000003E-2</v>
      </c>
      <c r="DC1793">
        <v>1.3200000999999999E-2</v>
      </c>
      <c r="DD1793">
        <v>4.5099996000000003E-2</v>
      </c>
      <c r="DE1793">
        <v>0</v>
      </c>
      <c r="DF1793">
        <v>2012</v>
      </c>
      <c r="DG1793">
        <v>0.18110001000000001</v>
      </c>
      <c r="DH1793">
        <v>7.5000002999999996E-2</v>
      </c>
      <c r="DI1793">
        <v>0.10609999000000001</v>
      </c>
      <c r="DJ1793">
        <v>0.308</v>
      </c>
      <c r="DK1793">
        <v>0.38299999000000001</v>
      </c>
      <c r="DL1793">
        <v>53731.75</v>
      </c>
      <c r="DM1793">
        <v>25717.651999999998</v>
      </c>
      <c r="DN1793">
        <v>28014.098000000002</v>
      </c>
      <c r="DO1793">
        <v>90345.491999999998</v>
      </c>
      <c r="DP1793">
        <v>116063.14</v>
      </c>
      <c r="DQ1793">
        <v>309215.21999999997</v>
      </c>
      <c r="DR1793">
        <v>0</v>
      </c>
      <c r="DS1793">
        <v>0</v>
      </c>
      <c r="DT1793">
        <v>0</v>
      </c>
      <c r="DU1793">
        <v>0</v>
      </c>
      <c r="DV1793">
        <v>12854</v>
      </c>
      <c r="DZ1793">
        <v>23.081764</v>
      </c>
      <c r="EA1793">
        <v>351</v>
      </c>
      <c r="EC1793">
        <v>13336</v>
      </c>
      <c r="EF1793">
        <v>10.769812999999999</v>
      </c>
      <c r="EG1793">
        <v>10353</v>
      </c>
      <c r="EN1793">
        <v>381</v>
      </c>
      <c r="EP1793">
        <v>1983</v>
      </c>
      <c r="ES1793">
        <v>619</v>
      </c>
      <c r="ET1793">
        <v>619</v>
      </c>
      <c r="EV1793">
        <v>26541</v>
      </c>
      <c r="EW1793">
        <v>1</v>
      </c>
      <c r="EX1793">
        <v>1</v>
      </c>
      <c r="FB1793">
        <v>1486130.9</v>
      </c>
      <c r="FI1793">
        <v>1516634.6</v>
      </c>
      <c r="FP1793">
        <v>22153.4</v>
      </c>
      <c r="FQ1793">
        <v>72917.766000000003</v>
      </c>
      <c r="FW1793">
        <v>95071.172000000006</v>
      </c>
      <c r="FX1793">
        <v>260256.63</v>
      </c>
      <c r="FZ1793">
        <v>17661.978999999999</v>
      </c>
      <c r="GA1793">
        <v>12479.618</v>
      </c>
      <c r="GB1793">
        <v>30141.596000000001</v>
      </c>
      <c r="GE1793">
        <v>2077.2429000000002</v>
      </c>
      <c r="GF1793">
        <v>-866.06500000000005</v>
      </c>
      <c r="GL1793">
        <v>-4312.9048000000003</v>
      </c>
      <c r="GM1793">
        <v>485.80898999999999</v>
      </c>
      <c r="GN1793">
        <v>-147.85300000000001</v>
      </c>
      <c r="GQ1793">
        <v>382705.63</v>
      </c>
      <c r="GR1793">
        <v>-143626.22</v>
      </c>
      <c r="GS1793">
        <v>-143626.22</v>
      </c>
      <c r="HA1793">
        <v>-3214.3420000000001</v>
      </c>
      <c r="HB1793">
        <v>-4577.6571999999996</v>
      </c>
      <c r="HC1793">
        <v>-123.539</v>
      </c>
      <c r="HD1793">
        <v>-380.46201000000002</v>
      </c>
      <c r="HE1793">
        <v>-151923.22</v>
      </c>
      <c r="HG1793">
        <v>1516634.6</v>
      </c>
    </row>
    <row r="1794" spans="1:215" x14ac:dyDescent="0.25">
      <c r="A1794">
        <v>131</v>
      </c>
      <c r="B1794" t="s">
        <v>1353</v>
      </c>
      <c r="C1794">
        <v>2012</v>
      </c>
      <c r="F1794">
        <v>1946</v>
      </c>
      <c r="G1794">
        <v>0</v>
      </c>
      <c r="I1794">
        <v>0</v>
      </c>
      <c r="J1794" t="s">
        <v>908</v>
      </c>
      <c r="K1794" t="s">
        <v>909</v>
      </c>
      <c r="L1794" t="s">
        <v>909</v>
      </c>
      <c r="M1794">
        <v>1</v>
      </c>
      <c r="N1794" t="s">
        <v>615</v>
      </c>
      <c r="O1794">
        <v>0</v>
      </c>
      <c r="P1794" t="s">
        <v>633</v>
      </c>
      <c r="Q1794" t="s">
        <v>626</v>
      </c>
      <c r="R1794">
        <v>2</v>
      </c>
      <c r="S1794">
        <v>1</v>
      </c>
      <c r="T1794" s="60">
        <v>41090</v>
      </c>
      <c r="U1794" s="60">
        <v>41090</v>
      </c>
      <c r="V1794" s="60">
        <v>41090</v>
      </c>
      <c r="W1794" t="s">
        <v>201</v>
      </c>
      <c r="X1794" t="s">
        <v>1349</v>
      </c>
      <c r="Y1794" t="s">
        <v>627</v>
      </c>
      <c r="Z1794">
        <v>2.75E-2</v>
      </c>
      <c r="AA1794">
        <v>7.5000002999999996E-2</v>
      </c>
      <c r="AB1794">
        <v>1</v>
      </c>
      <c r="AC1794">
        <v>0</v>
      </c>
      <c r="AD1794">
        <v>4</v>
      </c>
      <c r="AE1794">
        <v>1</v>
      </c>
      <c r="AF1794">
        <v>3</v>
      </c>
      <c r="AG1794">
        <v>17</v>
      </c>
      <c r="BP1794" s="60">
        <v>41090</v>
      </c>
      <c r="BQ1794">
        <v>1403464</v>
      </c>
      <c r="BR1794">
        <v>2278472</v>
      </c>
      <c r="BS1794">
        <v>0.61599999999999999</v>
      </c>
      <c r="BT1794">
        <v>873008</v>
      </c>
      <c r="BV1794">
        <v>277191</v>
      </c>
      <c r="BW1794">
        <v>92137.085999999996</v>
      </c>
      <c r="BX1794">
        <v>0.89699996000000004</v>
      </c>
      <c r="BY1794">
        <v>0</v>
      </c>
      <c r="BZ1794">
        <v>0</v>
      </c>
      <c r="CA1794">
        <v>0</v>
      </c>
      <c r="CC1794">
        <v>0.13750000000000001</v>
      </c>
      <c r="CE1794">
        <v>0.1018</v>
      </c>
      <c r="CG1794">
        <v>3.7799999000000001E-2</v>
      </c>
      <c r="CJ1794">
        <v>6.9699995000000001E-2</v>
      </c>
      <c r="CP1794">
        <v>7.7500000999999999E-2</v>
      </c>
      <c r="CQ1794">
        <v>1990</v>
      </c>
      <c r="CS1794">
        <v>0</v>
      </c>
      <c r="CT1794">
        <v>0</v>
      </c>
      <c r="CU1794">
        <v>0</v>
      </c>
      <c r="CV1794">
        <v>0.61099999999999999</v>
      </c>
      <c r="CW1794">
        <v>0.4587</v>
      </c>
      <c r="CX1794">
        <v>0.15229999999999999</v>
      </c>
      <c r="CY1794">
        <v>0.24479999999999999</v>
      </c>
      <c r="CZ1794">
        <v>0</v>
      </c>
      <c r="DA1794">
        <v>0</v>
      </c>
      <c r="DB1794">
        <v>8.3599999999999994E-2</v>
      </c>
      <c r="DC1794">
        <v>1.1999999999999999E-3</v>
      </c>
      <c r="DD1794">
        <v>5.9299998E-2</v>
      </c>
      <c r="DE1794">
        <v>0</v>
      </c>
      <c r="DF1794">
        <v>2013</v>
      </c>
      <c r="DG1794">
        <v>0.18180001000000001</v>
      </c>
      <c r="DH1794">
        <v>7.5000002999999996E-2</v>
      </c>
      <c r="DI1794">
        <v>0.10680000000000001</v>
      </c>
      <c r="DJ1794">
        <v>0.32299998000000002</v>
      </c>
      <c r="DK1794">
        <v>0.39800000000000002</v>
      </c>
      <c r="DL1794">
        <v>50406.332000000002</v>
      </c>
      <c r="DM1794">
        <v>24341.511999999999</v>
      </c>
      <c r="DN1794">
        <v>26064.82</v>
      </c>
      <c r="DO1794">
        <v>93261.687999999995</v>
      </c>
      <c r="DP1794">
        <v>117603.2</v>
      </c>
      <c r="DQ1794">
        <v>288800.90999999997</v>
      </c>
      <c r="DR1794">
        <v>0</v>
      </c>
      <c r="DS1794">
        <v>0</v>
      </c>
      <c r="DT1794">
        <v>0</v>
      </c>
      <c r="DU1794">
        <v>0</v>
      </c>
      <c r="DV1794">
        <v>12416</v>
      </c>
      <c r="DZ1794">
        <v>22.325306000000001</v>
      </c>
      <c r="EA1794">
        <v>339</v>
      </c>
      <c r="EC1794">
        <v>13542</v>
      </c>
      <c r="EF1794">
        <v>10.967815999999999</v>
      </c>
      <c r="EG1794">
        <v>10520</v>
      </c>
      <c r="EN1794">
        <v>369</v>
      </c>
      <c r="EP1794">
        <v>2041</v>
      </c>
      <c r="ES1794">
        <v>612</v>
      </c>
      <c r="ET1794">
        <v>612</v>
      </c>
      <c r="EV1794">
        <v>26297</v>
      </c>
      <c r="EW1794">
        <v>1</v>
      </c>
      <c r="EX1794">
        <v>1</v>
      </c>
      <c r="EZ1794">
        <v>743121.94</v>
      </c>
      <c r="FA1794">
        <v>32236.113000000001</v>
      </c>
      <c r="FB1794">
        <v>1535350.3</v>
      </c>
      <c r="FI1794">
        <v>1497109.1</v>
      </c>
      <c r="FP1794">
        <v>21571.59</v>
      </c>
      <c r="FQ1794">
        <v>82687.133000000002</v>
      </c>
      <c r="FW1794">
        <v>104258.72</v>
      </c>
      <c r="FX1794">
        <v>5063.8140000000003</v>
      </c>
      <c r="FZ1794">
        <v>16520.651999999998</v>
      </c>
      <c r="GA1794">
        <v>13300.612999999999</v>
      </c>
      <c r="GB1794">
        <v>29821.266</v>
      </c>
      <c r="GE1794">
        <v>2291.241</v>
      </c>
      <c r="GF1794">
        <v>1001.2910000000001</v>
      </c>
      <c r="GL1794">
        <v>-4217.1938</v>
      </c>
      <c r="GM1794">
        <v>441.56799000000001</v>
      </c>
      <c r="GP1794">
        <v>-956.96100000000001</v>
      </c>
      <c r="GQ1794">
        <v>137703.75</v>
      </c>
      <c r="GR1794">
        <v>-148526.17000000001</v>
      </c>
      <c r="GS1794">
        <v>-148526.17000000001</v>
      </c>
      <c r="HA1794">
        <v>-3606.7109</v>
      </c>
      <c r="HB1794">
        <v>-4551.3559999999998</v>
      </c>
      <c r="HC1794">
        <v>-118.79900000000001</v>
      </c>
      <c r="HD1794">
        <v>-426.16</v>
      </c>
      <c r="HE1794">
        <v>-157229.20000000001</v>
      </c>
      <c r="HG1794">
        <v>1497109.1</v>
      </c>
    </row>
    <row r="1795" spans="1:215" x14ac:dyDescent="0.25">
      <c r="A1795">
        <v>131</v>
      </c>
      <c r="B1795" t="s">
        <v>1353</v>
      </c>
      <c r="C1795">
        <v>2013</v>
      </c>
      <c r="F1795">
        <v>1946</v>
      </c>
      <c r="G1795">
        <v>0</v>
      </c>
      <c r="I1795">
        <v>0</v>
      </c>
      <c r="J1795" t="s">
        <v>908</v>
      </c>
      <c r="K1795" t="s">
        <v>909</v>
      </c>
      <c r="L1795" t="s">
        <v>909</v>
      </c>
      <c r="M1795">
        <v>1</v>
      </c>
      <c r="N1795" t="s">
        <v>615</v>
      </c>
      <c r="O1795">
        <v>0</v>
      </c>
      <c r="P1795" t="s">
        <v>633</v>
      </c>
      <c r="Q1795" t="s">
        <v>626</v>
      </c>
      <c r="R1795">
        <v>2</v>
      </c>
      <c r="S1795">
        <v>1</v>
      </c>
      <c r="T1795" s="60">
        <v>41455</v>
      </c>
      <c r="U1795" s="60">
        <v>41455</v>
      </c>
      <c r="V1795" s="60">
        <v>41455</v>
      </c>
      <c r="W1795" t="s">
        <v>201</v>
      </c>
      <c r="X1795" t="s">
        <v>1354</v>
      </c>
      <c r="Y1795" t="s">
        <v>627</v>
      </c>
      <c r="Z1795">
        <v>2.75E-2</v>
      </c>
      <c r="AA1795">
        <v>7.5000002999999996E-2</v>
      </c>
      <c r="AB1795">
        <v>1</v>
      </c>
      <c r="AC1795">
        <v>0</v>
      </c>
      <c r="AD1795">
        <v>5</v>
      </c>
      <c r="AE1795">
        <v>1</v>
      </c>
      <c r="AF1795">
        <v>3</v>
      </c>
      <c r="AG1795">
        <v>16</v>
      </c>
      <c r="AI1795" t="s">
        <v>1355</v>
      </c>
      <c r="AO1795">
        <v>1641164.9</v>
      </c>
      <c r="AP1795">
        <v>1492914.8</v>
      </c>
      <c r="AQ1795">
        <v>-54282.391000000003</v>
      </c>
      <c r="AR1795">
        <v>0</v>
      </c>
      <c r="AS1795">
        <v>0</v>
      </c>
      <c r="AT1795">
        <v>0</v>
      </c>
      <c r="AU1795">
        <v>1</v>
      </c>
      <c r="AV1795">
        <v>2</v>
      </c>
      <c r="AW1795">
        <v>89907.43</v>
      </c>
      <c r="AX1795">
        <v>0</v>
      </c>
      <c r="AY1795">
        <v>0.80000000999999998</v>
      </c>
      <c r="AZ1795">
        <v>5</v>
      </c>
      <c r="BA1795">
        <v>1</v>
      </c>
      <c r="BB1795">
        <v>1</v>
      </c>
      <c r="BC1795">
        <v>1</v>
      </c>
      <c r="BE1795">
        <v>0</v>
      </c>
      <c r="BP1795" s="60">
        <v>41455</v>
      </c>
      <c r="BQ1795">
        <v>1492915</v>
      </c>
      <c r="BR1795">
        <v>2404014</v>
      </c>
      <c r="BS1795">
        <v>0.62099998999999995</v>
      </c>
      <c r="BT1795">
        <v>911100</v>
      </c>
      <c r="BV1795">
        <v>290014</v>
      </c>
      <c r="BW1795">
        <v>91531.547000000006</v>
      </c>
      <c r="BX1795">
        <v>0.99900001000000005</v>
      </c>
      <c r="BY1795">
        <v>0</v>
      </c>
      <c r="BZ1795">
        <v>0</v>
      </c>
      <c r="CA1795">
        <v>0</v>
      </c>
      <c r="CC1795">
        <v>0.19270000000000001</v>
      </c>
      <c r="CE1795">
        <v>0.1142</v>
      </c>
      <c r="CG1795">
        <v>0.1389</v>
      </c>
      <c r="CJ1795">
        <v>7.1000002000000006E-2</v>
      </c>
      <c r="CS1795">
        <v>0</v>
      </c>
      <c r="CT1795">
        <v>0</v>
      </c>
      <c r="CU1795">
        <v>0</v>
      </c>
      <c r="CV1795">
        <v>0.63999998999999996</v>
      </c>
      <c r="CW1795">
        <v>0.49900000999999999</v>
      </c>
      <c r="CX1795">
        <v>0.14099999999999999</v>
      </c>
      <c r="CY1795">
        <v>0.21010000000000001</v>
      </c>
      <c r="CZ1795">
        <v>0</v>
      </c>
      <c r="DA1795">
        <v>0</v>
      </c>
      <c r="DB1795">
        <v>8.6899995999999993E-2</v>
      </c>
      <c r="DC1795">
        <v>2.8999999999999998E-3</v>
      </c>
      <c r="DD1795">
        <v>5.9999998999999998E-2</v>
      </c>
      <c r="DE1795">
        <v>0</v>
      </c>
      <c r="DF1795">
        <v>2014</v>
      </c>
      <c r="DG1795">
        <v>0.18160000000000001</v>
      </c>
      <c r="DH1795">
        <v>7.5000002999999996E-2</v>
      </c>
      <c r="DI1795">
        <v>0.1066</v>
      </c>
      <c r="DJ1795">
        <v>0.33000001000000001</v>
      </c>
      <c r="DK1795">
        <v>0.40500000000000003</v>
      </c>
      <c r="DL1795">
        <v>52656.347999999998</v>
      </c>
      <c r="DM1795">
        <v>25258.307000000001</v>
      </c>
      <c r="DN1795">
        <v>27398.041000000001</v>
      </c>
      <c r="DO1795">
        <v>99308.18</v>
      </c>
      <c r="DP1795">
        <v>124566.48</v>
      </c>
      <c r="DQ1795">
        <v>300917.03000000003</v>
      </c>
      <c r="DR1795">
        <v>0</v>
      </c>
      <c r="DS1795">
        <v>0</v>
      </c>
      <c r="DT1795">
        <v>0</v>
      </c>
      <c r="DU1795">
        <v>0</v>
      </c>
      <c r="DV1795">
        <v>12184</v>
      </c>
      <c r="DZ1795">
        <v>23.802855999999998</v>
      </c>
      <c r="EA1795">
        <v>355</v>
      </c>
      <c r="EC1795">
        <v>13928</v>
      </c>
      <c r="EF1795">
        <v>11.066572000000001</v>
      </c>
      <c r="EG1795">
        <v>10711</v>
      </c>
      <c r="EN1795">
        <v>340</v>
      </c>
      <c r="EP1795">
        <v>2318</v>
      </c>
      <c r="ES1795">
        <v>559</v>
      </c>
      <c r="ET1795">
        <v>559</v>
      </c>
      <c r="EV1795">
        <v>26467</v>
      </c>
      <c r="EW1795">
        <v>1</v>
      </c>
      <c r="EX1795">
        <v>1</v>
      </c>
      <c r="FB1795">
        <v>1639547.5</v>
      </c>
      <c r="FI1795">
        <v>1641164.9</v>
      </c>
      <c r="FP1795">
        <v>20830.148000000001</v>
      </c>
      <c r="FQ1795">
        <v>88164.616999999998</v>
      </c>
      <c r="FW1795">
        <v>108994.77</v>
      </c>
      <c r="FX1795">
        <v>175993.3</v>
      </c>
      <c r="FZ1795">
        <v>15399.48</v>
      </c>
      <c r="GA1795">
        <v>15475.050999999999</v>
      </c>
      <c r="GB1795">
        <v>30874.530999999999</v>
      </c>
      <c r="GE1795">
        <v>3823.77</v>
      </c>
      <c r="GF1795">
        <v>-4366.9467999999997</v>
      </c>
      <c r="GL1795">
        <v>-4696.8521000000001</v>
      </c>
      <c r="GM1795">
        <v>747.15301999999997</v>
      </c>
      <c r="GP1795">
        <v>-4036.8200999999999</v>
      </c>
      <c r="GQ1795">
        <v>307332.90999999997</v>
      </c>
      <c r="GR1795">
        <v>-154135.22</v>
      </c>
      <c r="GS1795">
        <v>-154135.22</v>
      </c>
      <c r="HA1795">
        <v>-4371.0420000000004</v>
      </c>
      <c r="HB1795">
        <v>-4405.3271000000004</v>
      </c>
      <c r="HC1795">
        <v>-120.854</v>
      </c>
      <c r="HD1795">
        <v>-244.71600000000001</v>
      </c>
      <c r="HE1795">
        <v>-163277.16</v>
      </c>
      <c r="HG1795">
        <v>1641164.9</v>
      </c>
    </row>
    <row r="1796" spans="1:215" x14ac:dyDescent="0.25">
      <c r="A1796">
        <v>131</v>
      </c>
      <c r="B1796" t="s">
        <v>1353</v>
      </c>
      <c r="C1796">
        <v>2014</v>
      </c>
      <c r="F1796">
        <v>1946</v>
      </c>
      <c r="G1796">
        <v>0</v>
      </c>
      <c r="I1796">
        <v>0</v>
      </c>
      <c r="J1796" t="s">
        <v>908</v>
      </c>
      <c r="K1796" t="s">
        <v>909</v>
      </c>
      <c r="L1796" t="s">
        <v>909</v>
      </c>
      <c r="M1796">
        <v>1</v>
      </c>
      <c r="N1796" t="s">
        <v>615</v>
      </c>
      <c r="O1796">
        <v>0</v>
      </c>
      <c r="P1796" t="s">
        <v>633</v>
      </c>
      <c r="Q1796" t="s">
        <v>626</v>
      </c>
      <c r="R1796">
        <v>2</v>
      </c>
      <c r="S1796">
        <v>1</v>
      </c>
      <c r="T1796" s="60">
        <v>41820</v>
      </c>
      <c r="U1796" s="60">
        <v>41820</v>
      </c>
      <c r="V1796" s="60">
        <v>41820</v>
      </c>
      <c r="W1796" t="s">
        <v>201</v>
      </c>
      <c r="X1796" t="s">
        <v>1354</v>
      </c>
      <c r="Y1796" t="s">
        <v>627</v>
      </c>
      <c r="Z1796">
        <v>2.75E-2</v>
      </c>
      <c r="AA1796">
        <v>7.5000002999999996E-2</v>
      </c>
      <c r="AB1796">
        <v>1</v>
      </c>
      <c r="AC1796">
        <v>0</v>
      </c>
      <c r="AD1796">
        <v>5</v>
      </c>
      <c r="AE1796">
        <v>1</v>
      </c>
      <c r="AF1796">
        <v>3</v>
      </c>
      <c r="AG1796">
        <v>15</v>
      </c>
      <c r="AI1796" t="s">
        <v>1356</v>
      </c>
      <c r="AO1796">
        <v>1857367</v>
      </c>
      <c r="AP1796">
        <v>1631618.8</v>
      </c>
      <c r="AQ1796">
        <v>-52744.983999999997</v>
      </c>
      <c r="AR1796">
        <v>0</v>
      </c>
      <c r="AS1796">
        <v>0</v>
      </c>
      <c r="AT1796">
        <v>0</v>
      </c>
      <c r="AU1796">
        <v>1</v>
      </c>
      <c r="AV1796">
        <v>2</v>
      </c>
      <c r="AW1796">
        <v>153829.75</v>
      </c>
      <c r="AX1796">
        <v>0</v>
      </c>
      <c r="AY1796">
        <v>0.80000000999999998</v>
      </c>
      <c r="AZ1796">
        <v>5</v>
      </c>
      <c r="BA1796">
        <v>1</v>
      </c>
      <c r="BB1796">
        <v>1</v>
      </c>
      <c r="BC1796">
        <v>1</v>
      </c>
      <c r="BE1796">
        <v>0</v>
      </c>
      <c r="BP1796" s="60">
        <v>41820</v>
      </c>
      <c r="BQ1796">
        <v>1631618.8</v>
      </c>
      <c r="BR1796">
        <v>2438251.5</v>
      </c>
      <c r="BS1796">
        <v>0.66900002999999997</v>
      </c>
      <c r="BT1796">
        <v>806632.69</v>
      </c>
      <c r="BV1796">
        <v>274347.65999999997</v>
      </c>
      <c r="BW1796">
        <v>97189.039000000004</v>
      </c>
      <c r="BX1796">
        <v>0.93900001</v>
      </c>
      <c r="BY1796">
        <v>0</v>
      </c>
      <c r="BZ1796">
        <v>0</v>
      </c>
      <c r="CA1796">
        <v>0</v>
      </c>
      <c r="CC1796">
        <v>0.16387573999999999</v>
      </c>
      <c r="CG1796">
        <v>0.13084671</v>
      </c>
      <c r="CJ1796">
        <v>7.9602219000000002E-2</v>
      </c>
      <c r="CS1796">
        <v>1</v>
      </c>
      <c r="CT1796">
        <v>1</v>
      </c>
      <c r="CU1796">
        <v>1</v>
      </c>
      <c r="CV1796">
        <v>0.50999998999999996</v>
      </c>
      <c r="CW1796">
        <v>0.50999998999999996</v>
      </c>
      <c r="CX1796">
        <v>0</v>
      </c>
      <c r="CY1796">
        <v>0.30000000999999998</v>
      </c>
      <c r="CZ1796">
        <v>0</v>
      </c>
      <c r="DA1796">
        <v>0</v>
      </c>
      <c r="DB1796">
        <v>5.9999998999999998E-2</v>
      </c>
      <c r="DC1796">
        <v>0</v>
      </c>
      <c r="DD1796">
        <v>0.13</v>
      </c>
      <c r="DE1796">
        <v>0</v>
      </c>
      <c r="DF1796">
        <v>2015</v>
      </c>
      <c r="DG1796">
        <v>0.18290001</v>
      </c>
      <c r="DH1796">
        <v>7.5000002999999996E-2</v>
      </c>
      <c r="DI1796">
        <v>0.1079</v>
      </c>
      <c r="DJ1796">
        <v>0.30200001999999998</v>
      </c>
      <c r="DK1796">
        <v>0.377</v>
      </c>
      <c r="DL1796">
        <v>50164.5</v>
      </c>
      <c r="DM1796">
        <v>24141.338</v>
      </c>
      <c r="DN1796">
        <v>26023.162</v>
      </c>
      <c r="DO1796">
        <v>86046.718999999997</v>
      </c>
      <c r="DP1796">
        <v>110188.06</v>
      </c>
      <c r="DQ1796">
        <v>284569.19</v>
      </c>
      <c r="DR1796">
        <v>0</v>
      </c>
      <c r="DS1796">
        <v>0</v>
      </c>
      <c r="DT1796">
        <v>0</v>
      </c>
      <c r="DU1796">
        <v>0</v>
      </c>
      <c r="DV1796">
        <v>12054</v>
      </c>
      <c r="DZ1796">
        <v>22.759886000000002</v>
      </c>
      <c r="EA1796">
        <v>413</v>
      </c>
      <c r="EC1796">
        <v>13248</v>
      </c>
      <c r="EF1796">
        <v>12.24484</v>
      </c>
      <c r="EG1796">
        <v>12711</v>
      </c>
      <c r="ES1796">
        <v>537</v>
      </c>
      <c r="ET1796">
        <v>537</v>
      </c>
      <c r="EV1796">
        <v>25715</v>
      </c>
      <c r="EW1796">
        <v>1</v>
      </c>
      <c r="EX1796">
        <v>1</v>
      </c>
      <c r="FB1796">
        <v>1691816</v>
      </c>
      <c r="FP1796">
        <v>22176.965</v>
      </c>
      <c r="FQ1796">
        <v>96701.266000000003</v>
      </c>
      <c r="FW1796">
        <v>118878.23</v>
      </c>
      <c r="FX1796">
        <v>245197.95</v>
      </c>
      <c r="FZ1796">
        <v>15485.960999999999</v>
      </c>
      <c r="GA1796">
        <v>8597.8739999999998</v>
      </c>
      <c r="GB1796">
        <v>24083.835999999999</v>
      </c>
      <c r="GE1796">
        <v>5831.5649000000003</v>
      </c>
      <c r="GF1796">
        <v>-1980.1569999999999</v>
      </c>
      <c r="GL1796">
        <v>-4645.3271000000004</v>
      </c>
      <c r="GM1796">
        <v>459.29300000000001</v>
      </c>
      <c r="GQ1796">
        <v>387825.38</v>
      </c>
      <c r="GR1796">
        <v>-162219.64000000001</v>
      </c>
      <c r="GS1796">
        <v>-162219.64000000001</v>
      </c>
      <c r="HA1796">
        <v>-4389.7040999999999</v>
      </c>
      <c r="HB1796">
        <v>-4444.8788999999997</v>
      </c>
      <c r="HC1796">
        <v>-180.70099999999999</v>
      </c>
      <c r="HD1796">
        <v>-388.29099000000002</v>
      </c>
      <c r="HE1796">
        <v>-171623.22</v>
      </c>
      <c r="HG1796">
        <v>1857367</v>
      </c>
    </row>
    <row r="1797" spans="1:215" x14ac:dyDescent="0.25">
      <c r="A1797">
        <v>132</v>
      </c>
      <c r="B1797" t="s">
        <v>1357</v>
      </c>
      <c r="C1797">
        <v>2001</v>
      </c>
      <c r="F1797">
        <v>1953</v>
      </c>
      <c r="G1797">
        <v>0</v>
      </c>
      <c r="I1797">
        <v>0</v>
      </c>
      <c r="J1797" t="s">
        <v>908</v>
      </c>
      <c r="K1797" t="s">
        <v>909</v>
      </c>
      <c r="L1797" t="s">
        <v>909</v>
      </c>
      <c r="M1797">
        <v>1</v>
      </c>
      <c r="N1797" t="s">
        <v>615</v>
      </c>
      <c r="O1797">
        <v>0</v>
      </c>
      <c r="P1797" t="s">
        <v>1358</v>
      </c>
      <c r="Q1797" t="s">
        <v>626</v>
      </c>
      <c r="R1797">
        <v>2</v>
      </c>
      <c r="S1797">
        <v>1</v>
      </c>
      <c r="T1797" s="60">
        <v>37256</v>
      </c>
      <c r="U1797" s="60">
        <v>37256</v>
      </c>
      <c r="V1797" s="60">
        <v>37256</v>
      </c>
      <c r="BP1797" s="60">
        <v>37256</v>
      </c>
      <c r="BY1797">
        <v>0</v>
      </c>
      <c r="BZ1797">
        <v>0</v>
      </c>
      <c r="CA1797">
        <v>0</v>
      </c>
      <c r="CS1797">
        <v>0</v>
      </c>
      <c r="CT1797">
        <v>0</v>
      </c>
      <c r="CU1797">
        <v>0</v>
      </c>
      <c r="CV1797">
        <v>0</v>
      </c>
      <c r="CW1797">
        <v>0</v>
      </c>
      <c r="CX1797">
        <v>0</v>
      </c>
      <c r="CY1797">
        <v>0</v>
      </c>
      <c r="CZ1797">
        <v>0</v>
      </c>
      <c r="DA1797">
        <v>0</v>
      </c>
      <c r="DB1797">
        <v>0</v>
      </c>
      <c r="DC1797">
        <v>0</v>
      </c>
      <c r="DD1797">
        <v>0</v>
      </c>
      <c r="DE1797">
        <v>0</v>
      </c>
      <c r="DF1797">
        <v>2002</v>
      </c>
      <c r="DR1797">
        <v>0</v>
      </c>
      <c r="DS1797">
        <v>0</v>
      </c>
      <c r="DT1797">
        <v>0</v>
      </c>
      <c r="DU1797">
        <v>0</v>
      </c>
      <c r="DV1797">
        <v>15543</v>
      </c>
      <c r="DW1797">
        <v>400965.06</v>
      </c>
      <c r="DZ1797">
        <v>25.797148</v>
      </c>
      <c r="EA1797">
        <v>333</v>
      </c>
      <c r="EB1797">
        <v>6371</v>
      </c>
      <c r="EC1797">
        <v>4813</v>
      </c>
      <c r="ED1797">
        <v>100086.43</v>
      </c>
      <c r="EF1797">
        <v>20.795019</v>
      </c>
      <c r="EG1797">
        <v>4813</v>
      </c>
      <c r="ES1797">
        <v>0</v>
      </c>
      <c r="EV1797">
        <v>27060</v>
      </c>
      <c r="EW1797">
        <v>1</v>
      </c>
      <c r="EX1797">
        <v>1</v>
      </c>
      <c r="FP1797">
        <v>34306.461000000003</v>
      </c>
      <c r="FQ1797">
        <v>29422.146000000001</v>
      </c>
      <c r="FT1797">
        <v>3623.0520000000001</v>
      </c>
      <c r="FV1797">
        <v>162.84200000000001</v>
      </c>
      <c r="FW1797">
        <v>67514.5</v>
      </c>
      <c r="FX1797">
        <v>-38830.883000000002</v>
      </c>
      <c r="FZ1797">
        <v>27083.643</v>
      </c>
      <c r="GA1797">
        <v>6664.7529000000004</v>
      </c>
      <c r="GB1797">
        <v>33748.394999999997</v>
      </c>
      <c r="GK1797">
        <v>-55</v>
      </c>
      <c r="GL1797">
        <v>-2735.1621</v>
      </c>
      <c r="GM1797">
        <v>4684.6260000000002</v>
      </c>
      <c r="GN1797">
        <v>-4492.1279000000004</v>
      </c>
      <c r="GP1797">
        <v>1255.2938999999999</v>
      </c>
      <c r="GQ1797">
        <v>61089.641000000003</v>
      </c>
      <c r="GR1797">
        <v>-55516.487999999998</v>
      </c>
      <c r="GS1797">
        <v>-52100.093999999997</v>
      </c>
      <c r="GV1797">
        <v>-3416.395</v>
      </c>
      <c r="HA1797">
        <v>-9066.0342000000001</v>
      </c>
      <c r="HB1797">
        <v>-634.16803000000004</v>
      </c>
      <c r="HC1797">
        <v>-4.4200001000000002</v>
      </c>
      <c r="HD1797">
        <v>-2349.9259999999999</v>
      </c>
      <c r="HE1797">
        <v>-67571.039000000004</v>
      </c>
      <c r="HG1797">
        <v>1332883.3</v>
      </c>
    </row>
    <row r="1798" spans="1:215" x14ac:dyDescent="0.25">
      <c r="A1798">
        <v>132</v>
      </c>
      <c r="B1798" t="s">
        <v>1357</v>
      </c>
      <c r="C1798">
        <v>2002</v>
      </c>
      <c r="F1798">
        <v>1953</v>
      </c>
      <c r="G1798">
        <v>0</v>
      </c>
      <c r="I1798">
        <v>0</v>
      </c>
      <c r="J1798" t="s">
        <v>908</v>
      </c>
      <c r="K1798" t="s">
        <v>909</v>
      </c>
      <c r="L1798" t="s">
        <v>909</v>
      </c>
      <c r="M1798">
        <v>1</v>
      </c>
      <c r="N1798" t="s">
        <v>615</v>
      </c>
      <c r="O1798">
        <v>0</v>
      </c>
      <c r="P1798" t="s">
        <v>1358</v>
      </c>
      <c r="Q1798" t="s">
        <v>626</v>
      </c>
      <c r="R1798">
        <v>2</v>
      </c>
      <c r="S1798">
        <v>1</v>
      </c>
      <c r="T1798" s="60">
        <v>37621</v>
      </c>
      <c r="U1798" s="60">
        <v>37621</v>
      </c>
      <c r="V1798" s="60">
        <v>37621</v>
      </c>
      <c r="BP1798" s="60">
        <v>37621</v>
      </c>
      <c r="BQ1798">
        <v>1214971</v>
      </c>
      <c r="BR1798">
        <v>1313900</v>
      </c>
      <c r="BS1798">
        <v>0.92500000999999998</v>
      </c>
      <c r="BT1798">
        <v>98929</v>
      </c>
      <c r="BV1798">
        <v>372814</v>
      </c>
      <c r="BW1798">
        <v>28489.118999999999</v>
      </c>
      <c r="BX1798">
        <v>1.0729001</v>
      </c>
      <c r="BY1798">
        <v>0</v>
      </c>
      <c r="BZ1798">
        <v>0</v>
      </c>
      <c r="CA1798">
        <v>0</v>
      </c>
      <c r="CC1798">
        <v>-2.3896692000000001E-2</v>
      </c>
      <c r="CS1798">
        <v>1</v>
      </c>
      <c r="CT1798">
        <v>0</v>
      </c>
      <c r="CU1798">
        <v>0</v>
      </c>
      <c r="CV1798">
        <v>0</v>
      </c>
      <c r="CW1798">
        <v>0</v>
      </c>
      <c r="CX1798">
        <v>0</v>
      </c>
      <c r="CY1798">
        <v>0</v>
      </c>
      <c r="CZ1798">
        <v>0</v>
      </c>
      <c r="DA1798">
        <v>0</v>
      </c>
      <c r="DB1798">
        <v>0</v>
      </c>
      <c r="DC1798">
        <v>0</v>
      </c>
      <c r="DD1798">
        <v>0</v>
      </c>
      <c r="DE1798">
        <v>0</v>
      </c>
      <c r="DF1798">
        <v>2003</v>
      </c>
      <c r="DR1798">
        <v>0</v>
      </c>
      <c r="DS1798">
        <v>0</v>
      </c>
      <c r="DT1798">
        <v>0</v>
      </c>
      <c r="DU1798">
        <v>0</v>
      </c>
      <c r="DV1798">
        <v>15692</v>
      </c>
      <c r="DW1798">
        <v>425677.88</v>
      </c>
      <c r="DZ1798">
        <v>27.127064000000001</v>
      </c>
      <c r="EA1798">
        <v>387</v>
      </c>
      <c r="EB1798">
        <v>6727</v>
      </c>
      <c r="EC1798">
        <v>4911</v>
      </c>
      <c r="ED1798">
        <v>107364.62</v>
      </c>
      <c r="EF1798">
        <v>21.862068000000001</v>
      </c>
      <c r="EG1798">
        <v>4911</v>
      </c>
      <c r="ES1798">
        <v>0</v>
      </c>
      <c r="EV1798">
        <v>27717</v>
      </c>
      <c r="EW1798">
        <v>1</v>
      </c>
      <c r="EX1798">
        <v>1</v>
      </c>
      <c r="FP1798">
        <v>36832.315999999999</v>
      </c>
      <c r="FQ1798">
        <v>30566.02</v>
      </c>
      <c r="FT1798">
        <v>3868.2179999999998</v>
      </c>
      <c r="FV1798">
        <v>158.726</v>
      </c>
      <c r="FW1798">
        <v>71425.281000000003</v>
      </c>
      <c r="FX1798">
        <v>-65355.34</v>
      </c>
      <c r="FZ1798">
        <v>27879.599999999999</v>
      </c>
      <c r="GA1798">
        <v>6185.0209999999997</v>
      </c>
      <c r="GB1798">
        <v>34064.620999999999</v>
      </c>
      <c r="GK1798">
        <v>-20.34</v>
      </c>
      <c r="GL1798">
        <v>-2576.8820999999998</v>
      </c>
      <c r="GM1798">
        <v>2103.2219</v>
      </c>
      <c r="GN1798">
        <v>-1970.9639999999999</v>
      </c>
      <c r="GP1798">
        <v>1903.7158999999999</v>
      </c>
      <c r="GQ1798">
        <v>39573.688000000002</v>
      </c>
      <c r="GR1798">
        <v>-58679.167999999998</v>
      </c>
      <c r="GS1798">
        <v>-55550.016000000003</v>
      </c>
      <c r="GV1798">
        <v>-3129.1520999999998</v>
      </c>
      <c r="HA1798">
        <v>-7181.1918999999998</v>
      </c>
      <c r="HB1798">
        <v>-721.85797000000002</v>
      </c>
      <c r="HC1798">
        <v>-18.280000999999999</v>
      </c>
      <c r="HD1798">
        <v>-855.65997000000004</v>
      </c>
      <c r="HE1798">
        <v>-67456.156000000003</v>
      </c>
      <c r="HG1798">
        <v>1305000.8999999999</v>
      </c>
    </row>
    <row r="1799" spans="1:215" x14ac:dyDescent="0.25">
      <c r="A1799">
        <v>132</v>
      </c>
      <c r="B1799" t="s">
        <v>1357</v>
      </c>
      <c r="C1799">
        <v>2003</v>
      </c>
      <c r="F1799">
        <v>1953</v>
      </c>
      <c r="G1799">
        <v>0</v>
      </c>
      <c r="I1799">
        <v>0</v>
      </c>
      <c r="J1799" t="s">
        <v>908</v>
      </c>
      <c r="K1799" t="s">
        <v>909</v>
      </c>
      <c r="L1799" t="s">
        <v>909</v>
      </c>
      <c r="M1799">
        <v>1</v>
      </c>
      <c r="N1799" t="s">
        <v>615</v>
      </c>
      <c r="O1799">
        <v>0</v>
      </c>
      <c r="P1799" t="s">
        <v>1358</v>
      </c>
      <c r="Q1799" t="s">
        <v>626</v>
      </c>
      <c r="R1799">
        <v>2</v>
      </c>
      <c r="S1799">
        <v>1</v>
      </c>
      <c r="T1799" s="60">
        <v>37986</v>
      </c>
      <c r="U1799" s="60">
        <v>37986</v>
      </c>
      <c r="V1799" s="60">
        <v>37986</v>
      </c>
      <c r="BP1799" s="60">
        <v>37986</v>
      </c>
      <c r="BQ1799">
        <v>1261191</v>
      </c>
      <c r="BR1799">
        <v>1358628</v>
      </c>
      <c r="BS1799">
        <v>0.92800002999999998</v>
      </c>
      <c r="BT1799">
        <v>97437</v>
      </c>
      <c r="BV1799">
        <v>396331</v>
      </c>
      <c r="BW1799">
        <v>46049.608999999997</v>
      </c>
      <c r="BX1799">
        <v>0.71189999999999998</v>
      </c>
      <c r="BY1799">
        <v>0</v>
      </c>
      <c r="BZ1799">
        <v>0</v>
      </c>
      <c r="CA1799">
        <v>0</v>
      </c>
      <c r="CC1799">
        <v>0.15783597999999999</v>
      </c>
      <c r="CS1799">
        <v>1</v>
      </c>
      <c r="CT1799">
        <v>0</v>
      </c>
      <c r="CU1799">
        <v>0</v>
      </c>
      <c r="CV1799">
        <v>0</v>
      </c>
      <c r="CW1799">
        <v>0</v>
      </c>
      <c r="CX1799">
        <v>0</v>
      </c>
      <c r="CY1799">
        <v>0</v>
      </c>
      <c r="CZ1799">
        <v>0</v>
      </c>
      <c r="DA1799">
        <v>0</v>
      </c>
      <c r="DB1799">
        <v>0</v>
      </c>
      <c r="DC1799">
        <v>0</v>
      </c>
      <c r="DD1799">
        <v>0</v>
      </c>
      <c r="DE1799">
        <v>0</v>
      </c>
      <c r="DF1799">
        <v>2004</v>
      </c>
      <c r="DR1799">
        <v>0</v>
      </c>
      <c r="DS1799">
        <v>0</v>
      </c>
      <c r="DT1799">
        <v>0</v>
      </c>
      <c r="DU1799">
        <v>0</v>
      </c>
      <c r="DV1799">
        <v>16123</v>
      </c>
      <c r="DW1799">
        <v>451154.41</v>
      </c>
      <c r="DZ1799">
        <v>27.982037999999999</v>
      </c>
      <c r="EA1799">
        <v>384</v>
      </c>
      <c r="EB1799">
        <v>6621</v>
      </c>
      <c r="EC1799">
        <v>5019</v>
      </c>
      <c r="ED1799">
        <v>112418.26</v>
      </c>
      <c r="EF1799">
        <v>22.398537000000001</v>
      </c>
      <c r="EG1799">
        <v>5019</v>
      </c>
      <c r="ES1799">
        <v>0</v>
      </c>
      <c r="EV1799">
        <v>28147</v>
      </c>
      <c r="EW1799">
        <v>1</v>
      </c>
      <c r="EX1799">
        <v>1</v>
      </c>
      <c r="FP1799">
        <v>38997.031000000003</v>
      </c>
      <c r="FQ1799">
        <v>32781.487999999998</v>
      </c>
      <c r="FT1799">
        <v>4036.25</v>
      </c>
      <c r="FV1799">
        <v>163.23801</v>
      </c>
      <c r="FW1799">
        <v>75978.008000000002</v>
      </c>
      <c r="FX1799">
        <v>157970.63</v>
      </c>
      <c r="FZ1799">
        <v>41415.288999999997</v>
      </c>
      <c r="GA1799">
        <v>8192.0586000000003</v>
      </c>
      <c r="GB1799">
        <v>49607.347999999998</v>
      </c>
      <c r="GK1799">
        <v>-23.5</v>
      </c>
      <c r="GL1799">
        <v>-3395.3020000000001</v>
      </c>
      <c r="GM1799">
        <v>1980.7070000000001</v>
      </c>
      <c r="GN1799">
        <v>-1853.423</v>
      </c>
      <c r="GP1799">
        <v>1689.682</v>
      </c>
      <c r="GQ1799">
        <v>281954.15999999997</v>
      </c>
      <c r="GR1799">
        <v>-62550.601999999999</v>
      </c>
      <c r="GS1799">
        <v>-58455.866999999998</v>
      </c>
      <c r="GV1799">
        <v>-4094.7329</v>
      </c>
      <c r="HA1799">
        <v>-7489.8198000000002</v>
      </c>
      <c r="HB1799">
        <v>-788.67102</v>
      </c>
      <c r="HC1799">
        <v>-19.384001000000001</v>
      </c>
      <c r="HD1799">
        <v>-969.73602000000005</v>
      </c>
      <c r="HE1799">
        <v>-71818.210999999996</v>
      </c>
      <c r="HG1799">
        <v>1515136.8</v>
      </c>
    </row>
    <row r="1800" spans="1:215" x14ac:dyDescent="0.25">
      <c r="A1800">
        <v>132</v>
      </c>
      <c r="B1800" t="s">
        <v>1357</v>
      </c>
      <c r="C1800">
        <v>2004</v>
      </c>
      <c r="F1800">
        <v>1953</v>
      </c>
      <c r="G1800">
        <v>0</v>
      </c>
      <c r="I1800">
        <v>0</v>
      </c>
      <c r="J1800" t="s">
        <v>908</v>
      </c>
      <c r="K1800" t="s">
        <v>909</v>
      </c>
      <c r="L1800" t="s">
        <v>909</v>
      </c>
      <c r="M1800">
        <v>1</v>
      </c>
      <c r="N1800" t="s">
        <v>615</v>
      </c>
      <c r="O1800">
        <v>0</v>
      </c>
      <c r="P1800" t="s">
        <v>1358</v>
      </c>
      <c r="Q1800" t="s">
        <v>626</v>
      </c>
      <c r="R1800">
        <v>2</v>
      </c>
      <c r="S1800">
        <v>1</v>
      </c>
      <c r="T1800" s="60">
        <v>38352</v>
      </c>
      <c r="U1800" s="60">
        <v>38352</v>
      </c>
      <c r="V1800" s="60">
        <v>38352</v>
      </c>
      <c r="BP1800" s="60">
        <v>38352</v>
      </c>
      <c r="BQ1800">
        <v>1364795</v>
      </c>
      <c r="BR1800">
        <v>1460244</v>
      </c>
      <c r="BS1800">
        <v>0.93500000000000005</v>
      </c>
      <c r="BT1800">
        <v>95449</v>
      </c>
      <c r="BV1800">
        <v>407023</v>
      </c>
      <c r="BW1800">
        <v>55014.612999999998</v>
      </c>
      <c r="BX1800">
        <v>0.90039997999999999</v>
      </c>
      <c r="BY1800">
        <v>0</v>
      </c>
      <c r="BZ1800">
        <v>0</v>
      </c>
      <c r="CA1800">
        <v>0</v>
      </c>
      <c r="CC1800">
        <v>0.10382149</v>
      </c>
      <c r="CS1800">
        <v>1</v>
      </c>
      <c r="CT1800">
        <v>0</v>
      </c>
      <c r="CU1800">
        <v>0</v>
      </c>
      <c r="CV1800">
        <v>0</v>
      </c>
      <c r="CW1800">
        <v>0</v>
      </c>
      <c r="CX1800">
        <v>0</v>
      </c>
      <c r="CY1800">
        <v>0</v>
      </c>
      <c r="CZ1800">
        <v>0</v>
      </c>
      <c r="DA1800">
        <v>0</v>
      </c>
      <c r="DB1800">
        <v>0</v>
      </c>
      <c r="DC1800">
        <v>0</v>
      </c>
      <c r="DD1800">
        <v>0</v>
      </c>
      <c r="DE1800">
        <v>0</v>
      </c>
      <c r="DF1800">
        <v>2005</v>
      </c>
      <c r="DR1800">
        <v>0</v>
      </c>
      <c r="DS1800">
        <v>0</v>
      </c>
      <c r="DT1800">
        <v>0</v>
      </c>
      <c r="DU1800">
        <v>0</v>
      </c>
      <c r="DV1800">
        <v>15930</v>
      </c>
      <c r="DW1800">
        <v>461348.34</v>
      </c>
      <c r="DZ1800">
        <v>28.960975999999999</v>
      </c>
      <c r="EA1800">
        <v>443</v>
      </c>
      <c r="EB1800">
        <v>6884</v>
      </c>
      <c r="EC1800">
        <v>5200</v>
      </c>
      <c r="ED1800">
        <v>65856.851999999999</v>
      </c>
      <c r="EF1800">
        <v>12.664778999999999</v>
      </c>
      <c r="EG1800">
        <v>5200</v>
      </c>
      <c r="ES1800">
        <v>0</v>
      </c>
      <c r="EV1800">
        <v>28457</v>
      </c>
      <c r="EW1800">
        <v>1</v>
      </c>
      <c r="EX1800">
        <v>1</v>
      </c>
      <c r="FP1800">
        <v>39358.116999999998</v>
      </c>
      <c r="FQ1800">
        <v>50845.487999999998</v>
      </c>
      <c r="FT1800">
        <v>4379.3041999999996</v>
      </c>
      <c r="FV1800">
        <v>162.29601</v>
      </c>
      <c r="FW1800">
        <v>94745.202999999994</v>
      </c>
      <c r="FX1800">
        <v>120575.97</v>
      </c>
      <c r="FZ1800">
        <v>28376.664000000001</v>
      </c>
      <c r="GA1800">
        <v>9840.8145000000004</v>
      </c>
      <c r="GB1800">
        <v>38217.480000000003</v>
      </c>
      <c r="GK1800">
        <v>-27.75</v>
      </c>
      <c r="GL1800">
        <v>-3843.2219</v>
      </c>
      <c r="GM1800">
        <v>2152.4771000000001</v>
      </c>
      <c r="GN1800">
        <v>-2013.2449999999999</v>
      </c>
      <c r="GP1800">
        <v>2242.0160999999998</v>
      </c>
      <c r="GQ1800">
        <v>252048.92</v>
      </c>
      <c r="GR1800">
        <v>-68424.241999999998</v>
      </c>
      <c r="GS1800">
        <v>-62896.394999999997</v>
      </c>
      <c r="GV1800">
        <v>-5527.8451999999997</v>
      </c>
      <c r="HA1800">
        <v>-8999.4727000000003</v>
      </c>
      <c r="HB1800">
        <v>-803.72100999999998</v>
      </c>
      <c r="HC1800">
        <v>-19.829000000000001</v>
      </c>
      <c r="HD1800">
        <v>-1151.816</v>
      </c>
      <c r="HE1800">
        <v>-79399.077999999994</v>
      </c>
      <c r="HG1800">
        <v>1687786.6</v>
      </c>
    </row>
    <row r="1801" spans="1:215" x14ac:dyDescent="0.25">
      <c r="A1801">
        <v>132</v>
      </c>
      <c r="B1801" t="s">
        <v>1357</v>
      </c>
      <c r="C1801">
        <v>2005</v>
      </c>
      <c r="F1801">
        <v>1953</v>
      </c>
      <c r="G1801">
        <v>0</v>
      </c>
      <c r="I1801">
        <v>0</v>
      </c>
      <c r="J1801" t="s">
        <v>908</v>
      </c>
      <c r="K1801" t="s">
        <v>909</v>
      </c>
      <c r="L1801" t="s">
        <v>909</v>
      </c>
      <c r="M1801">
        <v>1</v>
      </c>
      <c r="N1801" t="s">
        <v>615</v>
      </c>
      <c r="O1801">
        <v>0</v>
      </c>
      <c r="P1801" t="s">
        <v>1358</v>
      </c>
      <c r="Q1801" t="s">
        <v>626</v>
      </c>
      <c r="R1801">
        <v>2</v>
      </c>
      <c r="S1801">
        <v>1</v>
      </c>
      <c r="T1801" s="60">
        <v>38717</v>
      </c>
      <c r="U1801" s="60">
        <v>38717</v>
      </c>
      <c r="V1801" s="60">
        <v>38717</v>
      </c>
      <c r="BP1801" s="60">
        <v>38717</v>
      </c>
      <c r="BQ1801">
        <v>1535417</v>
      </c>
      <c r="BR1801">
        <v>1628328</v>
      </c>
      <c r="BS1801">
        <v>0.94300002000000005</v>
      </c>
      <c r="BT1801">
        <v>92911</v>
      </c>
      <c r="BV1801">
        <v>429460</v>
      </c>
      <c r="BW1801">
        <v>55101.059000000001</v>
      </c>
      <c r="BX1801">
        <v>1.0710999999999999</v>
      </c>
      <c r="BY1801">
        <v>0</v>
      </c>
      <c r="BZ1801">
        <v>0</v>
      </c>
      <c r="CA1801">
        <v>0</v>
      </c>
      <c r="CC1801">
        <v>6.3840396999999993E-2</v>
      </c>
      <c r="CS1801">
        <v>1</v>
      </c>
      <c r="CT1801">
        <v>0</v>
      </c>
      <c r="CU1801">
        <v>0</v>
      </c>
      <c r="CV1801">
        <v>0</v>
      </c>
      <c r="CW1801">
        <v>0</v>
      </c>
      <c r="CX1801">
        <v>0</v>
      </c>
      <c r="CY1801">
        <v>0</v>
      </c>
      <c r="CZ1801">
        <v>0</v>
      </c>
      <c r="DA1801">
        <v>0</v>
      </c>
      <c r="DB1801">
        <v>0</v>
      </c>
      <c r="DC1801">
        <v>0</v>
      </c>
      <c r="DD1801">
        <v>0</v>
      </c>
      <c r="DE1801">
        <v>0</v>
      </c>
      <c r="DF1801">
        <v>2006</v>
      </c>
      <c r="DR1801">
        <v>0</v>
      </c>
      <c r="DS1801">
        <v>0</v>
      </c>
      <c r="DT1801">
        <v>0</v>
      </c>
      <c r="DU1801">
        <v>0</v>
      </c>
      <c r="DV1801">
        <v>15440</v>
      </c>
      <c r="DW1801">
        <v>484270.09</v>
      </c>
      <c r="DZ1801">
        <v>31.364643000000001</v>
      </c>
      <c r="EA1801">
        <v>539</v>
      </c>
      <c r="EB1801">
        <v>7021</v>
      </c>
      <c r="EC1801">
        <v>5331</v>
      </c>
      <c r="ED1801">
        <v>70312.937999999995</v>
      </c>
      <c r="EF1801">
        <v>13.189446</v>
      </c>
      <c r="EG1801">
        <v>5331</v>
      </c>
      <c r="ES1801">
        <v>0</v>
      </c>
      <c r="EV1801">
        <v>28331</v>
      </c>
      <c r="EW1801">
        <v>1</v>
      </c>
      <c r="EX1801">
        <v>1</v>
      </c>
      <c r="FP1801">
        <v>41926.745999999999</v>
      </c>
      <c r="FQ1801">
        <v>59021.008000000002</v>
      </c>
      <c r="FT1801">
        <v>4582.6581999999999</v>
      </c>
      <c r="FV1801">
        <v>151.37899999999999</v>
      </c>
      <c r="FW1801">
        <v>105681.79</v>
      </c>
      <c r="FX1801">
        <v>56845.211000000003</v>
      </c>
      <c r="FZ1801">
        <v>40810.836000000003</v>
      </c>
      <c r="GA1801">
        <v>11911.182000000001</v>
      </c>
      <c r="GB1801">
        <v>52722.02</v>
      </c>
      <c r="GK1801">
        <v>-63.985000999999997</v>
      </c>
      <c r="GL1801">
        <v>-4234.5391</v>
      </c>
      <c r="GM1801">
        <v>6247.8910999999998</v>
      </c>
      <c r="GN1801">
        <v>-6054.0190000000002</v>
      </c>
      <c r="GP1801">
        <v>2286.375</v>
      </c>
      <c r="GQ1801">
        <v>213430.75</v>
      </c>
      <c r="GR1801">
        <v>-74519.383000000002</v>
      </c>
      <c r="GS1801">
        <v>-68031.031000000003</v>
      </c>
      <c r="GV1801">
        <v>-6488.3521000000001</v>
      </c>
      <c r="HA1801">
        <v>-11164.985000000001</v>
      </c>
      <c r="HB1801">
        <v>-828.11603000000002</v>
      </c>
      <c r="HC1801">
        <v>-8.2320004000000004</v>
      </c>
      <c r="HD1801">
        <v>-1517.9159999999999</v>
      </c>
      <c r="HE1801">
        <v>-88038.633000000002</v>
      </c>
      <c r="HG1801">
        <v>1813178.8</v>
      </c>
    </row>
    <row r="1802" spans="1:215" x14ac:dyDescent="0.25">
      <c r="A1802">
        <v>132</v>
      </c>
      <c r="B1802" t="s">
        <v>1357</v>
      </c>
      <c r="C1802">
        <v>2006</v>
      </c>
      <c r="F1802">
        <v>1953</v>
      </c>
      <c r="G1802">
        <v>0</v>
      </c>
      <c r="I1802">
        <v>0</v>
      </c>
      <c r="J1802" t="s">
        <v>908</v>
      </c>
      <c r="K1802" t="s">
        <v>909</v>
      </c>
      <c r="L1802" t="s">
        <v>909</v>
      </c>
      <c r="M1802">
        <v>1</v>
      </c>
      <c r="N1802" t="s">
        <v>615</v>
      </c>
      <c r="O1802">
        <v>0</v>
      </c>
      <c r="P1802" t="s">
        <v>1358</v>
      </c>
      <c r="Q1802" t="s">
        <v>626</v>
      </c>
      <c r="R1802">
        <v>2</v>
      </c>
      <c r="S1802">
        <v>1</v>
      </c>
      <c r="T1802" s="60">
        <v>39082</v>
      </c>
      <c r="U1802" s="60">
        <v>39082</v>
      </c>
      <c r="V1802" s="60">
        <v>39082</v>
      </c>
      <c r="BP1802" s="60">
        <v>39082</v>
      </c>
      <c r="BQ1802">
        <v>1718755</v>
      </c>
      <c r="BR1802">
        <v>1808517</v>
      </c>
      <c r="BS1802">
        <v>0.94999999000000002</v>
      </c>
      <c r="BT1802">
        <v>89763</v>
      </c>
      <c r="BV1802">
        <v>420104</v>
      </c>
      <c r="BW1802">
        <v>62134.313000000002</v>
      </c>
      <c r="BX1802">
        <v>0.90449995000000005</v>
      </c>
      <c r="BY1802">
        <v>0</v>
      </c>
      <c r="BZ1802">
        <v>0</v>
      </c>
      <c r="CA1802">
        <v>0</v>
      </c>
      <c r="CC1802">
        <v>0.12900211</v>
      </c>
      <c r="CG1802">
        <v>8.4232897000000001E-2</v>
      </c>
      <c r="CS1802">
        <v>1</v>
      </c>
      <c r="CT1802">
        <v>1</v>
      </c>
      <c r="CU1802">
        <v>0</v>
      </c>
      <c r="CV1802">
        <v>0.28804150000000001</v>
      </c>
      <c r="CW1802">
        <v>0.28804150000000001</v>
      </c>
      <c r="CX1802">
        <v>0</v>
      </c>
      <c r="CY1802">
        <v>0.66115098999999999</v>
      </c>
      <c r="CZ1802">
        <v>0</v>
      </c>
      <c r="DA1802">
        <v>0</v>
      </c>
      <c r="DB1802">
        <v>0</v>
      </c>
      <c r="DC1802">
        <v>5.0807460999999998E-2</v>
      </c>
      <c r="DD1802">
        <v>0</v>
      </c>
      <c r="DE1802">
        <v>0</v>
      </c>
      <c r="DF1802">
        <v>2007</v>
      </c>
      <c r="DR1802">
        <v>0</v>
      </c>
      <c r="DS1802">
        <v>0</v>
      </c>
      <c r="DT1802">
        <v>0</v>
      </c>
      <c r="DU1802">
        <v>0</v>
      </c>
      <c r="DV1802">
        <v>15234</v>
      </c>
      <c r="DW1802">
        <v>479259.69</v>
      </c>
      <c r="DZ1802">
        <v>31.459871</v>
      </c>
      <c r="EA1802">
        <v>620</v>
      </c>
      <c r="EB1802">
        <v>7509</v>
      </c>
      <c r="EC1802">
        <v>5486</v>
      </c>
      <c r="ED1802">
        <v>77132.460999999996</v>
      </c>
      <c r="EF1802">
        <v>14.059873</v>
      </c>
      <c r="EG1802">
        <v>5486</v>
      </c>
      <c r="ES1802">
        <v>0</v>
      </c>
      <c r="EV1802">
        <v>28849</v>
      </c>
      <c r="EW1802">
        <v>1</v>
      </c>
      <c r="EX1802">
        <v>1</v>
      </c>
      <c r="FN1802">
        <v>-7191.7340000000004</v>
      </c>
      <c r="FP1802">
        <v>40623.082000000002</v>
      </c>
      <c r="FQ1802">
        <v>56199.605000000003</v>
      </c>
      <c r="FT1802">
        <v>4842.9931999999999</v>
      </c>
      <c r="FV1802">
        <v>152.86000000000001</v>
      </c>
      <c r="FW1802">
        <v>101818.54</v>
      </c>
      <c r="FX1802">
        <v>149362.76999999999</v>
      </c>
      <c r="FZ1802">
        <v>77757.422000000006</v>
      </c>
      <c r="GA1802">
        <v>8074.9399000000003</v>
      </c>
      <c r="GB1802">
        <v>85832.358999999997</v>
      </c>
      <c r="GL1802">
        <v>-336.37</v>
      </c>
      <c r="GM1802">
        <v>7397.3690999999999</v>
      </c>
      <c r="GN1802">
        <v>-11484.703</v>
      </c>
      <c r="GO1802">
        <v>-4292.9691999999995</v>
      </c>
      <c r="GP1802">
        <v>3132.4960999999998</v>
      </c>
      <c r="GQ1802">
        <v>335722.47</v>
      </c>
      <c r="GR1802">
        <v>-80361.141000000003</v>
      </c>
      <c r="GS1802">
        <v>-72571.039000000004</v>
      </c>
      <c r="GV1802">
        <v>-7790.1059999999998</v>
      </c>
      <c r="HA1802">
        <v>-11750.92</v>
      </c>
      <c r="HB1802">
        <v>-890.84900000000005</v>
      </c>
      <c r="HC1802">
        <v>-8.0749998000000005</v>
      </c>
      <c r="HD1802">
        <v>-1839.9269999999999</v>
      </c>
      <c r="HE1802">
        <v>-94850.914000000004</v>
      </c>
      <c r="HG1802">
        <v>2054050.3</v>
      </c>
    </row>
    <row r="1803" spans="1:215" x14ac:dyDescent="0.25">
      <c r="A1803">
        <v>132</v>
      </c>
      <c r="B1803" t="s">
        <v>1357</v>
      </c>
      <c r="C1803">
        <v>2007</v>
      </c>
      <c r="F1803">
        <v>1953</v>
      </c>
      <c r="G1803">
        <v>0</v>
      </c>
      <c r="I1803">
        <v>0</v>
      </c>
      <c r="J1803" t="s">
        <v>908</v>
      </c>
      <c r="K1803" t="s">
        <v>909</v>
      </c>
      <c r="L1803" t="s">
        <v>909</v>
      </c>
      <c r="M1803">
        <v>1</v>
      </c>
      <c r="N1803" t="s">
        <v>615</v>
      </c>
      <c r="O1803">
        <v>0</v>
      </c>
      <c r="P1803" t="s">
        <v>1358</v>
      </c>
      <c r="Q1803" t="s">
        <v>626</v>
      </c>
      <c r="R1803">
        <v>2</v>
      </c>
      <c r="S1803">
        <v>1</v>
      </c>
      <c r="T1803" s="60">
        <v>39447</v>
      </c>
      <c r="U1803" s="60">
        <v>39447</v>
      </c>
      <c r="V1803" s="60">
        <v>39447</v>
      </c>
      <c r="W1803" t="s">
        <v>1359</v>
      </c>
      <c r="X1803" t="s">
        <v>1360</v>
      </c>
      <c r="Z1803">
        <v>3.2499999000000002E-2</v>
      </c>
      <c r="AA1803">
        <v>7.5000002999999996E-2</v>
      </c>
      <c r="AB1803">
        <v>3</v>
      </c>
      <c r="AC1803">
        <v>0</v>
      </c>
      <c r="AD1803">
        <v>5</v>
      </c>
      <c r="BP1803" s="60">
        <v>39447</v>
      </c>
      <c r="BQ1803">
        <v>2168971</v>
      </c>
      <c r="BR1803">
        <v>2238456</v>
      </c>
      <c r="BS1803">
        <v>0.96900003999999995</v>
      </c>
      <c r="BT1803">
        <v>69485</v>
      </c>
      <c r="BV1803">
        <v>517602</v>
      </c>
      <c r="BW1803">
        <v>45088.601999999999</v>
      </c>
      <c r="BX1803">
        <v>1.4215</v>
      </c>
      <c r="BY1803">
        <v>0</v>
      </c>
      <c r="BZ1803">
        <v>0</v>
      </c>
      <c r="CA1803">
        <v>0</v>
      </c>
      <c r="CC1803">
        <v>8.0176987000000005E-2</v>
      </c>
      <c r="CG1803">
        <v>0.10642607</v>
      </c>
      <c r="CS1803">
        <v>1</v>
      </c>
      <c r="CT1803">
        <v>1</v>
      </c>
      <c r="CU1803">
        <v>0</v>
      </c>
      <c r="CV1803">
        <v>0.21231493000000001</v>
      </c>
      <c r="CW1803">
        <v>0.21231493000000001</v>
      </c>
      <c r="CX1803">
        <v>0</v>
      </c>
      <c r="CY1803">
        <v>0.72098463999999995</v>
      </c>
      <c r="CZ1803">
        <v>0</v>
      </c>
      <c r="DA1803">
        <v>0</v>
      </c>
      <c r="DB1803">
        <v>0</v>
      </c>
      <c r="DC1803">
        <v>6.6700414E-2</v>
      </c>
      <c r="DD1803">
        <v>0</v>
      </c>
      <c r="DE1803">
        <v>0</v>
      </c>
      <c r="DF1803">
        <v>2008</v>
      </c>
      <c r="DG1803">
        <v>0.17539900999999999</v>
      </c>
      <c r="DH1803">
        <v>9.4999999000000002E-2</v>
      </c>
      <c r="DI1803">
        <v>8.0398998999999999E-2</v>
      </c>
      <c r="DJ1803">
        <v>8.9799992999999995E-2</v>
      </c>
      <c r="DK1803">
        <v>0.18479999999999999</v>
      </c>
      <c r="DN1803">
        <v>44689.406000000003</v>
      </c>
      <c r="DO1803">
        <v>42094.093999999997</v>
      </c>
      <c r="DQ1803">
        <v>468970.09</v>
      </c>
      <c r="DR1803">
        <v>0</v>
      </c>
      <c r="DS1803">
        <v>0</v>
      </c>
      <c r="DT1803">
        <v>0</v>
      </c>
      <c r="DU1803">
        <v>0</v>
      </c>
      <c r="DV1803">
        <v>15680</v>
      </c>
      <c r="DW1803">
        <v>517601.63</v>
      </c>
      <c r="DZ1803">
        <v>33.010306999999997</v>
      </c>
      <c r="EA1803">
        <v>594</v>
      </c>
      <c r="EB1803">
        <v>7475</v>
      </c>
      <c r="EC1803">
        <v>5613</v>
      </c>
      <c r="ED1803">
        <v>81803.266000000003</v>
      </c>
      <c r="EF1803">
        <v>14.573893999999999</v>
      </c>
      <c r="EG1803">
        <v>5613</v>
      </c>
      <c r="ES1803">
        <v>0</v>
      </c>
      <c r="EV1803">
        <v>29362</v>
      </c>
      <c r="EW1803">
        <v>1</v>
      </c>
      <c r="EX1803">
        <v>1</v>
      </c>
      <c r="FB1803">
        <v>734547.94</v>
      </c>
      <c r="FI1803">
        <v>2231549.2999999998</v>
      </c>
      <c r="FN1803">
        <v>-6383.2359999999999</v>
      </c>
      <c r="FP1803">
        <v>43089.652000000002</v>
      </c>
      <c r="FQ1803">
        <v>64092.438000000002</v>
      </c>
      <c r="FT1803">
        <v>5361.3788999999997</v>
      </c>
      <c r="FV1803">
        <v>159.15799999999999</v>
      </c>
      <c r="FW1803">
        <v>112702.63</v>
      </c>
      <c r="FX1803">
        <v>112088.14</v>
      </c>
      <c r="FZ1803">
        <v>46147.188000000002</v>
      </c>
      <c r="GA1803">
        <v>11438.852000000001</v>
      </c>
      <c r="GB1803">
        <v>57586.038999999997</v>
      </c>
      <c r="GL1803">
        <v>-335.15201000000002</v>
      </c>
      <c r="GM1803">
        <v>6642.2632000000003</v>
      </c>
      <c r="GN1803">
        <v>-13194.508</v>
      </c>
      <c r="GO1803">
        <v>-6811.2719999999999</v>
      </c>
      <c r="GP1803">
        <v>1900.6669999999999</v>
      </c>
      <c r="GQ1803">
        <v>277390.09000000003</v>
      </c>
      <c r="GR1803">
        <v>-86337.258000000002</v>
      </c>
      <c r="GS1803">
        <v>-78682.726999999999</v>
      </c>
      <c r="GV1803">
        <v>-7654.5277999999998</v>
      </c>
      <c r="HA1803">
        <v>-9514.7559000000001</v>
      </c>
      <c r="HB1803">
        <v>-966.38897999999995</v>
      </c>
      <c r="HC1803">
        <v>-8.8149996000000002</v>
      </c>
      <c r="HD1803">
        <v>-2369.8569000000002</v>
      </c>
      <c r="HE1803">
        <v>-99196.445000000007</v>
      </c>
      <c r="HG1803">
        <v>2232244</v>
      </c>
    </row>
    <row r="1804" spans="1:215" x14ac:dyDescent="0.25">
      <c r="A1804">
        <v>132</v>
      </c>
      <c r="B1804" t="s">
        <v>1357</v>
      </c>
      <c r="C1804">
        <v>2008</v>
      </c>
      <c r="F1804">
        <v>1953</v>
      </c>
      <c r="G1804">
        <v>0</v>
      </c>
      <c r="I1804">
        <v>0</v>
      </c>
      <c r="J1804" t="s">
        <v>908</v>
      </c>
      <c r="K1804" t="s">
        <v>909</v>
      </c>
      <c r="L1804" t="s">
        <v>909</v>
      </c>
      <c r="M1804">
        <v>1</v>
      </c>
      <c r="N1804" t="s">
        <v>615</v>
      </c>
      <c r="O1804">
        <v>0</v>
      </c>
      <c r="P1804" t="s">
        <v>1358</v>
      </c>
      <c r="Q1804" t="s">
        <v>626</v>
      </c>
      <c r="R1804">
        <v>2</v>
      </c>
      <c r="S1804">
        <v>1</v>
      </c>
      <c r="T1804" s="60">
        <v>39813</v>
      </c>
      <c r="U1804" s="60">
        <v>39813</v>
      </c>
      <c r="V1804" s="60">
        <v>39813</v>
      </c>
      <c r="W1804" t="s">
        <v>1359</v>
      </c>
      <c r="X1804" t="s">
        <v>1361</v>
      </c>
      <c r="Z1804">
        <v>3.2499999000000002E-2</v>
      </c>
      <c r="AA1804">
        <v>7.5000002999999996E-2</v>
      </c>
      <c r="AB1804">
        <v>3</v>
      </c>
      <c r="AC1804">
        <v>0</v>
      </c>
      <c r="AD1804">
        <v>5</v>
      </c>
      <c r="BP1804" s="60">
        <v>39813</v>
      </c>
      <c r="BQ1804">
        <v>2079708</v>
      </c>
      <c r="BR1804">
        <v>2166079</v>
      </c>
      <c r="BS1804">
        <v>0.95999997999999997</v>
      </c>
      <c r="BT1804">
        <v>86371</v>
      </c>
      <c r="BV1804">
        <v>586783</v>
      </c>
      <c r="BW1804">
        <v>46089.891000000003</v>
      </c>
      <c r="BX1804">
        <v>1.4850000000000001</v>
      </c>
      <c r="BY1804">
        <v>0</v>
      </c>
      <c r="BZ1804">
        <v>0</v>
      </c>
      <c r="CA1804">
        <v>0</v>
      </c>
      <c r="CC1804">
        <v>-0.25589012999999999</v>
      </c>
      <c r="CG1804">
        <v>1.2792367000000001E-2</v>
      </c>
      <c r="CS1804">
        <v>1</v>
      </c>
      <c r="CT1804">
        <v>1</v>
      </c>
      <c r="CU1804">
        <v>0</v>
      </c>
      <c r="CV1804">
        <v>0.58353001000000004</v>
      </c>
      <c r="CW1804">
        <v>0.20040000999999999</v>
      </c>
      <c r="CX1804">
        <v>0</v>
      </c>
      <c r="CY1804">
        <v>0.39467004</v>
      </c>
      <c r="CZ1804">
        <v>0</v>
      </c>
      <c r="DA1804">
        <v>0</v>
      </c>
      <c r="DB1804">
        <v>0</v>
      </c>
      <c r="DC1804">
        <v>1.443E-2</v>
      </c>
      <c r="DD1804">
        <v>7.4099999999999999E-3</v>
      </c>
      <c r="DE1804">
        <v>0</v>
      </c>
      <c r="DF1804">
        <v>2009</v>
      </c>
      <c r="DG1804">
        <v>0.24807501000000001</v>
      </c>
      <c r="DH1804">
        <v>9.4999999000000002E-2</v>
      </c>
      <c r="DI1804">
        <v>0.15307498999999999</v>
      </c>
      <c r="DJ1804">
        <v>0.154</v>
      </c>
      <c r="DK1804">
        <v>0.249</v>
      </c>
      <c r="DN1804">
        <v>83378.516000000003</v>
      </c>
      <c r="DO1804">
        <v>81425.827999999994</v>
      </c>
      <c r="DQ1804">
        <v>528596.18999999994</v>
      </c>
      <c r="DR1804">
        <v>0</v>
      </c>
      <c r="DS1804">
        <v>0</v>
      </c>
      <c r="DT1804">
        <v>0</v>
      </c>
      <c r="DU1804">
        <v>0</v>
      </c>
      <c r="DV1804">
        <v>16566</v>
      </c>
      <c r="DW1804">
        <v>586783.18999999994</v>
      </c>
      <c r="DZ1804">
        <v>35.420932999999998</v>
      </c>
      <c r="EA1804">
        <v>653</v>
      </c>
      <c r="EB1804">
        <v>7874</v>
      </c>
      <c r="EC1804">
        <v>5783</v>
      </c>
      <c r="ED1804">
        <v>89237.601999999999</v>
      </c>
      <c r="EF1804">
        <v>15.431023</v>
      </c>
      <c r="EG1804">
        <v>5783</v>
      </c>
      <c r="ES1804">
        <v>0</v>
      </c>
      <c r="EV1804">
        <v>30876</v>
      </c>
      <c r="EW1804">
        <v>1</v>
      </c>
      <c r="EX1804">
        <v>1</v>
      </c>
      <c r="FB1804">
        <v>802514.5</v>
      </c>
      <c r="FI1804">
        <v>1675684.3</v>
      </c>
      <c r="FP1804">
        <v>48113.722999999998</v>
      </c>
      <c r="FQ1804">
        <v>68452.108999999997</v>
      </c>
      <c r="FT1804">
        <v>6070.8701000000001</v>
      </c>
      <c r="FV1804">
        <v>174.45099999999999</v>
      </c>
      <c r="FW1804">
        <v>122811.16</v>
      </c>
      <c r="FX1804">
        <v>-601861.81000000006</v>
      </c>
      <c r="GB1804">
        <v>33402.089999999997</v>
      </c>
      <c r="GL1804">
        <v>-141.30199999999999</v>
      </c>
      <c r="GM1804">
        <v>2211.4441000000002</v>
      </c>
      <c r="GN1804">
        <v>-6025.2611999999999</v>
      </c>
      <c r="GP1804">
        <v>3050.7581</v>
      </c>
      <c r="GQ1804">
        <v>-448398.03</v>
      </c>
      <c r="GR1804">
        <v>-93565.366999999998</v>
      </c>
      <c r="GS1804">
        <v>-85447.922000000006</v>
      </c>
      <c r="GV1804">
        <v>-8117.4458000000004</v>
      </c>
      <c r="HA1804">
        <v>-10052.633</v>
      </c>
      <c r="HB1804">
        <v>-1053.6189999999999</v>
      </c>
      <c r="HC1804">
        <v>-29.068999999999999</v>
      </c>
      <c r="HD1804">
        <v>-2543.1079</v>
      </c>
      <c r="HE1804">
        <v>-107243.8</v>
      </c>
      <c r="HG1804">
        <v>1676602.1</v>
      </c>
    </row>
    <row r="1805" spans="1:215" x14ac:dyDescent="0.25">
      <c r="A1805">
        <v>132</v>
      </c>
      <c r="B1805" t="s">
        <v>1357</v>
      </c>
      <c r="C1805">
        <v>2009</v>
      </c>
      <c r="F1805">
        <v>1953</v>
      </c>
      <c r="G1805">
        <v>0</v>
      </c>
      <c r="I1805">
        <v>0</v>
      </c>
      <c r="J1805" t="s">
        <v>908</v>
      </c>
      <c r="K1805" t="s">
        <v>909</v>
      </c>
      <c r="L1805" t="s">
        <v>909</v>
      </c>
      <c r="M1805">
        <v>1</v>
      </c>
      <c r="N1805" t="s">
        <v>615</v>
      </c>
      <c r="O1805">
        <v>0</v>
      </c>
      <c r="P1805" t="s">
        <v>1358</v>
      </c>
      <c r="Q1805" t="s">
        <v>626</v>
      </c>
      <c r="R1805">
        <v>2</v>
      </c>
      <c r="S1805">
        <v>1</v>
      </c>
      <c r="T1805" s="60">
        <v>40178</v>
      </c>
      <c r="U1805" s="60">
        <v>40178</v>
      </c>
      <c r="V1805" s="60">
        <v>40178</v>
      </c>
      <c r="W1805" t="s">
        <v>1359</v>
      </c>
      <c r="X1805" t="s">
        <v>1361</v>
      </c>
      <c r="Z1805">
        <v>3.2499999000000002E-2</v>
      </c>
      <c r="AA1805">
        <v>7.5000002999999996E-2</v>
      </c>
      <c r="AB1805">
        <v>3</v>
      </c>
      <c r="AC1805">
        <v>0</v>
      </c>
      <c r="AD1805">
        <v>5</v>
      </c>
      <c r="BP1805" s="60">
        <v>40178</v>
      </c>
      <c r="BQ1805">
        <v>2285677</v>
      </c>
      <c r="BR1805">
        <v>2359943</v>
      </c>
      <c r="BS1805">
        <v>0.96900003999999995</v>
      </c>
      <c r="BT1805">
        <v>74266</v>
      </c>
      <c r="BV1805">
        <v>615782</v>
      </c>
      <c r="BW1805">
        <v>88897.858999999997</v>
      </c>
      <c r="BX1805">
        <v>0.78390002000000003</v>
      </c>
      <c r="BY1805">
        <v>0</v>
      </c>
      <c r="BZ1805">
        <v>0</v>
      </c>
      <c r="CA1805">
        <v>0</v>
      </c>
      <c r="CC1805">
        <v>0.20855792000000001</v>
      </c>
      <c r="CG1805">
        <v>3.1321660000000001E-2</v>
      </c>
      <c r="CS1805">
        <v>1</v>
      </c>
      <c r="CT1805">
        <v>1</v>
      </c>
      <c r="CU1805">
        <v>0</v>
      </c>
      <c r="CV1805">
        <v>0.76981568</v>
      </c>
      <c r="CW1805">
        <v>0.18261132999999999</v>
      </c>
      <c r="CX1805">
        <v>0.18959200000000001</v>
      </c>
      <c r="CY1805">
        <v>0.19329683</v>
      </c>
      <c r="CZ1805">
        <v>0</v>
      </c>
      <c r="DA1805">
        <v>0</v>
      </c>
      <c r="DB1805">
        <v>0</v>
      </c>
      <c r="DC1805">
        <v>1.7352276999999999E-2</v>
      </c>
      <c r="DD1805">
        <v>1.9535217000000001E-2</v>
      </c>
      <c r="DE1805">
        <v>0</v>
      </c>
      <c r="DF1805">
        <v>2010</v>
      </c>
      <c r="DG1805">
        <v>0.22642598999999999</v>
      </c>
      <c r="DH1805">
        <v>9.4999999000000002E-2</v>
      </c>
      <c r="DI1805">
        <v>0.13142601000000001</v>
      </c>
      <c r="DJ1805">
        <v>0.1346</v>
      </c>
      <c r="DK1805">
        <v>0.2296</v>
      </c>
      <c r="DN1805">
        <v>76662.741999999998</v>
      </c>
      <c r="DO1805">
        <v>74313.383000000002</v>
      </c>
      <c r="DQ1805">
        <v>552086.25</v>
      </c>
      <c r="DR1805">
        <v>0</v>
      </c>
      <c r="DS1805">
        <v>0</v>
      </c>
      <c r="DT1805">
        <v>0</v>
      </c>
      <c r="DU1805">
        <v>0</v>
      </c>
      <c r="DV1805">
        <v>17085</v>
      </c>
      <c r="DW1805">
        <v>615782.25</v>
      </c>
      <c r="DZ1805">
        <v>36.042273999999999</v>
      </c>
      <c r="EA1805">
        <v>680</v>
      </c>
      <c r="EB1805">
        <v>8037</v>
      </c>
      <c r="EC1805">
        <v>5973</v>
      </c>
      <c r="ED1805">
        <v>95194.054999999993</v>
      </c>
      <c r="EF1805">
        <v>15.937393999999999</v>
      </c>
      <c r="EG1805">
        <v>5973</v>
      </c>
      <c r="ES1805">
        <v>0</v>
      </c>
      <c r="EV1805">
        <v>31775</v>
      </c>
      <c r="EW1805">
        <v>1</v>
      </c>
      <c r="EX1805">
        <v>1</v>
      </c>
      <c r="FB1805">
        <v>851535.69</v>
      </c>
      <c r="FI1805">
        <v>2039054.4</v>
      </c>
      <c r="FP1805">
        <v>50971.711000000003</v>
      </c>
      <c r="FQ1805">
        <v>69686.766000000003</v>
      </c>
      <c r="FT1805">
        <v>6439.1201000000001</v>
      </c>
      <c r="FV1805">
        <v>164.37601000000001</v>
      </c>
      <c r="FW1805">
        <v>127261.97</v>
      </c>
      <c r="FX1805">
        <v>305312.19</v>
      </c>
      <c r="GB1805">
        <v>47120.266000000003</v>
      </c>
      <c r="GL1805">
        <v>-146.95500000000001</v>
      </c>
      <c r="GN1805">
        <v>-5546.3900999999996</v>
      </c>
      <c r="GP1805">
        <v>2929.6100999999999</v>
      </c>
      <c r="GQ1805">
        <v>476930.69</v>
      </c>
      <c r="GR1805">
        <v>-102519.11</v>
      </c>
      <c r="GS1805">
        <v>-92524.202999999994</v>
      </c>
      <c r="GV1805">
        <v>-9821.2909999999993</v>
      </c>
      <c r="GZ1805">
        <v>-173.619</v>
      </c>
      <c r="HA1805">
        <v>-8261.0272999999997</v>
      </c>
      <c r="HB1805">
        <v>-1056.27</v>
      </c>
      <c r="HC1805">
        <v>-35.046000999999997</v>
      </c>
      <c r="HD1805">
        <v>-1904.299</v>
      </c>
      <c r="HE1805">
        <v>-113775.75</v>
      </c>
      <c r="HG1805">
        <v>2039757</v>
      </c>
    </row>
    <row r="1806" spans="1:215" x14ac:dyDescent="0.25">
      <c r="A1806">
        <v>132</v>
      </c>
      <c r="B1806" t="s">
        <v>1357</v>
      </c>
      <c r="C1806">
        <v>2010</v>
      </c>
      <c r="F1806">
        <v>1953</v>
      </c>
      <c r="G1806">
        <v>0</v>
      </c>
      <c r="I1806">
        <v>0</v>
      </c>
      <c r="J1806" t="s">
        <v>908</v>
      </c>
      <c r="K1806" t="s">
        <v>909</v>
      </c>
      <c r="L1806" t="s">
        <v>909</v>
      </c>
      <c r="M1806">
        <v>1</v>
      </c>
      <c r="N1806" t="s">
        <v>615</v>
      </c>
      <c r="O1806">
        <v>0</v>
      </c>
      <c r="P1806" t="s">
        <v>1358</v>
      </c>
      <c r="Q1806" t="s">
        <v>626</v>
      </c>
      <c r="R1806">
        <v>2</v>
      </c>
      <c r="S1806">
        <v>1</v>
      </c>
      <c r="T1806" s="60">
        <v>40543</v>
      </c>
      <c r="U1806" s="60">
        <v>40543</v>
      </c>
      <c r="V1806" s="60">
        <v>40543</v>
      </c>
      <c r="W1806" t="s">
        <v>1359</v>
      </c>
      <c r="X1806" t="s">
        <v>1361</v>
      </c>
      <c r="Z1806">
        <v>3.2499999000000002E-2</v>
      </c>
      <c r="AA1806">
        <v>7.5000002999999996E-2</v>
      </c>
      <c r="AB1806">
        <v>3</v>
      </c>
      <c r="AC1806">
        <v>0</v>
      </c>
      <c r="AD1806">
        <v>5</v>
      </c>
      <c r="BP1806" s="60">
        <v>40543</v>
      </c>
      <c r="BQ1806">
        <v>2422283</v>
      </c>
      <c r="BR1806">
        <v>2491082</v>
      </c>
      <c r="BS1806">
        <v>0.97199994000000001</v>
      </c>
      <c r="BT1806">
        <v>68799</v>
      </c>
      <c r="BV1806">
        <v>628737</v>
      </c>
      <c r="BW1806">
        <v>81357.062999999995</v>
      </c>
      <c r="BX1806">
        <v>1.171</v>
      </c>
      <c r="BY1806">
        <v>0</v>
      </c>
      <c r="BZ1806">
        <v>0</v>
      </c>
      <c r="CA1806">
        <v>0</v>
      </c>
      <c r="CC1806">
        <v>0.15467718</v>
      </c>
      <c r="CG1806">
        <v>4.8361245999999997E-2</v>
      </c>
      <c r="CS1806">
        <v>1</v>
      </c>
      <c r="CT1806">
        <v>1</v>
      </c>
      <c r="CU1806">
        <v>0</v>
      </c>
      <c r="CV1806">
        <v>0.81391614999999995</v>
      </c>
      <c r="CW1806">
        <v>0.18584086999999999</v>
      </c>
      <c r="CX1806">
        <v>0.20970440000000001</v>
      </c>
      <c r="CY1806">
        <v>0.14107369</v>
      </c>
      <c r="CZ1806">
        <v>0</v>
      </c>
      <c r="DA1806">
        <v>4.2328339E-2</v>
      </c>
      <c r="DB1806">
        <v>0</v>
      </c>
      <c r="DC1806">
        <v>1.0097268E-2</v>
      </c>
      <c r="DD1806">
        <v>3.4912862000000003E-2</v>
      </c>
      <c r="DE1806">
        <v>0</v>
      </c>
      <c r="DF1806">
        <v>2011</v>
      </c>
      <c r="DG1806">
        <v>0.24745600000000001</v>
      </c>
      <c r="DH1806">
        <v>9.4999999000000002E-2</v>
      </c>
      <c r="DI1806">
        <v>0.15245600000000001</v>
      </c>
      <c r="DJ1806">
        <v>0.15579999999999999</v>
      </c>
      <c r="DK1806">
        <v>0.25080001000000002</v>
      </c>
      <c r="DN1806">
        <v>89658.101999999999</v>
      </c>
      <c r="DO1806">
        <v>88140.601999999999</v>
      </c>
      <c r="DQ1806">
        <v>565710.93999999994</v>
      </c>
      <c r="DR1806">
        <v>0</v>
      </c>
      <c r="DS1806">
        <v>0</v>
      </c>
      <c r="DT1806">
        <v>0</v>
      </c>
      <c r="DU1806">
        <v>0</v>
      </c>
      <c r="DV1806">
        <v>17104</v>
      </c>
      <c r="DW1806">
        <v>628736.63</v>
      </c>
      <c r="DZ1806">
        <v>36.759624000000002</v>
      </c>
      <c r="EA1806">
        <v>681</v>
      </c>
      <c r="EB1806">
        <v>8192</v>
      </c>
      <c r="EC1806">
        <v>6107</v>
      </c>
      <c r="ED1806">
        <v>102999.95</v>
      </c>
      <c r="EF1806">
        <v>16.865884999999999</v>
      </c>
      <c r="EG1806">
        <v>6107</v>
      </c>
      <c r="ES1806">
        <v>0</v>
      </c>
      <c r="EV1806">
        <v>32084</v>
      </c>
      <c r="EW1806">
        <v>1</v>
      </c>
      <c r="EX1806">
        <v>1</v>
      </c>
      <c r="FB1806">
        <v>943559.31</v>
      </c>
      <c r="FI1806">
        <v>2386817.5</v>
      </c>
      <c r="FP1806">
        <v>51996.116999999998</v>
      </c>
      <c r="FQ1806">
        <v>93615.460999999996</v>
      </c>
      <c r="FT1806">
        <v>6702.7290000000003</v>
      </c>
      <c r="FV1806">
        <v>161.59398999999999</v>
      </c>
      <c r="FW1806">
        <v>152475.91</v>
      </c>
      <c r="FX1806">
        <v>212280</v>
      </c>
      <c r="GB1806">
        <v>107730.9</v>
      </c>
      <c r="GL1806">
        <v>-152.83199999999999</v>
      </c>
      <c r="GN1806">
        <v>-7528.2597999999998</v>
      </c>
      <c r="GP1806">
        <v>3174.1021000000001</v>
      </c>
      <c r="GQ1806">
        <v>467979.81</v>
      </c>
      <c r="GR1806">
        <v>-109022.82</v>
      </c>
      <c r="GS1806">
        <v>-98823.375</v>
      </c>
      <c r="GV1806">
        <v>-10095.611000000001</v>
      </c>
      <c r="GZ1806">
        <v>-103.837</v>
      </c>
      <c r="HA1806">
        <v>-9469.2070000000003</v>
      </c>
      <c r="HB1806">
        <v>-1067.3920000000001</v>
      </c>
      <c r="HC1806">
        <v>-34.592998999999999</v>
      </c>
      <c r="HD1806">
        <v>-1325.2439999999999</v>
      </c>
      <c r="HE1806">
        <v>-120919.26</v>
      </c>
      <c r="HG1806">
        <v>2386817.5</v>
      </c>
    </row>
    <row r="1807" spans="1:215" x14ac:dyDescent="0.25">
      <c r="A1807">
        <v>132</v>
      </c>
      <c r="B1807" t="s">
        <v>1357</v>
      </c>
      <c r="C1807">
        <v>2011</v>
      </c>
      <c r="F1807">
        <v>1953</v>
      </c>
      <c r="G1807">
        <v>0</v>
      </c>
      <c r="I1807">
        <v>0</v>
      </c>
      <c r="J1807" t="s">
        <v>908</v>
      </c>
      <c r="K1807" t="s">
        <v>909</v>
      </c>
      <c r="L1807" t="s">
        <v>909</v>
      </c>
      <c r="M1807">
        <v>1</v>
      </c>
      <c r="N1807" t="s">
        <v>615</v>
      </c>
      <c r="O1807">
        <v>0</v>
      </c>
      <c r="P1807" t="s">
        <v>1358</v>
      </c>
      <c r="Q1807" t="s">
        <v>626</v>
      </c>
      <c r="R1807">
        <v>2</v>
      </c>
      <c r="S1807">
        <v>1</v>
      </c>
      <c r="T1807" s="60">
        <v>40908</v>
      </c>
      <c r="U1807" s="60">
        <v>40908</v>
      </c>
      <c r="V1807" s="60">
        <v>40908</v>
      </c>
      <c r="W1807" t="s">
        <v>1359</v>
      </c>
      <c r="X1807" t="s">
        <v>1361</v>
      </c>
      <c r="Z1807">
        <v>3.2499999000000002E-2</v>
      </c>
      <c r="AA1807">
        <v>7.5000002999999996E-2</v>
      </c>
      <c r="AB1807">
        <v>3</v>
      </c>
      <c r="AC1807">
        <v>0</v>
      </c>
      <c r="AD1807">
        <v>5</v>
      </c>
      <c r="BP1807" s="60">
        <v>40908</v>
      </c>
      <c r="BQ1807">
        <v>2517402</v>
      </c>
      <c r="BR1807">
        <v>2579913</v>
      </c>
      <c r="BS1807">
        <v>0.97600001000000003</v>
      </c>
      <c r="BT1807">
        <v>62512</v>
      </c>
      <c r="BV1807">
        <v>636780</v>
      </c>
      <c r="BW1807">
        <v>95841.008000000002</v>
      </c>
      <c r="BX1807">
        <v>1.0058999</v>
      </c>
      <c r="BY1807">
        <v>0</v>
      </c>
      <c r="BZ1807">
        <v>0</v>
      </c>
      <c r="CA1807">
        <v>0</v>
      </c>
      <c r="CC1807">
        <v>-5.8545400000000001E-3</v>
      </c>
      <c r="CG1807">
        <v>2.2026118000000001E-2</v>
      </c>
      <c r="CJ1807">
        <v>5.2670109999999999E-2</v>
      </c>
      <c r="CS1807">
        <v>1</v>
      </c>
      <c r="CT1807">
        <v>1</v>
      </c>
      <c r="CU1807">
        <v>1</v>
      </c>
      <c r="CV1807">
        <v>0.82312620000000003</v>
      </c>
      <c r="CW1807">
        <v>0.18179157000000001</v>
      </c>
      <c r="CX1807">
        <v>0.19943266000000001</v>
      </c>
      <c r="CY1807">
        <v>0.13663036000000001</v>
      </c>
      <c r="CZ1807">
        <v>0</v>
      </c>
      <c r="DA1807">
        <v>7.8012116000000006E-2</v>
      </c>
      <c r="DB1807">
        <v>0</v>
      </c>
      <c r="DC1807">
        <v>1.0091921E-2</v>
      </c>
      <c r="DD1807">
        <v>3.0151450999999999E-2</v>
      </c>
      <c r="DE1807">
        <v>0</v>
      </c>
      <c r="DF1807">
        <v>2012</v>
      </c>
      <c r="DG1807">
        <v>0.25879799999999997</v>
      </c>
      <c r="DH1807">
        <v>9.4999999000000002E-2</v>
      </c>
      <c r="DI1807">
        <v>0.163798</v>
      </c>
      <c r="DJ1807">
        <v>0.16719999999999999</v>
      </c>
      <c r="DK1807">
        <v>0.26219999999999999</v>
      </c>
      <c r="DN1807">
        <v>96848.835999999996</v>
      </c>
      <c r="DO1807">
        <v>95339.952999999994</v>
      </c>
      <c r="DQ1807">
        <v>570348.56000000006</v>
      </c>
      <c r="DR1807">
        <v>0</v>
      </c>
      <c r="DS1807">
        <v>0</v>
      </c>
      <c r="DT1807">
        <v>0</v>
      </c>
      <c r="DU1807">
        <v>0</v>
      </c>
      <c r="DV1807">
        <v>16949</v>
      </c>
      <c r="DW1807">
        <v>636780.38</v>
      </c>
      <c r="DZ1807">
        <v>37.570380999999998</v>
      </c>
      <c r="EA1807">
        <v>690</v>
      </c>
      <c r="EB1807">
        <v>8266</v>
      </c>
      <c r="EC1807">
        <v>6329</v>
      </c>
      <c r="ED1807">
        <v>110429.53</v>
      </c>
      <c r="EF1807">
        <v>17.448179</v>
      </c>
      <c r="EG1807">
        <v>6329</v>
      </c>
      <c r="ES1807">
        <v>0</v>
      </c>
      <c r="EV1807">
        <v>32234</v>
      </c>
      <c r="EW1807">
        <v>1</v>
      </c>
      <c r="EX1807">
        <v>1</v>
      </c>
      <c r="FB1807">
        <v>1019580.7</v>
      </c>
      <c r="FI1807">
        <v>2396066</v>
      </c>
      <c r="FP1807">
        <v>52229.171999999999</v>
      </c>
      <c r="FQ1807">
        <v>95272.187999999995</v>
      </c>
      <c r="FT1807">
        <v>7019.3397999999997</v>
      </c>
      <c r="FV1807">
        <v>158.31200000000001</v>
      </c>
      <c r="FW1807">
        <v>154679.01999999999</v>
      </c>
      <c r="FX1807">
        <v>-59838.358999999997</v>
      </c>
      <c r="GB1807">
        <v>53179.245999999999</v>
      </c>
      <c r="GL1807">
        <v>-158.94501</v>
      </c>
      <c r="GN1807">
        <v>-9171.1797000000006</v>
      </c>
      <c r="GP1807">
        <v>2015.4259999999999</v>
      </c>
      <c r="GQ1807">
        <v>140705.20000000001</v>
      </c>
      <c r="GR1807">
        <v>-117784.85</v>
      </c>
      <c r="GS1807">
        <v>-106949.38</v>
      </c>
      <c r="GV1807">
        <v>-10760.998</v>
      </c>
      <c r="GZ1807">
        <v>-74.472999999999999</v>
      </c>
      <c r="HA1807">
        <v>-10321.625</v>
      </c>
      <c r="HB1807">
        <v>-1230.127</v>
      </c>
      <c r="HC1807">
        <v>-33.667999000000002</v>
      </c>
      <c r="HD1807">
        <v>-2086.5160999999998</v>
      </c>
      <c r="HE1807">
        <v>-131456.79999999999</v>
      </c>
      <c r="HG1807">
        <v>2396066</v>
      </c>
    </row>
    <row r="1808" spans="1:215" x14ac:dyDescent="0.25">
      <c r="A1808">
        <v>132</v>
      </c>
      <c r="B1808" t="s">
        <v>1357</v>
      </c>
      <c r="C1808">
        <v>2012</v>
      </c>
      <c r="F1808">
        <v>1953</v>
      </c>
      <c r="G1808">
        <v>0</v>
      </c>
      <c r="I1808">
        <v>0</v>
      </c>
      <c r="J1808" t="s">
        <v>908</v>
      </c>
      <c r="K1808" t="s">
        <v>909</v>
      </c>
      <c r="L1808" t="s">
        <v>909</v>
      </c>
      <c r="M1808">
        <v>1</v>
      </c>
      <c r="N1808" t="s">
        <v>615</v>
      </c>
      <c r="O1808">
        <v>0</v>
      </c>
      <c r="P1808" t="s">
        <v>1358</v>
      </c>
      <c r="Q1808" t="s">
        <v>626</v>
      </c>
      <c r="R1808">
        <v>2</v>
      </c>
      <c r="S1808">
        <v>1</v>
      </c>
      <c r="T1808" s="60">
        <v>41274</v>
      </c>
      <c r="U1808" s="60">
        <v>41274</v>
      </c>
      <c r="V1808" s="60">
        <v>41274</v>
      </c>
      <c r="W1808" t="s">
        <v>1359</v>
      </c>
      <c r="X1808" t="s">
        <v>1361</v>
      </c>
      <c r="Z1808">
        <v>3.2499999000000002E-2</v>
      </c>
      <c r="AA1808">
        <v>7.5000002999999996E-2</v>
      </c>
      <c r="AB1808">
        <v>3</v>
      </c>
      <c r="AC1808">
        <v>0</v>
      </c>
      <c r="AD1808">
        <v>5</v>
      </c>
      <c r="AI1808" t="s">
        <v>1362</v>
      </c>
      <c r="AO1808">
        <v>2780560.8</v>
      </c>
      <c r="AP1808">
        <v>2634702</v>
      </c>
      <c r="AQ1808">
        <v>9911.7880999999998</v>
      </c>
      <c r="AR1808">
        <v>0</v>
      </c>
      <c r="AS1808">
        <v>0</v>
      </c>
      <c r="AT1808">
        <v>0</v>
      </c>
      <c r="AU1808">
        <v>1</v>
      </c>
      <c r="AV1808">
        <v>2</v>
      </c>
      <c r="AW1808">
        <v>180555.95</v>
      </c>
      <c r="AX1808">
        <v>0</v>
      </c>
      <c r="AY1808">
        <v>0.80000000999999998</v>
      </c>
      <c r="AZ1808">
        <v>5</v>
      </c>
      <c r="BA1808">
        <v>1</v>
      </c>
      <c r="BB1808">
        <v>1</v>
      </c>
      <c r="BC1808">
        <v>1</v>
      </c>
      <c r="BE1808">
        <v>0</v>
      </c>
      <c r="BP1808" s="60">
        <v>41274</v>
      </c>
      <c r="BQ1808">
        <v>2634702</v>
      </c>
      <c r="BR1808">
        <v>3035528.3</v>
      </c>
      <c r="BS1808">
        <v>0.86795502999999996</v>
      </c>
      <c r="BT1808">
        <v>400826.34</v>
      </c>
      <c r="BV1808">
        <v>645209.63</v>
      </c>
      <c r="BW1808">
        <v>103466.72</v>
      </c>
      <c r="BX1808">
        <v>0.93169999000000003</v>
      </c>
      <c r="BY1808">
        <v>0</v>
      </c>
      <c r="BZ1808">
        <v>0</v>
      </c>
      <c r="CA1808">
        <v>0</v>
      </c>
      <c r="CC1808">
        <v>0.15725181999999999</v>
      </c>
      <c r="CG1808">
        <v>3.6211940999999997E-2</v>
      </c>
      <c r="CJ1808">
        <v>7.0743619999999993E-2</v>
      </c>
      <c r="CS1808">
        <v>1</v>
      </c>
      <c r="CT1808">
        <v>1</v>
      </c>
      <c r="CU1808">
        <v>1</v>
      </c>
      <c r="CV1808">
        <v>0.65600002000000002</v>
      </c>
      <c r="CY1808">
        <v>0.26600000000000001</v>
      </c>
      <c r="DD1808">
        <v>7.8000001999999999E-2</v>
      </c>
      <c r="DF1808">
        <v>2013</v>
      </c>
      <c r="DG1808">
        <v>0.26791399999999999</v>
      </c>
      <c r="DH1808">
        <v>9.4999999000000002E-2</v>
      </c>
      <c r="DI1808">
        <v>0.17291401000000001</v>
      </c>
      <c r="DJ1808">
        <v>0.15560001000000001</v>
      </c>
      <c r="DK1808">
        <v>0.25059998</v>
      </c>
      <c r="DN1808">
        <v>90312.641000000003</v>
      </c>
      <c r="DO1808">
        <v>88257.57</v>
      </c>
      <c r="DQ1808">
        <v>567058.18999999994</v>
      </c>
      <c r="DR1808">
        <v>0</v>
      </c>
      <c r="DS1808">
        <v>0</v>
      </c>
      <c r="DT1808">
        <v>0</v>
      </c>
      <c r="DU1808">
        <v>0</v>
      </c>
      <c r="DV1808">
        <v>16668</v>
      </c>
      <c r="DW1808">
        <v>645209.63</v>
      </c>
      <c r="DZ1808">
        <v>38.709479999999999</v>
      </c>
      <c r="EA1808">
        <v>693</v>
      </c>
      <c r="EB1808">
        <v>8299</v>
      </c>
      <c r="EC1808">
        <v>6648</v>
      </c>
      <c r="ED1808">
        <v>120849.26</v>
      </c>
      <c r="EF1808">
        <v>18.178287999999998</v>
      </c>
      <c r="EG1808">
        <v>6648</v>
      </c>
      <c r="ES1808">
        <v>0</v>
      </c>
      <c r="EV1808">
        <v>32308</v>
      </c>
      <c r="EW1808">
        <v>1</v>
      </c>
      <c r="EX1808">
        <v>1</v>
      </c>
      <c r="EY1808">
        <v>1064342481</v>
      </c>
      <c r="EZ1808">
        <v>2687325.5</v>
      </c>
      <c r="FA1808">
        <v>63782.296999999999</v>
      </c>
      <c r="FB1808">
        <v>1122628.5</v>
      </c>
      <c r="FI1808">
        <v>2780560.8</v>
      </c>
      <c r="FP1808">
        <v>52322.813000000002</v>
      </c>
      <c r="FQ1808">
        <v>96399.75</v>
      </c>
      <c r="FT1808">
        <v>7467.9492</v>
      </c>
      <c r="FV1808">
        <v>151.91200000000001</v>
      </c>
      <c r="FW1808">
        <v>156342.42000000001</v>
      </c>
      <c r="FX1808">
        <v>327217.06</v>
      </c>
      <c r="GB1808">
        <v>57646.48</v>
      </c>
      <c r="GL1808">
        <v>-194.19</v>
      </c>
      <c r="GN1808">
        <v>-10221.156000000001</v>
      </c>
      <c r="GP1808">
        <v>2337.4551000000001</v>
      </c>
      <c r="GQ1808">
        <v>533128.06000000006</v>
      </c>
      <c r="GR1808">
        <v>-132840.04999999999</v>
      </c>
      <c r="GS1808">
        <v>-116245.99</v>
      </c>
      <c r="GV1808">
        <v>-16543.471000000001</v>
      </c>
      <c r="GZ1808">
        <v>-50.589001000000003</v>
      </c>
      <c r="HA1808">
        <v>-12211.012000000001</v>
      </c>
      <c r="HB1808">
        <v>-1333.4639999999999</v>
      </c>
      <c r="HC1808">
        <v>-36.012000999999998</v>
      </c>
      <c r="HD1808">
        <v>-2212.8721</v>
      </c>
      <c r="HE1808">
        <v>-148633.41</v>
      </c>
      <c r="HG1808">
        <v>2780560.8</v>
      </c>
    </row>
    <row r="1809" spans="1:215" x14ac:dyDescent="0.25">
      <c r="A1809">
        <v>132</v>
      </c>
      <c r="B1809" t="s">
        <v>1357</v>
      </c>
      <c r="C1809">
        <v>2013</v>
      </c>
      <c r="F1809">
        <v>1953</v>
      </c>
      <c r="G1809">
        <v>0</v>
      </c>
      <c r="I1809">
        <v>0</v>
      </c>
      <c r="J1809" t="s">
        <v>908</v>
      </c>
      <c r="K1809" t="s">
        <v>909</v>
      </c>
      <c r="L1809" t="s">
        <v>909</v>
      </c>
      <c r="M1809">
        <v>1</v>
      </c>
      <c r="N1809" t="s">
        <v>615</v>
      </c>
      <c r="O1809">
        <v>0</v>
      </c>
      <c r="P1809" t="s">
        <v>1358</v>
      </c>
      <c r="Q1809" t="s">
        <v>626</v>
      </c>
      <c r="R1809">
        <v>2</v>
      </c>
      <c r="S1809">
        <v>1</v>
      </c>
      <c r="T1809" s="60">
        <v>41639</v>
      </c>
      <c r="U1809" s="60">
        <v>41639</v>
      </c>
      <c r="V1809" s="60">
        <v>41639</v>
      </c>
      <c r="W1809" t="s">
        <v>1359</v>
      </c>
      <c r="X1809" t="s">
        <v>1361</v>
      </c>
      <c r="Z1809">
        <v>3.2499999000000002E-2</v>
      </c>
      <c r="AA1809">
        <v>7.2499997999999996E-2</v>
      </c>
      <c r="AB1809">
        <v>3</v>
      </c>
      <c r="AC1809">
        <v>0</v>
      </c>
      <c r="AD1809">
        <v>5</v>
      </c>
      <c r="AI1809" t="s">
        <v>1363</v>
      </c>
      <c r="AO1809">
        <v>3280892</v>
      </c>
      <c r="AP1809">
        <v>2976215.3</v>
      </c>
      <c r="AQ1809">
        <v>-1326.4449</v>
      </c>
      <c r="AR1809">
        <v>0</v>
      </c>
      <c r="AS1809">
        <v>0</v>
      </c>
      <c r="AT1809">
        <v>0</v>
      </c>
      <c r="AU1809">
        <v>1</v>
      </c>
      <c r="AV1809">
        <v>2</v>
      </c>
      <c r="AW1809">
        <v>272966.19</v>
      </c>
      <c r="AX1809">
        <v>0</v>
      </c>
      <c r="AY1809">
        <v>0.80000000999999998</v>
      </c>
      <c r="AZ1809">
        <v>5</v>
      </c>
      <c r="BA1809">
        <v>1</v>
      </c>
      <c r="BB1809">
        <v>1</v>
      </c>
      <c r="BC1809">
        <v>1</v>
      </c>
      <c r="BE1809">
        <v>0</v>
      </c>
      <c r="BP1809" s="60">
        <v>41639</v>
      </c>
      <c r="BQ1809">
        <v>2976215.3</v>
      </c>
      <c r="BR1809">
        <v>3217464.8</v>
      </c>
      <c r="BS1809">
        <v>0.92501867000000004</v>
      </c>
      <c r="BT1809">
        <v>241249.7</v>
      </c>
      <c r="BV1809">
        <v>632837.81000000006</v>
      </c>
      <c r="BW1809">
        <v>96662.297000000006</v>
      </c>
      <c r="BX1809">
        <v>1.0475000000000001</v>
      </c>
      <c r="BY1809">
        <v>0</v>
      </c>
      <c r="BZ1809">
        <v>0</v>
      </c>
      <c r="CA1809">
        <v>0</v>
      </c>
      <c r="CC1809">
        <v>0.18130861000000001</v>
      </c>
      <c r="CG1809">
        <v>0.13656387</v>
      </c>
      <c r="CJ1809">
        <v>7.2894789000000001E-2</v>
      </c>
      <c r="CS1809">
        <v>1</v>
      </c>
      <c r="CT1809">
        <v>1</v>
      </c>
      <c r="CU1809">
        <v>1</v>
      </c>
      <c r="CV1809">
        <v>0</v>
      </c>
      <c r="CW1809">
        <v>0</v>
      </c>
      <c r="CX1809">
        <v>0</v>
      </c>
      <c r="CY1809">
        <v>0</v>
      </c>
      <c r="CZ1809">
        <v>0</v>
      </c>
      <c r="DA1809">
        <v>0</v>
      </c>
      <c r="DB1809">
        <v>0</v>
      </c>
      <c r="DC1809">
        <v>0</v>
      </c>
      <c r="DD1809">
        <v>0</v>
      </c>
      <c r="DE1809">
        <v>0</v>
      </c>
      <c r="DF1809">
        <v>2014</v>
      </c>
      <c r="DG1809">
        <v>0.24385900999999999</v>
      </c>
      <c r="DH1809">
        <v>9.4999999000000002E-2</v>
      </c>
      <c r="DI1809">
        <v>0.14885899</v>
      </c>
      <c r="DJ1809">
        <v>0.13069998999999999</v>
      </c>
      <c r="DK1809">
        <v>0.22569998999999999</v>
      </c>
      <c r="DN1809">
        <v>75371.172000000006</v>
      </c>
      <c r="DO1809">
        <v>72082.648000000001</v>
      </c>
      <c r="DQ1809">
        <v>551646.38</v>
      </c>
      <c r="DR1809">
        <v>0</v>
      </c>
      <c r="DS1809">
        <v>0</v>
      </c>
      <c r="DT1809">
        <v>0</v>
      </c>
      <c r="DU1809">
        <v>0</v>
      </c>
      <c r="DV1809">
        <v>16154</v>
      </c>
      <c r="DW1809">
        <v>632837.81000000006</v>
      </c>
      <c r="DZ1809">
        <v>39.175300999999997</v>
      </c>
      <c r="EA1809">
        <v>818</v>
      </c>
      <c r="EB1809">
        <v>8659</v>
      </c>
      <c r="EC1809">
        <v>6930</v>
      </c>
      <c r="ED1809">
        <v>131078.91</v>
      </c>
      <c r="EF1809">
        <v>18.914705000000001</v>
      </c>
      <c r="EG1809">
        <v>6930</v>
      </c>
      <c r="ES1809">
        <v>0</v>
      </c>
      <c r="EV1809">
        <v>32561</v>
      </c>
      <c r="EW1809">
        <v>1</v>
      </c>
      <c r="EX1809">
        <v>1</v>
      </c>
      <c r="FB1809">
        <v>1244072.6000000001</v>
      </c>
      <c r="FP1809">
        <v>51550.214999999997</v>
      </c>
      <c r="FQ1809">
        <v>101255.32</v>
      </c>
      <c r="FT1809">
        <v>7815.2880999999998</v>
      </c>
      <c r="FV1809">
        <v>160.983</v>
      </c>
      <c r="FW1809">
        <v>160781.81</v>
      </c>
      <c r="FX1809">
        <v>480528.91</v>
      </c>
      <c r="GB1809">
        <v>33410.980000000003</v>
      </c>
      <c r="GL1809">
        <v>-204.60300000000001</v>
      </c>
      <c r="GN1809">
        <v>-12083.501</v>
      </c>
      <c r="GP1809">
        <v>2487.8960000000002</v>
      </c>
      <c r="GQ1809">
        <v>664921.5</v>
      </c>
      <c r="GR1809">
        <v>-145757.01999999999</v>
      </c>
      <c r="GS1809">
        <v>-126649.77</v>
      </c>
      <c r="GV1809">
        <v>-19069.953000000001</v>
      </c>
      <c r="GZ1809">
        <v>-37.299999</v>
      </c>
      <c r="HA1809">
        <v>-14118.905000000001</v>
      </c>
      <c r="HB1809">
        <v>-1320.1610000000001</v>
      </c>
      <c r="HC1809">
        <v>-35.750999</v>
      </c>
      <c r="HD1809">
        <v>-3305.5779000000002</v>
      </c>
      <c r="HE1809">
        <v>-164537.41</v>
      </c>
      <c r="HG1809">
        <v>3280944.8</v>
      </c>
    </row>
    <row r="1810" spans="1:215" x14ac:dyDescent="0.25">
      <c r="A1810">
        <v>132</v>
      </c>
      <c r="B1810" t="s">
        <v>1357</v>
      </c>
      <c r="C1810">
        <v>2014</v>
      </c>
      <c r="F1810">
        <v>1953</v>
      </c>
      <c r="G1810">
        <v>0</v>
      </c>
      <c r="I1810">
        <v>0</v>
      </c>
      <c r="J1810" t="s">
        <v>908</v>
      </c>
      <c r="K1810" t="s">
        <v>909</v>
      </c>
      <c r="L1810" t="s">
        <v>909</v>
      </c>
      <c r="M1810">
        <v>1</v>
      </c>
      <c r="N1810" t="s">
        <v>615</v>
      </c>
      <c r="O1810">
        <v>0</v>
      </c>
      <c r="P1810" t="s">
        <v>1358</v>
      </c>
      <c r="Q1810" t="s">
        <v>626</v>
      </c>
      <c r="R1810">
        <v>2</v>
      </c>
      <c r="S1810">
        <v>1</v>
      </c>
      <c r="T1810" s="60">
        <v>42004</v>
      </c>
      <c r="U1810" s="60">
        <v>42004</v>
      </c>
      <c r="BY1810">
        <v>0</v>
      </c>
      <c r="BZ1810">
        <v>0</v>
      </c>
      <c r="CA1810">
        <v>0</v>
      </c>
      <c r="CS1810">
        <v>0</v>
      </c>
      <c r="CT1810">
        <v>0</v>
      </c>
      <c r="CU1810">
        <v>0</v>
      </c>
      <c r="CV1810">
        <v>0</v>
      </c>
      <c r="CW1810">
        <v>0</v>
      </c>
      <c r="CX1810">
        <v>0</v>
      </c>
      <c r="CY1810">
        <v>0</v>
      </c>
      <c r="CZ1810">
        <v>0</v>
      </c>
      <c r="DA1810">
        <v>0</v>
      </c>
      <c r="DB1810">
        <v>0</v>
      </c>
      <c r="DC1810">
        <v>0</v>
      </c>
      <c r="DD1810">
        <v>0</v>
      </c>
      <c r="DE1810">
        <v>0</v>
      </c>
      <c r="DR1810">
        <v>0</v>
      </c>
      <c r="DS1810">
        <v>0</v>
      </c>
      <c r="DT1810">
        <v>0</v>
      </c>
      <c r="DU1810">
        <v>0</v>
      </c>
      <c r="EW1810">
        <v>0</v>
      </c>
      <c r="EX1810">
        <v>0</v>
      </c>
    </row>
    <row r="1811" spans="1:215" x14ac:dyDescent="0.25">
      <c r="A1811">
        <v>133</v>
      </c>
      <c r="B1811" t="s">
        <v>1364</v>
      </c>
      <c r="C1811">
        <v>2001</v>
      </c>
      <c r="E1811" t="s">
        <v>1365</v>
      </c>
      <c r="F1811">
        <v>1959</v>
      </c>
      <c r="G1811">
        <v>0</v>
      </c>
      <c r="I1811">
        <v>0</v>
      </c>
      <c r="J1811" t="s">
        <v>791</v>
      </c>
      <c r="K1811" t="s">
        <v>792</v>
      </c>
      <c r="L1811" t="s">
        <v>792</v>
      </c>
      <c r="M1811">
        <v>3</v>
      </c>
      <c r="N1811" t="s">
        <v>651</v>
      </c>
      <c r="O1811">
        <v>1</v>
      </c>
      <c r="P1811" t="s">
        <v>616</v>
      </c>
      <c r="Q1811" t="s">
        <v>626</v>
      </c>
      <c r="R1811">
        <v>2</v>
      </c>
      <c r="S1811">
        <v>1</v>
      </c>
      <c r="T1811" s="60">
        <v>37072</v>
      </c>
      <c r="U1811" s="60">
        <v>37073</v>
      </c>
      <c r="V1811" s="60">
        <v>37073</v>
      </c>
      <c r="W1811" t="s">
        <v>201</v>
      </c>
      <c r="X1811" t="s">
        <v>1361</v>
      </c>
      <c r="Y1811" t="s">
        <v>627</v>
      </c>
      <c r="Z1811">
        <v>5.0000001000000002E-2</v>
      </c>
      <c r="AA1811">
        <v>8.5000001000000006E-2</v>
      </c>
      <c r="AB1811">
        <v>1</v>
      </c>
      <c r="AC1811">
        <v>0</v>
      </c>
      <c r="AD1811">
        <v>5</v>
      </c>
      <c r="AE1811">
        <v>1</v>
      </c>
      <c r="AF1811">
        <v>3</v>
      </c>
      <c r="AG1811">
        <v>30</v>
      </c>
      <c r="BP1811" s="60">
        <v>37073</v>
      </c>
      <c r="BQ1811">
        <v>4472041</v>
      </c>
      <c r="BR1811">
        <v>3712360</v>
      </c>
      <c r="BS1811">
        <v>1.2045999999999999</v>
      </c>
      <c r="BT1811">
        <v>-759681</v>
      </c>
      <c r="BV1811">
        <v>500839</v>
      </c>
      <c r="BW1811">
        <v>29811</v>
      </c>
      <c r="BX1811">
        <v>1.7765</v>
      </c>
      <c r="BY1811">
        <v>0</v>
      </c>
      <c r="BZ1811">
        <v>0</v>
      </c>
      <c r="CA1811">
        <v>0</v>
      </c>
      <c r="CC1811">
        <v>-7.1000002000000006E-2</v>
      </c>
      <c r="CE1811">
        <v>4.3999999999999997E-2</v>
      </c>
      <c r="CG1811">
        <v>0.108</v>
      </c>
      <c r="CR1811">
        <v>1</v>
      </c>
      <c r="CS1811">
        <v>0</v>
      </c>
      <c r="CT1811">
        <v>0</v>
      </c>
      <c r="CU1811">
        <v>0</v>
      </c>
      <c r="CV1811">
        <v>0.61800003000000003</v>
      </c>
      <c r="CW1811">
        <v>0.47899999999999998</v>
      </c>
      <c r="CX1811">
        <v>0.13900000000000001</v>
      </c>
      <c r="CY1811">
        <v>0.24200000999999999</v>
      </c>
      <c r="CZ1811">
        <v>0</v>
      </c>
      <c r="DA1811">
        <v>0</v>
      </c>
      <c r="DB1811">
        <v>0</v>
      </c>
      <c r="DC1811">
        <v>8.9999999999999993E-3</v>
      </c>
      <c r="DD1811">
        <v>0.13100000000000001</v>
      </c>
      <c r="DE1811">
        <v>0</v>
      </c>
      <c r="DR1811">
        <v>0</v>
      </c>
      <c r="DS1811">
        <v>0</v>
      </c>
      <c r="DT1811">
        <v>0</v>
      </c>
      <c r="DU1811">
        <v>0</v>
      </c>
      <c r="DV1811">
        <v>9858</v>
      </c>
      <c r="DZ1811">
        <v>50.805335999999997</v>
      </c>
      <c r="EA1811">
        <v>554</v>
      </c>
      <c r="EB1811">
        <v>610</v>
      </c>
      <c r="EC1811">
        <v>5998</v>
      </c>
      <c r="EF1811">
        <v>32.051684999999999</v>
      </c>
      <c r="EG1811">
        <v>5998</v>
      </c>
      <c r="ES1811">
        <v>0</v>
      </c>
      <c r="EV1811">
        <v>17020</v>
      </c>
      <c r="EW1811">
        <v>1</v>
      </c>
      <c r="EX1811">
        <v>1</v>
      </c>
      <c r="FN1811">
        <v>-726</v>
      </c>
      <c r="FP1811">
        <v>31341</v>
      </c>
      <c r="FQ1811">
        <v>52960</v>
      </c>
      <c r="FW1811">
        <v>84301</v>
      </c>
      <c r="FX1811">
        <v>-703088</v>
      </c>
      <c r="FZ1811">
        <v>55705</v>
      </c>
      <c r="GA1811">
        <v>59750</v>
      </c>
      <c r="GB1811">
        <v>115455</v>
      </c>
      <c r="GG1811">
        <v>254619</v>
      </c>
      <c r="GL1811">
        <v>-3480</v>
      </c>
      <c r="GM1811">
        <v>24802</v>
      </c>
      <c r="GN1811">
        <v>-22714</v>
      </c>
      <c r="GO1811">
        <v>-21988</v>
      </c>
      <c r="GP1811">
        <v>2744</v>
      </c>
      <c r="GQ1811">
        <v>-247361</v>
      </c>
      <c r="GR1811">
        <v>-192246</v>
      </c>
      <c r="GS1811">
        <v>-192246</v>
      </c>
      <c r="HA1811">
        <v>-3358</v>
      </c>
      <c r="HB1811">
        <v>-639</v>
      </c>
      <c r="HD1811">
        <v>-447</v>
      </c>
      <c r="HE1811">
        <v>-196690</v>
      </c>
      <c r="HG1811">
        <v>4185783</v>
      </c>
    </row>
    <row r="1812" spans="1:215" x14ac:dyDescent="0.25">
      <c r="A1812">
        <v>133</v>
      </c>
      <c r="B1812" t="s">
        <v>1364</v>
      </c>
      <c r="C1812">
        <v>2002</v>
      </c>
      <c r="E1812" t="s">
        <v>1365</v>
      </c>
      <c r="F1812">
        <v>1959</v>
      </c>
      <c r="G1812">
        <v>0</v>
      </c>
      <c r="I1812">
        <v>0</v>
      </c>
      <c r="J1812" t="s">
        <v>791</v>
      </c>
      <c r="K1812" t="s">
        <v>792</v>
      </c>
      <c r="L1812" t="s">
        <v>792</v>
      </c>
      <c r="M1812">
        <v>3</v>
      </c>
      <c r="N1812" t="s">
        <v>651</v>
      </c>
      <c r="O1812">
        <v>1</v>
      </c>
      <c r="P1812" t="s">
        <v>616</v>
      </c>
      <c r="Q1812" t="s">
        <v>626</v>
      </c>
      <c r="R1812">
        <v>2</v>
      </c>
      <c r="S1812">
        <v>1</v>
      </c>
      <c r="T1812" s="60">
        <v>37437</v>
      </c>
      <c r="U1812" s="60">
        <v>37438</v>
      </c>
      <c r="V1812" s="60">
        <v>37438</v>
      </c>
      <c r="W1812" t="s">
        <v>201</v>
      </c>
      <c r="X1812" t="s">
        <v>1361</v>
      </c>
      <c r="Y1812" t="s">
        <v>627</v>
      </c>
      <c r="Z1812">
        <v>5.0000001000000002E-2</v>
      </c>
      <c r="AA1812">
        <v>8.5000001000000006E-2</v>
      </c>
      <c r="AB1812">
        <v>1</v>
      </c>
      <c r="AC1812">
        <v>0</v>
      </c>
      <c r="AD1812">
        <v>5</v>
      </c>
      <c r="AE1812">
        <v>1</v>
      </c>
      <c r="AF1812">
        <v>3</v>
      </c>
      <c r="AG1812">
        <v>30</v>
      </c>
      <c r="BP1812" s="60">
        <v>37438</v>
      </c>
      <c r="BQ1812">
        <v>4672679</v>
      </c>
      <c r="BR1812">
        <v>3886311</v>
      </c>
      <c r="BS1812">
        <v>1.2023001</v>
      </c>
      <c r="BT1812">
        <v>-786368</v>
      </c>
      <c r="BV1812">
        <v>522153</v>
      </c>
      <c r="BW1812">
        <v>32042</v>
      </c>
      <c r="BX1812">
        <v>2.8295002</v>
      </c>
      <c r="BY1812">
        <v>0</v>
      </c>
      <c r="BZ1812">
        <v>0</v>
      </c>
      <c r="CA1812">
        <v>0</v>
      </c>
      <c r="CC1812">
        <v>-7.9999998000000003E-2</v>
      </c>
      <c r="CE1812">
        <v>-2.1999999999999999E-2</v>
      </c>
      <c r="CG1812">
        <v>4.8000000000000001E-2</v>
      </c>
      <c r="CR1812">
        <v>1</v>
      </c>
      <c r="CS1812">
        <v>0</v>
      </c>
      <c r="CT1812">
        <v>0</v>
      </c>
      <c r="CU1812">
        <v>0</v>
      </c>
      <c r="CV1812">
        <v>0.62300003000000004</v>
      </c>
      <c r="CW1812">
        <v>0.46200001000000002</v>
      </c>
      <c r="CX1812">
        <v>0.161</v>
      </c>
      <c r="CY1812">
        <v>0.24200000999999999</v>
      </c>
      <c r="CZ1812">
        <v>0</v>
      </c>
      <c r="DA1812">
        <v>0</v>
      </c>
      <c r="DB1812">
        <v>0</v>
      </c>
      <c r="DC1812">
        <v>2E-3</v>
      </c>
      <c r="DD1812">
        <v>0.13300000000000001</v>
      </c>
      <c r="DE1812">
        <v>0</v>
      </c>
      <c r="DR1812">
        <v>0</v>
      </c>
      <c r="DS1812">
        <v>0</v>
      </c>
      <c r="DT1812">
        <v>0</v>
      </c>
      <c r="DU1812">
        <v>0</v>
      </c>
      <c r="DV1812">
        <v>9940</v>
      </c>
      <c r="DZ1812">
        <v>52.530482999999997</v>
      </c>
      <c r="EA1812">
        <v>637</v>
      </c>
      <c r="EB1812">
        <v>663</v>
      </c>
      <c r="EC1812">
        <v>5971</v>
      </c>
      <c r="EF1812">
        <v>35.572769000000001</v>
      </c>
      <c r="EG1812">
        <v>5971</v>
      </c>
      <c r="ES1812">
        <v>0</v>
      </c>
      <c r="EV1812">
        <v>17211</v>
      </c>
      <c r="EW1812">
        <v>1</v>
      </c>
      <c r="EX1812">
        <v>1</v>
      </c>
      <c r="FN1812">
        <v>-821</v>
      </c>
      <c r="FP1812">
        <v>33801</v>
      </c>
      <c r="FQ1812">
        <v>90664</v>
      </c>
      <c r="FW1812">
        <v>124465</v>
      </c>
      <c r="FX1812">
        <v>-618538</v>
      </c>
      <c r="FZ1812">
        <v>47346</v>
      </c>
      <c r="GA1812">
        <v>49496</v>
      </c>
      <c r="GB1812">
        <v>96842</v>
      </c>
      <c r="GG1812">
        <v>194272</v>
      </c>
      <c r="GL1812">
        <v>-3148</v>
      </c>
      <c r="GM1812">
        <v>9890</v>
      </c>
      <c r="GN1812">
        <v>-7478</v>
      </c>
      <c r="GO1812">
        <v>-6657</v>
      </c>
      <c r="GP1812">
        <v>1937</v>
      </c>
      <c r="GQ1812">
        <v>-201758</v>
      </c>
      <c r="GR1812">
        <v>-212405</v>
      </c>
      <c r="GS1812">
        <v>-212405</v>
      </c>
      <c r="HA1812">
        <v>-711</v>
      </c>
      <c r="HB1812">
        <v>-647</v>
      </c>
      <c r="HD1812">
        <v>-255</v>
      </c>
      <c r="HE1812">
        <v>-214018</v>
      </c>
      <c r="HG1812">
        <v>3770007</v>
      </c>
    </row>
    <row r="1813" spans="1:215" x14ac:dyDescent="0.25">
      <c r="A1813">
        <v>133</v>
      </c>
      <c r="B1813" t="s">
        <v>1364</v>
      </c>
      <c r="C1813">
        <v>2003</v>
      </c>
      <c r="E1813" t="s">
        <v>1365</v>
      </c>
      <c r="F1813">
        <v>1959</v>
      </c>
      <c r="G1813">
        <v>0</v>
      </c>
      <c r="I1813">
        <v>0</v>
      </c>
      <c r="J1813" t="s">
        <v>791</v>
      </c>
      <c r="K1813" t="s">
        <v>792</v>
      </c>
      <c r="L1813" t="s">
        <v>792</v>
      </c>
      <c r="M1813">
        <v>3</v>
      </c>
      <c r="N1813" t="s">
        <v>651</v>
      </c>
      <c r="O1813">
        <v>1</v>
      </c>
      <c r="P1813" t="s">
        <v>616</v>
      </c>
      <c r="Q1813" t="s">
        <v>626</v>
      </c>
      <c r="R1813">
        <v>2</v>
      </c>
      <c r="S1813">
        <v>1</v>
      </c>
      <c r="T1813" s="60">
        <v>37802</v>
      </c>
      <c r="U1813" s="60">
        <v>37803</v>
      </c>
      <c r="V1813" s="60">
        <v>37803</v>
      </c>
      <c r="W1813" t="s">
        <v>201</v>
      </c>
      <c r="X1813" t="s">
        <v>1361</v>
      </c>
      <c r="Y1813" t="s">
        <v>627</v>
      </c>
      <c r="Z1813">
        <v>5.0000001000000002E-2</v>
      </c>
      <c r="AA1813">
        <v>8.5000001000000006E-2</v>
      </c>
      <c r="AB1813">
        <v>1</v>
      </c>
      <c r="AC1813">
        <v>0</v>
      </c>
      <c r="AD1813">
        <v>5</v>
      </c>
      <c r="AE1813">
        <v>1</v>
      </c>
      <c r="AF1813">
        <v>3</v>
      </c>
      <c r="AG1813">
        <v>30</v>
      </c>
      <c r="BP1813" s="60">
        <v>37803</v>
      </c>
      <c r="BQ1813">
        <v>4683115</v>
      </c>
      <c r="BR1813">
        <v>4390953</v>
      </c>
      <c r="BS1813">
        <v>1.0665001000000001</v>
      </c>
      <c r="BT1813">
        <v>-292162</v>
      </c>
      <c r="BV1813">
        <v>560503</v>
      </c>
      <c r="BW1813">
        <v>35424</v>
      </c>
      <c r="BX1813">
        <v>1.4374001000000001</v>
      </c>
      <c r="BY1813">
        <v>0</v>
      </c>
      <c r="BZ1813">
        <v>0</v>
      </c>
      <c r="CA1813">
        <v>0</v>
      </c>
      <c r="CC1813">
        <v>2.4E-2</v>
      </c>
      <c r="CE1813">
        <v>-4.3999999999999997E-2</v>
      </c>
      <c r="CG1813">
        <v>1.4E-2</v>
      </c>
      <c r="CJ1813">
        <v>8.1999995000000006E-2</v>
      </c>
      <c r="CR1813">
        <v>1</v>
      </c>
      <c r="CS1813">
        <v>0</v>
      </c>
      <c r="CT1813">
        <v>0</v>
      </c>
      <c r="CU1813">
        <v>0</v>
      </c>
      <c r="CV1813">
        <v>0.62099998999999995</v>
      </c>
      <c r="CW1813">
        <v>0.47699999999999998</v>
      </c>
      <c r="CX1813">
        <v>0.14399998999999999</v>
      </c>
      <c r="CY1813">
        <v>0.23499999999999999</v>
      </c>
      <c r="CZ1813">
        <v>0</v>
      </c>
      <c r="DA1813">
        <v>0</v>
      </c>
      <c r="DB1813">
        <v>0</v>
      </c>
      <c r="DC1813">
        <v>5.0000000000000001E-3</v>
      </c>
      <c r="DD1813">
        <v>0.13900000000000001</v>
      </c>
      <c r="DE1813">
        <v>0</v>
      </c>
      <c r="DR1813">
        <v>0</v>
      </c>
      <c r="DS1813">
        <v>0</v>
      </c>
      <c r="DT1813">
        <v>0</v>
      </c>
      <c r="DU1813">
        <v>0</v>
      </c>
      <c r="DV1813">
        <v>9948</v>
      </c>
      <c r="DZ1813">
        <v>56.343285000000002</v>
      </c>
      <c r="EA1813">
        <v>758</v>
      </c>
      <c r="EB1813">
        <v>740</v>
      </c>
      <c r="EC1813">
        <v>6208</v>
      </c>
      <c r="EF1813">
        <v>36.313465000000001</v>
      </c>
      <c r="EG1813">
        <v>6208</v>
      </c>
      <c r="ES1813">
        <v>0</v>
      </c>
      <c r="EV1813">
        <v>17654</v>
      </c>
      <c r="EW1813">
        <v>1</v>
      </c>
      <c r="EX1813">
        <v>1</v>
      </c>
      <c r="FN1813">
        <v>-494</v>
      </c>
      <c r="FP1813">
        <v>34751</v>
      </c>
      <c r="FQ1813">
        <v>50917</v>
      </c>
      <c r="FW1813">
        <v>85668</v>
      </c>
      <c r="FX1813">
        <v>-104927</v>
      </c>
      <c r="FZ1813">
        <v>27353</v>
      </c>
      <c r="GA1813">
        <v>23697</v>
      </c>
      <c r="GB1813">
        <v>51050</v>
      </c>
      <c r="GG1813">
        <v>133538</v>
      </c>
      <c r="GL1813">
        <v>-4993</v>
      </c>
      <c r="GM1813">
        <v>5598</v>
      </c>
      <c r="GN1813">
        <v>-4149</v>
      </c>
      <c r="GO1813">
        <v>-3655</v>
      </c>
      <c r="GP1813">
        <v>3281</v>
      </c>
      <c r="GQ1813">
        <v>165066</v>
      </c>
      <c r="GR1813">
        <v>-225434</v>
      </c>
      <c r="GS1813">
        <v>-225434</v>
      </c>
      <c r="HA1813">
        <v>-643</v>
      </c>
      <c r="HB1813">
        <v>-675</v>
      </c>
      <c r="HD1813">
        <v>-301</v>
      </c>
      <c r="HE1813">
        <v>-227053</v>
      </c>
      <c r="HG1813">
        <v>3708020</v>
      </c>
    </row>
    <row r="1814" spans="1:215" x14ac:dyDescent="0.25">
      <c r="A1814">
        <v>133</v>
      </c>
      <c r="B1814" t="s">
        <v>1364</v>
      </c>
      <c r="C1814">
        <v>2004</v>
      </c>
      <c r="E1814" t="s">
        <v>1365</v>
      </c>
      <c r="F1814">
        <v>1959</v>
      </c>
      <c r="G1814">
        <v>0</v>
      </c>
      <c r="I1814">
        <v>0</v>
      </c>
      <c r="J1814" t="s">
        <v>791</v>
      </c>
      <c r="K1814" t="s">
        <v>792</v>
      </c>
      <c r="L1814" t="s">
        <v>792</v>
      </c>
      <c r="M1814">
        <v>3</v>
      </c>
      <c r="N1814" t="s">
        <v>651</v>
      </c>
      <c r="O1814">
        <v>1</v>
      </c>
      <c r="P1814" t="s">
        <v>616</v>
      </c>
      <c r="Q1814" t="s">
        <v>626</v>
      </c>
      <c r="R1814">
        <v>2</v>
      </c>
      <c r="S1814">
        <v>1</v>
      </c>
      <c r="T1814" s="60">
        <v>38168</v>
      </c>
      <c r="U1814" s="60">
        <v>38169</v>
      </c>
      <c r="V1814" s="60">
        <v>38169</v>
      </c>
      <c r="W1814" t="s">
        <v>201</v>
      </c>
      <c r="X1814" t="s">
        <v>1361</v>
      </c>
      <c r="Y1814" t="s">
        <v>627</v>
      </c>
      <c r="Z1814">
        <v>5.0000001000000002E-2</v>
      </c>
      <c r="AA1814">
        <v>8.5000001000000006E-2</v>
      </c>
      <c r="AB1814">
        <v>1</v>
      </c>
      <c r="AC1814">
        <v>0</v>
      </c>
      <c r="AD1814">
        <v>5</v>
      </c>
      <c r="AE1814">
        <v>1</v>
      </c>
      <c r="AF1814">
        <v>3</v>
      </c>
      <c r="AG1814">
        <v>30</v>
      </c>
      <c r="BP1814" s="60">
        <v>38169</v>
      </c>
      <c r="BQ1814">
        <v>4746834</v>
      </c>
      <c r="BR1814">
        <v>4692190</v>
      </c>
      <c r="BS1814">
        <v>1.0116000000000001</v>
      </c>
      <c r="BT1814">
        <v>-54644</v>
      </c>
      <c r="BV1814">
        <v>551266</v>
      </c>
      <c r="BW1814">
        <v>71019</v>
      </c>
      <c r="BX1814">
        <v>0.74300003000000003</v>
      </c>
      <c r="BY1814">
        <v>0</v>
      </c>
      <c r="BZ1814">
        <v>0</v>
      </c>
      <c r="CA1814">
        <v>0</v>
      </c>
      <c r="CC1814">
        <v>0.16500001</v>
      </c>
      <c r="CE1814">
        <v>3.0999999E-2</v>
      </c>
      <c r="CG1814">
        <v>2.1999999999999999E-2</v>
      </c>
      <c r="CJ1814">
        <v>9.6000001000000001E-2</v>
      </c>
      <c r="CR1814">
        <v>1</v>
      </c>
      <c r="CS1814">
        <v>0</v>
      </c>
      <c r="CT1814">
        <v>0</v>
      </c>
      <c r="CU1814">
        <v>0</v>
      </c>
      <c r="CV1814">
        <v>0.63300002</v>
      </c>
      <c r="CW1814">
        <v>0.47999998999999999</v>
      </c>
      <c r="CX1814">
        <v>0.153</v>
      </c>
      <c r="CY1814">
        <v>0.20999999</v>
      </c>
      <c r="CZ1814">
        <v>0</v>
      </c>
      <c r="DA1814">
        <v>0</v>
      </c>
      <c r="DB1814">
        <v>0</v>
      </c>
      <c r="DC1814">
        <v>2.9999998999999999E-2</v>
      </c>
      <c r="DD1814">
        <v>0.127</v>
      </c>
      <c r="DE1814">
        <v>0</v>
      </c>
      <c r="DR1814">
        <v>0</v>
      </c>
      <c r="DS1814">
        <v>0</v>
      </c>
      <c r="DT1814">
        <v>0</v>
      </c>
      <c r="DU1814">
        <v>0</v>
      </c>
      <c r="DV1814">
        <v>10055</v>
      </c>
      <c r="DZ1814">
        <v>54.825062000000003</v>
      </c>
      <c r="EA1814">
        <v>878</v>
      </c>
      <c r="EB1814">
        <v>750</v>
      </c>
      <c r="EC1814">
        <v>6431</v>
      </c>
      <c r="EF1814">
        <v>36.921474000000003</v>
      </c>
      <c r="EG1814">
        <v>6431</v>
      </c>
      <c r="ES1814">
        <v>0</v>
      </c>
      <c r="EV1814">
        <v>18114</v>
      </c>
      <c r="EW1814">
        <v>1</v>
      </c>
      <c r="EX1814">
        <v>1</v>
      </c>
      <c r="FN1814">
        <v>-407</v>
      </c>
      <c r="FP1814">
        <v>36313</v>
      </c>
      <c r="FQ1814">
        <v>52769</v>
      </c>
      <c r="FW1814">
        <v>89082</v>
      </c>
      <c r="FX1814">
        <v>355681</v>
      </c>
      <c r="FZ1814">
        <v>26512</v>
      </c>
      <c r="GA1814">
        <v>31591</v>
      </c>
      <c r="GB1814">
        <v>58103</v>
      </c>
      <c r="GG1814">
        <v>168239</v>
      </c>
      <c r="GL1814">
        <v>-5359</v>
      </c>
      <c r="GM1814">
        <v>4842</v>
      </c>
      <c r="GN1814">
        <v>-3498</v>
      </c>
      <c r="GO1814">
        <v>-3091</v>
      </c>
      <c r="GP1814">
        <v>2733</v>
      </c>
      <c r="GQ1814">
        <v>669823</v>
      </c>
      <c r="GR1814">
        <v>-237442</v>
      </c>
      <c r="GS1814">
        <v>-237442</v>
      </c>
      <c r="HA1814">
        <v>-644</v>
      </c>
      <c r="HB1814">
        <v>-712</v>
      </c>
      <c r="HD1814">
        <v>-541</v>
      </c>
      <c r="HE1814">
        <v>-239339</v>
      </c>
      <c r="HG1814">
        <v>4138504</v>
      </c>
    </row>
    <row r="1815" spans="1:215" x14ac:dyDescent="0.25">
      <c r="A1815">
        <v>133</v>
      </c>
      <c r="B1815" t="s">
        <v>1364</v>
      </c>
      <c r="C1815">
        <v>2005</v>
      </c>
      <c r="E1815" t="s">
        <v>1365</v>
      </c>
      <c r="F1815">
        <v>1959</v>
      </c>
      <c r="G1815">
        <v>0</v>
      </c>
      <c r="I1815">
        <v>0</v>
      </c>
      <c r="J1815" t="s">
        <v>791</v>
      </c>
      <c r="K1815" t="s">
        <v>792</v>
      </c>
      <c r="L1815" t="s">
        <v>792</v>
      </c>
      <c r="M1815">
        <v>3</v>
      </c>
      <c r="N1815" t="s">
        <v>651</v>
      </c>
      <c r="O1815">
        <v>1</v>
      </c>
      <c r="P1815" t="s">
        <v>616</v>
      </c>
      <c r="Q1815" t="s">
        <v>626</v>
      </c>
      <c r="R1815">
        <v>2</v>
      </c>
      <c r="S1815">
        <v>1</v>
      </c>
      <c r="T1815" s="60">
        <v>38533</v>
      </c>
      <c r="U1815" s="60">
        <v>38534</v>
      </c>
      <c r="V1815" s="60">
        <v>38534</v>
      </c>
      <c r="W1815" t="s">
        <v>201</v>
      </c>
      <c r="X1815" t="s">
        <v>1361</v>
      </c>
      <c r="Y1815" t="s">
        <v>627</v>
      </c>
      <c r="Z1815">
        <v>5.0000001000000002E-2</v>
      </c>
      <c r="AA1815">
        <v>8.5000001000000006E-2</v>
      </c>
      <c r="AB1815">
        <v>1</v>
      </c>
      <c r="AC1815">
        <v>0</v>
      </c>
      <c r="AD1815">
        <v>5</v>
      </c>
      <c r="AE1815">
        <v>1</v>
      </c>
      <c r="AF1815">
        <v>3</v>
      </c>
      <c r="AG1815">
        <v>15</v>
      </c>
      <c r="BP1815" s="60">
        <v>38534</v>
      </c>
      <c r="BQ1815">
        <v>4814961</v>
      </c>
      <c r="BR1815">
        <v>4956340</v>
      </c>
      <c r="BS1815">
        <v>0.97150004000000001</v>
      </c>
      <c r="BT1815">
        <v>141379</v>
      </c>
      <c r="BV1815">
        <v>580723</v>
      </c>
      <c r="BW1815">
        <v>89828</v>
      </c>
      <c r="BX1815">
        <v>0.62119997000000005</v>
      </c>
      <c r="BY1815">
        <v>0</v>
      </c>
      <c r="BZ1815">
        <v>0</v>
      </c>
      <c r="CA1815">
        <v>0</v>
      </c>
      <c r="CC1815">
        <v>0.107</v>
      </c>
      <c r="CE1815">
        <v>9.6999995000000006E-2</v>
      </c>
      <c r="CG1815">
        <v>2.4E-2</v>
      </c>
      <c r="CJ1815">
        <v>9.1000005999999994E-2</v>
      </c>
      <c r="CR1815">
        <v>1</v>
      </c>
      <c r="CS1815">
        <v>0</v>
      </c>
      <c r="CT1815">
        <v>0</v>
      </c>
      <c r="CU1815">
        <v>0</v>
      </c>
      <c r="CV1815">
        <v>0.65599996000000005</v>
      </c>
      <c r="CW1815">
        <v>0.50700003000000005</v>
      </c>
      <c r="CX1815">
        <v>0.14899999</v>
      </c>
      <c r="CY1815">
        <v>0.23400000000000001</v>
      </c>
      <c r="CZ1815">
        <v>0</v>
      </c>
      <c r="DA1815">
        <v>0</v>
      </c>
      <c r="DB1815">
        <v>0</v>
      </c>
      <c r="DC1815">
        <v>1.2E-2</v>
      </c>
      <c r="DD1815">
        <v>9.8000005000000001E-2</v>
      </c>
      <c r="DE1815">
        <v>0</v>
      </c>
      <c r="DR1815">
        <v>0</v>
      </c>
      <c r="DS1815">
        <v>0</v>
      </c>
      <c r="DT1815">
        <v>0</v>
      </c>
      <c r="DU1815">
        <v>0</v>
      </c>
      <c r="DV1815">
        <v>10235</v>
      </c>
      <c r="DW1815">
        <v>625806.93999999994</v>
      </c>
      <c r="DX1815">
        <v>39.200001</v>
      </c>
      <c r="DY1815">
        <v>11.3</v>
      </c>
      <c r="DZ1815">
        <v>61.144001000000003</v>
      </c>
      <c r="EA1815">
        <v>927</v>
      </c>
      <c r="EB1815">
        <v>729</v>
      </c>
      <c r="EC1815">
        <v>6615</v>
      </c>
      <c r="EF1815">
        <v>38.008918999999999</v>
      </c>
      <c r="EG1815">
        <v>4668</v>
      </c>
      <c r="EI1815">
        <v>65.800003000000004</v>
      </c>
      <c r="EJ1815">
        <v>3.4940000000000002</v>
      </c>
      <c r="EN1815">
        <v>686</v>
      </c>
      <c r="EP1815">
        <v>1261</v>
      </c>
      <c r="ES1815">
        <v>0</v>
      </c>
      <c r="EV1815">
        <v>18506</v>
      </c>
      <c r="EW1815">
        <v>0</v>
      </c>
      <c r="EX1815">
        <v>1</v>
      </c>
      <c r="FN1815">
        <v>-442</v>
      </c>
      <c r="FP1815">
        <v>37873</v>
      </c>
      <c r="FQ1815">
        <v>55802</v>
      </c>
      <c r="FW1815">
        <v>93675</v>
      </c>
      <c r="FX1815">
        <v>184445</v>
      </c>
      <c r="FZ1815">
        <v>29841</v>
      </c>
      <c r="GA1815">
        <v>40284</v>
      </c>
      <c r="GB1815">
        <v>70125</v>
      </c>
      <c r="GG1815">
        <v>185204</v>
      </c>
      <c r="GL1815">
        <v>-5937</v>
      </c>
      <c r="GM1815">
        <v>12407</v>
      </c>
      <c r="GN1815">
        <v>-10917</v>
      </c>
      <c r="GO1815">
        <v>-10475</v>
      </c>
      <c r="GP1815">
        <v>2113</v>
      </c>
      <c r="GQ1815">
        <v>531115</v>
      </c>
      <c r="GR1815">
        <v>-251429</v>
      </c>
      <c r="GS1815">
        <v>-251429</v>
      </c>
      <c r="HA1815">
        <v>-734</v>
      </c>
      <c r="HB1815">
        <v>-703</v>
      </c>
      <c r="HD1815">
        <v>-477</v>
      </c>
      <c r="HE1815">
        <v>-253343</v>
      </c>
      <c r="HG1815">
        <v>4416276</v>
      </c>
    </row>
    <row r="1816" spans="1:215" x14ac:dyDescent="0.25">
      <c r="A1816">
        <v>133</v>
      </c>
      <c r="B1816" t="s">
        <v>1364</v>
      </c>
      <c r="C1816">
        <v>2006</v>
      </c>
      <c r="E1816" t="s">
        <v>1365</v>
      </c>
      <c r="F1816">
        <v>1959</v>
      </c>
      <c r="G1816">
        <v>0</v>
      </c>
      <c r="I1816">
        <v>0</v>
      </c>
      <c r="J1816" t="s">
        <v>791</v>
      </c>
      <c r="K1816" t="s">
        <v>792</v>
      </c>
      <c r="L1816" t="s">
        <v>792</v>
      </c>
      <c r="M1816">
        <v>3</v>
      </c>
      <c r="N1816" t="s">
        <v>651</v>
      </c>
      <c r="O1816">
        <v>1</v>
      </c>
      <c r="P1816" t="s">
        <v>616</v>
      </c>
      <c r="Q1816" t="s">
        <v>626</v>
      </c>
      <c r="R1816">
        <v>2</v>
      </c>
      <c r="S1816">
        <v>1</v>
      </c>
      <c r="T1816" s="60">
        <v>38898</v>
      </c>
      <c r="U1816" s="60">
        <v>38899</v>
      </c>
      <c r="V1816" s="60">
        <v>38899</v>
      </c>
      <c r="W1816" t="s">
        <v>201</v>
      </c>
      <c r="X1816" t="s">
        <v>1361</v>
      </c>
      <c r="Y1816" t="s">
        <v>627</v>
      </c>
      <c r="Z1816">
        <v>5.0000001000000002E-2</v>
      </c>
      <c r="AA1816">
        <v>8.5000001000000006E-2</v>
      </c>
      <c r="AB1816">
        <v>1</v>
      </c>
      <c r="AC1816">
        <v>0</v>
      </c>
      <c r="AD1816">
        <v>5</v>
      </c>
      <c r="AE1816">
        <v>1</v>
      </c>
      <c r="AF1816">
        <v>3</v>
      </c>
      <c r="AG1816">
        <v>14</v>
      </c>
      <c r="BP1816" s="60">
        <v>38899</v>
      </c>
      <c r="BQ1816">
        <v>5017951</v>
      </c>
      <c r="BR1816">
        <v>5260564</v>
      </c>
      <c r="BS1816">
        <v>0.95389997999999998</v>
      </c>
      <c r="BT1816">
        <v>242613</v>
      </c>
      <c r="BV1816">
        <v>618435</v>
      </c>
      <c r="BW1816">
        <v>107681</v>
      </c>
      <c r="BX1816">
        <v>0.59069996999999996</v>
      </c>
      <c r="BY1816">
        <v>0</v>
      </c>
      <c r="BZ1816">
        <v>0</v>
      </c>
      <c r="CA1816">
        <v>0</v>
      </c>
      <c r="CC1816">
        <v>0.123</v>
      </c>
      <c r="CE1816">
        <v>0.13200000000000001</v>
      </c>
      <c r="CG1816">
        <v>6.4000003E-2</v>
      </c>
      <c r="CJ1816">
        <v>8.6000003000000005E-2</v>
      </c>
      <c r="CR1816">
        <v>1</v>
      </c>
      <c r="CS1816">
        <v>0</v>
      </c>
      <c r="CT1816">
        <v>0</v>
      </c>
      <c r="CU1816">
        <v>0</v>
      </c>
      <c r="CV1816">
        <v>0.64800000000000002</v>
      </c>
      <c r="CW1816">
        <v>0.49000000999999999</v>
      </c>
      <c r="CX1816">
        <v>0.15800001</v>
      </c>
      <c r="CY1816">
        <v>0.23100001000000001</v>
      </c>
      <c r="CZ1816">
        <v>0</v>
      </c>
      <c r="DA1816">
        <v>0</v>
      </c>
      <c r="DB1816">
        <v>0</v>
      </c>
      <c r="DC1816">
        <v>8.9999999999999993E-3</v>
      </c>
      <c r="DD1816">
        <v>0.112</v>
      </c>
      <c r="DE1816">
        <v>0</v>
      </c>
      <c r="DF1816">
        <v>2007</v>
      </c>
      <c r="DG1816">
        <v>0.22319998999999999</v>
      </c>
      <c r="DH1816">
        <v>7.4000000999999996E-2</v>
      </c>
      <c r="DI1816">
        <v>0.14920000999999999</v>
      </c>
      <c r="DJ1816">
        <v>0.111</v>
      </c>
      <c r="DK1816">
        <v>0.185</v>
      </c>
      <c r="DL1816">
        <v>149097.70000000001</v>
      </c>
      <c r="DM1816">
        <v>49438.516000000003</v>
      </c>
      <c r="DO1816">
        <v>74157.773000000001</v>
      </c>
      <c r="DP1816">
        <v>123596.29</v>
      </c>
      <c r="DQ1816">
        <v>668088.06000000006</v>
      </c>
      <c r="DR1816">
        <v>0</v>
      </c>
      <c r="DS1816">
        <v>0</v>
      </c>
      <c r="DT1816">
        <v>0</v>
      </c>
      <c r="DU1816">
        <v>0</v>
      </c>
      <c r="DV1816">
        <v>10591</v>
      </c>
      <c r="DW1816">
        <v>668088.06000000006</v>
      </c>
      <c r="DX1816">
        <v>39.299999</v>
      </c>
      <c r="DY1816">
        <v>11.3</v>
      </c>
      <c r="DZ1816">
        <v>63.081001000000001</v>
      </c>
      <c r="EA1816">
        <v>999</v>
      </c>
      <c r="EB1816">
        <v>757</v>
      </c>
      <c r="EC1816">
        <v>6801</v>
      </c>
      <c r="EF1816">
        <v>38.906188999999998</v>
      </c>
      <c r="EG1816">
        <v>4756</v>
      </c>
      <c r="EI1816">
        <v>66</v>
      </c>
      <c r="EJ1816">
        <v>3.5669998999999999</v>
      </c>
      <c r="EN1816">
        <v>765</v>
      </c>
      <c r="EP1816">
        <v>1280</v>
      </c>
      <c r="ES1816">
        <v>0</v>
      </c>
      <c r="EV1816">
        <v>19148</v>
      </c>
      <c r="EW1816">
        <v>0</v>
      </c>
      <c r="EX1816">
        <v>1</v>
      </c>
      <c r="FB1816">
        <v>2873809</v>
      </c>
      <c r="FN1816">
        <v>-508</v>
      </c>
      <c r="FP1816">
        <v>42970</v>
      </c>
      <c r="FQ1816">
        <v>63603</v>
      </c>
      <c r="FW1816">
        <v>106573</v>
      </c>
      <c r="FX1816">
        <v>275717</v>
      </c>
      <c r="FZ1816">
        <v>35946</v>
      </c>
      <c r="GA1816">
        <v>44344</v>
      </c>
      <c r="GB1816">
        <v>80290</v>
      </c>
      <c r="GG1816">
        <v>193121</v>
      </c>
      <c r="GL1816">
        <v>-6854</v>
      </c>
      <c r="GM1816">
        <v>24987</v>
      </c>
      <c r="GN1816">
        <v>-23302</v>
      </c>
      <c r="GO1816">
        <v>-22794</v>
      </c>
      <c r="GP1816">
        <v>1917</v>
      </c>
      <c r="GQ1816">
        <v>652449</v>
      </c>
      <c r="GR1816">
        <v>-264601</v>
      </c>
      <c r="GS1816">
        <v>-264601</v>
      </c>
      <c r="HA1816">
        <v>-867</v>
      </c>
      <c r="HB1816">
        <v>-707</v>
      </c>
      <c r="HD1816">
        <v>-295</v>
      </c>
      <c r="HE1816">
        <v>-266470</v>
      </c>
      <c r="HG1816">
        <v>4802255</v>
      </c>
    </row>
    <row r="1817" spans="1:215" x14ac:dyDescent="0.25">
      <c r="A1817">
        <v>133</v>
      </c>
      <c r="B1817" t="s">
        <v>1364</v>
      </c>
      <c r="C1817">
        <v>2007</v>
      </c>
      <c r="E1817" t="s">
        <v>1365</v>
      </c>
      <c r="F1817">
        <v>1959</v>
      </c>
      <c r="G1817">
        <v>0</v>
      </c>
      <c r="I1817">
        <v>0</v>
      </c>
      <c r="J1817" t="s">
        <v>791</v>
      </c>
      <c r="K1817" t="s">
        <v>792</v>
      </c>
      <c r="L1817" t="s">
        <v>792</v>
      </c>
      <c r="M1817">
        <v>3</v>
      </c>
      <c r="N1817" t="s">
        <v>651</v>
      </c>
      <c r="O1817">
        <v>1</v>
      </c>
      <c r="P1817" t="s">
        <v>616</v>
      </c>
      <c r="Q1817" t="s">
        <v>626</v>
      </c>
      <c r="R1817">
        <v>2</v>
      </c>
      <c r="S1817">
        <v>1</v>
      </c>
      <c r="T1817" s="60">
        <v>39263</v>
      </c>
      <c r="U1817" s="60">
        <v>39264</v>
      </c>
      <c r="V1817" s="60">
        <v>39264</v>
      </c>
      <c r="W1817" t="s">
        <v>201</v>
      </c>
      <c r="X1817" t="s">
        <v>1361</v>
      </c>
      <c r="Y1817" t="s">
        <v>627</v>
      </c>
      <c r="Z1817">
        <v>5.0000001000000002E-2</v>
      </c>
      <c r="AA1817">
        <v>8.5000001000000006E-2</v>
      </c>
      <c r="AB1817">
        <v>1</v>
      </c>
      <c r="AC1817">
        <v>0</v>
      </c>
      <c r="AD1817">
        <v>5</v>
      </c>
      <c r="AE1817">
        <v>1</v>
      </c>
      <c r="AF1817">
        <v>3</v>
      </c>
      <c r="AG1817">
        <v>13</v>
      </c>
      <c r="BP1817" s="60">
        <v>39264</v>
      </c>
      <c r="BQ1817">
        <v>5198922</v>
      </c>
      <c r="BR1817">
        <v>5669347</v>
      </c>
      <c r="BS1817">
        <v>0.91700000000000004</v>
      </c>
      <c r="BT1817">
        <v>470425</v>
      </c>
      <c r="BV1817">
        <v>648342</v>
      </c>
      <c r="BW1817">
        <v>116325</v>
      </c>
      <c r="BX1817">
        <v>0.64219999000000005</v>
      </c>
      <c r="BY1817">
        <v>0</v>
      </c>
      <c r="BZ1817">
        <v>0</v>
      </c>
      <c r="CA1817">
        <v>0</v>
      </c>
      <c r="CC1817">
        <v>0.183</v>
      </c>
      <c r="CE1817">
        <v>0.13800000000000001</v>
      </c>
      <c r="CG1817">
        <v>0.11899999999999999</v>
      </c>
      <c r="CJ1817">
        <v>8.3000004000000002E-2</v>
      </c>
      <c r="CR1817">
        <v>1</v>
      </c>
      <c r="CS1817">
        <v>0</v>
      </c>
      <c r="CT1817">
        <v>0</v>
      </c>
      <c r="CU1817">
        <v>0</v>
      </c>
      <c r="CV1817">
        <v>0.65900004000000001</v>
      </c>
      <c r="CW1817">
        <v>0.49599999</v>
      </c>
      <c r="CX1817">
        <v>0.16299999000000001</v>
      </c>
      <c r="CY1817">
        <v>0.221</v>
      </c>
      <c r="CZ1817">
        <v>0</v>
      </c>
      <c r="DA1817">
        <v>0</v>
      </c>
      <c r="DB1817">
        <v>0</v>
      </c>
      <c r="DC1817">
        <v>1.0999999999999999E-2</v>
      </c>
      <c r="DD1817">
        <v>0.109</v>
      </c>
      <c r="DE1817">
        <v>0</v>
      </c>
      <c r="DF1817">
        <v>2008</v>
      </c>
      <c r="DG1817">
        <v>0.22189999999999999</v>
      </c>
      <c r="DH1817">
        <v>8.1999995000000006E-2</v>
      </c>
      <c r="DI1817">
        <v>0.1399</v>
      </c>
      <c r="DJ1817">
        <v>0.123</v>
      </c>
      <c r="DK1817">
        <v>0.20499999999999999</v>
      </c>
      <c r="DL1817">
        <v>155328.5</v>
      </c>
      <c r="DM1817">
        <v>57386.98</v>
      </c>
      <c r="DO1817">
        <v>86080.476999999999</v>
      </c>
      <c r="DP1817">
        <v>143467.45000000001</v>
      </c>
      <c r="DQ1817">
        <v>699841.25</v>
      </c>
      <c r="DR1817">
        <v>0</v>
      </c>
      <c r="DS1817">
        <v>0</v>
      </c>
      <c r="DT1817">
        <v>0</v>
      </c>
      <c r="DU1817">
        <v>0</v>
      </c>
      <c r="DV1817">
        <v>10720</v>
      </c>
      <c r="DW1817">
        <v>699841.25</v>
      </c>
      <c r="DX1817">
        <v>39.200001</v>
      </c>
      <c r="DY1817">
        <v>11.3</v>
      </c>
      <c r="DZ1817">
        <v>65.283996999999999</v>
      </c>
      <c r="EA1817">
        <v>1200</v>
      </c>
      <c r="EB1817">
        <v>814</v>
      </c>
      <c r="EC1817">
        <v>7032</v>
      </c>
      <c r="EF1817">
        <v>39.855946000000003</v>
      </c>
      <c r="EG1817">
        <v>4938</v>
      </c>
      <c r="EI1817">
        <v>66.099997999999999</v>
      </c>
      <c r="EJ1817">
        <v>3.6619999000000001</v>
      </c>
      <c r="EN1817">
        <v>803</v>
      </c>
      <c r="EP1817">
        <v>1291</v>
      </c>
      <c r="ES1817">
        <v>0</v>
      </c>
      <c r="EV1817">
        <v>19766</v>
      </c>
      <c r="EW1817">
        <v>0</v>
      </c>
      <c r="EX1817">
        <v>1</v>
      </c>
      <c r="FB1817">
        <v>3064131.5</v>
      </c>
      <c r="FI1817">
        <v>5529663</v>
      </c>
      <c r="FN1817">
        <v>-588</v>
      </c>
      <c r="FP1817">
        <v>50689</v>
      </c>
      <c r="FQ1817">
        <v>74707</v>
      </c>
      <c r="FW1817">
        <v>125396</v>
      </c>
      <c r="FX1817">
        <v>596849</v>
      </c>
      <c r="FZ1817">
        <v>42592</v>
      </c>
      <c r="GA1817">
        <v>45653</v>
      </c>
      <c r="GB1817">
        <v>88245</v>
      </c>
      <c r="GG1817">
        <v>203044</v>
      </c>
      <c r="GL1817">
        <v>-7683</v>
      </c>
      <c r="GM1817">
        <v>38693</v>
      </c>
      <c r="GN1817">
        <v>-36740</v>
      </c>
      <c r="GO1817">
        <v>-36152</v>
      </c>
      <c r="GP1817">
        <v>1671</v>
      </c>
      <c r="GQ1817">
        <v>1009475</v>
      </c>
      <c r="GR1817">
        <v>-280267</v>
      </c>
      <c r="GS1817">
        <v>-280267</v>
      </c>
      <c r="HA1817">
        <v>-874</v>
      </c>
      <c r="HB1817">
        <v>-678</v>
      </c>
      <c r="HD1817">
        <v>-248</v>
      </c>
      <c r="HE1817">
        <v>-282067</v>
      </c>
      <c r="HG1817">
        <v>5529663</v>
      </c>
    </row>
    <row r="1818" spans="1:215" x14ac:dyDescent="0.25">
      <c r="A1818">
        <v>133</v>
      </c>
      <c r="B1818" t="s">
        <v>1364</v>
      </c>
      <c r="C1818">
        <v>2008</v>
      </c>
      <c r="E1818" t="s">
        <v>1365</v>
      </c>
      <c r="F1818">
        <v>1959</v>
      </c>
      <c r="G1818">
        <v>0</v>
      </c>
      <c r="I1818">
        <v>0</v>
      </c>
      <c r="J1818" t="s">
        <v>791</v>
      </c>
      <c r="K1818" t="s">
        <v>792</v>
      </c>
      <c r="L1818" t="s">
        <v>792</v>
      </c>
      <c r="M1818">
        <v>3</v>
      </c>
      <c r="N1818" t="s">
        <v>651</v>
      </c>
      <c r="O1818">
        <v>1</v>
      </c>
      <c r="P1818" t="s">
        <v>616</v>
      </c>
      <c r="Q1818" t="s">
        <v>626</v>
      </c>
      <c r="R1818">
        <v>2</v>
      </c>
      <c r="S1818">
        <v>1</v>
      </c>
      <c r="T1818" s="60">
        <v>39629</v>
      </c>
      <c r="U1818" s="60">
        <v>39630</v>
      </c>
      <c r="V1818" s="60">
        <v>39630</v>
      </c>
      <c r="W1818" t="s">
        <v>201</v>
      </c>
      <c r="X1818" t="s">
        <v>1361</v>
      </c>
      <c r="Y1818" t="s">
        <v>627</v>
      </c>
      <c r="Z1818">
        <v>2.9999998999999999E-2</v>
      </c>
      <c r="AA1818">
        <v>8.5000001000000006E-2</v>
      </c>
      <c r="AB1818">
        <v>1</v>
      </c>
      <c r="AC1818">
        <v>0</v>
      </c>
      <c r="AD1818">
        <v>5</v>
      </c>
      <c r="AE1818">
        <v>1</v>
      </c>
      <c r="AF1818">
        <v>3</v>
      </c>
      <c r="AG1818">
        <v>30</v>
      </c>
      <c r="BP1818" s="60">
        <v>39630</v>
      </c>
      <c r="BQ1818">
        <v>5233015</v>
      </c>
      <c r="BR1818">
        <v>5918061</v>
      </c>
      <c r="BS1818">
        <v>0.88419998</v>
      </c>
      <c r="BT1818">
        <v>685046</v>
      </c>
      <c r="BV1818">
        <v>703701</v>
      </c>
      <c r="BW1818">
        <v>144548</v>
      </c>
      <c r="BX1818">
        <v>0.60199999999999998</v>
      </c>
      <c r="BY1818">
        <v>0</v>
      </c>
      <c r="BZ1818">
        <v>0</v>
      </c>
      <c r="CA1818">
        <v>0</v>
      </c>
      <c r="CC1818">
        <v>-5.0000001000000002E-2</v>
      </c>
      <c r="CE1818">
        <v>8.1000000000000003E-2</v>
      </c>
      <c r="CG1818">
        <v>0.10299999999999999</v>
      </c>
      <c r="CJ1818">
        <v>5.6999995999999997E-2</v>
      </c>
      <c r="CR1818">
        <v>1</v>
      </c>
      <c r="CS1818">
        <v>0</v>
      </c>
      <c r="CT1818">
        <v>0</v>
      </c>
      <c r="CU1818">
        <v>0</v>
      </c>
      <c r="CV1818">
        <v>0.61300003999999997</v>
      </c>
      <c r="CW1818">
        <v>0.45900002000000001</v>
      </c>
      <c r="CX1818">
        <v>0.154</v>
      </c>
      <c r="CY1818">
        <v>0.23599999999999999</v>
      </c>
      <c r="CZ1818">
        <v>0</v>
      </c>
      <c r="DA1818">
        <v>0</v>
      </c>
      <c r="DB1818">
        <v>0</v>
      </c>
      <c r="DC1818">
        <v>6.0000000000000001E-3</v>
      </c>
      <c r="DD1818">
        <v>0.14499999999999999</v>
      </c>
      <c r="DE1818">
        <v>0</v>
      </c>
      <c r="DF1818">
        <v>2009</v>
      </c>
      <c r="DG1818">
        <v>0.23069999999999999</v>
      </c>
      <c r="DH1818">
        <v>9.0000003999999995E-2</v>
      </c>
      <c r="DI1818">
        <v>0.14069999999999999</v>
      </c>
      <c r="DJ1818">
        <v>0.13500001</v>
      </c>
      <c r="DK1818">
        <v>0.22499999000000001</v>
      </c>
      <c r="DL1818">
        <v>172273</v>
      </c>
      <c r="DM1818">
        <v>67207</v>
      </c>
      <c r="DO1818">
        <v>100810</v>
      </c>
      <c r="DP1818">
        <v>168017</v>
      </c>
      <c r="DQ1818">
        <v>746743</v>
      </c>
      <c r="DR1818">
        <v>0</v>
      </c>
      <c r="DS1818">
        <v>0</v>
      </c>
      <c r="DT1818">
        <v>0</v>
      </c>
      <c r="DU1818">
        <v>0</v>
      </c>
      <c r="DV1818">
        <v>10961</v>
      </c>
      <c r="DW1818">
        <v>746743</v>
      </c>
      <c r="DX1818">
        <v>39.299999</v>
      </c>
      <c r="DY1818">
        <v>11.4</v>
      </c>
      <c r="DZ1818">
        <v>68.126998999999998</v>
      </c>
      <c r="EA1818">
        <v>1242</v>
      </c>
      <c r="EB1818">
        <v>877</v>
      </c>
      <c r="EC1818">
        <v>7171</v>
      </c>
      <c r="EF1818">
        <v>41.276530999999999</v>
      </c>
      <c r="EG1818">
        <v>5068</v>
      </c>
      <c r="EN1818">
        <v>824</v>
      </c>
      <c r="EP1818">
        <v>1279</v>
      </c>
      <c r="ES1818">
        <v>0</v>
      </c>
      <c r="EV1818">
        <v>20251</v>
      </c>
      <c r="EW1818">
        <v>0</v>
      </c>
      <c r="EX1818">
        <v>1</v>
      </c>
      <c r="FB1818">
        <v>3250199</v>
      </c>
      <c r="FI1818">
        <v>5110823</v>
      </c>
      <c r="FN1818">
        <v>-1372</v>
      </c>
      <c r="FP1818">
        <v>58259</v>
      </c>
      <c r="FQ1818">
        <v>87023</v>
      </c>
      <c r="FW1818">
        <v>145282</v>
      </c>
      <c r="FX1818">
        <v>-571328</v>
      </c>
      <c r="FZ1818">
        <v>44142</v>
      </c>
      <c r="GA1818">
        <v>48644</v>
      </c>
      <c r="GB1818">
        <v>92786</v>
      </c>
      <c r="GG1818">
        <v>214242</v>
      </c>
      <c r="GL1818">
        <v>-7667</v>
      </c>
      <c r="GM1818">
        <v>33088</v>
      </c>
      <c r="GN1818">
        <v>-27694</v>
      </c>
      <c r="GO1818">
        <v>-26322</v>
      </c>
      <c r="GP1818">
        <v>1029</v>
      </c>
      <c r="GQ1818">
        <v>-120262</v>
      </c>
      <c r="GR1818">
        <v>-295994</v>
      </c>
      <c r="GS1818">
        <v>-295994</v>
      </c>
      <c r="HA1818">
        <v>-1496</v>
      </c>
      <c r="HB1818">
        <v>-745</v>
      </c>
      <c r="HD1818">
        <v>-342</v>
      </c>
      <c r="HE1818">
        <v>-298577</v>
      </c>
      <c r="HG1818">
        <v>5110824</v>
      </c>
    </row>
    <row r="1819" spans="1:215" x14ac:dyDescent="0.25">
      <c r="A1819">
        <v>133</v>
      </c>
      <c r="B1819" t="s">
        <v>1364</v>
      </c>
      <c r="C1819">
        <v>2009</v>
      </c>
      <c r="E1819" t="s">
        <v>1365</v>
      </c>
      <c r="F1819">
        <v>1959</v>
      </c>
      <c r="G1819">
        <v>0</v>
      </c>
      <c r="I1819">
        <v>0</v>
      </c>
      <c r="J1819" t="s">
        <v>791</v>
      </c>
      <c r="K1819" t="s">
        <v>792</v>
      </c>
      <c r="L1819" t="s">
        <v>792</v>
      </c>
      <c r="M1819">
        <v>3</v>
      </c>
      <c r="N1819" t="s">
        <v>651</v>
      </c>
      <c r="O1819">
        <v>1</v>
      </c>
      <c r="P1819" t="s">
        <v>616</v>
      </c>
      <c r="Q1819" t="s">
        <v>626</v>
      </c>
      <c r="R1819">
        <v>2</v>
      </c>
      <c r="S1819">
        <v>1</v>
      </c>
      <c r="T1819" s="60">
        <v>39994</v>
      </c>
      <c r="U1819" s="60">
        <v>39995</v>
      </c>
      <c r="V1819" s="60">
        <v>39995</v>
      </c>
      <c r="W1819" t="s">
        <v>201</v>
      </c>
      <c r="X1819" t="s">
        <v>1361</v>
      </c>
      <c r="Y1819" t="s">
        <v>627</v>
      </c>
      <c r="Z1819">
        <v>2.9999998999999999E-2</v>
      </c>
      <c r="AA1819">
        <v>8.5000001000000006E-2</v>
      </c>
      <c r="AB1819">
        <v>1</v>
      </c>
      <c r="AC1819">
        <v>0</v>
      </c>
      <c r="AD1819">
        <v>5</v>
      </c>
      <c r="AE1819">
        <v>1</v>
      </c>
      <c r="AF1819">
        <v>3</v>
      </c>
      <c r="AG1819">
        <v>29</v>
      </c>
      <c r="BP1819" s="60">
        <v>39995</v>
      </c>
      <c r="BQ1819">
        <v>5239855</v>
      </c>
      <c r="BR1819">
        <v>6296274</v>
      </c>
      <c r="BS1819">
        <v>0.83219999</v>
      </c>
      <c r="BT1819">
        <v>1056419</v>
      </c>
      <c r="BV1819">
        <v>733164</v>
      </c>
      <c r="BW1819">
        <v>140591</v>
      </c>
      <c r="BX1819">
        <v>0.72230004999999997</v>
      </c>
      <c r="BY1819">
        <v>0</v>
      </c>
      <c r="BZ1819">
        <v>0</v>
      </c>
      <c r="CA1819">
        <v>0</v>
      </c>
      <c r="CC1819">
        <v>-0.18799999000000001</v>
      </c>
      <c r="CE1819">
        <v>-2.9999998999999999E-2</v>
      </c>
      <c r="CG1819">
        <v>2.5999998999999999E-2</v>
      </c>
      <c r="CJ1819">
        <v>2.4E-2</v>
      </c>
      <c r="CR1819">
        <v>1</v>
      </c>
      <c r="CS1819">
        <v>0</v>
      </c>
      <c r="CT1819">
        <v>0</v>
      </c>
      <c r="CU1819">
        <v>0</v>
      </c>
      <c r="CV1819">
        <v>0.60900003000000003</v>
      </c>
      <c r="CW1819">
        <v>0.44599998000000002</v>
      </c>
      <c r="CX1819">
        <v>0.16299999000000001</v>
      </c>
      <c r="CY1819">
        <v>0.22299999000000001</v>
      </c>
      <c r="CZ1819">
        <v>0</v>
      </c>
      <c r="DA1819">
        <v>0</v>
      </c>
      <c r="DB1819">
        <v>0</v>
      </c>
      <c r="DC1819">
        <v>0.02</v>
      </c>
      <c r="DD1819">
        <v>0.14799999999999999</v>
      </c>
      <c r="DE1819">
        <v>0</v>
      </c>
      <c r="DF1819">
        <v>2010</v>
      </c>
      <c r="DG1819">
        <v>0.22070000000000001</v>
      </c>
      <c r="DH1819">
        <v>9.3999997000000002E-2</v>
      </c>
      <c r="DI1819">
        <v>0.12670000000000001</v>
      </c>
      <c r="DJ1819">
        <v>0.14099999999999999</v>
      </c>
      <c r="DK1819">
        <v>0.23499999999999999</v>
      </c>
      <c r="DL1819">
        <v>173703</v>
      </c>
      <c r="DM1819">
        <v>73967</v>
      </c>
      <c r="DO1819">
        <v>110951</v>
      </c>
      <c r="DP1819">
        <v>184918</v>
      </c>
      <c r="DQ1819">
        <v>786887</v>
      </c>
      <c r="DR1819">
        <v>0</v>
      </c>
      <c r="DS1819">
        <v>0</v>
      </c>
      <c r="DT1819">
        <v>0</v>
      </c>
      <c r="DU1819">
        <v>0</v>
      </c>
      <c r="DV1819">
        <v>11035</v>
      </c>
      <c r="DW1819">
        <v>786887</v>
      </c>
      <c r="DX1819">
        <v>39.599997999999999</v>
      </c>
      <c r="DY1819">
        <v>11.7</v>
      </c>
      <c r="DZ1819">
        <v>71.307998999999995</v>
      </c>
      <c r="EA1819">
        <v>1280</v>
      </c>
      <c r="EB1819">
        <v>911</v>
      </c>
      <c r="EC1819">
        <v>7431</v>
      </c>
      <c r="EF1819">
        <v>41.730587</v>
      </c>
      <c r="EG1819">
        <v>5213</v>
      </c>
      <c r="EN1819">
        <v>838</v>
      </c>
      <c r="EP1819">
        <v>1380</v>
      </c>
      <c r="ES1819">
        <v>0</v>
      </c>
      <c r="EV1819">
        <v>20657</v>
      </c>
      <c r="EW1819">
        <v>0</v>
      </c>
      <c r="EX1819">
        <v>1</v>
      </c>
      <c r="FB1819">
        <v>3446792</v>
      </c>
      <c r="FI1819">
        <v>4001046</v>
      </c>
      <c r="FN1819">
        <v>-1090</v>
      </c>
      <c r="FP1819">
        <v>67701</v>
      </c>
      <c r="FQ1819">
        <v>101548</v>
      </c>
      <c r="FW1819">
        <v>169249</v>
      </c>
      <c r="FX1819">
        <v>-1260765</v>
      </c>
      <c r="FZ1819">
        <v>31590</v>
      </c>
      <c r="GA1819">
        <v>38527</v>
      </c>
      <c r="GB1819">
        <v>70117</v>
      </c>
      <c r="GG1819">
        <v>222663</v>
      </c>
      <c r="GL1819">
        <v>-5634</v>
      </c>
      <c r="GM1819">
        <v>11187</v>
      </c>
      <c r="GN1819">
        <v>-5013</v>
      </c>
      <c r="GO1819">
        <v>-3923</v>
      </c>
      <c r="GP1819">
        <v>701</v>
      </c>
      <c r="GQ1819">
        <v>-797495</v>
      </c>
      <c r="GR1819">
        <v>-310100</v>
      </c>
      <c r="GS1819">
        <v>-310100</v>
      </c>
      <c r="HA1819">
        <v>-1237</v>
      </c>
      <c r="HB1819">
        <v>-747</v>
      </c>
      <c r="HD1819">
        <v>-199</v>
      </c>
      <c r="HE1819">
        <v>-312283</v>
      </c>
      <c r="HG1819">
        <v>4001046</v>
      </c>
    </row>
    <row r="1820" spans="1:215" x14ac:dyDescent="0.25">
      <c r="A1820">
        <v>133</v>
      </c>
      <c r="B1820" t="s">
        <v>1364</v>
      </c>
      <c r="C1820">
        <v>2010</v>
      </c>
      <c r="E1820" t="s">
        <v>1365</v>
      </c>
      <c r="F1820">
        <v>1959</v>
      </c>
      <c r="G1820">
        <v>0</v>
      </c>
      <c r="I1820">
        <v>0</v>
      </c>
      <c r="J1820" t="s">
        <v>791</v>
      </c>
      <c r="K1820" t="s">
        <v>792</v>
      </c>
      <c r="L1820" t="s">
        <v>792</v>
      </c>
      <c r="M1820">
        <v>3</v>
      </c>
      <c r="N1820" t="s">
        <v>651</v>
      </c>
      <c r="O1820">
        <v>1</v>
      </c>
      <c r="P1820" t="s">
        <v>616</v>
      </c>
      <c r="Q1820" t="s">
        <v>626</v>
      </c>
      <c r="R1820">
        <v>2</v>
      </c>
      <c r="S1820">
        <v>1</v>
      </c>
      <c r="T1820" s="60">
        <v>40359</v>
      </c>
      <c r="U1820" s="60">
        <v>40360</v>
      </c>
      <c r="V1820" s="60">
        <v>40360</v>
      </c>
      <c r="W1820" t="s">
        <v>201</v>
      </c>
      <c r="X1820" t="s">
        <v>1361</v>
      </c>
      <c r="Y1820" t="s">
        <v>627</v>
      </c>
      <c r="Z1820">
        <v>2.9999998999999999E-2</v>
      </c>
      <c r="AA1820">
        <v>8.5000001000000006E-2</v>
      </c>
      <c r="AB1820">
        <v>1</v>
      </c>
      <c r="AC1820">
        <v>0</v>
      </c>
      <c r="AD1820">
        <v>5</v>
      </c>
      <c r="AE1820">
        <v>1</v>
      </c>
      <c r="AF1820">
        <v>3</v>
      </c>
      <c r="AG1820">
        <v>28</v>
      </c>
      <c r="BP1820" s="60">
        <v>40360</v>
      </c>
      <c r="BQ1820">
        <v>5188339</v>
      </c>
      <c r="BR1820">
        <v>5963672</v>
      </c>
      <c r="BS1820">
        <v>0.87</v>
      </c>
      <c r="BT1820">
        <v>775333</v>
      </c>
      <c r="BV1820">
        <v>740101</v>
      </c>
      <c r="BW1820">
        <v>150220</v>
      </c>
      <c r="BX1820">
        <v>0.71269994999999997</v>
      </c>
      <c r="BY1820">
        <v>0</v>
      </c>
      <c r="BZ1820">
        <v>0</v>
      </c>
      <c r="CA1820">
        <v>0</v>
      </c>
      <c r="CC1820">
        <v>0.152</v>
      </c>
      <c r="CE1820">
        <v>-3.7999999E-2</v>
      </c>
      <c r="CG1820">
        <v>3.4000002000000001E-2</v>
      </c>
      <c r="CJ1820">
        <v>2.9000001000000001E-2</v>
      </c>
      <c r="CR1820">
        <v>1</v>
      </c>
      <c r="CS1820">
        <v>0</v>
      </c>
      <c r="CT1820">
        <v>0</v>
      </c>
      <c r="CU1820">
        <v>0</v>
      </c>
      <c r="CV1820">
        <v>0.57800001000000001</v>
      </c>
      <c r="CW1820">
        <v>0.42299998</v>
      </c>
      <c r="CX1820">
        <v>0.155</v>
      </c>
      <c r="CY1820">
        <v>0.249</v>
      </c>
      <c r="CZ1820">
        <v>0</v>
      </c>
      <c r="DA1820">
        <v>0</v>
      </c>
      <c r="DB1820">
        <v>0</v>
      </c>
      <c r="DC1820">
        <v>0.02</v>
      </c>
      <c r="DD1820">
        <v>0.153</v>
      </c>
      <c r="DE1820">
        <v>0</v>
      </c>
      <c r="DF1820">
        <v>2011</v>
      </c>
      <c r="DG1820">
        <v>0.19650000000000001</v>
      </c>
      <c r="DH1820">
        <v>9.4999999000000002E-2</v>
      </c>
      <c r="DI1820">
        <v>0.10150000000000001</v>
      </c>
      <c r="DJ1820">
        <v>0.14249999999999999</v>
      </c>
      <c r="DK1820">
        <v>0.23749999999999999</v>
      </c>
      <c r="DL1820">
        <v>156244</v>
      </c>
      <c r="DM1820">
        <v>75541</v>
      </c>
      <c r="DO1820">
        <v>113312</v>
      </c>
      <c r="DP1820">
        <v>188853</v>
      </c>
      <c r="DQ1820">
        <v>795171</v>
      </c>
      <c r="DR1820">
        <v>0</v>
      </c>
      <c r="DS1820">
        <v>0</v>
      </c>
      <c r="DT1820">
        <v>0</v>
      </c>
      <c r="DU1820">
        <v>0</v>
      </c>
      <c r="DV1820">
        <v>11002</v>
      </c>
      <c r="DW1820">
        <v>795171</v>
      </c>
      <c r="DX1820">
        <v>40</v>
      </c>
      <c r="DY1820">
        <v>12.1</v>
      </c>
      <c r="DZ1820">
        <v>72.275002000000001</v>
      </c>
      <c r="EA1820">
        <v>1315</v>
      </c>
      <c r="EB1820">
        <v>930</v>
      </c>
      <c r="EC1820">
        <v>7626</v>
      </c>
      <c r="EF1820">
        <v>42.753867999999997</v>
      </c>
      <c r="EG1820">
        <v>5354</v>
      </c>
      <c r="EN1820">
        <v>859</v>
      </c>
      <c r="EP1820">
        <v>1413</v>
      </c>
      <c r="ES1820">
        <v>0</v>
      </c>
      <c r="EV1820">
        <v>20873</v>
      </c>
      <c r="EW1820">
        <v>0</v>
      </c>
      <c r="EX1820">
        <v>1</v>
      </c>
      <c r="FB1820">
        <v>3299576</v>
      </c>
      <c r="FN1820">
        <v>-441</v>
      </c>
      <c r="FP1820">
        <v>71736</v>
      </c>
      <c r="FQ1820">
        <v>107065</v>
      </c>
      <c r="FW1820">
        <v>178801</v>
      </c>
      <c r="FX1820">
        <v>498567</v>
      </c>
      <c r="FZ1820">
        <v>46910</v>
      </c>
      <c r="GA1820">
        <v>60559</v>
      </c>
      <c r="GB1820">
        <v>107469</v>
      </c>
      <c r="GL1820">
        <v>-6358</v>
      </c>
      <c r="GM1820">
        <v>3600</v>
      </c>
      <c r="GN1820">
        <v>-1101</v>
      </c>
      <c r="GO1820">
        <v>-660</v>
      </c>
      <c r="GP1820">
        <v>0</v>
      </c>
      <c r="GQ1820">
        <v>780978</v>
      </c>
      <c r="GR1820">
        <v>-326041</v>
      </c>
      <c r="GS1820">
        <v>-326041</v>
      </c>
      <c r="HA1820">
        <v>-1493</v>
      </c>
      <c r="HB1820">
        <v>-753</v>
      </c>
      <c r="HE1820">
        <v>-328287</v>
      </c>
      <c r="HG1820">
        <v>4453737</v>
      </c>
    </row>
    <row r="1821" spans="1:215" x14ac:dyDescent="0.25">
      <c r="A1821">
        <v>133</v>
      </c>
      <c r="B1821" t="s">
        <v>1364</v>
      </c>
      <c r="C1821">
        <v>2011</v>
      </c>
      <c r="E1821" t="s">
        <v>1365</v>
      </c>
      <c r="F1821">
        <v>1959</v>
      </c>
      <c r="G1821">
        <v>0</v>
      </c>
      <c r="I1821">
        <v>0</v>
      </c>
      <c r="J1821" t="s">
        <v>791</v>
      </c>
      <c r="K1821" t="s">
        <v>792</v>
      </c>
      <c r="L1821" t="s">
        <v>792</v>
      </c>
      <c r="M1821">
        <v>3</v>
      </c>
      <c r="N1821" t="s">
        <v>651</v>
      </c>
      <c r="O1821">
        <v>1</v>
      </c>
      <c r="P1821" t="s">
        <v>616</v>
      </c>
      <c r="Q1821" t="s">
        <v>626</v>
      </c>
      <c r="R1821">
        <v>2</v>
      </c>
      <c r="S1821">
        <v>1</v>
      </c>
      <c r="T1821" s="60">
        <v>40724</v>
      </c>
      <c r="U1821" s="60">
        <v>40725</v>
      </c>
      <c r="V1821" s="60">
        <v>40725</v>
      </c>
      <c r="W1821" t="s">
        <v>201</v>
      </c>
      <c r="X1821" t="s">
        <v>1361</v>
      </c>
      <c r="Y1821" t="s">
        <v>627</v>
      </c>
      <c r="Z1821">
        <v>2.9999998999999999E-2</v>
      </c>
      <c r="AA1821">
        <v>8.5000001000000006E-2</v>
      </c>
      <c r="AB1821">
        <v>1</v>
      </c>
      <c r="AC1821">
        <v>0</v>
      </c>
      <c r="AD1821">
        <v>5</v>
      </c>
      <c r="AE1821">
        <v>1</v>
      </c>
      <c r="AF1821">
        <v>3</v>
      </c>
      <c r="AG1821">
        <v>27</v>
      </c>
      <c r="BP1821" s="60">
        <v>40725</v>
      </c>
      <c r="BQ1821">
        <v>5274602</v>
      </c>
      <c r="BR1821">
        <v>6363546</v>
      </c>
      <c r="BS1821">
        <v>0.82889997999999998</v>
      </c>
      <c r="BT1821">
        <v>1088944</v>
      </c>
      <c r="BV1821">
        <v>775806</v>
      </c>
      <c r="BW1821">
        <v>124284</v>
      </c>
      <c r="BX1821">
        <v>0.88190000999999996</v>
      </c>
      <c r="BY1821">
        <v>0</v>
      </c>
      <c r="BZ1821">
        <v>0</v>
      </c>
      <c r="CA1821">
        <v>0</v>
      </c>
      <c r="CC1821">
        <v>0.23300000000000001</v>
      </c>
      <c r="CE1821">
        <v>4.9000002000000001E-2</v>
      </c>
      <c r="CG1821">
        <v>5.3000002999999997E-2</v>
      </c>
      <c r="CJ1821">
        <v>5.8999999999999997E-2</v>
      </c>
      <c r="CR1821">
        <v>1</v>
      </c>
      <c r="CS1821">
        <v>0</v>
      </c>
      <c r="CT1821">
        <v>0</v>
      </c>
      <c r="CU1821">
        <v>0</v>
      </c>
      <c r="CV1821">
        <v>0.60799998</v>
      </c>
      <c r="CW1821">
        <v>0.44999999000000002</v>
      </c>
      <c r="CX1821">
        <v>0.15800001</v>
      </c>
      <c r="CY1821">
        <v>0.222</v>
      </c>
      <c r="CZ1821">
        <v>0</v>
      </c>
      <c r="DA1821">
        <v>0</v>
      </c>
      <c r="DB1821">
        <v>0</v>
      </c>
      <c r="DC1821">
        <v>2.4E-2</v>
      </c>
      <c r="DD1821">
        <v>0.14599999999999999</v>
      </c>
      <c r="DE1821">
        <v>0</v>
      </c>
      <c r="DF1821">
        <v>2012</v>
      </c>
      <c r="DG1821">
        <v>0.19770001000000001</v>
      </c>
      <c r="DH1821">
        <v>9.6000001000000001E-2</v>
      </c>
      <c r="DI1821">
        <v>0.1017</v>
      </c>
      <c r="DJ1821">
        <v>0.14399998999999999</v>
      </c>
      <c r="DK1821">
        <v>0.23999999</v>
      </c>
      <c r="DL1821">
        <v>229272</v>
      </c>
      <c r="DM1821">
        <v>76482</v>
      </c>
      <c r="DO1821">
        <v>114723</v>
      </c>
      <c r="DP1821">
        <v>191205</v>
      </c>
      <c r="DQ1821">
        <v>796689</v>
      </c>
      <c r="DR1821">
        <v>0</v>
      </c>
      <c r="DS1821">
        <v>0</v>
      </c>
      <c r="DT1821">
        <v>0</v>
      </c>
      <c r="DU1821">
        <v>0</v>
      </c>
      <c r="DV1821">
        <v>10880</v>
      </c>
      <c r="DW1821">
        <v>796689</v>
      </c>
      <c r="DX1821">
        <v>40.299999</v>
      </c>
      <c r="DY1821">
        <v>12.4</v>
      </c>
      <c r="DZ1821">
        <v>73.224997999999999</v>
      </c>
      <c r="EA1821">
        <v>1335</v>
      </c>
      <c r="EB1821">
        <v>870</v>
      </c>
      <c r="EC1821">
        <v>7848</v>
      </c>
      <c r="EF1821">
        <v>43.605888</v>
      </c>
      <c r="EG1821">
        <v>5549</v>
      </c>
      <c r="EN1821">
        <v>864</v>
      </c>
      <c r="EP1821">
        <v>1435</v>
      </c>
      <c r="ES1821">
        <v>0</v>
      </c>
      <c r="EV1821">
        <v>20933</v>
      </c>
      <c r="EW1821">
        <v>0</v>
      </c>
      <c r="EX1821">
        <v>1</v>
      </c>
      <c r="FB1821">
        <v>3529604</v>
      </c>
      <c r="FI1821">
        <v>5317032</v>
      </c>
      <c r="FN1821">
        <v>-1079</v>
      </c>
      <c r="FP1821">
        <v>73702</v>
      </c>
      <c r="FQ1821">
        <v>109604</v>
      </c>
      <c r="FW1821">
        <v>183306</v>
      </c>
      <c r="FX1821">
        <v>1030799</v>
      </c>
      <c r="GL1821">
        <v>-7423</v>
      </c>
      <c r="GM1821">
        <v>3023</v>
      </c>
      <c r="GN1821">
        <v>-1418</v>
      </c>
      <c r="GO1821">
        <v>-339</v>
      </c>
      <c r="GP1821">
        <v>1</v>
      </c>
      <c r="GQ1821">
        <v>1208288</v>
      </c>
      <c r="GR1821">
        <v>-342219</v>
      </c>
      <c r="GS1821">
        <v>-342219</v>
      </c>
      <c r="HA1821">
        <v>-2012</v>
      </c>
      <c r="HB1821">
        <v>-762</v>
      </c>
      <c r="HE1821">
        <v>-344993</v>
      </c>
      <c r="HG1821">
        <v>5317032</v>
      </c>
    </row>
    <row r="1822" spans="1:215" x14ac:dyDescent="0.25">
      <c r="A1822">
        <v>133</v>
      </c>
      <c r="B1822" t="s">
        <v>1364</v>
      </c>
      <c r="C1822">
        <v>2012</v>
      </c>
      <c r="E1822" t="s">
        <v>1365</v>
      </c>
      <c r="F1822">
        <v>1959</v>
      </c>
      <c r="G1822">
        <v>0</v>
      </c>
      <c r="I1822">
        <v>0</v>
      </c>
      <c r="J1822" t="s">
        <v>791</v>
      </c>
      <c r="K1822" t="s">
        <v>792</v>
      </c>
      <c r="L1822" t="s">
        <v>792</v>
      </c>
      <c r="M1822">
        <v>3</v>
      </c>
      <c r="N1822" t="s">
        <v>651</v>
      </c>
      <c r="O1822">
        <v>1</v>
      </c>
      <c r="P1822" t="s">
        <v>616</v>
      </c>
      <c r="Q1822" t="s">
        <v>626</v>
      </c>
      <c r="R1822">
        <v>2</v>
      </c>
      <c r="S1822">
        <v>1</v>
      </c>
      <c r="T1822" s="60">
        <v>41090</v>
      </c>
      <c r="U1822" s="60">
        <v>41091</v>
      </c>
      <c r="V1822" s="60">
        <v>41091</v>
      </c>
      <c r="W1822" t="s">
        <v>201</v>
      </c>
      <c r="X1822" t="s">
        <v>1361</v>
      </c>
      <c r="Y1822" t="s">
        <v>627</v>
      </c>
      <c r="Z1822">
        <v>2.9999998999999999E-2</v>
      </c>
      <c r="AA1822">
        <v>7.9999998000000003E-2</v>
      </c>
      <c r="AB1822">
        <v>1</v>
      </c>
      <c r="AC1822">
        <v>0</v>
      </c>
      <c r="AD1822">
        <v>5</v>
      </c>
      <c r="AE1822">
        <v>1</v>
      </c>
      <c r="AF1822">
        <v>3</v>
      </c>
      <c r="AG1822">
        <v>27</v>
      </c>
      <c r="BK1822">
        <v>3.7500000999999998E-2</v>
      </c>
      <c r="BP1822" s="60">
        <v>41091</v>
      </c>
      <c r="BQ1822">
        <v>5797868</v>
      </c>
      <c r="BR1822">
        <v>7403295</v>
      </c>
      <c r="BS1822">
        <v>0.78309994999999999</v>
      </c>
      <c r="BT1822">
        <v>1605427</v>
      </c>
      <c r="BV1822">
        <v>794417</v>
      </c>
      <c r="BW1822">
        <v>152369</v>
      </c>
      <c r="BX1822">
        <v>0.80000000999999998</v>
      </c>
      <c r="BY1822">
        <v>0</v>
      </c>
      <c r="BZ1822">
        <v>0</v>
      </c>
      <c r="CA1822">
        <v>0</v>
      </c>
      <c r="CC1822">
        <v>2.4E-2</v>
      </c>
      <c r="CE1822">
        <v>0.13300000000000001</v>
      </c>
      <c r="CG1822">
        <v>2.3E-2</v>
      </c>
      <c r="CJ1822">
        <v>7.0000000000000007E-2</v>
      </c>
      <c r="CR1822">
        <v>1</v>
      </c>
      <c r="CS1822">
        <v>0</v>
      </c>
      <c r="CT1822">
        <v>0</v>
      </c>
      <c r="CU1822">
        <v>0</v>
      </c>
      <c r="CV1822">
        <v>0.60100001000000003</v>
      </c>
      <c r="CW1822">
        <v>0.45200002</v>
      </c>
      <c r="CX1822">
        <v>0.14899999</v>
      </c>
      <c r="CY1822">
        <v>0.22299999000000001</v>
      </c>
      <c r="CZ1822">
        <v>0</v>
      </c>
      <c r="DA1822">
        <v>0</v>
      </c>
      <c r="DB1822">
        <v>0</v>
      </c>
      <c r="DC1822">
        <v>1.8999999E-2</v>
      </c>
      <c r="DD1822">
        <v>0.15700001</v>
      </c>
      <c r="DE1822">
        <v>0</v>
      </c>
      <c r="DF1822">
        <v>2013</v>
      </c>
      <c r="DG1822">
        <v>0.20559999000000001</v>
      </c>
      <c r="DH1822">
        <v>9.6000001000000001E-2</v>
      </c>
      <c r="DI1822">
        <v>0.1096</v>
      </c>
      <c r="DJ1822">
        <v>0.14399998999999999</v>
      </c>
      <c r="DK1822">
        <v>0.25430000000000003</v>
      </c>
      <c r="DL1822">
        <v>165955</v>
      </c>
      <c r="DM1822">
        <v>77489</v>
      </c>
      <c r="DO1822">
        <v>116234</v>
      </c>
      <c r="DP1822">
        <v>193723</v>
      </c>
      <c r="DQ1822">
        <v>807180</v>
      </c>
      <c r="DR1822">
        <v>0</v>
      </c>
      <c r="DS1822">
        <v>0</v>
      </c>
      <c r="DT1822">
        <v>0</v>
      </c>
      <c r="DU1822">
        <v>0</v>
      </c>
      <c r="DV1822">
        <v>10865</v>
      </c>
      <c r="DW1822">
        <v>807180</v>
      </c>
      <c r="DX1822">
        <v>40.5</v>
      </c>
      <c r="DY1822">
        <v>12.6</v>
      </c>
      <c r="DZ1822">
        <v>74.442001000000005</v>
      </c>
      <c r="EA1822">
        <v>1303</v>
      </c>
      <c r="EB1822">
        <v>971</v>
      </c>
      <c r="EC1822">
        <v>9406</v>
      </c>
      <c r="EF1822">
        <v>41.059750000000001</v>
      </c>
      <c r="EG1822">
        <v>6463</v>
      </c>
      <c r="EN1822">
        <v>1095</v>
      </c>
      <c r="EP1822">
        <v>1848</v>
      </c>
      <c r="ES1822">
        <v>0</v>
      </c>
      <c r="EV1822">
        <v>22545</v>
      </c>
      <c r="EW1822">
        <v>0</v>
      </c>
      <c r="EX1822">
        <v>1</v>
      </c>
      <c r="EY1822">
        <v>4156</v>
      </c>
      <c r="EZ1822">
        <v>4241528</v>
      </c>
      <c r="FA1822">
        <v>284576</v>
      </c>
      <c r="FB1822">
        <v>4366115</v>
      </c>
      <c r="FI1822">
        <v>5772047</v>
      </c>
      <c r="FN1822">
        <v>-1783</v>
      </c>
      <c r="FP1822">
        <v>76264</v>
      </c>
      <c r="FQ1822">
        <v>121891</v>
      </c>
      <c r="FW1822">
        <v>198155</v>
      </c>
      <c r="FX1822">
        <v>162096</v>
      </c>
      <c r="GL1822">
        <v>-7852</v>
      </c>
      <c r="GM1822">
        <v>4595</v>
      </c>
      <c r="GN1822">
        <v>-1913</v>
      </c>
      <c r="GO1822">
        <v>-130</v>
      </c>
      <c r="GP1822">
        <v>488521</v>
      </c>
      <c r="GQ1822">
        <v>843602</v>
      </c>
      <c r="GR1822">
        <v>-386208</v>
      </c>
      <c r="GS1822">
        <v>-386208</v>
      </c>
      <c r="HA1822">
        <v>-1524</v>
      </c>
      <c r="HB1822">
        <v>-855</v>
      </c>
      <c r="HE1822">
        <v>-388587</v>
      </c>
      <c r="HG1822">
        <v>5772047</v>
      </c>
    </row>
    <row r="1823" spans="1:215" x14ac:dyDescent="0.25">
      <c r="A1823">
        <v>133</v>
      </c>
      <c r="B1823" t="s">
        <v>1364</v>
      </c>
      <c r="C1823">
        <v>2013</v>
      </c>
      <c r="E1823" t="s">
        <v>1365</v>
      </c>
      <c r="F1823">
        <v>1959</v>
      </c>
      <c r="G1823">
        <v>0</v>
      </c>
      <c r="I1823">
        <v>0</v>
      </c>
      <c r="J1823" t="s">
        <v>791</v>
      </c>
      <c r="K1823" t="s">
        <v>792</v>
      </c>
      <c r="L1823" t="s">
        <v>792</v>
      </c>
      <c r="M1823">
        <v>3</v>
      </c>
      <c r="N1823" t="s">
        <v>651</v>
      </c>
      <c r="O1823">
        <v>1</v>
      </c>
      <c r="P1823" t="s">
        <v>616</v>
      </c>
      <c r="Q1823" t="s">
        <v>626</v>
      </c>
      <c r="R1823">
        <v>2</v>
      </c>
      <c r="S1823">
        <v>1</v>
      </c>
      <c r="T1823" s="60">
        <v>41455</v>
      </c>
      <c r="U1823" s="60">
        <v>41456</v>
      </c>
      <c r="V1823" s="60">
        <v>41456</v>
      </c>
      <c r="W1823" t="s">
        <v>201</v>
      </c>
      <c r="X1823" t="s">
        <v>1361</v>
      </c>
      <c r="Y1823" t="s">
        <v>627</v>
      </c>
      <c r="Z1823">
        <v>2.9999998999999999E-2</v>
      </c>
      <c r="AA1823">
        <v>7.9999998000000003E-2</v>
      </c>
      <c r="AB1823">
        <v>1</v>
      </c>
      <c r="AC1823">
        <v>0</v>
      </c>
      <c r="AD1823">
        <v>5</v>
      </c>
      <c r="AE1823">
        <v>1</v>
      </c>
      <c r="AF1823">
        <v>3</v>
      </c>
      <c r="AG1823">
        <v>26</v>
      </c>
      <c r="AI1823" t="s">
        <v>1366</v>
      </c>
      <c r="AO1823">
        <v>6346741</v>
      </c>
      <c r="AP1823">
        <v>5932945</v>
      </c>
      <c r="AQ1823">
        <v>-231317</v>
      </c>
      <c r="AR1823">
        <v>0</v>
      </c>
      <c r="AS1823">
        <v>0</v>
      </c>
      <c r="AT1823">
        <v>0</v>
      </c>
      <c r="AU1823">
        <v>1</v>
      </c>
      <c r="AV1823">
        <v>2</v>
      </c>
      <c r="AW1823">
        <v>354260</v>
      </c>
      <c r="AX1823">
        <v>0</v>
      </c>
      <c r="AY1823">
        <v>0.80000000999999998</v>
      </c>
      <c r="AZ1823">
        <v>5</v>
      </c>
      <c r="BA1823">
        <v>1</v>
      </c>
      <c r="BB1823">
        <v>1</v>
      </c>
      <c r="BC1823">
        <v>1</v>
      </c>
      <c r="BE1823">
        <v>0</v>
      </c>
      <c r="BK1823">
        <v>3.7500000999999998E-2</v>
      </c>
      <c r="BP1823" s="60">
        <v>41456</v>
      </c>
      <c r="BQ1823">
        <v>5932945</v>
      </c>
      <c r="BR1823">
        <v>7304032</v>
      </c>
      <c r="BS1823">
        <v>0.81230002999999995</v>
      </c>
      <c r="BT1823">
        <v>1371087</v>
      </c>
      <c r="BV1823">
        <v>796188</v>
      </c>
      <c r="BW1823">
        <v>189254</v>
      </c>
      <c r="BX1823">
        <v>0.66570001999999995</v>
      </c>
      <c r="BY1823">
        <v>0</v>
      </c>
      <c r="BZ1823">
        <v>0</v>
      </c>
      <c r="CA1823">
        <v>0</v>
      </c>
      <c r="CC1823">
        <v>0.14199999999999999</v>
      </c>
      <c r="CE1823">
        <v>0.13</v>
      </c>
      <c r="CG1823">
        <v>6.1999999E-2</v>
      </c>
      <c r="CJ1823">
        <v>8.1999995000000006E-2</v>
      </c>
      <c r="CR1823">
        <v>1</v>
      </c>
      <c r="CS1823">
        <v>0</v>
      </c>
      <c r="CT1823">
        <v>0</v>
      </c>
      <c r="CU1823">
        <v>0</v>
      </c>
      <c r="CV1823">
        <v>0.60000001999999997</v>
      </c>
      <c r="CW1823">
        <v>0.45099998000000002</v>
      </c>
      <c r="CX1823">
        <v>0.14899999</v>
      </c>
      <c r="CY1823">
        <v>0.23</v>
      </c>
      <c r="CZ1823">
        <v>0</v>
      </c>
      <c r="DA1823">
        <v>0</v>
      </c>
      <c r="DB1823">
        <v>0</v>
      </c>
      <c r="DC1823">
        <v>2.5000000000000001E-2</v>
      </c>
      <c r="DD1823">
        <v>0.14499999999999999</v>
      </c>
      <c r="DE1823">
        <v>0</v>
      </c>
      <c r="DF1823">
        <v>2014</v>
      </c>
      <c r="DG1823">
        <v>0.189</v>
      </c>
      <c r="DH1823">
        <v>9.8999999000000005E-2</v>
      </c>
      <c r="DI1823">
        <v>9.0000003999999995E-2</v>
      </c>
      <c r="DJ1823">
        <v>0.14850000999999999</v>
      </c>
      <c r="DK1823">
        <v>0.27250001000000001</v>
      </c>
      <c r="DL1823">
        <v>155358</v>
      </c>
      <c r="DM1823">
        <v>81378</v>
      </c>
      <c r="DO1823">
        <v>122067</v>
      </c>
      <c r="DP1823">
        <v>203445</v>
      </c>
      <c r="DQ1823">
        <v>822003</v>
      </c>
      <c r="DR1823">
        <v>0</v>
      </c>
      <c r="DS1823">
        <v>0</v>
      </c>
      <c r="DT1823">
        <v>0</v>
      </c>
      <c r="DU1823">
        <v>0</v>
      </c>
      <c r="DV1823">
        <v>10940</v>
      </c>
      <c r="DW1823">
        <v>822003</v>
      </c>
      <c r="DX1823">
        <v>40.700001</v>
      </c>
      <c r="DY1823">
        <v>12.7</v>
      </c>
      <c r="DZ1823">
        <v>75.137000999999998</v>
      </c>
      <c r="EA1823">
        <v>1388</v>
      </c>
      <c r="EB1823">
        <v>988</v>
      </c>
      <c r="EC1823">
        <v>9579</v>
      </c>
      <c r="EF1823">
        <v>45.070048999999997</v>
      </c>
      <c r="EG1823">
        <v>6583</v>
      </c>
      <c r="EN1823">
        <v>1131</v>
      </c>
      <c r="EP1823">
        <v>1865</v>
      </c>
      <c r="ES1823">
        <v>0</v>
      </c>
      <c r="EV1823">
        <v>22895</v>
      </c>
      <c r="EW1823">
        <v>0</v>
      </c>
      <c r="EX1823">
        <v>1</v>
      </c>
      <c r="FB1823">
        <v>4333475</v>
      </c>
      <c r="FI1823">
        <v>6346741</v>
      </c>
      <c r="FN1823">
        <v>-1547</v>
      </c>
      <c r="FP1823">
        <v>76434</v>
      </c>
      <c r="FQ1823">
        <v>125995</v>
      </c>
      <c r="FW1823">
        <v>202429</v>
      </c>
      <c r="FX1823">
        <v>812593</v>
      </c>
      <c r="GL1823">
        <v>-8697</v>
      </c>
      <c r="GM1823">
        <v>4660</v>
      </c>
      <c r="GN1823">
        <v>-1814</v>
      </c>
      <c r="GO1823">
        <v>-267</v>
      </c>
      <c r="GP1823">
        <v>24</v>
      </c>
      <c r="GQ1823">
        <v>1009195</v>
      </c>
      <c r="GR1823">
        <v>-431726</v>
      </c>
      <c r="GS1823">
        <v>-431726</v>
      </c>
      <c r="HA1823">
        <v>-2020</v>
      </c>
      <c r="HB1823">
        <v>-755</v>
      </c>
      <c r="HE1823">
        <v>-434501</v>
      </c>
      <c r="HG1823">
        <v>6346741</v>
      </c>
    </row>
    <row r="1824" spans="1:215" x14ac:dyDescent="0.25">
      <c r="A1824">
        <v>133</v>
      </c>
      <c r="B1824" t="s">
        <v>1364</v>
      </c>
      <c r="C1824">
        <v>2014</v>
      </c>
      <c r="E1824" t="s">
        <v>1365</v>
      </c>
      <c r="F1824">
        <v>1959</v>
      </c>
      <c r="G1824">
        <v>0</v>
      </c>
      <c r="I1824">
        <v>0</v>
      </c>
      <c r="J1824" t="s">
        <v>791</v>
      </c>
      <c r="K1824" t="s">
        <v>792</v>
      </c>
      <c r="L1824" t="s">
        <v>792</v>
      </c>
      <c r="M1824">
        <v>3</v>
      </c>
      <c r="N1824" t="s">
        <v>651</v>
      </c>
      <c r="O1824">
        <v>1</v>
      </c>
      <c r="P1824" t="s">
        <v>616</v>
      </c>
      <c r="Q1824" t="s">
        <v>626</v>
      </c>
      <c r="R1824">
        <v>2</v>
      </c>
      <c r="S1824">
        <v>1</v>
      </c>
      <c r="T1824" s="60">
        <v>41820</v>
      </c>
      <c r="U1824" s="60">
        <v>41821</v>
      </c>
      <c r="V1824" s="60">
        <v>41821</v>
      </c>
      <c r="W1824" t="s">
        <v>201</v>
      </c>
      <c r="X1824" t="s">
        <v>1361</v>
      </c>
      <c r="Y1824" t="s">
        <v>627</v>
      </c>
      <c r="Z1824">
        <v>2.9999998999999999E-2</v>
      </c>
      <c r="AA1824">
        <v>7.9999998000000003E-2</v>
      </c>
      <c r="AB1824">
        <v>1</v>
      </c>
      <c r="AC1824">
        <v>0</v>
      </c>
      <c r="AD1824">
        <v>5</v>
      </c>
      <c r="AE1824">
        <v>1</v>
      </c>
      <c r="AF1824">
        <v>3</v>
      </c>
      <c r="AG1824">
        <v>27</v>
      </c>
      <c r="AI1824" t="s">
        <v>1367</v>
      </c>
      <c r="AO1824">
        <v>7273100</v>
      </c>
      <c r="AP1824">
        <v>6525019</v>
      </c>
      <c r="AQ1824">
        <v>-231250</v>
      </c>
      <c r="AR1824">
        <v>0</v>
      </c>
      <c r="AS1824">
        <v>0</v>
      </c>
      <c r="AT1824">
        <v>0</v>
      </c>
      <c r="AU1824">
        <v>1</v>
      </c>
      <c r="AV1824">
        <v>2</v>
      </c>
      <c r="AW1824">
        <v>659930</v>
      </c>
      <c r="AX1824">
        <v>0</v>
      </c>
      <c r="AY1824">
        <v>0.80000000999999998</v>
      </c>
      <c r="AZ1824">
        <v>5</v>
      </c>
      <c r="BA1824">
        <v>1</v>
      </c>
      <c r="BB1824">
        <v>1</v>
      </c>
      <c r="BC1824">
        <v>1</v>
      </c>
      <c r="BE1824">
        <v>0</v>
      </c>
      <c r="BP1824" s="60">
        <v>41821</v>
      </c>
      <c r="BQ1824">
        <v>6525019</v>
      </c>
      <c r="BR1824">
        <v>8151328</v>
      </c>
      <c r="BS1824">
        <v>0.80050003999999997</v>
      </c>
      <c r="BT1824">
        <v>1626309</v>
      </c>
      <c r="BV1824">
        <v>820333</v>
      </c>
      <c r="BW1824">
        <v>163985</v>
      </c>
      <c r="BX1824">
        <v>0.86370002999999995</v>
      </c>
      <c r="BY1824">
        <v>0</v>
      </c>
      <c r="BZ1824">
        <v>0</v>
      </c>
      <c r="CA1824">
        <v>0</v>
      </c>
      <c r="CC1824">
        <v>0.18251997</v>
      </c>
      <c r="CG1824">
        <v>0.14455855000000001</v>
      </c>
      <c r="CJ1824">
        <v>8.3423338999999999E-2</v>
      </c>
      <c r="CS1824">
        <v>1</v>
      </c>
      <c r="CT1824">
        <v>1</v>
      </c>
      <c r="CU1824">
        <v>1</v>
      </c>
      <c r="CV1824">
        <v>0</v>
      </c>
      <c r="CW1824">
        <v>0</v>
      </c>
      <c r="CX1824">
        <v>0</v>
      </c>
      <c r="CY1824">
        <v>0</v>
      </c>
      <c r="CZ1824">
        <v>0</v>
      </c>
      <c r="DA1824">
        <v>0</v>
      </c>
      <c r="DB1824">
        <v>0</v>
      </c>
      <c r="DC1824">
        <v>0</v>
      </c>
      <c r="DD1824">
        <v>0</v>
      </c>
      <c r="DE1824">
        <v>0</v>
      </c>
      <c r="DF1824">
        <v>2015</v>
      </c>
      <c r="DG1824">
        <v>0.21139999000000001</v>
      </c>
      <c r="DH1824">
        <v>0.105</v>
      </c>
      <c r="DI1824">
        <v>0.10640001</v>
      </c>
      <c r="DJ1824">
        <v>0.1575</v>
      </c>
      <c r="DK1824">
        <v>0.28729999000000001</v>
      </c>
      <c r="DL1824">
        <v>175330</v>
      </c>
      <c r="DM1824">
        <v>87084</v>
      </c>
      <c r="DO1824">
        <v>130626</v>
      </c>
      <c r="DP1824">
        <v>238269</v>
      </c>
      <c r="DQ1824">
        <v>829374</v>
      </c>
      <c r="DR1824">
        <v>0</v>
      </c>
      <c r="DS1824">
        <v>0</v>
      </c>
      <c r="DT1824">
        <v>0</v>
      </c>
      <c r="DU1824">
        <v>0</v>
      </c>
      <c r="DV1824">
        <v>10879</v>
      </c>
      <c r="DW1824">
        <v>829374</v>
      </c>
      <c r="DX1824">
        <v>40.400002000000001</v>
      </c>
      <c r="DY1824">
        <v>12.4</v>
      </c>
      <c r="DZ1824">
        <v>76.334000000000003</v>
      </c>
      <c r="EA1824">
        <v>1481</v>
      </c>
      <c r="EB1824">
        <v>975</v>
      </c>
      <c r="EC1824">
        <v>10039</v>
      </c>
      <c r="EF1824">
        <v>45.070427000000002</v>
      </c>
      <c r="EG1824">
        <v>7002</v>
      </c>
      <c r="EN1824">
        <v>1151</v>
      </c>
      <c r="EP1824">
        <v>1886</v>
      </c>
      <c r="EV1824">
        <v>23374</v>
      </c>
      <c r="EW1824">
        <v>0</v>
      </c>
      <c r="EX1824">
        <v>1</v>
      </c>
      <c r="FB1824">
        <v>4888411</v>
      </c>
      <c r="FN1824">
        <v>-1397</v>
      </c>
      <c r="FP1824">
        <v>81213</v>
      </c>
      <c r="FQ1824">
        <v>132632</v>
      </c>
      <c r="FR1824">
        <v>9000</v>
      </c>
      <c r="FW1824">
        <v>222845</v>
      </c>
      <c r="FX1824">
        <v>1165563</v>
      </c>
      <c r="GL1824">
        <v>-10106</v>
      </c>
      <c r="GM1824">
        <v>4367</v>
      </c>
      <c r="GN1824">
        <v>-1435</v>
      </c>
      <c r="GO1824">
        <v>-38</v>
      </c>
      <c r="GP1824">
        <v>18</v>
      </c>
      <c r="GQ1824">
        <v>1381252</v>
      </c>
      <c r="GR1824">
        <v>-452462</v>
      </c>
      <c r="GS1824">
        <v>-452462</v>
      </c>
      <c r="HA1824">
        <v>-1633</v>
      </c>
      <c r="HB1824">
        <v>-798</v>
      </c>
      <c r="HE1824">
        <v>-454893</v>
      </c>
      <c r="HG1824">
        <v>7273100</v>
      </c>
    </row>
    <row r="1825" spans="1:215" x14ac:dyDescent="0.25">
      <c r="A1825">
        <v>134</v>
      </c>
      <c r="B1825" t="s">
        <v>1368</v>
      </c>
      <c r="C1825">
        <v>2001</v>
      </c>
      <c r="F1825">
        <v>1981</v>
      </c>
      <c r="G1825">
        <v>0</v>
      </c>
      <c r="I1825">
        <v>0</v>
      </c>
      <c r="J1825" t="s">
        <v>1166</v>
      </c>
      <c r="K1825" t="s">
        <v>1167</v>
      </c>
      <c r="L1825" t="s">
        <v>1167</v>
      </c>
      <c r="M1825">
        <v>3</v>
      </c>
      <c r="N1825" t="s">
        <v>651</v>
      </c>
      <c r="O1825">
        <v>1</v>
      </c>
      <c r="P1825" t="s">
        <v>616</v>
      </c>
      <c r="Q1825" t="s">
        <v>626</v>
      </c>
      <c r="R1825">
        <v>2</v>
      </c>
      <c r="S1825">
        <v>1</v>
      </c>
      <c r="T1825" s="60">
        <v>37072</v>
      </c>
      <c r="U1825" s="60">
        <v>37073</v>
      </c>
      <c r="V1825" s="60">
        <v>37073</v>
      </c>
      <c r="W1825" t="s">
        <v>201</v>
      </c>
      <c r="Z1825">
        <v>2.9999998999999999E-2</v>
      </c>
      <c r="AA1825">
        <v>7.5000002999999996E-2</v>
      </c>
      <c r="AB1825">
        <v>1</v>
      </c>
      <c r="BP1825" s="60">
        <v>37073</v>
      </c>
      <c r="BQ1825">
        <v>1319041</v>
      </c>
      <c r="BR1825">
        <v>1443404</v>
      </c>
      <c r="BS1825">
        <v>0.91400002999999996</v>
      </c>
      <c r="BT1825">
        <v>124363.05</v>
      </c>
      <c r="BV1825">
        <v>153350.39000000001</v>
      </c>
      <c r="BW1825">
        <v>53043.663999999997</v>
      </c>
      <c r="BX1825">
        <v>0.755</v>
      </c>
      <c r="BY1825">
        <v>0</v>
      </c>
      <c r="BZ1825">
        <v>0</v>
      </c>
      <c r="CA1825">
        <v>0</v>
      </c>
      <c r="CS1825">
        <v>0</v>
      </c>
      <c r="CT1825">
        <v>0</v>
      </c>
      <c r="CU1825">
        <v>0</v>
      </c>
      <c r="CV1825">
        <v>0</v>
      </c>
      <c r="CW1825">
        <v>0</v>
      </c>
      <c r="CX1825">
        <v>0</v>
      </c>
      <c r="CY1825">
        <v>0</v>
      </c>
      <c r="CZ1825">
        <v>0</v>
      </c>
      <c r="DA1825">
        <v>0</v>
      </c>
      <c r="DB1825">
        <v>0</v>
      </c>
      <c r="DC1825">
        <v>0</v>
      </c>
      <c r="DD1825">
        <v>0</v>
      </c>
      <c r="DE1825">
        <v>0</v>
      </c>
      <c r="DF1825">
        <v>2001</v>
      </c>
      <c r="DR1825">
        <v>0</v>
      </c>
      <c r="DS1825">
        <v>0</v>
      </c>
      <c r="DT1825">
        <v>0</v>
      </c>
      <c r="DU1825">
        <v>0</v>
      </c>
      <c r="EC1825">
        <v>0</v>
      </c>
      <c r="ES1825">
        <v>0</v>
      </c>
      <c r="EW1825">
        <v>0</v>
      </c>
      <c r="EX1825">
        <v>0</v>
      </c>
    </row>
    <row r="1826" spans="1:215" x14ac:dyDescent="0.25">
      <c r="A1826">
        <v>134</v>
      </c>
      <c r="B1826" t="s">
        <v>1368</v>
      </c>
      <c r="C1826">
        <v>2002</v>
      </c>
      <c r="F1826">
        <v>1981</v>
      </c>
      <c r="G1826">
        <v>0</v>
      </c>
      <c r="I1826">
        <v>0</v>
      </c>
      <c r="J1826" t="s">
        <v>1166</v>
      </c>
      <c r="K1826" t="s">
        <v>1167</v>
      </c>
      <c r="L1826" t="s">
        <v>1167</v>
      </c>
      <c r="M1826">
        <v>3</v>
      </c>
      <c r="N1826" t="s">
        <v>651</v>
      </c>
      <c r="O1826">
        <v>1</v>
      </c>
      <c r="P1826" t="s">
        <v>616</v>
      </c>
      <c r="Q1826" t="s">
        <v>626</v>
      </c>
      <c r="R1826">
        <v>2</v>
      </c>
      <c r="S1826">
        <v>1</v>
      </c>
      <c r="T1826" s="60">
        <v>37437</v>
      </c>
      <c r="U1826" s="60">
        <v>37438</v>
      </c>
      <c r="V1826" s="60">
        <v>37438</v>
      </c>
      <c r="W1826" t="s">
        <v>201</v>
      </c>
      <c r="Z1826">
        <v>2.9999998999999999E-2</v>
      </c>
      <c r="AA1826">
        <v>7.5000002999999996E-2</v>
      </c>
      <c r="AB1826">
        <v>1</v>
      </c>
      <c r="BP1826" s="60">
        <v>37438</v>
      </c>
      <c r="BQ1826">
        <v>1370024</v>
      </c>
      <c r="BR1826">
        <v>1554288.4</v>
      </c>
      <c r="BS1826">
        <v>0.88099998000000002</v>
      </c>
      <c r="BT1826">
        <v>184264.33</v>
      </c>
      <c r="BV1826">
        <v>160419.78</v>
      </c>
      <c r="BW1826">
        <v>54918.09</v>
      </c>
      <c r="BX1826">
        <v>0.76899998999999997</v>
      </c>
      <c r="BY1826">
        <v>0</v>
      </c>
      <c r="BZ1826">
        <v>0</v>
      </c>
      <c r="CA1826">
        <v>0</v>
      </c>
      <c r="CS1826">
        <v>0</v>
      </c>
      <c r="CT1826">
        <v>0</v>
      </c>
      <c r="CU1826">
        <v>0</v>
      </c>
      <c r="CV1826">
        <v>0</v>
      </c>
      <c r="CW1826">
        <v>0</v>
      </c>
      <c r="CX1826">
        <v>0</v>
      </c>
      <c r="CY1826">
        <v>0</v>
      </c>
      <c r="CZ1826">
        <v>0</v>
      </c>
      <c r="DA1826">
        <v>0</v>
      </c>
      <c r="DB1826">
        <v>0</v>
      </c>
      <c r="DC1826">
        <v>0</v>
      </c>
      <c r="DD1826">
        <v>0</v>
      </c>
      <c r="DE1826">
        <v>0</v>
      </c>
      <c r="DF1826">
        <v>2003</v>
      </c>
      <c r="DR1826">
        <v>0</v>
      </c>
      <c r="DS1826">
        <v>0</v>
      </c>
      <c r="DT1826">
        <v>0</v>
      </c>
      <c r="DU1826">
        <v>0</v>
      </c>
      <c r="EC1826">
        <v>0</v>
      </c>
      <c r="ES1826">
        <v>0</v>
      </c>
      <c r="EW1826">
        <v>0</v>
      </c>
      <c r="EX1826">
        <v>0</v>
      </c>
    </row>
    <row r="1827" spans="1:215" x14ac:dyDescent="0.25">
      <c r="A1827">
        <v>134</v>
      </c>
      <c r="B1827" t="s">
        <v>1368</v>
      </c>
      <c r="C1827">
        <v>2003</v>
      </c>
      <c r="F1827">
        <v>1981</v>
      </c>
      <c r="G1827">
        <v>0</v>
      </c>
      <c r="I1827">
        <v>0</v>
      </c>
      <c r="J1827" t="s">
        <v>1166</v>
      </c>
      <c r="K1827" t="s">
        <v>1167</v>
      </c>
      <c r="L1827" t="s">
        <v>1167</v>
      </c>
      <c r="M1827">
        <v>3</v>
      </c>
      <c r="N1827" t="s">
        <v>651</v>
      </c>
      <c r="O1827">
        <v>1</v>
      </c>
      <c r="P1827" t="s">
        <v>616</v>
      </c>
      <c r="Q1827" t="s">
        <v>626</v>
      </c>
      <c r="R1827">
        <v>2</v>
      </c>
      <c r="S1827">
        <v>1</v>
      </c>
      <c r="T1827" s="60">
        <v>37802</v>
      </c>
      <c r="U1827" s="60">
        <v>37803</v>
      </c>
      <c r="V1827" s="60">
        <v>37803</v>
      </c>
      <c r="W1827" t="s">
        <v>201</v>
      </c>
      <c r="Z1827">
        <v>2.9999998999999999E-2</v>
      </c>
      <c r="AA1827">
        <v>7.5000002999999996E-2</v>
      </c>
      <c r="AB1827">
        <v>1</v>
      </c>
      <c r="BP1827" s="60">
        <v>37803</v>
      </c>
      <c r="BQ1827">
        <v>1392043</v>
      </c>
      <c r="BR1827">
        <v>1646979.6</v>
      </c>
      <c r="BS1827">
        <v>0.84500003000000001</v>
      </c>
      <c r="BT1827">
        <v>254936.67</v>
      </c>
      <c r="BV1827">
        <v>170507.03</v>
      </c>
      <c r="BW1827">
        <v>71704.937999999995</v>
      </c>
      <c r="BX1827">
        <v>0.61599999999999999</v>
      </c>
      <c r="BY1827">
        <v>0</v>
      </c>
      <c r="BZ1827">
        <v>0</v>
      </c>
      <c r="CA1827">
        <v>0</v>
      </c>
      <c r="CS1827">
        <v>0</v>
      </c>
      <c r="CT1827">
        <v>0</v>
      </c>
      <c r="CU1827">
        <v>0</v>
      </c>
      <c r="CV1827">
        <v>0</v>
      </c>
      <c r="CW1827">
        <v>0</v>
      </c>
      <c r="CX1827">
        <v>0</v>
      </c>
      <c r="CY1827">
        <v>0</v>
      </c>
      <c r="CZ1827">
        <v>0</v>
      </c>
      <c r="DA1827">
        <v>0</v>
      </c>
      <c r="DB1827">
        <v>0</v>
      </c>
      <c r="DC1827">
        <v>0</v>
      </c>
      <c r="DD1827">
        <v>0</v>
      </c>
      <c r="DE1827">
        <v>0</v>
      </c>
      <c r="DF1827">
        <v>2004</v>
      </c>
      <c r="DR1827">
        <v>0</v>
      </c>
      <c r="DS1827">
        <v>0</v>
      </c>
      <c r="DT1827">
        <v>0</v>
      </c>
      <c r="DU1827">
        <v>0</v>
      </c>
      <c r="EC1827">
        <v>0</v>
      </c>
      <c r="ES1827">
        <v>0</v>
      </c>
      <c r="EW1827">
        <v>0</v>
      </c>
      <c r="EX1827">
        <v>0</v>
      </c>
      <c r="GN1827">
        <v>0</v>
      </c>
    </row>
    <row r="1828" spans="1:215" x14ac:dyDescent="0.25">
      <c r="A1828">
        <v>134</v>
      </c>
      <c r="B1828" t="s">
        <v>1368</v>
      </c>
      <c r="C1828">
        <v>2004</v>
      </c>
      <c r="F1828">
        <v>1981</v>
      </c>
      <c r="G1828">
        <v>0</v>
      </c>
      <c r="I1828">
        <v>0</v>
      </c>
      <c r="J1828" t="s">
        <v>1166</v>
      </c>
      <c r="K1828" t="s">
        <v>1167</v>
      </c>
      <c r="L1828" t="s">
        <v>1167</v>
      </c>
      <c r="M1828">
        <v>3</v>
      </c>
      <c r="N1828" t="s">
        <v>651</v>
      </c>
      <c r="O1828">
        <v>1</v>
      </c>
      <c r="P1828" t="s">
        <v>616</v>
      </c>
      <c r="Q1828" t="s">
        <v>626</v>
      </c>
      <c r="R1828">
        <v>2</v>
      </c>
      <c r="S1828">
        <v>1</v>
      </c>
      <c r="T1828" s="60">
        <v>38168</v>
      </c>
      <c r="U1828" s="60">
        <v>38169</v>
      </c>
      <c r="V1828" s="60">
        <v>38169</v>
      </c>
      <c r="W1828" t="s">
        <v>201</v>
      </c>
      <c r="Z1828">
        <v>2.9999998999999999E-2</v>
      </c>
      <c r="AA1828">
        <v>7.5000002999999996E-2</v>
      </c>
      <c r="AB1828">
        <v>1</v>
      </c>
      <c r="BP1828" s="60">
        <v>38169</v>
      </c>
      <c r="BQ1828">
        <v>1399975</v>
      </c>
      <c r="BR1828">
        <v>1727162.6</v>
      </c>
      <c r="BS1828">
        <v>0.81</v>
      </c>
      <c r="BT1828">
        <v>327187.59000000003</v>
      </c>
      <c r="BV1828">
        <v>175559.28</v>
      </c>
      <c r="BW1828">
        <v>63511.156000000003</v>
      </c>
      <c r="BX1828">
        <v>0.377</v>
      </c>
      <c r="BY1828">
        <v>0</v>
      </c>
      <c r="BZ1828">
        <v>0</v>
      </c>
      <c r="CA1828">
        <v>0</v>
      </c>
      <c r="CS1828">
        <v>0</v>
      </c>
      <c r="CT1828">
        <v>0</v>
      </c>
      <c r="CU1828">
        <v>0</v>
      </c>
      <c r="CV1828">
        <v>0</v>
      </c>
      <c r="CW1828">
        <v>0</v>
      </c>
      <c r="CX1828">
        <v>0</v>
      </c>
      <c r="CY1828">
        <v>0</v>
      </c>
      <c r="CZ1828">
        <v>0</v>
      </c>
      <c r="DA1828">
        <v>0</v>
      </c>
      <c r="DB1828">
        <v>0</v>
      </c>
      <c r="DC1828">
        <v>0</v>
      </c>
      <c r="DD1828">
        <v>0</v>
      </c>
      <c r="DE1828">
        <v>0</v>
      </c>
      <c r="DF1828">
        <v>2005</v>
      </c>
      <c r="DR1828">
        <v>0</v>
      </c>
      <c r="DS1828">
        <v>0</v>
      </c>
      <c r="DT1828">
        <v>0</v>
      </c>
      <c r="DU1828">
        <v>0</v>
      </c>
      <c r="EC1828">
        <v>0</v>
      </c>
      <c r="ES1828">
        <v>0</v>
      </c>
      <c r="EW1828">
        <v>0</v>
      </c>
      <c r="EX1828">
        <v>0</v>
      </c>
      <c r="GB1828">
        <v>0</v>
      </c>
      <c r="GN1828">
        <v>0</v>
      </c>
    </row>
    <row r="1829" spans="1:215" x14ac:dyDescent="0.25">
      <c r="A1829">
        <v>134</v>
      </c>
      <c r="B1829" t="s">
        <v>1368</v>
      </c>
      <c r="C1829">
        <v>2005</v>
      </c>
      <c r="F1829">
        <v>1981</v>
      </c>
      <c r="G1829">
        <v>0</v>
      </c>
      <c r="I1829">
        <v>0</v>
      </c>
      <c r="J1829" t="s">
        <v>1166</v>
      </c>
      <c r="K1829" t="s">
        <v>1167</v>
      </c>
      <c r="L1829" t="s">
        <v>1167</v>
      </c>
      <c r="M1829">
        <v>3</v>
      </c>
      <c r="N1829" t="s">
        <v>651</v>
      </c>
      <c r="O1829">
        <v>1</v>
      </c>
      <c r="P1829" t="s">
        <v>616</v>
      </c>
      <c r="Q1829" t="s">
        <v>626</v>
      </c>
      <c r="R1829">
        <v>2</v>
      </c>
      <c r="S1829">
        <v>1</v>
      </c>
      <c r="T1829" s="60">
        <v>38533</v>
      </c>
      <c r="U1829" s="60">
        <v>38534</v>
      </c>
      <c r="V1829" s="60">
        <v>38534</v>
      </c>
      <c r="W1829" t="s">
        <v>201</v>
      </c>
      <c r="Z1829">
        <v>2.9999998999999999E-2</v>
      </c>
      <c r="AA1829">
        <v>7.5000002999999996E-2</v>
      </c>
      <c r="AB1829">
        <v>1</v>
      </c>
      <c r="BP1829" s="60">
        <v>38534</v>
      </c>
      <c r="BQ1829">
        <v>1423834</v>
      </c>
      <c r="BR1829">
        <v>1811572.1</v>
      </c>
      <c r="BS1829">
        <v>0.78600000999999997</v>
      </c>
      <c r="BT1829">
        <v>387738.13</v>
      </c>
      <c r="BV1829">
        <v>188848.45</v>
      </c>
      <c r="BW1829">
        <v>73756.195000000007</v>
      </c>
      <c r="BX1829">
        <v>0.66100000999999997</v>
      </c>
      <c r="BY1829">
        <v>0</v>
      </c>
      <c r="BZ1829">
        <v>0</v>
      </c>
      <c r="CA1829">
        <v>0</v>
      </c>
      <c r="CS1829">
        <v>0</v>
      </c>
      <c r="CT1829">
        <v>0</v>
      </c>
      <c r="CU1829">
        <v>0</v>
      </c>
      <c r="CV1829">
        <v>0</v>
      </c>
      <c r="CW1829">
        <v>0</v>
      </c>
      <c r="CX1829">
        <v>0</v>
      </c>
      <c r="CY1829">
        <v>0</v>
      </c>
      <c r="CZ1829">
        <v>0</v>
      </c>
      <c r="DA1829">
        <v>0</v>
      </c>
      <c r="DB1829">
        <v>0</v>
      </c>
      <c r="DC1829">
        <v>0</v>
      </c>
      <c r="DD1829">
        <v>0</v>
      </c>
      <c r="DE1829">
        <v>0</v>
      </c>
      <c r="DF1829">
        <v>2006</v>
      </c>
      <c r="DR1829">
        <v>0</v>
      </c>
      <c r="DS1829">
        <v>0</v>
      </c>
      <c r="DT1829">
        <v>0</v>
      </c>
      <c r="DU1829">
        <v>0</v>
      </c>
      <c r="DV1829">
        <v>4016</v>
      </c>
      <c r="DW1829">
        <v>188848.45</v>
      </c>
      <c r="DX1829">
        <v>37.599997999999999</v>
      </c>
      <c r="DY1829">
        <v>10</v>
      </c>
      <c r="DZ1829">
        <v>47.023997999999999</v>
      </c>
      <c r="EA1829">
        <v>247</v>
      </c>
      <c r="EB1829">
        <v>79</v>
      </c>
      <c r="EC1829">
        <v>2447</v>
      </c>
      <c r="EF1829">
        <v>30.879035999999999</v>
      </c>
      <c r="EG1829">
        <v>1866</v>
      </c>
      <c r="EN1829">
        <v>148</v>
      </c>
      <c r="EP1829">
        <v>433</v>
      </c>
      <c r="ES1829">
        <v>0</v>
      </c>
      <c r="EV1829">
        <v>6789</v>
      </c>
      <c r="EW1829">
        <v>0</v>
      </c>
      <c r="EX1829">
        <v>1</v>
      </c>
      <c r="FB1829">
        <v>1012642</v>
      </c>
      <c r="FN1829">
        <v>-91</v>
      </c>
      <c r="FP1829">
        <v>14234</v>
      </c>
      <c r="FQ1829">
        <v>25001</v>
      </c>
      <c r="FT1829">
        <v>23730</v>
      </c>
      <c r="FW1829">
        <v>62965</v>
      </c>
      <c r="FX1829">
        <v>110903</v>
      </c>
      <c r="FZ1829">
        <v>10246</v>
      </c>
      <c r="GA1829">
        <v>3621</v>
      </c>
      <c r="GB1829">
        <v>13867</v>
      </c>
      <c r="GG1829">
        <v>-1702</v>
      </c>
      <c r="GL1829">
        <v>-9322</v>
      </c>
      <c r="GM1829">
        <v>1325</v>
      </c>
      <c r="GN1829">
        <v>1107</v>
      </c>
      <c r="GO1829">
        <v>-1016</v>
      </c>
      <c r="GQ1829">
        <v>176929</v>
      </c>
      <c r="GR1829">
        <v>-75561</v>
      </c>
      <c r="GS1829">
        <v>-62501</v>
      </c>
      <c r="GV1829">
        <v>-1033</v>
      </c>
      <c r="GZ1829">
        <v>-12027</v>
      </c>
      <c r="HA1829">
        <v>-1708</v>
      </c>
      <c r="HB1829">
        <v>-2072</v>
      </c>
      <c r="HE1829">
        <v>-79341</v>
      </c>
      <c r="HG1829">
        <v>1386113</v>
      </c>
    </row>
    <row r="1830" spans="1:215" x14ac:dyDescent="0.25">
      <c r="A1830">
        <v>134</v>
      </c>
      <c r="B1830" t="s">
        <v>1368</v>
      </c>
      <c r="C1830">
        <v>2006</v>
      </c>
      <c r="F1830">
        <v>1981</v>
      </c>
      <c r="G1830">
        <v>0</v>
      </c>
      <c r="I1830">
        <v>0</v>
      </c>
      <c r="J1830" t="s">
        <v>1166</v>
      </c>
      <c r="K1830" t="s">
        <v>1167</v>
      </c>
      <c r="L1830" t="s">
        <v>1167</v>
      </c>
      <c r="M1830">
        <v>3</v>
      </c>
      <c r="N1830" t="s">
        <v>651</v>
      </c>
      <c r="O1830">
        <v>1</v>
      </c>
      <c r="P1830" t="s">
        <v>616</v>
      </c>
      <c r="Q1830" t="s">
        <v>626</v>
      </c>
      <c r="R1830">
        <v>2</v>
      </c>
      <c r="S1830">
        <v>1</v>
      </c>
      <c r="T1830" s="60">
        <v>38898</v>
      </c>
      <c r="U1830" s="60">
        <v>38899</v>
      </c>
      <c r="V1830" s="60">
        <v>38899</v>
      </c>
      <c r="W1830" t="s">
        <v>201</v>
      </c>
      <c r="Z1830">
        <v>2.9999998999999999E-2</v>
      </c>
      <c r="AA1830">
        <v>7.5000002999999996E-2</v>
      </c>
      <c r="AB1830">
        <v>1</v>
      </c>
      <c r="BP1830" s="60">
        <v>38899</v>
      </c>
      <c r="BQ1830">
        <v>1490208</v>
      </c>
      <c r="BR1830">
        <v>1910059.1</v>
      </c>
      <c r="BS1830">
        <v>0.77999996999999999</v>
      </c>
      <c r="BT1830">
        <v>419851.06</v>
      </c>
      <c r="BV1830">
        <v>204189.81</v>
      </c>
      <c r="BW1830">
        <v>85391.445000000007</v>
      </c>
      <c r="BX1830">
        <v>0.58599997000000004</v>
      </c>
      <c r="BY1830">
        <v>0</v>
      </c>
      <c r="BZ1830">
        <v>0</v>
      </c>
      <c r="CA1830">
        <v>0</v>
      </c>
      <c r="CC1830">
        <v>0.11152843</v>
      </c>
      <c r="CS1830">
        <v>1</v>
      </c>
      <c r="CT1830">
        <v>0</v>
      </c>
      <c r="CU1830">
        <v>0</v>
      </c>
      <c r="CV1830">
        <v>0</v>
      </c>
      <c r="CW1830">
        <v>0</v>
      </c>
      <c r="CX1830">
        <v>0</v>
      </c>
      <c r="CY1830">
        <v>0</v>
      </c>
      <c r="CZ1830">
        <v>0</v>
      </c>
      <c r="DA1830">
        <v>0</v>
      </c>
      <c r="DB1830">
        <v>0</v>
      </c>
      <c r="DC1830">
        <v>0</v>
      </c>
      <c r="DD1830">
        <v>0</v>
      </c>
      <c r="DE1830">
        <v>0</v>
      </c>
      <c r="DF1830">
        <v>2007</v>
      </c>
      <c r="DR1830">
        <v>0</v>
      </c>
      <c r="DS1830">
        <v>0</v>
      </c>
      <c r="DT1830">
        <v>0</v>
      </c>
      <c r="DU1830">
        <v>0</v>
      </c>
      <c r="DV1830">
        <v>4141</v>
      </c>
      <c r="DW1830">
        <v>204189.81</v>
      </c>
      <c r="DX1830">
        <v>37.900002000000001</v>
      </c>
      <c r="DY1830">
        <v>10.199999999999999</v>
      </c>
      <c r="DZ1830">
        <v>49.308998000000003</v>
      </c>
      <c r="EA1830">
        <v>187</v>
      </c>
      <c r="EB1830">
        <v>80</v>
      </c>
      <c r="EC1830">
        <v>2548</v>
      </c>
      <c r="EF1830">
        <v>30.377942999999998</v>
      </c>
      <c r="EG1830">
        <v>1951</v>
      </c>
      <c r="EN1830">
        <v>144</v>
      </c>
      <c r="EP1830">
        <v>453</v>
      </c>
      <c r="ES1830">
        <v>0</v>
      </c>
      <c r="EV1830">
        <v>6956</v>
      </c>
      <c r="EW1830">
        <v>0</v>
      </c>
      <c r="EX1830">
        <v>1</v>
      </c>
      <c r="FB1830">
        <v>1032047.6</v>
      </c>
      <c r="FN1830">
        <v>-117</v>
      </c>
      <c r="FP1830">
        <v>15326</v>
      </c>
      <c r="FQ1830">
        <v>26490</v>
      </c>
      <c r="FT1830">
        <v>23584</v>
      </c>
      <c r="FW1830">
        <v>65400</v>
      </c>
      <c r="FX1830">
        <v>141920</v>
      </c>
      <c r="FZ1830">
        <v>10862</v>
      </c>
      <c r="GA1830">
        <v>9942</v>
      </c>
      <c r="GB1830">
        <v>20804</v>
      </c>
      <c r="GG1830">
        <v>326</v>
      </c>
      <c r="GL1830">
        <v>-8728</v>
      </c>
      <c r="GM1830">
        <v>2207</v>
      </c>
      <c r="GN1830">
        <v>1938</v>
      </c>
      <c r="GO1830">
        <v>-1821</v>
      </c>
      <c r="GQ1830">
        <v>219959</v>
      </c>
      <c r="GR1830">
        <v>-77403</v>
      </c>
      <c r="GS1830">
        <v>-65853</v>
      </c>
      <c r="GV1830">
        <v>-1544</v>
      </c>
      <c r="GZ1830">
        <v>-10006</v>
      </c>
      <c r="HA1830">
        <v>-1423</v>
      </c>
      <c r="HB1830">
        <v>-2235</v>
      </c>
      <c r="HE1830">
        <v>-81061</v>
      </c>
      <c r="HG1830">
        <v>1525043</v>
      </c>
    </row>
    <row r="1831" spans="1:215" x14ac:dyDescent="0.25">
      <c r="A1831">
        <v>134</v>
      </c>
      <c r="B1831" t="s">
        <v>1368</v>
      </c>
      <c r="C1831">
        <v>2007</v>
      </c>
      <c r="F1831">
        <v>1981</v>
      </c>
      <c r="G1831">
        <v>0</v>
      </c>
      <c r="I1831">
        <v>0</v>
      </c>
      <c r="J1831" t="s">
        <v>1166</v>
      </c>
      <c r="K1831" t="s">
        <v>1167</v>
      </c>
      <c r="L1831" t="s">
        <v>1167</v>
      </c>
      <c r="M1831">
        <v>3</v>
      </c>
      <c r="N1831" t="s">
        <v>651</v>
      </c>
      <c r="O1831">
        <v>1</v>
      </c>
      <c r="P1831" t="s">
        <v>616</v>
      </c>
      <c r="Q1831" t="s">
        <v>626</v>
      </c>
      <c r="R1831">
        <v>2</v>
      </c>
      <c r="S1831">
        <v>1</v>
      </c>
      <c r="T1831" s="60">
        <v>39263</v>
      </c>
      <c r="U1831" s="60">
        <v>39264</v>
      </c>
      <c r="V1831" s="60">
        <v>39264</v>
      </c>
      <c r="W1831" t="s">
        <v>201</v>
      </c>
      <c r="Z1831">
        <v>2.9999998999999999E-2</v>
      </c>
      <c r="AA1831">
        <v>7.5000002999999996E-2</v>
      </c>
      <c r="AB1831">
        <v>1</v>
      </c>
      <c r="BP1831" s="60">
        <v>39264</v>
      </c>
      <c r="BQ1831">
        <v>1627476</v>
      </c>
      <c r="BR1831">
        <v>2035653.5</v>
      </c>
      <c r="BS1831">
        <v>0.79900002000000003</v>
      </c>
      <c r="BT1831">
        <v>408177.47</v>
      </c>
      <c r="BV1831">
        <v>220884.88</v>
      </c>
      <c r="BW1831">
        <v>95082.358999999997</v>
      </c>
      <c r="BX1831">
        <v>0.59299999000000003</v>
      </c>
      <c r="BY1831">
        <v>0</v>
      </c>
      <c r="BZ1831">
        <v>0</v>
      </c>
      <c r="CA1831">
        <v>0</v>
      </c>
      <c r="CC1831">
        <v>0.17518194000000001</v>
      </c>
      <c r="CS1831">
        <v>1</v>
      </c>
      <c r="CT1831">
        <v>0</v>
      </c>
      <c r="CU1831">
        <v>0</v>
      </c>
      <c r="CV1831">
        <v>0</v>
      </c>
      <c r="CW1831">
        <v>0</v>
      </c>
      <c r="CX1831">
        <v>0</v>
      </c>
      <c r="CY1831">
        <v>0</v>
      </c>
      <c r="CZ1831">
        <v>0</v>
      </c>
      <c r="DA1831">
        <v>0</v>
      </c>
      <c r="DB1831">
        <v>0</v>
      </c>
      <c r="DC1831">
        <v>0</v>
      </c>
      <c r="DD1831">
        <v>0</v>
      </c>
      <c r="DE1831">
        <v>0</v>
      </c>
      <c r="DF1831">
        <v>2008</v>
      </c>
      <c r="DG1831">
        <v>0.27300000000000002</v>
      </c>
      <c r="DH1831">
        <v>7.9999998000000003E-2</v>
      </c>
      <c r="DI1831">
        <v>0.19299999000000001</v>
      </c>
      <c r="DJ1831">
        <v>0.127</v>
      </c>
      <c r="DK1831">
        <v>0.53500002999999996</v>
      </c>
      <c r="DL1831">
        <v>60312.52</v>
      </c>
      <c r="DM1831">
        <v>17670.789000000001</v>
      </c>
      <c r="DO1831">
        <v>29389.24</v>
      </c>
      <c r="DP1831">
        <v>118232.2</v>
      </c>
      <c r="DQ1831">
        <v>231257.28</v>
      </c>
      <c r="DR1831">
        <v>0</v>
      </c>
      <c r="DS1831">
        <v>0</v>
      </c>
      <c r="DT1831">
        <v>0</v>
      </c>
      <c r="DU1831">
        <v>0</v>
      </c>
      <c r="DV1831">
        <v>4247</v>
      </c>
      <c r="DW1831">
        <v>220884.88</v>
      </c>
      <c r="DX1831">
        <v>38.200001</v>
      </c>
      <c r="DY1831">
        <v>10.4</v>
      </c>
      <c r="DZ1831">
        <v>52.009998000000003</v>
      </c>
      <c r="EA1831">
        <v>121</v>
      </c>
      <c r="EB1831">
        <v>84</v>
      </c>
      <c r="EC1831">
        <v>2650</v>
      </c>
      <c r="EF1831">
        <v>31.930188999999999</v>
      </c>
      <c r="EG1831">
        <v>2035</v>
      </c>
      <c r="EN1831">
        <v>144</v>
      </c>
      <c r="EP1831">
        <v>471</v>
      </c>
      <c r="ES1831">
        <v>0</v>
      </c>
      <c r="EV1831">
        <v>7102</v>
      </c>
      <c r="EW1831">
        <v>0</v>
      </c>
      <c r="EX1831">
        <v>1</v>
      </c>
      <c r="FB1831">
        <v>1059888.3</v>
      </c>
      <c r="FN1831">
        <v>138</v>
      </c>
      <c r="FP1831">
        <v>16718</v>
      </c>
      <c r="FQ1831">
        <v>28258</v>
      </c>
      <c r="FT1831">
        <v>28122</v>
      </c>
      <c r="FW1831">
        <v>73098</v>
      </c>
      <c r="FX1831">
        <v>256261</v>
      </c>
      <c r="FZ1831">
        <v>11436</v>
      </c>
      <c r="GA1831">
        <v>10589</v>
      </c>
      <c r="GB1831">
        <v>22025</v>
      </c>
      <c r="GG1831">
        <v>247</v>
      </c>
      <c r="GL1831">
        <v>-11681</v>
      </c>
      <c r="GM1831">
        <v>4389</v>
      </c>
      <c r="GN1831">
        <v>3805</v>
      </c>
      <c r="GO1831">
        <v>-3943</v>
      </c>
      <c r="GQ1831">
        <v>340258</v>
      </c>
      <c r="GR1831">
        <v>-84615</v>
      </c>
      <c r="GS1831">
        <v>-71480</v>
      </c>
      <c r="GV1831">
        <v>-2662</v>
      </c>
      <c r="GZ1831">
        <v>-10473</v>
      </c>
      <c r="HA1831">
        <v>-1374</v>
      </c>
      <c r="HB1831">
        <v>-2450</v>
      </c>
      <c r="HD1831">
        <v>-474</v>
      </c>
      <c r="HE1831">
        <v>-88913</v>
      </c>
      <c r="HG1831">
        <v>1776388</v>
      </c>
    </row>
    <row r="1832" spans="1:215" x14ac:dyDescent="0.25">
      <c r="A1832">
        <v>134</v>
      </c>
      <c r="B1832" t="s">
        <v>1368</v>
      </c>
      <c r="C1832">
        <v>2008</v>
      </c>
      <c r="F1832">
        <v>1981</v>
      </c>
      <c r="G1832">
        <v>0</v>
      </c>
      <c r="I1832">
        <v>0</v>
      </c>
      <c r="J1832" t="s">
        <v>1166</v>
      </c>
      <c r="K1832" t="s">
        <v>1167</v>
      </c>
      <c r="L1832" t="s">
        <v>1167</v>
      </c>
      <c r="M1832">
        <v>3</v>
      </c>
      <c r="N1832" t="s">
        <v>651</v>
      </c>
      <c r="O1832">
        <v>1</v>
      </c>
      <c r="P1832" t="s">
        <v>616</v>
      </c>
      <c r="Q1832" t="s">
        <v>626</v>
      </c>
      <c r="R1832">
        <v>2</v>
      </c>
      <c r="S1832">
        <v>1</v>
      </c>
      <c r="T1832" s="60">
        <v>39629</v>
      </c>
      <c r="U1832" s="60">
        <v>39630</v>
      </c>
      <c r="V1832" s="60">
        <v>39630</v>
      </c>
      <c r="W1832" t="s">
        <v>201</v>
      </c>
      <c r="Z1832">
        <v>2.9999998999999999E-2</v>
      </c>
      <c r="AA1832">
        <v>7.5000002999999996E-2</v>
      </c>
      <c r="AB1832">
        <v>1</v>
      </c>
      <c r="BP1832" s="60">
        <v>39630</v>
      </c>
      <c r="BQ1832">
        <v>1752169</v>
      </c>
      <c r="BR1832">
        <v>2132175.7999999998</v>
      </c>
      <c r="BS1832">
        <v>0.82199997000000002</v>
      </c>
      <c r="BT1832">
        <v>380006.69</v>
      </c>
      <c r="BV1832">
        <v>239804.95</v>
      </c>
      <c r="BW1832">
        <v>100561.41</v>
      </c>
      <c r="BX1832">
        <v>0.55799997000000001</v>
      </c>
      <c r="BY1832">
        <v>0</v>
      </c>
      <c r="BZ1832">
        <v>0</v>
      </c>
      <c r="CA1832">
        <v>0</v>
      </c>
      <c r="CC1832">
        <v>-2.4424280999999999E-2</v>
      </c>
      <c r="CS1832">
        <v>1</v>
      </c>
      <c r="CT1832">
        <v>0</v>
      </c>
      <c r="CU1832">
        <v>0</v>
      </c>
      <c r="CV1832">
        <v>0</v>
      </c>
      <c r="CW1832">
        <v>0</v>
      </c>
      <c r="CX1832">
        <v>0</v>
      </c>
      <c r="CY1832">
        <v>0</v>
      </c>
      <c r="CZ1832">
        <v>0</v>
      </c>
      <c r="DA1832">
        <v>0</v>
      </c>
      <c r="DB1832">
        <v>0</v>
      </c>
      <c r="DC1832">
        <v>0</v>
      </c>
      <c r="DD1832">
        <v>0</v>
      </c>
      <c r="DE1832">
        <v>0</v>
      </c>
      <c r="DF1832">
        <v>2009</v>
      </c>
      <c r="DG1832">
        <v>0.26899999000000002</v>
      </c>
      <c r="DH1832">
        <v>7.9999998000000003E-2</v>
      </c>
      <c r="DI1832">
        <v>0.189</v>
      </c>
      <c r="DJ1832">
        <v>0.13</v>
      </c>
      <c r="DK1832">
        <v>0.50800002</v>
      </c>
      <c r="DL1832">
        <v>64426.843999999997</v>
      </c>
      <c r="DM1832">
        <v>19184.396000000001</v>
      </c>
      <c r="DO1832">
        <v>32004.851999999999</v>
      </c>
      <c r="DP1832">
        <v>121794.02</v>
      </c>
      <c r="DQ1832">
        <v>246191.17</v>
      </c>
      <c r="DR1832">
        <v>0</v>
      </c>
      <c r="DS1832">
        <v>0</v>
      </c>
      <c r="DT1832">
        <v>0</v>
      </c>
      <c r="DU1832">
        <v>0</v>
      </c>
      <c r="DV1832">
        <v>4453</v>
      </c>
      <c r="DW1832">
        <v>239804.95</v>
      </c>
      <c r="DX1832">
        <v>38.299999</v>
      </c>
      <c r="DY1832">
        <v>10.5</v>
      </c>
      <c r="DZ1832">
        <v>53.852001000000001</v>
      </c>
      <c r="EA1832">
        <v>433</v>
      </c>
      <c r="EB1832">
        <v>177</v>
      </c>
      <c r="EC1832">
        <v>2719</v>
      </c>
      <c r="EF1832">
        <v>28.028317999999999</v>
      </c>
      <c r="EG1832">
        <v>2083</v>
      </c>
      <c r="EN1832">
        <v>144</v>
      </c>
      <c r="EP1832">
        <v>492</v>
      </c>
      <c r="ES1832">
        <v>0</v>
      </c>
      <c r="EV1832">
        <v>7782</v>
      </c>
      <c r="EW1832">
        <v>0</v>
      </c>
      <c r="EX1832">
        <v>1</v>
      </c>
      <c r="FB1832">
        <v>1066491.8999999999</v>
      </c>
      <c r="FN1832">
        <v>-213</v>
      </c>
      <c r="FP1832">
        <v>17997</v>
      </c>
      <c r="FQ1832">
        <v>30061</v>
      </c>
      <c r="FT1832">
        <v>26020</v>
      </c>
      <c r="FW1832">
        <v>74078</v>
      </c>
      <c r="FX1832">
        <v>-54576</v>
      </c>
      <c r="FZ1832">
        <v>13124</v>
      </c>
      <c r="GA1832">
        <v>9504</v>
      </c>
      <c r="GB1832">
        <v>22628</v>
      </c>
      <c r="GG1832">
        <v>260</v>
      </c>
      <c r="GL1832">
        <v>-12204</v>
      </c>
      <c r="GM1832">
        <v>3493</v>
      </c>
      <c r="GN1832">
        <v>2988</v>
      </c>
      <c r="GO1832">
        <v>-2775</v>
      </c>
      <c r="GQ1832">
        <v>30691</v>
      </c>
      <c r="GR1832">
        <v>-76209</v>
      </c>
      <c r="GS1832">
        <v>-75178</v>
      </c>
      <c r="GZ1832">
        <v>-1031</v>
      </c>
      <c r="HA1832">
        <v>-10046</v>
      </c>
      <c r="HB1832">
        <v>-3004</v>
      </c>
      <c r="HE1832">
        <v>-89259</v>
      </c>
      <c r="HG1832">
        <v>1717820</v>
      </c>
    </row>
    <row r="1833" spans="1:215" x14ac:dyDescent="0.25">
      <c r="A1833">
        <v>134</v>
      </c>
      <c r="B1833" t="s">
        <v>1368</v>
      </c>
      <c r="C1833">
        <v>2009</v>
      </c>
      <c r="F1833">
        <v>1981</v>
      </c>
      <c r="G1833">
        <v>0</v>
      </c>
      <c r="I1833">
        <v>0</v>
      </c>
      <c r="J1833" t="s">
        <v>1166</v>
      </c>
      <c r="K1833" t="s">
        <v>1167</v>
      </c>
      <c r="L1833" t="s">
        <v>1167</v>
      </c>
      <c r="M1833">
        <v>3</v>
      </c>
      <c r="N1833" t="s">
        <v>651</v>
      </c>
      <c r="O1833">
        <v>1</v>
      </c>
      <c r="P1833" t="s">
        <v>616</v>
      </c>
      <c r="Q1833" t="s">
        <v>626</v>
      </c>
      <c r="R1833">
        <v>2</v>
      </c>
      <c r="S1833">
        <v>1</v>
      </c>
      <c r="T1833" s="60">
        <v>39994</v>
      </c>
      <c r="U1833" s="60">
        <v>39995</v>
      </c>
      <c r="V1833" s="60">
        <v>39995</v>
      </c>
      <c r="W1833" t="s">
        <v>201</v>
      </c>
      <c r="Z1833">
        <v>2.9999998999999999E-2</v>
      </c>
      <c r="AA1833">
        <v>7.5000002999999996E-2</v>
      </c>
      <c r="AB1833">
        <v>1</v>
      </c>
      <c r="BP1833" s="60">
        <v>39995</v>
      </c>
      <c r="BQ1833">
        <v>1717566</v>
      </c>
      <c r="BR1833">
        <v>2253133.7999999998</v>
      </c>
      <c r="BS1833">
        <v>0.76199996000000003</v>
      </c>
      <c r="BT1833">
        <v>535567.75</v>
      </c>
      <c r="BV1833">
        <v>253955.86</v>
      </c>
      <c r="BW1833">
        <v>102609.62</v>
      </c>
      <c r="BX1833">
        <v>0.57099997999999996</v>
      </c>
      <c r="BY1833">
        <v>0</v>
      </c>
      <c r="BZ1833">
        <v>0</v>
      </c>
      <c r="CA1833">
        <v>0</v>
      </c>
      <c r="CC1833">
        <v>-0.16504580999999999</v>
      </c>
      <c r="CS1833">
        <v>1</v>
      </c>
      <c r="CT1833">
        <v>0</v>
      </c>
      <c r="CU1833">
        <v>0</v>
      </c>
      <c r="CV1833">
        <v>0</v>
      </c>
      <c r="CW1833">
        <v>0</v>
      </c>
      <c r="CX1833">
        <v>0</v>
      </c>
      <c r="CY1833">
        <v>0</v>
      </c>
      <c r="CZ1833">
        <v>0</v>
      </c>
      <c r="DA1833">
        <v>0</v>
      </c>
      <c r="DB1833">
        <v>0</v>
      </c>
      <c r="DC1833">
        <v>0</v>
      </c>
      <c r="DD1833">
        <v>0</v>
      </c>
      <c r="DE1833">
        <v>0</v>
      </c>
      <c r="DF1833">
        <v>2010</v>
      </c>
      <c r="DG1833">
        <v>0.26800001000000001</v>
      </c>
      <c r="DH1833">
        <v>7.9999998000000003E-2</v>
      </c>
      <c r="DI1833">
        <v>0.18799999000000001</v>
      </c>
      <c r="DJ1833">
        <v>0.13</v>
      </c>
      <c r="DK1833">
        <v>0.60199999999999998</v>
      </c>
      <c r="DL1833">
        <v>68177.133000000002</v>
      </c>
      <c r="DM1833">
        <v>20316.469000000001</v>
      </c>
      <c r="DO1833">
        <v>33602.086000000003</v>
      </c>
      <c r="DP1833">
        <v>152772.51999999999</v>
      </c>
      <c r="DQ1833">
        <v>258477.58</v>
      </c>
      <c r="DR1833">
        <v>0</v>
      </c>
      <c r="DS1833">
        <v>0</v>
      </c>
      <c r="DT1833">
        <v>0</v>
      </c>
      <c r="DU1833">
        <v>0</v>
      </c>
      <c r="DV1833">
        <v>4497</v>
      </c>
      <c r="DW1833">
        <v>253955.86</v>
      </c>
      <c r="DX1833">
        <v>38.799999</v>
      </c>
      <c r="DY1833">
        <v>11.2</v>
      </c>
      <c r="DZ1833">
        <v>56.472000000000001</v>
      </c>
      <c r="EA1833">
        <v>486</v>
      </c>
      <c r="EB1833">
        <v>163</v>
      </c>
      <c r="EC1833">
        <v>2785</v>
      </c>
      <c r="EF1833">
        <v>29.223697999999999</v>
      </c>
      <c r="EG1833">
        <v>2133</v>
      </c>
      <c r="EN1833">
        <v>140</v>
      </c>
      <c r="EP1833">
        <v>512</v>
      </c>
      <c r="ES1833">
        <v>0</v>
      </c>
      <c r="EV1833">
        <v>7931</v>
      </c>
      <c r="EW1833">
        <v>0</v>
      </c>
      <c r="EX1833">
        <v>1</v>
      </c>
      <c r="FB1833">
        <v>1073156.1000000001</v>
      </c>
      <c r="FI1833">
        <v>1431305</v>
      </c>
      <c r="FN1833">
        <v>-115</v>
      </c>
      <c r="FP1833">
        <v>19139</v>
      </c>
      <c r="FQ1833">
        <v>31675</v>
      </c>
      <c r="FT1833">
        <v>26913</v>
      </c>
      <c r="FW1833">
        <v>77727</v>
      </c>
      <c r="FX1833">
        <v>-288656</v>
      </c>
      <c r="FZ1833">
        <v>7860</v>
      </c>
      <c r="GA1833">
        <v>8596</v>
      </c>
      <c r="GB1833">
        <v>16456</v>
      </c>
      <c r="GG1833">
        <v>273</v>
      </c>
      <c r="GL1833">
        <v>-11885</v>
      </c>
      <c r="GM1833">
        <v>658</v>
      </c>
      <c r="GN1833">
        <v>365</v>
      </c>
      <c r="GO1833">
        <v>-250</v>
      </c>
      <c r="GQ1833">
        <v>-205792</v>
      </c>
      <c r="GR1833">
        <v>-81388</v>
      </c>
      <c r="GS1833">
        <v>-80238</v>
      </c>
      <c r="GZ1833">
        <v>-1150</v>
      </c>
      <c r="HA1833">
        <v>-7660</v>
      </c>
      <c r="HB1833">
        <v>-2503</v>
      </c>
      <c r="HE1833">
        <v>-91551</v>
      </c>
      <c r="HG1833">
        <v>1420477</v>
      </c>
    </row>
    <row r="1834" spans="1:215" x14ac:dyDescent="0.25">
      <c r="A1834">
        <v>134</v>
      </c>
      <c r="B1834" t="s">
        <v>1368</v>
      </c>
      <c r="C1834">
        <v>2010</v>
      </c>
      <c r="F1834">
        <v>1981</v>
      </c>
      <c r="G1834">
        <v>0</v>
      </c>
      <c r="I1834">
        <v>0</v>
      </c>
      <c r="J1834" t="s">
        <v>1166</v>
      </c>
      <c r="K1834" t="s">
        <v>1167</v>
      </c>
      <c r="L1834" t="s">
        <v>1167</v>
      </c>
      <c r="M1834">
        <v>3</v>
      </c>
      <c r="N1834" t="s">
        <v>651</v>
      </c>
      <c r="O1834">
        <v>1</v>
      </c>
      <c r="P1834" t="s">
        <v>616</v>
      </c>
      <c r="Q1834" t="s">
        <v>626</v>
      </c>
      <c r="R1834">
        <v>2</v>
      </c>
      <c r="S1834">
        <v>1</v>
      </c>
      <c r="T1834" s="60">
        <v>40359</v>
      </c>
      <c r="U1834" s="60">
        <v>40360</v>
      </c>
      <c r="V1834" s="60">
        <v>40360</v>
      </c>
      <c r="W1834" t="s">
        <v>201</v>
      </c>
      <c r="Z1834">
        <v>2.9999998999999999E-2</v>
      </c>
      <c r="AA1834">
        <v>7.5000002999999996E-2</v>
      </c>
      <c r="AB1834">
        <v>1</v>
      </c>
      <c r="BP1834" s="60">
        <v>40360</v>
      </c>
      <c r="BQ1834">
        <v>1754372</v>
      </c>
      <c r="BR1834">
        <v>2341619.2999999998</v>
      </c>
      <c r="BS1834">
        <v>0.74900001000000005</v>
      </c>
      <c r="BT1834">
        <v>587247.13</v>
      </c>
      <c r="BV1834">
        <v>249582.67</v>
      </c>
      <c r="BW1834">
        <v>132456.04999999999</v>
      </c>
      <c r="BX1834">
        <v>0.41199999999999998</v>
      </c>
      <c r="BY1834">
        <v>0</v>
      </c>
      <c r="BZ1834">
        <v>0</v>
      </c>
      <c r="CA1834">
        <v>0</v>
      </c>
      <c r="CC1834">
        <v>0.11548725999999999</v>
      </c>
      <c r="CG1834">
        <v>3.4862839E-2</v>
      </c>
      <c r="CS1834">
        <v>1</v>
      </c>
      <c r="CT1834">
        <v>1</v>
      </c>
      <c r="CU1834">
        <v>0</v>
      </c>
      <c r="CV1834">
        <v>0</v>
      </c>
      <c r="CW1834">
        <v>0</v>
      </c>
      <c r="CX1834">
        <v>0</v>
      </c>
      <c r="CY1834">
        <v>0</v>
      </c>
      <c r="CZ1834">
        <v>0</v>
      </c>
      <c r="DA1834">
        <v>0</v>
      </c>
      <c r="DB1834">
        <v>0</v>
      </c>
      <c r="DC1834">
        <v>0</v>
      </c>
      <c r="DD1834">
        <v>0</v>
      </c>
      <c r="DE1834">
        <v>0</v>
      </c>
      <c r="DF1834">
        <v>2011</v>
      </c>
      <c r="DG1834">
        <v>0.26800001000000001</v>
      </c>
      <c r="DH1834">
        <v>7.9999998000000003E-2</v>
      </c>
      <c r="DI1834">
        <v>0.18799999000000001</v>
      </c>
      <c r="DJ1834">
        <v>0.13</v>
      </c>
      <c r="DK1834">
        <v>0.66800004000000002</v>
      </c>
      <c r="DL1834">
        <v>66973.922000000006</v>
      </c>
      <c r="DM1834">
        <v>19966.613000000001</v>
      </c>
      <c r="DO1834">
        <v>32923.766000000003</v>
      </c>
      <c r="DP1834">
        <v>166782.82999999999</v>
      </c>
      <c r="DQ1834">
        <v>253259.72</v>
      </c>
      <c r="DR1834">
        <v>0</v>
      </c>
      <c r="DS1834">
        <v>0</v>
      </c>
      <c r="DT1834">
        <v>0</v>
      </c>
      <c r="DU1834">
        <v>0</v>
      </c>
      <c r="DV1834">
        <v>4305</v>
      </c>
      <c r="DW1834">
        <v>249582.67</v>
      </c>
      <c r="DX1834">
        <v>39.299999</v>
      </c>
      <c r="DY1834">
        <v>11.8</v>
      </c>
      <c r="DZ1834">
        <v>57.974997999999999</v>
      </c>
      <c r="EA1834">
        <v>621</v>
      </c>
      <c r="EB1834">
        <v>161</v>
      </c>
      <c r="EC1834">
        <v>2993</v>
      </c>
      <c r="EF1834">
        <v>35.658870999999998</v>
      </c>
      <c r="EG1834">
        <v>2241</v>
      </c>
      <c r="EN1834">
        <v>136</v>
      </c>
      <c r="EP1834">
        <v>616</v>
      </c>
      <c r="ES1834">
        <v>0</v>
      </c>
      <c r="EV1834">
        <v>8080</v>
      </c>
      <c r="EW1834">
        <v>0</v>
      </c>
      <c r="EX1834">
        <v>1</v>
      </c>
      <c r="FB1834">
        <v>1151235.8999999999</v>
      </c>
      <c r="FI1834">
        <v>1558741</v>
      </c>
      <c r="FN1834">
        <v>-45</v>
      </c>
      <c r="FP1834">
        <v>19626</v>
      </c>
      <c r="FQ1834">
        <v>32240</v>
      </c>
      <c r="FT1834">
        <v>22292</v>
      </c>
      <c r="FW1834">
        <v>74158</v>
      </c>
      <c r="FX1834">
        <v>157918</v>
      </c>
      <c r="FZ1834">
        <v>7451</v>
      </c>
      <c r="GA1834">
        <v>8256</v>
      </c>
      <c r="GB1834">
        <v>15707</v>
      </c>
      <c r="GG1834">
        <v>233</v>
      </c>
      <c r="GL1834">
        <v>-10907</v>
      </c>
      <c r="GM1834">
        <v>134</v>
      </c>
      <c r="GN1834">
        <v>-27</v>
      </c>
      <c r="GO1834">
        <v>18</v>
      </c>
      <c r="GQ1834">
        <v>237216</v>
      </c>
      <c r="GR1834">
        <v>-106727</v>
      </c>
      <c r="GS1834">
        <v>-82799</v>
      </c>
      <c r="GZ1834">
        <v>-23928</v>
      </c>
      <c r="HA1834">
        <v>-1420</v>
      </c>
      <c r="HB1834">
        <v>-1708</v>
      </c>
      <c r="HE1834">
        <v>-109855</v>
      </c>
      <c r="HG1834">
        <v>1548827</v>
      </c>
    </row>
    <row r="1835" spans="1:215" x14ac:dyDescent="0.25">
      <c r="A1835">
        <v>134</v>
      </c>
      <c r="B1835" t="s">
        <v>1368</v>
      </c>
      <c r="C1835">
        <v>2011</v>
      </c>
      <c r="F1835">
        <v>1981</v>
      </c>
      <c r="G1835">
        <v>0</v>
      </c>
      <c r="I1835">
        <v>0</v>
      </c>
      <c r="J1835" t="s">
        <v>1166</v>
      </c>
      <c r="K1835" t="s">
        <v>1167</v>
      </c>
      <c r="L1835" t="s">
        <v>1167</v>
      </c>
      <c r="M1835">
        <v>3</v>
      </c>
      <c r="N1835" t="s">
        <v>651</v>
      </c>
      <c r="O1835">
        <v>1</v>
      </c>
      <c r="P1835" t="s">
        <v>616</v>
      </c>
      <c r="Q1835" t="s">
        <v>626</v>
      </c>
      <c r="R1835">
        <v>2</v>
      </c>
      <c r="S1835">
        <v>1</v>
      </c>
      <c r="T1835" s="60">
        <v>40724</v>
      </c>
      <c r="U1835" s="60">
        <v>40725</v>
      </c>
      <c r="V1835" s="60">
        <v>40725</v>
      </c>
      <c r="W1835" t="s">
        <v>201</v>
      </c>
      <c r="X1835" t="s">
        <v>1369</v>
      </c>
      <c r="Y1835" t="s">
        <v>639</v>
      </c>
      <c r="Z1835">
        <v>2.9999998999999999E-2</v>
      </c>
      <c r="AA1835">
        <v>7.5000002999999996E-2</v>
      </c>
      <c r="AB1835">
        <v>1</v>
      </c>
      <c r="AC1835">
        <v>0</v>
      </c>
      <c r="AD1835">
        <v>5</v>
      </c>
      <c r="AE1835">
        <v>0</v>
      </c>
      <c r="AF1835">
        <v>3</v>
      </c>
      <c r="AG1835">
        <v>6</v>
      </c>
      <c r="BP1835" s="60">
        <v>40725</v>
      </c>
      <c r="BQ1835">
        <v>1822702</v>
      </c>
      <c r="BR1835">
        <v>1959976</v>
      </c>
      <c r="BS1835">
        <v>0.93000000999999999</v>
      </c>
      <c r="BT1835">
        <v>137274</v>
      </c>
      <c r="BV1835">
        <v>257504.56</v>
      </c>
      <c r="BW1835">
        <v>146816.20000000001</v>
      </c>
      <c r="BX1835">
        <v>0.38499999000000001</v>
      </c>
      <c r="BY1835">
        <v>0</v>
      </c>
      <c r="BZ1835">
        <v>0</v>
      </c>
      <c r="CA1835">
        <v>0</v>
      </c>
      <c r="CC1835">
        <v>0.18520001</v>
      </c>
      <c r="CE1835">
        <v>3.4000002000000001E-2</v>
      </c>
      <c r="CG1835">
        <v>4.8600003000000003E-2</v>
      </c>
      <c r="CS1835">
        <v>0</v>
      </c>
      <c r="CT1835">
        <v>0</v>
      </c>
      <c r="CU1835">
        <v>0</v>
      </c>
      <c r="CV1835">
        <v>0.54200000000000004</v>
      </c>
      <c r="CW1835">
        <v>0.43900001</v>
      </c>
      <c r="CX1835">
        <v>0.10299999999999999</v>
      </c>
      <c r="CY1835">
        <v>0.28200001000000002</v>
      </c>
      <c r="CZ1835">
        <v>0</v>
      </c>
      <c r="DA1835">
        <v>0</v>
      </c>
      <c r="DB1835">
        <v>3.9000000999999999E-2</v>
      </c>
      <c r="DC1835">
        <v>1.4999999999999999E-2</v>
      </c>
      <c r="DD1835">
        <v>0.123</v>
      </c>
      <c r="DE1835">
        <v>0</v>
      </c>
      <c r="DF1835">
        <v>2012</v>
      </c>
      <c r="DG1835">
        <v>0.22399999000000001</v>
      </c>
      <c r="DH1835">
        <v>7.9999998000000003E-2</v>
      </c>
      <c r="DI1835">
        <v>0.14399998999999999</v>
      </c>
      <c r="DJ1835">
        <v>0.13</v>
      </c>
      <c r="DK1835">
        <v>0.33500001000000001</v>
      </c>
      <c r="DL1835">
        <v>56906.02</v>
      </c>
      <c r="DM1835">
        <v>20319.195</v>
      </c>
      <c r="DO1835">
        <v>33475.593999999997</v>
      </c>
      <c r="DP1835">
        <v>85064.851999999999</v>
      </c>
      <c r="DQ1835">
        <v>257504.56</v>
      </c>
      <c r="DR1835">
        <v>0</v>
      </c>
      <c r="DS1835">
        <v>0</v>
      </c>
      <c r="DT1835">
        <v>0</v>
      </c>
      <c r="DU1835">
        <v>0</v>
      </c>
      <c r="DV1835">
        <v>4368</v>
      </c>
      <c r="DW1835">
        <v>257504.56</v>
      </c>
      <c r="DX1835">
        <v>39.599997999999999</v>
      </c>
      <c r="DY1835">
        <v>12</v>
      </c>
      <c r="DZ1835">
        <v>58.147998999999999</v>
      </c>
      <c r="EA1835">
        <v>583</v>
      </c>
      <c r="EB1835">
        <v>174</v>
      </c>
      <c r="EC1835">
        <v>3060</v>
      </c>
      <c r="EF1835">
        <v>33.510131999999999</v>
      </c>
      <c r="EG1835">
        <v>2292</v>
      </c>
      <c r="EH1835">
        <v>69256.656000000003</v>
      </c>
      <c r="EN1835">
        <v>137</v>
      </c>
      <c r="EO1835">
        <v>2356.1698999999999</v>
      </c>
      <c r="EP1835">
        <v>631</v>
      </c>
      <c r="ES1835">
        <v>0</v>
      </c>
      <c r="EV1835">
        <v>8185</v>
      </c>
      <c r="EW1835">
        <v>0</v>
      </c>
      <c r="EX1835">
        <v>1</v>
      </c>
      <c r="FB1835">
        <v>979617.88</v>
      </c>
      <c r="FI1835">
        <v>1811460</v>
      </c>
      <c r="FN1835">
        <v>-24</v>
      </c>
      <c r="FP1835">
        <v>19489</v>
      </c>
      <c r="FQ1835">
        <v>31846</v>
      </c>
      <c r="FT1835">
        <v>24645</v>
      </c>
      <c r="FW1835">
        <v>75980</v>
      </c>
      <c r="FX1835">
        <v>276186</v>
      </c>
      <c r="FZ1835">
        <v>7365</v>
      </c>
      <c r="GA1835">
        <v>9662</v>
      </c>
      <c r="GB1835">
        <v>17027</v>
      </c>
      <c r="GG1835">
        <v>732</v>
      </c>
      <c r="GL1835">
        <v>-11700</v>
      </c>
      <c r="GM1835">
        <v>77</v>
      </c>
      <c r="GN1835">
        <v>-17</v>
      </c>
      <c r="GO1835">
        <v>7</v>
      </c>
      <c r="GQ1835">
        <v>358285</v>
      </c>
      <c r="GR1835">
        <v>-102541</v>
      </c>
      <c r="GS1835">
        <v>-86843</v>
      </c>
      <c r="GZ1835">
        <v>-15698</v>
      </c>
      <c r="HA1835">
        <v>-2117</v>
      </c>
      <c r="HB1835">
        <v>-1712</v>
      </c>
      <c r="HE1835">
        <v>-106370</v>
      </c>
      <c r="HG1835">
        <v>1800742</v>
      </c>
    </row>
    <row r="1836" spans="1:215" x14ac:dyDescent="0.25">
      <c r="A1836">
        <v>134</v>
      </c>
      <c r="B1836" t="s">
        <v>1368</v>
      </c>
      <c r="C1836">
        <v>2012</v>
      </c>
      <c r="F1836">
        <v>1981</v>
      </c>
      <c r="G1836">
        <v>0</v>
      </c>
      <c r="I1836">
        <v>0</v>
      </c>
      <c r="J1836" t="s">
        <v>1166</v>
      </c>
      <c r="K1836" t="s">
        <v>1167</v>
      </c>
      <c r="L1836" t="s">
        <v>1167</v>
      </c>
      <c r="M1836">
        <v>3</v>
      </c>
      <c r="N1836" t="s">
        <v>651</v>
      </c>
      <c r="O1836">
        <v>1</v>
      </c>
      <c r="P1836" t="s">
        <v>616</v>
      </c>
      <c r="Q1836" t="s">
        <v>626</v>
      </c>
      <c r="R1836">
        <v>2</v>
      </c>
      <c r="S1836">
        <v>1</v>
      </c>
      <c r="T1836" s="60">
        <v>41090</v>
      </c>
      <c r="U1836" s="60">
        <v>41091</v>
      </c>
      <c r="V1836" s="60">
        <v>41091</v>
      </c>
      <c r="W1836" t="s">
        <v>201</v>
      </c>
      <c r="X1836" t="s">
        <v>1369</v>
      </c>
      <c r="Y1836" t="s">
        <v>639</v>
      </c>
      <c r="Z1836">
        <v>2.9999998999999999E-2</v>
      </c>
      <c r="AA1836">
        <v>7.5000002999999996E-2</v>
      </c>
      <c r="AB1836">
        <v>1</v>
      </c>
      <c r="AC1836">
        <v>0</v>
      </c>
      <c r="AD1836">
        <v>5</v>
      </c>
      <c r="AE1836">
        <v>0</v>
      </c>
      <c r="AF1836">
        <v>3</v>
      </c>
      <c r="AG1836">
        <v>6</v>
      </c>
      <c r="BP1836" s="60">
        <v>41091</v>
      </c>
      <c r="BQ1836">
        <v>1834170</v>
      </c>
      <c r="BR1836">
        <v>2034485.1</v>
      </c>
      <c r="BS1836">
        <v>0.90199994999999999</v>
      </c>
      <c r="BT1836">
        <v>200315.17</v>
      </c>
      <c r="BV1836">
        <v>266038.34000000003</v>
      </c>
      <c r="BW1836">
        <v>64745.656000000003</v>
      </c>
      <c r="BX1836">
        <v>0.94199997000000002</v>
      </c>
      <c r="BY1836">
        <v>0</v>
      </c>
      <c r="BZ1836">
        <v>0</v>
      </c>
      <c r="CA1836">
        <v>0</v>
      </c>
      <c r="CC1836">
        <v>4.7999999999999996E-3</v>
      </c>
      <c r="CE1836">
        <v>9.7700007000000005E-2</v>
      </c>
      <c r="CG1836">
        <v>1.43E-2</v>
      </c>
      <c r="CR1836">
        <v>1</v>
      </c>
      <c r="CS1836">
        <v>0</v>
      </c>
      <c r="CT1836">
        <v>0</v>
      </c>
      <c r="CU1836">
        <v>0</v>
      </c>
      <c r="CV1836">
        <v>0.50900000000000001</v>
      </c>
      <c r="CW1836">
        <v>0.39300001000000001</v>
      </c>
      <c r="CX1836">
        <v>0.11600000000000001</v>
      </c>
      <c r="CY1836">
        <v>0.29299997999999999</v>
      </c>
      <c r="CZ1836">
        <v>0</v>
      </c>
      <c r="DA1836">
        <v>0</v>
      </c>
      <c r="DB1836">
        <v>4.3000001000000003E-2</v>
      </c>
      <c r="DC1836">
        <v>2.3E-2</v>
      </c>
      <c r="DD1836">
        <v>0.13200000000000001</v>
      </c>
      <c r="DE1836">
        <v>0</v>
      </c>
      <c r="DF1836">
        <v>2013</v>
      </c>
      <c r="DG1836">
        <v>0.21299999999999999</v>
      </c>
      <c r="DH1836">
        <v>7.9999998000000003E-2</v>
      </c>
      <c r="DI1836">
        <v>0.13300000000000001</v>
      </c>
      <c r="DJ1836">
        <v>0.12899999000000001</v>
      </c>
      <c r="DK1836">
        <v>0.38099998000000002</v>
      </c>
      <c r="DL1836">
        <v>56159.688000000002</v>
      </c>
      <c r="DM1836">
        <v>21082.368999999999</v>
      </c>
      <c r="DO1836">
        <v>34421.917999999998</v>
      </c>
      <c r="DP1836">
        <v>100396.02</v>
      </c>
      <c r="DQ1836">
        <v>266038.34000000003</v>
      </c>
      <c r="DR1836">
        <v>0</v>
      </c>
      <c r="DS1836">
        <v>0</v>
      </c>
      <c r="DT1836">
        <v>0</v>
      </c>
      <c r="DU1836">
        <v>0</v>
      </c>
      <c r="DV1836">
        <v>4441</v>
      </c>
      <c r="DW1836">
        <v>263529.63</v>
      </c>
      <c r="DX1836">
        <v>39.599997999999999</v>
      </c>
      <c r="DY1836">
        <v>11.9</v>
      </c>
      <c r="DZ1836">
        <v>59.34</v>
      </c>
      <c r="EA1836">
        <v>660</v>
      </c>
      <c r="EB1836">
        <v>163</v>
      </c>
      <c r="EC1836">
        <v>3148</v>
      </c>
      <c r="EF1836">
        <v>34.534626000000003</v>
      </c>
      <c r="EG1836">
        <v>2368</v>
      </c>
      <c r="EH1836">
        <v>72158.125</v>
      </c>
      <c r="EN1836">
        <v>138</v>
      </c>
      <c r="EO1836">
        <v>2340.989</v>
      </c>
      <c r="EP1836">
        <v>642</v>
      </c>
      <c r="ES1836">
        <v>0</v>
      </c>
      <c r="EV1836">
        <v>8412</v>
      </c>
      <c r="EW1836">
        <v>0</v>
      </c>
      <c r="EX1836">
        <v>1</v>
      </c>
      <c r="EZ1836">
        <v>1523354.6</v>
      </c>
      <c r="FA1836">
        <v>21409.763999999999</v>
      </c>
      <c r="FB1836">
        <v>1006325.6</v>
      </c>
      <c r="FI1836">
        <v>1784760</v>
      </c>
      <c r="FN1836">
        <v>-24</v>
      </c>
      <c r="FP1836">
        <v>20113</v>
      </c>
      <c r="FQ1836">
        <v>32896</v>
      </c>
      <c r="FT1836">
        <v>28092</v>
      </c>
      <c r="FW1836">
        <v>81101</v>
      </c>
      <c r="FX1836">
        <v>1676</v>
      </c>
      <c r="FZ1836">
        <v>7547</v>
      </c>
      <c r="GA1836">
        <v>10318</v>
      </c>
      <c r="GB1836">
        <v>17865</v>
      </c>
      <c r="GG1836">
        <v>590</v>
      </c>
      <c r="GL1836">
        <v>-11811</v>
      </c>
      <c r="GM1836">
        <v>127</v>
      </c>
      <c r="GN1836">
        <v>-73</v>
      </c>
      <c r="GO1836">
        <v>-49</v>
      </c>
      <c r="GQ1836">
        <v>89475</v>
      </c>
      <c r="GR1836">
        <v>-108715</v>
      </c>
      <c r="GS1836">
        <v>-89691</v>
      </c>
      <c r="GZ1836">
        <v>-19024</v>
      </c>
      <c r="HA1836">
        <v>-1570</v>
      </c>
      <c r="HB1836">
        <v>-1952</v>
      </c>
      <c r="HE1836">
        <v>-112237</v>
      </c>
      <c r="HG1836">
        <v>1777980</v>
      </c>
    </row>
    <row r="1837" spans="1:215" x14ac:dyDescent="0.25">
      <c r="A1837">
        <v>134</v>
      </c>
      <c r="B1837" t="s">
        <v>1368</v>
      </c>
      <c r="C1837">
        <v>2013</v>
      </c>
      <c r="F1837">
        <v>1981</v>
      </c>
      <c r="G1837">
        <v>0</v>
      </c>
      <c r="I1837">
        <v>0</v>
      </c>
      <c r="J1837" t="s">
        <v>1166</v>
      </c>
      <c r="K1837" t="s">
        <v>1167</v>
      </c>
      <c r="L1837" t="s">
        <v>1167</v>
      </c>
      <c r="M1837">
        <v>3</v>
      </c>
      <c r="N1837" t="s">
        <v>651</v>
      </c>
      <c r="O1837">
        <v>1</v>
      </c>
      <c r="P1837" t="s">
        <v>616</v>
      </c>
      <c r="Q1837" t="s">
        <v>626</v>
      </c>
      <c r="R1837">
        <v>2</v>
      </c>
      <c r="S1837">
        <v>1</v>
      </c>
      <c r="T1837" s="60">
        <v>41455</v>
      </c>
      <c r="U1837" s="60">
        <v>41456</v>
      </c>
      <c r="V1837" s="60">
        <v>41456</v>
      </c>
      <c r="W1837" t="s">
        <v>201</v>
      </c>
      <c r="X1837" t="s">
        <v>1369</v>
      </c>
      <c r="Y1837" t="s">
        <v>639</v>
      </c>
      <c r="Z1837">
        <v>2.9999998999999999E-2</v>
      </c>
      <c r="AA1837">
        <v>7.5000002999999996E-2</v>
      </c>
      <c r="AB1837">
        <v>1</v>
      </c>
      <c r="AC1837">
        <v>0</v>
      </c>
      <c r="AD1837">
        <v>5</v>
      </c>
      <c r="AE1837">
        <v>0</v>
      </c>
      <c r="AF1837">
        <v>3</v>
      </c>
      <c r="AG1837">
        <v>6</v>
      </c>
      <c r="AI1837" t="s">
        <v>1370</v>
      </c>
      <c r="AJ1837" t="s">
        <v>1195</v>
      </c>
      <c r="AO1837">
        <v>1976839</v>
      </c>
      <c r="AP1837">
        <v>1902581</v>
      </c>
      <c r="AQ1837">
        <v>-29095</v>
      </c>
      <c r="AR1837">
        <v>0</v>
      </c>
      <c r="AS1837">
        <v>0</v>
      </c>
      <c r="AT1837">
        <v>1</v>
      </c>
      <c r="AU1837">
        <v>1</v>
      </c>
      <c r="AV1837">
        <v>4</v>
      </c>
      <c r="AW1837">
        <v>84701.827999999994</v>
      </c>
      <c r="AX1837">
        <v>0</v>
      </c>
      <c r="AY1837">
        <v>0.2</v>
      </c>
      <c r="AZ1837">
        <v>5</v>
      </c>
      <c r="BA1837">
        <v>1</v>
      </c>
      <c r="BB1837">
        <v>1</v>
      </c>
      <c r="BC1837">
        <v>4</v>
      </c>
      <c r="BD1837">
        <v>2</v>
      </c>
      <c r="BE1837">
        <v>1</v>
      </c>
      <c r="BF1837">
        <v>0.80000000999999998</v>
      </c>
      <c r="BG1837">
        <v>1.2</v>
      </c>
      <c r="BP1837" s="60">
        <v>41456</v>
      </c>
      <c r="BQ1837">
        <v>1902581</v>
      </c>
      <c r="BR1837">
        <v>2131172.2999999998</v>
      </c>
      <c r="BS1837">
        <v>0.89300000999999996</v>
      </c>
      <c r="BT1837">
        <v>228591.17</v>
      </c>
      <c r="BV1837">
        <v>279013.53000000003</v>
      </c>
      <c r="BW1837">
        <v>79313.648000000001</v>
      </c>
      <c r="BX1837">
        <v>0.83299999999999996</v>
      </c>
      <c r="BY1837">
        <v>0</v>
      </c>
      <c r="BZ1837">
        <v>0</v>
      </c>
      <c r="CA1837">
        <v>0</v>
      </c>
      <c r="CC1837">
        <v>0.1234</v>
      </c>
      <c r="CE1837">
        <v>0.1007</v>
      </c>
      <c r="CG1837">
        <v>4.3999999999999997E-2</v>
      </c>
      <c r="CR1837">
        <v>1</v>
      </c>
      <c r="CS1837">
        <v>0</v>
      </c>
      <c r="CT1837">
        <v>0</v>
      </c>
      <c r="CU1837">
        <v>0</v>
      </c>
      <c r="CV1837">
        <v>0.53600000999999997</v>
      </c>
      <c r="CW1837">
        <v>0.40599998999999998</v>
      </c>
      <c r="CX1837">
        <v>0.13</v>
      </c>
      <c r="CY1837">
        <v>0.28000000000000003</v>
      </c>
      <c r="CZ1837">
        <v>0</v>
      </c>
      <c r="DA1837">
        <v>0</v>
      </c>
      <c r="DB1837">
        <v>0</v>
      </c>
      <c r="DC1837">
        <v>3.0999999E-2</v>
      </c>
      <c r="DD1837">
        <v>0.153</v>
      </c>
      <c r="DE1837">
        <v>0</v>
      </c>
      <c r="DF1837">
        <v>2014</v>
      </c>
      <c r="DG1837">
        <v>0.19900000000000001</v>
      </c>
      <c r="DH1837">
        <v>7.9999998000000003E-2</v>
      </c>
      <c r="DI1837">
        <v>0.11899999999999999</v>
      </c>
      <c r="DJ1837">
        <v>0.13</v>
      </c>
      <c r="DK1837">
        <v>0.40599998999999998</v>
      </c>
      <c r="DL1837">
        <v>54994.82</v>
      </c>
      <c r="DM1837">
        <v>22153.613000000001</v>
      </c>
      <c r="DO1837">
        <v>36135.690999999999</v>
      </c>
      <c r="DP1837">
        <v>112437.07</v>
      </c>
      <c r="DQ1837">
        <v>279013.53000000003</v>
      </c>
      <c r="DR1837">
        <v>0</v>
      </c>
      <c r="DS1837">
        <v>0</v>
      </c>
      <c r="DT1837">
        <v>0</v>
      </c>
      <c r="DU1837">
        <v>0</v>
      </c>
      <c r="DV1837">
        <v>4467</v>
      </c>
      <c r="DW1837">
        <v>276920.19</v>
      </c>
      <c r="DX1837">
        <v>39.799999</v>
      </c>
      <c r="DY1837">
        <v>12.1</v>
      </c>
      <c r="DZ1837">
        <v>61.992001000000002</v>
      </c>
      <c r="EA1837">
        <v>729</v>
      </c>
      <c r="EB1837">
        <v>145</v>
      </c>
      <c r="EC1837">
        <v>3239</v>
      </c>
      <c r="EF1837">
        <v>35.096325</v>
      </c>
      <c r="EG1837">
        <v>2441</v>
      </c>
      <c r="EH1837">
        <v>95276.906000000003</v>
      </c>
      <c r="EN1837">
        <v>139</v>
      </c>
      <c r="EP1837">
        <v>659</v>
      </c>
      <c r="ES1837">
        <v>0</v>
      </c>
      <c r="EV1837">
        <v>8580</v>
      </c>
      <c r="EW1837">
        <v>0</v>
      </c>
      <c r="EX1837">
        <v>1</v>
      </c>
      <c r="FB1837">
        <v>1058739.8999999999</v>
      </c>
      <c r="FI1837">
        <v>1976839</v>
      </c>
      <c r="FN1837">
        <v>-25</v>
      </c>
      <c r="FP1837">
        <v>21518</v>
      </c>
      <c r="FQ1837">
        <v>34645</v>
      </c>
      <c r="FT1837">
        <v>31412</v>
      </c>
      <c r="FW1837">
        <v>87575</v>
      </c>
      <c r="FX1837">
        <v>212083</v>
      </c>
      <c r="FZ1837">
        <v>7840</v>
      </c>
      <c r="GA1837">
        <v>12614</v>
      </c>
      <c r="GB1837">
        <v>20454</v>
      </c>
      <c r="GG1837">
        <v>551</v>
      </c>
      <c r="GL1837">
        <v>-11973</v>
      </c>
      <c r="GM1837">
        <v>35</v>
      </c>
      <c r="GN1837">
        <v>24</v>
      </c>
      <c r="GO1837">
        <v>49</v>
      </c>
      <c r="GQ1837">
        <v>308749</v>
      </c>
      <c r="GR1837">
        <v>-113677</v>
      </c>
      <c r="GS1837">
        <v>-93987</v>
      </c>
      <c r="GZ1837">
        <v>-19690</v>
      </c>
      <c r="HA1837">
        <v>-1830</v>
      </c>
      <c r="HB1837">
        <v>-2053</v>
      </c>
      <c r="HE1837">
        <v>-117560</v>
      </c>
      <c r="HG1837">
        <v>1975665</v>
      </c>
    </row>
    <row r="1838" spans="1:215" x14ac:dyDescent="0.25">
      <c r="A1838">
        <v>134</v>
      </c>
      <c r="B1838" t="s">
        <v>1368</v>
      </c>
      <c r="C1838">
        <v>2014</v>
      </c>
      <c r="F1838">
        <v>1981</v>
      </c>
      <c r="G1838">
        <v>0</v>
      </c>
      <c r="I1838">
        <v>0</v>
      </c>
      <c r="J1838" t="s">
        <v>1166</v>
      </c>
      <c r="K1838" t="s">
        <v>1167</v>
      </c>
      <c r="L1838" t="s">
        <v>1167</v>
      </c>
      <c r="M1838">
        <v>3</v>
      </c>
      <c r="N1838" t="s">
        <v>651</v>
      </c>
      <c r="O1838">
        <v>1</v>
      </c>
      <c r="P1838" t="s">
        <v>616</v>
      </c>
      <c r="Q1838" t="s">
        <v>626</v>
      </c>
      <c r="R1838">
        <v>2</v>
      </c>
      <c r="S1838">
        <v>1</v>
      </c>
      <c r="T1838" s="60">
        <v>41820</v>
      </c>
      <c r="U1838" s="60">
        <v>41821</v>
      </c>
      <c r="BP1838" s="60">
        <v>41821</v>
      </c>
      <c r="BQ1838">
        <v>2086297</v>
      </c>
      <c r="BR1838">
        <v>2204797.2999999998</v>
      </c>
      <c r="BS1838">
        <v>0.94599997999999996</v>
      </c>
      <c r="BT1838">
        <v>118500.16</v>
      </c>
      <c r="BV1838">
        <v>289502.31</v>
      </c>
      <c r="BW1838">
        <v>89007</v>
      </c>
      <c r="BY1838">
        <v>0</v>
      </c>
      <c r="BZ1838">
        <v>0</v>
      </c>
      <c r="CA1838">
        <v>0</v>
      </c>
      <c r="CC1838">
        <v>0.14990000000000001</v>
      </c>
      <c r="CE1838">
        <v>9.0800002000000005E-2</v>
      </c>
      <c r="CG1838">
        <v>0.11300001</v>
      </c>
      <c r="CS1838">
        <v>0</v>
      </c>
      <c r="CT1838">
        <v>0</v>
      </c>
      <c r="CU1838">
        <v>0</v>
      </c>
      <c r="CV1838">
        <v>0.55900002000000004</v>
      </c>
      <c r="CW1838">
        <v>0.42400001999999998</v>
      </c>
      <c r="CX1838">
        <v>0.13500001</v>
      </c>
      <c r="CY1838">
        <v>0.26800001000000001</v>
      </c>
      <c r="CZ1838">
        <v>0</v>
      </c>
      <c r="DA1838">
        <v>0</v>
      </c>
      <c r="DB1838">
        <v>0</v>
      </c>
      <c r="DC1838">
        <v>1.4E-2</v>
      </c>
      <c r="DD1838">
        <v>0.15900001</v>
      </c>
      <c r="DE1838">
        <v>0</v>
      </c>
      <c r="DR1838">
        <v>0</v>
      </c>
      <c r="DS1838">
        <v>0</v>
      </c>
      <c r="DT1838">
        <v>0</v>
      </c>
      <c r="DU1838">
        <v>0</v>
      </c>
      <c r="EW1838">
        <v>0</v>
      </c>
      <c r="EX1838">
        <v>0</v>
      </c>
      <c r="FN1838">
        <v>-50</v>
      </c>
      <c r="FP1838">
        <v>22131</v>
      </c>
      <c r="FQ1838">
        <v>35547</v>
      </c>
      <c r="FT1838">
        <v>31329</v>
      </c>
      <c r="FW1838">
        <v>89007</v>
      </c>
      <c r="FX1838">
        <v>286638</v>
      </c>
      <c r="FZ1838">
        <v>8155</v>
      </c>
      <c r="GA1838">
        <v>11876</v>
      </c>
      <c r="GB1838">
        <v>20031</v>
      </c>
      <c r="GG1838">
        <v>513</v>
      </c>
      <c r="GL1838">
        <v>-12384</v>
      </c>
      <c r="GM1838">
        <v>-3</v>
      </c>
      <c r="GN1838">
        <v>102</v>
      </c>
      <c r="GO1838">
        <v>152</v>
      </c>
      <c r="GQ1838">
        <v>383904</v>
      </c>
      <c r="GR1838">
        <v>-117482</v>
      </c>
      <c r="GS1838">
        <v>-97361</v>
      </c>
      <c r="GZ1838">
        <v>-20121</v>
      </c>
      <c r="HA1838">
        <v>-1759</v>
      </c>
      <c r="HB1838">
        <v>-1862</v>
      </c>
      <c r="HE1838">
        <v>-121103</v>
      </c>
      <c r="HG1838">
        <v>2238466</v>
      </c>
    </row>
    <row r="1839" spans="1:215" x14ac:dyDescent="0.25">
      <c r="A1839">
        <v>135</v>
      </c>
      <c r="B1839" t="s">
        <v>1371</v>
      </c>
      <c r="C1839">
        <v>2001</v>
      </c>
      <c r="F1839">
        <v>1963</v>
      </c>
      <c r="G1839">
        <v>0</v>
      </c>
      <c r="I1839">
        <v>0</v>
      </c>
      <c r="J1839" t="s">
        <v>1277</v>
      </c>
      <c r="K1839" t="s">
        <v>1278</v>
      </c>
      <c r="L1839" t="s">
        <v>1278</v>
      </c>
      <c r="M1839">
        <v>3</v>
      </c>
      <c r="N1839" t="s">
        <v>651</v>
      </c>
      <c r="O1839">
        <v>1</v>
      </c>
      <c r="P1839" t="s">
        <v>616</v>
      </c>
      <c r="Q1839" t="s">
        <v>626</v>
      </c>
      <c r="R1839">
        <v>2</v>
      </c>
      <c r="S1839">
        <v>1</v>
      </c>
      <c r="T1839" s="60">
        <v>37256</v>
      </c>
      <c r="U1839" s="60">
        <v>37257</v>
      </c>
      <c r="V1839" s="60">
        <v>37257</v>
      </c>
      <c r="W1839" t="s">
        <v>201</v>
      </c>
      <c r="X1839" t="s">
        <v>794</v>
      </c>
      <c r="Y1839" t="s">
        <v>619</v>
      </c>
      <c r="Z1839">
        <v>2.9999998999999999E-2</v>
      </c>
      <c r="AA1839">
        <v>7.9999998000000003E-2</v>
      </c>
      <c r="AB1839">
        <v>1</v>
      </c>
      <c r="AC1839">
        <v>0</v>
      </c>
      <c r="AD1839">
        <v>5</v>
      </c>
      <c r="AE1839">
        <v>1</v>
      </c>
      <c r="AF1839">
        <v>1</v>
      </c>
      <c r="AG1839">
        <v>20</v>
      </c>
      <c r="BP1839" s="60">
        <v>37257</v>
      </c>
      <c r="BQ1839">
        <v>1376466</v>
      </c>
      <c r="BR1839">
        <v>1366134</v>
      </c>
      <c r="BS1839">
        <v>1.008</v>
      </c>
      <c r="BT1839">
        <v>-10332</v>
      </c>
      <c r="BV1839">
        <v>260783</v>
      </c>
      <c r="BW1839">
        <v>46113</v>
      </c>
      <c r="BX1839">
        <v>1</v>
      </c>
      <c r="BY1839">
        <v>0</v>
      </c>
      <c r="BZ1839">
        <v>0</v>
      </c>
      <c r="CA1839">
        <v>0</v>
      </c>
      <c r="CC1839">
        <v>-5.0000001000000002E-2</v>
      </c>
      <c r="CG1839">
        <v>7.5000002999999996E-2</v>
      </c>
      <c r="CJ1839">
        <v>9.3999997000000002E-2</v>
      </c>
      <c r="CS1839">
        <v>0</v>
      </c>
      <c r="CT1839">
        <v>0</v>
      </c>
      <c r="CU1839">
        <v>0</v>
      </c>
      <c r="CV1839">
        <v>0.54800004000000002</v>
      </c>
      <c r="CW1839">
        <v>0.40900001000000002</v>
      </c>
      <c r="CX1839">
        <v>0.13900000000000001</v>
      </c>
      <c r="CY1839">
        <v>0.26899999000000002</v>
      </c>
      <c r="CZ1839">
        <v>0.20999999</v>
      </c>
      <c r="DA1839">
        <v>5.8999999999999997E-2</v>
      </c>
      <c r="DB1839">
        <v>8.3999999000000006E-2</v>
      </c>
      <c r="DC1839">
        <v>4.6999998000000001E-2</v>
      </c>
      <c r="DD1839">
        <v>5.1999996999999999E-2</v>
      </c>
      <c r="DE1839">
        <v>0</v>
      </c>
      <c r="DF1839">
        <v>2003</v>
      </c>
      <c r="DR1839">
        <v>0</v>
      </c>
      <c r="DS1839">
        <v>0</v>
      </c>
      <c r="DT1839">
        <v>0</v>
      </c>
      <c r="DU1839">
        <v>0</v>
      </c>
      <c r="DV1839">
        <v>6905</v>
      </c>
      <c r="DW1839">
        <v>260783</v>
      </c>
      <c r="DZ1839">
        <v>37.705002</v>
      </c>
      <c r="EA1839">
        <v>874</v>
      </c>
      <c r="EC1839">
        <v>2589</v>
      </c>
      <c r="ED1839">
        <v>48607</v>
      </c>
      <c r="EF1839">
        <v>17.742999999999999</v>
      </c>
      <c r="EG1839">
        <v>2542</v>
      </c>
      <c r="EN1839">
        <v>47</v>
      </c>
      <c r="ES1839">
        <v>0</v>
      </c>
      <c r="EV1839">
        <v>10368</v>
      </c>
      <c r="EW1839">
        <v>0</v>
      </c>
      <c r="EX1839">
        <v>0</v>
      </c>
      <c r="FP1839">
        <v>3976</v>
      </c>
      <c r="FQ1839">
        <v>46113</v>
      </c>
      <c r="FW1839">
        <v>50089</v>
      </c>
      <c r="FX1839">
        <v>-102635</v>
      </c>
      <c r="GB1839">
        <v>37107</v>
      </c>
      <c r="GL1839">
        <v>-2160</v>
      </c>
      <c r="GP1839">
        <v>1416</v>
      </c>
      <c r="GQ1839">
        <v>-16183</v>
      </c>
      <c r="GR1839">
        <v>-48607</v>
      </c>
      <c r="GS1839">
        <v>-41084</v>
      </c>
      <c r="GX1839">
        <v>-6801</v>
      </c>
      <c r="GZ1839">
        <v>-722</v>
      </c>
      <c r="HA1839">
        <v>-542</v>
      </c>
      <c r="HB1839">
        <v>-843</v>
      </c>
      <c r="HE1839">
        <v>-49992</v>
      </c>
      <c r="HG1839">
        <v>1229903</v>
      </c>
    </row>
    <row r="1840" spans="1:215" x14ac:dyDescent="0.25">
      <c r="A1840">
        <v>135</v>
      </c>
      <c r="B1840" t="s">
        <v>1371</v>
      </c>
      <c r="C1840">
        <v>2002</v>
      </c>
      <c r="F1840">
        <v>1963</v>
      </c>
      <c r="G1840">
        <v>0</v>
      </c>
      <c r="I1840">
        <v>0</v>
      </c>
      <c r="J1840" t="s">
        <v>1277</v>
      </c>
      <c r="K1840" t="s">
        <v>1278</v>
      </c>
      <c r="L1840" t="s">
        <v>1278</v>
      </c>
      <c r="M1840">
        <v>3</v>
      </c>
      <c r="N1840" t="s">
        <v>651</v>
      </c>
      <c r="O1840">
        <v>1</v>
      </c>
      <c r="P1840" t="s">
        <v>616</v>
      </c>
      <c r="Q1840" t="s">
        <v>626</v>
      </c>
      <c r="R1840">
        <v>2</v>
      </c>
      <c r="S1840">
        <v>1</v>
      </c>
      <c r="T1840" s="60">
        <v>37621</v>
      </c>
      <c r="U1840" s="60">
        <v>37622</v>
      </c>
      <c r="V1840" s="60">
        <v>37622</v>
      </c>
      <c r="W1840" t="s">
        <v>201</v>
      </c>
      <c r="X1840" t="s">
        <v>794</v>
      </c>
      <c r="Y1840" t="s">
        <v>619</v>
      </c>
      <c r="Z1840">
        <v>2.9999998999999999E-2</v>
      </c>
      <c r="AA1840">
        <v>7.9999998000000003E-2</v>
      </c>
      <c r="AB1840">
        <v>1</v>
      </c>
      <c r="AC1840">
        <v>0</v>
      </c>
      <c r="AD1840">
        <v>5</v>
      </c>
      <c r="AE1840">
        <v>1</v>
      </c>
      <c r="AF1840">
        <v>1</v>
      </c>
      <c r="AG1840">
        <v>20</v>
      </c>
      <c r="BP1840" s="60">
        <v>37622</v>
      </c>
      <c r="BQ1840">
        <v>1349435</v>
      </c>
      <c r="BR1840">
        <v>1458491</v>
      </c>
      <c r="BS1840">
        <v>0.92500000999999998</v>
      </c>
      <c r="BT1840">
        <v>109056</v>
      </c>
      <c r="BV1840">
        <v>268478</v>
      </c>
      <c r="BW1840">
        <v>42264</v>
      </c>
      <c r="BX1840">
        <v>1</v>
      </c>
      <c r="BY1840">
        <v>0</v>
      </c>
      <c r="BZ1840">
        <v>0</v>
      </c>
      <c r="CA1840">
        <v>0</v>
      </c>
      <c r="CC1840">
        <v>-7.5000002999999996E-2</v>
      </c>
      <c r="CG1840">
        <v>2.7999999000000001E-2</v>
      </c>
      <c r="CJ1840">
        <v>8.1000000000000003E-2</v>
      </c>
      <c r="CS1840">
        <v>0</v>
      </c>
      <c r="CT1840">
        <v>0</v>
      </c>
      <c r="CU1840">
        <v>0</v>
      </c>
      <c r="CV1840">
        <v>0.54400002999999997</v>
      </c>
      <c r="CW1840">
        <v>0.375</v>
      </c>
      <c r="CX1840">
        <v>0.16900000000000001</v>
      </c>
      <c r="CY1840">
        <v>0.23</v>
      </c>
      <c r="CZ1840">
        <v>0.17299998999999999</v>
      </c>
      <c r="DA1840">
        <v>5.6999995999999997E-2</v>
      </c>
      <c r="DB1840">
        <v>9.6000001000000001E-2</v>
      </c>
      <c r="DC1840">
        <v>6.4999998000000003E-2</v>
      </c>
      <c r="DD1840">
        <v>6.4999998000000003E-2</v>
      </c>
      <c r="DE1840">
        <v>0</v>
      </c>
      <c r="DF1840">
        <v>2004</v>
      </c>
      <c r="DR1840">
        <v>0</v>
      </c>
      <c r="DS1840">
        <v>0</v>
      </c>
      <c r="DT1840">
        <v>0</v>
      </c>
      <c r="DU1840">
        <v>0</v>
      </c>
      <c r="DV1840">
        <v>6966</v>
      </c>
      <c r="DW1840">
        <v>268478</v>
      </c>
      <c r="DZ1840">
        <v>39.004002</v>
      </c>
      <c r="EA1840">
        <v>987</v>
      </c>
      <c r="EC1840">
        <v>2721</v>
      </c>
      <c r="ED1840">
        <v>53962</v>
      </c>
      <c r="EF1840">
        <v>18.801000999999999</v>
      </c>
      <c r="EG1840">
        <v>2721</v>
      </c>
      <c r="ES1840">
        <v>0</v>
      </c>
      <c r="EV1840">
        <v>10674</v>
      </c>
      <c r="EW1840">
        <v>0</v>
      </c>
      <c r="EX1840">
        <v>0</v>
      </c>
      <c r="FP1840">
        <v>4258</v>
      </c>
      <c r="FQ1840">
        <v>42264</v>
      </c>
      <c r="FW1840">
        <v>46522</v>
      </c>
      <c r="FX1840">
        <v>-131715</v>
      </c>
      <c r="GB1840">
        <v>36227</v>
      </c>
      <c r="GL1840">
        <v>-2328</v>
      </c>
      <c r="GP1840">
        <v>1956</v>
      </c>
      <c r="GQ1840">
        <v>-49338</v>
      </c>
      <c r="GR1840">
        <v>-53962</v>
      </c>
      <c r="GS1840">
        <v>-45588</v>
      </c>
      <c r="GX1840">
        <v>-7689</v>
      </c>
      <c r="GZ1840">
        <v>-685</v>
      </c>
      <c r="HA1840">
        <v>-1155</v>
      </c>
      <c r="HB1840">
        <v>-899</v>
      </c>
      <c r="HE1840">
        <v>-56016</v>
      </c>
      <c r="HG1840">
        <v>1124549</v>
      </c>
    </row>
    <row r="1841" spans="1:215" x14ac:dyDescent="0.25">
      <c r="A1841">
        <v>135</v>
      </c>
      <c r="B1841" t="s">
        <v>1371</v>
      </c>
      <c r="C1841">
        <v>2003</v>
      </c>
      <c r="F1841">
        <v>1963</v>
      </c>
      <c r="G1841">
        <v>0</v>
      </c>
      <c r="I1841">
        <v>0</v>
      </c>
      <c r="J1841" t="s">
        <v>1277</v>
      </c>
      <c r="K1841" t="s">
        <v>1278</v>
      </c>
      <c r="L1841" t="s">
        <v>1278</v>
      </c>
      <c r="M1841">
        <v>3</v>
      </c>
      <c r="N1841" t="s">
        <v>651</v>
      </c>
      <c r="O1841">
        <v>1</v>
      </c>
      <c r="P1841" t="s">
        <v>616</v>
      </c>
      <c r="Q1841" t="s">
        <v>626</v>
      </c>
      <c r="R1841">
        <v>2</v>
      </c>
      <c r="S1841">
        <v>1</v>
      </c>
      <c r="T1841" s="60">
        <v>37986</v>
      </c>
      <c r="U1841" s="60">
        <v>37987</v>
      </c>
      <c r="V1841" s="60">
        <v>37987</v>
      </c>
      <c r="W1841" t="s">
        <v>201</v>
      </c>
      <c r="X1841" t="s">
        <v>1279</v>
      </c>
      <c r="Y1841" t="s">
        <v>619</v>
      </c>
      <c r="Z1841">
        <v>2.9999998999999999E-2</v>
      </c>
      <c r="AA1841">
        <v>7.9999998000000003E-2</v>
      </c>
      <c r="AB1841">
        <v>1</v>
      </c>
      <c r="AC1841">
        <v>0</v>
      </c>
      <c r="AD1841">
        <v>5</v>
      </c>
      <c r="AE1841">
        <v>1</v>
      </c>
      <c r="AF1841">
        <v>1</v>
      </c>
      <c r="AG1841">
        <v>20</v>
      </c>
      <c r="BP1841" s="60">
        <v>37987</v>
      </c>
      <c r="BQ1841">
        <v>1448888</v>
      </c>
      <c r="BR1841">
        <v>1556758</v>
      </c>
      <c r="BS1841">
        <v>0.93099999</v>
      </c>
      <c r="BT1841">
        <v>107870</v>
      </c>
      <c r="BV1841">
        <v>278402</v>
      </c>
      <c r="BW1841">
        <v>46655</v>
      </c>
      <c r="BX1841">
        <v>1</v>
      </c>
      <c r="BY1841">
        <v>0</v>
      </c>
      <c r="BZ1841">
        <v>0</v>
      </c>
      <c r="CA1841">
        <v>0</v>
      </c>
      <c r="CC1841">
        <v>0.25999999000000001</v>
      </c>
      <c r="CG1841">
        <v>5.5999998000000002E-2</v>
      </c>
      <c r="CJ1841">
        <v>8.8999993999999999E-2</v>
      </c>
      <c r="CS1841">
        <v>0</v>
      </c>
      <c r="CT1841">
        <v>0</v>
      </c>
      <c r="CU1841">
        <v>0</v>
      </c>
      <c r="CV1841">
        <v>0.55400002000000004</v>
      </c>
      <c r="CW1841">
        <v>0.37200000999999999</v>
      </c>
      <c r="CX1841">
        <v>0.18200000999999999</v>
      </c>
      <c r="CY1841">
        <v>0.20999999</v>
      </c>
      <c r="CZ1841">
        <v>0.156</v>
      </c>
      <c r="DA1841">
        <v>5.4000000999999999E-2</v>
      </c>
      <c r="DB1841">
        <v>8.1999995000000006E-2</v>
      </c>
      <c r="DC1841">
        <v>0.109</v>
      </c>
      <c r="DD1841">
        <v>4.5000001999999997E-2</v>
      </c>
      <c r="DE1841">
        <v>0</v>
      </c>
      <c r="DF1841">
        <v>2005</v>
      </c>
      <c r="DR1841">
        <v>0</v>
      </c>
      <c r="DS1841">
        <v>0</v>
      </c>
      <c r="DT1841">
        <v>0</v>
      </c>
      <c r="DU1841">
        <v>0</v>
      </c>
      <c r="DV1841">
        <v>7041</v>
      </c>
      <c r="DW1841">
        <v>278402</v>
      </c>
      <c r="DZ1841">
        <v>39.578999000000003</v>
      </c>
      <c r="EA1841">
        <v>1067</v>
      </c>
      <c r="EC1841">
        <v>2878</v>
      </c>
      <c r="ED1841">
        <v>59941</v>
      </c>
      <c r="EF1841">
        <v>19.795999999999999</v>
      </c>
      <c r="EG1841">
        <v>2878</v>
      </c>
      <c r="ES1841">
        <v>0</v>
      </c>
      <c r="EV1841">
        <v>10986</v>
      </c>
      <c r="EW1841">
        <v>0</v>
      </c>
      <c r="EX1841">
        <v>0</v>
      </c>
      <c r="FP1841">
        <v>4448</v>
      </c>
      <c r="FQ1841">
        <v>46655</v>
      </c>
      <c r="FW1841">
        <v>51103</v>
      </c>
      <c r="FX1841">
        <v>257108</v>
      </c>
      <c r="GB1841">
        <v>34383</v>
      </c>
      <c r="GL1841">
        <v>-3365</v>
      </c>
      <c r="GP1841">
        <v>2002</v>
      </c>
      <c r="GQ1841">
        <v>341231</v>
      </c>
      <c r="GR1841">
        <v>-59941</v>
      </c>
      <c r="GS1841">
        <v>-50653</v>
      </c>
      <c r="GX1841">
        <v>-8638</v>
      </c>
      <c r="GZ1841">
        <v>-650</v>
      </c>
      <c r="HA1841">
        <v>-666</v>
      </c>
      <c r="HB1841">
        <v>-1006</v>
      </c>
      <c r="HE1841">
        <v>-61613</v>
      </c>
      <c r="HG1841">
        <v>1404167</v>
      </c>
    </row>
    <row r="1842" spans="1:215" x14ac:dyDescent="0.25">
      <c r="A1842">
        <v>135</v>
      </c>
      <c r="B1842" t="s">
        <v>1371</v>
      </c>
      <c r="C1842">
        <v>2004</v>
      </c>
      <c r="F1842">
        <v>1963</v>
      </c>
      <c r="G1842">
        <v>0</v>
      </c>
      <c r="I1842">
        <v>0</v>
      </c>
      <c r="J1842" t="s">
        <v>1277</v>
      </c>
      <c r="K1842" t="s">
        <v>1278</v>
      </c>
      <c r="L1842" t="s">
        <v>1278</v>
      </c>
      <c r="M1842">
        <v>3</v>
      </c>
      <c r="N1842" t="s">
        <v>651</v>
      </c>
      <c r="O1842">
        <v>1</v>
      </c>
      <c r="P1842" t="s">
        <v>616</v>
      </c>
      <c r="Q1842" t="s">
        <v>626</v>
      </c>
      <c r="R1842">
        <v>2</v>
      </c>
      <c r="S1842">
        <v>1</v>
      </c>
      <c r="T1842" s="60">
        <v>38352</v>
      </c>
      <c r="U1842" s="60">
        <v>38353</v>
      </c>
      <c r="V1842" s="60">
        <v>38353</v>
      </c>
      <c r="W1842" t="s">
        <v>201</v>
      </c>
      <c r="X1842" t="s">
        <v>1279</v>
      </c>
      <c r="Y1842" t="s">
        <v>619</v>
      </c>
      <c r="Z1842">
        <v>2.9999998999999999E-2</v>
      </c>
      <c r="AA1842">
        <v>7.9999998000000003E-2</v>
      </c>
      <c r="AB1842">
        <v>1</v>
      </c>
      <c r="AC1842">
        <v>0</v>
      </c>
      <c r="AD1842">
        <v>5</v>
      </c>
      <c r="AE1842">
        <v>1</v>
      </c>
      <c r="AF1842">
        <v>1</v>
      </c>
      <c r="AG1842">
        <v>20</v>
      </c>
      <c r="BP1842" s="60">
        <v>38353</v>
      </c>
      <c r="BQ1842">
        <v>1524904</v>
      </c>
      <c r="BR1842">
        <v>1726785</v>
      </c>
      <c r="BS1842">
        <v>0.88300002</v>
      </c>
      <c r="BT1842">
        <v>201881</v>
      </c>
      <c r="BV1842">
        <v>293797</v>
      </c>
      <c r="BW1842">
        <v>56319</v>
      </c>
      <c r="BX1842">
        <v>1</v>
      </c>
      <c r="BY1842">
        <v>0</v>
      </c>
      <c r="BZ1842">
        <v>0</v>
      </c>
      <c r="CA1842">
        <v>0</v>
      </c>
      <c r="CC1842">
        <v>0.13200000000000001</v>
      </c>
      <c r="CG1842">
        <v>5.0000001000000002E-2</v>
      </c>
      <c r="CJ1842">
        <v>0.10199999999999999</v>
      </c>
      <c r="CS1842">
        <v>0</v>
      </c>
      <c r="CT1842">
        <v>0</v>
      </c>
      <c r="CU1842">
        <v>0</v>
      </c>
      <c r="CV1842">
        <v>0.58399999000000002</v>
      </c>
      <c r="CW1842">
        <v>0.38499999000000001</v>
      </c>
      <c r="CX1842">
        <v>0.19900000000000001</v>
      </c>
      <c r="CY1842">
        <v>0.222</v>
      </c>
      <c r="CZ1842">
        <v>0.17</v>
      </c>
      <c r="DA1842">
        <v>5.1999996999999999E-2</v>
      </c>
      <c r="DB1842">
        <v>9.8999999000000005E-2</v>
      </c>
      <c r="DC1842">
        <v>6.1999999E-2</v>
      </c>
      <c r="DD1842">
        <v>3.3000000000000002E-2</v>
      </c>
      <c r="DE1842">
        <v>0</v>
      </c>
      <c r="DF1842">
        <v>2006</v>
      </c>
      <c r="DG1842">
        <v>0.20969999</v>
      </c>
      <c r="DH1842">
        <v>1.6100000999999999E-2</v>
      </c>
      <c r="DI1842">
        <v>0.19359999999999999</v>
      </c>
      <c r="DJ1842">
        <v>0.22139998999999999</v>
      </c>
      <c r="DK1842">
        <v>0.23749999999999999</v>
      </c>
      <c r="DL1842">
        <v>62644</v>
      </c>
      <c r="DM1842">
        <v>4806</v>
      </c>
      <c r="DN1842">
        <v>57838</v>
      </c>
      <c r="DO1842">
        <v>66132</v>
      </c>
      <c r="DP1842">
        <v>70938</v>
      </c>
      <c r="DQ1842">
        <v>298756</v>
      </c>
      <c r="DR1842">
        <v>0</v>
      </c>
      <c r="DS1842">
        <v>0</v>
      </c>
      <c r="DT1842">
        <v>0</v>
      </c>
      <c r="DU1842">
        <v>0</v>
      </c>
      <c r="DV1842">
        <v>7173</v>
      </c>
      <c r="DW1842">
        <v>293797</v>
      </c>
      <c r="DZ1842">
        <v>40.299999</v>
      </c>
      <c r="EA1842">
        <v>1192</v>
      </c>
      <c r="EC1842">
        <v>3047</v>
      </c>
      <c r="ED1842">
        <v>66329</v>
      </c>
      <c r="EF1842">
        <v>20.815999999999999</v>
      </c>
      <c r="EG1842">
        <v>3031</v>
      </c>
      <c r="EN1842">
        <v>16</v>
      </c>
      <c r="ES1842">
        <v>0</v>
      </c>
      <c r="EV1842">
        <v>11412</v>
      </c>
      <c r="EW1842">
        <v>0</v>
      </c>
      <c r="EX1842">
        <v>0</v>
      </c>
      <c r="FP1842">
        <v>5038</v>
      </c>
      <c r="FQ1842">
        <v>56319</v>
      </c>
      <c r="FW1842">
        <v>61357</v>
      </c>
      <c r="FX1842">
        <v>152469</v>
      </c>
      <c r="GB1842">
        <v>44398</v>
      </c>
      <c r="GL1842">
        <v>-4083</v>
      </c>
      <c r="GP1842">
        <v>4002</v>
      </c>
      <c r="GQ1842">
        <v>258143</v>
      </c>
      <c r="GR1842">
        <v>-66329</v>
      </c>
      <c r="GS1842">
        <v>-56047</v>
      </c>
      <c r="GX1842">
        <v>-9670</v>
      </c>
      <c r="GZ1842">
        <v>-612</v>
      </c>
      <c r="HA1842">
        <v>-960</v>
      </c>
      <c r="HB1842">
        <v>-978</v>
      </c>
      <c r="HE1842">
        <v>-68267</v>
      </c>
      <c r="HG1842">
        <v>1594043</v>
      </c>
    </row>
    <row r="1843" spans="1:215" x14ac:dyDescent="0.25">
      <c r="A1843">
        <v>135</v>
      </c>
      <c r="B1843" t="s">
        <v>1371</v>
      </c>
      <c r="C1843">
        <v>2005</v>
      </c>
      <c r="F1843">
        <v>1963</v>
      </c>
      <c r="G1843">
        <v>0</v>
      </c>
      <c r="I1843">
        <v>0</v>
      </c>
      <c r="J1843" t="s">
        <v>1277</v>
      </c>
      <c r="K1843" t="s">
        <v>1278</v>
      </c>
      <c r="L1843" t="s">
        <v>1278</v>
      </c>
      <c r="M1843">
        <v>3</v>
      </c>
      <c r="N1843" t="s">
        <v>651</v>
      </c>
      <c r="O1843">
        <v>1</v>
      </c>
      <c r="P1843" t="s">
        <v>616</v>
      </c>
      <c r="Q1843" t="s">
        <v>626</v>
      </c>
      <c r="R1843">
        <v>2</v>
      </c>
      <c r="S1843">
        <v>1</v>
      </c>
      <c r="T1843" s="60">
        <v>38717</v>
      </c>
      <c r="U1843" s="60">
        <v>38718</v>
      </c>
      <c r="V1843" s="60">
        <v>38718</v>
      </c>
      <c r="W1843" t="s">
        <v>201</v>
      </c>
      <c r="X1843" t="s">
        <v>1279</v>
      </c>
      <c r="Y1843" t="s">
        <v>619</v>
      </c>
      <c r="Z1843">
        <v>2.9999998999999999E-2</v>
      </c>
      <c r="AA1843">
        <v>7.9999998000000003E-2</v>
      </c>
      <c r="AB1843">
        <v>1</v>
      </c>
      <c r="AC1843">
        <v>0</v>
      </c>
      <c r="AD1843">
        <v>5</v>
      </c>
      <c r="AE1843">
        <v>1</v>
      </c>
      <c r="AF1843">
        <v>1</v>
      </c>
      <c r="AG1843">
        <v>20</v>
      </c>
      <c r="BP1843" s="60">
        <v>38718</v>
      </c>
      <c r="BQ1843">
        <v>1633022</v>
      </c>
      <c r="BR1843">
        <v>1834452</v>
      </c>
      <c r="BS1843">
        <v>0.88999998999999996</v>
      </c>
      <c r="BT1843">
        <v>201430</v>
      </c>
      <c r="BV1843">
        <v>298756</v>
      </c>
      <c r="BW1843">
        <v>61326</v>
      </c>
      <c r="BX1843">
        <v>1</v>
      </c>
      <c r="BY1843">
        <v>0</v>
      </c>
      <c r="BZ1843">
        <v>0</v>
      </c>
      <c r="CA1843">
        <v>0</v>
      </c>
      <c r="CC1843">
        <v>8.9599997000000001E-2</v>
      </c>
      <c r="CE1843">
        <v>0.1603</v>
      </c>
      <c r="CG1843">
        <v>6.4699999999999994E-2</v>
      </c>
      <c r="CJ1843">
        <v>9.0400003000000007E-2</v>
      </c>
      <c r="CS1843">
        <v>0</v>
      </c>
      <c r="CT1843">
        <v>0</v>
      </c>
      <c r="CU1843">
        <v>0</v>
      </c>
      <c r="CV1843">
        <v>0.53920000999999995</v>
      </c>
      <c r="CW1843">
        <v>0.34220001</v>
      </c>
      <c r="CX1843">
        <v>0.19700001</v>
      </c>
      <c r="CY1843">
        <v>0.23089999999999999</v>
      </c>
      <c r="CZ1843">
        <v>0.18410000000000001</v>
      </c>
      <c r="DA1843">
        <v>4.6399998999999997E-2</v>
      </c>
      <c r="DB1843">
        <v>0.12609999999999999</v>
      </c>
      <c r="DC1843">
        <v>7.1000002000000006E-2</v>
      </c>
      <c r="DD1843">
        <v>3.2800000000000003E-2</v>
      </c>
      <c r="DE1843">
        <v>0</v>
      </c>
      <c r="DF1843">
        <v>2007</v>
      </c>
      <c r="DG1843">
        <v>0.21329999999999999</v>
      </c>
      <c r="DH1843">
        <v>1.4400001000000001E-2</v>
      </c>
      <c r="DI1843">
        <v>0.19889999999999999</v>
      </c>
      <c r="DJ1843">
        <v>0.23699999999999999</v>
      </c>
      <c r="DK1843">
        <v>0.25139999000000002</v>
      </c>
      <c r="DL1843">
        <v>67548</v>
      </c>
      <c r="DM1843">
        <v>4567</v>
      </c>
      <c r="DN1843">
        <v>62981</v>
      </c>
      <c r="DO1843">
        <v>75033</v>
      </c>
      <c r="DP1843">
        <v>79600</v>
      </c>
      <c r="DQ1843">
        <v>316662</v>
      </c>
      <c r="DR1843">
        <v>0</v>
      </c>
      <c r="DS1843">
        <v>0</v>
      </c>
      <c r="DT1843">
        <v>0</v>
      </c>
      <c r="DU1843">
        <v>0</v>
      </c>
      <c r="DV1843">
        <v>7239</v>
      </c>
      <c r="DW1843">
        <v>298756</v>
      </c>
      <c r="DZ1843">
        <v>40.737000000000002</v>
      </c>
      <c r="EA1843">
        <v>1376</v>
      </c>
      <c r="EC1843">
        <v>3268</v>
      </c>
      <c r="ED1843">
        <v>74041</v>
      </c>
      <c r="EF1843">
        <v>21.724001000000001</v>
      </c>
      <c r="EG1843">
        <v>3252</v>
      </c>
      <c r="EN1843">
        <v>16</v>
      </c>
      <c r="ES1843">
        <v>0</v>
      </c>
      <c r="EV1843">
        <v>11883</v>
      </c>
      <c r="EW1843">
        <v>0</v>
      </c>
      <c r="EX1843">
        <v>0</v>
      </c>
      <c r="FP1843">
        <v>4806</v>
      </c>
      <c r="FQ1843">
        <v>61326</v>
      </c>
      <c r="FW1843">
        <v>66132</v>
      </c>
      <c r="FX1843">
        <v>108447</v>
      </c>
      <c r="GB1843">
        <v>44234</v>
      </c>
      <c r="GL1843">
        <v>-4610</v>
      </c>
      <c r="GP1843">
        <v>4257</v>
      </c>
      <c r="GQ1843">
        <v>218460</v>
      </c>
      <c r="GR1843">
        <v>-74041</v>
      </c>
      <c r="GS1843">
        <v>-62608</v>
      </c>
      <c r="GX1843">
        <v>-10859</v>
      </c>
      <c r="GZ1843">
        <v>-574</v>
      </c>
      <c r="HA1843">
        <v>-1026</v>
      </c>
      <c r="HB1843">
        <v>-985</v>
      </c>
      <c r="HE1843">
        <v>-76052</v>
      </c>
      <c r="HG1843">
        <v>1736451</v>
      </c>
    </row>
    <row r="1844" spans="1:215" x14ac:dyDescent="0.25">
      <c r="A1844">
        <v>135</v>
      </c>
      <c r="B1844" t="s">
        <v>1371</v>
      </c>
      <c r="C1844">
        <v>2006</v>
      </c>
      <c r="F1844">
        <v>1963</v>
      </c>
      <c r="G1844">
        <v>0</v>
      </c>
      <c r="I1844">
        <v>0</v>
      </c>
      <c r="J1844" t="s">
        <v>1277</v>
      </c>
      <c r="K1844" t="s">
        <v>1278</v>
      </c>
      <c r="L1844" t="s">
        <v>1278</v>
      </c>
      <c r="M1844">
        <v>3</v>
      </c>
      <c r="N1844" t="s">
        <v>651</v>
      </c>
      <c r="O1844">
        <v>1</v>
      </c>
      <c r="P1844" t="s">
        <v>616</v>
      </c>
      <c r="Q1844" t="s">
        <v>626</v>
      </c>
      <c r="R1844">
        <v>2</v>
      </c>
      <c r="S1844">
        <v>1</v>
      </c>
      <c r="T1844" s="60">
        <v>39082</v>
      </c>
      <c r="U1844" s="60">
        <v>39083</v>
      </c>
      <c r="V1844" s="60">
        <v>39083</v>
      </c>
      <c r="W1844" t="s">
        <v>201</v>
      </c>
      <c r="X1844" t="s">
        <v>1280</v>
      </c>
      <c r="Y1844" t="s">
        <v>619</v>
      </c>
      <c r="Z1844">
        <v>2.9999998999999999E-2</v>
      </c>
      <c r="AA1844">
        <v>7.9999998000000003E-2</v>
      </c>
      <c r="AB1844">
        <v>1</v>
      </c>
      <c r="AC1844">
        <v>0</v>
      </c>
      <c r="AD1844">
        <v>5</v>
      </c>
      <c r="AE1844">
        <v>1</v>
      </c>
      <c r="AF1844">
        <v>1</v>
      </c>
      <c r="AG1844">
        <v>20</v>
      </c>
      <c r="BP1844" s="60">
        <v>39083</v>
      </c>
      <c r="BQ1844">
        <v>1809198</v>
      </c>
      <c r="BR1844">
        <v>1968982</v>
      </c>
      <c r="BS1844">
        <v>0.91900002999999997</v>
      </c>
      <c r="BT1844">
        <v>159784</v>
      </c>
      <c r="BV1844">
        <v>316662</v>
      </c>
      <c r="BW1844">
        <v>70466</v>
      </c>
      <c r="BX1844">
        <v>1</v>
      </c>
      <c r="BY1844">
        <v>0</v>
      </c>
      <c r="BZ1844">
        <v>0</v>
      </c>
      <c r="CA1844">
        <v>0</v>
      </c>
      <c r="CC1844">
        <v>0.14770000999999999</v>
      </c>
      <c r="CE1844">
        <v>0.1265</v>
      </c>
      <c r="CG1844">
        <v>0.107</v>
      </c>
      <c r="CJ1844">
        <v>9.0700001000000002E-2</v>
      </c>
      <c r="CS1844">
        <v>0</v>
      </c>
      <c r="CT1844">
        <v>0</v>
      </c>
      <c r="CU1844">
        <v>0</v>
      </c>
      <c r="CV1844">
        <v>0.44849998000000002</v>
      </c>
      <c r="CW1844">
        <v>0.29339999</v>
      </c>
      <c r="CX1844">
        <v>0.15509999999999999</v>
      </c>
      <c r="CY1844">
        <v>0.20880002</v>
      </c>
      <c r="CZ1844">
        <v>0.16549999000000001</v>
      </c>
      <c r="DA1844">
        <v>4.3000001000000003E-2</v>
      </c>
      <c r="DB1844">
        <v>0.15229999999999999</v>
      </c>
      <c r="DC1844">
        <v>9.8900004999999999E-2</v>
      </c>
      <c r="DD1844">
        <v>9.1499998999999999E-2</v>
      </c>
      <c r="DE1844">
        <v>0</v>
      </c>
      <c r="DF1844">
        <v>2008</v>
      </c>
      <c r="DG1844">
        <v>0.2172</v>
      </c>
      <c r="DH1844">
        <v>1.2800000000000001E-2</v>
      </c>
      <c r="DI1844">
        <v>0.2044</v>
      </c>
      <c r="DJ1844">
        <v>0.25209999</v>
      </c>
      <c r="DK1844">
        <v>0.26490000000000002</v>
      </c>
      <c r="DL1844">
        <v>73681</v>
      </c>
      <c r="DM1844">
        <v>4343</v>
      </c>
      <c r="DN1844">
        <v>69338</v>
      </c>
      <c r="DO1844">
        <v>85509</v>
      </c>
      <c r="DP1844">
        <v>89852</v>
      </c>
      <c r="DQ1844">
        <v>339187</v>
      </c>
      <c r="DR1844">
        <v>0</v>
      </c>
      <c r="DS1844">
        <v>0</v>
      </c>
      <c r="DT1844">
        <v>0</v>
      </c>
      <c r="DU1844">
        <v>0</v>
      </c>
      <c r="DV1844">
        <v>7474</v>
      </c>
      <c r="DW1844">
        <v>316662</v>
      </c>
      <c r="DZ1844">
        <v>42.355998999999997</v>
      </c>
      <c r="EA1844">
        <v>1469</v>
      </c>
      <c r="EC1844">
        <v>3449</v>
      </c>
      <c r="ED1844">
        <v>82499</v>
      </c>
      <c r="EF1844">
        <v>22.976998999999999</v>
      </c>
      <c r="EG1844">
        <v>3449</v>
      </c>
      <c r="ES1844">
        <v>0</v>
      </c>
      <c r="EV1844">
        <v>12392</v>
      </c>
      <c r="EW1844">
        <v>0</v>
      </c>
      <c r="EX1844">
        <v>0</v>
      </c>
      <c r="FB1844">
        <v>1006399</v>
      </c>
      <c r="FP1844">
        <v>4567</v>
      </c>
      <c r="FQ1844">
        <v>70466</v>
      </c>
      <c r="FW1844">
        <v>75033</v>
      </c>
      <c r="FX1844">
        <v>202046</v>
      </c>
      <c r="GB1844">
        <v>53593</v>
      </c>
      <c r="GL1844">
        <v>-5553</v>
      </c>
      <c r="GM1844">
        <v>727</v>
      </c>
      <c r="GP1844">
        <v>3284</v>
      </c>
      <c r="GQ1844">
        <v>329130</v>
      </c>
      <c r="GR1844">
        <v>-82499</v>
      </c>
      <c r="GS1844">
        <v>-69721</v>
      </c>
      <c r="GX1844">
        <v>-12237</v>
      </c>
      <c r="GZ1844">
        <v>-541</v>
      </c>
      <c r="HA1844">
        <v>-562</v>
      </c>
      <c r="HB1844">
        <v>-1028</v>
      </c>
      <c r="HE1844">
        <v>-84089</v>
      </c>
      <c r="HG1844">
        <v>1981492</v>
      </c>
    </row>
    <row r="1845" spans="1:215" x14ac:dyDescent="0.25">
      <c r="A1845">
        <v>135</v>
      </c>
      <c r="B1845" t="s">
        <v>1371</v>
      </c>
      <c r="C1845">
        <v>2007</v>
      </c>
      <c r="F1845">
        <v>1963</v>
      </c>
      <c r="G1845">
        <v>0</v>
      </c>
      <c r="I1845">
        <v>0</v>
      </c>
      <c r="J1845" t="s">
        <v>1277</v>
      </c>
      <c r="K1845" t="s">
        <v>1278</v>
      </c>
      <c r="L1845" t="s">
        <v>1278</v>
      </c>
      <c r="M1845">
        <v>3</v>
      </c>
      <c r="N1845" t="s">
        <v>651</v>
      </c>
      <c r="O1845">
        <v>1</v>
      </c>
      <c r="P1845" t="s">
        <v>616</v>
      </c>
      <c r="Q1845" t="s">
        <v>626</v>
      </c>
      <c r="R1845">
        <v>2</v>
      </c>
      <c r="S1845">
        <v>1</v>
      </c>
      <c r="T1845" s="60">
        <v>39447</v>
      </c>
      <c r="U1845" s="60">
        <v>39448</v>
      </c>
      <c r="V1845" s="60">
        <v>39448</v>
      </c>
      <c r="W1845" t="s">
        <v>201</v>
      </c>
      <c r="X1845" t="s">
        <v>1280</v>
      </c>
      <c r="Y1845" t="s">
        <v>619</v>
      </c>
      <c r="Z1845">
        <v>2.9999998999999999E-2</v>
      </c>
      <c r="AA1845">
        <v>7.7500000999999999E-2</v>
      </c>
      <c r="AB1845">
        <v>1</v>
      </c>
      <c r="AC1845">
        <v>0</v>
      </c>
      <c r="AD1845">
        <v>5</v>
      </c>
      <c r="AE1845">
        <v>1</v>
      </c>
      <c r="AF1845">
        <v>1</v>
      </c>
      <c r="AG1845">
        <v>20</v>
      </c>
      <c r="BP1845" s="60">
        <v>39448</v>
      </c>
      <c r="BQ1845">
        <v>2038613</v>
      </c>
      <c r="BR1845">
        <v>2247826</v>
      </c>
      <c r="BS1845">
        <v>0.90699995</v>
      </c>
      <c r="BT1845">
        <v>209213</v>
      </c>
      <c r="BV1845">
        <v>339187</v>
      </c>
      <c r="BW1845">
        <v>81166</v>
      </c>
      <c r="BX1845">
        <v>1</v>
      </c>
      <c r="BY1845">
        <v>0</v>
      </c>
      <c r="BZ1845">
        <v>0</v>
      </c>
      <c r="CA1845">
        <v>0</v>
      </c>
      <c r="CC1845">
        <v>7.1500003000000006E-2</v>
      </c>
      <c r="CE1845">
        <v>0.1041</v>
      </c>
      <c r="CG1845">
        <v>0.14050001000000001</v>
      </c>
      <c r="CJ1845">
        <v>8.2200006000000006E-2</v>
      </c>
      <c r="CS1845">
        <v>0</v>
      </c>
      <c r="CT1845">
        <v>0</v>
      </c>
      <c r="CU1845">
        <v>0</v>
      </c>
      <c r="CV1845">
        <v>0.39099996999999997</v>
      </c>
      <c r="CW1845">
        <v>0.25999999000000001</v>
      </c>
      <c r="CX1845">
        <v>0.13100000000000001</v>
      </c>
      <c r="CY1845">
        <v>0.23350000000000001</v>
      </c>
      <c r="CZ1845">
        <v>0.20829998999999999</v>
      </c>
      <c r="DA1845">
        <v>2.4900001000000001E-2</v>
      </c>
      <c r="DB1845">
        <v>0.16420001000000001</v>
      </c>
      <c r="DC1845">
        <v>6.5899998000000001E-2</v>
      </c>
      <c r="DD1845">
        <v>0.1454</v>
      </c>
      <c r="DE1845">
        <v>0</v>
      </c>
      <c r="DF1845">
        <v>2009</v>
      </c>
      <c r="DG1845">
        <v>0.2281</v>
      </c>
      <c r="DH1845">
        <v>5.8999999999999999E-3</v>
      </c>
      <c r="DI1845">
        <v>0.22219999000000001</v>
      </c>
      <c r="DJ1845">
        <v>0.2631</v>
      </c>
      <c r="DK1845">
        <v>0.26899999000000002</v>
      </c>
      <c r="DL1845">
        <v>83276</v>
      </c>
      <c r="DM1845">
        <v>2159</v>
      </c>
      <c r="DN1845">
        <v>81117</v>
      </c>
      <c r="DO1845">
        <v>96057</v>
      </c>
      <c r="DP1845">
        <v>98216</v>
      </c>
      <c r="DQ1845">
        <v>365043</v>
      </c>
      <c r="DR1845">
        <v>0</v>
      </c>
      <c r="DS1845">
        <v>0</v>
      </c>
      <c r="DT1845">
        <v>0</v>
      </c>
      <c r="DU1845">
        <v>0</v>
      </c>
      <c r="DV1845">
        <v>7587</v>
      </c>
      <c r="DW1845">
        <v>339187</v>
      </c>
      <c r="DZ1845">
        <v>43.898997999999999</v>
      </c>
      <c r="EA1845">
        <v>1576</v>
      </c>
      <c r="EC1845">
        <v>3614</v>
      </c>
      <c r="ED1845">
        <v>91864</v>
      </c>
      <c r="EF1845">
        <v>23.575001</v>
      </c>
      <c r="EG1845">
        <v>3600</v>
      </c>
      <c r="EN1845">
        <v>14</v>
      </c>
      <c r="ES1845">
        <v>0</v>
      </c>
      <c r="EV1845">
        <v>12777</v>
      </c>
      <c r="EW1845">
        <v>0</v>
      </c>
      <c r="EX1845">
        <v>0</v>
      </c>
      <c r="FB1845">
        <v>1150525</v>
      </c>
      <c r="FP1845">
        <v>4343</v>
      </c>
      <c r="FQ1845">
        <v>81166</v>
      </c>
      <c r="FW1845">
        <v>85509</v>
      </c>
      <c r="FX1845">
        <v>74927</v>
      </c>
      <c r="GB1845">
        <v>61198</v>
      </c>
      <c r="GL1845">
        <v>-6447</v>
      </c>
      <c r="GM1845">
        <v>977</v>
      </c>
      <c r="GP1845">
        <v>2323</v>
      </c>
      <c r="GQ1845">
        <v>218487</v>
      </c>
      <c r="GR1845">
        <v>-91864</v>
      </c>
      <c r="GS1845">
        <v>-77605</v>
      </c>
      <c r="GX1845">
        <v>-13743</v>
      </c>
      <c r="GZ1845">
        <v>-516</v>
      </c>
      <c r="HA1845">
        <v>-723</v>
      </c>
      <c r="HB1845">
        <v>-1090</v>
      </c>
      <c r="HE1845">
        <v>-93677</v>
      </c>
      <c r="HG1845">
        <v>2106302</v>
      </c>
    </row>
    <row r="1846" spans="1:215" x14ac:dyDescent="0.25">
      <c r="A1846">
        <v>135</v>
      </c>
      <c r="B1846" t="s">
        <v>1371</v>
      </c>
      <c r="C1846">
        <v>2008</v>
      </c>
      <c r="F1846">
        <v>1963</v>
      </c>
      <c r="G1846">
        <v>0</v>
      </c>
      <c r="I1846">
        <v>0</v>
      </c>
      <c r="J1846" t="s">
        <v>1277</v>
      </c>
      <c r="K1846" t="s">
        <v>1278</v>
      </c>
      <c r="L1846" t="s">
        <v>1278</v>
      </c>
      <c r="M1846">
        <v>3</v>
      </c>
      <c r="N1846" t="s">
        <v>651</v>
      </c>
      <c r="O1846">
        <v>1</v>
      </c>
      <c r="P1846" t="s">
        <v>616</v>
      </c>
      <c r="Q1846" t="s">
        <v>626</v>
      </c>
      <c r="R1846">
        <v>2</v>
      </c>
      <c r="S1846">
        <v>1</v>
      </c>
      <c r="T1846" s="60">
        <v>39813</v>
      </c>
      <c r="U1846" s="60">
        <v>39814</v>
      </c>
      <c r="V1846" s="60">
        <v>39814</v>
      </c>
      <c r="W1846" t="s">
        <v>201</v>
      </c>
      <c r="X1846" t="s">
        <v>1280</v>
      </c>
      <c r="Y1846" t="s">
        <v>627</v>
      </c>
      <c r="Z1846">
        <v>2.9999998999999999E-2</v>
      </c>
      <c r="AA1846">
        <v>7.7500000999999999E-2</v>
      </c>
      <c r="AB1846">
        <v>1</v>
      </c>
      <c r="AC1846">
        <v>0</v>
      </c>
      <c r="AD1846">
        <v>5</v>
      </c>
      <c r="AE1846">
        <v>1</v>
      </c>
      <c r="AF1846">
        <v>3</v>
      </c>
      <c r="AG1846">
        <v>25</v>
      </c>
      <c r="BP1846" s="60">
        <v>39814</v>
      </c>
      <c r="BQ1846">
        <v>2017576</v>
      </c>
      <c r="BR1846">
        <v>2473667</v>
      </c>
      <c r="BS1846">
        <v>0.81599997999999996</v>
      </c>
      <c r="BT1846">
        <v>456091</v>
      </c>
      <c r="BV1846">
        <v>365043</v>
      </c>
      <c r="BW1846">
        <v>93899</v>
      </c>
      <c r="BX1846">
        <v>1</v>
      </c>
      <c r="BY1846">
        <v>0</v>
      </c>
      <c r="BZ1846">
        <v>0</v>
      </c>
      <c r="CA1846">
        <v>0</v>
      </c>
      <c r="CC1846">
        <v>-0.22299999000000001</v>
      </c>
      <c r="CE1846">
        <v>-1.47E-2</v>
      </c>
      <c r="CG1846">
        <v>3.5599999E-2</v>
      </c>
      <c r="CJ1846">
        <v>4.5700002000000003E-2</v>
      </c>
      <c r="CS1846">
        <v>0</v>
      </c>
      <c r="CT1846">
        <v>0</v>
      </c>
      <c r="CU1846">
        <v>0</v>
      </c>
      <c r="CV1846">
        <v>0.29149999999999998</v>
      </c>
      <c r="CW1846">
        <v>0.18479999999999999</v>
      </c>
      <c r="CX1846">
        <v>0.1067</v>
      </c>
      <c r="CY1846">
        <v>0.26100001</v>
      </c>
      <c r="CZ1846">
        <v>0.2243</v>
      </c>
      <c r="DA1846">
        <v>3.6299999999999999E-2</v>
      </c>
      <c r="DB1846">
        <v>0.1867</v>
      </c>
      <c r="DC1846">
        <v>5.9299998E-2</v>
      </c>
      <c r="DD1846">
        <v>0.20150000000000001</v>
      </c>
      <c r="DE1846">
        <v>0</v>
      </c>
      <c r="DF1846">
        <v>2010</v>
      </c>
      <c r="DG1846">
        <v>0.2339</v>
      </c>
      <c r="DH1846">
        <v>4.1999999999999997E-3</v>
      </c>
      <c r="DI1846">
        <v>0.22969999999999999</v>
      </c>
      <c r="DJ1846">
        <v>0.26820000999999999</v>
      </c>
      <c r="DK1846">
        <v>0.27239998999999998</v>
      </c>
      <c r="DL1846">
        <v>87453</v>
      </c>
      <c r="DM1846">
        <v>1556</v>
      </c>
      <c r="DN1846">
        <v>85897</v>
      </c>
      <c r="DO1846">
        <v>100285</v>
      </c>
      <c r="DP1846">
        <v>101841</v>
      </c>
      <c r="DQ1846">
        <v>373959</v>
      </c>
      <c r="DR1846">
        <v>0</v>
      </c>
      <c r="DS1846">
        <v>0</v>
      </c>
      <c r="DT1846">
        <v>0</v>
      </c>
      <c r="DU1846">
        <v>0</v>
      </c>
      <c r="DV1846">
        <v>7894</v>
      </c>
      <c r="DW1846">
        <v>365043</v>
      </c>
      <c r="DZ1846">
        <v>45.964001000000003</v>
      </c>
      <c r="EA1846">
        <v>1654</v>
      </c>
      <c r="EC1846">
        <v>3766</v>
      </c>
      <c r="ED1846">
        <v>98944</v>
      </c>
      <c r="EF1846">
        <v>24.391000999999999</v>
      </c>
      <c r="EG1846">
        <v>3752</v>
      </c>
      <c r="EN1846">
        <v>14</v>
      </c>
      <c r="ES1846">
        <v>0</v>
      </c>
      <c r="EV1846">
        <v>13314</v>
      </c>
      <c r="EW1846">
        <v>0</v>
      </c>
      <c r="EX1846">
        <v>0</v>
      </c>
      <c r="FB1846">
        <v>1254909</v>
      </c>
      <c r="FP1846">
        <v>2159</v>
      </c>
      <c r="FQ1846">
        <v>93899</v>
      </c>
      <c r="FW1846">
        <v>96058</v>
      </c>
      <c r="FX1846">
        <v>-536033</v>
      </c>
      <c r="GB1846">
        <v>48316</v>
      </c>
      <c r="GL1846">
        <v>-4807</v>
      </c>
      <c r="GM1846">
        <v>1500</v>
      </c>
      <c r="GP1846">
        <v>3727</v>
      </c>
      <c r="GQ1846">
        <v>-391239</v>
      </c>
      <c r="GR1846">
        <v>-98944</v>
      </c>
      <c r="GS1846">
        <v>-83142</v>
      </c>
      <c r="GX1846">
        <v>-15317</v>
      </c>
      <c r="GZ1846">
        <v>-485</v>
      </c>
      <c r="HA1846">
        <v>-899</v>
      </c>
      <c r="HB1846">
        <v>-1163</v>
      </c>
      <c r="HE1846">
        <v>-101006</v>
      </c>
      <c r="HG1846">
        <v>1614057</v>
      </c>
    </row>
    <row r="1847" spans="1:215" x14ac:dyDescent="0.25">
      <c r="A1847">
        <v>135</v>
      </c>
      <c r="B1847" t="s">
        <v>1371</v>
      </c>
      <c r="C1847">
        <v>2009</v>
      </c>
      <c r="F1847">
        <v>1963</v>
      </c>
      <c r="G1847">
        <v>0</v>
      </c>
      <c r="I1847">
        <v>0</v>
      </c>
      <c r="J1847" t="s">
        <v>1277</v>
      </c>
      <c r="K1847" t="s">
        <v>1278</v>
      </c>
      <c r="L1847" t="s">
        <v>1278</v>
      </c>
      <c r="M1847">
        <v>3</v>
      </c>
      <c r="N1847" t="s">
        <v>651</v>
      </c>
      <c r="O1847">
        <v>1</v>
      </c>
      <c r="P1847" t="s">
        <v>616</v>
      </c>
      <c r="Q1847" t="s">
        <v>626</v>
      </c>
      <c r="R1847">
        <v>2</v>
      </c>
      <c r="S1847">
        <v>1</v>
      </c>
      <c r="T1847" s="60">
        <v>40178</v>
      </c>
      <c r="U1847" s="60">
        <v>40179</v>
      </c>
      <c r="V1847" s="60">
        <v>40179</v>
      </c>
      <c r="W1847" t="s">
        <v>201</v>
      </c>
      <c r="X1847" t="s">
        <v>1280</v>
      </c>
      <c r="Y1847" t="s">
        <v>627</v>
      </c>
      <c r="Z1847">
        <v>2.9999998999999999E-2</v>
      </c>
      <c r="AA1847">
        <v>7.7500000999999999E-2</v>
      </c>
      <c r="AB1847">
        <v>1</v>
      </c>
      <c r="AC1847">
        <v>0</v>
      </c>
      <c r="AD1847">
        <v>5</v>
      </c>
      <c r="AE1847">
        <v>1</v>
      </c>
      <c r="AF1847">
        <v>3</v>
      </c>
      <c r="AG1847">
        <v>24</v>
      </c>
      <c r="BP1847" s="60">
        <v>40179</v>
      </c>
      <c r="BQ1847">
        <v>2137027</v>
      </c>
      <c r="BR1847">
        <v>2650675</v>
      </c>
      <c r="BS1847">
        <v>0.80599999</v>
      </c>
      <c r="BT1847">
        <v>513648</v>
      </c>
      <c r="BV1847">
        <v>373959</v>
      </c>
      <c r="BW1847">
        <v>98729</v>
      </c>
      <c r="BX1847">
        <v>1</v>
      </c>
      <c r="BY1847">
        <v>0</v>
      </c>
      <c r="BZ1847">
        <v>0</v>
      </c>
      <c r="CA1847">
        <v>0</v>
      </c>
      <c r="CC1847">
        <v>0.1288</v>
      </c>
      <c r="CE1847">
        <v>-1.9800000000000002E-2</v>
      </c>
      <c r="CG1847">
        <v>3.4099999999999998E-2</v>
      </c>
      <c r="CJ1847">
        <v>4.2399999000000001E-2</v>
      </c>
      <c r="CS1847">
        <v>0</v>
      </c>
      <c r="CT1847">
        <v>0</v>
      </c>
      <c r="CU1847">
        <v>0</v>
      </c>
      <c r="CV1847">
        <v>0.37279999000000003</v>
      </c>
      <c r="CW1847">
        <v>0.23469999</v>
      </c>
      <c r="CX1847">
        <v>0.1381</v>
      </c>
      <c r="CY1847">
        <v>0.23760000000000001</v>
      </c>
      <c r="CZ1847">
        <v>0.19620001000000001</v>
      </c>
      <c r="DA1847">
        <v>4.1100003000000003E-2</v>
      </c>
      <c r="DB1847">
        <v>0.1469</v>
      </c>
      <c r="DC1847">
        <v>4.2199999000000002E-2</v>
      </c>
      <c r="DD1847">
        <v>0.20050000000000001</v>
      </c>
      <c r="DE1847">
        <v>0</v>
      </c>
      <c r="DF1847">
        <v>2011</v>
      </c>
      <c r="DG1847">
        <v>0.23360001</v>
      </c>
      <c r="DH1847">
        <v>4.7000000000000002E-3</v>
      </c>
      <c r="DI1847">
        <v>0.22889999999999999</v>
      </c>
      <c r="DJ1847">
        <v>0.28999998999999999</v>
      </c>
      <c r="DK1847">
        <v>0.29470000000000002</v>
      </c>
      <c r="DL1847">
        <v>84823</v>
      </c>
      <c r="DM1847">
        <v>1713</v>
      </c>
      <c r="DN1847">
        <v>83110</v>
      </c>
      <c r="DO1847">
        <v>105299</v>
      </c>
      <c r="DP1847">
        <v>107012</v>
      </c>
      <c r="DQ1847">
        <v>363037</v>
      </c>
      <c r="DR1847">
        <v>0</v>
      </c>
      <c r="DS1847">
        <v>0</v>
      </c>
      <c r="DT1847">
        <v>0</v>
      </c>
      <c r="DU1847">
        <v>0</v>
      </c>
      <c r="DV1847">
        <v>7695</v>
      </c>
      <c r="DW1847">
        <v>373959</v>
      </c>
      <c r="DZ1847">
        <v>47.145000000000003</v>
      </c>
      <c r="EA1847">
        <v>2331</v>
      </c>
      <c r="EC1847">
        <v>3831</v>
      </c>
      <c r="ED1847">
        <v>106272</v>
      </c>
      <c r="EF1847">
        <v>25.709999</v>
      </c>
      <c r="EG1847">
        <v>3831</v>
      </c>
      <c r="ES1847">
        <v>0</v>
      </c>
      <c r="EV1847">
        <v>13857</v>
      </c>
      <c r="EW1847">
        <v>0</v>
      </c>
      <c r="EX1847">
        <v>0</v>
      </c>
      <c r="FB1847">
        <v>1345480</v>
      </c>
      <c r="FI1847">
        <v>1821195</v>
      </c>
      <c r="FP1847">
        <v>1556</v>
      </c>
      <c r="FQ1847">
        <v>98729</v>
      </c>
      <c r="FW1847">
        <v>100285</v>
      </c>
      <c r="FX1847">
        <v>170276</v>
      </c>
      <c r="GB1847">
        <v>46951</v>
      </c>
      <c r="GL1847">
        <v>-4332</v>
      </c>
      <c r="GM1847">
        <v>732</v>
      </c>
      <c r="GP1847">
        <v>4578</v>
      </c>
      <c r="GQ1847">
        <v>318490</v>
      </c>
      <c r="GR1847">
        <v>-106272</v>
      </c>
      <c r="GS1847">
        <v>-88632</v>
      </c>
      <c r="GX1847">
        <v>-17186</v>
      </c>
      <c r="GZ1847">
        <v>-454</v>
      </c>
      <c r="HA1847">
        <v>-390</v>
      </c>
      <c r="HB1847">
        <v>-1127</v>
      </c>
      <c r="HE1847">
        <v>-107789</v>
      </c>
      <c r="HG1847">
        <v>1824758</v>
      </c>
    </row>
    <row r="1848" spans="1:215" x14ac:dyDescent="0.25">
      <c r="A1848">
        <v>135</v>
      </c>
      <c r="B1848" t="s">
        <v>1371</v>
      </c>
      <c r="C1848">
        <v>2010</v>
      </c>
      <c r="F1848">
        <v>1963</v>
      </c>
      <c r="G1848">
        <v>0</v>
      </c>
      <c r="I1848">
        <v>0</v>
      </c>
      <c r="J1848" t="s">
        <v>1277</v>
      </c>
      <c r="K1848" t="s">
        <v>1278</v>
      </c>
      <c r="L1848" t="s">
        <v>1278</v>
      </c>
      <c r="M1848">
        <v>3</v>
      </c>
      <c r="N1848" t="s">
        <v>651</v>
      </c>
      <c r="O1848">
        <v>1</v>
      </c>
      <c r="P1848" t="s">
        <v>616</v>
      </c>
      <c r="Q1848" t="s">
        <v>626</v>
      </c>
      <c r="R1848">
        <v>2</v>
      </c>
      <c r="S1848">
        <v>1</v>
      </c>
      <c r="T1848" s="60">
        <v>40543</v>
      </c>
      <c r="U1848" s="60">
        <v>40544</v>
      </c>
      <c r="V1848" s="60">
        <v>40544</v>
      </c>
      <c r="W1848" t="s">
        <v>201</v>
      </c>
      <c r="X1848" t="s">
        <v>1280</v>
      </c>
      <c r="Y1848" t="s">
        <v>627</v>
      </c>
      <c r="Z1848">
        <v>2.75E-2</v>
      </c>
      <c r="AA1848">
        <v>7.5000002999999996E-2</v>
      </c>
      <c r="AB1848">
        <v>1</v>
      </c>
      <c r="AC1848">
        <v>0</v>
      </c>
      <c r="AD1848">
        <v>5</v>
      </c>
      <c r="AE1848">
        <v>1</v>
      </c>
      <c r="AF1848">
        <v>3</v>
      </c>
      <c r="AG1848">
        <v>23</v>
      </c>
      <c r="BP1848" s="60">
        <v>40544</v>
      </c>
      <c r="BQ1848">
        <v>2194016</v>
      </c>
      <c r="BR1848">
        <v>2844101</v>
      </c>
      <c r="BS1848">
        <v>0.77099996999999998</v>
      </c>
      <c r="BT1848">
        <v>650085</v>
      </c>
      <c r="BV1848">
        <v>363037</v>
      </c>
      <c r="BW1848">
        <v>103586</v>
      </c>
      <c r="BX1848">
        <v>1</v>
      </c>
      <c r="BY1848">
        <v>0</v>
      </c>
      <c r="BZ1848">
        <v>0</v>
      </c>
      <c r="CA1848">
        <v>0</v>
      </c>
      <c r="CC1848">
        <v>0.13730000000000001</v>
      </c>
      <c r="CE1848">
        <v>-1.4E-3</v>
      </c>
      <c r="CG1848">
        <v>4.1599999999999998E-2</v>
      </c>
      <c r="CJ1848">
        <v>5.3499999999999999E-2</v>
      </c>
      <c r="CS1848">
        <v>0</v>
      </c>
      <c r="CT1848">
        <v>0</v>
      </c>
      <c r="CU1848">
        <v>0</v>
      </c>
      <c r="CV1848">
        <v>0.35830002999999999</v>
      </c>
      <c r="CW1848">
        <v>0.22659999</v>
      </c>
      <c r="CX1848">
        <v>0.13169998999999999</v>
      </c>
      <c r="CY1848">
        <v>0.21030001000000001</v>
      </c>
      <c r="CZ1848">
        <v>0.16790000999999999</v>
      </c>
      <c r="DA1848">
        <v>4.2100000999999998E-2</v>
      </c>
      <c r="DB1848">
        <v>0.14399998999999999</v>
      </c>
      <c r="DC1848">
        <v>5.0300002000000003E-2</v>
      </c>
      <c r="DD1848">
        <v>0.23709999000000001</v>
      </c>
      <c r="DE1848">
        <v>0</v>
      </c>
      <c r="DF1848">
        <v>2012</v>
      </c>
      <c r="DG1848">
        <v>0.2147</v>
      </c>
      <c r="DH1848">
        <v>2.8999999999999998E-3</v>
      </c>
      <c r="DI1848">
        <v>0.21180001000000001</v>
      </c>
      <c r="DJ1848">
        <v>0.29899998999999999</v>
      </c>
      <c r="DK1848">
        <v>0.3019</v>
      </c>
      <c r="DL1848">
        <v>190107</v>
      </c>
      <c r="DM1848">
        <v>110829</v>
      </c>
      <c r="DN1848">
        <v>79278</v>
      </c>
      <c r="DO1848">
        <v>111899</v>
      </c>
      <c r="DP1848">
        <v>222728</v>
      </c>
      <c r="DQ1848">
        <v>374293</v>
      </c>
      <c r="DR1848">
        <v>0</v>
      </c>
      <c r="DS1848">
        <v>0</v>
      </c>
      <c r="DT1848">
        <v>0</v>
      </c>
      <c r="DU1848">
        <v>0</v>
      </c>
      <c r="DV1848">
        <v>7624</v>
      </c>
      <c r="DW1848">
        <v>363037</v>
      </c>
      <c r="DZ1848">
        <v>46.897998999999999</v>
      </c>
      <c r="EA1848">
        <v>2401</v>
      </c>
      <c r="EC1848">
        <v>4012</v>
      </c>
      <c r="ED1848">
        <v>115831</v>
      </c>
      <c r="EF1848">
        <v>26.497</v>
      </c>
      <c r="EG1848">
        <v>4002</v>
      </c>
      <c r="EN1848">
        <v>10</v>
      </c>
      <c r="ES1848">
        <v>0</v>
      </c>
      <c r="EV1848">
        <v>14037</v>
      </c>
      <c r="EW1848">
        <v>0</v>
      </c>
      <c r="EX1848">
        <v>0</v>
      </c>
      <c r="FB1848">
        <v>1455233</v>
      </c>
      <c r="FI1848">
        <v>2052824</v>
      </c>
      <c r="FP1848">
        <v>1713</v>
      </c>
      <c r="FQ1848">
        <v>103586</v>
      </c>
      <c r="FW1848">
        <v>105299</v>
      </c>
      <c r="FX1848">
        <v>199465</v>
      </c>
      <c r="GB1848">
        <v>46445</v>
      </c>
      <c r="GL1848">
        <v>-5094</v>
      </c>
      <c r="GM1848">
        <v>387</v>
      </c>
      <c r="GP1848">
        <v>4248</v>
      </c>
      <c r="GQ1848">
        <v>350750</v>
      </c>
      <c r="GR1848">
        <v>-115831</v>
      </c>
      <c r="GS1848">
        <v>-96330</v>
      </c>
      <c r="GX1848">
        <v>-19068</v>
      </c>
      <c r="GZ1848">
        <v>-433</v>
      </c>
      <c r="HA1848">
        <v>-512</v>
      </c>
      <c r="HB1848">
        <v>-1146</v>
      </c>
      <c r="HE1848">
        <v>-117489</v>
      </c>
      <c r="HG1848">
        <v>2058019</v>
      </c>
    </row>
    <row r="1849" spans="1:215" x14ac:dyDescent="0.25">
      <c r="A1849">
        <v>135</v>
      </c>
      <c r="B1849" t="s">
        <v>1371</v>
      </c>
      <c r="C1849">
        <v>2011</v>
      </c>
      <c r="F1849">
        <v>1963</v>
      </c>
      <c r="G1849">
        <v>0</v>
      </c>
      <c r="I1849">
        <v>0</v>
      </c>
      <c r="J1849" t="s">
        <v>1277</v>
      </c>
      <c r="K1849" t="s">
        <v>1278</v>
      </c>
      <c r="L1849" t="s">
        <v>1278</v>
      </c>
      <c r="M1849">
        <v>3</v>
      </c>
      <c r="N1849" t="s">
        <v>651</v>
      </c>
      <c r="O1849">
        <v>1</v>
      </c>
      <c r="P1849" t="s">
        <v>616</v>
      </c>
      <c r="Q1849" t="s">
        <v>626</v>
      </c>
      <c r="R1849">
        <v>2</v>
      </c>
      <c r="S1849">
        <v>1</v>
      </c>
      <c r="T1849" s="60">
        <v>40908</v>
      </c>
      <c r="U1849" s="60">
        <v>40909</v>
      </c>
      <c r="V1849" s="60">
        <v>40909</v>
      </c>
      <c r="W1849" t="s">
        <v>201</v>
      </c>
      <c r="X1849" t="s">
        <v>1280</v>
      </c>
      <c r="Y1849" t="s">
        <v>627</v>
      </c>
      <c r="Z1849">
        <v>2.75E-2</v>
      </c>
      <c r="AA1849">
        <v>7.5000002999999996E-2</v>
      </c>
      <c r="AB1849">
        <v>1</v>
      </c>
      <c r="AC1849">
        <v>0</v>
      </c>
      <c r="AD1849">
        <v>5</v>
      </c>
      <c r="AE1849">
        <v>1</v>
      </c>
      <c r="AF1849">
        <v>3</v>
      </c>
      <c r="AG1849">
        <v>22</v>
      </c>
      <c r="BP1849" s="60">
        <v>40909</v>
      </c>
      <c r="BQ1849">
        <v>2222202</v>
      </c>
      <c r="BR1849">
        <v>2948481</v>
      </c>
      <c r="BS1849">
        <v>0.75400001000000005</v>
      </c>
      <c r="BT1849">
        <v>726279</v>
      </c>
      <c r="BV1849">
        <v>374293</v>
      </c>
      <c r="BW1849">
        <v>110829</v>
      </c>
      <c r="BX1849">
        <v>1</v>
      </c>
      <c r="BY1849">
        <v>0</v>
      </c>
      <c r="BZ1849">
        <v>0</v>
      </c>
      <c r="CA1849">
        <v>0</v>
      </c>
      <c r="CC1849">
        <v>2.8900001000000002E-2</v>
      </c>
      <c r="CE1849">
        <v>9.6299997999999998E-2</v>
      </c>
      <c r="CG1849">
        <v>1.9099998999999999E-2</v>
      </c>
      <c r="CJ1849">
        <v>6.2100001000000002E-2</v>
      </c>
      <c r="CS1849">
        <v>0</v>
      </c>
      <c r="CT1849">
        <v>0</v>
      </c>
      <c r="CU1849">
        <v>0</v>
      </c>
      <c r="CV1849">
        <v>0.35209997999999998</v>
      </c>
      <c r="CW1849">
        <v>0.22</v>
      </c>
      <c r="CX1849">
        <v>0.1321</v>
      </c>
      <c r="CY1849">
        <v>0.19370002</v>
      </c>
      <c r="CZ1849">
        <v>0.15090001</v>
      </c>
      <c r="DA1849">
        <v>4.2500000000000003E-2</v>
      </c>
      <c r="DB1849">
        <v>0</v>
      </c>
      <c r="DC1849">
        <v>4.8899997000000001E-2</v>
      </c>
      <c r="DD1849">
        <v>0.40529999</v>
      </c>
      <c r="DE1849">
        <v>0</v>
      </c>
      <c r="DF1849">
        <v>2013</v>
      </c>
      <c r="DG1849">
        <v>0.22149999000000001</v>
      </c>
      <c r="DH1849">
        <v>3.0000000000000001E-3</v>
      </c>
      <c r="DI1849">
        <v>0.2185</v>
      </c>
      <c r="DJ1849">
        <v>0.32509997000000002</v>
      </c>
      <c r="DK1849">
        <v>0.32810002999999999</v>
      </c>
      <c r="DL1849">
        <v>119130</v>
      </c>
      <c r="DM1849">
        <v>1155</v>
      </c>
      <c r="DN1849">
        <v>117975</v>
      </c>
      <c r="DO1849">
        <v>119130</v>
      </c>
      <c r="DP1849">
        <v>120285</v>
      </c>
      <c r="DQ1849">
        <v>366471</v>
      </c>
      <c r="DR1849">
        <v>0</v>
      </c>
      <c r="DS1849">
        <v>0</v>
      </c>
      <c r="DT1849">
        <v>0</v>
      </c>
      <c r="DU1849">
        <v>0</v>
      </c>
      <c r="DV1849">
        <v>7619</v>
      </c>
      <c r="DW1849">
        <v>374293</v>
      </c>
      <c r="DZ1849">
        <v>47.328999000000003</v>
      </c>
      <c r="EA1849">
        <v>2784</v>
      </c>
      <c r="EC1849">
        <v>4125</v>
      </c>
      <c r="ED1849">
        <v>120569</v>
      </c>
      <c r="EF1849">
        <v>27.181999000000001</v>
      </c>
      <c r="EG1849">
        <v>4116</v>
      </c>
      <c r="EN1849">
        <v>9</v>
      </c>
      <c r="ES1849">
        <v>0</v>
      </c>
      <c r="EV1849">
        <v>14528</v>
      </c>
      <c r="EW1849">
        <v>0</v>
      </c>
      <c r="EX1849">
        <v>0</v>
      </c>
      <c r="FB1849">
        <v>1511628</v>
      </c>
      <c r="FI1849">
        <v>2098427</v>
      </c>
      <c r="FP1849">
        <v>1070</v>
      </c>
      <c r="FQ1849">
        <v>110829</v>
      </c>
      <c r="FW1849">
        <v>111899</v>
      </c>
      <c r="FX1849">
        <v>13260</v>
      </c>
      <c r="GB1849">
        <v>43947</v>
      </c>
      <c r="GL1849">
        <v>-4923</v>
      </c>
      <c r="GM1849">
        <v>371</v>
      </c>
      <c r="GP1849">
        <v>3303</v>
      </c>
      <c r="GQ1849">
        <v>167857</v>
      </c>
      <c r="GR1849">
        <v>-120570</v>
      </c>
      <c r="GS1849">
        <v>-99685</v>
      </c>
      <c r="GX1849">
        <v>-20482</v>
      </c>
      <c r="GZ1849">
        <v>-403</v>
      </c>
      <c r="HA1849">
        <v>-536</v>
      </c>
      <c r="HB1849">
        <v>-1019</v>
      </c>
      <c r="HE1849">
        <v>-122125</v>
      </c>
      <c r="HG1849">
        <v>2103751</v>
      </c>
    </row>
    <row r="1850" spans="1:215" x14ac:dyDescent="0.25">
      <c r="A1850">
        <v>135</v>
      </c>
      <c r="B1850" t="s">
        <v>1371</v>
      </c>
      <c r="C1850">
        <v>2012</v>
      </c>
      <c r="F1850">
        <v>1963</v>
      </c>
      <c r="G1850">
        <v>0</v>
      </c>
      <c r="I1850">
        <v>0</v>
      </c>
      <c r="J1850" t="s">
        <v>1277</v>
      </c>
      <c r="K1850" t="s">
        <v>1278</v>
      </c>
      <c r="L1850" t="s">
        <v>1278</v>
      </c>
      <c r="M1850">
        <v>3</v>
      </c>
      <c r="N1850" t="s">
        <v>651</v>
      </c>
      <c r="O1850">
        <v>1</v>
      </c>
      <c r="P1850" t="s">
        <v>616</v>
      </c>
      <c r="Q1850" t="s">
        <v>626</v>
      </c>
      <c r="R1850">
        <v>2</v>
      </c>
      <c r="S1850">
        <v>1</v>
      </c>
      <c r="T1850" s="60">
        <v>41274</v>
      </c>
      <c r="U1850" s="60">
        <v>41275</v>
      </c>
      <c r="V1850" s="60">
        <v>41275</v>
      </c>
      <c r="W1850" t="s">
        <v>201</v>
      </c>
      <c r="X1850" t="s">
        <v>1280</v>
      </c>
      <c r="Y1850" t="s">
        <v>627</v>
      </c>
      <c r="Z1850">
        <v>2.75E-2</v>
      </c>
      <c r="AA1850">
        <v>7.5000002999999996E-2</v>
      </c>
      <c r="AB1850">
        <v>1</v>
      </c>
      <c r="AC1850">
        <v>0</v>
      </c>
      <c r="AD1850">
        <v>5</v>
      </c>
      <c r="AE1850">
        <v>1</v>
      </c>
      <c r="AF1850">
        <v>3</v>
      </c>
      <c r="AG1850">
        <v>21</v>
      </c>
      <c r="AI1850" t="s">
        <v>1281</v>
      </c>
      <c r="AO1850">
        <v>22150598</v>
      </c>
      <c r="AP1850">
        <v>21370068</v>
      </c>
      <c r="AQ1850">
        <v>-304511</v>
      </c>
      <c r="AR1850">
        <v>0</v>
      </c>
      <c r="AS1850">
        <v>0</v>
      </c>
      <c r="AT1850">
        <v>0</v>
      </c>
      <c r="AU1850">
        <v>1</v>
      </c>
      <c r="AV1850">
        <v>2</v>
      </c>
      <c r="AW1850">
        <v>1016923</v>
      </c>
      <c r="AX1850">
        <v>0</v>
      </c>
      <c r="AY1850">
        <v>0.80000000999999998</v>
      </c>
      <c r="AZ1850">
        <v>5</v>
      </c>
      <c r="BA1850">
        <v>1</v>
      </c>
      <c r="BB1850">
        <v>0</v>
      </c>
      <c r="BC1850">
        <v>1</v>
      </c>
      <c r="BE1850">
        <v>0</v>
      </c>
      <c r="BF1850">
        <v>1.25</v>
      </c>
      <c r="BG1850">
        <v>0.75</v>
      </c>
      <c r="BP1850" s="60">
        <v>41275</v>
      </c>
      <c r="BQ1850">
        <v>2283777</v>
      </c>
      <c r="BR1850">
        <v>3129084</v>
      </c>
      <c r="BS1850">
        <v>0.73000001999999997</v>
      </c>
      <c r="BT1850">
        <v>845307</v>
      </c>
      <c r="BV1850">
        <v>366471</v>
      </c>
      <c r="BW1850">
        <v>117975</v>
      </c>
      <c r="BX1850">
        <v>1</v>
      </c>
      <c r="BY1850">
        <v>0</v>
      </c>
      <c r="BZ1850">
        <v>0</v>
      </c>
      <c r="CA1850">
        <v>0</v>
      </c>
      <c r="CC1850">
        <v>0.13100000000000001</v>
      </c>
      <c r="CE1850">
        <v>9.7499996000000005E-2</v>
      </c>
      <c r="CG1850">
        <v>2.9600000000000001E-2</v>
      </c>
      <c r="CJ1850">
        <v>8.3800002999999998E-2</v>
      </c>
      <c r="CS1850">
        <v>0</v>
      </c>
      <c r="CT1850">
        <v>0</v>
      </c>
      <c r="CU1850">
        <v>0</v>
      </c>
      <c r="CV1850">
        <v>0.36169996999999998</v>
      </c>
      <c r="CW1850">
        <v>0.1573</v>
      </c>
      <c r="CX1850">
        <v>0.2044</v>
      </c>
      <c r="CY1850">
        <v>0.17930001000000001</v>
      </c>
      <c r="CZ1850">
        <v>0.13300000000000001</v>
      </c>
      <c r="DA1850">
        <v>4.5999999999999999E-2</v>
      </c>
      <c r="DB1850">
        <v>0</v>
      </c>
      <c r="DC1850">
        <v>5.8499998999999997E-2</v>
      </c>
      <c r="DD1850">
        <v>0.40050000000000002</v>
      </c>
      <c r="DE1850">
        <v>0</v>
      </c>
      <c r="DF1850">
        <v>2014</v>
      </c>
      <c r="DG1850">
        <v>0.2291</v>
      </c>
      <c r="DH1850">
        <v>3.432741E-3</v>
      </c>
      <c r="DI1850">
        <v>0.35130748000000001</v>
      </c>
      <c r="DJ1850">
        <v>0.32192179999999998</v>
      </c>
      <c r="DK1850">
        <v>0</v>
      </c>
      <c r="DL1850">
        <v>83860</v>
      </c>
      <c r="DM1850">
        <v>1258</v>
      </c>
      <c r="DN1850">
        <v>128744</v>
      </c>
      <c r="DP1850">
        <v>1258</v>
      </c>
      <c r="DR1850">
        <v>0</v>
      </c>
      <c r="DS1850">
        <v>1</v>
      </c>
      <c r="DT1850">
        <v>1</v>
      </c>
      <c r="DU1850">
        <v>1</v>
      </c>
      <c r="DV1850">
        <v>7313</v>
      </c>
      <c r="DW1850">
        <v>366471</v>
      </c>
      <c r="DZ1850">
        <v>48.415999999999997</v>
      </c>
      <c r="EA1850">
        <v>2889</v>
      </c>
      <c r="EC1850">
        <v>4292</v>
      </c>
      <c r="ED1850">
        <v>128539</v>
      </c>
      <c r="EF1850">
        <v>27.693000999999999</v>
      </c>
      <c r="EG1850">
        <v>4284</v>
      </c>
      <c r="EN1850">
        <v>8</v>
      </c>
      <c r="ES1850">
        <v>0</v>
      </c>
      <c r="EV1850">
        <v>14494</v>
      </c>
      <c r="EW1850">
        <v>0</v>
      </c>
      <c r="EX1850">
        <v>0</v>
      </c>
      <c r="EZ1850">
        <v>1993994</v>
      </c>
      <c r="FA1850">
        <v>167114</v>
      </c>
      <c r="FB1850">
        <v>1596128</v>
      </c>
      <c r="FI1850">
        <v>2366051</v>
      </c>
      <c r="FP1850">
        <v>1155</v>
      </c>
      <c r="FQ1850">
        <v>117975</v>
      </c>
      <c r="FW1850">
        <v>119130</v>
      </c>
      <c r="FX1850">
        <v>219784</v>
      </c>
      <c r="GB1850">
        <v>50590</v>
      </c>
      <c r="GL1850">
        <v>-4362</v>
      </c>
      <c r="GM1850">
        <v>741</v>
      </c>
      <c r="GP1850">
        <v>6411</v>
      </c>
      <c r="GQ1850">
        <v>392294</v>
      </c>
      <c r="GR1850">
        <v>-128532</v>
      </c>
      <c r="GS1850">
        <v>-105780</v>
      </c>
      <c r="GX1850">
        <v>-22372</v>
      </c>
      <c r="GZ1850">
        <v>-380</v>
      </c>
      <c r="HA1850">
        <v>-292</v>
      </c>
      <c r="HB1850">
        <v>-1164</v>
      </c>
      <c r="HE1850">
        <v>-129988</v>
      </c>
      <c r="HG1850">
        <v>2366057</v>
      </c>
    </row>
    <row r="1851" spans="1:215" x14ac:dyDescent="0.25">
      <c r="A1851">
        <v>135</v>
      </c>
      <c r="B1851" t="s">
        <v>1371</v>
      </c>
      <c r="C1851">
        <v>2013</v>
      </c>
      <c r="F1851">
        <v>1963</v>
      </c>
      <c r="G1851">
        <v>0</v>
      </c>
      <c r="I1851">
        <v>0</v>
      </c>
      <c r="J1851" t="s">
        <v>1277</v>
      </c>
      <c r="K1851" t="s">
        <v>1278</v>
      </c>
      <c r="L1851" t="s">
        <v>1278</v>
      </c>
      <c r="M1851">
        <v>3</v>
      </c>
      <c r="N1851" t="s">
        <v>651</v>
      </c>
      <c r="O1851">
        <v>1</v>
      </c>
      <c r="P1851" t="s">
        <v>616</v>
      </c>
      <c r="Q1851" t="s">
        <v>626</v>
      </c>
      <c r="R1851">
        <v>2</v>
      </c>
      <c r="S1851">
        <v>1</v>
      </c>
      <c r="T1851" s="60">
        <v>41639</v>
      </c>
      <c r="U1851" s="60">
        <v>41640</v>
      </c>
      <c r="AI1851" t="s">
        <v>1282</v>
      </c>
      <c r="AO1851">
        <v>25096076</v>
      </c>
      <c r="AP1851">
        <v>23405486</v>
      </c>
      <c r="AQ1851">
        <v>-304667</v>
      </c>
      <c r="AR1851">
        <v>0</v>
      </c>
      <c r="AS1851">
        <v>0</v>
      </c>
      <c r="AT1851">
        <v>0</v>
      </c>
      <c r="AU1851">
        <v>1</v>
      </c>
      <c r="AV1851">
        <v>2</v>
      </c>
      <c r="AW1851">
        <v>1600276</v>
      </c>
      <c r="AX1851">
        <v>0</v>
      </c>
      <c r="AY1851">
        <v>0.80000000999999998</v>
      </c>
      <c r="AZ1851">
        <v>5</v>
      </c>
      <c r="BA1851">
        <v>1</v>
      </c>
      <c r="BB1851">
        <v>0</v>
      </c>
      <c r="BC1851">
        <v>1</v>
      </c>
      <c r="BE1851">
        <v>0</v>
      </c>
      <c r="BF1851">
        <v>1.25</v>
      </c>
      <c r="BG1851">
        <v>0.75</v>
      </c>
      <c r="BP1851" s="60">
        <v>41640</v>
      </c>
      <c r="BQ1851">
        <v>2534528</v>
      </c>
      <c r="BR1851">
        <v>3194775</v>
      </c>
      <c r="BS1851">
        <v>0.79333531999999995</v>
      </c>
      <c r="BT1851">
        <v>660247</v>
      </c>
      <c r="BV1851">
        <v>383077</v>
      </c>
      <c r="BW1851">
        <v>128744</v>
      </c>
      <c r="BX1851">
        <v>1</v>
      </c>
      <c r="BY1851">
        <v>0</v>
      </c>
      <c r="BZ1851">
        <v>0</v>
      </c>
      <c r="CA1851">
        <v>0</v>
      </c>
      <c r="CC1851">
        <v>0.1489</v>
      </c>
      <c r="CE1851">
        <v>0.1013</v>
      </c>
      <c r="CG1851">
        <v>0.1133</v>
      </c>
      <c r="CJ1851">
        <v>7.3799998000000006E-2</v>
      </c>
      <c r="CS1851">
        <v>0</v>
      </c>
      <c r="CT1851">
        <v>0</v>
      </c>
      <c r="CU1851">
        <v>0</v>
      </c>
      <c r="CV1851">
        <v>0.375</v>
      </c>
      <c r="CW1851">
        <v>0</v>
      </c>
      <c r="CX1851">
        <v>0</v>
      </c>
      <c r="CY1851">
        <v>0.16</v>
      </c>
      <c r="CZ1851">
        <v>0</v>
      </c>
      <c r="DA1851">
        <v>0</v>
      </c>
      <c r="DB1851">
        <v>0</v>
      </c>
      <c r="DC1851">
        <v>6.6000000000000003E-2</v>
      </c>
      <c r="DD1851">
        <v>0.39900002000000001</v>
      </c>
      <c r="DE1851">
        <v>0</v>
      </c>
      <c r="DH1851">
        <v>3.283935E-3</v>
      </c>
      <c r="DJ1851">
        <v>0.12158953</v>
      </c>
      <c r="DK1851">
        <v>0.12487347</v>
      </c>
      <c r="DR1851">
        <v>0</v>
      </c>
      <c r="DS1851">
        <v>1</v>
      </c>
      <c r="DT1851">
        <v>0</v>
      </c>
      <c r="DU1851">
        <v>0</v>
      </c>
      <c r="DV1851">
        <v>7019</v>
      </c>
      <c r="DW1851">
        <v>363389</v>
      </c>
      <c r="DZ1851">
        <v>49.825001</v>
      </c>
      <c r="EA1851">
        <v>3018</v>
      </c>
      <c r="EC1851">
        <v>4481</v>
      </c>
      <c r="ED1851">
        <v>137486</v>
      </c>
      <c r="EF1851">
        <v>28.233000000000001</v>
      </c>
      <c r="EG1851">
        <v>4473</v>
      </c>
      <c r="EN1851">
        <v>8</v>
      </c>
      <c r="ES1851">
        <v>0</v>
      </c>
      <c r="EV1851">
        <v>14518</v>
      </c>
      <c r="EW1851">
        <v>0</v>
      </c>
      <c r="EX1851">
        <v>0</v>
      </c>
      <c r="FB1851">
        <v>1682390</v>
      </c>
      <c r="FP1851">
        <v>1258</v>
      </c>
      <c r="FQ1851">
        <v>128744</v>
      </c>
      <c r="FW1851">
        <v>130002</v>
      </c>
      <c r="FX1851">
        <v>302867</v>
      </c>
      <c r="GB1851">
        <v>52885</v>
      </c>
      <c r="GL1851">
        <v>-6124</v>
      </c>
      <c r="GM1851">
        <v>1063</v>
      </c>
      <c r="GN1851">
        <v>-128</v>
      </c>
      <c r="GP1851">
        <v>4676</v>
      </c>
      <c r="GQ1851">
        <v>485241</v>
      </c>
      <c r="GR1851">
        <v>-137486</v>
      </c>
      <c r="GS1851">
        <v>-112470</v>
      </c>
      <c r="GX1851">
        <v>-24662</v>
      </c>
      <c r="GZ1851">
        <v>-354</v>
      </c>
      <c r="HA1851">
        <v>-467</v>
      </c>
      <c r="HB1851">
        <v>-1161</v>
      </c>
      <c r="HE1851">
        <v>-139114</v>
      </c>
      <c r="HG1851">
        <v>2712184</v>
      </c>
    </row>
    <row r="1852" spans="1:215" x14ac:dyDescent="0.25">
      <c r="A1852">
        <v>135</v>
      </c>
      <c r="B1852" t="s">
        <v>1371</v>
      </c>
      <c r="C1852">
        <v>2014</v>
      </c>
      <c r="F1852">
        <v>1963</v>
      </c>
      <c r="G1852">
        <v>0</v>
      </c>
      <c r="I1852">
        <v>0</v>
      </c>
      <c r="J1852" t="s">
        <v>1277</v>
      </c>
      <c r="K1852" t="s">
        <v>1278</v>
      </c>
      <c r="L1852" t="s">
        <v>1278</v>
      </c>
      <c r="M1852">
        <v>3</v>
      </c>
      <c r="N1852" t="s">
        <v>651</v>
      </c>
      <c r="O1852">
        <v>1</v>
      </c>
      <c r="P1852" t="s">
        <v>616</v>
      </c>
      <c r="Q1852" t="s">
        <v>626</v>
      </c>
      <c r="R1852">
        <v>2</v>
      </c>
      <c r="S1852">
        <v>1</v>
      </c>
      <c r="T1852" s="60">
        <v>42004</v>
      </c>
      <c r="U1852" s="60">
        <v>42005</v>
      </c>
      <c r="BY1852">
        <v>0</v>
      </c>
      <c r="BZ1852">
        <v>0</v>
      </c>
      <c r="CA1852">
        <v>0</v>
      </c>
      <c r="CS1852">
        <v>0</v>
      </c>
      <c r="CT1852">
        <v>0</v>
      </c>
      <c r="CU1852">
        <v>0</v>
      </c>
      <c r="CV1852">
        <v>0</v>
      </c>
      <c r="CW1852">
        <v>0</v>
      </c>
      <c r="CX1852">
        <v>0</v>
      </c>
      <c r="CY1852">
        <v>0</v>
      </c>
      <c r="CZ1852">
        <v>0</v>
      </c>
      <c r="DA1852">
        <v>0</v>
      </c>
      <c r="DB1852">
        <v>0</v>
      </c>
      <c r="DC1852">
        <v>0</v>
      </c>
      <c r="DD1852">
        <v>0</v>
      </c>
      <c r="DE1852">
        <v>0</v>
      </c>
      <c r="DR1852">
        <v>0</v>
      </c>
      <c r="DS1852">
        <v>0</v>
      </c>
      <c r="DT1852">
        <v>0</v>
      </c>
      <c r="DU1852">
        <v>0</v>
      </c>
      <c r="EW1852">
        <v>0</v>
      </c>
      <c r="EX1852">
        <v>0</v>
      </c>
    </row>
    <row r="1853" spans="1:215" x14ac:dyDescent="0.25">
      <c r="A1853">
        <v>136</v>
      </c>
      <c r="B1853" t="s">
        <v>1372</v>
      </c>
      <c r="C1853">
        <v>2001</v>
      </c>
      <c r="F1853">
        <v>1974</v>
      </c>
      <c r="G1853">
        <v>0</v>
      </c>
      <c r="I1853">
        <v>0</v>
      </c>
      <c r="J1853" t="s">
        <v>1188</v>
      </c>
      <c r="K1853" t="s">
        <v>1189</v>
      </c>
      <c r="L1853" t="s">
        <v>1189</v>
      </c>
      <c r="M1853">
        <v>1</v>
      </c>
      <c r="N1853" t="s">
        <v>615</v>
      </c>
      <c r="O1853">
        <v>1</v>
      </c>
      <c r="P1853" t="s">
        <v>616</v>
      </c>
      <c r="Q1853" t="s">
        <v>1373</v>
      </c>
      <c r="R1853">
        <v>3</v>
      </c>
      <c r="S1853">
        <v>0</v>
      </c>
      <c r="T1853" s="60">
        <v>37256</v>
      </c>
      <c r="U1853" s="60">
        <v>37257</v>
      </c>
      <c r="V1853" s="60">
        <v>37257</v>
      </c>
      <c r="W1853" t="s">
        <v>201</v>
      </c>
      <c r="X1853" t="s">
        <v>1374</v>
      </c>
      <c r="Y1853" t="s">
        <v>635</v>
      </c>
      <c r="Z1853">
        <v>3.5000000000000003E-2</v>
      </c>
      <c r="AA1853">
        <v>6.4999998000000003E-2</v>
      </c>
      <c r="AB1853">
        <v>1</v>
      </c>
      <c r="AE1853">
        <v>0</v>
      </c>
      <c r="AF1853">
        <v>1</v>
      </c>
      <c r="AG1853">
        <v>30</v>
      </c>
      <c r="BP1853" s="60">
        <v>37257</v>
      </c>
      <c r="BW1853">
        <v>20941.866999999998</v>
      </c>
      <c r="BX1853">
        <v>1.01</v>
      </c>
      <c r="BY1853">
        <v>0</v>
      </c>
      <c r="BZ1853">
        <v>0</v>
      </c>
      <c r="CA1853">
        <v>0</v>
      </c>
      <c r="CS1853">
        <v>0</v>
      </c>
      <c r="CT1853">
        <v>0</v>
      </c>
      <c r="CU1853">
        <v>0</v>
      </c>
      <c r="CV1853">
        <v>0</v>
      </c>
      <c r="CW1853">
        <v>0</v>
      </c>
      <c r="CX1853">
        <v>0</v>
      </c>
      <c r="CY1853">
        <v>0</v>
      </c>
      <c r="CZ1853">
        <v>0</v>
      </c>
      <c r="DA1853">
        <v>0</v>
      </c>
      <c r="DB1853">
        <v>0</v>
      </c>
      <c r="DC1853">
        <v>0</v>
      </c>
      <c r="DD1853">
        <v>0</v>
      </c>
      <c r="DE1853">
        <v>0</v>
      </c>
      <c r="DR1853">
        <v>0</v>
      </c>
      <c r="DS1853">
        <v>0</v>
      </c>
      <c r="DT1853">
        <v>0</v>
      </c>
      <c r="DU1853">
        <v>0</v>
      </c>
      <c r="DV1853">
        <v>7834</v>
      </c>
      <c r="DW1853">
        <v>272000</v>
      </c>
      <c r="DX1853">
        <v>44.799999</v>
      </c>
      <c r="DY1853">
        <v>11.3</v>
      </c>
      <c r="DZ1853">
        <v>34.720447999999998</v>
      </c>
      <c r="EA1853">
        <v>351</v>
      </c>
      <c r="EB1853">
        <v>182</v>
      </c>
      <c r="EC1853">
        <v>2799</v>
      </c>
      <c r="ED1853">
        <v>27566.699000000001</v>
      </c>
      <c r="EF1853">
        <v>9.8490000000000002</v>
      </c>
      <c r="EG1853">
        <v>2428</v>
      </c>
      <c r="EI1853">
        <v>70.199996999999996</v>
      </c>
      <c r="EJ1853">
        <v>10.332000000000001</v>
      </c>
      <c r="EP1853">
        <v>371</v>
      </c>
      <c r="ES1853">
        <v>0</v>
      </c>
      <c r="EV1853">
        <v>11166</v>
      </c>
      <c r="EW1853">
        <v>1</v>
      </c>
      <c r="EX1853">
        <v>0</v>
      </c>
      <c r="FP1853">
        <v>13007.862999999999</v>
      </c>
      <c r="FQ1853">
        <v>21010.322</v>
      </c>
      <c r="FV1853">
        <v>248.96001000000001</v>
      </c>
      <c r="FW1853">
        <v>34267.144999999997</v>
      </c>
      <c r="FX1853">
        <v>-74283.054999999993</v>
      </c>
      <c r="GC1853">
        <v>6837.0160999999998</v>
      </c>
      <c r="GD1853">
        <v>1633.155</v>
      </c>
      <c r="GE1853">
        <v>8941.2929999999997</v>
      </c>
      <c r="GG1853">
        <v>17989.303</v>
      </c>
      <c r="GL1853">
        <v>-2211.8000000000002</v>
      </c>
      <c r="GM1853">
        <v>420.36200000000002</v>
      </c>
      <c r="GQ1853">
        <v>-6406.5790999999999</v>
      </c>
      <c r="GR1853">
        <v>-28941.798999999999</v>
      </c>
      <c r="GS1853">
        <v>-28035.206999999999</v>
      </c>
      <c r="GT1853">
        <v>-906.59100000000001</v>
      </c>
      <c r="HB1853">
        <v>-2555.1149999999998</v>
      </c>
      <c r="HD1853">
        <v>-11686</v>
      </c>
      <c r="HE1853">
        <v>-43182.913999999997</v>
      </c>
      <c r="HG1853">
        <v>996962.5</v>
      </c>
    </row>
    <row r="1854" spans="1:215" x14ac:dyDescent="0.25">
      <c r="A1854">
        <v>136</v>
      </c>
      <c r="B1854" t="s">
        <v>1372</v>
      </c>
      <c r="C1854">
        <v>2002</v>
      </c>
      <c r="F1854">
        <v>1974</v>
      </c>
      <c r="G1854">
        <v>0</v>
      </c>
      <c r="I1854">
        <v>0</v>
      </c>
      <c r="J1854" t="s">
        <v>1188</v>
      </c>
      <c r="K1854" t="s">
        <v>1189</v>
      </c>
      <c r="L1854" t="s">
        <v>1189</v>
      </c>
      <c r="M1854">
        <v>1</v>
      </c>
      <c r="N1854" t="s">
        <v>615</v>
      </c>
      <c r="O1854">
        <v>1</v>
      </c>
      <c r="P1854" t="s">
        <v>616</v>
      </c>
      <c r="Q1854" t="s">
        <v>1373</v>
      </c>
      <c r="R1854">
        <v>3</v>
      </c>
      <c r="S1854">
        <v>0</v>
      </c>
      <c r="T1854" s="60">
        <v>37621</v>
      </c>
      <c r="U1854" s="60">
        <v>37622</v>
      </c>
      <c r="V1854" s="60">
        <v>37622</v>
      </c>
      <c r="W1854" t="s">
        <v>201</v>
      </c>
      <c r="X1854" t="s">
        <v>1374</v>
      </c>
      <c r="Y1854" t="s">
        <v>635</v>
      </c>
      <c r="Z1854">
        <v>3.5000000000000003E-2</v>
      </c>
      <c r="AA1854">
        <v>6.4999998000000003E-2</v>
      </c>
      <c r="AB1854">
        <v>1</v>
      </c>
      <c r="AE1854">
        <v>0</v>
      </c>
      <c r="AF1854">
        <v>1</v>
      </c>
      <c r="AG1854">
        <v>30</v>
      </c>
      <c r="BP1854" s="60">
        <v>37622</v>
      </c>
      <c r="BQ1854">
        <v>1084828.8999999999</v>
      </c>
      <c r="BR1854">
        <v>955259.38</v>
      </c>
      <c r="BS1854">
        <v>1.1359999999999999</v>
      </c>
      <c r="BT1854">
        <v>-129569.5</v>
      </c>
      <c r="BV1854">
        <v>293388.81</v>
      </c>
      <c r="BW1854">
        <v>27435.886999999999</v>
      </c>
      <c r="BX1854">
        <v>1.05</v>
      </c>
      <c r="BY1854">
        <v>0</v>
      </c>
      <c r="BZ1854">
        <v>0</v>
      </c>
      <c r="CA1854">
        <v>0</v>
      </c>
      <c r="CC1854">
        <v>-8.8999993999999999E-2</v>
      </c>
      <c r="CG1854">
        <v>3.9000000999999999E-2</v>
      </c>
      <c r="CS1854">
        <v>0</v>
      </c>
      <c r="CT1854">
        <v>0</v>
      </c>
      <c r="CU1854">
        <v>0</v>
      </c>
      <c r="CV1854">
        <v>0.59599996</v>
      </c>
      <c r="CW1854">
        <v>0.46100000000000002</v>
      </c>
      <c r="CX1854">
        <v>0.13500001</v>
      </c>
      <c r="CY1854">
        <v>0.25100001999999999</v>
      </c>
      <c r="CZ1854">
        <v>0</v>
      </c>
      <c r="DA1854">
        <v>0</v>
      </c>
      <c r="DB1854">
        <v>0.11700000000000001</v>
      </c>
      <c r="DC1854">
        <v>3.5999997999999998E-2</v>
      </c>
      <c r="DD1854">
        <v>0</v>
      </c>
      <c r="DE1854">
        <v>0</v>
      </c>
      <c r="DG1854">
        <v>0.11991023000000001</v>
      </c>
      <c r="DH1854">
        <v>4.6489451000000001E-2</v>
      </c>
      <c r="DI1854">
        <v>7.3420769999999996E-2</v>
      </c>
      <c r="DJ1854">
        <v>9.3513741999999997E-2</v>
      </c>
      <c r="DK1854">
        <v>0.14000319</v>
      </c>
      <c r="DN1854">
        <v>21540.831999999999</v>
      </c>
      <c r="DO1854">
        <v>27435.886999999999</v>
      </c>
      <c r="DR1854">
        <v>1</v>
      </c>
      <c r="DS1854">
        <v>1</v>
      </c>
      <c r="DT1854">
        <v>1</v>
      </c>
      <c r="DU1854">
        <v>1</v>
      </c>
      <c r="DV1854">
        <v>8142</v>
      </c>
      <c r="DW1854">
        <v>293400</v>
      </c>
      <c r="DX1854">
        <v>45.200001</v>
      </c>
      <c r="DY1854">
        <v>11.3</v>
      </c>
      <c r="DZ1854">
        <v>36.035373999999997</v>
      </c>
      <c r="EA1854">
        <v>473</v>
      </c>
      <c r="EB1854">
        <v>177</v>
      </c>
      <c r="EC1854">
        <v>2927</v>
      </c>
      <c r="ED1854">
        <v>29816.675999999999</v>
      </c>
      <c r="EF1854">
        <v>10.186999999999999</v>
      </c>
      <c r="EG1854">
        <v>2534</v>
      </c>
      <c r="EI1854">
        <v>70.300003000000004</v>
      </c>
      <c r="EJ1854">
        <v>10.656000000000001</v>
      </c>
      <c r="EP1854">
        <v>393</v>
      </c>
      <c r="ES1854">
        <v>0</v>
      </c>
      <c r="EV1854">
        <v>11719</v>
      </c>
      <c r="EW1854">
        <v>1</v>
      </c>
      <c r="EX1854">
        <v>0</v>
      </c>
      <c r="FB1854">
        <v>329766.09000000003</v>
      </c>
      <c r="FP1854">
        <v>13639.485000000001</v>
      </c>
      <c r="FQ1854">
        <v>28836.361000000001</v>
      </c>
      <c r="FV1854">
        <v>260.01999000000001</v>
      </c>
      <c r="FW1854">
        <v>42735.866999999998</v>
      </c>
      <c r="FX1854">
        <v>-51069.120999999999</v>
      </c>
      <c r="GC1854">
        <v>6955.3179</v>
      </c>
      <c r="GD1854">
        <v>3314.1260000000002</v>
      </c>
      <c r="GE1854">
        <v>4247.3290999999999</v>
      </c>
      <c r="GF1854">
        <v>-3665.1210999999998</v>
      </c>
      <c r="GG1854">
        <v>-40466.464999999997</v>
      </c>
      <c r="GL1854">
        <v>-2420.0740000000001</v>
      </c>
      <c r="GM1854">
        <v>564.45800999999994</v>
      </c>
      <c r="GQ1854">
        <v>-39803.684000000001</v>
      </c>
      <c r="GR1854">
        <v>-29575.724999999999</v>
      </c>
      <c r="GS1854">
        <v>-28674.963</v>
      </c>
      <c r="GT1854">
        <v>-900.76202000000001</v>
      </c>
      <c r="HB1854">
        <v>-2406.7319000000002</v>
      </c>
      <c r="HD1854">
        <v>-8502.7090000000007</v>
      </c>
      <c r="HE1854">
        <v>-40485.163999999997</v>
      </c>
      <c r="HG1854">
        <v>916673.69</v>
      </c>
    </row>
    <row r="1855" spans="1:215" x14ac:dyDescent="0.25">
      <c r="A1855">
        <v>136</v>
      </c>
      <c r="B1855" t="s">
        <v>1372</v>
      </c>
      <c r="C1855">
        <v>2003</v>
      </c>
      <c r="F1855">
        <v>1974</v>
      </c>
      <c r="G1855">
        <v>0</v>
      </c>
      <c r="I1855">
        <v>0</v>
      </c>
      <c r="J1855" t="s">
        <v>1188</v>
      </c>
      <c r="K1855" t="s">
        <v>1189</v>
      </c>
      <c r="L1855" t="s">
        <v>1189</v>
      </c>
      <c r="M1855">
        <v>1</v>
      </c>
      <c r="N1855" t="s">
        <v>615</v>
      </c>
      <c r="O1855">
        <v>1</v>
      </c>
      <c r="P1855" t="s">
        <v>616</v>
      </c>
      <c r="Q1855" t="s">
        <v>1373</v>
      </c>
      <c r="R1855">
        <v>3</v>
      </c>
      <c r="S1855">
        <v>0</v>
      </c>
      <c r="T1855" s="60">
        <v>37986</v>
      </c>
      <c r="U1855" s="60">
        <v>37987</v>
      </c>
      <c r="V1855" s="60">
        <v>37987</v>
      </c>
      <c r="W1855" t="s">
        <v>201</v>
      </c>
      <c r="X1855" t="s">
        <v>1374</v>
      </c>
      <c r="Y1855" t="s">
        <v>635</v>
      </c>
      <c r="Z1855">
        <v>3.5000000000000003E-2</v>
      </c>
      <c r="AA1855">
        <v>6.4999998000000003E-2</v>
      </c>
      <c r="AB1855">
        <v>1</v>
      </c>
      <c r="AE1855">
        <v>0</v>
      </c>
      <c r="AF1855">
        <v>1</v>
      </c>
      <c r="AG1855">
        <v>30</v>
      </c>
      <c r="BP1855" s="60">
        <v>37987</v>
      </c>
      <c r="BQ1855">
        <v>1151979.5</v>
      </c>
      <c r="BR1855">
        <v>1055058.8</v>
      </c>
      <c r="BS1855">
        <v>1.0918629</v>
      </c>
      <c r="BT1855">
        <v>-96920.75</v>
      </c>
      <c r="BV1855">
        <v>306196.88</v>
      </c>
      <c r="BW1855">
        <v>12656.513000000001</v>
      </c>
      <c r="BX1855">
        <v>1.1599999999999999</v>
      </c>
      <c r="BY1855">
        <v>1</v>
      </c>
      <c r="BZ1855">
        <v>1</v>
      </c>
      <c r="CA1855">
        <v>1</v>
      </c>
      <c r="CC1855">
        <v>0.23699999999999999</v>
      </c>
      <c r="CE1855">
        <v>2.7000000999999999E-2</v>
      </c>
      <c r="CG1855">
        <v>5.0000001000000002E-2</v>
      </c>
      <c r="CS1855">
        <v>0</v>
      </c>
      <c r="CT1855">
        <v>0</v>
      </c>
      <c r="CU1855">
        <v>0</v>
      </c>
      <c r="CV1855">
        <v>0.65900004000000001</v>
      </c>
      <c r="CW1855">
        <v>0.50400001000000005</v>
      </c>
      <c r="CX1855">
        <v>0.155</v>
      </c>
      <c r="CY1855">
        <v>0.22399999000000001</v>
      </c>
      <c r="CZ1855">
        <v>0</v>
      </c>
      <c r="DA1855">
        <v>0</v>
      </c>
      <c r="DB1855">
        <v>0.10100000000000001</v>
      </c>
      <c r="DC1855">
        <v>1.6000001E-2</v>
      </c>
      <c r="DD1855">
        <v>0</v>
      </c>
      <c r="DE1855">
        <v>0</v>
      </c>
      <c r="DG1855">
        <v>0.11837986</v>
      </c>
      <c r="DH1855">
        <v>4.8205335000000002E-2</v>
      </c>
      <c r="DI1855">
        <v>7.0174523000000003E-2</v>
      </c>
      <c r="DJ1855">
        <v>4.1334558E-2</v>
      </c>
      <c r="DK1855">
        <v>8.9539892999999995E-2</v>
      </c>
      <c r="DN1855">
        <v>21487.219000000001</v>
      </c>
      <c r="DO1855">
        <v>12656.513000000001</v>
      </c>
      <c r="DR1855">
        <v>1</v>
      </c>
      <c r="DS1855">
        <v>1</v>
      </c>
      <c r="DT1855">
        <v>1</v>
      </c>
      <c r="DU1855">
        <v>1</v>
      </c>
      <c r="DV1855">
        <v>8491</v>
      </c>
      <c r="DW1855">
        <v>316703</v>
      </c>
      <c r="DZ1855">
        <v>37.298667999999999</v>
      </c>
      <c r="EC1855">
        <v>3057</v>
      </c>
      <c r="ED1855">
        <v>32010.035</v>
      </c>
      <c r="EF1855">
        <v>10.471062</v>
      </c>
      <c r="EV1855">
        <v>11940.5</v>
      </c>
      <c r="EW1855">
        <v>1</v>
      </c>
      <c r="EX1855">
        <v>1</v>
      </c>
      <c r="FP1855">
        <v>14760.323</v>
      </c>
      <c r="FQ1855">
        <v>14696.21</v>
      </c>
      <c r="FV1855">
        <v>270.14001000000002</v>
      </c>
      <c r="FW1855">
        <v>29726.673999999999</v>
      </c>
      <c r="FX1855">
        <v>173076.06</v>
      </c>
      <c r="GC1855">
        <v>6371.0097999999998</v>
      </c>
      <c r="GD1855">
        <v>3382.1918999999998</v>
      </c>
      <c r="GE1855">
        <v>8507.5010000000002</v>
      </c>
      <c r="GF1855">
        <v>734.07397000000003</v>
      </c>
      <c r="GG1855">
        <v>18434.754000000001</v>
      </c>
      <c r="GL1855">
        <v>-2576.3760000000002</v>
      </c>
      <c r="GM1855">
        <v>613.07397000000003</v>
      </c>
      <c r="GQ1855">
        <v>238268.97</v>
      </c>
      <c r="GR1855">
        <v>-32212.190999999999</v>
      </c>
      <c r="GS1855">
        <v>-31239.449000000001</v>
      </c>
      <c r="GT1855">
        <v>-972.74103000000002</v>
      </c>
      <c r="HB1855">
        <v>-2610.8391000000001</v>
      </c>
      <c r="HD1855">
        <v>-7578.9951000000001</v>
      </c>
      <c r="HE1855">
        <v>-42402.023000000001</v>
      </c>
      <c r="HG1855">
        <v>1112540.6000000001</v>
      </c>
    </row>
    <row r="1856" spans="1:215" x14ac:dyDescent="0.25">
      <c r="A1856">
        <v>136</v>
      </c>
      <c r="B1856" t="s">
        <v>1372</v>
      </c>
      <c r="C1856">
        <v>2004</v>
      </c>
      <c r="F1856">
        <v>1974</v>
      </c>
      <c r="G1856">
        <v>0</v>
      </c>
      <c r="I1856">
        <v>0</v>
      </c>
      <c r="J1856" t="s">
        <v>1188</v>
      </c>
      <c r="K1856" t="s">
        <v>1189</v>
      </c>
      <c r="L1856" t="s">
        <v>1189</v>
      </c>
      <c r="M1856">
        <v>1</v>
      </c>
      <c r="N1856" t="s">
        <v>615</v>
      </c>
      <c r="O1856">
        <v>1</v>
      </c>
      <c r="P1856" t="s">
        <v>616</v>
      </c>
      <c r="Q1856" t="s">
        <v>1373</v>
      </c>
      <c r="R1856">
        <v>3</v>
      </c>
      <c r="S1856">
        <v>0</v>
      </c>
      <c r="T1856" s="60">
        <v>38352</v>
      </c>
      <c r="U1856" s="60">
        <v>38353</v>
      </c>
      <c r="V1856" s="60">
        <v>38353</v>
      </c>
      <c r="W1856" t="s">
        <v>201</v>
      </c>
      <c r="X1856" t="s">
        <v>1374</v>
      </c>
      <c r="Y1856" t="s">
        <v>635</v>
      </c>
      <c r="Z1856">
        <v>3.5000000000000003E-2</v>
      </c>
      <c r="AA1856">
        <v>6.4999998000000003E-2</v>
      </c>
      <c r="AB1856">
        <v>1</v>
      </c>
      <c r="AE1856">
        <v>0</v>
      </c>
      <c r="AF1856">
        <v>1</v>
      </c>
      <c r="AG1856">
        <v>30</v>
      </c>
      <c r="BP1856" s="60">
        <v>38353</v>
      </c>
      <c r="BQ1856">
        <v>1219130</v>
      </c>
      <c r="BR1856">
        <v>1154858.3</v>
      </c>
      <c r="BS1856">
        <v>1.056</v>
      </c>
      <c r="BT1856">
        <v>-64271.800999999999</v>
      </c>
      <c r="BV1856">
        <v>319004.90999999997</v>
      </c>
      <c r="BW1856">
        <v>13390.022000000001</v>
      </c>
      <c r="BX1856">
        <v>1.27</v>
      </c>
      <c r="BY1856">
        <v>0</v>
      </c>
      <c r="BZ1856">
        <v>0</v>
      </c>
      <c r="CA1856">
        <v>0</v>
      </c>
      <c r="CC1856">
        <v>0.13100000000000001</v>
      </c>
      <c r="CE1856">
        <v>8.3999999000000006E-2</v>
      </c>
      <c r="CG1856">
        <v>4.5000001999999997E-2</v>
      </c>
      <c r="CS1856">
        <v>0</v>
      </c>
      <c r="CT1856">
        <v>0</v>
      </c>
      <c r="CU1856">
        <v>0</v>
      </c>
      <c r="CV1856">
        <v>0.65800004999999995</v>
      </c>
      <c r="CW1856">
        <v>0.50400001000000005</v>
      </c>
      <c r="CX1856">
        <v>0.154</v>
      </c>
      <c r="CY1856">
        <v>0.22900000000000001</v>
      </c>
      <c r="CZ1856">
        <v>0</v>
      </c>
      <c r="DA1856">
        <v>0</v>
      </c>
      <c r="DB1856">
        <v>9.3999997000000002E-2</v>
      </c>
      <c r="DC1856">
        <v>1.8999999E-2</v>
      </c>
      <c r="DD1856">
        <v>0</v>
      </c>
      <c r="DE1856">
        <v>0</v>
      </c>
      <c r="DG1856">
        <v>0.11784962</v>
      </c>
      <c r="DH1856">
        <v>4.9595977999999999E-2</v>
      </c>
      <c r="DI1856">
        <v>6.8253636000000006E-2</v>
      </c>
      <c r="DJ1856">
        <v>4.1974347000000002E-2</v>
      </c>
      <c r="DK1856">
        <v>9.1570324999999994E-2</v>
      </c>
      <c r="DN1856">
        <v>21773.243999999999</v>
      </c>
      <c r="DO1856">
        <v>13390.022000000001</v>
      </c>
      <c r="DR1856">
        <v>1</v>
      </c>
      <c r="DS1856">
        <v>1</v>
      </c>
      <c r="DT1856">
        <v>1</v>
      </c>
      <c r="DU1856">
        <v>1</v>
      </c>
      <c r="DV1856">
        <v>8341</v>
      </c>
      <c r="DW1856">
        <v>321800</v>
      </c>
      <c r="DX1856">
        <v>45.900002000000001</v>
      </c>
      <c r="DY1856">
        <v>11.5</v>
      </c>
      <c r="DZ1856">
        <v>38.580505000000002</v>
      </c>
      <c r="EA1856">
        <v>464</v>
      </c>
      <c r="EB1856">
        <v>165</v>
      </c>
      <c r="EC1856">
        <v>3192</v>
      </c>
      <c r="ED1856">
        <v>34691.93</v>
      </c>
      <c r="EF1856">
        <v>10.868</v>
      </c>
      <c r="EG1856">
        <v>2768</v>
      </c>
      <c r="EI1856">
        <v>69.900002000000001</v>
      </c>
      <c r="EJ1856">
        <v>11.352</v>
      </c>
      <c r="EP1856">
        <v>424</v>
      </c>
      <c r="ES1856">
        <v>0</v>
      </c>
      <c r="EV1856">
        <v>12162</v>
      </c>
      <c r="EW1856">
        <v>1</v>
      </c>
      <c r="EX1856">
        <v>0</v>
      </c>
      <c r="FB1856">
        <v>395061.91</v>
      </c>
      <c r="FP1856">
        <v>15821.36</v>
      </c>
      <c r="FQ1856">
        <v>17041.418000000001</v>
      </c>
      <c r="FV1856">
        <v>263.40100000000001</v>
      </c>
      <c r="FW1856">
        <v>33126.18</v>
      </c>
      <c r="FX1856">
        <v>48113.292999999998</v>
      </c>
      <c r="GC1856">
        <v>5333.6489000000001</v>
      </c>
      <c r="GD1856">
        <v>1303.097</v>
      </c>
      <c r="GE1856">
        <v>-5506.0258999999996</v>
      </c>
      <c r="GF1856">
        <v>12165.501</v>
      </c>
      <c r="GG1856">
        <v>82351.937999999995</v>
      </c>
      <c r="GL1856">
        <v>-4622.6469999999999</v>
      </c>
      <c r="GM1856">
        <v>931.38702000000001</v>
      </c>
      <c r="GQ1856">
        <v>173196.38</v>
      </c>
      <c r="GR1856">
        <v>-34730.241999999998</v>
      </c>
      <c r="GS1856">
        <v>-33640.516000000003</v>
      </c>
      <c r="GT1856">
        <v>-1089.729</v>
      </c>
      <c r="HB1856">
        <v>-3127.0958999999998</v>
      </c>
      <c r="HD1856">
        <v>-10318.197</v>
      </c>
      <c r="HE1856">
        <v>-48175.535000000003</v>
      </c>
      <c r="HG1856">
        <v>1237561.5</v>
      </c>
    </row>
    <row r="1857" spans="1:215" x14ac:dyDescent="0.25">
      <c r="A1857">
        <v>136</v>
      </c>
      <c r="B1857" t="s">
        <v>1372</v>
      </c>
      <c r="C1857">
        <v>2005</v>
      </c>
      <c r="F1857">
        <v>1974</v>
      </c>
      <c r="G1857">
        <v>0</v>
      </c>
      <c r="I1857">
        <v>0</v>
      </c>
      <c r="J1857" t="s">
        <v>1188</v>
      </c>
      <c r="K1857" t="s">
        <v>1189</v>
      </c>
      <c r="L1857" t="s">
        <v>1189</v>
      </c>
      <c r="M1857">
        <v>1</v>
      </c>
      <c r="N1857" t="s">
        <v>615</v>
      </c>
      <c r="O1857">
        <v>1</v>
      </c>
      <c r="P1857" t="s">
        <v>616</v>
      </c>
      <c r="Q1857" t="s">
        <v>1373</v>
      </c>
      <c r="R1857">
        <v>3</v>
      </c>
      <c r="S1857">
        <v>0</v>
      </c>
      <c r="T1857" s="60">
        <v>38717</v>
      </c>
      <c r="U1857" s="60">
        <v>38718</v>
      </c>
      <c r="V1857" s="60">
        <v>38718</v>
      </c>
      <c r="W1857" t="s">
        <v>201</v>
      </c>
      <c r="X1857" t="s">
        <v>1374</v>
      </c>
      <c r="Y1857" t="s">
        <v>635</v>
      </c>
      <c r="Z1857">
        <v>2.9999998999999999E-2</v>
      </c>
      <c r="AA1857">
        <v>5.9999998999999998E-2</v>
      </c>
      <c r="AB1857">
        <v>1</v>
      </c>
      <c r="AE1857">
        <v>0</v>
      </c>
      <c r="AF1857">
        <v>1</v>
      </c>
      <c r="AG1857">
        <v>30</v>
      </c>
      <c r="BP1857" s="60">
        <v>38718</v>
      </c>
      <c r="BQ1857">
        <v>1277569.6000000001</v>
      </c>
      <c r="BR1857">
        <v>1218440.1000000001</v>
      </c>
      <c r="BS1857">
        <v>1.0485287999999999</v>
      </c>
      <c r="BT1857">
        <v>-59129.5</v>
      </c>
      <c r="BV1857">
        <v>338847.88</v>
      </c>
      <c r="BW1857">
        <v>16235.076999999999</v>
      </c>
      <c r="BX1857">
        <v>1.23</v>
      </c>
      <c r="BY1857">
        <v>1</v>
      </c>
      <c r="BZ1857">
        <v>1</v>
      </c>
      <c r="CA1857">
        <v>1</v>
      </c>
      <c r="CC1857">
        <v>8.6000003000000005E-2</v>
      </c>
      <c r="CE1857">
        <v>0.14899999</v>
      </c>
      <c r="CG1857">
        <v>5.8999999999999997E-2</v>
      </c>
      <c r="CS1857">
        <v>0</v>
      </c>
      <c r="CT1857">
        <v>0</v>
      </c>
      <c r="CU1857">
        <v>0</v>
      </c>
      <c r="CV1857">
        <v>0.67300004000000002</v>
      </c>
      <c r="CW1857">
        <v>0.50800002</v>
      </c>
      <c r="CX1857">
        <v>0.16500001</v>
      </c>
      <c r="CY1857">
        <v>0.23799998999999999</v>
      </c>
      <c r="CZ1857">
        <v>0</v>
      </c>
      <c r="DA1857">
        <v>0</v>
      </c>
      <c r="DB1857">
        <v>6.4999998000000003E-2</v>
      </c>
      <c r="DC1857">
        <v>2.3E-2</v>
      </c>
      <c r="DD1857">
        <v>0</v>
      </c>
      <c r="DE1857">
        <v>0</v>
      </c>
      <c r="DG1857">
        <v>0.1217232</v>
      </c>
      <c r="DH1857">
        <v>4.7357488000000003E-2</v>
      </c>
      <c r="DI1857">
        <v>7.4365713E-2</v>
      </c>
      <c r="DJ1857">
        <v>4.7912583000000002E-2</v>
      </c>
      <c r="DK1857">
        <v>9.5270067E-2</v>
      </c>
      <c r="DN1857">
        <v>25198.664000000001</v>
      </c>
      <c r="DO1857">
        <v>16235.076999999999</v>
      </c>
      <c r="DR1857">
        <v>1</v>
      </c>
      <c r="DS1857">
        <v>1</v>
      </c>
      <c r="DT1857">
        <v>1</v>
      </c>
      <c r="DU1857">
        <v>1</v>
      </c>
      <c r="DV1857">
        <v>8374</v>
      </c>
      <c r="DW1857">
        <v>333300</v>
      </c>
      <c r="DX1857">
        <v>46.200001</v>
      </c>
      <c r="DY1857">
        <v>11.6</v>
      </c>
      <c r="DZ1857">
        <v>39.801769</v>
      </c>
      <c r="EA1857">
        <v>525</v>
      </c>
      <c r="EB1857">
        <v>66</v>
      </c>
      <c r="EC1857">
        <v>3377</v>
      </c>
      <c r="ED1857">
        <v>37943.18</v>
      </c>
      <c r="EF1857">
        <v>11.236000000000001</v>
      </c>
      <c r="EG1857">
        <v>2941</v>
      </c>
      <c r="EI1857">
        <v>69.800003000000004</v>
      </c>
      <c r="EJ1857">
        <v>11.712</v>
      </c>
      <c r="EP1857">
        <v>436</v>
      </c>
      <c r="ES1857">
        <v>0</v>
      </c>
      <c r="EV1857">
        <v>12342</v>
      </c>
      <c r="EW1857">
        <v>1</v>
      </c>
      <c r="EX1857">
        <v>0</v>
      </c>
      <c r="FP1857">
        <v>16046.984</v>
      </c>
      <c r="FQ1857">
        <v>19890.493999999999</v>
      </c>
      <c r="FV1857">
        <v>277.64001000000002</v>
      </c>
      <c r="FW1857">
        <v>36215.116999999998</v>
      </c>
      <c r="FX1857">
        <v>5309.0429999999997</v>
      </c>
      <c r="GC1857">
        <v>14021.906000000001</v>
      </c>
      <c r="GF1857">
        <v>35492.68</v>
      </c>
      <c r="GG1857">
        <v>49339.616999999998</v>
      </c>
      <c r="GL1857">
        <v>-4332.5801000000001</v>
      </c>
      <c r="GM1857">
        <v>438.077</v>
      </c>
      <c r="GQ1857">
        <v>136483.85999999999</v>
      </c>
      <c r="GR1857">
        <v>-38206.203000000001</v>
      </c>
      <c r="GS1857">
        <v>-37021.910000000003</v>
      </c>
      <c r="GT1857">
        <v>-1184.2950000000001</v>
      </c>
      <c r="HB1857">
        <v>-3115.4141</v>
      </c>
      <c r="HD1857">
        <v>-10331.707</v>
      </c>
      <c r="HE1857">
        <v>-51653.324000000001</v>
      </c>
      <c r="HG1857">
        <v>1322392</v>
      </c>
    </row>
    <row r="1858" spans="1:215" x14ac:dyDescent="0.25">
      <c r="A1858">
        <v>136</v>
      </c>
      <c r="B1858" t="s">
        <v>1372</v>
      </c>
      <c r="C1858">
        <v>2006</v>
      </c>
      <c r="F1858">
        <v>1974</v>
      </c>
      <c r="G1858">
        <v>0</v>
      </c>
      <c r="I1858">
        <v>0</v>
      </c>
      <c r="J1858" t="s">
        <v>1188</v>
      </c>
      <c r="K1858" t="s">
        <v>1189</v>
      </c>
      <c r="L1858" t="s">
        <v>1189</v>
      </c>
      <c r="M1858">
        <v>1</v>
      </c>
      <c r="N1858" t="s">
        <v>615</v>
      </c>
      <c r="O1858">
        <v>1</v>
      </c>
      <c r="P1858" t="s">
        <v>616</v>
      </c>
      <c r="Q1858" t="s">
        <v>1373</v>
      </c>
      <c r="R1858">
        <v>3</v>
      </c>
      <c r="S1858">
        <v>0</v>
      </c>
      <c r="T1858" s="60">
        <v>39082</v>
      </c>
      <c r="U1858" s="60">
        <v>39083</v>
      </c>
      <c r="V1858" s="60">
        <v>39083</v>
      </c>
      <c r="W1858" t="s">
        <v>201</v>
      </c>
      <c r="X1858" t="s">
        <v>1374</v>
      </c>
      <c r="Y1858" t="s">
        <v>635</v>
      </c>
      <c r="Z1858">
        <v>2.9999998999999999E-2</v>
      </c>
      <c r="AA1858">
        <v>5.9999998999999998E-2</v>
      </c>
      <c r="AB1858">
        <v>1</v>
      </c>
      <c r="AE1858">
        <v>0</v>
      </c>
      <c r="AF1858">
        <v>1</v>
      </c>
      <c r="AG1858">
        <v>30</v>
      </c>
      <c r="BP1858" s="60">
        <v>39083</v>
      </c>
      <c r="BQ1858">
        <v>1336009.3</v>
      </c>
      <c r="BR1858">
        <v>1282022</v>
      </c>
      <c r="BS1858">
        <v>1.0419999</v>
      </c>
      <c r="BT1858">
        <v>-53987.296999999999</v>
      </c>
      <c r="BV1858">
        <v>358690.84</v>
      </c>
      <c r="BW1858">
        <v>17182.232</v>
      </c>
      <c r="BX1858">
        <v>1.23</v>
      </c>
      <c r="BY1858">
        <v>0</v>
      </c>
      <c r="BZ1858">
        <v>0</v>
      </c>
      <c r="CA1858">
        <v>0</v>
      </c>
      <c r="CC1858">
        <v>0.126</v>
      </c>
      <c r="CE1858">
        <v>0.11399999</v>
      </c>
      <c r="CG1858">
        <v>9.1999999999999998E-2</v>
      </c>
      <c r="CS1858">
        <v>0</v>
      </c>
      <c r="CT1858">
        <v>0</v>
      </c>
      <c r="CU1858">
        <v>0</v>
      </c>
      <c r="CV1858">
        <v>0.69300002000000005</v>
      </c>
      <c r="CW1858">
        <v>0.51400000000000001</v>
      </c>
      <c r="CX1858">
        <v>0.17899999</v>
      </c>
      <c r="CY1858">
        <v>0.22600001</v>
      </c>
      <c r="CZ1858">
        <v>0</v>
      </c>
      <c r="DA1858">
        <v>0</v>
      </c>
      <c r="DB1858">
        <v>6.7000002000000003E-2</v>
      </c>
      <c r="DC1858">
        <v>1.4E-2</v>
      </c>
      <c r="DD1858">
        <v>0</v>
      </c>
      <c r="DE1858">
        <v>0</v>
      </c>
      <c r="DG1858">
        <v>0.11843126</v>
      </c>
      <c r="DH1858">
        <v>4.5488189999999998E-2</v>
      </c>
      <c r="DI1858">
        <v>7.2943068999999999E-2</v>
      </c>
      <c r="DJ1858">
        <v>4.7902624999999997E-2</v>
      </c>
      <c r="DK1858">
        <v>9.3390815000000002E-2</v>
      </c>
      <c r="DN1858">
        <v>26164.011999999999</v>
      </c>
      <c r="DO1858">
        <v>17182.232</v>
      </c>
      <c r="DR1858">
        <v>1</v>
      </c>
      <c r="DS1858">
        <v>1</v>
      </c>
      <c r="DT1858">
        <v>1</v>
      </c>
      <c r="DU1858">
        <v>1</v>
      </c>
      <c r="DV1858">
        <v>8314</v>
      </c>
      <c r="DW1858">
        <v>358690.84</v>
      </c>
      <c r="DX1858">
        <v>46.5</v>
      </c>
      <c r="DY1858">
        <v>11.8</v>
      </c>
      <c r="DZ1858">
        <v>43.142994000000002</v>
      </c>
      <c r="EA1858">
        <v>561</v>
      </c>
      <c r="EB1858">
        <v>33</v>
      </c>
      <c r="EC1858">
        <v>3459</v>
      </c>
      <c r="ED1858">
        <v>39870.508000000002</v>
      </c>
      <c r="EF1858">
        <v>11.526999999999999</v>
      </c>
      <c r="EG1858">
        <v>2965</v>
      </c>
      <c r="EI1858">
        <v>69.900002000000001</v>
      </c>
      <c r="EJ1858">
        <v>11.916</v>
      </c>
      <c r="EP1858">
        <v>494</v>
      </c>
      <c r="ES1858">
        <v>0</v>
      </c>
      <c r="EV1858">
        <v>12367</v>
      </c>
      <c r="EW1858">
        <v>1</v>
      </c>
      <c r="EX1858">
        <v>0</v>
      </c>
      <c r="FB1858">
        <v>471770.81</v>
      </c>
      <c r="FP1858">
        <v>16316.197</v>
      </c>
      <c r="FQ1858">
        <v>21148.09</v>
      </c>
      <c r="FV1858">
        <v>284.82001000000002</v>
      </c>
      <c r="FW1858">
        <v>37749.105000000003</v>
      </c>
      <c r="FX1858">
        <v>141876.20000000001</v>
      </c>
      <c r="GC1858">
        <v>4887.1992</v>
      </c>
      <c r="GF1858">
        <v>4776.3760000000002</v>
      </c>
      <c r="GG1858">
        <v>14141.233</v>
      </c>
      <c r="GL1858">
        <v>-5106.3510999999999</v>
      </c>
      <c r="GM1858">
        <v>4080.1221</v>
      </c>
      <c r="GN1858">
        <v>-3514.7570999999998</v>
      </c>
      <c r="GQ1858">
        <v>198889.14</v>
      </c>
      <c r="GR1858">
        <v>-44136.796999999999</v>
      </c>
      <c r="GS1858">
        <v>-44136.796999999999</v>
      </c>
      <c r="HB1858">
        <v>-2920.8679000000002</v>
      </c>
      <c r="HD1858">
        <v>-18354.565999999999</v>
      </c>
      <c r="HE1858">
        <v>-65412.23</v>
      </c>
      <c r="HG1858">
        <v>1455868.9</v>
      </c>
    </row>
    <row r="1859" spans="1:215" x14ac:dyDescent="0.25">
      <c r="A1859">
        <v>136</v>
      </c>
      <c r="B1859" t="s">
        <v>1372</v>
      </c>
      <c r="C1859">
        <v>2007</v>
      </c>
      <c r="F1859">
        <v>1974</v>
      </c>
      <c r="G1859">
        <v>0</v>
      </c>
      <c r="I1859">
        <v>0</v>
      </c>
      <c r="J1859" t="s">
        <v>1188</v>
      </c>
      <c r="K1859" t="s">
        <v>1189</v>
      </c>
      <c r="L1859" t="s">
        <v>1189</v>
      </c>
      <c r="M1859">
        <v>1</v>
      </c>
      <c r="N1859" t="s">
        <v>615</v>
      </c>
      <c r="O1859">
        <v>1</v>
      </c>
      <c r="P1859" t="s">
        <v>616</v>
      </c>
      <c r="Q1859" t="s">
        <v>1373</v>
      </c>
      <c r="R1859">
        <v>3</v>
      </c>
      <c r="S1859">
        <v>0</v>
      </c>
      <c r="T1859" s="60">
        <v>39447</v>
      </c>
      <c r="U1859" s="60">
        <v>39448</v>
      </c>
      <c r="V1859" s="60">
        <v>39448</v>
      </c>
      <c r="W1859" t="s">
        <v>201</v>
      </c>
      <c r="X1859" t="s">
        <v>1374</v>
      </c>
      <c r="Y1859" t="s">
        <v>635</v>
      </c>
      <c r="Z1859">
        <v>2.9999998999999999E-2</v>
      </c>
      <c r="AA1859">
        <v>5.9999998999999998E-2</v>
      </c>
      <c r="AB1859">
        <v>1</v>
      </c>
      <c r="AE1859">
        <v>0</v>
      </c>
      <c r="AF1859">
        <v>1</v>
      </c>
      <c r="AG1859">
        <v>30</v>
      </c>
      <c r="AO1859">
        <v>1564774</v>
      </c>
      <c r="BP1859" s="60">
        <v>39448</v>
      </c>
      <c r="BQ1859">
        <v>1458148.5</v>
      </c>
      <c r="BR1859">
        <v>1377201</v>
      </c>
      <c r="BS1859">
        <v>1.0589999999999999</v>
      </c>
      <c r="BT1859">
        <v>-80947.445000000007</v>
      </c>
      <c r="BV1859">
        <v>364865.19</v>
      </c>
      <c r="BW1859">
        <v>27118.436000000002</v>
      </c>
      <c r="BX1859">
        <v>1.0700000999999999</v>
      </c>
      <c r="BY1859">
        <v>0</v>
      </c>
      <c r="BZ1859">
        <v>0</v>
      </c>
      <c r="CA1859">
        <v>0</v>
      </c>
      <c r="CC1859">
        <v>8.1999995000000006E-2</v>
      </c>
      <c r="CE1859">
        <v>9.8000005000000001E-2</v>
      </c>
      <c r="CG1859">
        <v>0.13100000000000001</v>
      </c>
      <c r="CS1859">
        <v>0</v>
      </c>
      <c r="CT1859">
        <v>0</v>
      </c>
      <c r="CU1859">
        <v>0</v>
      </c>
      <c r="CV1859">
        <v>0.65699995</v>
      </c>
      <c r="CW1859">
        <v>0.495</v>
      </c>
      <c r="CX1859">
        <v>0.16200000000000001</v>
      </c>
      <c r="CY1859">
        <v>0.22499999000000001</v>
      </c>
      <c r="CZ1859">
        <v>0</v>
      </c>
      <c r="DA1859">
        <v>0</v>
      </c>
      <c r="DB1859">
        <v>9.3999997000000002E-2</v>
      </c>
      <c r="DC1859">
        <v>2.4E-2</v>
      </c>
      <c r="DD1859">
        <v>0</v>
      </c>
      <c r="DE1859">
        <v>0</v>
      </c>
      <c r="DG1859">
        <v>0.14823607</v>
      </c>
      <c r="DH1859">
        <v>4.7940094000000003E-2</v>
      </c>
      <c r="DI1859">
        <v>0.10029597</v>
      </c>
      <c r="DJ1859">
        <v>7.4324532999999998E-2</v>
      </c>
      <c r="DK1859">
        <v>0.12226462</v>
      </c>
      <c r="DN1859">
        <v>36594.508000000002</v>
      </c>
      <c r="DO1859">
        <v>27118.436000000002</v>
      </c>
      <c r="DR1859">
        <v>1</v>
      </c>
      <c r="DS1859">
        <v>1</v>
      </c>
      <c r="DT1859">
        <v>1</v>
      </c>
      <c r="DU1859">
        <v>1</v>
      </c>
      <c r="DV1859">
        <v>8383</v>
      </c>
      <c r="DW1859">
        <v>364865.19</v>
      </c>
      <c r="DX1859">
        <v>46.799999</v>
      </c>
      <c r="DY1859">
        <v>12</v>
      </c>
      <c r="DZ1859">
        <v>43.524417999999997</v>
      </c>
      <c r="EA1859">
        <v>570</v>
      </c>
      <c r="EB1859">
        <v>7</v>
      </c>
      <c r="EC1859">
        <v>3598</v>
      </c>
      <c r="ED1859">
        <v>42895.559000000001</v>
      </c>
      <c r="EF1859">
        <v>11.922000000000001</v>
      </c>
      <c r="EG1859">
        <v>3173</v>
      </c>
      <c r="EI1859">
        <v>69.900002000000001</v>
      </c>
      <c r="EJ1859">
        <v>12.3</v>
      </c>
      <c r="EP1859">
        <v>425</v>
      </c>
      <c r="ES1859">
        <v>0</v>
      </c>
      <c r="EV1859">
        <v>12558</v>
      </c>
      <c r="EW1859">
        <v>1</v>
      </c>
      <c r="EX1859">
        <v>0</v>
      </c>
      <c r="FB1859">
        <v>461965.63</v>
      </c>
      <c r="FI1859">
        <v>1564774</v>
      </c>
      <c r="FP1859">
        <v>17491.671999999999</v>
      </c>
      <c r="FQ1859">
        <v>29059.248</v>
      </c>
      <c r="FV1859">
        <v>282.62799000000001</v>
      </c>
      <c r="FW1859">
        <v>46833.546999999999</v>
      </c>
      <c r="FX1859">
        <v>96708.125</v>
      </c>
      <c r="GC1859">
        <v>5745.7681000000002</v>
      </c>
      <c r="GF1859">
        <v>4274.0097999999998</v>
      </c>
      <c r="GG1859">
        <v>12623.237999999999</v>
      </c>
      <c r="GL1859">
        <v>-5599.7948999999999</v>
      </c>
      <c r="GM1859">
        <v>5959.4961000000003</v>
      </c>
      <c r="GN1859">
        <v>-4872.0370999999996</v>
      </c>
      <c r="GQ1859">
        <v>161672.35999999999</v>
      </c>
      <c r="GR1859">
        <v>-42898.883000000002</v>
      </c>
      <c r="GS1859">
        <v>-42898.883000000002</v>
      </c>
      <c r="HB1859">
        <v>-2862.4819000000002</v>
      </c>
      <c r="HD1859">
        <v>-7006.1821</v>
      </c>
      <c r="HE1859">
        <v>-52767.546999999999</v>
      </c>
      <c r="HG1859">
        <v>1564773.8</v>
      </c>
    </row>
    <row r="1860" spans="1:215" x14ac:dyDescent="0.25">
      <c r="A1860">
        <v>136</v>
      </c>
      <c r="B1860" t="s">
        <v>1372</v>
      </c>
      <c r="C1860">
        <v>2008</v>
      </c>
      <c r="F1860">
        <v>1974</v>
      </c>
      <c r="G1860">
        <v>0</v>
      </c>
      <c r="I1860">
        <v>0</v>
      </c>
      <c r="J1860" t="s">
        <v>1188</v>
      </c>
      <c r="K1860" t="s">
        <v>1189</v>
      </c>
      <c r="L1860" t="s">
        <v>1189</v>
      </c>
      <c r="M1860">
        <v>1</v>
      </c>
      <c r="N1860" t="s">
        <v>615</v>
      </c>
      <c r="O1860">
        <v>1</v>
      </c>
      <c r="P1860" t="s">
        <v>616</v>
      </c>
      <c r="Q1860" t="s">
        <v>1373</v>
      </c>
      <c r="R1860">
        <v>3</v>
      </c>
      <c r="S1860">
        <v>0</v>
      </c>
      <c r="T1860" s="60">
        <v>39813</v>
      </c>
      <c r="U1860" s="60">
        <v>39814</v>
      </c>
      <c r="V1860" s="60">
        <v>39814</v>
      </c>
      <c r="W1860" t="s">
        <v>201</v>
      </c>
      <c r="X1860" t="s">
        <v>1374</v>
      </c>
      <c r="Y1860" t="s">
        <v>635</v>
      </c>
      <c r="Z1860">
        <v>2.9999998999999999E-2</v>
      </c>
      <c r="AA1860">
        <v>5.9999998999999998E-2</v>
      </c>
      <c r="AB1860">
        <v>1</v>
      </c>
      <c r="AE1860">
        <v>0</v>
      </c>
      <c r="AF1860">
        <v>1</v>
      </c>
      <c r="AG1860">
        <v>30</v>
      </c>
      <c r="AO1860">
        <v>1170632</v>
      </c>
      <c r="BP1860" s="60">
        <v>39814</v>
      </c>
      <c r="BQ1860">
        <v>1540152.8</v>
      </c>
      <c r="BR1860">
        <v>1451637.3</v>
      </c>
      <c r="BS1860">
        <v>1.0609999999999999</v>
      </c>
      <c r="BT1860">
        <v>-88515.476999999999</v>
      </c>
      <c r="BV1860">
        <v>372370.03</v>
      </c>
      <c r="BW1860">
        <v>29300.379000000001</v>
      </c>
      <c r="BX1860">
        <v>1.08</v>
      </c>
      <c r="BY1860">
        <v>0</v>
      </c>
      <c r="BZ1860">
        <v>0</v>
      </c>
      <c r="CA1860">
        <v>0</v>
      </c>
      <c r="CC1860">
        <v>-0.248</v>
      </c>
      <c r="CE1860">
        <v>-2.9000001000000001E-2</v>
      </c>
      <c r="CG1860">
        <v>2.4E-2</v>
      </c>
      <c r="CS1860">
        <v>0</v>
      </c>
      <c r="CT1860">
        <v>0</v>
      </c>
      <c r="CU1860">
        <v>0</v>
      </c>
      <c r="CV1860">
        <v>0.60000001999999997</v>
      </c>
      <c r="CW1860">
        <v>0.433</v>
      </c>
      <c r="CX1860">
        <v>0.16700001</v>
      </c>
      <c r="CY1860">
        <v>0.22600001</v>
      </c>
      <c r="CZ1860">
        <v>0</v>
      </c>
      <c r="DA1860">
        <v>0</v>
      </c>
      <c r="DB1860">
        <v>0.14899999</v>
      </c>
      <c r="DC1860">
        <v>2.4E-2</v>
      </c>
      <c r="DD1860">
        <v>0</v>
      </c>
      <c r="DE1860">
        <v>0</v>
      </c>
      <c r="DG1860">
        <v>0.14623787999999999</v>
      </c>
      <c r="DH1860">
        <v>4.7991040999999998E-2</v>
      </c>
      <c r="DI1860">
        <v>9.8246835000000005E-2</v>
      </c>
      <c r="DJ1860">
        <v>7.8686193000000001E-2</v>
      </c>
      <c r="DK1860">
        <v>0.12667723</v>
      </c>
      <c r="DN1860">
        <v>36584.175999999999</v>
      </c>
      <c r="DO1860">
        <v>29300.379000000001</v>
      </c>
      <c r="DR1860">
        <v>1</v>
      </c>
      <c r="DS1860">
        <v>1</v>
      </c>
      <c r="DT1860">
        <v>1</v>
      </c>
      <c r="DU1860">
        <v>1</v>
      </c>
      <c r="DV1860">
        <v>8411</v>
      </c>
      <c r="DW1860">
        <v>372370.03</v>
      </c>
      <c r="DX1860">
        <v>47.200001</v>
      </c>
      <c r="DY1860">
        <v>12.1</v>
      </c>
      <c r="DZ1860">
        <v>44.271790000000003</v>
      </c>
      <c r="EA1860">
        <v>650</v>
      </c>
      <c r="EB1860">
        <v>0</v>
      </c>
      <c r="EC1860">
        <v>3750</v>
      </c>
      <c r="ED1860">
        <v>45414.211000000003</v>
      </c>
      <c r="EF1860">
        <v>12.11</v>
      </c>
      <c r="EG1860">
        <v>3289</v>
      </c>
      <c r="EI1860">
        <v>70</v>
      </c>
      <c r="EJ1860">
        <v>12.528</v>
      </c>
      <c r="EP1860">
        <v>461</v>
      </c>
      <c r="ES1860">
        <v>0</v>
      </c>
      <c r="EV1860">
        <v>12811</v>
      </c>
      <c r="EW1860">
        <v>1</v>
      </c>
      <c r="EX1860">
        <v>0</v>
      </c>
      <c r="FB1860">
        <v>538733.5</v>
      </c>
      <c r="FI1860">
        <v>1170632</v>
      </c>
      <c r="FP1860">
        <v>17870.425999999999</v>
      </c>
      <c r="FQ1860">
        <v>31532.859</v>
      </c>
      <c r="FV1860">
        <v>290.32001000000002</v>
      </c>
      <c r="FW1860">
        <v>49693.605000000003</v>
      </c>
      <c r="FX1860">
        <v>-407656.25</v>
      </c>
      <c r="GC1860">
        <v>7927.4818999999998</v>
      </c>
      <c r="GF1860">
        <v>4458.3809000000001</v>
      </c>
      <c r="GG1860">
        <v>12874.964</v>
      </c>
      <c r="GL1860">
        <v>-6128.8280999999997</v>
      </c>
      <c r="GM1860">
        <v>2894.8130000000001</v>
      </c>
      <c r="GN1860">
        <v>-1448.1769999999999</v>
      </c>
      <c r="GQ1860">
        <v>-337384</v>
      </c>
      <c r="GR1860">
        <v>-46173.542999999998</v>
      </c>
      <c r="GS1860">
        <v>-46173.542999999998</v>
      </c>
      <c r="HB1860">
        <v>-2986.6559999999999</v>
      </c>
      <c r="HD1860">
        <v>-7597.6812</v>
      </c>
      <c r="HE1860">
        <v>-56757.883000000002</v>
      </c>
      <c r="HG1860">
        <v>1170631.8999999999</v>
      </c>
    </row>
    <row r="1861" spans="1:215" x14ac:dyDescent="0.25">
      <c r="A1861">
        <v>136</v>
      </c>
      <c r="B1861" t="s">
        <v>1372</v>
      </c>
      <c r="C1861">
        <v>2009</v>
      </c>
      <c r="F1861">
        <v>1974</v>
      </c>
      <c r="G1861">
        <v>0</v>
      </c>
      <c r="I1861">
        <v>0</v>
      </c>
      <c r="J1861" t="s">
        <v>1188</v>
      </c>
      <c r="K1861" t="s">
        <v>1189</v>
      </c>
      <c r="L1861" t="s">
        <v>1189</v>
      </c>
      <c r="M1861">
        <v>1</v>
      </c>
      <c r="N1861" t="s">
        <v>615</v>
      </c>
      <c r="O1861">
        <v>1</v>
      </c>
      <c r="P1861" t="s">
        <v>616</v>
      </c>
      <c r="Q1861" t="s">
        <v>1373</v>
      </c>
      <c r="R1861">
        <v>3</v>
      </c>
      <c r="S1861">
        <v>0</v>
      </c>
      <c r="T1861" s="60">
        <v>40178</v>
      </c>
      <c r="U1861" s="60">
        <v>40179</v>
      </c>
      <c r="V1861" s="60">
        <v>40179</v>
      </c>
      <c r="W1861" t="s">
        <v>201</v>
      </c>
      <c r="X1861" t="s">
        <v>1374</v>
      </c>
      <c r="Y1861" t="s">
        <v>635</v>
      </c>
      <c r="Z1861">
        <v>2.9999998999999999E-2</v>
      </c>
      <c r="AA1861">
        <v>5.9999998999999998E-2</v>
      </c>
      <c r="AB1861">
        <v>1</v>
      </c>
      <c r="AE1861">
        <v>0</v>
      </c>
      <c r="AF1861">
        <v>1</v>
      </c>
      <c r="AG1861">
        <v>30</v>
      </c>
      <c r="AO1861">
        <v>1366586</v>
      </c>
      <c r="BP1861" s="60">
        <v>40179</v>
      </c>
      <c r="BQ1861">
        <v>1620150.8</v>
      </c>
      <c r="BR1861">
        <v>1560357.5</v>
      </c>
      <c r="BS1861">
        <v>1.038</v>
      </c>
      <c r="BT1861">
        <v>-59793.241999999998</v>
      </c>
      <c r="BV1861">
        <v>377960.94</v>
      </c>
      <c r="BW1861">
        <v>30631.315999999999</v>
      </c>
      <c r="BX1861">
        <v>1.1499999999999999</v>
      </c>
      <c r="BY1861">
        <v>0</v>
      </c>
      <c r="BZ1861">
        <v>0</v>
      </c>
      <c r="CA1861">
        <v>0</v>
      </c>
      <c r="CC1861">
        <v>0.18799999000000001</v>
      </c>
      <c r="CF1861">
        <v>-1.0999999999999999E-2</v>
      </c>
      <c r="CG1861">
        <v>3.4012865000000003E-2</v>
      </c>
      <c r="CH1861">
        <v>3.4000002000000001E-2</v>
      </c>
      <c r="CS1861">
        <v>0</v>
      </c>
      <c r="CT1861">
        <v>1</v>
      </c>
      <c r="CU1861">
        <v>0</v>
      </c>
      <c r="CV1861">
        <v>0.67199998999999999</v>
      </c>
      <c r="CW1861">
        <v>0.41499998999999999</v>
      </c>
      <c r="CX1861">
        <v>0.25700000000000001</v>
      </c>
      <c r="CY1861">
        <v>0.191</v>
      </c>
      <c r="CZ1861">
        <v>0</v>
      </c>
      <c r="DA1861">
        <v>0</v>
      </c>
      <c r="DB1861">
        <v>0.112</v>
      </c>
      <c r="DC1861">
        <v>2.5000000000000001E-2</v>
      </c>
      <c r="DD1861">
        <v>0</v>
      </c>
      <c r="DE1861">
        <v>0</v>
      </c>
      <c r="DG1861">
        <v>0.15203713999999999</v>
      </c>
      <c r="DH1861">
        <v>5.1147796000000002E-2</v>
      </c>
      <c r="DI1861">
        <v>0.10088935</v>
      </c>
      <c r="DJ1861">
        <v>8.1043601000000007E-2</v>
      </c>
      <c r="DK1861">
        <v>0.13219138999999999</v>
      </c>
      <c r="DN1861">
        <v>38132.233999999997</v>
      </c>
      <c r="DO1861">
        <v>30631.315999999999</v>
      </c>
      <c r="DR1861">
        <v>1</v>
      </c>
      <c r="DS1861">
        <v>1</v>
      </c>
      <c r="DT1861">
        <v>1</v>
      </c>
      <c r="DU1861">
        <v>1</v>
      </c>
      <c r="DV1861">
        <v>8357</v>
      </c>
      <c r="DW1861">
        <v>377960.94</v>
      </c>
      <c r="DX1861">
        <v>47.599997999999999</v>
      </c>
      <c r="DY1861">
        <v>12.4</v>
      </c>
      <c r="DZ1861">
        <v>45.226868000000003</v>
      </c>
      <c r="EA1861">
        <v>647</v>
      </c>
      <c r="EB1861">
        <v>23</v>
      </c>
      <c r="EC1861">
        <v>3909</v>
      </c>
      <c r="ED1861">
        <v>48897.953000000001</v>
      </c>
      <c r="EF1861">
        <v>12.509</v>
      </c>
      <c r="EG1861">
        <v>3449</v>
      </c>
      <c r="EI1861">
        <v>69.900002000000001</v>
      </c>
      <c r="EJ1861">
        <v>12.972</v>
      </c>
      <c r="EP1861">
        <v>460</v>
      </c>
      <c r="ES1861">
        <v>0</v>
      </c>
      <c r="EV1861">
        <v>12936</v>
      </c>
      <c r="EW1861">
        <v>1</v>
      </c>
      <c r="EX1861">
        <v>0</v>
      </c>
      <c r="FB1861">
        <v>589362.5</v>
      </c>
      <c r="FI1861">
        <v>1366586</v>
      </c>
      <c r="FP1861">
        <v>19331.868999999999</v>
      </c>
      <c r="FQ1861">
        <v>35309.445</v>
      </c>
      <c r="FV1861">
        <v>292.66000000000003</v>
      </c>
      <c r="FW1861">
        <v>54933.976999999999</v>
      </c>
      <c r="FX1861">
        <v>200069.41</v>
      </c>
      <c r="GC1861">
        <v>2315.2689999999998</v>
      </c>
      <c r="GF1861">
        <v>4272.9579999999996</v>
      </c>
      <c r="GG1861">
        <v>8685.6807000000008</v>
      </c>
      <c r="GL1861">
        <v>-5070.5048999999999</v>
      </c>
      <c r="GQ1861">
        <v>265206.78000000003</v>
      </c>
      <c r="GR1861">
        <v>-52267.004000000001</v>
      </c>
      <c r="GS1861">
        <v>-52267.004000000001</v>
      </c>
      <c r="HB1861">
        <v>-3203.4780000000001</v>
      </c>
      <c r="HD1861">
        <v>-13781.629000000001</v>
      </c>
      <c r="HE1861">
        <v>-69252.108999999997</v>
      </c>
      <c r="HG1861">
        <v>1366586.5</v>
      </c>
    </row>
    <row r="1862" spans="1:215" x14ac:dyDescent="0.25">
      <c r="A1862">
        <v>136</v>
      </c>
      <c r="B1862" t="s">
        <v>1372</v>
      </c>
      <c r="C1862">
        <v>2010</v>
      </c>
      <c r="F1862">
        <v>1974</v>
      </c>
      <c r="G1862">
        <v>0</v>
      </c>
      <c r="I1862">
        <v>0</v>
      </c>
      <c r="J1862" t="s">
        <v>1188</v>
      </c>
      <c r="K1862" t="s">
        <v>1189</v>
      </c>
      <c r="L1862" t="s">
        <v>1189</v>
      </c>
      <c r="M1862">
        <v>1</v>
      </c>
      <c r="N1862" t="s">
        <v>615</v>
      </c>
      <c r="O1862">
        <v>1</v>
      </c>
      <c r="P1862" t="s">
        <v>616</v>
      </c>
      <c r="Q1862" t="s">
        <v>1373</v>
      </c>
      <c r="R1862">
        <v>3</v>
      </c>
      <c r="S1862">
        <v>0</v>
      </c>
      <c r="T1862" s="60">
        <v>40543</v>
      </c>
      <c r="U1862" s="60">
        <v>40544</v>
      </c>
      <c r="V1862" s="60">
        <v>40544</v>
      </c>
      <c r="W1862" t="s">
        <v>201</v>
      </c>
      <c r="X1862" t="s">
        <v>1374</v>
      </c>
      <c r="Y1862" t="s">
        <v>635</v>
      </c>
      <c r="Z1862">
        <v>2.9999998999999999E-2</v>
      </c>
      <c r="AA1862">
        <v>5.9999998999999998E-2</v>
      </c>
      <c r="AB1862">
        <v>1</v>
      </c>
      <c r="AE1862">
        <v>0</v>
      </c>
      <c r="AF1862">
        <v>1</v>
      </c>
      <c r="AG1862">
        <v>30</v>
      </c>
      <c r="AO1862">
        <v>1542288</v>
      </c>
      <c r="BP1862" s="60">
        <v>40544</v>
      </c>
      <c r="BQ1862">
        <v>1713752</v>
      </c>
      <c r="BR1862">
        <v>1673904.1</v>
      </c>
      <c r="BS1862">
        <v>1.024</v>
      </c>
      <c r="BT1862">
        <v>-39847.828000000001</v>
      </c>
      <c r="BV1862">
        <v>383802.84</v>
      </c>
      <c r="BW1862">
        <v>31561.925999999999</v>
      </c>
      <c r="BX1862">
        <v>1.3</v>
      </c>
      <c r="BY1862">
        <v>0</v>
      </c>
      <c r="BZ1862">
        <v>0</v>
      </c>
      <c r="CA1862">
        <v>0</v>
      </c>
      <c r="CC1862">
        <v>0.13800000000000001</v>
      </c>
      <c r="CE1862">
        <v>5.0000000000000001E-3</v>
      </c>
      <c r="CG1862">
        <v>4.3999999999999997E-2</v>
      </c>
      <c r="CJ1862">
        <v>5.0999998999999997E-2</v>
      </c>
      <c r="CS1862">
        <v>0</v>
      </c>
      <c r="CT1862">
        <v>0</v>
      </c>
      <c r="CU1862">
        <v>0</v>
      </c>
      <c r="CV1862">
        <v>0.65900004000000001</v>
      </c>
      <c r="CW1862">
        <v>0.40400001000000002</v>
      </c>
      <c r="CX1862">
        <v>0.255</v>
      </c>
      <c r="CY1862">
        <v>0.18000000999999999</v>
      </c>
      <c r="CZ1862">
        <v>0</v>
      </c>
      <c r="DA1862">
        <v>0</v>
      </c>
      <c r="DB1862">
        <v>0.12800001</v>
      </c>
      <c r="DC1862">
        <v>3.3000000000000002E-2</v>
      </c>
      <c r="DD1862">
        <v>0</v>
      </c>
      <c r="DE1862">
        <v>0</v>
      </c>
      <c r="DG1862">
        <v>0.15533574</v>
      </c>
      <c r="DH1862">
        <v>5.3893793000000002E-2</v>
      </c>
      <c r="DI1862">
        <v>0.10144193999999999</v>
      </c>
      <c r="DJ1862">
        <v>8.2234740000000001E-2</v>
      </c>
      <c r="DK1862">
        <v>0.13612853</v>
      </c>
      <c r="DN1862">
        <v>38933.707000000002</v>
      </c>
      <c r="DO1862">
        <v>31561.925999999999</v>
      </c>
      <c r="DR1862">
        <v>1</v>
      </c>
      <c r="DS1862">
        <v>1</v>
      </c>
      <c r="DT1862">
        <v>1</v>
      </c>
      <c r="DU1862">
        <v>1</v>
      </c>
      <c r="DV1862">
        <v>8091</v>
      </c>
      <c r="DW1862">
        <v>383802.84</v>
      </c>
      <c r="DX1862">
        <v>47.799999</v>
      </c>
      <c r="DY1862">
        <v>12.7</v>
      </c>
      <c r="DZ1862">
        <v>47.435772</v>
      </c>
      <c r="EA1862">
        <v>711</v>
      </c>
      <c r="EB1862">
        <v>42</v>
      </c>
      <c r="EC1862">
        <v>4184</v>
      </c>
      <c r="ED1862">
        <v>55257.188000000002</v>
      </c>
      <c r="EF1862">
        <v>13.207000000000001</v>
      </c>
      <c r="EG1862">
        <v>3707</v>
      </c>
      <c r="EI1862">
        <v>69.5</v>
      </c>
      <c r="EJ1862">
        <v>13.692</v>
      </c>
      <c r="EP1862">
        <v>477</v>
      </c>
      <c r="ES1862">
        <v>0</v>
      </c>
      <c r="EV1862">
        <v>13028</v>
      </c>
      <c r="EW1862">
        <v>1</v>
      </c>
      <c r="EX1862">
        <v>0</v>
      </c>
      <c r="FB1862">
        <v>655645.68999999994</v>
      </c>
      <c r="FI1862">
        <v>1542288</v>
      </c>
      <c r="FP1862">
        <v>20684.592000000001</v>
      </c>
      <c r="FQ1862">
        <v>40949.358999999997</v>
      </c>
      <c r="FV1862">
        <v>296.44</v>
      </c>
      <c r="FW1862">
        <v>61930.391000000003</v>
      </c>
      <c r="FX1862">
        <v>175868.42</v>
      </c>
      <c r="GC1862">
        <v>-3320.98</v>
      </c>
      <c r="GF1862">
        <v>4643.9691999999995</v>
      </c>
      <c r="GG1862">
        <v>8916.8690999999999</v>
      </c>
      <c r="GL1862">
        <v>-5769.8549999999996</v>
      </c>
      <c r="GQ1862">
        <v>242268.81</v>
      </c>
      <c r="GR1862">
        <v>-54771.527000000002</v>
      </c>
      <c r="GS1862">
        <v>-54771.527000000002</v>
      </c>
      <c r="HB1862">
        <v>-3183.373</v>
      </c>
      <c r="HD1862">
        <v>-8612.3096000000005</v>
      </c>
      <c r="HE1862">
        <v>-66567.210999999996</v>
      </c>
      <c r="HG1862">
        <v>1542288.1</v>
      </c>
    </row>
    <row r="1863" spans="1:215" x14ac:dyDescent="0.25">
      <c r="A1863">
        <v>136</v>
      </c>
      <c r="B1863" t="s">
        <v>1372</v>
      </c>
      <c r="C1863">
        <v>2011</v>
      </c>
      <c r="F1863">
        <v>1974</v>
      </c>
      <c r="G1863">
        <v>0</v>
      </c>
      <c r="I1863">
        <v>0</v>
      </c>
      <c r="J1863" t="s">
        <v>1188</v>
      </c>
      <c r="K1863" t="s">
        <v>1189</v>
      </c>
      <c r="L1863" t="s">
        <v>1189</v>
      </c>
      <c r="M1863">
        <v>1</v>
      </c>
      <c r="N1863" t="s">
        <v>615</v>
      </c>
      <c r="O1863">
        <v>1</v>
      </c>
      <c r="P1863" t="s">
        <v>616</v>
      </c>
      <c r="Q1863" t="s">
        <v>1373</v>
      </c>
      <c r="R1863">
        <v>3</v>
      </c>
      <c r="S1863">
        <v>0</v>
      </c>
      <c r="T1863" s="60">
        <v>40908</v>
      </c>
      <c r="U1863" s="60">
        <v>40909</v>
      </c>
      <c r="V1863" s="60">
        <v>40909</v>
      </c>
      <c r="W1863" t="s">
        <v>201</v>
      </c>
      <c r="X1863" t="s">
        <v>1374</v>
      </c>
      <c r="Y1863" t="s">
        <v>635</v>
      </c>
      <c r="Z1863">
        <v>2.9999998999999999E-2</v>
      </c>
      <c r="AA1863">
        <v>5.9999998999999998E-2</v>
      </c>
      <c r="AB1863">
        <v>1</v>
      </c>
      <c r="AE1863">
        <v>0</v>
      </c>
      <c r="AF1863">
        <v>1</v>
      </c>
      <c r="AG1863">
        <v>30</v>
      </c>
      <c r="AO1863">
        <v>1490169</v>
      </c>
      <c r="AP1863">
        <v>1792809.4</v>
      </c>
      <c r="AQ1863">
        <v>-23032</v>
      </c>
      <c r="AR1863">
        <v>0</v>
      </c>
      <c r="AS1863">
        <v>0</v>
      </c>
      <c r="AT1863">
        <v>0</v>
      </c>
      <c r="AU1863">
        <v>1</v>
      </c>
      <c r="AV1863">
        <v>1</v>
      </c>
      <c r="AY1863">
        <v>0.2</v>
      </c>
      <c r="AZ1863">
        <v>1</v>
      </c>
      <c r="BC1863">
        <v>4</v>
      </c>
      <c r="BD1863">
        <v>2</v>
      </c>
      <c r="BE1863">
        <v>1</v>
      </c>
      <c r="BF1863">
        <v>1.1000000000000001</v>
      </c>
      <c r="BG1863">
        <v>0.89999998000000003</v>
      </c>
      <c r="BP1863" s="60">
        <v>40909</v>
      </c>
      <c r="BQ1863">
        <v>1792809.4</v>
      </c>
      <c r="BR1863">
        <v>1727217.3</v>
      </c>
      <c r="BS1863">
        <v>1.038</v>
      </c>
      <c r="BT1863">
        <v>-65592.164000000004</v>
      </c>
      <c r="BV1863">
        <v>366882.47</v>
      </c>
      <c r="BW1863">
        <v>33880.43</v>
      </c>
      <c r="BX1863">
        <v>1.1900001</v>
      </c>
      <c r="BY1863">
        <v>0</v>
      </c>
      <c r="BZ1863">
        <v>0</v>
      </c>
      <c r="CA1863">
        <v>0</v>
      </c>
      <c r="CC1863">
        <v>-1.8999999E-2</v>
      </c>
      <c r="CE1863">
        <v>9.8999999000000005E-2</v>
      </c>
      <c r="CG1863">
        <v>1.4999999999999999E-2</v>
      </c>
      <c r="CJ1863">
        <v>5.3000002999999997E-2</v>
      </c>
      <c r="CS1863">
        <v>0</v>
      </c>
      <c r="CT1863">
        <v>0</v>
      </c>
      <c r="CU1863">
        <v>0</v>
      </c>
      <c r="CV1863">
        <v>0.62700003000000004</v>
      </c>
      <c r="CW1863">
        <v>0.40400001000000002</v>
      </c>
      <c r="CX1863">
        <v>0.22299999000000001</v>
      </c>
      <c r="CY1863">
        <v>0.20200001000000001</v>
      </c>
      <c r="CZ1863">
        <v>0</v>
      </c>
      <c r="DA1863">
        <v>0</v>
      </c>
      <c r="DB1863">
        <v>0.156</v>
      </c>
      <c r="DC1863">
        <v>1.4999999999999999E-2</v>
      </c>
      <c r="DD1863">
        <v>0</v>
      </c>
      <c r="DE1863">
        <v>0</v>
      </c>
      <c r="DG1863">
        <v>0.16306835</v>
      </c>
      <c r="DH1863">
        <v>5.6509498999999998E-2</v>
      </c>
      <c r="DI1863">
        <v>0.10655886000000001</v>
      </c>
      <c r="DJ1863">
        <v>9.2346824999999993E-2</v>
      </c>
      <c r="DK1863">
        <v>0.14885633000000001</v>
      </c>
      <c r="DN1863">
        <v>39094.578000000001</v>
      </c>
      <c r="DO1863">
        <v>33880.43</v>
      </c>
      <c r="DR1863">
        <v>1</v>
      </c>
      <c r="DS1863">
        <v>1</v>
      </c>
      <c r="DT1863">
        <v>1</v>
      </c>
      <c r="DU1863">
        <v>1</v>
      </c>
      <c r="DV1863">
        <v>7836</v>
      </c>
      <c r="DW1863">
        <v>366882.47</v>
      </c>
      <c r="DX1863">
        <v>48.099997999999999</v>
      </c>
      <c r="DY1863">
        <v>12.9</v>
      </c>
      <c r="DZ1863">
        <v>46.820121999999998</v>
      </c>
      <c r="EA1863">
        <v>723</v>
      </c>
      <c r="EB1863">
        <v>21</v>
      </c>
      <c r="EC1863">
        <v>4394</v>
      </c>
      <c r="ED1863">
        <v>59411.245999999999</v>
      </c>
      <c r="EF1863">
        <v>13.521000000000001</v>
      </c>
      <c r="EG1863">
        <v>3899</v>
      </c>
      <c r="EI1863">
        <v>69.5</v>
      </c>
      <c r="EJ1863">
        <v>14.004</v>
      </c>
      <c r="EP1863">
        <v>495</v>
      </c>
      <c r="ES1863">
        <v>0</v>
      </c>
      <c r="EV1863">
        <v>12974</v>
      </c>
      <c r="EW1863">
        <v>1</v>
      </c>
      <c r="EX1863">
        <v>0</v>
      </c>
      <c r="FB1863">
        <v>639260.88</v>
      </c>
      <c r="FI1863">
        <v>1490169</v>
      </c>
      <c r="FP1863">
        <v>20732.344000000001</v>
      </c>
      <c r="FQ1863">
        <v>40231.586000000003</v>
      </c>
      <c r="FV1863">
        <v>301.57101</v>
      </c>
      <c r="FW1863">
        <v>61265.5</v>
      </c>
      <c r="FX1863">
        <v>-41712.476999999999</v>
      </c>
      <c r="GC1863">
        <v>4887.3978999999999</v>
      </c>
      <c r="GF1863">
        <v>5806.8690999999999</v>
      </c>
      <c r="GG1863">
        <v>8438.9668000000001</v>
      </c>
      <c r="GL1863">
        <v>-6507.3701000000001</v>
      </c>
      <c r="GQ1863">
        <v>32178.888999999999</v>
      </c>
      <c r="GR1863">
        <v>-63105.163999999997</v>
      </c>
      <c r="GS1863">
        <v>-63105.163999999997</v>
      </c>
      <c r="HB1863">
        <v>-3142.0039000000002</v>
      </c>
      <c r="HD1863">
        <v>-18050.719000000001</v>
      </c>
      <c r="HE1863">
        <v>-84297.891000000003</v>
      </c>
      <c r="HG1863">
        <v>1490169.1</v>
      </c>
    </row>
    <row r="1864" spans="1:215" x14ac:dyDescent="0.25">
      <c r="A1864">
        <v>136</v>
      </c>
      <c r="B1864" t="s">
        <v>1372</v>
      </c>
      <c r="C1864">
        <v>2012</v>
      </c>
      <c r="F1864">
        <v>1974</v>
      </c>
      <c r="G1864">
        <v>0</v>
      </c>
      <c r="I1864">
        <v>0</v>
      </c>
      <c r="J1864" t="s">
        <v>1188</v>
      </c>
      <c r="K1864" t="s">
        <v>1189</v>
      </c>
      <c r="L1864" t="s">
        <v>1189</v>
      </c>
      <c r="M1864">
        <v>1</v>
      </c>
      <c r="N1864" t="s">
        <v>615</v>
      </c>
      <c r="O1864">
        <v>1</v>
      </c>
      <c r="P1864" t="s">
        <v>616</v>
      </c>
      <c r="Q1864" t="s">
        <v>1373</v>
      </c>
      <c r="R1864">
        <v>3</v>
      </c>
      <c r="S1864">
        <v>0</v>
      </c>
      <c r="T1864" s="60">
        <v>41274</v>
      </c>
      <c r="U1864" s="60">
        <v>41275</v>
      </c>
      <c r="V1864" s="60">
        <v>41275</v>
      </c>
      <c r="W1864" t="s">
        <v>201</v>
      </c>
      <c r="X1864" t="s">
        <v>1374</v>
      </c>
      <c r="Y1864" t="s">
        <v>635</v>
      </c>
      <c r="Z1864">
        <v>2.9999998999999999E-2</v>
      </c>
      <c r="AA1864">
        <v>5.5E-2</v>
      </c>
      <c r="AB1864">
        <v>1</v>
      </c>
      <c r="AE1864">
        <v>0</v>
      </c>
      <c r="AF1864">
        <v>1</v>
      </c>
      <c r="AG1864">
        <v>30</v>
      </c>
      <c r="AO1864">
        <v>1661926</v>
      </c>
      <c r="AP1864">
        <v>1886703.6</v>
      </c>
      <c r="AQ1864">
        <v>-15998</v>
      </c>
      <c r="AR1864">
        <v>0</v>
      </c>
      <c r="AS1864">
        <v>0</v>
      </c>
      <c r="AT1864">
        <v>0</v>
      </c>
      <c r="AU1864">
        <v>1</v>
      </c>
      <c r="AV1864">
        <v>2</v>
      </c>
      <c r="AY1864">
        <v>0.2</v>
      </c>
      <c r="AZ1864">
        <v>1</v>
      </c>
      <c r="BC1864">
        <v>4</v>
      </c>
      <c r="BD1864">
        <v>2</v>
      </c>
      <c r="BE1864">
        <v>1</v>
      </c>
      <c r="BF1864">
        <v>1.1000000000000001</v>
      </c>
      <c r="BG1864">
        <v>0.89999998000000003</v>
      </c>
      <c r="BP1864" s="60">
        <v>41275</v>
      </c>
      <c r="BQ1864">
        <v>1886703.6</v>
      </c>
      <c r="BR1864">
        <v>1903572</v>
      </c>
      <c r="BS1864">
        <v>0.99099999999999999</v>
      </c>
      <c r="BT1864">
        <v>16868.396000000001</v>
      </c>
      <c r="BV1864">
        <v>376296.69</v>
      </c>
      <c r="BW1864">
        <v>34062.934000000001</v>
      </c>
      <c r="BX1864">
        <v>1.1200000000000001</v>
      </c>
      <c r="BY1864">
        <v>0</v>
      </c>
      <c r="BZ1864">
        <v>0</v>
      </c>
      <c r="CA1864">
        <v>0</v>
      </c>
      <c r="CC1864">
        <v>0.13200000000000001</v>
      </c>
      <c r="CE1864">
        <v>8.1999995000000006E-2</v>
      </c>
      <c r="CG1864">
        <v>2.5000000000000001E-2</v>
      </c>
      <c r="CJ1864">
        <v>7.6999999999999999E-2</v>
      </c>
      <c r="CS1864">
        <v>0</v>
      </c>
      <c r="CT1864">
        <v>0</v>
      </c>
      <c r="CU1864">
        <v>0</v>
      </c>
      <c r="CV1864">
        <v>0.62800001999999999</v>
      </c>
      <c r="CW1864">
        <v>0.39400002000000001</v>
      </c>
      <c r="CX1864">
        <v>0.23400000000000001</v>
      </c>
      <c r="CY1864">
        <v>0.19499999000000001</v>
      </c>
      <c r="CZ1864">
        <v>0</v>
      </c>
      <c r="DA1864">
        <v>0</v>
      </c>
      <c r="DB1864">
        <v>0.14899999</v>
      </c>
      <c r="DC1864">
        <v>2.7999999000000001E-2</v>
      </c>
      <c r="DD1864">
        <v>0</v>
      </c>
      <c r="DE1864">
        <v>0</v>
      </c>
      <c r="DG1864">
        <v>0.15913769999999999</v>
      </c>
      <c r="DH1864">
        <v>5.5758160000000001E-2</v>
      </c>
      <c r="DI1864">
        <v>0.10337953</v>
      </c>
      <c r="DJ1864">
        <v>9.0521484999999999E-2</v>
      </c>
      <c r="DK1864">
        <v>0.14627965000000001</v>
      </c>
      <c r="DN1864">
        <v>38901.375</v>
      </c>
      <c r="DO1864">
        <v>34062.934000000001</v>
      </c>
      <c r="DR1864">
        <v>1</v>
      </c>
      <c r="DS1864">
        <v>1</v>
      </c>
      <c r="DT1864">
        <v>1</v>
      </c>
      <c r="DU1864">
        <v>1</v>
      </c>
      <c r="DV1864">
        <v>7599</v>
      </c>
      <c r="DW1864">
        <v>376296.69</v>
      </c>
      <c r="DX1864">
        <v>48.200001</v>
      </c>
      <c r="DY1864">
        <v>13.1</v>
      </c>
      <c r="DZ1864">
        <v>49.519238000000001</v>
      </c>
      <c r="EA1864">
        <v>800</v>
      </c>
      <c r="EB1864">
        <v>51</v>
      </c>
      <c r="EC1864">
        <v>4680</v>
      </c>
      <c r="ED1864">
        <v>65046.542999999998</v>
      </c>
      <c r="EF1864">
        <v>13.898834000000001</v>
      </c>
      <c r="EG1864">
        <v>4160</v>
      </c>
      <c r="EJ1864">
        <v>14.423999999999999</v>
      </c>
      <c r="EP1864">
        <v>520</v>
      </c>
      <c r="ES1864">
        <v>0</v>
      </c>
      <c r="EV1864">
        <v>13130</v>
      </c>
      <c r="EW1864">
        <v>1</v>
      </c>
      <c r="EX1864">
        <v>1</v>
      </c>
      <c r="EZ1864">
        <v>1592033</v>
      </c>
      <c r="FB1864">
        <v>812688.13</v>
      </c>
      <c r="FP1864">
        <v>20981.611000000001</v>
      </c>
      <c r="FQ1864">
        <v>37974.023000000001</v>
      </c>
      <c r="FV1864">
        <v>298.32001000000002</v>
      </c>
      <c r="FW1864">
        <v>59253.953000000001</v>
      </c>
      <c r="FX1864">
        <v>173112.23</v>
      </c>
      <c r="GC1864">
        <v>7419.6440000000002</v>
      </c>
      <c r="GF1864">
        <v>3913.0270999999998</v>
      </c>
      <c r="GG1864">
        <v>9967.2109</v>
      </c>
      <c r="GL1864">
        <v>-6656.8627999999999</v>
      </c>
      <c r="GQ1864">
        <v>247009.2</v>
      </c>
      <c r="GR1864">
        <v>-63390.101999999999</v>
      </c>
      <c r="GS1864">
        <v>-63390.101999999999</v>
      </c>
      <c r="HB1864">
        <v>-3424.3629999999998</v>
      </c>
      <c r="HD1864">
        <v>-8437.6103999999996</v>
      </c>
      <c r="HE1864">
        <v>-75252.070000000007</v>
      </c>
      <c r="HG1864">
        <v>1661926.3</v>
      </c>
    </row>
    <row r="1865" spans="1:215" x14ac:dyDescent="0.25">
      <c r="A1865">
        <v>136</v>
      </c>
      <c r="B1865" t="s">
        <v>1372</v>
      </c>
      <c r="C1865">
        <v>2013</v>
      </c>
      <c r="F1865">
        <v>1974</v>
      </c>
      <c r="G1865">
        <v>0</v>
      </c>
      <c r="I1865">
        <v>0</v>
      </c>
      <c r="J1865" t="s">
        <v>1188</v>
      </c>
      <c r="K1865" t="s">
        <v>1189</v>
      </c>
      <c r="L1865" t="s">
        <v>1189</v>
      </c>
      <c r="M1865">
        <v>1</v>
      </c>
      <c r="N1865" t="s">
        <v>615</v>
      </c>
      <c r="O1865">
        <v>1</v>
      </c>
      <c r="P1865" t="s">
        <v>616</v>
      </c>
      <c r="Q1865" t="s">
        <v>1373</v>
      </c>
      <c r="R1865">
        <v>3</v>
      </c>
      <c r="S1865">
        <v>0</v>
      </c>
      <c r="T1865" s="60">
        <v>41639</v>
      </c>
      <c r="U1865" s="60">
        <v>41640</v>
      </c>
      <c r="BY1865">
        <v>0</v>
      </c>
      <c r="BZ1865">
        <v>0</v>
      </c>
      <c r="CA1865">
        <v>0</v>
      </c>
      <c r="CC1865">
        <v>0.19399999000000001</v>
      </c>
      <c r="CE1865">
        <v>0.1</v>
      </c>
      <c r="CG1865">
        <v>0.124</v>
      </c>
      <c r="CJ1865">
        <v>7.2999998999999996E-2</v>
      </c>
      <c r="CS1865">
        <v>0</v>
      </c>
      <c r="CT1865">
        <v>0</v>
      </c>
      <c r="CU1865">
        <v>0</v>
      </c>
      <c r="CV1865">
        <v>0.68500000000000005</v>
      </c>
      <c r="CW1865">
        <v>0.45900002000000001</v>
      </c>
      <c r="CX1865">
        <v>0.22600001</v>
      </c>
      <c r="CY1865">
        <v>0.14000000000000001</v>
      </c>
      <c r="CZ1865">
        <v>0</v>
      </c>
      <c r="DA1865">
        <v>0</v>
      </c>
      <c r="DB1865">
        <v>0.153</v>
      </c>
      <c r="DC1865">
        <v>2.3E-2</v>
      </c>
      <c r="DD1865">
        <v>0</v>
      </c>
      <c r="DE1865">
        <v>0</v>
      </c>
      <c r="DN1865">
        <v>39129.233999999997</v>
      </c>
      <c r="DO1865">
        <v>35585.163999999997</v>
      </c>
      <c r="DR1865">
        <v>0</v>
      </c>
      <c r="DS1865">
        <v>0</v>
      </c>
      <c r="DT1865">
        <v>0</v>
      </c>
      <c r="DU1865">
        <v>0</v>
      </c>
      <c r="ES1865">
        <v>0</v>
      </c>
      <c r="EW1865">
        <v>0</v>
      </c>
      <c r="EX1865">
        <v>0</v>
      </c>
      <c r="FP1865">
        <v>22416.432000000001</v>
      </c>
      <c r="FQ1865">
        <v>39706.078000000001</v>
      </c>
      <c r="FV1865">
        <v>311.76001000000002</v>
      </c>
      <c r="FW1865">
        <v>62434.273000000001</v>
      </c>
      <c r="FX1865">
        <v>294108.34000000003</v>
      </c>
      <c r="GC1865">
        <v>8407.1386999999995</v>
      </c>
      <c r="GF1865">
        <v>5088.8510999999999</v>
      </c>
      <c r="GG1865">
        <v>10358.727999999999</v>
      </c>
      <c r="GL1865">
        <v>-7765.52</v>
      </c>
      <c r="GQ1865">
        <v>372631.84</v>
      </c>
      <c r="GR1865">
        <v>-69231.491999999998</v>
      </c>
      <c r="GS1865">
        <v>-69231.491999999998</v>
      </c>
      <c r="HB1865">
        <v>-3723.5900999999999</v>
      </c>
      <c r="HD1865">
        <v>-10355.630999999999</v>
      </c>
      <c r="HE1865">
        <v>-83310.718999999997</v>
      </c>
      <c r="HG1865">
        <v>1951247.4</v>
      </c>
    </row>
    <row r="1866" spans="1:215" x14ac:dyDescent="0.25">
      <c r="A1866">
        <v>136</v>
      </c>
      <c r="B1866" t="s">
        <v>1372</v>
      </c>
      <c r="C1866">
        <v>2014</v>
      </c>
      <c r="F1866">
        <v>1974</v>
      </c>
      <c r="G1866">
        <v>0</v>
      </c>
      <c r="I1866">
        <v>0</v>
      </c>
      <c r="J1866" t="s">
        <v>1188</v>
      </c>
      <c r="K1866" t="s">
        <v>1189</v>
      </c>
      <c r="L1866" t="s">
        <v>1189</v>
      </c>
      <c r="M1866">
        <v>1</v>
      </c>
      <c r="N1866" t="s">
        <v>615</v>
      </c>
      <c r="O1866">
        <v>1</v>
      </c>
      <c r="P1866" t="s">
        <v>616</v>
      </c>
      <c r="Q1866" t="s">
        <v>1373</v>
      </c>
      <c r="R1866">
        <v>3</v>
      </c>
      <c r="S1866">
        <v>0</v>
      </c>
      <c r="T1866" s="60">
        <v>42004</v>
      </c>
      <c r="U1866" s="60">
        <v>42005</v>
      </c>
      <c r="BY1866">
        <v>0</v>
      </c>
      <c r="BZ1866">
        <v>0</v>
      </c>
      <c r="CA1866">
        <v>0</v>
      </c>
      <c r="CS1866">
        <v>0</v>
      </c>
      <c r="CT1866">
        <v>0</v>
      </c>
      <c r="CU1866">
        <v>0</v>
      </c>
      <c r="CV1866">
        <v>0</v>
      </c>
      <c r="CW1866">
        <v>0</v>
      </c>
      <c r="CX1866">
        <v>0</v>
      </c>
      <c r="CY1866">
        <v>0</v>
      </c>
      <c r="CZ1866">
        <v>0</v>
      </c>
      <c r="DA1866">
        <v>0</v>
      </c>
      <c r="DB1866">
        <v>0</v>
      </c>
      <c r="DC1866">
        <v>0</v>
      </c>
      <c r="DD1866">
        <v>0</v>
      </c>
      <c r="DE1866">
        <v>0</v>
      </c>
      <c r="DR1866">
        <v>0</v>
      </c>
      <c r="DS1866">
        <v>0</v>
      </c>
      <c r="DT1866">
        <v>0</v>
      </c>
      <c r="DU1866">
        <v>0</v>
      </c>
      <c r="EW1866">
        <v>0</v>
      </c>
      <c r="EX1866">
        <v>0</v>
      </c>
    </row>
    <row r="1867" spans="1:215" x14ac:dyDescent="0.25">
      <c r="A1867">
        <v>137</v>
      </c>
      <c r="B1867" t="s">
        <v>1375</v>
      </c>
      <c r="C1867">
        <v>2001</v>
      </c>
      <c r="F1867">
        <v>1947</v>
      </c>
      <c r="G1867">
        <v>0</v>
      </c>
      <c r="I1867">
        <v>1</v>
      </c>
      <c r="J1867" t="s">
        <v>687</v>
      </c>
      <c r="K1867" t="s">
        <v>688</v>
      </c>
      <c r="L1867" t="s">
        <v>1376</v>
      </c>
      <c r="M1867">
        <v>1</v>
      </c>
      <c r="N1867" t="s">
        <v>615</v>
      </c>
      <c r="O1867">
        <v>1</v>
      </c>
      <c r="P1867" t="s">
        <v>616</v>
      </c>
      <c r="Q1867" t="s">
        <v>626</v>
      </c>
      <c r="R1867">
        <v>2</v>
      </c>
      <c r="S1867">
        <v>1</v>
      </c>
      <c r="T1867" s="60">
        <v>37256</v>
      </c>
      <c r="U1867" s="60">
        <v>37256</v>
      </c>
      <c r="V1867" s="60">
        <v>37256</v>
      </c>
      <c r="BP1867" s="60">
        <v>37256</v>
      </c>
      <c r="BQ1867">
        <v>3321794</v>
      </c>
      <c r="BR1867">
        <v>3140216</v>
      </c>
      <c r="BS1867">
        <v>1.0580001000000001</v>
      </c>
      <c r="BT1867">
        <v>-181578</v>
      </c>
      <c r="BV1867">
        <v>590392</v>
      </c>
      <c r="BW1867">
        <v>23000</v>
      </c>
      <c r="BX1867">
        <v>1</v>
      </c>
      <c r="BY1867">
        <v>0</v>
      </c>
      <c r="BZ1867">
        <v>0</v>
      </c>
      <c r="CA1867">
        <v>0</v>
      </c>
      <c r="CS1867">
        <v>0</v>
      </c>
      <c r="CT1867">
        <v>0</v>
      </c>
      <c r="CU1867">
        <v>0</v>
      </c>
      <c r="CV1867">
        <v>0</v>
      </c>
      <c r="CW1867">
        <v>0</v>
      </c>
      <c r="CX1867">
        <v>0</v>
      </c>
      <c r="CY1867">
        <v>0</v>
      </c>
      <c r="CZ1867">
        <v>0</v>
      </c>
      <c r="DA1867">
        <v>0</v>
      </c>
      <c r="DB1867">
        <v>0</v>
      </c>
      <c r="DC1867">
        <v>0</v>
      </c>
      <c r="DD1867">
        <v>0</v>
      </c>
      <c r="DE1867">
        <v>0</v>
      </c>
      <c r="DR1867">
        <v>0</v>
      </c>
      <c r="DS1867">
        <v>0</v>
      </c>
      <c r="DT1867">
        <v>0</v>
      </c>
      <c r="DU1867">
        <v>0</v>
      </c>
      <c r="DV1867">
        <v>10974</v>
      </c>
      <c r="DW1867">
        <v>590392.13</v>
      </c>
      <c r="DZ1867">
        <v>53.799171000000001</v>
      </c>
      <c r="EC1867">
        <v>5867</v>
      </c>
      <c r="ED1867">
        <v>124086</v>
      </c>
      <c r="EF1867">
        <v>21.15</v>
      </c>
      <c r="EG1867">
        <v>5867</v>
      </c>
      <c r="ES1867">
        <v>0</v>
      </c>
      <c r="EV1867">
        <v>16841</v>
      </c>
      <c r="EW1867">
        <v>1</v>
      </c>
      <c r="EX1867">
        <v>0</v>
      </c>
      <c r="HG1867">
        <v>3517082.3</v>
      </c>
    </row>
    <row r="1868" spans="1:215" x14ac:dyDescent="0.25">
      <c r="A1868">
        <v>137</v>
      </c>
      <c r="B1868" t="s">
        <v>1375</v>
      </c>
      <c r="C1868">
        <v>2002</v>
      </c>
      <c r="F1868">
        <v>1947</v>
      </c>
      <c r="G1868">
        <v>0</v>
      </c>
      <c r="I1868">
        <v>1</v>
      </c>
      <c r="J1868" t="s">
        <v>687</v>
      </c>
      <c r="K1868" t="s">
        <v>688</v>
      </c>
      <c r="L1868" t="s">
        <v>1376</v>
      </c>
      <c r="M1868">
        <v>1</v>
      </c>
      <c r="N1868" t="s">
        <v>615</v>
      </c>
      <c r="O1868">
        <v>1</v>
      </c>
      <c r="P1868" t="s">
        <v>616</v>
      </c>
      <c r="Q1868" t="s">
        <v>626</v>
      </c>
      <c r="R1868">
        <v>2</v>
      </c>
      <c r="S1868">
        <v>1</v>
      </c>
      <c r="T1868" s="60">
        <v>37621</v>
      </c>
      <c r="U1868" s="60">
        <v>37621</v>
      </c>
      <c r="V1868" s="60">
        <v>37621</v>
      </c>
      <c r="BP1868" s="60">
        <v>37621</v>
      </c>
      <c r="BQ1868">
        <v>3294053</v>
      </c>
      <c r="BR1868">
        <v>3559613</v>
      </c>
      <c r="BS1868">
        <v>0.92500000999999998</v>
      </c>
      <c r="BT1868">
        <v>265560</v>
      </c>
      <c r="BV1868">
        <v>640777</v>
      </c>
      <c r="BW1868">
        <v>27000</v>
      </c>
      <c r="BX1868">
        <v>1</v>
      </c>
      <c r="BY1868">
        <v>0</v>
      </c>
      <c r="BZ1868">
        <v>0</v>
      </c>
      <c r="CA1868">
        <v>0</v>
      </c>
      <c r="CC1868">
        <v>-6.9830611000000001E-2</v>
      </c>
      <c r="CS1868">
        <v>1</v>
      </c>
      <c r="CT1868">
        <v>0</v>
      </c>
      <c r="CU1868">
        <v>0</v>
      </c>
      <c r="CV1868">
        <v>0</v>
      </c>
      <c r="CW1868">
        <v>0</v>
      </c>
      <c r="CX1868">
        <v>0</v>
      </c>
      <c r="CY1868">
        <v>0</v>
      </c>
      <c r="CZ1868">
        <v>0</v>
      </c>
      <c r="DA1868">
        <v>0</v>
      </c>
      <c r="DB1868">
        <v>0</v>
      </c>
      <c r="DC1868">
        <v>0</v>
      </c>
      <c r="DD1868">
        <v>0</v>
      </c>
      <c r="DE1868">
        <v>0</v>
      </c>
      <c r="DR1868">
        <v>0</v>
      </c>
      <c r="DS1868">
        <v>0</v>
      </c>
      <c r="DT1868">
        <v>0</v>
      </c>
      <c r="DU1868">
        <v>0</v>
      </c>
      <c r="DV1868">
        <v>11338</v>
      </c>
      <c r="DW1868">
        <v>640777.31000000006</v>
      </c>
      <c r="DZ1868">
        <v>56.515903000000002</v>
      </c>
      <c r="EA1868">
        <v>1141</v>
      </c>
      <c r="EC1868">
        <v>5996</v>
      </c>
      <c r="ED1868">
        <v>133697</v>
      </c>
      <c r="EF1868">
        <v>22.297999999999998</v>
      </c>
      <c r="EG1868">
        <v>5996</v>
      </c>
      <c r="ES1868">
        <v>0</v>
      </c>
      <c r="EV1868">
        <v>18475</v>
      </c>
      <c r="EW1868">
        <v>1</v>
      </c>
      <c r="EX1868">
        <v>0</v>
      </c>
      <c r="FP1868">
        <v>53285.987999999998</v>
      </c>
      <c r="FQ1868">
        <v>26985.359</v>
      </c>
      <c r="FW1868">
        <v>80271.351999999999</v>
      </c>
      <c r="FX1868">
        <v>-341465.34</v>
      </c>
      <c r="FZ1868">
        <v>76620.218999999997</v>
      </c>
      <c r="GA1868">
        <v>10990.018</v>
      </c>
      <c r="GB1868">
        <v>87610.233999999997</v>
      </c>
      <c r="GC1868">
        <v>22486.063999999998</v>
      </c>
      <c r="GL1868">
        <v>-15271.379000000001</v>
      </c>
      <c r="GM1868">
        <v>4320.7929999999997</v>
      </c>
      <c r="GN1868">
        <v>-3398.8159000000001</v>
      </c>
      <c r="GP1868">
        <v>118.271</v>
      </c>
      <c r="GQ1868">
        <v>-165328.82999999999</v>
      </c>
      <c r="GR1868">
        <v>-155544.92000000001</v>
      </c>
      <c r="GS1868">
        <v>-132563.98000000001</v>
      </c>
      <c r="GU1868">
        <v>-2055.9479999999999</v>
      </c>
      <c r="GX1868">
        <v>-6842.3231999999998</v>
      </c>
      <c r="GZ1868">
        <v>-14082.662</v>
      </c>
      <c r="HA1868">
        <v>-6448.0097999999998</v>
      </c>
      <c r="HB1868">
        <v>-6820.4237999999996</v>
      </c>
      <c r="HE1868">
        <v>-168813.36</v>
      </c>
      <c r="HG1868">
        <v>3182940.3</v>
      </c>
    </row>
    <row r="1869" spans="1:215" x14ac:dyDescent="0.25">
      <c r="A1869">
        <v>137</v>
      </c>
      <c r="B1869" t="s">
        <v>1375</v>
      </c>
      <c r="C1869">
        <v>2003</v>
      </c>
      <c r="F1869">
        <v>1947</v>
      </c>
      <c r="G1869">
        <v>0</v>
      </c>
      <c r="I1869">
        <v>1</v>
      </c>
      <c r="J1869" t="s">
        <v>687</v>
      </c>
      <c r="K1869" t="s">
        <v>688</v>
      </c>
      <c r="L1869" t="s">
        <v>1376</v>
      </c>
      <c r="M1869">
        <v>1</v>
      </c>
      <c r="N1869" t="s">
        <v>615</v>
      </c>
      <c r="O1869">
        <v>1</v>
      </c>
      <c r="P1869" t="s">
        <v>616</v>
      </c>
      <c r="Q1869" t="s">
        <v>626</v>
      </c>
      <c r="R1869">
        <v>2</v>
      </c>
      <c r="S1869">
        <v>1</v>
      </c>
      <c r="T1869" s="60">
        <v>37986</v>
      </c>
      <c r="U1869" s="60">
        <v>37986</v>
      </c>
      <c r="V1869" s="60">
        <v>37986</v>
      </c>
      <c r="W1869" t="s">
        <v>201</v>
      </c>
      <c r="X1869" t="s">
        <v>1377</v>
      </c>
      <c r="Y1869" t="s">
        <v>627</v>
      </c>
      <c r="Z1869">
        <v>3.7500000999999998E-2</v>
      </c>
      <c r="AA1869">
        <v>7.9999998000000003E-2</v>
      </c>
      <c r="AB1869">
        <v>1</v>
      </c>
      <c r="AC1869">
        <v>0</v>
      </c>
      <c r="AD1869">
        <v>5</v>
      </c>
      <c r="AE1869">
        <v>1</v>
      </c>
      <c r="AF1869">
        <v>3</v>
      </c>
      <c r="AG1869">
        <v>29</v>
      </c>
      <c r="BP1869" s="60">
        <v>37986</v>
      </c>
      <c r="BQ1869">
        <v>3381757</v>
      </c>
      <c r="BR1869">
        <v>3890043</v>
      </c>
      <c r="BS1869">
        <v>0.86900001999999998</v>
      </c>
      <c r="BT1869">
        <v>508286</v>
      </c>
      <c r="BV1869">
        <v>714344</v>
      </c>
      <c r="BW1869">
        <v>49000</v>
      </c>
      <c r="BX1869">
        <v>1</v>
      </c>
      <c r="BY1869">
        <v>0</v>
      </c>
      <c r="BZ1869">
        <v>0</v>
      </c>
      <c r="CA1869">
        <v>0</v>
      </c>
      <c r="CC1869">
        <v>0.26700002</v>
      </c>
      <c r="CE1869">
        <v>4.6999998000000001E-2</v>
      </c>
      <c r="CG1869">
        <v>5.8999999999999997E-2</v>
      </c>
      <c r="CS1869">
        <v>0</v>
      </c>
      <c r="CT1869">
        <v>0</v>
      </c>
      <c r="CU1869">
        <v>0</v>
      </c>
      <c r="CV1869">
        <v>0.64899998999999997</v>
      </c>
      <c r="CW1869">
        <v>0.40799998999999998</v>
      </c>
      <c r="CX1869">
        <v>0.24099999999999999</v>
      </c>
      <c r="CY1869">
        <v>0.28600001000000003</v>
      </c>
      <c r="CZ1869">
        <v>0</v>
      </c>
      <c r="DA1869">
        <v>0</v>
      </c>
      <c r="DB1869">
        <v>6.4000003E-2</v>
      </c>
      <c r="DC1869">
        <v>1E-3</v>
      </c>
      <c r="DD1869">
        <v>0</v>
      </c>
      <c r="DE1869">
        <v>0</v>
      </c>
      <c r="DR1869">
        <v>0</v>
      </c>
      <c r="DS1869">
        <v>0</v>
      </c>
      <c r="DT1869">
        <v>0</v>
      </c>
      <c r="DU1869">
        <v>0</v>
      </c>
      <c r="DV1869">
        <v>11220</v>
      </c>
      <c r="DW1869">
        <v>714344</v>
      </c>
      <c r="DZ1869">
        <v>63.667023</v>
      </c>
      <c r="EA1869">
        <v>1224</v>
      </c>
      <c r="EC1869">
        <v>6287</v>
      </c>
      <c r="ED1869">
        <v>148523</v>
      </c>
      <c r="EF1869">
        <v>23.624001</v>
      </c>
      <c r="EG1869">
        <v>6287</v>
      </c>
      <c r="ES1869">
        <v>0</v>
      </c>
      <c r="EV1869">
        <v>18731</v>
      </c>
      <c r="EW1869">
        <v>1</v>
      </c>
      <c r="EX1869">
        <v>0</v>
      </c>
      <c r="FP1869">
        <v>60159.277000000002</v>
      </c>
      <c r="FQ1869">
        <v>49091.004000000001</v>
      </c>
      <c r="FW1869">
        <v>109250.28</v>
      </c>
      <c r="FX1869">
        <v>732725</v>
      </c>
      <c r="FZ1869">
        <v>60005.695</v>
      </c>
      <c r="GA1869">
        <v>13348.147000000001</v>
      </c>
      <c r="GB1869">
        <v>73353.843999999997</v>
      </c>
      <c r="GC1869">
        <v>19373.752</v>
      </c>
      <c r="GL1869">
        <v>-17735.396000000001</v>
      </c>
      <c r="GM1869">
        <v>2808.2319000000002</v>
      </c>
      <c r="GN1869">
        <v>-2126.6799000000001</v>
      </c>
      <c r="GP1869">
        <v>252.87800999999999</v>
      </c>
      <c r="GQ1869">
        <v>917901.94</v>
      </c>
      <c r="GR1869">
        <v>-167618.41</v>
      </c>
      <c r="GS1869">
        <v>-142270.32999999999</v>
      </c>
      <c r="GU1869">
        <v>-2020.3051</v>
      </c>
      <c r="GX1869">
        <v>-6324.8071</v>
      </c>
      <c r="GZ1869">
        <v>-17002.963</v>
      </c>
      <c r="HA1869">
        <v>-6585.1859999999997</v>
      </c>
      <c r="HB1869">
        <v>-6634.3809000000001</v>
      </c>
      <c r="HE1869">
        <v>-180837.97</v>
      </c>
      <c r="HG1869">
        <v>3920004.3</v>
      </c>
    </row>
    <row r="1870" spans="1:215" x14ac:dyDescent="0.25">
      <c r="A1870">
        <v>137</v>
      </c>
      <c r="B1870" t="s">
        <v>1375</v>
      </c>
      <c r="C1870">
        <v>2004</v>
      </c>
      <c r="F1870">
        <v>1947</v>
      </c>
      <c r="G1870">
        <v>0</v>
      </c>
      <c r="I1870">
        <v>1</v>
      </c>
      <c r="J1870" t="s">
        <v>687</v>
      </c>
      <c r="K1870" t="s">
        <v>688</v>
      </c>
      <c r="L1870" t="s">
        <v>1376</v>
      </c>
      <c r="M1870">
        <v>1</v>
      </c>
      <c r="N1870" t="s">
        <v>615</v>
      </c>
      <c r="O1870">
        <v>1</v>
      </c>
      <c r="P1870" t="s">
        <v>616</v>
      </c>
      <c r="Q1870" t="s">
        <v>626</v>
      </c>
      <c r="R1870">
        <v>2</v>
      </c>
      <c r="S1870">
        <v>1</v>
      </c>
      <c r="T1870" s="60">
        <v>38352</v>
      </c>
      <c r="U1870" s="60">
        <v>38352</v>
      </c>
      <c r="V1870" s="60">
        <v>38352</v>
      </c>
      <c r="W1870" t="s">
        <v>201</v>
      </c>
      <c r="X1870" t="s">
        <v>1377</v>
      </c>
      <c r="Y1870" t="s">
        <v>627</v>
      </c>
      <c r="Z1870">
        <v>3.7500000999999998E-2</v>
      </c>
      <c r="AA1870">
        <v>7.8000001999999999E-2</v>
      </c>
      <c r="AB1870">
        <v>1</v>
      </c>
      <c r="AC1870">
        <v>0</v>
      </c>
      <c r="AD1870">
        <v>5</v>
      </c>
      <c r="AE1870">
        <v>1</v>
      </c>
      <c r="AF1870">
        <v>3</v>
      </c>
      <c r="AG1870">
        <v>28</v>
      </c>
      <c r="BP1870" s="60">
        <v>38352</v>
      </c>
      <c r="BQ1870">
        <v>3557918</v>
      </c>
      <c r="BR1870">
        <v>4336123</v>
      </c>
      <c r="BS1870">
        <v>0.82099997999999996</v>
      </c>
      <c r="BT1870">
        <v>778205</v>
      </c>
      <c r="BV1870">
        <v>694626</v>
      </c>
      <c r="BW1870">
        <v>85000</v>
      </c>
      <c r="BX1870">
        <v>1</v>
      </c>
      <c r="BY1870">
        <v>0</v>
      </c>
      <c r="BZ1870">
        <v>0</v>
      </c>
      <c r="CA1870">
        <v>0</v>
      </c>
      <c r="CC1870">
        <v>0.123</v>
      </c>
      <c r="CE1870">
        <v>9.8999999000000005E-2</v>
      </c>
      <c r="CG1870">
        <v>5.1999996999999999E-2</v>
      </c>
      <c r="CS1870">
        <v>0</v>
      </c>
      <c r="CT1870">
        <v>0</v>
      </c>
      <c r="CU1870">
        <v>0</v>
      </c>
      <c r="CV1870">
        <v>0.64300000999999996</v>
      </c>
      <c r="CW1870">
        <v>0.40300000000000002</v>
      </c>
      <c r="CX1870">
        <v>0.23999999</v>
      </c>
      <c r="CY1870">
        <v>0.30399999</v>
      </c>
      <c r="CZ1870">
        <v>0</v>
      </c>
      <c r="DA1870">
        <v>0</v>
      </c>
      <c r="DB1870">
        <v>5.3000002999999997E-2</v>
      </c>
      <c r="DC1870">
        <v>0</v>
      </c>
      <c r="DD1870">
        <v>0</v>
      </c>
      <c r="DE1870">
        <v>0</v>
      </c>
      <c r="DR1870">
        <v>0</v>
      </c>
      <c r="DS1870">
        <v>0</v>
      </c>
      <c r="DT1870">
        <v>0</v>
      </c>
      <c r="DU1870">
        <v>0</v>
      </c>
      <c r="DV1870">
        <v>10556</v>
      </c>
      <c r="DW1870">
        <v>694626</v>
      </c>
      <c r="DZ1870">
        <v>65.803901999999994</v>
      </c>
      <c r="EC1870">
        <v>6475</v>
      </c>
      <c r="ED1870">
        <v>166517</v>
      </c>
      <c r="EF1870">
        <v>25.716999000000001</v>
      </c>
      <c r="EG1870">
        <v>6475</v>
      </c>
      <c r="ES1870">
        <v>0</v>
      </c>
      <c r="EV1870">
        <v>17031</v>
      </c>
      <c r="EW1870">
        <v>1</v>
      </c>
      <c r="EX1870">
        <v>0</v>
      </c>
      <c r="FP1870">
        <v>63065.527000000002</v>
      </c>
      <c r="FQ1870">
        <v>85497.766000000003</v>
      </c>
      <c r="FW1870">
        <v>148563.29999999999</v>
      </c>
      <c r="FX1870">
        <v>365717</v>
      </c>
      <c r="FZ1870">
        <v>67542.672000000006</v>
      </c>
      <c r="GA1870">
        <v>22846.969000000001</v>
      </c>
      <c r="GB1870">
        <v>90389.641000000003</v>
      </c>
      <c r="GC1870">
        <v>16023.117</v>
      </c>
      <c r="GL1870">
        <v>-15178.058000000001</v>
      </c>
      <c r="GM1870">
        <v>5150.7997999999998</v>
      </c>
      <c r="GN1870">
        <v>-4414.4048000000003</v>
      </c>
      <c r="GP1870">
        <v>1647.7660000000001</v>
      </c>
      <c r="GQ1870">
        <v>607899.13</v>
      </c>
      <c r="GR1870">
        <v>-188731.98</v>
      </c>
      <c r="GS1870">
        <v>-161411.41</v>
      </c>
      <c r="GU1870">
        <v>-2143.8249999999998</v>
      </c>
      <c r="GX1870">
        <v>-5587.585</v>
      </c>
      <c r="GZ1870">
        <v>-19589.164000000001</v>
      </c>
      <c r="HA1870">
        <v>-5189.6089000000002</v>
      </c>
      <c r="HB1870">
        <v>-9208.3428000000004</v>
      </c>
      <c r="HE1870">
        <v>-203129.94</v>
      </c>
      <c r="HF1870">
        <v>-2331.6169</v>
      </c>
      <c r="HG1870">
        <v>4322441.5</v>
      </c>
    </row>
    <row r="1871" spans="1:215" x14ac:dyDescent="0.25">
      <c r="A1871">
        <v>137</v>
      </c>
      <c r="B1871" t="s">
        <v>1375</v>
      </c>
      <c r="C1871">
        <v>2005</v>
      </c>
      <c r="F1871">
        <v>1947</v>
      </c>
      <c r="G1871">
        <v>0</v>
      </c>
      <c r="I1871">
        <v>1</v>
      </c>
      <c r="J1871" t="s">
        <v>687</v>
      </c>
      <c r="K1871" t="s">
        <v>688</v>
      </c>
      <c r="L1871" t="s">
        <v>1376</v>
      </c>
      <c r="M1871">
        <v>1</v>
      </c>
      <c r="N1871" t="s">
        <v>615</v>
      </c>
      <c r="O1871">
        <v>1</v>
      </c>
      <c r="P1871" t="s">
        <v>616</v>
      </c>
      <c r="Q1871" t="s">
        <v>626</v>
      </c>
      <c r="R1871">
        <v>2</v>
      </c>
      <c r="S1871">
        <v>1</v>
      </c>
      <c r="T1871" s="60">
        <v>38717</v>
      </c>
      <c r="U1871" s="60">
        <v>38717</v>
      </c>
      <c r="V1871" s="60">
        <v>38717</v>
      </c>
      <c r="W1871" t="s">
        <v>201</v>
      </c>
      <c r="X1871" t="s">
        <v>1377</v>
      </c>
      <c r="Y1871" t="s">
        <v>627</v>
      </c>
      <c r="Z1871">
        <v>3.7500000999999998E-2</v>
      </c>
      <c r="AA1871">
        <v>7.9000003999999999E-2</v>
      </c>
      <c r="AB1871">
        <v>1</v>
      </c>
      <c r="AC1871">
        <v>0</v>
      </c>
      <c r="AD1871">
        <v>5</v>
      </c>
      <c r="AE1871">
        <v>1</v>
      </c>
      <c r="AF1871">
        <v>3</v>
      </c>
      <c r="AG1871">
        <v>27</v>
      </c>
      <c r="BP1871" s="60">
        <v>38717</v>
      </c>
      <c r="BQ1871">
        <v>3781843</v>
      </c>
      <c r="BR1871">
        <v>4548213</v>
      </c>
      <c r="BS1871">
        <v>0.83199995999999998</v>
      </c>
      <c r="BT1871">
        <v>766370</v>
      </c>
      <c r="BV1871">
        <v>709783</v>
      </c>
      <c r="BW1871">
        <v>101000</v>
      </c>
      <c r="BX1871">
        <v>1</v>
      </c>
      <c r="BY1871">
        <v>0</v>
      </c>
      <c r="BZ1871">
        <v>0</v>
      </c>
      <c r="CA1871">
        <v>0</v>
      </c>
      <c r="CC1871">
        <v>8.7999999999999995E-2</v>
      </c>
      <c r="CD1871">
        <v>0.105</v>
      </c>
      <c r="CE1871">
        <v>0.15700001</v>
      </c>
      <c r="CG1871">
        <v>7.0000000000000007E-2</v>
      </c>
      <c r="CS1871">
        <v>0</v>
      </c>
      <c r="CT1871">
        <v>0</v>
      </c>
      <c r="CU1871">
        <v>0</v>
      </c>
      <c r="CV1871">
        <v>0.64999998000000003</v>
      </c>
      <c r="CW1871">
        <v>0.38499999000000001</v>
      </c>
      <c r="CX1871">
        <v>0.26499999000000002</v>
      </c>
      <c r="CY1871">
        <v>0.29799998</v>
      </c>
      <c r="CZ1871">
        <v>0</v>
      </c>
      <c r="DA1871">
        <v>0</v>
      </c>
      <c r="DB1871">
        <v>5.1999996999999999E-2</v>
      </c>
      <c r="DC1871">
        <v>0</v>
      </c>
      <c r="DD1871">
        <v>0</v>
      </c>
      <c r="DE1871">
        <v>0</v>
      </c>
      <c r="DF1871">
        <v>2006</v>
      </c>
      <c r="DG1871">
        <v>0.19680001</v>
      </c>
      <c r="DH1871">
        <v>8.8100000999999997E-2</v>
      </c>
      <c r="DI1871">
        <v>0.1087</v>
      </c>
      <c r="DJ1871">
        <v>0.1726</v>
      </c>
      <c r="DK1871">
        <v>0.26069998999999999</v>
      </c>
      <c r="DR1871">
        <v>0</v>
      </c>
      <c r="DS1871">
        <v>0</v>
      </c>
      <c r="DT1871">
        <v>0</v>
      </c>
      <c r="DU1871">
        <v>0</v>
      </c>
      <c r="DV1871">
        <v>10503</v>
      </c>
      <c r="DW1871">
        <v>709783</v>
      </c>
      <c r="DX1871">
        <v>46.5</v>
      </c>
      <c r="DY1871">
        <v>11.1</v>
      </c>
      <c r="DZ1871">
        <v>67.579002000000003</v>
      </c>
      <c r="EA1871">
        <v>1522</v>
      </c>
      <c r="EC1871">
        <v>6718</v>
      </c>
      <c r="ED1871">
        <v>185326</v>
      </c>
      <c r="EF1871">
        <v>27.586485</v>
      </c>
      <c r="EG1871">
        <v>6718</v>
      </c>
      <c r="ES1871">
        <v>0</v>
      </c>
      <c r="EV1871">
        <v>18743</v>
      </c>
      <c r="EW1871">
        <v>0</v>
      </c>
      <c r="EX1871">
        <v>1</v>
      </c>
      <c r="FN1871">
        <v>-381</v>
      </c>
      <c r="FP1871">
        <v>64150</v>
      </c>
      <c r="FQ1871">
        <v>100801</v>
      </c>
      <c r="FW1871">
        <v>164951</v>
      </c>
      <c r="FX1871">
        <v>250375</v>
      </c>
      <c r="GB1871">
        <v>128328</v>
      </c>
      <c r="GL1871">
        <v>-21882</v>
      </c>
      <c r="GM1871">
        <v>14791</v>
      </c>
      <c r="GN1871">
        <v>-13643</v>
      </c>
      <c r="GO1871">
        <v>-13262</v>
      </c>
      <c r="GP1871">
        <v>71</v>
      </c>
      <c r="GQ1871">
        <v>522991</v>
      </c>
      <c r="GR1871">
        <v>-209864</v>
      </c>
      <c r="GS1871">
        <v>-180480</v>
      </c>
      <c r="GU1871">
        <v>-2340</v>
      </c>
      <c r="GX1871">
        <v>-5077</v>
      </c>
      <c r="GZ1871">
        <v>-21967</v>
      </c>
      <c r="HA1871">
        <v>-6080</v>
      </c>
      <c r="HB1871">
        <v>-10318</v>
      </c>
      <c r="HE1871">
        <v>-226262</v>
      </c>
      <c r="HG1871">
        <v>4619171</v>
      </c>
    </row>
    <row r="1872" spans="1:215" x14ac:dyDescent="0.25">
      <c r="A1872">
        <v>137</v>
      </c>
      <c r="B1872" t="s">
        <v>1375</v>
      </c>
      <c r="C1872">
        <v>2006</v>
      </c>
      <c r="F1872">
        <v>1947</v>
      </c>
      <c r="G1872">
        <v>0</v>
      </c>
      <c r="I1872">
        <v>1</v>
      </c>
      <c r="J1872" t="s">
        <v>687</v>
      </c>
      <c r="K1872" t="s">
        <v>688</v>
      </c>
      <c r="L1872" t="s">
        <v>1376</v>
      </c>
      <c r="M1872">
        <v>1</v>
      </c>
      <c r="N1872" t="s">
        <v>615</v>
      </c>
      <c r="O1872">
        <v>1</v>
      </c>
      <c r="P1872" t="s">
        <v>616</v>
      </c>
      <c r="Q1872" t="s">
        <v>626</v>
      </c>
      <c r="R1872">
        <v>2</v>
      </c>
      <c r="S1872">
        <v>1</v>
      </c>
      <c r="T1872" s="60">
        <v>39082</v>
      </c>
      <c r="U1872" s="60">
        <v>39082</v>
      </c>
      <c r="V1872" s="60">
        <v>39082</v>
      </c>
      <c r="W1872" t="s">
        <v>201</v>
      </c>
      <c r="X1872" t="s">
        <v>1377</v>
      </c>
      <c r="Y1872" t="s">
        <v>627</v>
      </c>
      <c r="Z1872">
        <v>3.7500000999999998E-2</v>
      </c>
      <c r="AA1872">
        <v>7.9999998000000003E-2</v>
      </c>
      <c r="AB1872">
        <v>1</v>
      </c>
      <c r="AC1872">
        <v>0</v>
      </c>
      <c r="AD1872">
        <v>5</v>
      </c>
      <c r="AE1872">
        <v>1</v>
      </c>
      <c r="AF1872">
        <v>3</v>
      </c>
      <c r="AG1872">
        <v>26</v>
      </c>
      <c r="BP1872" s="60">
        <v>39082</v>
      </c>
      <c r="BQ1872">
        <v>4127841</v>
      </c>
      <c r="BR1872">
        <v>4825157</v>
      </c>
      <c r="BS1872">
        <v>0.85500001999999997</v>
      </c>
      <c r="BT1872">
        <v>697316</v>
      </c>
      <c r="BV1872">
        <v>762139</v>
      </c>
      <c r="BW1872">
        <v>127000</v>
      </c>
      <c r="BX1872">
        <v>1</v>
      </c>
      <c r="BY1872">
        <v>0</v>
      </c>
      <c r="BZ1872">
        <v>0</v>
      </c>
      <c r="CA1872">
        <v>0</v>
      </c>
      <c r="CC1872">
        <v>0.14399998999999999</v>
      </c>
      <c r="CD1872">
        <v>0.11600000000000001</v>
      </c>
      <c r="CE1872">
        <v>0.11799999999999999</v>
      </c>
      <c r="CG1872">
        <v>0.10600001000000001</v>
      </c>
      <c r="CS1872">
        <v>0</v>
      </c>
      <c r="CT1872">
        <v>0</v>
      </c>
      <c r="CU1872">
        <v>0</v>
      </c>
      <c r="CV1872">
        <v>0.67000002000000003</v>
      </c>
      <c r="CW1872">
        <v>0.41799997999999999</v>
      </c>
      <c r="CX1872">
        <v>0.252</v>
      </c>
      <c r="CY1872">
        <v>0.27599998999999997</v>
      </c>
      <c r="CZ1872">
        <v>0</v>
      </c>
      <c r="DA1872">
        <v>0</v>
      </c>
      <c r="DB1872">
        <v>5.3000002999999997E-2</v>
      </c>
      <c r="DC1872">
        <v>1E-3</v>
      </c>
      <c r="DD1872">
        <v>0</v>
      </c>
      <c r="DE1872">
        <v>0</v>
      </c>
      <c r="DR1872">
        <v>0</v>
      </c>
      <c r="DS1872">
        <v>0</v>
      </c>
      <c r="DT1872">
        <v>0</v>
      </c>
      <c r="DU1872">
        <v>0</v>
      </c>
      <c r="DV1872">
        <v>10662</v>
      </c>
      <c r="DW1872">
        <v>762139</v>
      </c>
      <c r="DZ1872">
        <v>71.481803999999997</v>
      </c>
      <c r="EC1872">
        <v>6936</v>
      </c>
      <c r="ED1872">
        <v>203092</v>
      </c>
      <c r="EF1872">
        <v>29.280999999999999</v>
      </c>
      <c r="EG1872">
        <v>6936</v>
      </c>
      <c r="ES1872">
        <v>0</v>
      </c>
      <c r="EV1872">
        <v>17598</v>
      </c>
      <c r="EW1872">
        <v>1</v>
      </c>
      <c r="EX1872">
        <v>0</v>
      </c>
      <c r="FN1872">
        <v>-400</v>
      </c>
      <c r="FP1872">
        <v>70174</v>
      </c>
      <c r="FQ1872">
        <v>108088</v>
      </c>
      <c r="FW1872">
        <v>178262</v>
      </c>
      <c r="FX1872">
        <v>515523</v>
      </c>
      <c r="GB1872">
        <v>141739</v>
      </c>
      <c r="GL1872">
        <v>-21060</v>
      </c>
      <c r="GM1872">
        <v>30409</v>
      </c>
      <c r="GN1872">
        <v>-28767</v>
      </c>
      <c r="GO1872">
        <v>-28367</v>
      </c>
      <c r="GP1872">
        <v>-59825</v>
      </c>
      <c r="GQ1872">
        <v>756281</v>
      </c>
      <c r="GR1872">
        <v>-199423</v>
      </c>
      <c r="GS1872">
        <v>-197583</v>
      </c>
      <c r="GU1872">
        <v>-1840</v>
      </c>
      <c r="HA1872">
        <v>-5817</v>
      </c>
      <c r="HB1872">
        <v>-10778</v>
      </c>
      <c r="HE1872">
        <v>-216018</v>
      </c>
      <c r="HF1872">
        <v>-511915</v>
      </c>
      <c r="HG1872">
        <v>4647519</v>
      </c>
    </row>
    <row r="1873" spans="1:215" x14ac:dyDescent="0.25">
      <c r="A1873">
        <v>137</v>
      </c>
      <c r="B1873" t="s">
        <v>1375</v>
      </c>
      <c r="C1873">
        <v>2007</v>
      </c>
      <c r="F1873">
        <v>1947</v>
      </c>
      <c r="G1873">
        <v>0</v>
      </c>
      <c r="I1873">
        <v>1</v>
      </c>
      <c r="J1873" t="s">
        <v>687</v>
      </c>
      <c r="K1873" t="s">
        <v>688</v>
      </c>
      <c r="L1873" t="s">
        <v>1376</v>
      </c>
      <c r="M1873">
        <v>1</v>
      </c>
      <c r="N1873" t="s">
        <v>615</v>
      </c>
      <c r="O1873">
        <v>1</v>
      </c>
      <c r="P1873" t="s">
        <v>616</v>
      </c>
      <c r="Q1873" t="s">
        <v>626</v>
      </c>
      <c r="R1873">
        <v>2</v>
      </c>
      <c r="S1873">
        <v>1</v>
      </c>
      <c r="T1873" s="60">
        <v>39447</v>
      </c>
      <c r="U1873" s="60">
        <v>39447</v>
      </c>
      <c r="V1873" s="60">
        <v>39447</v>
      </c>
      <c r="W1873" t="s">
        <v>201</v>
      </c>
      <c r="X1873" t="s">
        <v>1377</v>
      </c>
      <c r="Y1873" t="s">
        <v>627</v>
      </c>
      <c r="Z1873">
        <v>3.7500000999999998E-2</v>
      </c>
      <c r="AA1873">
        <v>7.9999998000000003E-2</v>
      </c>
      <c r="AB1873">
        <v>1</v>
      </c>
      <c r="AC1873">
        <v>0</v>
      </c>
      <c r="AD1873">
        <v>5</v>
      </c>
      <c r="AE1873">
        <v>1</v>
      </c>
      <c r="AF1873">
        <v>3</v>
      </c>
      <c r="AG1873">
        <v>25</v>
      </c>
      <c r="BP1873" s="60">
        <v>39447</v>
      </c>
      <c r="BQ1873">
        <v>4560213</v>
      </c>
      <c r="BR1873">
        <v>5112403</v>
      </c>
      <c r="BS1873">
        <v>0.89199996000000004</v>
      </c>
      <c r="BT1873">
        <v>552190</v>
      </c>
      <c r="BV1873">
        <v>793558</v>
      </c>
      <c r="BW1873">
        <v>130000</v>
      </c>
      <c r="BX1873">
        <v>1</v>
      </c>
      <c r="BY1873">
        <v>0</v>
      </c>
      <c r="BZ1873">
        <v>0</v>
      </c>
      <c r="CA1873">
        <v>0</v>
      </c>
      <c r="CC1873">
        <v>8.7999999999999995E-2</v>
      </c>
      <c r="CD1873">
        <v>0.11600000000000001</v>
      </c>
      <c r="CE1873">
        <v>0.10600001000000001</v>
      </c>
      <c r="CG1873">
        <v>0.14000000000000001</v>
      </c>
      <c r="CS1873">
        <v>0</v>
      </c>
      <c r="CT1873">
        <v>0</v>
      </c>
      <c r="CU1873">
        <v>0</v>
      </c>
      <c r="CV1873">
        <v>0.66199993999999995</v>
      </c>
      <c r="CW1873">
        <v>0.38699999000000002</v>
      </c>
      <c r="CX1873">
        <v>0.27500001000000002</v>
      </c>
      <c r="CY1873">
        <v>0.27000001000000001</v>
      </c>
      <c r="CZ1873">
        <v>0</v>
      </c>
      <c r="DA1873">
        <v>0</v>
      </c>
      <c r="DB1873">
        <v>6.8000004000000003E-2</v>
      </c>
      <c r="DC1873">
        <v>0</v>
      </c>
      <c r="DD1873">
        <v>0</v>
      </c>
      <c r="DE1873">
        <v>0</v>
      </c>
      <c r="DR1873">
        <v>0</v>
      </c>
      <c r="DS1873">
        <v>0</v>
      </c>
      <c r="DT1873">
        <v>0</v>
      </c>
      <c r="DU1873">
        <v>0</v>
      </c>
      <c r="DV1873">
        <v>10912</v>
      </c>
      <c r="DW1873">
        <v>793558</v>
      </c>
      <c r="DZ1873">
        <v>72.723427000000001</v>
      </c>
      <c r="EC1873">
        <v>7183</v>
      </c>
      <c r="ED1873">
        <v>223172</v>
      </c>
      <c r="EF1873">
        <v>31.068999999999999</v>
      </c>
      <c r="EG1873">
        <v>7183</v>
      </c>
      <c r="ES1873">
        <v>0</v>
      </c>
      <c r="EV1873">
        <v>18095</v>
      </c>
      <c r="EW1873">
        <v>1</v>
      </c>
      <c r="EX1873">
        <v>0</v>
      </c>
      <c r="FN1873">
        <v>-944</v>
      </c>
      <c r="FP1873">
        <v>72342</v>
      </c>
      <c r="FQ1873">
        <v>102749</v>
      </c>
      <c r="FW1873">
        <v>175091</v>
      </c>
      <c r="FX1873">
        <v>278308</v>
      </c>
      <c r="GB1873">
        <v>173174</v>
      </c>
      <c r="GL1873">
        <v>-24355</v>
      </c>
      <c r="GM1873">
        <v>46498</v>
      </c>
      <c r="GN1873">
        <v>-42722</v>
      </c>
      <c r="GO1873">
        <v>-41778</v>
      </c>
      <c r="GP1873">
        <v>-136087</v>
      </c>
      <c r="GQ1873">
        <v>469907</v>
      </c>
      <c r="GR1873">
        <v>-218618</v>
      </c>
      <c r="GS1873">
        <v>-216836</v>
      </c>
      <c r="GU1873">
        <v>-1782</v>
      </c>
      <c r="HA1873">
        <v>-7778</v>
      </c>
      <c r="HB1873">
        <v>-12211</v>
      </c>
      <c r="HE1873">
        <v>-238607</v>
      </c>
      <c r="HG1873">
        <v>4878819</v>
      </c>
    </row>
    <row r="1874" spans="1:215" x14ac:dyDescent="0.25">
      <c r="A1874">
        <v>137</v>
      </c>
      <c r="B1874" t="s">
        <v>1375</v>
      </c>
      <c r="C1874">
        <v>2008</v>
      </c>
      <c r="F1874">
        <v>1947</v>
      </c>
      <c r="G1874">
        <v>0</v>
      </c>
      <c r="I1874">
        <v>1</v>
      </c>
      <c r="J1874" t="s">
        <v>687</v>
      </c>
      <c r="K1874" t="s">
        <v>688</v>
      </c>
      <c r="L1874" t="s">
        <v>1376</v>
      </c>
      <c r="M1874">
        <v>1</v>
      </c>
      <c r="N1874" t="s">
        <v>615</v>
      </c>
      <c r="O1874">
        <v>1</v>
      </c>
      <c r="P1874" t="s">
        <v>616</v>
      </c>
      <c r="Q1874" t="s">
        <v>626</v>
      </c>
      <c r="R1874">
        <v>2</v>
      </c>
      <c r="S1874">
        <v>1</v>
      </c>
      <c r="T1874" s="60">
        <v>39813</v>
      </c>
      <c r="U1874" s="60">
        <v>39813</v>
      </c>
      <c r="V1874" s="60">
        <v>39813</v>
      </c>
      <c r="W1874" t="s">
        <v>201</v>
      </c>
      <c r="X1874" t="s">
        <v>1377</v>
      </c>
      <c r="Y1874" t="s">
        <v>627</v>
      </c>
      <c r="Z1874">
        <v>3.7500000999999998E-2</v>
      </c>
      <c r="AA1874">
        <v>7.9999998000000003E-2</v>
      </c>
      <c r="AB1874">
        <v>1</v>
      </c>
      <c r="AC1874">
        <v>0</v>
      </c>
      <c r="AD1874">
        <v>5</v>
      </c>
      <c r="AE1874">
        <v>1</v>
      </c>
      <c r="AF1874">
        <v>3</v>
      </c>
      <c r="AG1874">
        <v>24</v>
      </c>
      <c r="BP1874" s="60">
        <v>39813</v>
      </c>
      <c r="BQ1874">
        <v>4644010</v>
      </c>
      <c r="BR1874">
        <v>5537919</v>
      </c>
      <c r="BS1874">
        <v>0.83899999000000003</v>
      </c>
      <c r="BT1874">
        <v>893909</v>
      </c>
      <c r="BV1874">
        <v>864260</v>
      </c>
      <c r="BW1874">
        <v>130000</v>
      </c>
      <c r="BX1874">
        <v>1</v>
      </c>
      <c r="BY1874">
        <v>0</v>
      </c>
      <c r="BZ1874">
        <v>0</v>
      </c>
      <c r="CA1874">
        <v>0</v>
      </c>
      <c r="CC1874">
        <v>-0.30299999999999999</v>
      </c>
      <c r="CD1874">
        <v>-0.12899999000000001</v>
      </c>
      <c r="CE1874">
        <v>-4.5999999999999999E-2</v>
      </c>
      <c r="CG1874">
        <v>1.2E-2</v>
      </c>
      <c r="CS1874">
        <v>0</v>
      </c>
      <c r="CT1874">
        <v>0</v>
      </c>
      <c r="CU1874">
        <v>0</v>
      </c>
      <c r="CV1874">
        <v>0.63200003000000005</v>
      </c>
      <c r="CW1874">
        <v>0.38900003</v>
      </c>
      <c r="CX1874">
        <v>0.24299999</v>
      </c>
      <c r="CY1874">
        <v>0.27300000000000002</v>
      </c>
      <c r="CZ1874">
        <v>0</v>
      </c>
      <c r="DA1874">
        <v>0</v>
      </c>
      <c r="DB1874">
        <v>9.3000001999999998E-2</v>
      </c>
      <c r="DC1874">
        <v>1E-3</v>
      </c>
      <c r="DD1874">
        <v>1E-3</v>
      </c>
      <c r="DE1874">
        <v>0</v>
      </c>
      <c r="DR1874">
        <v>0</v>
      </c>
      <c r="DS1874">
        <v>0</v>
      </c>
      <c r="DT1874">
        <v>0</v>
      </c>
      <c r="DU1874">
        <v>0</v>
      </c>
      <c r="DV1874">
        <v>11173</v>
      </c>
      <c r="DW1874">
        <v>863538</v>
      </c>
      <c r="DZ1874">
        <v>77.287925999999999</v>
      </c>
      <c r="EC1874">
        <v>7246</v>
      </c>
      <c r="ED1874">
        <v>240485</v>
      </c>
      <c r="EF1874">
        <v>33.188999000000003</v>
      </c>
      <c r="EG1874">
        <v>7246</v>
      </c>
      <c r="ES1874">
        <v>0</v>
      </c>
      <c r="EV1874">
        <v>18419</v>
      </c>
      <c r="EW1874">
        <v>1</v>
      </c>
      <c r="EX1874">
        <v>0</v>
      </c>
      <c r="FN1874">
        <v>-1888</v>
      </c>
      <c r="FP1874">
        <v>75608</v>
      </c>
      <c r="FQ1874">
        <v>101113</v>
      </c>
      <c r="FW1874">
        <v>176721</v>
      </c>
      <c r="FX1874">
        <v>-1833779</v>
      </c>
      <c r="GB1874">
        <v>164373</v>
      </c>
      <c r="GL1874">
        <v>-23431</v>
      </c>
      <c r="GM1874">
        <v>23313</v>
      </c>
      <c r="GN1874">
        <v>-15762</v>
      </c>
      <c r="GO1874">
        <v>-13874</v>
      </c>
      <c r="GP1874">
        <v>4342</v>
      </c>
      <c r="GQ1874">
        <v>-1504223</v>
      </c>
      <c r="GR1874">
        <v>-237273</v>
      </c>
      <c r="GS1874">
        <v>-235371</v>
      </c>
      <c r="GU1874">
        <v>-1902</v>
      </c>
      <c r="HA1874">
        <v>-6527</v>
      </c>
      <c r="HB1874">
        <v>-13315</v>
      </c>
      <c r="HE1874">
        <v>-257115</v>
      </c>
      <c r="HG1874">
        <v>3117481</v>
      </c>
    </row>
    <row r="1875" spans="1:215" x14ac:dyDescent="0.25">
      <c r="A1875">
        <v>137</v>
      </c>
      <c r="B1875" t="s">
        <v>1375</v>
      </c>
      <c r="C1875">
        <v>2009</v>
      </c>
      <c r="F1875">
        <v>1947</v>
      </c>
      <c r="G1875">
        <v>0</v>
      </c>
      <c r="I1875">
        <v>1</v>
      </c>
      <c r="J1875" t="s">
        <v>687</v>
      </c>
      <c r="K1875" t="s">
        <v>688</v>
      </c>
      <c r="L1875" t="s">
        <v>1376</v>
      </c>
      <c r="M1875">
        <v>1</v>
      </c>
      <c r="N1875" t="s">
        <v>615</v>
      </c>
      <c r="O1875">
        <v>1</v>
      </c>
      <c r="P1875" t="s">
        <v>616</v>
      </c>
      <c r="Q1875" t="s">
        <v>626</v>
      </c>
      <c r="R1875">
        <v>2</v>
      </c>
      <c r="S1875">
        <v>1</v>
      </c>
      <c r="T1875" s="60">
        <v>40178</v>
      </c>
      <c r="U1875" s="60">
        <v>40178</v>
      </c>
      <c r="V1875" s="60">
        <v>40178</v>
      </c>
      <c r="W1875" t="s">
        <v>201</v>
      </c>
      <c r="X1875" t="s">
        <v>1377</v>
      </c>
      <c r="Y1875" t="s">
        <v>627</v>
      </c>
      <c r="Z1875">
        <v>3.5000000000000003E-2</v>
      </c>
      <c r="AA1875">
        <v>7.9000003999999999E-2</v>
      </c>
      <c r="AB1875">
        <v>1</v>
      </c>
      <c r="AC1875">
        <v>0</v>
      </c>
      <c r="AD1875">
        <v>5</v>
      </c>
      <c r="AE1875">
        <v>1</v>
      </c>
      <c r="AF1875">
        <v>3</v>
      </c>
      <c r="AG1875">
        <v>23</v>
      </c>
      <c r="BP1875" s="60">
        <v>40178</v>
      </c>
      <c r="BQ1875">
        <v>4789000</v>
      </c>
      <c r="BR1875">
        <v>5899331</v>
      </c>
      <c r="BS1875">
        <v>0.81199997999999995</v>
      </c>
      <c r="BT1875">
        <v>1110331</v>
      </c>
      <c r="BV1875">
        <v>882606</v>
      </c>
      <c r="BW1875">
        <v>132000</v>
      </c>
      <c r="BX1875">
        <v>1</v>
      </c>
      <c r="BY1875">
        <v>0</v>
      </c>
      <c r="BZ1875">
        <v>0</v>
      </c>
      <c r="CA1875">
        <v>0</v>
      </c>
      <c r="CC1875">
        <v>0.26600000000000001</v>
      </c>
      <c r="CE1875">
        <v>-1.4E-2</v>
      </c>
      <c r="CG1875">
        <v>3.5999997999999998E-2</v>
      </c>
      <c r="CH1875">
        <v>7.9000003999999999E-2</v>
      </c>
      <c r="CJ1875">
        <v>4.3999999999999997E-2</v>
      </c>
      <c r="CL1875">
        <v>8.8999993999999999E-2</v>
      </c>
      <c r="CS1875">
        <v>0</v>
      </c>
      <c r="CT1875">
        <v>0</v>
      </c>
      <c r="CU1875">
        <v>0</v>
      </c>
      <c r="CV1875">
        <v>0.68000000999999999</v>
      </c>
      <c r="CW1875">
        <v>0.39700001000000001</v>
      </c>
      <c r="CX1875">
        <v>0.28299998999999998</v>
      </c>
      <c r="CY1875">
        <v>0.248</v>
      </c>
      <c r="CZ1875">
        <v>0</v>
      </c>
      <c r="DA1875">
        <v>0</v>
      </c>
      <c r="DB1875">
        <v>5.5E-2</v>
      </c>
      <c r="DC1875">
        <v>0</v>
      </c>
      <c r="DD1875">
        <v>1.7000001000000001E-2</v>
      </c>
      <c r="DE1875">
        <v>0</v>
      </c>
      <c r="DF1875">
        <v>2010</v>
      </c>
      <c r="DG1875">
        <v>0.2</v>
      </c>
      <c r="DH1875">
        <v>8.6699999999999999E-2</v>
      </c>
      <c r="DI1875">
        <v>0.10349999999999999</v>
      </c>
      <c r="DJ1875">
        <v>0.1857</v>
      </c>
      <c r="DK1875">
        <v>0.27239998999999998</v>
      </c>
      <c r="DL1875">
        <v>143942</v>
      </c>
      <c r="DM1875">
        <v>77852</v>
      </c>
      <c r="DN1875">
        <v>92944</v>
      </c>
      <c r="DO1875">
        <v>166817</v>
      </c>
      <c r="DR1875">
        <v>0</v>
      </c>
      <c r="DS1875">
        <v>0</v>
      </c>
      <c r="DT1875">
        <v>0</v>
      </c>
      <c r="DU1875">
        <v>0</v>
      </c>
      <c r="DV1875">
        <v>10927</v>
      </c>
      <c r="DW1875">
        <v>882606</v>
      </c>
      <c r="DX1875">
        <v>47.200001</v>
      </c>
      <c r="DY1875">
        <v>11.5</v>
      </c>
      <c r="DZ1875">
        <v>80.773003000000003</v>
      </c>
      <c r="EA1875">
        <v>1816</v>
      </c>
      <c r="EC1875">
        <v>7333</v>
      </c>
      <c r="ED1875">
        <v>256436</v>
      </c>
      <c r="EF1875">
        <v>34.970134999999999</v>
      </c>
      <c r="EG1875">
        <v>5478</v>
      </c>
      <c r="EN1875">
        <v>790</v>
      </c>
      <c r="EP1875">
        <v>1065</v>
      </c>
      <c r="ES1875">
        <v>0</v>
      </c>
      <c r="EV1875">
        <v>20076</v>
      </c>
      <c r="EW1875">
        <v>0</v>
      </c>
      <c r="EX1875">
        <v>1</v>
      </c>
      <c r="FI1875">
        <v>4676879.5</v>
      </c>
      <c r="FN1875">
        <v>-1220</v>
      </c>
      <c r="FP1875">
        <v>77271</v>
      </c>
      <c r="FQ1875">
        <v>104263</v>
      </c>
      <c r="FW1875">
        <v>181534</v>
      </c>
      <c r="FX1875">
        <v>852129</v>
      </c>
      <c r="GB1875">
        <v>129143</v>
      </c>
      <c r="GL1875">
        <v>-22501</v>
      </c>
      <c r="GM1875">
        <v>7359</v>
      </c>
      <c r="GN1875">
        <v>-2481</v>
      </c>
      <c r="GO1875">
        <v>-1261</v>
      </c>
      <c r="GP1875">
        <v>16257</v>
      </c>
      <c r="GQ1875">
        <v>1161440</v>
      </c>
      <c r="GR1875">
        <v>-252126</v>
      </c>
      <c r="GS1875">
        <v>-250193</v>
      </c>
      <c r="GU1875">
        <v>-1933</v>
      </c>
      <c r="HA1875">
        <v>-7718</v>
      </c>
      <c r="HB1875">
        <v>-12255</v>
      </c>
      <c r="HE1875">
        <v>-272099</v>
      </c>
      <c r="HG1875">
        <v>4006822</v>
      </c>
    </row>
    <row r="1876" spans="1:215" x14ac:dyDescent="0.25">
      <c r="A1876">
        <v>137</v>
      </c>
      <c r="B1876" t="s">
        <v>1375</v>
      </c>
      <c r="C1876">
        <v>2010</v>
      </c>
      <c r="F1876">
        <v>1947</v>
      </c>
      <c r="G1876">
        <v>0</v>
      </c>
      <c r="I1876">
        <v>1</v>
      </c>
      <c r="J1876" t="s">
        <v>687</v>
      </c>
      <c r="K1876" t="s">
        <v>688</v>
      </c>
      <c r="L1876" t="s">
        <v>1376</v>
      </c>
      <c r="M1876">
        <v>1</v>
      </c>
      <c r="N1876" t="s">
        <v>615</v>
      </c>
      <c r="O1876">
        <v>1</v>
      </c>
      <c r="P1876" t="s">
        <v>616</v>
      </c>
      <c r="Q1876" t="s">
        <v>626</v>
      </c>
      <c r="R1876">
        <v>2</v>
      </c>
      <c r="S1876">
        <v>1</v>
      </c>
      <c r="T1876" s="60">
        <v>40543</v>
      </c>
      <c r="U1876" s="60">
        <v>40543</v>
      </c>
      <c r="V1876" s="60">
        <v>40543</v>
      </c>
      <c r="W1876" t="s">
        <v>201</v>
      </c>
      <c r="X1876" t="s">
        <v>1377</v>
      </c>
      <c r="Y1876" t="s">
        <v>627</v>
      </c>
      <c r="Z1876">
        <v>3.5000000000000003E-2</v>
      </c>
      <c r="AA1876">
        <v>7.9000003999999999E-2</v>
      </c>
      <c r="AB1876">
        <v>1</v>
      </c>
      <c r="AC1876">
        <v>0</v>
      </c>
      <c r="AD1876">
        <v>5</v>
      </c>
      <c r="AE1876">
        <v>1</v>
      </c>
      <c r="AF1876">
        <v>3</v>
      </c>
      <c r="AG1876">
        <v>22</v>
      </c>
      <c r="BP1876" s="60">
        <v>40543</v>
      </c>
      <c r="BQ1876">
        <v>4776128</v>
      </c>
      <c r="BR1876">
        <v>6162740</v>
      </c>
      <c r="BS1876">
        <v>0.77499998000000003</v>
      </c>
      <c r="BT1876">
        <v>1386612</v>
      </c>
      <c r="BV1876">
        <v>898342</v>
      </c>
      <c r="BW1876">
        <v>148000</v>
      </c>
      <c r="BX1876">
        <v>1</v>
      </c>
      <c r="BY1876">
        <v>0</v>
      </c>
      <c r="BZ1876">
        <v>0</v>
      </c>
      <c r="CA1876">
        <v>0</v>
      </c>
      <c r="CC1876">
        <v>0.14599999999999999</v>
      </c>
      <c r="CE1876">
        <v>3.0000000000000001E-3</v>
      </c>
      <c r="CG1876">
        <v>4.6999998000000001E-2</v>
      </c>
      <c r="CH1876">
        <v>6.3000001E-2</v>
      </c>
      <c r="CJ1876">
        <v>5.8000002000000002E-2</v>
      </c>
      <c r="CL1876">
        <v>8.1000000000000003E-2</v>
      </c>
      <c r="CS1876">
        <v>0</v>
      </c>
      <c r="CT1876">
        <v>0</v>
      </c>
      <c r="CU1876">
        <v>0</v>
      </c>
      <c r="CV1876">
        <v>0.66800004000000002</v>
      </c>
      <c r="CW1876">
        <v>0.40799998999999998</v>
      </c>
      <c r="CX1876">
        <v>0.25999999000000001</v>
      </c>
      <c r="CY1876">
        <v>0.24099999999999999</v>
      </c>
      <c r="CZ1876">
        <v>0</v>
      </c>
      <c r="DA1876">
        <v>0</v>
      </c>
      <c r="DB1876">
        <v>5.4000000999999999E-2</v>
      </c>
      <c r="DC1876">
        <v>1E-3</v>
      </c>
      <c r="DD1876">
        <v>3.5999997999999998E-2</v>
      </c>
      <c r="DE1876">
        <v>0</v>
      </c>
      <c r="DF1876">
        <v>2011</v>
      </c>
      <c r="DG1876">
        <v>0.22420000000000001</v>
      </c>
      <c r="DH1876">
        <v>8.6800002000000001E-2</v>
      </c>
      <c r="DI1876">
        <v>0.1037</v>
      </c>
      <c r="DJ1876">
        <v>0.2084</v>
      </c>
      <c r="DK1876">
        <v>0.29519999000000002</v>
      </c>
      <c r="DL1876">
        <v>143942</v>
      </c>
      <c r="DM1876">
        <v>77939</v>
      </c>
      <c r="DN1876">
        <v>93198</v>
      </c>
      <c r="DO1876">
        <v>187283</v>
      </c>
      <c r="DQ1876">
        <v>898342</v>
      </c>
      <c r="DR1876">
        <v>0</v>
      </c>
      <c r="DS1876">
        <v>0</v>
      </c>
      <c r="DT1876">
        <v>0</v>
      </c>
      <c r="DU1876">
        <v>0</v>
      </c>
      <c r="DV1876">
        <v>10879</v>
      </c>
      <c r="DW1876">
        <v>898342</v>
      </c>
      <c r="DX1876">
        <v>47.400002000000001</v>
      </c>
      <c r="DY1876">
        <v>11.6</v>
      </c>
      <c r="DZ1876">
        <v>82.575996000000004</v>
      </c>
      <c r="EA1876">
        <v>1785</v>
      </c>
      <c r="EC1876">
        <v>7558</v>
      </c>
      <c r="EF1876">
        <v>36.112330999999998</v>
      </c>
      <c r="EG1876">
        <v>5702</v>
      </c>
      <c r="EN1876">
        <v>794</v>
      </c>
      <c r="EP1876">
        <v>1062</v>
      </c>
      <c r="ES1876">
        <v>0</v>
      </c>
      <c r="EV1876">
        <v>20222</v>
      </c>
      <c r="EW1876">
        <v>0</v>
      </c>
      <c r="EX1876">
        <v>1</v>
      </c>
      <c r="FB1876">
        <v>3315463</v>
      </c>
      <c r="FI1876">
        <v>5224495</v>
      </c>
      <c r="FN1876">
        <v>-519</v>
      </c>
      <c r="FP1876">
        <v>77605</v>
      </c>
      <c r="FQ1876">
        <v>118083</v>
      </c>
      <c r="FW1876">
        <v>195688</v>
      </c>
      <c r="FX1876">
        <v>542132</v>
      </c>
      <c r="GB1876">
        <v>128525</v>
      </c>
      <c r="GL1876">
        <v>-24624</v>
      </c>
      <c r="GM1876">
        <v>3510</v>
      </c>
      <c r="GN1876">
        <v>-1952</v>
      </c>
      <c r="GO1876">
        <v>-1433</v>
      </c>
      <c r="GP1876">
        <v>30345</v>
      </c>
      <c r="GQ1876">
        <v>874143</v>
      </c>
      <c r="GR1876">
        <v>-272937</v>
      </c>
      <c r="GS1876">
        <v>-270668</v>
      </c>
      <c r="GU1876">
        <v>-2269</v>
      </c>
      <c r="HA1876">
        <v>-5645</v>
      </c>
      <c r="HB1876">
        <v>-13001</v>
      </c>
      <c r="HE1876">
        <v>-291583</v>
      </c>
      <c r="HG1876">
        <v>4589383</v>
      </c>
    </row>
    <row r="1877" spans="1:215" x14ac:dyDescent="0.25">
      <c r="A1877">
        <v>137</v>
      </c>
      <c r="B1877" t="s">
        <v>1375</v>
      </c>
      <c r="C1877">
        <v>2011</v>
      </c>
      <c r="F1877">
        <v>1947</v>
      </c>
      <c r="G1877">
        <v>0</v>
      </c>
      <c r="I1877">
        <v>1</v>
      </c>
      <c r="J1877" t="s">
        <v>687</v>
      </c>
      <c r="K1877" t="s">
        <v>688</v>
      </c>
      <c r="L1877" t="s">
        <v>1376</v>
      </c>
      <c r="M1877">
        <v>1</v>
      </c>
      <c r="N1877" t="s">
        <v>615</v>
      </c>
      <c r="O1877">
        <v>1</v>
      </c>
      <c r="P1877" t="s">
        <v>616</v>
      </c>
      <c r="Q1877" t="s">
        <v>626</v>
      </c>
      <c r="R1877">
        <v>2</v>
      </c>
      <c r="S1877">
        <v>1</v>
      </c>
      <c r="T1877" s="60">
        <v>40908</v>
      </c>
      <c r="U1877" s="60">
        <v>40908</v>
      </c>
      <c r="V1877" s="60">
        <v>40908</v>
      </c>
      <c r="W1877" t="s">
        <v>201</v>
      </c>
      <c r="X1877" t="s">
        <v>1377</v>
      </c>
      <c r="Y1877" t="s">
        <v>627</v>
      </c>
      <c r="Z1877">
        <v>3.5000000000000003E-2</v>
      </c>
      <c r="AA1877">
        <v>7.8000001999999999E-2</v>
      </c>
      <c r="AB1877">
        <v>1</v>
      </c>
      <c r="AC1877">
        <v>0</v>
      </c>
      <c r="AD1877">
        <v>5</v>
      </c>
      <c r="AE1877">
        <v>1</v>
      </c>
      <c r="AF1877">
        <v>3</v>
      </c>
      <c r="AG1877">
        <v>21</v>
      </c>
      <c r="BP1877" s="60">
        <v>40908</v>
      </c>
      <c r="BQ1877">
        <v>4868689</v>
      </c>
      <c r="BR1877">
        <v>6359483</v>
      </c>
      <c r="BS1877">
        <v>0.76599996999999997</v>
      </c>
      <c r="BT1877">
        <v>1490794</v>
      </c>
      <c r="BV1877">
        <v>892489</v>
      </c>
      <c r="BW1877">
        <v>163000</v>
      </c>
      <c r="BX1877">
        <v>1</v>
      </c>
      <c r="BY1877">
        <v>0</v>
      </c>
      <c r="BZ1877">
        <v>0</v>
      </c>
      <c r="CA1877">
        <v>0</v>
      </c>
      <c r="CC1877">
        <v>-4.0000000000000001E-3</v>
      </c>
      <c r="CE1877">
        <v>0.13</v>
      </c>
      <c r="CG1877">
        <v>1.7999998999999999E-2</v>
      </c>
      <c r="CH1877">
        <v>4.5000001999999997E-2</v>
      </c>
      <c r="CJ1877">
        <v>6.1000000999999998E-2</v>
      </c>
      <c r="CL1877">
        <v>7.1000002000000006E-2</v>
      </c>
      <c r="CS1877">
        <v>0</v>
      </c>
      <c r="CT1877">
        <v>0</v>
      </c>
      <c r="CU1877">
        <v>0</v>
      </c>
      <c r="CV1877">
        <v>0.65099996000000004</v>
      </c>
      <c r="CW1877">
        <v>0.40200001000000002</v>
      </c>
      <c r="CX1877">
        <v>0.249</v>
      </c>
      <c r="CY1877">
        <v>0.24800000999999999</v>
      </c>
      <c r="CZ1877">
        <v>0</v>
      </c>
      <c r="DA1877">
        <v>0</v>
      </c>
      <c r="DB1877">
        <v>6.3000001E-2</v>
      </c>
      <c r="DC1877">
        <v>1E-3</v>
      </c>
      <c r="DD1877">
        <v>3.6999999999999998E-2</v>
      </c>
      <c r="DE1877">
        <v>0</v>
      </c>
      <c r="DF1877">
        <v>2012</v>
      </c>
      <c r="DG1877">
        <v>0.2316</v>
      </c>
      <c r="DH1877">
        <v>8.2700007000000006E-2</v>
      </c>
      <c r="DI1877">
        <v>9.9300004999999997E-2</v>
      </c>
      <c r="DJ1877">
        <v>0.21520001</v>
      </c>
      <c r="DK1877">
        <v>0.29790001999999999</v>
      </c>
      <c r="DL1877">
        <v>147018</v>
      </c>
      <c r="DM1877">
        <v>74360</v>
      </c>
      <c r="DN1877">
        <v>88592</v>
      </c>
      <c r="DO1877">
        <v>192011</v>
      </c>
      <c r="DQ1877">
        <v>892489</v>
      </c>
      <c r="DR1877">
        <v>0</v>
      </c>
      <c r="DS1877">
        <v>0</v>
      </c>
      <c r="DT1877">
        <v>0</v>
      </c>
      <c r="DU1877">
        <v>0</v>
      </c>
      <c r="DV1877">
        <v>10724</v>
      </c>
      <c r="DW1877">
        <v>892489</v>
      </c>
      <c r="DX1877">
        <v>47.700001</v>
      </c>
      <c r="DY1877">
        <v>11.8</v>
      </c>
      <c r="DZ1877">
        <v>83.223999000000006</v>
      </c>
      <c r="EA1877">
        <v>1796</v>
      </c>
      <c r="EC1877">
        <v>7906</v>
      </c>
      <c r="EF1877">
        <v>37.417912000000001</v>
      </c>
      <c r="EG1877">
        <v>7906</v>
      </c>
      <c r="ES1877">
        <v>0</v>
      </c>
      <c r="EV1877">
        <v>20426</v>
      </c>
      <c r="EW1877">
        <v>0</v>
      </c>
      <c r="EX1877">
        <v>1</v>
      </c>
      <c r="FB1877">
        <v>3583643</v>
      </c>
      <c r="FI1877">
        <v>5074398</v>
      </c>
      <c r="FN1877">
        <v>-591</v>
      </c>
      <c r="FP1877">
        <v>77991</v>
      </c>
      <c r="FQ1877">
        <v>130559</v>
      </c>
      <c r="FW1877">
        <v>208550</v>
      </c>
      <c r="FX1877">
        <v>-155274</v>
      </c>
      <c r="GB1877">
        <v>141342</v>
      </c>
      <c r="GL1877">
        <v>-29166</v>
      </c>
      <c r="GM1877">
        <v>3329</v>
      </c>
      <c r="GN1877">
        <v>-937</v>
      </c>
      <c r="GO1877">
        <v>-346</v>
      </c>
      <c r="GP1877">
        <v>17804</v>
      </c>
      <c r="GQ1877">
        <v>185648</v>
      </c>
      <c r="GR1877">
        <v>-295826</v>
      </c>
      <c r="GS1877">
        <v>-293429</v>
      </c>
      <c r="GU1877">
        <v>-2397</v>
      </c>
      <c r="HA1877">
        <v>-5406</v>
      </c>
      <c r="HB1877">
        <v>-13306</v>
      </c>
      <c r="HD1877">
        <v>-462</v>
      </c>
      <c r="HE1877">
        <v>-315000</v>
      </c>
      <c r="HG1877">
        <v>4460031</v>
      </c>
    </row>
    <row r="1878" spans="1:215" x14ac:dyDescent="0.25">
      <c r="A1878">
        <v>137</v>
      </c>
      <c r="B1878" t="s">
        <v>1375</v>
      </c>
      <c r="C1878">
        <v>2012</v>
      </c>
      <c r="F1878">
        <v>1947</v>
      </c>
      <c r="G1878">
        <v>0</v>
      </c>
      <c r="I1878">
        <v>1</v>
      </c>
      <c r="J1878" t="s">
        <v>687</v>
      </c>
      <c r="K1878" t="s">
        <v>688</v>
      </c>
      <c r="L1878" t="s">
        <v>1376</v>
      </c>
      <c r="M1878">
        <v>1</v>
      </c>
      <c r="N1878" t="s">
        <v>615</v>
      </c>
      <c r="O1878">
        <v>1</v>
      </c>
      <c r="P1878" t="s">
        <v>616</v>
      </c>
      <c r="Q1878" t="s">
        <v>626</v>
      </c>
      <c r="R1878">
        <v>2</v>
      </c>
      <c r="S1878">
        <v>1</v>
      </c>
      <c r="T1878" s="60">
        <v>41274</v>
      </c>
      <c r="U1878" s="60">
        <v>41274</v>
      </c>
      <c r="V1878" s="60">
        <v>41274</v>
      </c>
      <c r="W1878" t="s">
        <v>201</v>
      </c>
      <c r="X1878" t="s">
        <v>1377</v>
      </c>
      <c r="Y1878" t="s">
        <v>627</v>
      </c>
      <c r="Z1878">
        <v>3.5000000000000003E-2</v>
      </c>
      <c r="AA1878">
        <v>7.8000001999999999E-2</v>
      </c>
      <c r="AB1878">
        <v>1</v>
      </c>
      <c r="AC1878">
        <v>0</v>
      </c>
      <c r="AD1878">
        <v>5</v>
      </c>
      <c r="AE1878">
        <v>1</v>
      </c>
      <c r="AF1878">
        <v>3</v>
      </c>
      <c r="AG1878">
        <v>20</v>
      </c>
      <c r="AI1878" t="s">
        <v>1378</v>
      </c>
      <c r="AO1878">
        <v>5668204</v>
      </c>
      <c r="AP1878">
        <v>5543303</v>
      </c>
      <c r="AQ1878">
        <v>-104876.55</v>
      </c>
      <c r="AR1878">
        <v>0</v>
      </c>
      <c r="AS1878">
        <v>0</v>
      </c>
      <c r="AT1878">
        <v>0</v>
      </c>
      <c r="AU1878">
        <v>1</v>
      </c>
      <c r="AV1878">
        <v>2</v>
      </c>
      <c r="AW1878">
        <v>165706.75</v>
      </c>
      <c r="AX1878">
        <v>1</v>
      </c>
      <c r="AY1878">
        <v>0.89999998000000003</v>
      </c>
      <c r="AZ1878">
        <v>10</v>
      </c>
      <c r="BA1878">
        <v>1</v>
      </c>
      <c r="BB1878">
        <v>1</v>
      </c>
      <c r="BC1878">
        <v>1</v>
      </c>
      <c r="BE1878">
        <v>0</v>
      </c>
      <c r="BF1878">
        <v>1.4</v>
      </c>
      <c r="BG1878">
        <v>0.60000001999999997</v>
      </c>
      <c r="BP1878" s="60">
        <v>41274</v>
      </c>
      <c r="BQ1878">
        <v>4883872</v>
      </c>
      <c r="BR1878">
        <v>6612929</v>
      </c>
      <c r="BS1878">
        <v>0.73900001999999998</v>
      </c>
      <c r="BT1878">
        <v>1729057</v>
      </c>
      <c r="BV1878">
        <v>906500</v>
      </c>
      <c r="BW1878">
        <v>180000</v>
      </c>
      <c r="BX1878">
        <v>1</v>
      </c>
      <c r="BY1878">
        <v>0</v>
      </c>
      <c r="BZ1878">
        <v>0</v>
      </c>
      <c r="CA1878">
        <v>0</v>
      </c>
      <c r="CC1878">
        <v>0.15000000999999999</v>
      </c>
      <c r="CE1878">
        <v>9.4999999000000002E-2</v>
      </c>
      <c r="CG1878">
        <v>2.9999998999999999E-2</v>
      </c>
      <c r="CH1878">
        <v>5.4000000999999999E-2</v>
      </c>
      <c r="CJ1878">
        <v>8.3000004000000002E-2</v>
      </c>
      <c r="CL1878">
        <v>6.8999998000000007E-2</v>
      </c>
      <c r="CS1878">
        <v>0</v>
      </c>
      <c r="CT1878">
        <v>0</v>
      </c>
      <c r="CU1878">
        <v>0</v>
      </c>
      <c r="CV1878">
        <v>0.65199994999999999</v>
      </c>
      <c r="CW1878">
        <v>0.35799998</v>
      </c>
      <c r="CX1878">
        <v>0.29399999999999998</v>
      </c>
      <c r="CY1878">
        <v>0.22900000000000001</v>
      </c>
      <c r="CZ1878">
        <v>0</v>
      </c>
      <c r="DA1878">
        <v>0</v>
      </c>
      <c r="DB1878">
        <v>5.3000002999999997E-2</v>
      </c>
      <c r="DC1878">
        <v>3.0000000000000001E-3</v>
      </c>
      <c r="DD1878">
        <v>6.3000001E-2</v>
      </c>
      <c r="DE1878">
        <v>0</v>
      </c>
      <c r="DF1878">
        <v>2013</v>
      </c>
      <c r="DG1878">
        <v>0.19089999999999999</v>
      </c>
      <c r="DH1878">
        <v>8.6000003000000005E-2</v>
      </c>
      <c r="DI1878">
        <v>0.10489999999999999</v>
      </c>
      <c r="DJ1878">
        <v>0.24159998999999999</v>
      </c>
      <c r="DK1878">
        <v>0.32759997000000002</v>
      </c>
      <c r="DL1878">
        <v>173016</v>
      </c>
      <c r="DM1878">
        <v>77942</v>
      </c>
      <c r="DN1878">
        <v>95074</v>
      </c>
      <c r="DO1878">
        <v>219009</v>
      </c>
      <c r="DQ1878">
        <v>906500</v>
      </c>
      <c r="DR1878">
        <v>0</v>
      </c>
      <c r="DS1878">
        <v>0</v>
      </c>
      <c r="DT1878">
        <v>0</v>
      </c>
      <c r="DU1878">
        <v>0</v>
      </c>
      <c r="DV1878">
        <v>10800</v>
      </c>
      <c r="DW1878">
        <v>906500</v>
      </c>
      <c r="DX1878">
        <v>47.599997999999999</v>
      </c>
      <c r="DY1878">
        <v>11.8</v>
      </c>
      <c r="DZ1878">
        <v>83.934997999999993</v>
      </c>
      <c r="EA1878">
        <v>1835</v>
      </c>
      <c r="EC1878">
        <v>8175</v>
      </c>
      <c r="EF1878">
        <v>39.246971000000002</v>
      </c>
      <c r="EG1878">
        <v>6234</v>
      </c>
      <c r="EN1878">
        <v>819</v>
      </c>
      <c r="EP1878">
        <v>1122</v>
      </c>
      <c r="ES1878">
        <v>0</v>
      </c>
      <c r="EV1878">
        <v>20810</v>
      </c>
      <c r="EW1878">
        <v>0</v>
      </c>
      <c r="EX1878">
        <v>1</v>
      </c>
      <c r="EZ1878">
        <v>4164831</v>
      </c>
      <c r="FB1878">
        <v>3836863</v>
      </c>
      <c r="FI1878">
        <v>5668204</v>
      </c>
      <c r="FN1878">
        <v>-560</v>
      </c>
      <c r="FP1878">
        <v>78608</v>
      </c>
      <c r="FQ1878">
        <v>146296</v>
      </c>
      <c r="FW1878">
        <v>224904</v>
      </c>
      <c r="FX1878">
        <v>614698</v>
      </c>
      <c r="GB1878">
        <v>126674</v>
      </c>
      <c r="GL1878">
        <v>-31745</v>
      </c>
      <c r="GM1878">
        <v>3016</v>
      </c>
      <c r="GN1878">
        <v>-775</v>
      </c>
      <c r="GO1878">
        <v>-215</v>
      </c>
      <c r="GP1878">
        <v>29193</v>
      </c>
      <c r="GQ1878">
        <v>965965</v>
      </c>
      <c r="GR1878">
        <v>-320844</v>
      </c>
      <c r="GS1878">
        <v>-318566</v>
      </c>
      <c r="GU1878">
        <v>-2278</v>
      </c>
      <c r="HA1878">
        <v>-5893</v>
      </c>
      <c r="HB1878">
        <v>-13097</v>
      </c>
      <c r="HD1878">
        <v>-1001</v>
      </c>
      <c r="HE1878">
        <v>-340835</v>
      </c>
      <c r="HG1878">
        <v>5085161</v>
      </c>
    </row>
    <row r="1879" spans="1:215" x14ac:dyDescent="0.25">
      <c r="A1879">
        <v>137</v>
      </c>
      <c r="B1879" t="s">
        <v>1375</v>
      </c>
      <c r="C1879">
        <v>2013</v>
      </c>
      <c r="F1879">
        <v>1947</v>
      </c>
      <c r="G1879">
        <v>0</v>
      </c>
      <c r="I1879">
        <v>1</v>
      </c>
      <c r="J1879" t="s">
        <v>687</v>
      </c>
      <c r="K1879" t="s">
        <v>688</v>
      </c>
      <c r="L1879" t="s">
        <v>1376</v>
      </c>
      <c r="M1879">
        <v>1</v>
      </c>
      <c r="N1879" t="s">
        <v>615</v>
      </c>
      <c r="O1879">
        <v>1</v>
      </c>
      <c r="P1879" t="s">
        <v>616</v>
      </c>
      <c r="Q1879" t="s">
        <v>626</v>
      </c>
      <c r="R1879">
        <v>2</v>
      </c>
      <c r="S1879">
        <v>1</v>
      </c>
      <c r="T1879" s="60">
        <v>41639</v>
      </c>
      <c r="U1879" s="60">
        <v>41639</v>
      </c>
      <c r="V1879" s="60">
        <v>41639</v>
      </c>
      <c r="W1879" t="s">
        <v>201</v>
      </c>
      <c r="X1879" t="s">
        <v>1377</v>
      </c>
      <c r="Y1879" t="s">
        <v>627</v>
      </c>
      <c r="Z1879">
        <v>3.5000000000000003E-2</v>
      </c>
      <c r="AA1879">
        <v>7.8000001999999999E-2</v>
      </c>
      <c r="AB1879">
        <v>1</v>
      </c>
      <c r="AC1879">
        <v>0</v>
      </c>
      <c r="AD1879">
        <v>5</v>
      </c>
      <c r="AE1879">
        <v>1</v>
      </c>
      <c r="AF1879">
        <v>3</v>
      </c>
      <c r="AG1879">
        <v>19</v>
      </c>
      <c r="AI1879" t="s">
        <v>1379</v>
      </c>
      <c r="AO1879">
        <v>6640295.5</v>
      </c>
      <c r="AP1879">
        <v>5953454.5</v>
      </c>
      <c r="AQ1879">
        <v>-123096.93</v>
      </c>
      <c r="AR1879">
        <v>0</v>
      </c>
      <c r="AS1879">
        <v>0</v>
      </c>
      <c r="AT1879">
        <v>0</v>
      </c>
      <c r="AU1879">
        <v>1</v>
      </c>
      <c r="AV1879">
        <v>2</v>
      </c>
      <c r="AW1879">
        <v>165706.75</v>
      </c>
      <c r="AX1879">
        <v>1</v>
      </c>
      <c r="AY1879">
        <v>0.89999998000000003</v>
      </c>
      <c r="AZ1879">
        <v>10</v>
      </c>
      <c r="BA1879">
        <v>1</v>
      </c>
      <c r="BB1879">
        <v>1</v>
      </c>
      <c r="BC1879">
        <v>1</v>
      </c>
      <c r="BE1879">
        <v>0</v>
      </c>
      <c r="BF1879">
        <v>1.4</v>
      </c>
      <c r="BG1879">
        <v>0.60000001999999997</v>
      </c>
      <c r="BP1879" s="60">
        <v>41639</v>
      </c>
      <c r="BQ1879">
        <v>5210944</v>
      </c>
      <c r="BR1879">
        <v>6861687</v>
      </c>
      <c r="BS1879">
        <v>0.75900000000000001</v>
      </c>
      <c r="BT1879">
        <v>1650743</v>
      </c>
      <c r="BV1879">
        <v>916803</v>
      </c>
      <c r="BW1879">
        <v>191000</v>
      </c>
      <c r="BX1879">
        <v>1</v>
      </c>
      <c r="BY1879">
        <v>0</v>
      </c>
      <c r="BZ1879">
        <v>0</v>
      </c>
      <c r="CA1879">
        <v>0</v>
      </c>
      <c r="CC1879">
        <v>0.20200001000000001</v>
      </c>
      <c r="CE1879">
        <v>0.11300001</v>
      </c>
      <c r="CG1879">
        <v>0.14799999999999999</v>
      </c>
      <c r="CH1879">
        <v>6.1000000999999998E-2</v>
      </c>
      <c r="CJ1879">
        <v>7.8000001999999999E-2</v>
      </c>
      <c r="CL1879">
        <v>7.1000002000000006E-2</v>
      </c>
      <c r="CS1879">
        <v>0</v>
      </c>
      <c r="CT1879">
        <v>0</v>
      </c>
      <c r="CU1879">
        <v>0</v>
      </c>
      <c r="CV1879">
        <v>0.67699999</v>
      </c>
      <c r="CW1879">
        <v>0.36599999999999999</v>
      </c>
      <c r="CX1879">
        <v>0.31099999</v>
      </c>
      <c r="CY1879">
        <v>0.191</v>
      </c>
      <c r="CZ1879">
        <v>0.153</v>
      </c>
      <c r="DA1879">
        <v>0</v>
      </c>
      <c r="DB1879">
        <v>6.4000003E-2</v>
      </c>
      <c r="DC1879">
        <v>1E-3</v>
      </c>
      <c r="DD1879">
        <v>6.7000002000000003E-2</v>
      </c>
      <c r="DE1879">
        <v>0</v>
      </c>
      <c r="DF1879">
        <v>2014</v>
      </c>
      <c r="DG1879">
        <v>0.1893</v>
      </c>
      <c r="DH1879">
        <v>8.5800000000000001E-2</v>
      </c>
      <c r="DI1879">
        <v>0.10349999999999999</v>
      </c>
      <c r="DJ1879">
        <v>0.23749999999999999</v>
      </c>
      <c r="DK1879">
        <v>0.32329999999999998</v>
      </c>
      <c r="DL1879">
        <v>173515</v>
      </c>
      <c r="DM1879">
        <v>78667</v>
      </c>
      <c r="DN1879">
        <v>94848</v>
      </c>
      <c r="DO1879">
        <v>217717</v>
      </c>
      <c r="DQ1879">
        <v>916803</v>
      </c>
      <c r="DR1879">
        <v>0</v>
      </c>
      <c r="DS1879">
        <v>0</v>
      </c>
      <c r="DT1879">
        <v>0</v>
      </c>
      <c r="DU1879">
        <v>0</v>
      </c>
      <c r="DV1879">
        <v>10877</v>
      </c>
      <c r="DW1879">
        <v>916803</v>
      </c>
      <c r="DX1879">
        <v>47.299999</v>
      </c>
      <c r="DY1879">
        <v>11.5</v>
      </c>
      <c r="DZ1879">
        <v>84.288002000000006</v>
      </c>
      <c r="EA1879">
        <v>1902</v>
      </c>
      <c r="EC1879">
        <v>8566</v>
      </c>
      <c r="EF1879">
        <v>41.025215000000003</v>
      </c>
      <c r="EG1879">
        <v>6593</v>
      </c>
      <c r="EN1879">
        <v>818</v>
      </c>
      <c r="EP1879">
        <v>1155</v>
      </c>
      <c r="ES1879">
        <v>0</v>
      </c>
      <c r="EV1879">
        <v>21345</v>
      </c>
      <c r="EW1879">
        <v>0</v>
      </c>
      <c r="EX1879">
        <v>1</v>
      </c>
      <c r="FB1879">
        <v>4131548</v>
      </c>
      <c r="FN1879">
        <v>-473</v>
      </c>
      <c r="FP1879">
        <v>76230</v>
      </c>
      <c r="FQ1879">
        <v>158940</v>
      </c>
      <c r="FW1879">
        <v>235170</v>
      </c>
      <c r="FX1879">
        <v>1029642</v>
      </c>
      <c r="GB1879">
        <v>115720</v>
      </c>
      <c r="GL1879">
        <v>-37499</v>
      </c>
      <c r="GM1879">
        <v>2461</v>
      </c>
      <c r="GN1879">
        <v>-569</v>
      </c>
      <c r="GO1879">
        <v>-96</v>
      </c>
      <c r="GP1879">
        <v>-68812</v>
      </c>
      <c r="GQ1879">
        <v>1276113</v>
      </c>
      <c r="GR1879">
        <v>-351422</v>
      </c>
      <c r="GS1879">
        <v>-349019</v>
      </c>
      <c r="GU1879">
        <v>-2403</v>
      </c>
      <c r="HA1879">
        <v>-6319</v>
      </c>
      <c r="HB1879">
        <v>-13634</v>
      </c>
      <c r="HD1879">
        <v>-1094</v>
      </c>
      <c r="HE1879">
        <v>-372469</v>
      </c>
      <c r="HG1879">
        <v>5988805</v>
      </c>
    </row>
    <row r="1880" spans="1:215" x14ac:dyDescent="0.25">
      <c r="A1880">
        <v>137</v>
      </c>
      <c r="B1880" t="s">
        <v>1375</v>
      </c>
      <c r="C1880">
        <v>2014</v>
      </c>
      <c r="F1880">
        <v>1947</v>
      </c>
      <c r="G1880">
        <v>0</v>
      </c>
      <c r="I1880">
        <v>1</v>
      </c>
      <c r="J1880" t="s">
        <v>687</v>
      </c>
      <c r="K1880" t="s">
        <v>688</v>
      </c>
      <c r="L1880" t="s">
        <v>1376</v>
      </c>
      <c r="M1880">
        <v>1</v>
      </c>
      <c r="N1880" t="s">
        <v>615</v>
      </c>
      <c r="O1880">
        <v>1</v>
      </c>
      <c r="P1880" t="s">
        <v>616</v>
      </c>
      <c r="Q1880" t="s">
        <v>626</v>
      </c>
      <c r="R1880">
        <v>2</v>
      </c>
      <c r="S1880">
        <v>1</v>
      </c>
      <c r="T1880" s="60">
        <v>42004</v>
      </c>
      <c r="U1880" s="60">
        <v>42004</v>
      </c>
      <c r="BY1880">
        <v>0</v>
      </c>
      <c r="BZ1880">
        <v>0</v>
      </c>
      <c r="CA1880">
        <v>0</v>
      </c>
      <c r="CS1880">
        <v>0</v>
      </c>
      <c r="CT1880">
        <v>0</v>
      </c>
      <c r="CU1880">
        <v>0</v>
      </c>
      <c r="CV1880">
        <v>0</v>
      </c>
      <c r="CW1880">
        <v>0</v>
      </c>
      <c r="CX1880">
        <v>0</v>
      </c>
      <c r="CY1880">
        <v>0</v>
      </c>
      <c r="CZ1880">
        <v>0</v>
      </c>
      <c r="DA1880">
        <v>0</v>
      </c>
      <c r="DB1880">
        <v>0</v>
      </c>
      <c r="DC1880">
        <v>0</v>
      </c>
      <c r="DD1880">
        <v>0</v>
      </c>
      <c r="DE1880">
        <v>0</v>
      </c>
      <c r="DR1880">
        <v>0</v>
      </c>
      <c r="DS1880">
        <v>0</v>
      </c>
      <c r="DT1880">
        <v>0</v>
      </c>
      <c r="DU1880">
        <v>0</v>
      </c>
      <c r="EW1880">
        <v>0</v>
      </c>
      <c r="EX1880">
        <v>0</v>
      </c>
    </row>
    <row r="1881" spans="1:215" x14ac:dyDescent="0.25">
      <c r="A1881">
        <v>138</v>
      </c>
      <c r="B1881" t="s">
        <v>1380</v>
      </c>
      <c r="C1881">
        <v>2001</v>
      </c>
      <c r="F1881">
        <v>1945</v>
      </c>
      <c r="G1881">
        <v>0</v>
      </c>
      <c r="I1881">
        <v>1</v>
      </c>
      <c r="J1881" t="s">
        <v>687</v>
      </c>
      <c r="K1881" t="s">
        <v>688</v>
      </c>
      <c r="L1881" t="s">
        <v>1381</v>
      </c>
      <c r="M1881">
        <v>1</v>
      </c>
      <c r="N1881" t="s">
        <v>615</v>
      </c>
      <c r="O1881">
        <v>1</v>
      </c>
      <c r="P1881" t="s">
        <v>616</v>
      </c>
      <c r="Q1881" t="s">
        <v>626</v>
      </c>
      <c r="R1881">
        <v>2</v>
      </c>
      <c r="S1881">
        <v>1</v>
      </c>
      <c r="T1881" s="60">
        <v>37072</v>
      </c>
      <c r="U1881" s="60">
        <v>36891</v>
      </c>
      <c r="V1881" s="60">
        <v>36891</v>
      </c>
      <c r="W1881" t="s">
        <v>324</v>
      </c>
      <c r="X1881" t="s">
        <v>1382</v>
      </c>
      <c r="Y1881" t="s">
        <v>627</v>
      </c>
      <c r="Z1881">
        <v>3.9999999000000001E-2</v>
      </c>
      <c r="AA1881">
        <v>7.9999998000000003E-2</v>
      </c>
      <c r="AB1881">
        <v>2</v>
      </c>
      <c r="AC1881">
        <v>0</v>
      </c>
      <c r="AD1881">
        <v>5</v>
      </c>
      <c r="AE1881">
        <v>1</v>
      </c>
      <c r="AF1881">
        <v>3</v>
      </c>
      <c r="AG1881">
        <v>21</v>
      </c>
      <c r="BP1881" s="60">
        <v>36891</v>
      </c>
      <c r="BQ1881">
        <v>1434873</v>
      </c>
      <c r="BR1881">
        <v>1388984</v>
      </c>
      <c r="BS1881">
        <v>1.0329999999999999</v>
      </c>
      <c r="BT1881">
        <v>-45889</v>
      </c>
      <c r="BV1881">
        <v>283282</v>
      </c>
      <c r="BW1881">
        <v>41067</v>
      </c>
      <c r="BX1881">
        <v>1</v>
      </c>
      <c r="BY1881">
        <v>0</v>
      </c>
      <c r="BZ1881">
        <v>0</v>
      </c>
      <c r="CA1881">
        <v>0</v>
      </c>
      <c r="CC1881">
        <v>-5.4299999000000002E-2</v>
      </c>
      <c r="CE1881">
        <v>4.6999998000000001E-2</v>
      </c>
      <c r="CG1881">
        <v>9.2200004000000002E-2</v>
      </c>
      <c r="CJ1881">
        <v>0.10199999999999999</v>
      </c>
      <c r="CS1881">
        <v>0</v>
      </c>
      <c r="CT1881">
        <v>0</v>
      </c>
      <c r="CU1881">
        <v>0</v>
      </c>
      <c r="CV1881">
        <v>0.54200000000000004</v>
      </c>
      <c r="CW1881">
        <v>0.36599999999999999</v>
      </c>
      <c r="CX1881">
        <v>0.17599999999999999</v>
      </c>
      <c r="CY1881">
        <v>0.36000000999999998</v>
      </c>
      <c r="CZ1881">
        <v>0.36000000999999998</v>
      </c>
      <c r="DA1881">
        <v>0</v>
      </c>
      <c r="DB1881">
        <v>6.7000002000000003E-2</v>
      </c>
      <c r="DC1881">
        <v>1.6000001E-2</v>
      </c>
      <c r="DD1881">
        <v>1.4E-2</v>
      </c>
      <c r="DE1881">
        <v>0</v>
      </c>
      <c r="DF1881">
        <v>2002</v>
      </c>
      <c r="DR1881">
        <v>0</v>
      </c>
      <c r="DS1881">
        <v>0</v>
      </c>
      <c r="DT1881">
        <v>0</v>
      </c>
      <c r="DU1881">
        <v>0</v>
      </c>
      <c r="DV1881">
        <v>8055</v>
      </c>
      <c r="DW1881">
        <v>333791.38</v>
      </c>
      <c r="DZ1881">
        <v>41.438999000000003</v>
      </c>
      <c r="EC1881">
        <v>4372</v>
      </c>
      <c r="ED1881">
        <v>69567.866999999998</v>
      </c>
      <c r="EF1881">
        <v>15.912000000000001</v>
      </c>
      <c r="EG1881">
        <v>4372</v>
      </c>
      <c r="ES1881">
        <v>0</v>
      </c>
      <c r="EV1881">
        <v>12427</v>
      </c>
      <c r="EW1881">
        <v>0</v>
      </c>
      <c r="EX1881">
        <v>0</v>
      </c>
      <c r="FP1881">
        <v>9173.5565999999999</v>
      </c>
      <c r="FQ1881">
        <v>41067.487999999998</v>
      </c>
      <c r="FW1881">
        <v>50241.042999999998</v>
      </c>
      <c r="FX1881">
        <v>-143430.82999999999</v>
      </c>
      <c r="FZ1881">
        <v>31647.293000000001</v>
      </c>
      <c r="GA1881">
        <v>5622.3168999999998</v>
      </c>
      <c r="GB1881">
        <v>37269.608999999997</v>
      </c>
      <c r="GC1881">
        <v>9883.3310999999994</v>
      </c>
      <c r="GG1881">
        <v>46.091000000000001</v>
      </c>
      <c r="GL1881">
        <v>-3607.4409000000001</v>
      </c>
      <c r="GM1881">
        <v>911.09002999999996</v>
      </c>
      <c r="GN1881">
        <v>-863.24297999999999</v>
      </c>
      <c r="GQ1881">
        <v>-49550.351999999999</v>
      </c>
      <c r="GR1881">
        <v>-71897.358999999997</v>
      </c>
      <c r="GS1881">
        <v>-65268.086000000003</v>
      </c>
      <c r="GZ1881">
        <v>-6629.2788</v>
      </c>
      <c r="HA1881">
        <v>-1222.7070000000001</v>
      </c>
      <c r="HB1881">
        <v>-1903.4259999999999</v>
      </c>
      <c r="HD1881">
        <v>-89.427002000000002</v>
      </c>
      <c r="HE1881">
        <v>-75112.922000000006</v>
      </c>
      <c r="HG1881">
        <v>1542081</v>
      </c>
    </row>
    <row r="1882" spans="1:215" x14ac:dyDescent="0.25">
      <c r="A1882">
        <v>138</v>
      </c>
      <c r="B1882" t="s">
        <v>1380</v>
      </c>
      <c r="C1882">
        <v>2002</v>
      </c>
      <c r="F1882">
        <v>1945</v>
      </c>
      <c r="G1882">
        <v>0</v>
      </c>
      <c r="I1882">
        <v>1</v>
      </c>
      <c r="J1882" t="s">
        <v>687</v>
      </c>
      <c r="K1882" t="s">
        <v>688</v>
      </c>
      <c r="L1882" t="s">
        <v>1381</v>
      </c>
      <c r="M1882">
        <v>1</v>
      </c>
      <c r="N1882" t="s">
        <v>615</v>
      </c>
      <c r="O1882">
        <v>1</v>
      </c>
      <c r="P1882" t="s">
        <v>616</v>
      </c>
      <c r="Q1882" t="s">
        <v>626</v>
      </c>
      <c r="R1882">
        <v>2</v>
      </c>
      <c r="S1882">
        <v>1</v>
      </c>
      <c r="T1882" s="60">
        <v>37437</v>
      </c>
      <c r="U1882" s="60">
        <v>37256</v>
      </c>
      <c r="V1882" s="60">
        <v>37256</v>
      </c>
      <c r="W1882" t="s">
        <v>324</v>
      </c>
      <c r="X1882" t="s">
        <v>1382</v>
      </c>
      <c r="Y1882" t="s">
        <v>627</v>
      </c>
      <c r="Z1882">
        <v>3.9999999000000001E-2</v>
      </c>
      <c r="AA1882">
        <v>7.9999998000000003E-2</v>
      </c>
      <c r="AB1882">
        <v>2</v>
      </c>
      <c r="AC1882">
        <v>0</v>
      </c>
      <c r="AD1882">
        <v>5</v>
      </c>
      <c r="AE1882">
        <v>1</v>
      </c>
      <c r="AF1882">
        <v>3</v>
      </c>
      <c r="AG1882">
        <v>20</v>
      </c>
      <c r="BP1882" s="60">
        <v>37256</v>
      </c>
      <c r="BQ1882">
        <v>1508291</v>
      </c>
      <c r="BR1882">
        <v>1611960</v>
      </c>
      <c r="BS1882">
        <v>0.93569999999999998</v>
      </c>
      <c r="BT1882">
        <v>103669</v>
      </c>
      <c r="BV1882">
        <v>333791</v>
      </c>
      <c r="BW1882">
        <v>41882</v>
      </c>
      <c r="BX1882">
        <v>1</v>
      </c>
      <c r="BY1882">
        <v>0</v>
      </c>
      <c r="BZ1882">
        <v>0</v>
      </c>
      <c r="CA1882">
        <v>0</v>
      </c>
      <c r="CC1882">
        <v>-5.9699996999999998E-2</v>
      </c>
      <c r="CE1882">
        <v>-8.3000000000000001E-3</v>
      </c>
      <c r="CG1882">
        <v>4.2700000000000002E-2</v>
      </c>
      <c r="CJ1882">
        <v>8.7599999999999997E-2</v>
      </c>
      <c r="CS1882">
        <v>0</v>
      </c>
      <c r="CT1882">
        <v>0</v>
      </c>
      <c r="CU1882">
        <v>0</v>
      </c>
      <c r="CV1882">
        <v>0.56200004000000003</v>
      </c>
      <c r="CW1882">
        <v>0.35599997999999999</v>
      </c>
      <c r="CX1882">
        <v>0.20599999999999999</v>
      </c>
      <c r="CY1882">
        <v>0.35900003000000003</v>
      </c>
      <c r="CZ1882">
        <v>0.35900003000000003</v>
      </c>
      <c r="DA1882">
        <v>0</v>
      </c>
      <c r="DB1882">
        <v>5.8000002000000002E-2</v>
      </c>
      <c r="DC1882">
        <v>7.0000000000000001E-3</v>
      </c>
      <c r="DD1882">
        <v>1.4000001E-2</v>
      </c>
      <c r="DE1882">
        <v>0</v>
      </c>
      <c r="DF1882">
        <v>2003</v>
      </c>
      <c r="DR1882">
        <v>0</v>
      </c>
      <c r="DS1882">
        <v>0</v>
      </c>
      <c r="DT1882">
        <v>0</v>
      </c>
      <c r="DU1882">
        <v>0</v>
      </c>
      <c r="DV1882">
        <v>8055</v>
      </c>
      <c r="DW1882">
        <v>344870.94</v>
      </c>
      <c r="DZ1882">
        <v>42.814999</v>
      </c>
      <c r="EC1882">
        <v>4516</v>
      </c>
      <c r="ED1882">
        <v>79057.726999999999</v>
      </c>
      <c r="EF1882">
        <v>17.506001000000001</v>
      </c>
      <c r="EG1882">
        <v>4516</v>
      </c>
      <c r="ES1882">
        <v>0</v>
      </c>
      <c r="EV1882">
        <v>12571</v>
      </c>
      <c r="EW1882">
        <v>0</v>
      </c>
      <c r="EX1882">
        <v>0</v>
      </c>
      <c r="FP1882">
        <v>11287.597</v>
      </c>
      <c r="FQ1882">
        <v>41881.57</v>
      </c>
      <c r="FW1882">
        <v>53169.163999999997</v>
      </c>
      <c r="FX1882">
        <v>-117408.36</v>
      </c>
      <c r="FZ1882">
        <v>31051.162</v>
      </c>
      <c r="GA1882">
        <v>6177.1138000000001</v>
      </c>
      <c r="GB1882">
        <v>37228.277000000002</v>
      </c>
      <c r="GC1882">
        <v>7949.1611000000003</v>
      </c>
      <c r="GG1882">
        <v>15.718999999999999</v>
      </c>
      <c r="GL1882">
        <v>-4226.7728999999999</v>
      </c>
      <c r="GM1882">
        <v>1712.8440000000001</v>
      </c>
      <c r="GN1882">
        <v>-1518.8489999999999</v>
      </c>
      <c r="GQ1882">
        <v>-23078.811000000002</v>
      </c>
      <c r="GR1882">
        <v>-79177.25</v>
      </c>
      <c r="GS1882">
        <v>-71970.672000000006</v>
      </c>
      <c r="GZ1882">
        <v>-7206.5801000000001</v>
      </c>
      <c r="HA1882">
        <v>-1435.7639999999999</v>
      </c>
      <c r="HB1882">
        <v>-2167.9650999999999</v>
      </c>
      <c r="HD1882">
        <v>-48.290000999999997</v>
      </c>
      <c r="HE1882">
        <v>-82829.266000000003</v>
      </c>
      <c r="HG1882">
        <v>1436173</v>
      </c>
    </row>
    <row r="1883" spans="1:215" x14ac:dyDescent="0.25">
      <c r="A1883">
        <v>138</v>
      </c>
      <c r="B1883" t="s">
        <v>1380</v>
      </c>
      <c r="C1883">
        <v>2003</v>
      </c>
      <c r="F1883">
        <v>1945</v>
      </c>
      <c r="G1883">
        <v>0</v>
      </c>
      <c r="I1883">
        <v>1</v>
      </c>
      <c r="J1883" t="s">
        <v>687</v>
      </c>
      <c r="K1883" t="s">
        <v>688</v>
      </c>
      <c r="L1883" t="s">
        <v>1381</v>
      </c>
      <c r="M1883">
        <v>1</v>
      </c>
      <c r="N1883" t="s">
        <v>615</v>
      </c>
      <c r="O1883">
        <v>1</v>
      </c>
      <c r="P1883" t="s">
        <v>616</v>
      </c>
      <c r="Q1883" t="s">
        <v>626</v>
      </c>
      <c r="R1883">
        <v>2</v>
      </c>
      <c r="S1883">
        <v>1</v>
      </c>
      <c r="T1883" s="60">
        <v>37802</v>
      </c>
      <c r="U1883" s="60">
        <v>37621</v>
      </c>
      <c r="V1883" s="60">
        <v>37621</v>
      </c>
      <c r="W1883" t="s">
        <v>201</v>
      </c>
      <c r="X1883" t="s">
        <v>1382</v>
      </c>
      <c r="Y1883" t="s">
        <v>627</v>
      </c>
      <c r="Z1883">
        <v>3.9999999000000001E-2</v>
      </c>
      <c r="AA1883">
        <v>7.9999998000000003E-2</v>
      </c>
      <c r="AB1883">
        <v>1</v>
      </c>
      <c r="AC1883">
        <v>0</v>
      </c>
      <c r="AD1883">
        <v>5</v>
      </c>
      <c r="AE1883">
        <v>1</v>
      </c>
      <c r="AF1883">
        <v>3</v>
      </c>
      <c r="AG1883">
        <v>25</v>
      </c>
      <c r="BP1883" s="60">
        <v>37621</v>
      </c>
      <c r="BQ1883">
        <v>1570278</v>
      </c>
      <c r="BR1883">
        <v>1899031</v>
      </c>
      <c r="BS1883">
        <v>0.82690001000000002</v>
      </c>
      <c r="BT1883">
        <v>328753</v>
      </c>
      <c r="BV1883">
        <v>344871</v>
      </c>
      <c r="BW1883">
        <v>58247</v>
      </c>
      <c r="BX1883">
        <v>6.8200002</v>
      </c>
      <c r="BY1883">
        <v>0</v>
      </c>
      <c r="BZ1883">
        <v>0</v>
      </c>
      <c r="CA1883">
        <v>0</v>
      </c>
      <c r="CC1883">
        <v>6.5799995999999999E-2</v>
      </c>
      <c r="CE1883">
        <v>-1.7100001E-2</v>
      </c>
      <c r="CG1883">
        <v>2.8399997999999999E-2</v>
      </c>
      <c r="CJ1883">
        <v>8.2100004000000004E-2</v>
      </c>
      <c r="CS1883">
        <v>0</v>
      </c>
      <c r="CT1883">
        <v>0</v>
      </c>
      <c r="CU1883">
        <v>0</v>
      </c>
      <c r="CV1883">
        <v>0.48900001999999998</v>
      </c>
      <c r="CW1883">
        <v>0.31900001</v>
      </c>
      <c r="CX1883">
        <v>0.17</v>
      </c>
      <c r="CY1883">
        <v>0.27700001000000002</v>
      </c>
      <c r="CZ1883">
        <v>0.27700001000000002</v>
      </c>
      <c r="DA1883">
        <v>0</v>
      </c>
      <c r="DB1883">
        <v>4.3000001000000003E-2</v>
      </c>
      <c r="DC1883">
        <v>0.156</v>
      </c>
      <c r="DD1883">
        <v>3.5000000000000003E-2</v>
      </c>
      <c r="DE1883">
        <v>0</v>
      </c>
      <c r="DF1883">
        <v>2004</v>
      </c>
      <c r="DR1883">
        <v>0</v>
      </c>
      <c r="DS1883">
        <v>0</v>
      </c>
      <c r="DT1883">
        <v>0</v>
      </c>
      <c r="DU1883">
        <v>0</v>
      </c>
      <c r="DV1883">
        <v>8104</v>
      </c>
      <c r="DW1883">
        <v>355311.72</v>
      </c>
      <c r="DZ1883">
        <v>43.844002000000003</v>
      </c>
      <c r="EC1883">
        <v>4657</v>
      </c>
      <c r="ED1883">
        <v>87402.577999999994</v>
      </c>
      <c r="EF1883">
        <v>18.768000000000001</v>
      </c>
      <c r="EG1883">
        <v>4657</v>
      </c>
      <c r="ES1883">
        <v>0</v>
      </c>
      <c r="EV1883">
        <v>12761</v>
      </c>
      <c r="EW1883">
        <v>0</v>
      </c>
      <c r="EX1883">
        <v>0</v>
      </c>
      <c r="FB1883">
        <v>1067016.1000000001</v>
      </c>
      <c r="FP1883">
        <v>12748.788</v>
      </c>
      <c r="FQ1883">
        <v>343338.84</v>
      </c>
      <c r="FW1883">
        <v>356087.66</v>
      </c>
      <c r="FX1883">
        <v>58571.559000000001</v>
      </c>
      <c r="FZ1883">
        <v>25106.275000000001</v>
      </c>
      <c r="GA1883">
        <v>4700.4619000000002</v>
      </c>
      <c r="GB1883">
        <v>29806.736000000001</v>
      </c>
      <c r="GC1883">
        <v>3297.3411000000001</v>
      </c>
      <c r="GG1883">
        <v>18.274999999999999</v>
      </c>
      <c r="GL1883">
        <v>-3888.5529999999999</v>
      </c>
      <c r="GM1883">
        <v>1108.1030000000001</v>
      </c>
      <c r="GN1883">
        <v>-978.27301</v>
      </c>
      <c r="GQ1883">
        <v>444022.84</v>
      </c>
      <c r="GR1883">
        <v>-92701.281000000003</v>
      </c>
      <c r="GS1883">
        <v>-85175.695000000007</v>
      </c>
      <c r="GZ1883">
        <v>-7525.5839999999998</v>
      </c>
      <c r="HA1883">
        <v>-1600.799</v>
      </c>
      <c r="HB1883">
        <v>-2166.6239999999998</v>
      </c>
      <c r="HD1883">
        <v>-780.44397000000004</v>
      </c>
      <c r="HE1883">
        <v>-97249.125</v>
      </c>
      <c r="HG1883">
        <v>1782946.6</v>
      </c>
    </row>
    <row r="1884" spans="1:215" x14ac:dyDescent="0.25">
      <c r="A1884">
        <v>138</v>
      </c>
      <c r="B1884" t="s">
        <v>1380</v>
      </c>
      <c r="C1884">
        <v>2004</v>
      </c>
      <c r="F1884">
        <v>1945</v>
      </c>
      <c r="G1884">
        <v>0</v>
      </c>
      <c r="I1884">
        <v>1</v>
      </c>
      <c r="J1884" t="s">
        <v>687</v>
      </c>
      <c r="K1884" t="s">
        <v>688</v>
      </c>
      <c r="L1884" t="s">
        <v>1381</v>
      </c>
      <c r="M1884">
        <v>1</v>
      </c>
      <c r="N1884" t="s">
        <v>615</v>
      </c>
      <c r="O1884">
        <v>1</v>
      </c>
      <c r="P1884" t="s">
        <v>616</v>
      </c>
      <c r="Q1884" t="s">
        <v>626</v>
      </c>
      <c r="R1884">
        <v>2</v>
      </c>
      <c r="S1884">
        <v>1</v>
      </c>
      <c r="T1884" s="60">
        <v>38168</v>
      </c>
      <c r="U1884" s="60">
        <v>37986</v>
      </c>
      <c r="V1884" s="60">
        <v>37986</v>
      </c>
      <c r="W1884" t="s">
        <v>201</v>
      </c>
      <c r="X1884" t="s">
        <v>1382</v>
      </c>
      <c r="Y1884" t="s">
        <v>627</v>
      </c>
      <c r="Z1884">
        <v>3.9999999000000001E-2</v>
      </c>
      <c r="AA1884">
        <v>7.9999998000000003E-2</v>
      </c>
      <c r="AB1884">
        <v>1</v>
      </c>
      <c r="AC1884">
        <v>0</v>
      </c>
      <c r="AD1884">
        <v>5</v>
      </c>
      <c r="AE1884">
        <v>1</v>
      </c>
      <c r="AF1884">
        <v>3</v>
      </c>
      <c r="AG1884">
        <v>24</v>
      </c>
      <c r="BP1884" s="60">
        <v>37986</v>
      </c>
      <c r="BQ1884">
        <v>1927585</v>
      </c>
      <c r="BR1884">
        <v>2059286</v>
      </c>
      <c r="BS1884">
        <v>0.93599999</v>
      </c>
      <c r="BT1884">
        <v>131701</v>
      </c>
      <c r="BV1884">
        <v>353444</v>
      </c>
      <c r="BW1884">
        <v>48760</v>
      </c>
      <c r="BX1884">
        <v>1</v>
      </c>
      <c r="BY1884">
        <v>0</v>
      </c>
      <c r="BZ1884">
        <v>0</v>
      </c>
      <c r="CA1884">
        <v>0</v>
      </c>
      <c r="CC1884">
        <v>0.1673</v>
      </c>
      <c r="CE1884">
        <v>5.3800002E-2</v>
      </c>
      <c r="CG1884">
        <v>3.9500001999999999E-2</v>
      </c>
      <c r="CJ1884">
        <v>9.3199998000000006E-2</v>
      </c>
      <c r="CS1884">
        <v>0</v>
      </c>
      <c r="CT1884">
        <v>0</v>
      </c>
      <c r="CU1884">
        <v>0</v>
      </c>
      <c r="CV1884">
        <v>0.61199999000000005</v>
      </c>
      <c r="CW1884">
        <v>0.40900001000000002</v>
      </c>
      <c r="CX1884">
        <v>0.20299998999999999</v>
      </c>
      <c r="CY1884">
        <v>0.31299999000000001</v>
      </c>
      <c r="CZ1884">
        <v>0.31299999000000001</v>
      </c>
      <c r="DA1884">
        <v>0</v>
      </c>
      <c r="DB1884">
        <v>3.9000000999999999E-2</v>
      </c>
      <c r="DC1884">
        <v>1.2999999E-2</v>
      </c>
      <c r="DD1884">
        <v>2.3000001999999999E-2</v>
      </c>
      <c r="DE1884">
        <v>0</v>
      </c>
      <c r="DF1884">
        <v>2005</v>
      </c>
      <c r="DR1884">
        <v>0</v>
      </c>
      <c r="DS1884">
        <v>0</v>
      </c>
      <c r="DT1884">
        <v>0</v>
      </c>
      <c r="DU1884">
        <v>0</v>
      </c>
      <c r="DV1884">
        <v>7986</v>
      </c>
      <c r="DW1884">
        <v>377106.31</v>
      </c>
      <c r="DZ1884">
        <v>47.221001000000001</v>
      </c>
      <c r="EC1884">
        <v>4741</v>
      </c>
      <c r="ED1884">
        <v>94838.960999999996</v>
      </c>
      <c r="EF1884">
        <v>20.004000000000001</v>
      </c>
      <c r="EG1884">
        <v>4741</v>
      </c>
      <c r="ES1884">
        <v>0</v>
      </c>
      <c r="EV1884">
        <v>12727</v>
      </c>
      <c r="EW1884">
        <v>0</v>
      </c>
      <c r="EX1884">
        <v>0</v>
      </c>
      <c r="FB1884">
        <v>1094052.6000000001</v>
      </c>
      <c r="FP1884">
        <v>10450.868</v>
      </c>
      <c r="FQ1884">
        <v>48759.945</v>
      </c>
      <c r="FW1884">
        <v>59210.813000000002</v>
      </c>
      <c r="FX1884">
        <v>261649.8</v>
      </c>
      <c r="FZ1884">
        <v>23235.643</v>
      </c>
      <c r="GA1884">
        <v>9003.4403999999995</v>
      </c>
      <c r="GB1884">
        <v>32239.081999999999</v>
      </c>
      <c r="GC1884">
        <v>6741.9291999999996</v>
      </c>
      <c r="GG1884">
        <v>63.188999000000003</v>
      </c>
      <c r="GL1884">
        <v>-4848.2440999999999</v>
      </c>
      <c r="GM1884">
        <v>1162.6099999999999</v>
      </c>
      <c r="GN1884">
        <v>-934.32001000000002</v>
      </c>
      <c r="GQ1884">
        <v>355284.84</v>
      </c>
      <c r="GR1884">
        <v>-103045.63</v>
      </c>
      <c r="GS1884">
        <v>-95227.133000000002</v>
      </c>
      <c r="GZ1884">
        <v>-7818.4940999999999</v>
      </c>
      <c r="HA1884">
        <v>-1914.751</v>
      </c>
      <c r="HB1884">
        <v>-2495.7539000000002</v>
      </c>
      <c r="HD1884">
        <v>-55.987000000000002</v>
      </c>
      <c r="HE1884">
        <v>-107512.12</v>
      </c>
      <c r="HG1884">
        <v>2030719.4</v>
      </c>
    </row>
    <row r="1885" spans="1:215" x14ac:dyDescent="0.25">
      <c r="A1885">
        <v>138</v>
      </c>
      <c r="B1885" t="s">
        <v>1380</v>
      </c>
      <c r="C1885">
        <v>2005</v>
      </c>
      <c r="F1885">
        <v>1945</v>
      </c>
      <c r="G1885">
        <v>0</v>
      </c>
      <c r="I1885">
        <v>1</v>
      </c>
      <c r="J1885" t="s">
        <v>687</v>
      </c>
      <c r="K1885" t="s">
        <v>688</v>
      </c>
      <c r="L1885" t="s">
        <v>1381</v>
      </c>
      <c r="M1885">
        <v>1</v>
      </c>
      <c r="N1885" t="s">
        <v>615</v>
      </c>
      <c r="O1885">
        <v>1</v>
      </c>
      <c r="P1885" t="s">
        <v>616</v>
      </c>
      <c r="Q1885" t="s">
        <v>626</v>
      </c>
      <c r="R1885">
        <v>2</v>
      </c>
      <c r="S1885">
        <v>1</v>
      </c>
      <c r="T1885" s="60">
        <v>38533</v>
      </c>
      <c r="U1885" s="60">
        <v>38352</v>
      </c>
      <c r="V1885" s="60">
        <v>38352</v>
      </c>
      <c r="W1885" t="s">
        <v>201</v>
      </c>
      <c r="X1885" t="s">
        <v>1382</v>
      </c>
      <c r="Y1885" t="s">
        <v>627</v>
      </c>
      <c r="Z1885">
        <v>3.9999999000000001E-2</v>
      </c>
      <c r="AA1885">
        <v>7.9999998000000003E-2</v>
      </c>
      <c r="AB1885">
        <v>1</v>
      </c>
      <c r="AC1885">
        <v>0</v>
      </c>
      <c r="AD1885">
        <v>5</v>
      </c>
      <c r="AE1885">
        <v>1</v>
      </c>
      <c r="AF1885">
        <v>3</v>
      </c>
      <c r="AG1885">
        <v>30</v>
      </c>
      <c r="BP1885" s="60">
        <v>38352</v>
      </c>
      <c r="BQ1885">
        <v>2012521</v>
      </c>
      <c r="BR1885">
        <v>2336406</v>
      </c>
      <c r="BS1885">
        <v>0.86140000999999999</v>
      </c>
      <c r="BT1885">
        <v>323885</v>
      </c>
      <c r="BV1885">
        <v>374951</v>
      </c>
      <c r="BW1885">
        <v>60286</v>
      </c>
      <c r="BX1885">
        <v>1</v>
      </c>
      <c r="BY1885">
        <v>0</v>
      </c>
      <c r="BZ1885">
        <v>0</v>
      </c>
      <c r="CA1885">
        <v>0</v>
      </c>
      <c r="CC1885">
        <v>0.1109</v>
      </c>
      <c r="CE1885">
        <v>0.1153</v>
      </c>
      <c r="CG1885">
        <v>4.3299998999999999E-2</v>
      </c>
      <c r="CJ1885">
        <v>8.8799998000000005E-2</v>
      </c>
      <c r="CS1885">
        <v>0</v>
      </c>
      <c r="CT1885">
        <v>0</v>
      </c>
      <c r="CU1885">
        <v>0</v>
      </c>
      <c r="CV1885">
        <v>0.62199998000000001</v>
      </c>
      <c r="CW1885">
        <v>0.40000001000000002</v>
      </c>
      <c r="CX1885">
        <v>0.222</v>
      </c>
      <c r="CY1885">
        <v>0.31299999000000001</v>
      </c>
      <c r="CZ1885">
        <v>0.31299999000000001</v>
      </c>
      <c r="DA1885">
        <v>0</v>
      </c>
      <c r="DB1885">
        <v>4.5000001999999997E-2</v>
      </c>
      <c r="DC1885">
        <v>3.0000000000000001E-3</v>
      </c>
      <c r="DD1885">
        <v>2.7000000999999999E-2</v>
      </c>
      <c r="DE1885">
        <v>0</v>
      </c>
      <c r="DF1885">
        <v>2006</v>
      </c>
      <c r="DG1885">
        <v>0.2344</v>
      </c>
      <c r="DH1885">
        <v>1.9800000000000002E-2</v>
      </c>
      <c r="DI1885">
        <v>0.21460000000000001</v>
      </c>
      <c r="DJ1885">
        <v>0.26359999000000001</v>
      </c>
      <c r="DK1885">
        <v>0.28339999999999999</v>
      </c>
      <c r="DQ1885">
        <v>374951</v>
      </c>
      <c r="DR1885">
        <v>0</v>
      </c>
      <c r="DS1885">
        <v>0</v>
      </c>
      <c r="DT1885">
        <v>0</v>
      </c>
      <c r="DU1885">
        <v>0</v>
      </c>
      <c r="DV1885">
        <v>8195</v>
      </c>
      <c r="DW1885">
        <v>393500.75</v>
      </c>
      <c r="DX1885">
        <v>44.099997999999999</v>
      </c>
      <c r="DY1885">
        <v>10.7</v>
      </c>
      <c r="DZ1885">
        <v>48.016998000000001</v>
      </c>
      <c r="EA1885">
        <v>1279</v>
      </c>
      <c r="EC1885">
        <v>5132</v>
      </c>
      <c r="ED1885">
        <v>114349.08</v>
      </c>
      <c r="EE1885">
        <v>68.699996999999996</v>
      </c>
      <c r="EF1885">
        <v>22.282</v>
      </c>
      <c r="EG1885">
        <v>3366</v>
      </c>
      <c r="EN1885">
        <v>908</v>
      </c>
      <c r="EP1885">
        <v>858</v>
      </c>
      <c r="ES1885">
        <v>0</v>
      </c>
      <c r="EV1885">
        <v>14606</v>
      </c>
      <c r="EW1885">
        <v>0</v>
      </c>
      <c r="EX1885">
        <v>0</v>
      </c>
      <c r="FB1885">
        <v>1437046.9</v>
      </c>
      <c r="FP1885">
        <v>10350.993</v>
      </c>
      <c r="FQ1885">
        <v>60268.141000000003</v>
      </c>
      <c r="FW1885">
        <v>70619.133000000002</v>
      </c>
      <c r="FX1885">
        <v>181651.84</v>
      </c>
      <c r="FZ1885">
        <v>30668.782999999999</v>
      </c>
      <c r="GA1885">
        <v>10392.329</v>
      </c>
      <c r="GB1885">
        <v>41061.112999999998</v>
      </c>
      <c r="GC1885">
        <v>5880.3451999999997</v>
      </c>
      <c r="GG1885">
        <v>1.466</v>
      </c>
      <c r="GL1885">
        <v>-4623.3828000000003</v>
      </c>
      <c r="GM1885">
        <v>5144.6328000000003</v>
      </c>
      <c r="GN1885">
        <v>-4673.8770000000004</v>
      </c>
      <c r="GQ1885">
        <v>295061.28000000003</v>
      </c>
      <c r="GR1885">
        <v>-109074.19</v>
      </c>
      <c r="GS1885">
        <v>-101017.56</v>
      </c>
      <c r="GZ1885">
        <v>-8056.6288999999997</v>
      </c>
      <c r="HA1885">
        <v>-1931.8929000000001</v>
      </c>
      <c r="HB1885">
        <v>-2500.7680999999998</v>
      </c>
      <c r="HD1885">
        <v>-2.7449998999999998</v>
      </c>
      <c r="HE1885">
        <v>-113509.59</v>
      </c>
      <c r="HG1885">
        <v>2212271</v>
      </c>
    </row>
    <row r="1886" spans="1:215" x14ac:dyDescent="0.25">
      <c r="A1886">
        <v>138</v>
      </c>
      <c r="B1886" t="s">
        <v>1380</v>
      </c>
      <c r="C1886">
        <v>2006</v>
      </c>
      <c r="F1886">
        <v>1945</v>
      </c>
      <c r="G1886">
        <v>0</v>
      </c>
      <c r="I1886">
        <v>1</v>
      </c>
      <c r="J1886" t="s">
        <v>687</v>
      </c>
      <c r="K1886" t="s">
        <v>688</v>
      </c>
      <c r="L1886" t="s">
        <v>1381</v>
      </c>
      <c r="M1886">
        <v>1</v>
      </c>
      <c r="N1886" t="s">
        <v>615</v>
      </c>
      <c r="O1886">
        <v>1</v>
      </c>
      <c r="P1886" t="s">
        <v>616</v>
      </c>
      <c r="Q1886" t="s">
        <v>626</v>
      </c>
      <c r="R1886">
        <v>2</v>
      </c>
      <c r="S1886">
        <v>1</v>
      </c>
      <c r="T1886" s="60">
        <v>38898</v>
      </c>
      <c r="U1886" s="60">
        <v>38717</v>
      </c>
      <c r="V1886" s="60">
        <v>38717</v>
      </c>
      <c r="W1886" t="s">
        <v>201</v>
      </c>
      <c r="X1886" t="s">
        <v>1382</v>
      </c>
      <c r="Y1886" t="s">
        <v>627</v>
      </c>
      <c r="Z1886">
        <v>3.5000000000000003E-2</v>
      </c>
      <c r="AA1886">
        <v>7.9999998000000003E-2</v>
      </c>
      <c r="AB1886">
        <v>1</v>
      </c>
      <c r="AC1886">
        <v>0</v>
      </c>
      <c r="AD1886">
        <v>5</v>
      </c>
      <c r="AE1886">
        <v>1</v>
      </c>
      <c r="AF1886">
        <v>3</v>
      </c>
      <c r="AG1886">
        <v>30</v>
      </c>
      <c r="BP1886" s="60">
        <v>38717</v>
      </c>
      <c r="BQ1886">
        <v>2164304</v>
      </c>
      <c r="BR1886">
        <v>2861872</v>
      </c>
      <c r="BS1886">
        <v>0.75629997000000004</v>
      </c>
      <c r="BT1886">
        <v>697568</v>
      </c>
      <c r="BV1886">
        <v>391381</v>
      </c>
      <c r="BW1886">
        <v>100734</v>
      </c>
      <c r="BX1886">
        <v>1</v>
      </c>
      <c r="BY1886">
        <v>0</v>
      </c>
      <c r="BZ1886">
        <v>0</v>
      </c>
      <c r="CA1886">
        <v>0</v>
      </c>
      <c r="CC1886">
        <v>0.1169</v>
      </c>
      <c r="CE1886">
        <v>0.13270001000000001</v>
      </c>
      <c r="CG1886">
        <v>7.8200005000000003E-2</v>
      </c>
      <c r="CJ1886">
        <v>8.5200003999999996E-2</v>
      </c>
      <c r="CS1886">
        <v>0</v>
      </c>
      <c r="CT1886">
        <v>0</v>
      </c>
      <c r="CU1886">
        <v>0</v>
      </c>
      <c r="CV1886">
        <v>0.60500001999999997</v>
      </c>
      <c r="CW1886">
        <v>0.38999999000000002</v>
      </c>
      <c r="CX1886">
        <v>0.215</v>
      </c>
      <c r="CY1886">
        <v>0.28499999999999998</v>
      </c>
      <c r="CZ1886">
        <v>0</v>
      </c>
      <c r="DA1886">
        <v>0</v>
      </c>
      <c r="DB1886">
        <v>5.0999998999999997E-2</v>
      </c>
      <c r="DC1886">
        <v>0.01</v>
      </c>
      <c r="DD1886">
        <v>4.9000002000000001E-2</v>
      </c>
      <c r="DE1886">
        <v>0</v>
      </c>
      <c r="DF1886">
        <v>2007</v>
      </c>
      <c r="DG1886">
        <v>0.18620001</v>
      </c>
      <c r="DH1886">
        <v>2.2100000000000002E-2</v>
      </c>
      <c r="DI1886">
        <v>0.16409999</v>
      </c>
      <c r="DJ1886">
        <v>0.2361</v>
      </c>
      <c r="DK1886">
        <v>0.25819998999999999</v>
      </c>
      <c r="DQ1886">
        <v>391381</v>
      </c>
      <c r="DR1886">
        <v>0</v>
      </c>
      <c r="DS1886">
        <v>0</v>
      </c>
      <c r="DT1886">
        <v>0</v>
      </c>
      <c r="DU1886">
        <v>0</v>
      </c>
      <c r="DV1886">
        <v>8547</v>
      </c>
      <c r="DW1886">
        <v>420434.03</v>
      </c>
      <c r="DX1886">
        <v>43.700001</v>
      </c>
      <c r="DY1886">
        <v>10.3</v>
      </c>
      <c r="DZ1886">
        <v>49.191001999999997</v>
      </c>
      <c r="EA1886">
        <v>1548</v>
      </c>
      <c r="EC1886">
        <v>5355</v>
      </c>
      <c r="EE1886">
        <v>68.699996999999996</v>
      </c>
      <c r="EF1886">
        <v>27.587999</v>
      </c>
      <c r="EG1886">
        <v>3551</v>
      </c>
      <c r="EN1886">
        <v>939</v>
      </c>
      <c r="EP1886">
        <v>865</v>
      </c>
      <c r="ES1886">
        <v>0</v>
      </c>
      <c r="EV1886">
        <v>15450</v>
      </c>
      <c r="EW1886">
        <v>0</v>
      </c>
      <c r="EX1886">
        <v>0</v>
      </c>
      <c r="FB1886">
        <v>1629003.4</v>
      </c>
      <c r="FP1886">
        <v>11774.784</v>
      </c>
      <c r="FQ1886">
        <v>100734.23</v>
      </c>
      <c r="FW1886">
        <v>112509.02</v>
      </c>
      <c r="FX1886">
        <v>204624.58</v>
      </c>
      <c r="FZ1886">
        <v>45362.84</v>
      </c>
      <c r="GA1886">
        <v>12992.873</v>
      </c>
      <c r="GB1886">
        <v>58355.714999999997</v>
      </c>
      <c r="GC1886">
        <v>3328.4020999999998</v>
      </c>
      <c r="GG1886">
        <v>244.60400000000001</v>
      </c>
      <c r="GL1886">
        <v>-7501.6992</v>
      </c>
      <c r="GM1886">
        <v>12392.008</v>
      </c>
      <c r="GN1886">
        <v>-11683.135</v>
      </c>
      <c r="GQ1886">
        <v>372269.5</v>
      </c>
      <c r="GR1886">
        <v>-121826.5</v>
      </c>
      <c r="GS1886">
        <v>-113337.27</v>
      </c>
      <c r="GZ1886">
        <v>-8489.2266</v>
      </c>
      <c r="HA1886">
        <v>-1938.989</v>
      </c>
      <c r="HB1886">
        <v>-2518.9131000000002</v>
      </c>
      <c r="HD1886">
        <v>-0.111</v>
      </c>
      <c r="HE1886">
        <v>-126284.52</v>
      </c>
      <c r="HG1886">
        <v>2458256</v>
      </c>
    </row>
    <row r="1887" spans="1:215" x14ac:dyDescent="0.25">
      <c r="A1887">
        <v>138</v>
      </c>
      <c r="B1887" t="s">
        <v>1380</v>
      </c>
      <c r="C1887">
        <v>2007</v>
      </c>
      <c r="F1887">
        <v>1945</v>
      </c>
      <c r="G1887">
        <v>0</v>
      </c>
      <c r="I1887">
        <v>1</v>
      </c>
      <c r="J1887" t="s">
        <v>687</v>
      </c>
      <c r="K1887" t="s">
        <v>688</v>
      </c>
      <c r="L1887" t="s">
        <v>1381</v>
      </c>
      <c r="M1887">
        <v>1</v>
      </c>
      <c r="N1887" t="s">
        <v>615</v>
      </c>
      <c r="O1887">
        <v>1</v>
      </c>
      <c r="P1887" t="s">
        <v>616</v>
      </c>
      <c r="Q1887" t="s">
        <v>626</v>
      </c>
      <c r="R1887">
        <v>2</v>
      </c>
      <c r="S1887">
        <v>1</v>
      </c>
      <c r="T1887" s="60">
        <v>39263</v>
      </c>
      <c r="U1887" s="60">
        <v>39082</v>
      </c>
      <c r="V1887" s="60">
        <v>39082</v>
      </c>
      <c r="W1887" t="s">
        <v>201</v>
      </c>
      <c r="X1887" t="s">
        <v>1382</v>
      </c>
      <c r="Y1887" t="s">
        <v>627</v>
      </c>
      <c r="Z1887">
        <v>3.5000000000000003E-2</v>
      </c>
      <c r="AA1887">
        <v>7.9999998000000003E-2</v>
      </c>
      <c r="AB1887">
        <v>1</v>
      </c>
      <c r="AC1887">
        <v>0</v>
      </c>
      <c r="AD1887">
        <v>5</v>
      </c>
      <c r="AE1887">
        <v>1</v>
      </c>
      <c r="AF1887">
        <v>3</v>
      </c>
      <c r="AG1887">
        <v>29</v>
      </c>
      <c r="BP1887" s="60">
        <v>39082</v>
      </c>
      <c r="BQ1887">
        <v>2352028</v>
      </c>
      <c r="BR1887">
        <v>3109038</v>
      </c>
      <c r="BS1887">
        <v>0.75650001</v>
      </c>
      <c r="BT1887">
        <v>757010</v>
      </c>
      <c r="BV1887">
        <v>417351</v>
      </c>
      <c r="BW1887">
        <v>128135</v>
      </c>
      <c r="BX1887">
        <v>1</v>
      </c>
      <c r="BY1887">
        <v>0</v>
      </c>
      <c r="BZ1887">
        <v>0</v>
      </c>
      <c r="CA1887">
        <v>0</v>
      </c>
      <c r="CC1887">
        <v>0.184</v>
      </c>
      <c r="CE1887">
        <v>0.13680001</v>
      </c>
      <c r="CG1887">
        <v>0.12899999000000001</v>
      </c>
      <c r="CJ1887">
        <v>8.5000001000000006E-2</v>
      </c>
      <c r="CS1887">
        <v>0</v>
      </c>
      <c r="CT1887">
        <v>0</v>
      </c>
      <c r="CU1887">
        <v>0</v>
      </c>
      <c r="CV1887">
        <v>0.60199999999999998</v>
      </c>
      <c r="CW1887">
        <v>0.34400001000000002</v>
      </c>
      <c r="CX1887">
        <v>0.25799999000000001</v>
      </c>
      <c r="CY1887">
        <v>0.27300000000000002</v>
      </c>
      <c r="CZ1887">
        <v>0</v>
      </c>
      <c r="DA1887">
        <v>0</v>
      </c>
      <c r="DB1887">
        <v>4.8000000000000001E-2</v>
      </c>
      <c r="DC1887">
        <v>1.7999998999999999E-2</v>
      </c>
      <c r="DD1887">
        <v>5.8999996999999998E-2</v>
      </c>
      <c r="DE1887">
        <v>0</v>
      </c>
      <c r="DF1887">
        <v>2008</v>
      </c>
      <c r="DG1887">
        <v>0.24089999000000001</v>
      </c>
      <c r="DH1887">
        <v>2.2600001000000002E-2</v>
      </c>
      <c r="DI1887">
        <v>0.21829999999999999</v>
      </c>
      <c r="DJ1887">
        <v>0.2949</v>
      </c>
      <c r="DK1887">
        <v>0.3175</v>
      </c>
      <c r="DQ1887">
        <v>417351</v>
      </c>
      <c r="DR1887">
        <v>0</v>
      </c>
      <c r="DS1887">
        <v>0</v>
      </c>
      <c r="DT1887">
        <v>0</v>
      </c>
      <c r="DU1887">
        <v>0</v>
      </c>
      <c r="DV1887">
        <v>8928</v>
      </c>
      <c r="DW1887">
        <v>456727.06</v>
      </c>
      <c r="DX1887">
        <v>43.299999</v>
      </c>
      <c r="DY1887">
        <v>10</v>
      </c>
      <c r="DZ1887">
        <v>51.157001000000001</v>
      </c>
      <c r="EA1887">
        <v>1694</v>
      </c>
      <c r="EC1887">
        <v>5552</v>
      </c>
      <c r="EE1887">
        <v>68.599997999999999</v>
      </c>
      <c r="EF1887">
        <v>28.416</v>
      </c>
      <c r="EG1887">
        <v>3698</v>
      </c>
      <c r="EN1887">
        <v>966</v>
      </c>
      <c r="EP1887">
        <v>888</v>
      </c>
      <c r="ES1887">
        <v>0</v>
      </c>
      <c r="EV1887">
        <v>16174</v>
      </c>
      <c r="EW1887">
        <v>0</v>
      </c>
      <c r="EX1887">
        <v>0</v>
      </c>
      <c r="FB1887">
        <v>1773556.4</v>
      </c>
      <c r="FI1887">
        <v>2954937</v>
      </c>
      <c r="FP1887">
        <v>12633.79</v>
      </c>
      <c r="FQ1887">
        <v>128134.67</v>
      </c>
      <c r="FW1887">
        <v>140768.47</v>
      </c>
      <c r="FX1887">
        <v>390236.56</v>
      </c>
      <c r="FZ1887">
        <v>54265.425999999999</v>
      </c>
      <c r="GA1887">
        <v>13611.508</v>
      </c>
      <c r="GB1887">
        <v>67876.937999999995</v>
      </c>
      <c r="GC1887">
        <v>2407.415</v>
      </c>
      <c r="GG1887">
        <v>0.47799998999999999</v>
      </c>
      <c r="GL1887">
        <v>-7885.2660999999998</v>
      </c>
      <c r="GM1887">
        <v>16700.93</v>
      </c>
      <c r="GN1887">
        <v>-15974.295</v>
      </c>
      <c r="GQ1887">
        <v>594131.18999999994</v>
      </c>
      <c r="GR1887">
        <v>-134564.66</v>
      </c>
      <c r="GS1887">
        <v>-125416.66</v>
      </c>
      <c r="GZ1887">
        <v>-9147.9940999999999</v>
      </c>
      <c r="HA1887">
        <v>-2513.6478999999999</v>
      </c>
      <c r="HB1887">
        <v>-3030.4879999999998</v>
      </c>
      <c r="HD1887">
        <v>-0.70499997999999997</v>
      </c>
      <c r="HE1887">
        <v>-140109.5</v>
      </c>
      <c r="HG1887">
        <v>2912277.8</v>
      </c>
    </row>
    <row r="1888" spans="1:215" x14ac:dyDescent="0.25">
      <c r="A1888">
        <v>138</v>
      </c>
      <c r="B1888" t="s">
        <v>1380</v>
      </c>
      <c r="C1888">
        <v>2008</v>
      </c>
      <c r="F1888">
        <v>1945</v>
      </c>
      <c r="G1888">
        <v>0</v>
      </c>
      <c r="I1888">
        <v>1</v>
      </c>
      <c r="J1888" t="s">
        <v>687</v>
      </c>
      <c r="K1888" t="s">
        <v>688</v>
      </c>
      <c r="L1888" t="s">
        <v>1381</v>
      </c>
      <c r="M1888">
        <v>1</v>
      </c>
      <c r="N1888" t="s">
        <v>615</v>
      </c>
      <c r="O1888">
        <v>1</v>
      </c>
      <c r="P1888" t="s">
        <v>616</v>
      </c>
      <c r="Q1888" t="s">
        <v>626</v>
      </c>
      <c r="R1888">
        <v>2</v>
      </c>
      <c r="S1888">
        <v>1</v>
      </c>
      <c r="T1888" s="60">
        <v>39629</v>
      </c>
      <c r="U1888" s="60">
        <v>39629</v>
      </c>
      <c r="V1888" s="60">
        <v>39629</v>
      </c>
      <c r="W1888" t="s">
        <v>201</v>
      </c>
      <c r="X1888" t="s">
        <v>1382</v>
      </c>
      <c r="Y1888" t="s">
        <v>627</v>
      </c>
      <c r="Z1888">
        <v>3.2499999000000002E-2</v>
      </c>
      <c r="AA1888">
        <v>7.7500000999999999E-2</v>
      </c>
      <c r="AB1888">
        <v>1</v>
      </c>
      <c r="AC1888">
        <v>0</v>
      </c>
      <c r="AD1888">
        <v>5</v>
      </c>
      <c r="AE1888">
        <v>1</v>
      </c>
      <c r="AF1888">
        <v>3</v>
      </c>
      <c r="AG1888">
        <v>27.5</v>
      </c>
      <c r="BP1888" s="60">
        <v>39629</v>
      </c>
      <c r="BQ1888">
        <v>2654305</v>
      </c>
      <c r="BR1888">
        <v>3671460</v>
      </c>
      <c r="BS1888">
        <v>0.72300005000000001</v>
      </c>
      <c r="BT1888">
        <v>1017155</v>
      </c>
      <c r="BV1888">
        <v>482879</v>
      </c>
      <c r="BW1888">
        <v>137264</v>
      </c>
      <c r="BX1888">
        <v>1</v>
      </c>
      <c r="BY1888">
        <v>0</v>
      </c>
      <c r="BZ1888">
        <v>0</v>
      </c>
      <c r="CA1888">
        <v>0</v>
      </c>
      <c r="CC1888">
        <v>-6.4999998000000003E-2</v>
      </c>
      <c r="CE1888">
        <v>7.3299997000000006E-2</v>
      </c>
      <c r="CG1888">
        <v>9.9799998000000001E-2</v>
      </c>
      <c r="CJ1888">
        <v>6.3500002E-2</v>
      </c>
      <c r="CS1888">
        <v>0</v>
      </c>
      <c r="CT1888">
        <v>0</v>
      </c>
      <c r="CU1888">
        <v>0</v>
      </c>
      <c r="CV1888">
        <v>0.53500002999999996</v>
      </c>
      <c r="CW1888">
        <v>0.28400001000000002</v>
      </c>
      <c r="CX1888">
        <v>0.25100001999999999</v>
      </c>
      <c r="CY1888">
        <v>0.29899998999999999</v>
      </c>
      <c r="CZ1888">
        <v>0</v>
      </c>
      <c r="DA1888">
        <v>0</v>
      </c>
      <c r="DB1888">
        <v>0</v>
      </c>
      <c r="DC1888">
        <v>1.7999998999999999E-2</v>
      </c>
      <c r="DD1888">
        <v>0.14799999999999999</v>
      </c>
      <c r="DE1888">
        <v>0</v>
      </c>
      <c r="DF1888">
        <v>2009</v>
      </c>
      <c r="DG1888">
        <v>0.24370000999999999</v>
      </c>
      <c r="DH1888">
        <v>2.7899999000000002E-2</v>
      </c>
      <c r="DI1888">
        <v>0.21579999999999999</v>
      </c>
      <c r="DJ1888">
        <v>0.29659997999999999</v>
      </c>
      <c r="DK1888">
        <v>0.32449999000000002</v>
      </c>
      <c r="DQ1888">
        <v>502193.91</v>
      </c>
      <c r="DR1888">
        <v>0</v>
      </c>
      <c r="DS1888">
        <v>0</v>
      </c>
      <c r="DT1888">
        <v>0</v>
      </c>
      <c r="DU1888">
        <v>0</v>
      </c>
      <c r="DV1888">
        <v>9057</v>
      </c>
      <c r="DW1888">
        <v>487040.66</v>
      </c>
      <c r="DX1888">
        <v>43.299999</v>
      </c>
      <c r="DY1888">
        <v>10</v>
      </c>
      <c r="DZ1888">
        <v>53.775002000000001</v>
      </c>
      <c r="EA1888">
        <v>1747</v>
      </c>
      <c r="EC1888">
        <v>5651</v>
      </c>
      <c r="EE1888">
        <v>68.400002000000001</v>
      </c>
      <c r="EF1888">
        <v>30.827998999999998</v>
      </c>
      <c r="EG1888">
        <v>3782</v>
      </c>
      <c r="EN1888">
        <v>974</v>
      </c>
      <c r="EP1888">
        <v>895</v>
      </c>
      <c r="ES1888">
        <v>0</v>
      </c>
      <c r="EV1888">
        <v>16455</v>
      </c>
      <c r="EW1888">
        <v>0</v>
      </c>
      <c r="EX1888">
        <v>0</v>
      </c>
      <c r="FB1888">
        <v>1795596.9</v>
      </c>
      <c r="FI1888">
        <v>2711108.5</v>
      </c>
      <c r="FP1888">
        <v>15031.419</v>
      </c>
      <c r="FQ1888">
        <v>137263.67000000001</v>
      </c>
      <c r="FW1888">
        <v>152295.09</v>
      </c>
      <c r="FX1888">
        <v>-281625.94</v>
      </c>
      <c r="FZ1888">
        <v>64315.285000000003</v>
      </c>
      <c r="GA1888">
        <v>19962.893</v>
      </c>
      <c r="GB1888">
        <v>84278.18</v>
      </c>
      <c r="GC1888">
        <v>3282.7809999999999</v>
      </c>
      <c r="GG1888">
        <v>0.33500001000000001</v>
      </c>
      <c r="GL1888">
        <v>-8995.4902000000002</v>
      </c>
      <c r="GM1888">
        <v>12255.344999999999</v>
      </c>
      <c r="GN1888">
        <v>-10757.675999999999</v>
      </c>
      <c r="GQ1888">
        <v>-49267.387000000002</v>
      </c>
      <c r="GR1888">
        <v>-146186.64000000001</v>
      </c>
      <c r="GS1888">
        <v>-136189.34</v>
      </c>
      <c r="GZ1888">
        <v>-9997.2958999999992</v>
      </c>
      <c r="HA1888">
        <v>-2374.0709999999999</v>
      </c>
      <c r="HB1888">
        <v>-3341.0210000000002</v>
      </c>
      <c r="HD1888">
        <v>-0.105</v>
      </c>
      <c r="HE1888">
        <v>-151901.84</v>
      </c>
      <c r="HG1888">
        <v>2711108.5</v>
      </c>
    </row>
    <row r="1889" spans="1:215" x14ac:dyDescent="0.25">
      <c r="A1889">
        <v>138</v>
      </c>
      <c r="B1889" t="s">
        <v>1380</v>
      </c>
      <c r="C1889">
        <v>2009</v>
      </c>
      <c r="F1889">
        <v>1945</v>
      </c>
      <c r="G1889">
        <v>0</v>
      </c>
      <c r="I1889">
        <v>1</v>
      </c>
      <c r="J1889" t="s">
        <v>687</v>
      </c>
      <c r="K1889" t="s">
        <v>688</v>
      </c>
      <c r="L1889" t="s">
        <v>1381</v>
      </c>
      <c r="M1889">
        <v>1</v>
      </c>
      <c r="N1889" t="s">
        <v>615</v>
      </c>
      <c r="O1889">
        <v>1</v>
      </c>
      <c r="P1889" t="s">
        <v>616</v>
      </c>
      <c r="Q1889" t="s">
        <v>626</v>
      </c>
      <c r="R1889">
        <v>2</v>
      </c>
      <c r="S1889">
        <v>1</v>
      </c>
      <c r="T1889" s="60">
        <v>39994</v>
      </c>
      <c r="U1889" s="60">
        <v>39994</v>
      </c>
      <c r="V1889" s="60">
        <v>39994</v>
      </c>
      <c r="W1889" t="s">
        <v>201</v>
      </c>
      <c r="X1889" t="s">
        <v>1383</v>
      </c>
      <c r="Y1889" t="s">
        <v>627</v>
      </c>
      <c r="Z1889">
        <v>3.2499999000000002E-2</v>
      </c>
      <c r="AA1889">
        <v>7.7500000999999999E-2</v>
      </c>
      <c r="AB1889">
        <v>1</v>
      </c>
      <c r="AC1889">
        <v>0</v>
      </c>
      <c r="AD1889">
        <v>5</v>
      </c>
      <c r="AE1889">
        <v>1</v>
      </c>
      <c r="AF1889">
        <v>3</v>
      </c>
      <c r="AG1889">
        <v>26.5</v>
      </c>
      <c r="BP1889" s="60">
        <v>39994</v>
      </c>
      <c r="BQ1889">
        <v>2780215</v>
      </c>
      <c r="BR1889">
        <v>4205200</v>
      </c>
      <c r="BS1889">
        <v>0.66100000999999997</v>
      </c>
      <c r="BT1889">
        <v>1424985</v>
      </c>
      <c r="BV1889">
        <v>559872</v>
      </c>
      <c r="BW1889">
        <v>138815</v>
      </c>
      <c r="BX1889">
        <v>1</v>
      </c>
      <c r="BY1889">
        <v>0</v>
      </c>
      <c r="BZ1889">
        <v>0</v>
      </c>
      <c r="CA1889">
        <v>0</v>
      </c>
      <c r="CC1889">
        <v>-0.21870001</v>
      </c>
      <c r="CE1889">
        <v>-4.7199998E-2</v>
      </c>
      <c r="CG1889">
        <v>1.4199999E-2</v>
      </c>
      <c r="CJ1889">
        <v>2.7199999999999998E-2</v>
      </c>
      <c r="CS1889">
        <v>0</v>
      </c>
      <c r="CT1889">
        <v>0</v>
      </c>
      <c r="CU1889">
        <v>0</v>
      </c>
      <c r="CV1889">
        <v>0.47600000999999997</v>
      </c>
      <c r="CW1889">
        <v>0.19900000000000001</v>
      </c>
      <c r="CX1889">
        <v>0.23499999999999999</v>
      </c>
      <c r="CY1889">
        <v>0.33900002000000001</v>
      </c>
      <c r="CZ1889">
        <v>0</v>
      </c>
      <c r="DA1889">
        <v>0</v>
      </c>
      <c r="DB1889">
        <v>0</v>
      </c>
      <c r="DC1889">
        <v>2E-3</v>
      </c>
      <c r="DD1889">
        <v>0.18300000999999999</v>
      </c>
      <c r="DE1889">
        <v>0</v>
      </c>
      <c r="DF1889">
        <v>2010</v>
      </c>
      <c r="DG1889">
        <v>0.24399999999999999</v>
      </c>
      <c r="DH1889">
        <v>2.9700000000000001E-2</v>
      </c>
      <c r="DI1889">
        <v>0.21430001000000001</v>
      </c>
      <c r="DJ1889">
        <v>0.36420000000000002</v>
      </c>
      <c r="DK1889">
        <v>0.39390001000000002</v>
      </c>
      <c r="DQ1889">
        <v>582266.93999999994</v>
      </c>
      <c r="DR1889">
        <v>0</v>
      </c>
      <c r="DS1889">
        <v>0</v>
      </c>
      <c r="DT1889">
        <v>0</v>
      </c>
      <c r="DU1889">
        <v>0</v>
      </c>
      <c r="DV1889">
        <v>9020</v>
      </c>
      <c r="DW1889">
        <v>564904.5</v>
      </c>
      <c r="DX1889">
        <v>43.299999</v>
      </c>
      <c r="DY1889">
        <v>10.1</v>
      </c>
      <c r="DZ1889">
        <v>62.627997999999998</v>
      </c>
      <c r="EA1889">
        <v>1775</v>
      </c>
      <c r="EC1889">
        <v>5927</v>
      </c>
      <c r="EE1889">
        <v>68.199996999999996</v>
      </c>
      <c r="EF1889">
        <v>32.387999999999998</v>
      </c>
      <c r="EG1889">
        <v>4016</v>
      </c>
      <c r="EN1889">
        <v>987</v>
      </c>
      <c r="EP1889">
        <v>924</v>
      </c>
      <c r="ES1889">
        <v>0</v>
      </c>
      <c r="EV1889">
        <v>16722</v>
      </c>
      <c r="EW1889">
        <v>0</v>
      </c>
      <c r="EX1889">
        <v>0</v>
      </c>
      <c r="FB1889">
        <v>2034300</v>
      </c>
      <c r="FI1889">
        <v>2025217.3</v>
      </c>
      <c r="FP1889">
        <v>18191.401999999998</v>
      </c>
      <c r="FQ1889">
        <v>138814.78</v>
      </c>
      <c r="FW1889">
        <v>157006.19</v>
      </c>
      <c r="FX1889">
        <v>-738919</v>
      </c>
      <c r="FZ1889">
        <v>50633.023000000001</v>
      </c>
      <c r="GA1889">
        <v>14809.825999999999</v>
      </c>
      <c r="GB1889">
        <v>65442.851999999999</v>
      </c>
      <c r="GC1889">
        <v>-557.17902000000004</v>
      </c>
      <c r="GG1889">
        <v>37.581001000000001</v>
      </c>
      <c r="GL1889">
        <v>-5147.0209999999997</v>
      </c>
      <c r="GM1889">
        <v>3564.5900999999999</v>
      </c>
      <c r="GN1889">
        <v>-1757.5309999999999</v>
      </c>
      <c r="GQ1889">
        <v>-520329.5</v>
      </c>
      <c r="GR1889">
        <v>-159859.76999999999</v>
      </c>
      <c r="GS1889">
        <v>-149365.03</v>
      </c>
      <c r="GZ1889">
        <v>-10494.73</v>
      </c>
      <c r="HA1889">
        <v>-2629.3429999999998</v>
      </c>
      <c r="HB1889">
        <v>-3072.6179000000002</v>
      </c>
      <c r="HE1889">
        <v>-165561.73000000001</v>
      </c>
      <c r="HG1889">
        <v>2025217.3</v>
      </c>
    </row>
    <row r="1890" spans="1:215" x14ac:dyDescent="0.25">
      <c r="A1890">
        <v>138</v>
      </c>
      <c r="B1890" t="s">
        <v>1380</v>
      </c>
      <c r="C1890">
        <v>2010</v>
      </c>
      <c r="F1890">
        <v>1945</v>
      </c>
      <c r="G1890">
        <v>0</v>
      </c>
      <c r="I1890">
        <v>1</v>
      </c>
      <c r="J1890" t="s">
        <v>687</v>
      </c>
      <c r="K1890" t="s">
        <v>688</v>
      </c>
      <c r="L1890" t="s">
        <v>1381</v>
      </c>
      <c r="M1890">
        <v>1</v>
      </c>
      <c r="N1890" t="s">
        <v>615</v>
      </c>
      <c r="O1890">
        <v>1</v>
      </c>
      <c r="P1890" t="s">
        <v>616</v>
      </c>
      <c r="Q1890" t="s">
        <v>626</v>
      </c>
      <c r="R1890">
        <v>2</v>
      </c>
      <c r="S1890">
        <v>1</v>
      </c>
      <c r="T1890" s="60">
        <v>40359</v>
      </c>
      <c r="U1890" s="60">
        <v>40359</v>
      </c>
      <c r="V1890" s="60">
        <v>40359</v>
      </c>
      <c r="W1890" t="s">
        <v>201</v>
      </c>
      <c r="X1890" t="s">
        <v>1383</v>
      </c>
      <c r="Y1890" t="s">
        <v>627</v>
      </c>
      <c r="Z1890">
        <v>3.2499999000000002E-2</v>
      </c>
      <c r="AA1890">
        <v>7.7500000999999999E-2</v>
      </c>
      <c r="AB1890">
        <v>1</v>
      </c>
      <c r="AC1890">
        <v>0</v>
      </c>
      <c r="AD1890">
        <v>5</v>
      </c>
      <c r="AE1890">
        <v>1</v>
      </c>
      <c r="AF1890">
        <v>3</v>
      </c>
      <c r="AG1890">
        <v>25.5</v>
      </c>
      <c r="BP1890" s="60">
        <v>40359</v>
      </c>
      <c r="BQ1890">
        <v>2794644</v>
      </c>
      <c r="BR1890">
        <v>4457038</v>
      </c>
      <c r="BS1890">
        <v>0.62700003000000004</v>
      </c>
      <c r="BT1890">
        <v>1662395</v>
      </c>
      <c r="BV1890">
        <v>559380</v>
      </c>
      <c r="BW1890">
        <v>151127</v>
      </c>
      <c r="BX1890">
        <v>1</v>
      </c>
      <c r="BY1890">
        <v>0</v>
      </c>
      <c r="BZ1890">
        <v>0</v>
      </c>
      <c r="CA1890">
        <v>0</v>
      </c>
      <c r="CC1890">
        <v>0.13300000000000001</v>
      </c>
      <c r="CE1890">
        <v>-6.1100002E-2</v>
      </c>
      <c r="CG1890">
        <v>1.8200001E-2</v>
      </c>
      <c r="CJ1890">
        <v>3.0700000000000002E-2</v>
      </c>
      <c r="CS1890">
        <v>0</v>
      </c>
      <c r="CT1890">
        <v>0</v>
      </c>
      <c r="CU1890">
        <v>0</v>
      </c>
      <c r="CV1890">
        <v>0.48199998999999999</v>
      </c>
      <c r="CW1890">
        <v>0.23</v>
      </c>
      <c r="CX1890">
        <v>0.23</v>
      </c>
      <c r="CY1890">
        <v>0.29700001999999998</v>
      </c>
      <c r="CZ1890">
        <v>0</v>
      </c>
      <c r="DA1890">
        <v>0</v>
      </c>
      <c r="DB1890">
        <v>0</v>
      </c>
      <c r="DC1890">
        <v>6.0000000000000001E-3</v>
      </c>
      <c r="DD1890">
        <v>0.215</v>
      </c>
      <c r="DE1890">
        <v>0</v>
      </c>
      <c r="DF1890">
        <v>2011</v>
      </c>
      <c r="DG1890">
        <v>0.24120000999999999</v>
      </c>
      <c r="DH1890">
        <v>3.0199999000000002E-2</v>
      </c>
      <c r="DI1890">
        <v>0.21100000999999999</v>
      </c>
      <c r="DJ1890">
        <v>0.38979997999999999</v>
      </c>
      <c r="DK1890">
        <v>0.41999998999999999</v>
      </c>
      <c r="DQ1890">
        <v>581755.43999999994</v>
      </c>
      <c r="DR1890">
        <v>0</v>
      </c>
      <c r="DS1890">
        <v>0</v>
      </c>
      <c r="DT1890">
        <v>0</v>
      </c>
      <c r="DU1890">
        <v>0</v>
      </c>
      <c r="DV1890">
        <v>8567</v>
      </c>
      <c r="DW1890">
        <v>564559.81000000006</v>
      </c>
      <c r="DX1890">
        <v>43.599997999999999</v>
      </c>
      <c r="DY1890">
        <v>10.6</v>
      </c>
      <c r="DZ1890">
        <v>65.899001999999996</v>
      </c>
      <c r="EA1890">
        <v>1847</v>
      </c>
      <c r="EC1890">
        <v>6199</v>
      </c>
      <c r="EE1890">
        <v>67.5</v>
      </c>
      <c r="EF1890">
        <v>31.007999000000002</v>
      </c>
      <c r="EG1890">
        <v>4257</v>
      </c>
      <c r="EN1890">
        <v>994</v>
      </c>
      <c r="EP1890">
        <v>948</v>
      </c>
      <c r="ES1890">
        <v>0</v>
      </c>
      <c r="EV1890">
        <v>16613</v>
      </c>
      <c r="EW1890">
        <v>0</v>
      </c>
      <c r="EX1890">
        <v>0</v>
      </c>
      <c r="FB1890">
        <v>2233700</v>
      </c>
      <c r="FI1890">
        <v>2301434</v>
      </c>
      <c r="FP1890">
        <v>17877</v>
      </c>
      <c r="FQ1890">
        <v>151127</v>
      </c>
      <c r="FW1890">
        <v>169004</v>
      </c>
      <c r="FX1890">
        <v>247042</v>
      </c>
      <c r="FZ1890">
        <v>37626</v>
      </c>
      <c r="GA1890">
        <v>13033</v>
      </c>
      <c r="GB1890">
        <v>50659</v>
      </c>
      <c r="GC1890">
        <v>-1582</v>
      </c>
      <c r="GG1890">
        <v>10</v>
      </c>
      <c r="GL1890">
        <v>-5422</v>
      </c>
      <c r="GM1890">
        <v>726</v>
      </c>
      <c r="GN1890">
        <v>-100</v>
      </c>
      <c r="GQ1890">
        <v>460337</v>
      </c>
      <c r="GR1890">
        <v>-178049</v>
      </c>
      <c r="GS1890">
        <v>-166836</v>
      </c>
      <c r="GZ1890">
        <v>-11213</v>
      </c>
      <c r="HA1890">
        <v>-2317</v>
      </c>
      <c r="HB1890">
        <v>-3207</v>
      </c>
      <c r="HD1890">
        <v>-547</v>
      </c>
      <c r="HE1890">
        <v>-184120</v>
      </c>
      <c r="HG1890">
        <v>2301434</v>
      </c>
    </row>
    <row r="1891" spans="1:215" x14ac:dyDescent="0.25">
      <c r="A1891">
        <v>138</v>
      </c>
      <c r="B1891" t="s">
        <v>1380</v>
      </c>
      <c r="C1891">
        <v>2011</v>
      </c>
      <c r="F1891">
        <v>1945</v>
      </c>
      <c r="G1891">
        <v>0</v>
      </c>
      <c r="I1891">
        <v>1</v>
      </c>
      <c r="J1891" t="s">
        <v>687</v>
      </c>
      <c r="K1891" t="s">
        <v>688</v>
      </c>
      <c r="L1891" t="s">
        <v>1381</v>
      </c>
      <c r="M1891">
        <v>1</v>
      </c>
      <c r="N1891" t="s">
        <v>615</v>
      </c>
      <c r="O1891">
        <v>1</v>
      </c>
      <c r="P1891" t="s">
        <v>616</v>
      </c>
      <c r="Q1891" t="s">
        <v>626</v>
      </c>
      <c r="R1891">
        <v>2</v>
      </c>
      <c r="S1891">
        <v>1</v>
      </c>
      <c r="T1891" s="60">
        <v>40724</v>
      </c>
      <c r="U1891" s="60">
        <v>40724</v>
      </c>
      <c r="V1891" s="60">
        <v>40724</v>
      </c>
      <c r="W1891" t="s">
        <v>201</v>
      </c>
      <c r="X1891" t="s">
        <v>1384</v>
      </c>
      <c r="Y1891" t="s">
        <v>627</v>
      </c>
      <c r="Z1891">
        <v>3.2499999000000002E-2</v>
      </c>
      <c r="AA1891">
        <v>7.7500000999999999E-2</v>
      </c>
      <c r="AB1891">
        <v>1</v>
      </c>
      <c r="AC1891">
        <v>0</v>
      </c>
      <c r="AD1891">
        <v>5</v>
      </c>
      <c r="AE1891">
        <v>1</v>
      </c>
      <c r="AF1891">
        <v>3</v>
      </c>
      <c r="AG1891">
        <v>24.5</v>
      </c>
      <c r="BP1891" s="60">
        <v>40724</v>
      </c>
      <c r="BQ1891">
        <v>2839747</v>
      </c>
      <c r="BR1891">
        <v>4672348</v>
      </c>
      <c r="BS1891">
        <v>0.60799998</v>
      </c>
      <c r="BT1891">
        <v>1832601</v>
      </c>
      <c r="BV1891">
        <v>539836</v>
      </c>
      <c r="BW1891">
        <v>177444</v>
      </c>
      <c r="BX1891">
        <v>1</v>
      </c>
      <c r="BY1891">
        <v>0</v>
      </c>
      <c r="BZ1891">
        <v>0</v>
      </c>
      <c r="CA1891">
        <v>0</v>
      </c>
      <c r="CC1891">
        <v>0.192</v>
      </c>
      <c r="CE1891">
        <v>1.4E-2</v>
      </c>
      <c r="CG1891">
        <v>2.9000001000000001E-2</v>
      </c>
      <c r="CJ1891">
        <v>5.1999996999999999E-2</v>
      </c>
      <c r="CS1891">
        <v>0</v>
      </c>
      <c r="CT1891">
        <v>0</v>
      </c>
      <c r="CU1891">
        <v>0</v>
      </c>
      <c r="CV1891">
        <v>0.49599999</v>
      </c>
      <c r="CW1891">
        <v>0.249</v>
      </c>
      <c r="CX1891">
        <v>0.24700000999999999</v>
      </c>
      <c r="CY1891">
        <v>0.24199998</v>
      </c>
      <c r="CZ1891">
        <v>0</v>
      </c>
      <c r="DA1891">
        <v>0</v>
      </c>
      <c r="DB1891">
        <v>0</v>
      </c>
      <c r="DC1891">
        <v>1E-3</v>
      </c>
      <c r="DD1891">
        <v>0.26100001</v>
      </c>
      <c r="DE1891">
        <v>0</v>
      </c>
      <c r="DF1891">
        <v>2012</v>
      </c>
      <c r="DG1891">
        <v>0.24530001000000001</v>
      </c>
      <c r="DH1891">
        <v>3.1899999999999998E-2</v>
      </c>
      <c r="DI1891">
        <v>0.21340001</v>
      </c>
      <c r="DJ1891">
        <v>0.42780000000000001</v>
      </c>
      <c r="DK1891">
        <v>0.45970001999999999</v>
      </c>
      <c r="DQ1891">
        <v>539836</v>
      </c>
      <c r="DR1891">
        <v>0</v>
      </c>
      <c r="DS1891">
        <v>0</v>
      </c>
      <c r="DT1891">
        <v>0</v>
      </c>
      <c r="DU1891">
        <v>0</v>
      </c>
      <c r="DV1891">
        <v>8187</v>
      </c>
      <c r="DW1891">
        <v>539834.63</v>
      </c>
      <c r="DX1891">
        <v>43.700001</v>
      </c>
      <c r="DY1891">
        <v>10.8</v>
      </c>
      <c r="DZ1891">
        <v>65.938004000000006</v>
      </c>
      <c r="EA1891">
        <v>1700</v>
      </c>
      <c r="EC1891">
        <v>6570</v>
      </c>
      <c r="EE1891">
        <v>67.599997999999999</v>
      </c>
      <c r="EF1891">
        <v>32.652000000000001</v>
      </c>
      <c r="EG1891">
        <v>4610</v>
      </c>
      <c r="EN1891">
        <v>989</v>
      </c>
      <c r="EP1891">
        <v>971</v>
      </c>
      <c r="ES1891">
        <v>0</v>
      </c>
      <c r="EV1891">
        <v>16457</v>
      </c>
      <c r="EW1891">
        <v>0</v>
      </c>
      <c r="EX1891">
        <v>0</v>
      </c>
      <c r="FB1891">
        <v>2545066</v>
      </c>
      <c r="FI1891">
        <v>2795925.5</v>
      </c>
      <c r="FP1891">
        <v>18271</v>
      </c>
      <c r="FQ1891">
        <v>177444</v>
      </c>
      <c r="FW1891">
        <v>195715</v>
      </c>
      <c r="FX1891">
        <v>467676</v>
      </c>
      <c r="FZ1891">
        <v>21811</v>
      </c>
      <c r="GA1891">
        <v>17287</v>
      </c>
      <c r="GB1891">
        <v>39098</v>
      </c>
      <c r="GG1891">
        <v>3654</v>
      </c>
      <c r="GL1891">
        <v>-7572</v>
      </c>
      <c r="GM1891">
        <v>849</v>
      </c>
      <c r="GN1891">
        <v>-152</v>
      </c>
      <c r="GQ1891">
        <v>699268</v>
      </c>
      <c r="GR1891">
        <v>-197896</v>
      </c>
      <c r="GS1891">
        <v>-186460</v>
      </c>
      <c r="GZ1891">
        <v>-11436</v>
      </c>
      <c r="HA1891">
        <v>-3117</v>
      </c>
      <c r="HB1891">
        <v>-3763</v>
      </c>
      <c r="HE1891">
        <v>-204776</v>
      </c>
      <c r="HG1891">
        <v>2795926</v>
      </c>
    </row>
    <row r="1892" spans="1:215" x14ac:dyDescent="0.25">
      <c r="A1892">
        <v>138</v>
      </c>
      <c r="B1892" t="s">
        <v>1380</v>
      </c>
      <c r="C1892">
        <v>2012</v>
      </c>
      <c r="F1892">
        <v>1945</v>
      </c>
      <c r="G1892">
        <v>0</v>
      </c>
      <c r="I1892">
        <v>1</v>
      </c>
      <c r="J1892" t="s">
        <v>687</v>
      </c>
      <c r="K1892" t="s">
        <v>688</v>
      </c>
      <c r="L1892" t="s">
        <v>1381</v>
      </c>
      <c r="M1892">
        <v>1</v>
      </c>
      <c r="N1892" t="s">
        <v>615</v>
      </c>
      <c r="O1892">
        <v>1</v>
      </c>
      <c r="P1892" t="s">
        <v>616</v>
      </c>
      <c r="Q1892" t="s">
        <v>626</v>
      </c>
      <c r="R1892">
        <v>2</v>
      </c>
      <c r="S1892">
        <v>1</v>
      </c>
      <c r="T1892" s="60">
        <v>41090</v>
      </c>
      <c r="U1892" s="60">
        <v>41090</v>
      </c>
      <c r="V1892" s="60">
        <v>41090</v>
      </c>
      <c r="W1892" t="s">
        <v>201</v>
      </c>
      <c r="X1892" t="s">
        <v>1385</v>
      </c>
      <c r="Y1892" t="s">
        <v>627</v>
      </c>
      <c r="Z1892">
        <v>3.2499999000000002E-2</v>
      </c>
      <c r="AA1892">
        <v>7.7500000999999999E-2</v>
      </c>
      <c r="AB1892">
        <v>1</v>
      </c>
      <c r="AC1892">
        <v>0</v>
      </c>
      <c r="AD1892">
        <v>5</v>
      </c>
      <c r="AE1892">
        <v>1</v>
      </c>
      <c r="AF1892">
        <v>3</v>
      </c>
      <c r="AG1892">
        <v>23.5</v>
      </c>
      <c r="BP1892" s="60">
        <v>41090</v>
      </c>
      <c r="BQ1892">
        <v>2960507</v>
      </c>
      <c r="BR1892">
        <v>4894990</v>
      </c>
      <c r="BS1892">
        <v>0.60500001999999997</v>
      </c>
      <c r="BT1892">
        <v>1934483</v>
      </c>
      <c r="BV1892">
        <v>543558</v>
      </c>
      <c r="BW1892">
        <v>189837</v>
      </c>
      <c r="BX1892">
        <v>1</v>
      </c>
      <c r="BY1892">
        <v>0</v>
      </c>
      <c r="BZ1892">
        <v>0</v>
      </c>
      <c r="CA1892">
        <v>0</v>
      </c>
      <c r="CC1892">
        <v>0.01</v>
      </c>
      <c r="CE1892">
        <v>0.109</v>
      </c>
      <c r="CG1892">
        <v>-1E-3</v>
      </c>
      <c r="CJ1892">
        <v>6.1999999E-2</v>
      </c>
      <c r="CS1892">
        <v>0</v>
      </c>
      <c r="CT1892">
        <v>0</v>
      </c>
      <c r="CU1892">
        <v>0</v>
      </c>
      <c r="CV1892">
        <v>0.46800002000000002</v>
      </c>
      <c r="CW1892">
        <v>0.25700000000000001</v>
      </c>
      <c r="CX1892">
        <v>0.21100000999999999</v>
      </c>
      <c r="CY1892">
        <v>0.31600001</v>
      </c>
      <c r="CZ1892">
        <v>0</v>
      </c>
      <c r="DA1892">
        <v>0</v>
      </c>
      <c r="DB1892">
        <v>5.4000000999999999E-2</v>
      </c>
      <c r="DC1892">
        <v>4.0000000000000001E-3</v>
      </c>
      <c r="DD1892">
        <v>0.13100000000000001</v>
      </c>
      <c r="DE1892">
        <v>2.7000000999999999E-2</v>
      </c>
      <c r="DF1892">
        <v>2013</v>
      </c>
      <c r="DG1892">
        <v>0.23899999</v>
      </c>
      <c r="DH1892">
        <v>4.2700000000000002E-2</v>
      </c>
      <c r="DI1892">
        <v>0.19629999000000001</v>
      </c>
      <c r="DJ1892">
        <v>0.42670000000000002</v>
      </c>
      <c r="DK1892">
        <v>0.46939998999999999</v>
      </c>
      <c r="DQ1892">
        <v>543558</v>
      </c>
      <c r="DR1892">
        <v>0</v>
      </c>
      <c r="DS1892">
        <v>0</v>
      </c>
      <c r="DT1892">
        <v>0</v>
      </c>
      <c r="DU1892">
        <v>0</v>
      </c>
      <c r="DV1892">
        <v>8253</v>
      </c>
      <c r="DW1892">
        <v>543557.5</v>
      </c>
      <c r="DX1892">
        <v>43.5</v>
      </c>
      <c r="DY1892">
        <v>10.6</v>
      </c>
      <c r="DZ1892">
        <v>65.861999999999995</v>
      </c>
      <c r="EA1892">
        <v>1748</v>
      </c>
      <c r="EC1892">
        <v>6890</v>
      </c>
      <c r="EE1892">
        <v>67.699996999999996</v>
      </c>
      <c r="EF1892">
        <v>32.652000000000001</v>
      </c>
      <c r="EG1892">
        <v>4902</v>
      </c>
      <c r="EN1892">
        <v>984</v>
      </c>
      <c r="EP1892">
        <v>1004</v>
      </c>
      <c r="ES1892">
        <v>0</v>
      </c>
      <c r="EV1892">
        <v>16891</v>
      </c>
      <c r="EW1892">
        <v>0</v>
      </c>
      <c r="EX1892">
        <v>0</v>
      </c>
      <c r="EZ1892">
        <v>2978812</v>
      </c>
      <c r="FA1892">
        <v>134023</v>
      </c>
      <c r="FB1892">
        <v>2799964</v>
      </c>
      <c r="FI1892">
        <v>2800024</v>
      </c>
      <c r="FP1892">
        <v>18720</v>
      </c>
      <c r="FQ1892">
        <v>189837</v>
      </c>
      <c r="FW1892">
        <v>208557</v>
      </c>
      <c r="FX1892">
        <v>-13933</v>
      </c>
      <c r="FZ1892">
        <v>22176</v>
      </c>
      <c r="GA1892">
        <v>19493</v>
      </c>
      <c r="GB1892">
        <v>41669</v>
      </c>
      <c r="GC1892">
        <v>1759</v>
      </c>
      <c r="GG1892">
        <v>1</v>
      </c>
      <c r="GL1892">
        <v>-9045</v>
      </c>
      <c r="GM1892">
        <v>716</v>
      </c>
      <c r="GN1892">
        <v>-15</v>
      </c>
      <c r="GQ1892">
        <v>229707</v>
      </c>
      <c r="GR1892">
        <v>-219058</v>
      </c>
      <c r="GS1892">
        <v>-207250</v>
      </c>
      <c r="GZ1892">
        <v>-11808</v>
      </c>
      <c r="HA1892">
        <v>-3082</v>
      </c>
      <c r="HB1892">
        <v>-3469</v>
      </c>
      <c r="HE1892">
        <v>-225609</v>
      </c>
      <c r="HG1892">
        <v>2800024</v>
      </c>
    </row>
    <row r="1893" spans="1:215" x14ac:dyDescent="0.25">
      <c r="A1893">
        <v>138</v>
      </c>
      <c r="B1893" t="s">
        <v>1380</v>
      </c>
      <c r="C1893">
        <v>2013</v>
      </c>
      <c r="F1893">
        <v>1945</v>
      </c>
      <c r="G1893">
        <v>0</v>
      </c>
      <c r="I1893">
        <v>1</v>
      </c>
      <c r="J1893" t="s">
        <v>687</v>
      </c>
      <c r="K1893" t="s">
        <v>688</v>
      </c>
      <c r="L1893" t="s">
        <v>1381</v>
      </c>
      <c r="M1893">
        <v>1</v>
      </c>
      <c r="N1893" t="s">
        <v>615</v>
      </c>
      <c r="O1893">
        <v>1</v>
      </c>
      <c r="P1893" t="s">
        <v>616</v>
      </c>
      <c r="Q1893" t="s">
        <v>626</v>
      </c>
      <c r="R1893">
        <v>2</v>
      </c>
      <c r="S1893">
        <v>1</v>
      </c>
      <c r="T1893" s="60">
        <v>41455</v>
      </c>
      <c r="U1893" s="60">
        <v>41455</v>
      </c>
      <c r="V1893" s="60">
        <v>41455</v>
      </c>
      <c r="W1893" t="s">
        <v>201</v>
      </c>
      <c r="X1893" t="s">
        <v>1385</v>
      </c>
      <c r="Y1893" t="s">
        <v>627</v>
      </c>
      <c r="Z1893">
        <v>3.2499999000000002E-2</v>
      </c>
      <c r="AA1893">
        <v>7.7500000999999999E-2</v>
      </c>
      <c r="AB1893">
        <v>1</v>
      </c>
      <c r="AC1893">
        <v>0</v>
      </c>
      <c r="AD1893">
        <v>5</v>
      </c>
      <c r="AE1893">
        <v>1</v>
      </c>
      <c r="AF1893">
        <v>3</v>
      </c>
      <c r="AG1893">
        <v>22.5</v>
      </c>
      <c r="AI1893" t="s">
        <v>1386</v>
      </c>
      <c r="AO1893">
        <v>3104770.3</v>
      </c>
      <c r="AP1893">
        <v>3120631.8</v>
      </c>
      <c r="AQ1893">
        <v>-10669.325999999999</v>
      </c>
      <c r="AR1893">
        <v>0</v>
      </c>
      <c r="AS1893">
        <v>0</v>
      </c>
      <c r="AT1893">
        <v>0</v>
      </c>
      <c r="AU1893">
        <v>1</v>
      </c>
      <c r="AV1893">
        <v>2</v>
      </c>
      <c r="AW1893">
        <v>-4669.5048999999999</v>
      </c>
      <c r="AX1893">
        <v>1</v>
      </c>
      <c r="AY1893">
        <v>0.89999998000000003</v>
      </c>
      <c r="AZ1893">
        <v>10</v>
      </c>
      <c r="BA1893">
        <v>1</v>
      </c>
      <c r="BB1893">
        <v>1</v>
      </c>
      <c r="BC1893">
        <v>1</v>
      </c>
      <c r="BE1893">
        <v>0</v>
      </c>
      <c r="BF1893">
        <v>1.5</v>
      </c>
      <c r="BG1893">
        <v>0.5</v>
      </c>
      <c r="BP1893" s="60">
        <v>41455</v>
      </c>
      <c r="BQ1893">
        <v>3120632</v>
      </c>
      <c r="BR1893">
        <v>5108619</v>
      </c>
      <c r="BS1893">
        <v>0.61099999999999999</v>
      </c>
      <c r="BT1893">
        <v>1987987</v>
      </c>
      <c r="BV1893">
        <v>555752</v>
      </c>
      <c r="BW1893">
        <v>211677</v>
      </c>
      <c r="BX1893">
        <v>1</v>
      </c>
      <c r="BY1893">
        <v>0</v>
      </c>
      <c r="BZ1893">
        <v>0</v>
      </c>
      <c r="CA1893">
        <v>0</v>
      </c>
      <c r="CC1893">
        <v>0.10399999</v>
      </c>
      <c r="CE1893">
        <v>0.1</v>
      </c>
      <c r="CG1893">
        <v>3.3000000000000002E-2</v>
      </c>
      <c r="CJ1893">
        <v>6.6000000000000003E-2</v>
      </c>
      <c r="CS1893">
        <v>0</v>
      </c>
      <c r="CT1893">
        <v>0</v>
      </c>
      <c r="CU1893">
        <v>0</v>
      </c>
      <c r="CV1893">
        <v>0.46910000000000002</v>
      </c>
      <c r="CW1893">
        <v>0.24709999999999999</v>
      </c>
      <c r="CX1893">
        <v>0.222</v>
      </c>
      <c r="CY1893">
        <v>0.32029997999999998</v>
      </c>
      <c r="CZ1893">
        <v>0</v>
      </c>
      <c r="DA1893">
        <v>0</v>
      </c>
      <c r="DB1893">
        <v>5.1799998E-2</v>
      </c>
      <c r="DC1893">
        <v>2.3300000000000001E-2</v>
      </c>
      <c r="DD1893">
        <v>0.11119999999999999</v>
      </c>
      <c r="DE1893">
        <v>2.4300002000000001E-2</v>
      </c>
      <c r="DF1893">
        <v>2014</v>
      </c>
      <c r="DG1893">
        <v>0.23280001</v>
      </c>
      <c r="DH1893">
        <v>5.1399998000000002E-2</v>
      </c>
      <c r="DI1893">
        <v>0.18140000000000001</v>
      </c>
      <c r="DJ1893">
        <v>0.41999998999999999</v>
      </c>
      <c r="DK1893">
        <v>0.47139998999999999</v>
      </c>
      <c r="DR1893">
        <v>0</v>
      </c>
      <c r="DS1893">
        <v>0</v>
      </c>
      <c r="DT1893">
        <v>0</v>
      </c>
      <c r="DU1893">
        <v>0</v>
      </c>
      <c r="DV1893">
        <v>8485</v>
      </c>
      <c r="DW1893">
        <v>555752.81000000006</v>
      </c>
      <c r="DX1893">
        <v>42.900002000000001</v>
      </c>
      <c r="DY1893">
        <v>10.199999999999999</v>
      </c>
      <c r="DZ1893">
        <v>65.498001000000002</v>
      </c>
      <c r="EA1893">
        <v>1855</v>
      </c>
      <c r="EC1893">
        <v>7171</v>
      </c>
      <c r="EE1893">
        <v>67.699996999999996</v>
      </c>
      <c r="EF1893">
        <v>33.923999999999999</v>
      </c>
      <c r="EG1893">
        <v>5163</v>
      </c>
      <c r="EN1893">
        <v>972</v>
      </c>
      <c r="EP1893">
        <v>1036</v>
      </c>
      <c r="ES1893">
        <v>0</v>
      </c>
      <c r="EV1893">
        <v>17511</v>
      </c>
      <c r="EW1893">
        <v>0</v>
      </c>
      <c r="EX1893">
        <v>0</v>
      </c>
      <c r="FB1893">
        <v>3009563</v>
      </c>
      <c r="FI1893">
        <v>3104770.3</v>
      </c>
      <c r="FP1893">
        <v>20283</v>
      </c>
      <c r="FQ1893">
        <v>211677</v>
      </c>
      <c r="FW1893">
        <v>231960</v>
      </c>
      <c r="FX1893">
        <v>266891</v>
      </c>
      <c r="FZ1893">
        <v>25264</v>
      </c>
      <c r="GA1893">
        <v>24203</v>
      </c>
      <c r="GB1893">
        <v>49467</v>
      </c>
      <c r="GC1893">
        <v>2978</v>
      </c>
      <c r="GG1893">
        <v>7651</v>
      </c>
      <c r="GL1893">
        <v>-8615</v>
      </c>
      <c r="GM1893">
        <v>918</v>
      </c>
      <c r="GN1893">
        <v>-26</v>
      </c>
      <c r="GQ1893">
        <v>551224</v>
      </c>
      <c r="GR1893">
        <v>-239136</v>
      </c>
      <c r="GS1893">
        <v>-226610</v>
      </c>
      <c r="GZ1893">
        <v>-12526</v>
      </c>
      <c r="HA1893">
        <v>-3494</v>
      </c>
      <c r="HB1893">
        <v>-3848</v>
      </c>
      <c r="HE1893">
        <v>-246478</v>
      </c>
      <c r="HG1893">
        <v>3104770</v>
      </c>
    </row>
    <row r="1894" spans="1:215" x14ac:dyDescent="0.25">
      <c r="A1894">
        <v>138</v>
      </c>
      <c r="B1894" t="s">
        <v>1380</v>
      </c>
      <c r="C1894">
        <v>2014</v>
      </c>
      <c r="F1894">
        <v>1945</v>
      </c>
      <c r="G1894">
        <v>0</v>
      </c>
      <c r="I1894">
        <v>1</v>
      </c>
      <c r="J1894" t="s">
        <v>687</v>
      </c>
      <c r="K1894" t="s">
        <v>688</v>
      </c>
      <c r="L1894" t="s">
        <v>1381</v>
      </c>
      <c r="M1894">
        <v>1</v>
      </c>
      <c r="N1894" t="s">
        <v>615</v>
      </c>
      <c r="O1894">
        <v>1</v>
      </c>
      <c r="P1894" t="s">
        <v>616</v>
      </c>
      <c r="Q1894" t="s">
        <v>626</v>
      </c>
      <c r="R1894">
        <v>2</v>
      </c>
      <c r="S1894">
        <v>1</v>
      </c>
      <c r="T1894" s="60">
        <v>41820</v>
      </c>
      <c r="U1894" s="60">
        <v>41820</v>
      </c>
      <c r="V1894" s="60">
        <v>41820</v>
      </c>
      <c r="W1894" t="s">
        <v>201</v>
      </c>
      <c r="X1894" t="s">
        <v>1385</v>
      </c>
      <c r="Y1894" t="s">
        <v>627</v>
      </c>
      <c r="Z1894">
        <v>3.2499999000000002E-2</v>
      </c>
      <c r="AA1894">
        <v>7.5000002999999996E-2</v>
      </c>
      <c r="AB1894">
        <v>1</v>
      </c>
      <c r="AC1894">
        <v>0</v>
      </c>
      <c r="AD1894">
        <v>5</v>
      </c>
      <c r="AE1894">
        <v>1</v>
      </c>
      <c r="AF1894">
        <v>3</v>
      </c>
      <c r="AG1894">
        <v>21.5</v>
      </c>
      <c r="AI1894" t="s">
        <v>1387</v>
      </c>
      <c r="AO1894">
        <v>3576111.5</v>
      </c>
      <c r="AP1894">
        <v>3342121.8</v>
      </c>
      <c r="AQ1894">
        <v>-11291.584000000001</v>
      </c>
      <c r="AR1894">
        <v>0</v>
      </c>
      <c r="AS1894">
        <v>0</v>
      </c>
      <c r="AT1894">
        <v>0</v>
      </c>
      <c r="AU1894">
        <v>1</v>
      </c>
      <c r="AV1894">
        <v>2</v>
      </c>
      <c r="AW1894">
        <v>74319.476999999999</v>
      </c>
      <c r="AX1894">
        <v>1</v>
      </c>
      <c r="AY1894">
        <v>0.89999998000000003</v>
      </c>
      <c r="AZ1894">
        <v>10</v>
      </c>
      <c r="BA1894">
        <v>1</v>
      </c>
      <c r="BB1894">
        <v>1</v>
      </c>
      <c r="BC1894">
        <v>1</v>
      </c>
      <c r="BE1894">
        <v>0</v>
      </c>
      <c r="BF1894">
        <v>1.5</v>
      </c>
      <c r="BG1894">
        <v>0.5</v>
      </c>
      <c r="BP1894" s="60">
        <v>41820</v>
      </c>
      <c r="BQ1894">
        <v>3342122</v>
      </c>
      <c r="BR1894">
        <v>5492440</v>
      </c>
      <c r="BS1894">
        <v>0.60799998</v>
      </c>
      <c r="BT1894">
        <v>2150318</v>
      </c>
      <c r="BV1894">
        <v>555634</v>
      </c>
      <c r="BW1894">
        <v>220393</v>
      </c>
      <c r="BX1894">
        <v>1</v>
      </c>
      <c r="BY1894">
        <v>0</v>
      </c>
      <c r="BZ1894">
        <v>0</v>
      </c>
      <c r="CA1894">
        <v>0</v>
      </c>
      <c r="CC1894">
        <v>0.15000000999999999</v>
      </c>
      <c r="CE1894">
        <v>8.6999996999999996E-2</v>
      </c>
      <c r="CG1894">
        <v>0.11700000000000001</v>
      </c>
      <c r="CJ1894">
        <v>6.4000003E-2</v>
      </c>
      <c r="CS1894">
        <v>0</v>
      </c>
      <c r="CT1894">
        <v>0</v>
      </c>
      <c r="CU1894">
        <v>0</v>
      </c>
      <c r="CV1894">
        <v>0.49400001999999998</v>
      </c>
      <c r="CW1894">
        <v>0.25299999000000001</v>
      </c>
      <c r="CX1894">
        <v>0.24099999999999999</v>
      </c>
      <c r="CY1894">
        <v>0.27500001000000002</v>
      </c>
      <c r="CZ1894">
        <v>0</v>
      </c>
      <c r="DA1894">
        <v>0</v>
      </c>
      <c r="DB1894">
        <v>4.9000002000000001E-2</v>
      </c>
      <c r="DC1894">
        <v>1.0999999999999999E-2</v>
      </c>
      <c r="DD1894">
        <v>0.17100000000000001</v>
      </c>
      <c r="DE1894">
        <v>0</v>
      </c>
      <c r="DF1894">
        <v>2015</v>
      </c>
      <c r="DG1894">
        <v>0.23469999</v>
      </c>
      <c r="DH1894">
        <v>5.5799998000000003E-2</v>
      </c>
      <c r="DI1894">
        <v>0.17889999000000001</v>
      </c>
      <c r="DJ1894">
        <v>0.45640001000000002</v>
      </c>
      <c r="DK1894">
        <v>0.51219999999999999</v>
      </c>
      <c r="DL1894">
        <v>130428</v>
      </c>
      <c r="DM1894">
        <v>31015</v>
      </c>
      <c r="DN1894">
        <v>99413</v>
      </c>
      <c r="DO1894">
        <v>253584</v>
      </c>
      <c r="DQ1894">
        <v>555634</v>
      </c>
      <c r="DR1894">
        <v>0</v>
      </c>
      <c r="DS1894">
        <v>0</v>
      </c>
      <c r="DT1894">
        <v>0</v>
      </c>
      <c r="DU1894">
        <v>0</v>
      </c>
      <c r="DV1894">
        <v>8512</v>
      </c>
      <c r="DW1894">
        <v>555635</v>
      </c>
      <c r="DX1894">
        <v>42.799999</v>
      </c>
      <c r="DY1894">
        <v>10.3</v>
      </c>
      <c r="DZ1894">
        <v>65.277000000000001</v>
      </c>
      <c r="EA1894">
        <v>1949</v>
      </c>
      <c r="EC1894">
        <v>7397</v>
      </c>
      <c r="EE1894">
        <v>68</v>
      </c>
      <c r="EF1894">
        <v>34.967998999999999</v>
      </c>
      <c r="EG1894">
        <v>5359</v>
      </c>
      <c r="EN1894">
        <v>970</v>
      </c>
      <c r="EP1894">
        <v>1068</v>
      </c>
      <c r="ES1894">
        <v>0</v>
      </c>
      <c r="EV1894">
        <v>17858</v>
      </c>
      <c r="EW1894">
        <v>0</v>
      </c>
      <c r="EX1894">
        <v>0</v>
      </c>
      <c r="FB1894">
        <v>3294221</v>
      </c>
      <c r="FP1894">
        <v>25810</v>
      </c>
      <c r="FQ1894">
        <v>220393</v>
      </c>
      <c r="FW1894">
        <v>246203</v>
      </c>
      <c r="FX1894">
        <v>440650</v>
      </c>
      <c r="FZ1894">
        <v>27836</v>
      </c>
      <c r="GA1894">
        <v>20132</v>
      </c>
      <c r="GB1894">
        <v>47968</v>
      </c>
      <c r="GC1894">
        <v>6130</v>
      </c>
      <c r="GG1894">
        <v>107</v>
      </c>
      <c r="GL1894">
        <v>-8472</v>
      </c>
      <c r="GM1894">
        <v>1111</v>
      </c>
      <c r="GN1894">
        <v>-165</v>
      </c>
      <c r="GQ1894">
        <v>733697</v>
      </c>
      <c r="GR1894">
        <v>-254383</v>
      </c>
      <c r="GS1894">
        <v>-241502</v>
      </c>
      <c r="GZ1894">
        <v>-12881</v>
      </c>
      <c r="HA1894">
        <v>-3112</v>
      </c>
      <c r="HB1894">
        <v>-4860</v>
      </c>
      <c r="HE1894">
        <v>-262355</v>
      </c>
      <c r="HG1894">
        <v>3576112</v>
      </c>
    </row>
    <row r="1895" spans="1:215" x14ac:dyDescent="0.25">
      <c r="A1895">
        <v>139</v>
      </c>
      <c r="B1895" t="s">
        <v>1388</v>
      </c>
      <c r="C1895">
        <v>2001</v>
      </c>
      <c r="F1895">
        <v>1937</v>
      </c>
      <c r="G1895">
        <v>0</v>
      </c>
      <c r="I1895">
        <v>2</v>
      </c>
      <c r="J1895" t="s">
        <v>687</v>
      </c>
      <c r="K1895" t="s">
        <v>688</v>
      </c>
      <c r="L1895" t="s">
        <v>1389</v>
      </c>
      <c r="M1895">
        <v>1</v>
      </c>
      <c r="N1895" t="s">
        <v>615</v>
      </c>
      <c r="O1895">
        <v>0</v>
      </c>
      <c r="P1895" t="s">
        <v>633</v>
      </c>
      <c r="Q1895" t="s">
        <v>713</v>
      </c>
      <c r="R1895">
        <v>1</v>
      </c>
      <c r="T1895" s="60">
        <v>37072</v>
      </c>
      <c r="U1895" s="60">
        <v>37072</v>
      </c>
      <c r="V1895" s="60">
        <v>37072</v>
      </c>
      <c r="W1895" t="s">
        <v>324</v>
      </c>
      <c r="X1895" t="s">
        <v>1390</v>
      </c>
      <c r="Y1895" t="s">
        <v>627</v>
      </c>
      <c r="Z1895">
        <v>3.9999999000000001E-2</v>
      </c>
      <c r="AA1895">
        <v>7.9999998000000003E-2</v>
      </c>
      <c r="AB1895">
        <v>2</v>
      </c>
      <c r="AC1895">
        <v>0</v>
      </c>
      <c r="AD1895">
        <v>5</v>
      </c>
      <c r="AE1895">
        <v>1</v>
      </c>
      <c r="AF1895">
        <v>3</v>
      </c>
      <c r="AG1895">
        <v>30</v>
      </c>
      <c r="BP1895" s="60">
        <v>37072</v>
      </c>
      <c r="BQ1895">
        <v>6988782</v>
      </c>
      <c r="BR1895">
        <v>6468066</v>
      </c>
      <c r="BS1895">
        <v>1.0805</v>
      </c>
      <c r="BT1895">
        <v>-520716</v>
      </c>
      <c r="BV1895">
        <v>1293350</v>
      </c>
      <c r="BW1895">
        <v>59153.313000000002</v>
      </c>
      <c r="BX1895">
        <v>1</v>
      </c>
      <c r="BY1895">
        <v>0</v>
      </c>
      <c r="BZ1895">
        <v>0</v>
      </c>
      <c r="CA1895">
        <v>0</v>
      </c>
      <c r="CC1895">
        <v>-4.1999999000000003E-2</v>
      </c>
      <c r="CE1895">
        <v>6.1999999E-2</v>
      </c>
      <c r="CG1895">
        <v>8.7999999999999995E-2</v>
      </c>
      <c r="CS1895">
        <v>0</v>
      </c>
      <c r="CT1895">
        <v>0</v>
      </c>
      <c r="CU1895">
        <v>0</v>
      </c>
      <c r="CV1895">
        <v>0.58999997000000004</v>
      </c>
      <c r="CW1895">
        <v>0.41999998999999999</v>
      </c>
      <c r="CX1895">
        <v>0.17</v>
      </c>
      <c r="CY1895">
        <v>0.31999999000000001</v>
      </c>
      <c r="CZ1895">
        <v>0.25999999000000001</v>
      </c>
      <c r="DA1895">
        <v>5.9999998999999998E-2</v>
      </c>
      <c r="DB1895">
        <v>3.9999999000000001E-2</v>
      </c>
      <c r="DC1895">
        <v>0.01</v>
      </c>
      <c r="DD1895">
        <v>3.9999999000000001E-2</v>
      </c>
      <c r="DE1895">
        <v>0</v>
      </c>
      <c r="DG1895">
        <v>0.15160000000000001</v>
      </c>
      <c r="DH1895">
        <v>6.6000000000000003E-2</v>
      </c>
      <c r="DI1895">
        <v>8.5600003999999993E-2</v>
      </c>
      <c r="DJ1895">
        <v>-2.76E-2</v>
      </c>
      <c r="DK1895">
        <v>3.8399997999999998E-2</v>
      </c>
      <c r="DR1895">
        <v>0</v>
      </c>
      <c r="DS1895">
        <v>0</v>
      </c>
      <c r="DT1895">
        <v>0</v>
      </c>
      <c r="DU1895">
        <v>0</v>
      </c>
      <c r="DV1895">
        <v>25654</v>
      </c>
      <c r="DW1895">
        <v>1293350</v>
      </c>
      <c r="DX1895">
        <v>44.299999</v>
      </c>
      <c r="DY1895">
        <v>11.8</v>
      </c>
      <c r="DZ1895">
        <v>50.415000999999997</v>
      </c>
      <c r="EC1895">
        <v>13365</v>
      </c>
      <c r="ED1895">
        <v>316057.21999999997</v>
      </c>
      <c r="EF1895">
        <v>23.648001000000001</v>
      </c>
      <c r="EG1895">
        <v>13365</v>
      </c>
      <c r="EI1895">
        <v>71.5</v>
      </c>
      <c r="EJ1895">
        <v>23.648001000000001</v>
      </c>
      <c r="ES1895">
        <v>0</v>
      </c>
      <c r="EV1895">
        <v>39019</v>
      </c>
      <c r="EW1895">
        <v>0</v>
      </c>
      <c r="EX1895">
        <v>0</v>
      </c>
      <c r="FB1895">
        <v>3388875</v>
      </c>
      <c r="FP1895">
        <v>69460</v>
      </c>
      <c r="FQ1895">
        <v>79861</v>
      </c>
      <c r="FW1895">
        <v>149321</v>
      </c>
      <c r="FX1895">
        <v>-505822</v>
      </c>
      <c r="FZ1895">
        <v>163275</v>
      </c>
      <c r="GA1895">
        <v>36458</v>
      </c>
      <c r="GB1895">
        <v>199733</v>
      </c>
      <c r="GC1895">
        <v>16745</v>
      </c>
      <c r="GE1895">
        <v>1631</v>
      </c>
      <c r="GL1895">
        <v>-12936</v>
      </c>
      <c r="GQ1895">
        <v>-151328</v>
      </c>
      <c r="GR1895">
        <v>-308636</v>
      </c>
      <c r="GS1895">
        <v>-308636</v>
      </c>
      <c r="HA1895">
        <v>-12923</v>
      </c>
      <c r="HB1895">
        <v>-7193</v>
      </c>
      <c r="HE1895">
        <v>-328755</v>
      </c>
      <c r="HG1895">
        <v>6537135</v>
      </c>
    </row>
    <row r="1896" spans="1:215" x14ac:dyDescent="0.25">
      <c r="A1896">
        <v>139</v>
      </c>
      <c r="B1896" t="s">
        <v>1388</v>
      </c>
      <c r="C1896">
        <v>2002</v>
      </c>
      <c r="F1896">
        <v>1937</v>
      </c>
      <c r="G1896">
        <v>0</v>
      </c>
      <c r="I1896">
        <v>2</v>
      </c>
      <c r="J1896" t="s">
        <v>687</v>
      </c>
      <c r="K1896" t="s">
        <v>688</v>
      </c>
      <c r="L1896" t="s">
        <v>1389</v>
      </c>
      <c r="M1896">
        <v>1</v>
      </c>
      <c r="N1896" t="s">
        <v>615</v>
      </c>
      <c r="O1896">
        <v>0</v>
      </c>
      <c r="P1896" t="s">
        <v>633</v>
      </c>
      <c r="Q1896" t="s">
        <v>713</v>
      </c>
      <c r="R1896">
        <v>1</v>
      </c>
      <c r="T1896" s="60">
        <v>37437</v>
      </c>
      <c r="U1896" s="60">
        <v>37437</v>
      </c>
      <c r="V1896" s="60">
        <v>37437</v>
      </c>
      <c r="W1896" t="s">
        <v>324</v>
      </c>
      <c r="X1896" t="s">
        <v>1390</v>
      </c>
      <c r="Y1896" t="s">
        <v>627</v>
      </c>
      <c r="Z1896">
        <v>3.9999999000000001E-2</v>
      </c>
      <c r="AA1896">
        <v>7.9999998000000003E-2</v>
      </c>
      <c r="AB1896">
        <v>2</v>
      </c>
      <c r="AC1896">
        <v>0</v>
      </c>
      <c r="AD1896">
        <v>5</v>
      </c>
      <c r="AE1896">
        <v>1</v>
      </c>
      <c r="AF1896">
        <v>3</v>
      </c>
      <c r="AG1896">
        <v>30</v>
      </c>
      <c r="BP1896" s="60">
        <v>37437</v>
      </c>
      <c r="BQ1896">
        <v>7060188</v>
      </c>
      <c r="BR1896">
        <v>7252118</v>
      </c>
      <c r="BS1896">
        <v>0.97350000999999997</v>
      </c>
      <c r="BT1896">
        <v>191930</v>
      </c>
      <c r="BV1896">
        <v>1334335</v>
      </c>
      <c r="BW1896">
        <v>32296.002</v>
      </c>
      <c r="BX1896">
        <v>1</v>
      </c>
      <c r="BY1896">
        <v>0</v>
      </c>
      <c r="BZ1896">
        <v>0</v>
      </c>
      <c r="CA1896">
        <v>0</v>
      </c>
      <c r="CC1896">
        <v>-4.8000000000000001E-2</v>
      </c>
      <c r="CE1896">
        <v>3.0000000000000001E-3</v>
      </c>
      <c r="CG1896">
        <v>3.9999999000000001E-2</v>
      </c>
      <c r="CS1896">
        <v>0</v>
      </c>
      <c r="CT1896">
        <v>0</v>
      </c>
      <c r="CU1896">
        <v>0</v>
      </c>
      <c r="CV1896">
        <v>0.56599997999999996</v>
      </c>
      <c r="CW1896">
        <v>0.38599998000000002</v>
      </c>
      <c r="CX1896">
        <v>0.18000000999999999</v>
      </c>
      <c r="CY1896">
        <v>0.34599998999999998</v>
      </c>
      <c r="CZ1896">
        <v>0</v>
      </c>
      <c r="DA1896">
        <v>0</v>
      </c>
      <c r="DB1896">
        <v>4.5999999999999999E-2</v>
      </c>
      <c r="DC1896">
        <v>7.0000000000000001E-3</v>
      </c>
      <c r="DD1896">
        <v>3.5000000000000003E-2</v>
      </c>
      <c r="DE1896">
        <v>0</v>
      </c>
      <c r="DG1896">
        <v>0.17069999999999999</v>
      </c>
      <c r="DH1896">
        <v>6.4899996000000001E-2</v>
      </c>
      <c r="DI1896">
        <v>0.10580000000000001</v>
      </c>
      <c r="DJ1896">
        <v>2.7300000000000001E-2</v>
      </c>
      <c r="DK1896">
        <v>9.2200004000000002E-2</v>
      </c>
      <c r="DR1896">
        <v>0</v>
      </c>
      <c r="DS1896">
        <v>0</v>
      </c>
      <c r="DT1896">
        <v>0</v>
      </c>
      <c r="DU1896">
        <v>0</v>
      </c>
      <c r="DV1896">
        <v>25930</v>
      </c>
      <c r="DW1896">
        <v>1334335.5</v>
      </c>
      <c r="DX1896">
        <v>44.400002000000001</v>
      </c>
      <c r="DY1896">
        <v>11.8</v>
      </c>
      <c r="DZ1896">
        <v>51.459000000000003</v>
      </c>
      <c r="EA1896">
        <v>2327</v>
      </c>
      <c r="EC1896">
        <v>13589</v>
      </c>
      <c r="ED1896">
        <v>336437.03</v>
      </c>
      <c r="EF1896">
        <v>24.757999000000002</v>
      </c>
      <c r="EG1896">
        <v>13589</v>
      </c>
      <c r="EI1896">
        <v>71.5</v>
      </c>
      <c r="EJ1896">
        <v>24.757999000000002</v>
      </c>
      <c r="EK1896">
        <v>58.900002000000001</v>
      </c>
      <c r="ES1896">
        <v>0</v>
      </c>
      <c r="EV1896">
        <v>41846</v>
      </c>
      <c r="EW1896">
        <v>0</v>
      </c>
      <c r="EX1896">
        <v>0</v>
      </c>
      <c r="FB1896">
        <v>3735123</v>
      </c>
      <c r="FP1896">
        <v>75654</v>
      </c>
      <c r="FQ1896">
        <v>51879</v>
      </c>
      <c r="FW1896">
        <v>127533</v>
      </c>
      <c r="FX1896">
        <v>-508968</v>
      </c>
      <c r="FZ1896">
        <v>131723</v>
      </c>
      <c r="GA1896">
        <v>38439</v>
      </c>
      <c r="GB1896">
        <v>170162</v>
      </c>
      <c r="GC1896">
        <v>28513</v>
      </c>
      <c r="GE1896">
        <v>1929</v>
      </c>
      <c r="GL1896">
        <v>-15487</v>
      </c>
      <c r="GM1896">
        <v>3521</v>
      </c>
      <c r="GQ1896">
        <v>-192797</v>
      </c>
      <c r="GR1896">
        <v>-332747</v>
      </c>
      <c r="GS1896">
        <v>-332747</v>
      </c>
      <c r="HA1896">
        <v>-13049</v>
      </c>
      <c r="HB1896">
        <v>-7137</v>
      </c>
      <c r="HE1896">
        <v>-352933</v>
      </c>
      <c r="HG1896">
        <v>5991405</v>
      </c>
    </row>
    <row r="1897" spans="1:215" x14ac:dyDescent="0.25">
      <c r="A1897">
        <v>139</v>
      </c>
      <c r="B1897" t="s">
        <v>1388</v>
      </c>
      <c r="C1897">
        <v>2003</v>
      </c>
      <c r="F1897">
        <v>1937</v>
      </c>
      <c r="G1897">
        <v>0</v>
      </c>
      <c r="I1897">
        <v>2</v>
      </c>
      <c r="J1897" t="s">
        <v>687</v>
      </c>
      <c r="K1897" t="s">
        <v>688</v>
      </c>
      <c r="L1897" t="s">
        <v>1389</v>
      </c>
      <c r="M1897">
        <v>1</v>
      </c>
      <c r="N1897" t="s">
        <v>615</v>
      </c>
      <c r="O1897">
        <v>0</v>
      </c>
      <c r="P1897" t="s">
        <v>633</v>
      </c>
      <c r="Q1897" t="s">
        <v>713</v>
      </c>
      <c r="R1897">
        <v>1</v>
      </c>
      <c r="T1897" s="60">
        <v>37802</v>
      </c>
      <c r="U1897" s="60">
        <v>37802</v>
      </c>
      <c r="V1897" s="60">
        <v>37802</v>
      </c>
      <c r="W1897" t="s">
        <v>324</v>
      </c>
      <c r="X1897" t="s">
        <v>1390</v>
      </c>
      <c r="Y1897" t="s">
        <v>627</v>
      </c>
      <c r="Z1897">
        <v>3.9999999000000001E-2</v>
      </c>
      <c r="AA1897">
        <v>7.9999998000000003E-2</v>
      </c>
      <c r="AB1897">
        <v>2</v>
      </c>
      <c r="AC1897">
        <v>0</v>
      </c>
      <c r="AD1897">
        <v>5</v>
      </c>
      <c r="AE1897">
        <v>1</v>
      </c>
      <c r="AF1897">
        <v>3</v>
      </c>
      <c r="AG1897">
        <v>30</v>
      </c>
      <c r="BP1897" s="60">
        <v>37802</v>
      </c>
      <c r="BQ1897">
        <v>6999647</v>
      </c>
      <c r="BR1897">
        <v>7659846</v>
      </c>
      <c r="BS1897">
        <v>0.91379999999999995</v>
      </c>
      <c r="BT1897">
        <v>660199</v>
      </c>
      <c r="BV1897">
        <v>1405058</v>
      </c>
      <c r="BW1897">
        <v>51604.667999999998</v>
      </c>
      <c r="BX1897">
        <v>1</v>
      </c>
      <c r="BY1897">
        <v>0</v>
      </c>
      <c r="BZ1897">
        <v>0</v>
      </c>
      <c r="CA1897">
        <v>0</v>
      </c>
      <c r="CC1897">
        <v>4.5000001999999997E-2</v>
      </c>
      <c r="CE1897">
        <v>-1.6000001E-2</v>
      </c>
      <c r="CG1897">
        <v>3.5999997999999998E-2</v>
      </c>
      <c r="CS1897">
        <v>0</v>
      </c>
      <c r="CT1897">
        <v>0</v>
      </c>
      <c r="CU1897">
        <v>0</v>
      </c>
      <c r="CV1897">
        <v>0.62700003000000004</v>
      </c>
      <c r="CW1897">
        <v>0.44499999000000001</v>
      </c>
      <c r="CX1897">
        <v>0.18200000999999999</v>
      </c>
      <c r="CY1897">
        <v>0.26800001000000001</v>
      </c>
      <c r="CZ1897">
        <v>0</v>
      </c>
      <c r="DA1897">
        <v>0</v>
      </c>
      <c r="DB1897">
        <v>4.5000001999999997E-2</v>
      </c>
      <c r="DC1897">
        <v>2.1999999999999999E-2</v>
      </c>
      <c r="DD1897">
        <v>3.7999999E-2</v>
      </c>
      <c r="DE1897">
        <v>0</v>
      </c>
      <c r="DF1897">
        <v>2004</v>
      </c>
      <c r="DG1897">
        <v>0.16980000000000001</v>
      </c>
      <c r="DH1897">
        <v>6.4400001999999998E-2</v>
      </c>
      <c r="DI1897">
        <v>0.10539999999999999</v>
      </c>
      <c r="DJ1897">
        <v>5.5100001000000003E-2</v>
      </c>
      <c r="DK1897">
        <v>0.1195</v>
      </c>
      <c r="DL1897">
        <v>117246.03</v>
      </c>
      <c r="DM1897">
        <v>86351</v>
      </c>
      <c r="DN1897">
        <v>141410.89000000001</v>
      </c>
      <c r="DO1897">
        <v>80373.125</v>
      </c>
      <c r="DP1897">
        <v>166724.13</v>
      </c>
      <c r="DQ1897">
        <v>1395008</v>
      </c>
      <c r="DR1897">
        <v>0</v>
      </c>
      <c r="DS1897">
        <v>0</v>
      </c>
      <c r="DT1897">
        <v>0</v>
      </c>
      <c r="DU1897">
        <v>0</v>
      </c>
      <c r="DV1897">
        <v>26358</v>
      </c>
      <c r="DW1897">
        <v>1405057.9</v>
      </c>
      <c r="DX1897">
        <v>44.900002000000001</v>
      </c>
      <c r="DY1897">
        <v>11.8</v>
      </c>
      <c r="DZ1897">
        <v>53.306998999999998</v>
      </c>
      <c r="EA1897">
        <v>2593</v>
      </c>
      <c r="EC1897">
        <v>13805</v>
      </c>
      <c r="ED1897">
        <v>359036.22</v>
      </c>
      <c r="EF1897">
        <v>26.007999000000002</v>
      </c>
      <c r="EG1897">
        <v>9803</v>
      </c>
      <c r="EI1897">
        <v>71.400002000000001</v>
      </c>
      <c r="EJ1897">
        <v>31.643999000000001</v>
      </c>
      <c r="EN1897">
        <v>839</v>
      </c>
      <c r="EP1897">
        <v>3163</v>
      </c>
      <c r="ES1897">
        <v>0</v>
      </c>
      <c r="EV1897">
        <v>42756</v>
      </c>
      <c r="EW1897">
        <v>0</v>
      </c>
      <c r="EX1897">
        <v>0</v>
      </c>
      <c r="FB1897">
        <v>3991159</v>
      </c>
      <c r="FP1897">
        <v>83068</v>
      </c>
      <c r="FQ1897">
        <v>70923</v>
      </c>
      <c r="FW1897">
        <v>153991</v>
      </c>
      <c r="FX1897">
        <v>64062</v>
      </c>
      <c r="FZ1897">
        <v>98787</v>
      </c>
      <c r="GA1897">
        <v>47876</v>
      </c>
      <c r="GB1897">
        <v>146663</v>
      </c>
      <c r="GC1897">
        <v>20770</v>
      </c>
      <c r="GE1897">
        <v>1794</v>
      </c>
      <c r="GL1897">
        <v>-15286</v>
      </c>
      <c r="GM1897">
        <v>3286</v>
      </c>
      <c r="GN1897">
        <v>-963</v>
      </c>
      <c r="GQ1897">
        <v>374317</v>
      </c>
      <c r="GR1897">
        <v>-358195</v>
      </c>
      <c r="GS1897">
        <v>-358195</v>
      </c>
      <c r="HA1897">
        <v>-14679</v>
      </c>
      <c r="HB1897">
        <v>-7706</v>
      </c>
      <c r="HE1897">
        <v>-380580</v>
      </c>
      <c r="HG1897">
        <v>5985142</v>
      </c>
    </row>
    <row r="1898" spans="1:215" x14ac:dyDescent="0.25">
      <c r="A1898">
        <v>139</v>
      </c>
      <c r="B1898" t="s">
        <v>1388</v>
      </c>
      <c r="C1898">
        <v>2004</v>
      </c>
      <c r="F1898">
        <v>1937</v>
      </c>
      <c r="G1898">
        <v>0</v>
      </c>
      <c r="I1898">
        <v>2</v>
      </c>
      <c r="J1898" t="s">
        <v>687</v>
      </c>
      <c r="K1898" t="s">
        <v>688</v>
      </c>
      <c r="L1898" t="s">
        <v>1389</v>
      </c>
      <c r="M1898">
        <v>1</v>
      </c>
      <c r="N1898" t="s">
        <v>615</v>
      </c>
      <c r="O1898">
        <v>0</v>
      </c>
      <c r="P1898" t="s">
        <v>633</v>
      </c>
      <c r="Q1898" t="s">
        <v>713</v>
      </c>
      <c r="R1898">
        <v>1</v>
      </c>
      <c r="T1898" s="60">
        <v>38168</v>
      </c>
      <c r="U1898" s="60">
        <v>38168</v>
      </c>
      <c r="V1898" s="60">
        <v>38168</v>
      </c>
      <c r="W1898" t="s">
        <v>324</v>
      </c>
      <c r="X1898" t="s">
        <v>1390</v>
      </c>
      <c r="Y1898" t="s">
        <v>627</v>
      </c>
      <c r="Z1898">
        <v>3.9999999000000001E-2</v>
      </c>
      <c r="AA1898">
        <v>7.9999998000000003E-2</v>
      </c>
      <c r="AB1898">
        <v>2</v>
      </c>
      <c r="AC1898">
        <v>0</v>
      </c>
      <c r="AD1898">
        <v>5</v>
      </c>
      <c r="AE1898">
        <v>1</v>
      </c>
      <c r="AF1898">
        <v>3</v>
      </c>
      <c r="AG1898">
        <v>30</v>
      </c>
      <c r="BP1898" s="60">
        <v>38168</v>
      </c>
      <c r="BQ1898">
        <v>7042107.5</v>
      </c>
      <c r="BR1898">
        <v>8533864</v>
      </c>
      <c r="BS1898">
        <v>0.82519995999999995</v>
      </c>
      <c r="BT1898">
        <v>1491755.9</v>
      </c>
      <c r="BV1898">
        <v>1575284.8</v>
      </c>
      <c r="BW1898">
        <v>159083.41</v>
      </c>
      <c r="BX1898">
        <v>0.63120001999999997</v>
      </c>
      <c r="BY1898">
        <v>0</v>
      </c>
      <c r="BZ1898">
        <v>0</v>
      </c>
      <c r="CA1898">
        <v>0</v>
      </c>
      <c r="CC1898">
        <v>0.186</v>
      </c>
      <c r="CE1898">
        <v>5.6999995999999997E-2</v>
      </c>
      <c r="CG1898">
        <v>4.5999999999999999E-2</v>
      </c>
      <c r="CS1898">
        <v>0</v>
      </c>
      <c r="CT1898">
        <v>0</v>
      </c>
      <c r="CU1898">
        <v>0</v>
      </c>
      <c r="CV1898">
        <v>0.66600000999999998</v>
      </c>
      <c r="CW1898">
        <v>0.47499998999999998</v>
      </c>
      <c r="CX1898">
        <v>0.191</v>
      </c>
      <c r="CY1898">
        <v>0.25400001</v>
      </c>
      <c r="CZ1898">
        <v>0</v>
      </c>
      <c r="DA1898">
        <v>0</v>
      </c>
      <c r="DB1898">
        <v>3.2000002E-2</v>
      </c>
      <c r="DC1898">
        <v>8.9999999999999993E-3</v>
      </c>
      <c r="DD1898">
        <v>3.9000000999999999E-2</v>
      </c>
      <c r="DE1898">
        <v>0</v>
      </c>
      <c r="DF1898">
        <v>2005</v>
      </c>
      <c r="DG1898">
        <v>0.14990000000000001</v>
      </c>
      <c r="DH1898">
        <v>6.5499999000000003E-2</v>
      </c>
      <c r="DI1898">
        <v>8.4399998000000004E-2</v>
      </c>
      <c r="DJ1898">
        <v>8.2100004000000004E-2</v>
      </c>
      <c r="DK1898">
        <v>0.14760000000000001</v>
      </c>
      <c r="DL1898">
        <v>236238.45</v>
      </c>
      <c r="DM1898">
        <v>103231.14</v>
      </c>
      <c r="DN1898">
        <v>133007.31</v>
      </c>
      <c r="DO1898">
        <v>129308.8</v>
      </c>
      <c r="DP1898">
        <v>232539.94</v>
      </c>
      <c r="DQ1898">
        <v>1575284.8</v>
      </c>
      <c r="DR1898">
        <v>0</v>
      </c>
      <c r="DS1898">
        <v>0</v>
      </c>
      <c r="DT1898">
        <v>0</v>
      </c>
      <c r="DU1898">
        <v>0</v>
      </c>
      <c r="DV1898">
        <v>27092</v>
      </c>
      <c r="DW1898">
        <v>1575284.8</v>
      </c>
      <c r="DX1898">
        <v>45.200001</v>
      </c>
      <c r="DY1898">
        <v>11.9</v>
      </c>
      <c r="DZ1898">
        <v>58.146000000000001</v>
      </c>
      <c r="EA1898">
        <v>2232</v>
      </c>
      <c r="EC1898">
        <v>14137</v>
      </c>
      <c r="ED1898">
        <v>399268.03</v>
      </c>
      <c r="EF1898">
        <v>28.242999999999999</v>
      </c>
      <c r="EG1898">
        <v>10093</v>
      </c>
      <c r="EI1898">
        <v>71.400002000000001</v>
      </c>
      <c r="EJ1898">
        <v>33.335999000000001</v>
      </c>
      <c r="EK1898">
        <v>60.099997999999999</v>
      </c>
      <c r="EN1898">
        <v>847</v>
      </c>
      <c r="EP1898">
        <v>3197</v>
      </c>
      <c r="ES1898">
        <v>0</v>
      </c>
      <c r="EV1898">
        <v>43461</v>
      </c>
      <c r="EW1898">
        <v>0</v>
      </c>
      <c r="EX1898">
        <v>0</v>
      </c>
      <c r="FB1898">
        <v>4310205</v>
      </c>
      <c r="FP1898">
        <v>93418</v>
      </c>
      <c r="FQ1898">
        <v>120057</v>
      </c>
      <c r="FW1898">
        <v>213475</v>
      </c>
      <c r="FX1898">
        <v>936381</v>
      </c>
      <c r="FZ1898">
        <v>82182</v>
      </c>
      <c r="GA1898">
        <v>60299</v>
      </c>
      <c r="GB1898">
        <v>142481</v>
      </c>
      <c r="GC1898">
        <v>26934</v>
      </c>
      <c r="GE1898">
        <v>6789</v>
      </c>
      <c r="GL1898">
        <v>-17732</v>
      </c>
      <c r="GM1898">
        <v>3349</v>
      </c>
      <c r="GN1898">
        <v>-836</v>
      </c>
      <c r="GQ1898">
        <v>1310841</v>
      </c>
      <c r="GR1898">
        <v>-380276</v>
      </c>
      <c r="GS1898">
        <v>-380276</v>
      </c>
      <c r="HA1898">
        <v>-11338</v>
      </c>
      <c r="HB1898">
        <v>-9066</v>
      </c>
      <c r="HE1898">
        <v>-400680</v>
      </c>
      <c r="HG1898">
        <v>6895303</v>
      </c>
    </row>
    <row r="1899" spans="1:215" x14ac:dyDescent="0.25">
      <c r="A1899">
        <v>139</v>
      </c>
      <c r="B1899" t="s">
        <v>1388</v>
      </c>
      <c r="C1899">
        <v>2005</v>
      </c>
      <c r="F1899">
        <v>1937</v>
      </c>
      <c r="G1899">
        <v>0</v>
      </c>
      <c r="I1899">
        <v>2</v>
      </c>
      <c r="J1899" t="s">
        <v>687</v>
      </c>
      <c r="K1899" t="s">
        <v>688</v>
      </c>
      <c r="L1899" t="s">
        <v>1389</v>
      </c>
      <c r="M1899">
        <v>1</v>
      </c>
      <c r="N1899" t="s">
        <v>615</v>
      </c>
      <c r="O1899">
        <v>0</v>
      </c>
      <c r="P1899" t="s">
        <v>633</v>
      </c>
      <c r="Q1899" t="s">
        <v>713</v>
      </c>
      <c r="R1899">
        <v>1</v>
      </c>
      <c r="T1899" s="60">
        <v>38533</v>
      </c>
      <c r="U1899" s="60">
        <v>38533</v>
      </c>
      <c r="V1899" s="60">
        <v>38533</v>
      </c>
      <c r="W1899" t="s">
        <v>324</v>
      </c>
      <c r="X1899" t="s">
        <v>1390</v>
      </c>
      <c r="Y1899" t="s">
        <v>627</v>
      </c>
      <c r="Z1899">
        <v>3.7500000999999998E-2</v>
      </c>
      <c r="AA1899">
        <v>7.9999998000000003E-2</v>
      </c>
      <c r="AB1899">
        <v>2</v>
      </c>
      <c r="AC1899">
        <v>0</v>
      </c>
      <c r="AD1899">
        <v>5</v>
      </c>
      <c r="AE1899">
        <v>1</v>
      </c>
      <c r="AF1899">
        <v>3</v>
      </c>
      <c r="AG1899">
        <v>30</v>
      </c>
      <c r="BP1899" s="60">
        <v>38533</v>
      </c>
      <c r="BQ1899">
        <v>7193142</v>
      </c>
      <c r="BR1899">
        <v>9321525</v>
      </c>
      <c r="BS1899">
        <v>0.77169997000000001</v>
      </c>
      <c r="BT1899">
        <v>2128382.7999999998</v>
      </c>
      <c r="BV1899">
        <v>1589305.9</v>
      </c>
      <c r="BW1899">
        <v>183241.48</v>
      </c>
      <c r="BX1899">
        <v>0.86300003999999997</v>
      </c>
      <c r="BY1899">
        <v>0</v>
      </c>
      <c r="BZ1899">
        <v>0</v>
      </c>
      <c r="CA1899">
        <v>0</v>
      </c>
      <c r="CC1899">
        <v>0.1</v>
      </c>
      <c r="CE1899">
        <v>0.109</v>
      </c>
      <c r="CG1899">
        <v>4.3999999999999997E-2</v>
      </c>
      <c r="CS1899">
        <v>0</v>
      </c>
      <c r="CT1899">
        <v>0</v>
      </c>
      <c r="CU1899">
        <v>0</v>
      </c>
      <c r="CV1899">
        <v>0.65800004999999995</v>
      </c>
      <c r="CW1899">
        <v>0.45400003</v>
      </c>
      <c r="CX1899">
        <v>0.20399999999999999</v>
      </c>
      <c r="CY1899">
        <v>0.26499999000000002</v>
      </c>
      <c r="CZ1899">
        <v>0</v>
      </c>
      <c r="DA1899">
        <v>0</v>
      </c>
      <c r="DB1899">
        <v>2.5000000000000001E-2</v>
      </c>
      <c r="DC1899">
        <v>3.0000000000000001E-3</v>
      </c>
      <c r="DD1899">
        <v>4.9000002000000001E-2</v>
      </c>
      <c r="DE1899">
        <v>0</v>
      </c>
      <c r="DF1899">
        <v>2006</v>
      </c>
      <c r="DG1899">
        <v>0.15700001</v>
      </c>
      <c r="DH1899">
        <v>6.4800001999999995E-2</v>
      </c>
      <c r="DI1899">
        <v>9.2200004000000002E-2</v>
      </c>
      <c r="DJ1899">
        <v>0.1103</v>
      </c>
      <c r="DK1899">
        <v>0.17510000000000001</v>
      </c>
      <c r="DL1899">
        <v>249462.45</v>
      </c>
      <c r="DM1899">
        <v>103009.99</v>
      </c>
      <c r="DN1899">
        <v>146452.45000000001</v>
      </c>
      <c r="DO1899">
        <v>175316.22</v>
      </c>
      <c r="DP1899">
        <v>278326.21999999997</v>
      </c>
      <c r="DQ1899">
        <v>1589305.9</v>
      </c>
      <c r="DR1899">
        <v>0</v>
      </c>
      <c r="DS1899">
        <v>0</v>
      </c>
      <c r="DT1899">
        <v>0</v>
      </c>
      <c r="DU1899">
        <v>0</v>
      </c>
      <c r="DV1899">
        <v>27333</v>
      </c>
      <c r="DW1899">
        <v>1589305.9</v>
      </c>
      <c r="DX1899">
        <v>45.599997999999999</v>
      </c>
      <c r="DY1899">
        <v>12</v>
      </c>
      <c r="DZ1899">
        <v>58.146000000000001</v>
      </c>
      <c r="EA1899">
        <v>2426</v>
      </c>
      <c r="EC1899">
        <v>14322</v>
      </c>
      <c r="ED1899">
        <v>427953.13</v>
      </c>
      <c r="EF1899">
        <v>29.881001000000001</v>
      </c>
      <c r="EG1899">
        <v>10147</v>
      </c>
      <c r="EI1899">
        <v>71.400002000000001</v>
      </c>
      <c r="EJ1899">
        <v>35.532001000000001</v>
      </c>
      <c r="EK1899">
        <v>60</v>
      </c>
      <c r="EN1899">
        <v>862</v>
      </c>
      <c r="EP1899">
        <v>3313</v>
      </c>
      <c r="ES1899">
        <v>0</v>
      </c>
      <c r="EV1899">
        <v>44081</v>
      </c>
      <c r="EW1899">
        <v>0</v>
      </c>
      <c r="EX1899">
        <v>0</v>
      </c>
      <c r="FB1899">
        <v>4799113.5</v>
      </c>
      <c r="FP1899">
        <v>94268</v>
      </c>
      <c r="FQ1899">
        <v>175947</v>
      </c>
      <c r="FW1899">
        <v>270215</v>
      </c>
      <c r="FX1899">
        <v>453380</v>
      </c>
      <c r="FZ1899">
        <v>91298</v>
      </c>
      <c r="GA1899">
        <v>81721</v>
      </c>
      <c r="GB1899">
        <v>173019</v>
      </c>
      <c r="GC1899">
        <v>44542</v>
      </c>
      <c r="GE1899">
        <v>14391</v>
      </c>
      <c r="GL1899">
        <v>-15459</v>
      </c>
      <c r="GM1899">
        <v>4532</v>
      </c>
      <c r="GN1899">
        <v>-1016</v>
      </c>
      <c r="GQ1899">
        <v>943604</v>
      </c>
      <c r="GR1899">
        <v>-405456</v>
      </c>
      <c r="GS1899">
        <v>-405456</v>
      </c>
      <c r="HA1899">
        <v>-10679</v>
      </c>
      <c r="HB1899">
        <v>-9303</v>
      </c>
      <c r="HE1899">
        <v>-425438</v>
      </c>
      <c r="HG1899">
        <v>7413469</v>
      </c>
    </row>
    <row r="1900" spans="1:215" x14ac:dyDescent="0.25">
      <c r="A1900">
        <v>139</v>
      </c>
      <c r="B1900" t="s">
        <v>1388</v>
      </c>
      <c r="C1900">
        <v>2006</v>
      </c>
      <c r="F1900">
        <v>1937</v>
      </c>
      <c r="G1900">
        <v>0</v>
      </c>
      <c r="I1900">
        <v>2</v>
      </c>
      <c r="J1900" t="s">
        <v>687</v>
      </c>
      <c r="K1900" t="s">
        <v>688</v>
      </c>
      <c r="L1900" t="s">
        <v>1389</v>
      </c>
      <c r="M1900">
        <v>1</v>
      </c>
      <c r="N1900" t="s">
        <v>615</v>
      </c>
      <c r="O1900">
        <v>0</v>
      </c>
      <c r="P1900" t="s">
        <v>633</v>
      </c>
      <c r="Q1900" t="s">
        <v>713</v>
      </c>
      <c r="R1900">
        <v>1</v>
      </c>
      <c r="T1900" s="60">
        <v>38898</v>
      </c>
      <c r="U1900" s="60">
        <v>38898</v>
      </c>
      <c r="V1900" s="60">
        <v>38898</v>
      </c>
      <c r="W1900" t="s">
        <v>324</v>
      </c>
      <c r="X1900" t="s">
        <v>1390</v>
      </c>
      <c r="Y1900" t="s">
        <v>627</v>
      </c>
      <c r="Z1900">
        <v>3.7500000999999998E-2</v>
      </c>
      <c r="AA1900">
        <v>7.9999998000000003E-2</v>
      </c>
      <c r="AB1900">
        <v>2</v>
      </c>
      <c r="AC1900">
        <v>0</v>
      </c>
      <c r="AD1900">
        <v>5</v>
      </c>
      <c r="AE1900">
        <v>1</v>
      </c>
      <c r="AF1900">
        <v>3</v>
      </c>
      <c r="AG1900">
        <v>30</v>
      </c>
      <c r="BP1900" s="60">
        <v>38898</v>
      </c>
      <c r="BQ1900">
        <v>7674999.5</v>
      </c>
      <c r="BR1900">
        <v>9870662</v>
      </c>
      <c r="BS1900">
        <v>0.77760004999999999</v>
      </c>
      <c r="BT1900">
        <v>2195663</v>
      </c>
      <c r="BV1900">
        <v>1733339.5</v>
      </c>
      <c r="BW1900">
        <v>227740.59</v>
      </c>
      <c r="BX1900">
        <v>1</v>
      </c>
      <c r="BY1900">
        <v>0</v>
      </c>
      <c r="BZ1900">
        <v>0</v>
      </c>
      <c r="CA1900">
        <v>0</v>
      </c>
      <c r="CC1900">
        <v>0.124</v>
      </c>
      <c r="CE1900">
        <v>0.13600001</v>
      </c>
      <c r="CG1900">
        <v>7.8000001999999999E-2</v>
      </c>
      <c r="CS1900">
        <v>0</v>
      </c>
      <c r="CT1900">
        <v>0</v>
      </c>
      <c r="CU1900">
        <v>0</v>
      </c>
      <c r="CV1900">
        <v>0.64800000000000002</v>
      </c>
      <c r="CW1900">
        <v>0.435</v>
      </c>
      <c r="CX1900">
        <v>0.21299999999999999</v>
      </c>
      <c r="CY1900">
        <v>0.25</v>
      </c>
      <c r="CZ1900">
        <v>0</v>
      </c>
      <c r="DA1900">
        <v>0</v>
      </c>
      <c r="DB1900">
        <v>3.9999999000000001E-2</v>
      </c>
      <c r="DC1900">
        <v>5.0000000000000001E-3</v>
      </c>
      <c r="DD1900">
        <v>5.6999995999999997E-2</v>
      </c>
      <c r="DE1900">
        <v>0</v>
      </c>
      <c r="DF1900">
        <v>2007</v>
      </c>
      <c r="DG1900">
        <v>0.15590000000000001</v>
      </c>
      <c r="DH1900">
        <v>6.4599998000000006E-2</v>
      </c>
      <c r="DI1900">
        <v>9.1300003000000005E-2</v>
      </c>
      <c r="DJ1900">
        <v>0.1072</v>
      </c>
      <c r="DK1900">
        <v>0.17180000000000001</v>
      </c>
      <c r="DL1900">
        <v>270276.75</v>
      </c>
      <c r="DM1900">
        <v>112008.47</v>
      </c>
      <c r="DN1900">
        <v>158268.29999999999</v>
      </c>
      <c r="DO1900">
        <v>185792.53</v>
      </c>
      <c r="DP1900">
        <v>297801</v>
      </c>
      <c r="DQ1900">
        <v>1733339.5</v>
      </c>
      <c r="DR1900">
        <v>0</v>
      </c>
      <c r="DS1900">
        <v>0</v>
      </c>
      <c r="DT1900">
        <v>0</v>
      </c>
      <c r="DU1900">
        <v>0</v>
      </c>
      <c r="DV1900">
        <v>28839</v>
      </c>
      <c r="DW1900">
        <v>1733339520</v>
      </c>
      <c r="DX1900">
        <v>45.400002000000001</v>
      </c>
      <c r="DY1900">
        <v>11.7</v>
      </c>
      <c r="DZ1900">
        <v>60.103999999999999</v>
      </c>
      <c r="EA1900">
        <v>2903</v>
      </c>
      <c r="EC1900">
        <v>14570</v>
      </c>
      <c r="ED1900">
        <v>455712.94</v>
      </c>
      <c r="EF1900">
        <v>31.277000000000001</v>
      </c>
      <c r="EG1900">
        <v>10234</v>
      </c>
      <c r="EI1900">
        <v>71.400002000000001</v>
      </c>
      <c r="EJ1900">
        <v>37.391998000000001</v>
      </c>
      <c r="EK1900">
        <v>59.900002000000001</v>
      </c>
      <c r="EL1900">
        <v>26.299999</v>
      </c>
      <c r="EN1900">
        <v>885</v>
      </c>
      <c r="EP1900">
        <v>3451</v>
      </c>
      <c r="ES1900">
        <v>0</v>
      </c>
      <c r="EV1900">
        <v>46312</v>
      </c>
      <c r="EW1900">
        <v>0</v>
      </c>
      <c r="EX1900">
        <v>0</v>
      </c>
      <c r="FB1900">
        <v>5078341</v>
      </c>
      <c r="FP1900">
        <v>98262</v>
      </c>
      <c r="FQ1900">
        <v>244283</v>
      </c>
      <c r="FW1900">
        <v>342545</v>
      </c>
      <c r="FX1900">
        <v>700724</v>
      </c>
      <c r="FZ1900">
        <v>112452</v>
      </c>
      <c r="GA1900">
        <v>84066</v>
      </c>
      <c r="GB1900">
        <v>196518</v>
      </c>
      <c r="GC1900">
        <v>29136</v>
      </c>
      <c r="GE1900">
        <v>9635</v>
      </c>
      <c r="GL1900">
        <v>-15689</v>
      </c>
      <c r="GM1900">
        <v>6303</v>
      </c>
      <c r="GN1900">
        <v>-1228</v>
      </c>
      <c r="GQ1900">
        <v>1267944</v>
      </c>
      <c r="GR1900">
        <v>-431232</v>
      </c>
      <c r="GS1900">
        <v>-431232</v>
      </c>
      <c r="HA1900">
        <v>-13021</v>
      </c>
      <c r="HB1900">
        <v>-10284</v>
      </c>
      <c r="HE1900">
        <v>-454537</v>
      </c>
      <c r="HG1900">
        <v>8226876</v>
      </c>
    </row>
    <row r="1901" spans="1:215" x14ac:dyDescent="0.25">
      <c r="A1901">
        <v>139</v>
      </c>
      <c r="B1901" t="s">
        <v>1388</v>
      </c>
      <c r="C1901">
        <v>2007</v>
      </c>
      <c r="F1901">
        <v>1937</v>
      </c>
      <c r="G1901">
        <v>0</v>
      </c>
      <c r="I1901">
        <v>2</v>
      </c>
      <c r="J1901" t="s">
        <v>687</v>
      </c>
      <c r="K1901" t="s">
        <v>688</v>
      </c>
      <c r="L1901" t="s">
        <v>1389</v>
      </c>
      <c r="M1901">
        <v>1</v>
      </c>
      <c r="N1901" t="s">
        <v>615</v>
      </c>
      <c r="O1901">
        <v>0</v>
      </c>
      <c r="P1901" t="s">
        <v>633</v>
      </c>
      <c r="Q1901" t="s">
        <v>713</v>
      </c>
      <c r="R1901">
        <v>1</v>
      </c>
      <c r="T1901" s="60">
        <v>39263</v>
      </c>
      <c r="U1901" s="60">
        <v>39263</v>
      </c>
      <c r="V1901" s="60">
        <v>39263</v>
      </c>
      <c r="W1901" t="s">
        <v>324</v>
      </c>
      <c r="X1901" t="s">
        <v>1390</v>
      </c>
      <c r="Y1901" t="s">
        <v>627</v>
      </c>
      <c r="Z1901">
        <v>3.7500000999999998E-2</v>
      </c>
      <c r="AA1901">
        <v>7.9999998000000003E-2</v>
      </c>
      <c r="AB1901">
        <v>2</v>
      </c>
      <c r="AC1901">
        <v>0</v>
      </c>
      <c r="AD1901">
        <v>5</v>
      </c>
      <c r="AE1901">
        <v>1</v>
      </c>
      <c r="AF1901">
        <v>3</v>
      </c>
      <c r="AG1901">
        <v>30</v>
      </c>
      <c r="BP1901" s="60">
        <v>39263</v>
      </c>
      <c r="BQ1901">
        <v>8599700</v>
      </c>
      <c r="BR1901">
        <v>10526874</v>
      </c>
      <c r="BS1901">
        <v>0.81690001000000001</v>
      </c>
      <c r="BT1901">
        <v>1927174.4</v>
      </c>
      <c r="BV1901">
        <v>1896609</v>
      </c>
      <c r="BW1901">
        <v>277516.40999999997</v>
      </c>
      <c r="BX1901">
        <v>1</v>
      </c>
      <c r="BY1901">
        <v>0</v>
      </c>
      <c r="BZ1901">
        <v>0</v>
      </c>
      <c r="CA1901">
        <v>0</v>
      </c>
      <c r="CC1901">
        <v>0.19499999000000001</v>
      </c>
      <c r="CE1901">
        <v>0.13900000000000001</v>
      </c>
      <c r="CG1901">
        <v>0.12899999000000001</v>
      </c>
      <c r="CS1901">
        <v>0</v>
      </c>
      <c r="CT1901">
        <v>0</v>
      </c>
      <c r="CU1901">
        <v>0</v>
      </c>
      <c r="CV1901">
        <v>0.65699995</v>
      </c>
      <c r="CW1901">
        <v>0.42400001999999998</v>
      </c>
      <c r="CX1901">
        <v>0.23300000000000001</v>
      </c>
      <c r="CY1901">
        <v>0.22399999000000001</v>
      </c>
      <c r="CZ1901">
        <v>0</v>
      </c>
      <c r="DA1901">
        <v>0</v>
      </c>
      <c r="DB1901">
        <v>4.5000001999999997E-2</v>
      </c>
      <c r="DC1901">
        <v>7.0000000000000001E-3</v>
      </c>
      <c r="DD1901">
        <v>6.7000002000000003E-2</v>
      </c>
      <c r="DE1901">
        <v>0</v>
      </c>
      <c r="DF1901">
        <v>2008</v>
      </c>
      <c r="DG1901">
        <v>0.15689998999999999</v>
      </c>
      <c r="DH1901">
        <v>6.4000003E-2</v>
      </c>
      <c r="DI1901">
        <v>9.2900000999999996E-2</v>
      </c>
      <c r="DJ1901">
        <v>9.1200002000000002E-2</v>
      </c>
      <c r="DK1901">
        <v>0.1552</v>
      </c>
      <c r="DL1901">
        <v>297670.63</v>
      </c>
      <c r="DM1901">
        <v>121395.8</v>
      </c>
      <c r="DN1901">
        <v>176274.84</v>
      </c>
      <c r="DO1901">
        <v>172882.42</v>
      </c>
      <c r="DP1901">
        <v>294278.21999999997</v>
      </c>
      <c r="DQ1901">
        <v>1896609</v>
      </c>
      <c r="DR1901">
        <v>0</v>
      </c>
      <c r="DS1901">
        <v>0</v>
      </c>
      <c r="DT1901">
        <v>0</v>
      </c>
      <c r="DU1901">
        <v>0</v>
      </c>
      <c r="DV1901">
        <v>30175</v>
      </c>
      <c r="DW1901">
        <v>1896609</v>
      </c>
      <c r="DX1901">
        <v>45.299999</v>
      </c>
      <c r="DY1901">
        <v>11.5</v>
      </c>
      <c r="DZ1901">
        <v>62.853999999999999</v>
      </c>
      <c r="EA1901">
        <v>3303</v>
      </c>
      <c r="EC1901">
        <v>14836</v>
      </c>
      <c r="ED1901">
        <v>476633.94</v>
      </c>
      <c r="EF1901">
        <v>32.126998999999998</v>
      </c>
      <c r="EG1901">
        <v>10398</v>
      </c>
      <c r="EI1901">
        <v>71.599997999999999</v>
      </c>
      <c r="EJ1901">
        <v>38.304001</v>
      </c>
      <c r="EK1901">
        <v>60</v>
      </c>
      <c r="EL1901">
        <v>26.4</v>
      </c>
      <c r="EN1901">
        <v>901</v>
      </c>
      <c r="EP1901">
        <v>3537</v>
      </c>
      <c r="ES1901">
        <v>0</v>
      </c>
      <c r="EV1901">
        <v>48314</v>
      </c>
      <c r="EW1901">
        <v>0</v>
      </c>
      <c r="EX1901">
        <v>0</v>
      </c>
      <c r="FB1901">
        <v>5288370.5</v>
      </c>
      <c r="FI1901">
        <v>11065560</v>
      </c>
      <c r="FP1901">
        <v>106234</v>
      </c>
      <c r="FQ1901">
        <v>293160</v>
      </c>
      <c r="FW1901">
        <v>399394</v>
      </c>
      <c r="FX1901">
        <v>1346681</v>
      </c>
      <c r="FZ1901">
        <v>124351</v>
      </c>
      <c r="GA1901">
        <v>98984</v>
      </c>
      <c r="GB1901">
        <v>223335</v>
      </c>
      <c r="GC1901">
        <v>17559</v>
      </c>
      <c r="GE1901">
        <v>15914</v>
      </c>
      <c r="GL1901">
        <v>-18296</v>
      </c>
      <c r="GM1901">
        <v>8012</v>
      </c>
      <c r="GN1901">
        <v>-1558</v>
      </c>
      <c r="GQ1901">
        <v>1991041</v>
      </c>
      <c r="GR1901">
        <v>-457847</v>
      </c>
      <c r="GS1901">
        <v>-457847</v>
      </c>
      <c r="HA1901">
        <v>-17452</v>
      </c>
      <c r="HB1901">
        <v>-9501</v>
      </c>
      <c r="HE1901">
        <v>-484800</v>
      </c>
      <c r="HG1901">
        <v>9733117</v>
      </c>
    </row>
    <row r="1902" spans="1:215" x14ac:dyDescent="0.25">
      <c r="A1902">
        <v>139</v>
      </c>
      <c r="B1902" t="s">
        <v>1388</v>
      </c>
      <c r="C1902">
        <v>2008</v>
      </c>
      <c r="F1902">
        <v>1937</v>
      </c>
      <c r="G1902">
        <v>0</v>
      </c>
      <c r="I1902">
        <v>2</v>
      </c>
      <c r="J1902" t="s">
        <v>687</v>
      </c>
      <c r="K1902" t="s">
        <v>688</v>
      </c>
      <c r="L1902" t="s">
        <v>1389</v>
      </c>
      <c r="M1902">
        <v>1</v>
      </c>
      <c r="N1902" t="s">
        <v>615</v>
      </c>
      <c r="O1902">
        <v>0</v>
      </c>
      <c r="P1902" t="s">
        <v>633</v>
      </c>
      <c r="Q1902" t="s">
        <v>713</v>
      </c>
      <c r="R1902">
        <v>1</v>
      </c>
      <c r="T1902" s="60">
        <v>39629</v>
      </c>
      <c r="U1902" s="60">
        <v>39629</v>
      </c>
      <c r="V1902" s="60">
        <v>39629</v>
      </c>
      <c r="W1902" t="s">
        <v>324</v>
      </c>
      <c r="X1902" t="s">
        <v>1390</v>
      </c>
      <c r="Y1902" t="s">
        <v>627</v>
      </c>
      <c r="Z1902">
        <v>3.7500000999999998E-2</v>
      </c>
      <c r="AA1902">
        <v>7.9999998000000003E-2</v>
      </c>
      <c r="AB1902">
        <v>2</v>
      </c>
      <c r="AC1902">
        <v>0</v>
      </c>
      <c r="AD1902">
        <v>5</v>
      </c>
      <c r="AE1902">
        <v>1</v>
      </c>
      <c r="AF1902">
        <v>3</v>
      </c>
      <c r="AG1902">
        <v>30</v>
      </c>
      <c r="BP1902" s="60">
        <v>39629</v>
      </c>
      <c r="BQ1902">
        <v>9438318</v>
      </c>
      <c r="BR1902">
        <v>11186404</v>
      </c>
      <c r="BS1902">
        <v>0.84370005000000003</v>
      </c>
      <c r="BT1902">
        <v>1748085.5</v>
      </c>
      <c r="BV1902">
        <v>1977644.6</v>
      </c>
      <c r="BW1902">
        <v>288119.03000000003</v>
      </c>
      <c r="BX1902">
        <v>1</v>
      </c>
      <c r="BY1902">
        <v>0</v>
      </c>
      <c r="BZ1902">
        <v>0</v>
      </c>
      <c r="CA1902">
        <v>0</v>
      </c>
      <c r="CC1902">
        <v>-5.6999995999999997E-2</v>
      </c>
      <c r="CE1902">
        <v>8.1999995000000006E-2</v>
      </c>
      <c r="CG1902">
        <v>0.10600001000000001</v>
      </c>
      <c r="CS1902">
        <v>0</v>
      </c>
      <c r="CT1902">
        <v>0</v>
      </c>
      <c r="CU1902">
        <v>0</v>
      </c>
      <c r="CV1902">
        <v>0.59799999000000004</v>
      </c>
      <c r="CW1902">
        <v>0.38799998000000002</v>
      </c>
      <c r="CX1902">
        <v>0.20999999</v>
      </c>
      <c r="CY1902">
        <v>0.248</v>
      </c>
      <c r="CZ1902">
        <v>0</v>
      </c>
      <c r="DA1902">
        <v>0</v>
      </c>
      <c r="DB1902">
        <v>5.8999999999999997E-2</v>
      </c>
      <c r="DC1902">
        <v>8.9999999999999993E-3</v>
      </c>
      <c r="DD1902">
        <v>8.6000003000000005E-2</v>
      </c>
      <c r="DE1902">
        <v>0</v>
      </c>
      <c r="DF1902">
        <v>2008</v>
      </c>
      <c r="DG1902">
        <v>0.15759999999999999</v>
      </c>
      <c r="DH1902">
        <v>6.3500002E-2</v>
      </c>
      <c r="DI1902">
        <v>9.4099998000000004E-2</v>
      </c>
      <c r="DJ1902">
        <v>8.3000004000000002E-2</v>
      </c>
      <c r="DK1902">
        <v>0.14649999</v>
      </c>
      <c r="DL1902">
        <v>311749.21999999997</v>
      </c>
      <c r="DM1902">
        <v>125667.34</v>
      </c>
      <c r="DN1902">
        <v>186081.88</v>
      </c>
      <c r="DO1902">
        <v>164152.04999999999</v>
      </c>
      <c r="DP1902">
        <v>289819.40999999997</v>
      </c>
      <c r="DQ1902">
        <v>1997644.6</v>
      </c>
      <c r="DR1902">
        <v>0</v>
      </c>
      <c r="DS1902">
        <v>0</v>
      </c>
      <c r="DT1902">
        <v>0</v>
      </c>
      <c r="DU1902">
        <v>0</v>
      </c>
      <c r="DV1902">
        <v>30236</v>
      </c>
      <c r="DW1902">
        <v>1977644.6</v>
      </c>
      <c r="DX1902">
        <v>45.799999</v>
      </c>
      <c r="DY1902">
        <v>11.8</v>
      </c>
      <c r="DZ1902">
        <v>65.406998000000002</v>
      </c>
      <c r="EA1902">
        <v>4273</v>
      </c>
      <c r="EC1902">
        <v>14975</v>
      </c>
      <c r="ED1902">
        <v>502357.59</v>
      </c>
      <c r="EF1902">
        <v>33.546000999999997</v>
      </c>
      <c r="EG1902">
        <v>10582</v>
      </c>
      <c r="EI1902">
        <v>71.800003000000004</v>
      </c>
      <c r="EJ1902">
        <v>39.827998999999998</v>
      </c>
      <c r="EK1902">
        <v>60</v>
      </c>
      <c r="EL1902">
        <v>26.5</v>
      </c>
      <c r="EN1902">
        <v>908</v>
      </c>
      <c r="EP1902">
        <v>3485</v>
      </c>
      <c r="ES1902">
        <v>0</v>
      </c>
      <c r="EV1902">
        <v>49484</v>
      </c>
      <c r="EW1902">
        <v>0</v>
      </c>
      <c r="EX1902">
        <v>0</v>
      </c>
      <c r="FB1902">
        <v>5557817</v>
      </c>
      <c r="FI1902">
        <v>10372194</v>
      </c>
      <c r="FP1902">
        <v>114678</v>
      </c>
      <c r="FQ1902">
        <v>302810</v>
      </c>
      <c r="FW1902">
        <v>417488</v>
      </c>
      <c r="FX1902">
        <v>-810799</v>
      </c>
      <c r="FZ1902">
        <v>135287</v>
      </c>
      <c r="GA1902">
        <v>106871</v>
      </c>
      <c r="GB1902">
        <v>242158</v>
      </c>
      <c r="GC1902">
        <v>13385</v>
      </c>
      <c r="GE1902">
        <v>10566</v>
      </c>
      <c r="GL1902">
        <v>-19956</v>
      </c>
      <c r="GM1902">
        <v>17059</v>
      </c>
      <c r="GN1902">
        <v>-2799</v>
      </c>
      <c r="GQ1902">
        <v>-132898</v>
      </c>
      <c r="GR1902">
        <v>-484549</v>
      </c>
      <c r="GS1902">
        <v>-484549</v>
      </c>
      <c r="HA1902">
        <v>-20515</v>
      </c>
      <c r="HB1902">
        <v>-11987</v>
      </c>
      <c r="HE1902">
        <v>-517051</v>
      </c>
      <c r="HG1902">
        <v>9083168</v>
      </c>
    </row>
    <row r="1903" spans="1:215" x14ac:dyDescent="0.25">
      <c r="A1903">
        <v>139</v>
      </c>
      <c r="B1903" t="s">
        <v>1388</v>
      </c>
      <c r="C1903">
        <v>2009</v>
      </c>
      <c r="F1903">
        <v>1937</v>
      </c>
      <c r="G1903">
        <v>0</v>
      </c>
      <c r="I1903">
        <v>2</v>
      </c>
      <c r="J1903" t="s">
        <v>687</v>
      </c>
      <c r="K1903" t="s">
        <v>688</v>
      </c>
      <c r="L1903" t="s">
        <v>1389</v>
      </c>
      <c r="M1903">
        <v>1</v>
      </c>
      <c r="N1903" t="s">
        <v>615</v>
      </c>
      <c r="O1903">
        <v>0</v>
      </c>
      <c r="P1903" t="s">
        <v>633</v>
      </c>
      <c r="Q1903" t="s">
        <v>713</v>
      </c>
      <c r="R1903">
        <v>1</v>
      </c>
      <c r="T1903" s="60">
        <v>39994</v>
      </c>
      <c r="U1903" s="60">
        <v>39994</v>
      </c>
      <c r="V1903" s="60">
        <v>39994</v>
      </c>
      <c r="W1903" t="s">
        <v>324</v>
      </c>
      <c r="X1903" t="s">
        <v>1390</v>
      </c>
      <c r="Y1903" t="s">
        <v>627</v>
      </c>
      <c r="Z1903">
        <v>3.7500000999999998E-2</v>
      </c>
      <c r="AA1903">
        <v>7.9999998000000003E-2</v>
      </c>
      <c r="AB1903">
        <v>2</v>
      </c>
      <c r="AC1903">
        <v>0</v>
      </c>
      <c r="AD1903">
        <v>5</v>
      </c>
      <c r="AE1903">
        <v>1</v>
      </c>
      <c r="AF1903">
        <v>3</v>
      </c>
      <c r="AG1903">
        <v>30</v>
      </c>
      <c r="BP1903" s="60">
        <v>39994</v>
      </c>
      <c r="BQ1903">
        <v>9577747</v>
      </c>
      <c r="BR1903">
        <v>12041984</v>
      </c>
      <c r="BS1903">
        <v>0.79540001999999999</v>
      </c>
      <c r="BT1903">
        <v>2464236.5</v>
      </c>
      <c r="BV1903">
        <v>1816171.3</v>
      </c>
      <c r="BW1903">
        <v>274554.78000000003</v>
      </c>
      <c r="BX1903">
        <v>1</v>
      </c>
      <c r="BY1903">
        <v>0</v>
      </c>
      <c r="BZ1903">
        <v>0</v>
      </c>
      <c r="CA1903">
        <v>0</v>
      </c>
      <c r="CC1903">
        <v>-0.19600001</v>
      </c>
      <c r="CE1903">
        <v>-3.4000002000000001E-2</v>
      </c>
      <c r="CG1903">
        <v>2.1000000000000001E-2</v>
      </c>
      <c r="CS1903">
        <v>0</v>
      </c>
      <c r="CT1903">
        <v>0</v>
      </c>
      <c r="CU1903">
        <v>0</v>
      </c>
      <c r="CV1903">
        <v>0.56800002000000005</v>
      </c>
      <c r="CW1903">
        <v>0.38499999000000001</v>
      </c>
      <c r="CX1903">
        <v>0.183</v>
      </c>
      <c r="CY1903">
        <v>0.27000001000000001</v>
      </c>
      <c r="CZ1903">
        <v>0</v>
      </c>
      <c r="DA1903">
        <v>0</v>
      </c>
      <c r="DB1903">
        <v>6.3000001E-2</v>
      </c>
      <c r="DC1903">
        <v>6.0000000000000001E-3</v>
      </c>
      <c r="DD1903">
        <v>9.3000001999999998E-2</v>
      </c>
      <c r="DE1903">
        <v>0</v>
      </c>
      <c r="DF1903">
        <v>2010</v>
      </c>
      <c r="DG1903">
        <v>0.1578</v>
      </c>
      <c r="DH1903">
        <v>5.9400000000000001E-2</v>
      </c>
      <c r="DI1903">
        <v>9.8400003999999999E-2</v>
      </c>
      <c r="DJ1903">
        <v>0.1305</v>
      </c>
      <c r="DK1903">
        <v>0.18990000000000001</v>
      </c>
      <c r="DL1903">
        <v>286582.21999999997</v>
      </c>
      <c r="DM1903">
        <v>107903.91</v>
      </c>
      <c r="DN1903">
        <v>178678.91</v>
      </c>
      <c r="DO1903">
        <v>237061.72</v>
      </c>
      <c r="DP1903">
        <v>344965.63</v>
      </c>
      <c r="DQ1903">
        <v>1816171.3</v>
      </c>
      <c r="DR1903">
        <v>0</v>
      </c>
      <c r="DS1903">
        <v>0</v>
      </c>
      <c r="DT1903">
        <v>0</v>
      </c>
      <c r="DU1903">
        <v>0</v>
      </c>
      <c r="DV1903">
        <v>30065</v>
      </c>
      <c r="DW1903">
        <v>1816171.3</v>
      </c>
      <c r="DX1903">
        <v>46.400002000000001</v>
      </c>
      <c r="DY1903">
        <v>12.3</v>
      </c>
      <c r="DZ1903">
        <v>65.632003999999995</v>
      </c>
      <c r="EA1903">
        <v>4554</v>
      </c>
      <c r="EC1903">
        <v>14991</v>
      </c>
      <c r="ED1903">
        <v>521859.41</v>
      </c>
      <c r="EF1903">
        <v>34.811999999999998</v>
      </c>
      <c r="EG1903">
        <v>10563</v>
      </c>
      <c r="EI1903">
        <v>72</v>
      </c>
      <c r="EJ1903">
        <v>41.268002000000003</v>
      </c>
      <c r="EK1903">
        <v>60</v>
      </c>
      <c r="EL1903">
        <v>26.5</v>
      </c>
      <c r="EN1903">
        <v>902</v>
      </c>
      <c r="EP1903">
        <v>3526</v>
      </c>
      <c r="ES1903">
        <v>0</v>
      </c>
      <c r="EV1903">
        <v>49610</v>
      </c>
      <c r="EW1903">
        <v>0</v>
      </c>
      <c r="EX1903">
        <v>0</v>
      </c>
      <c r="FB1903">
        <v>7250607</v>
      </c>
      <c r="FI1903">
        <v>8142989</v>
      </c>
      <c r="FP1903">
        <v>118592</v>
      </c>
      <c r="FQ1903">
        <v>288516</v>
      </c>
      <c r="FW1903">
        <v>407108</v>
      </c>
      <c r="FX1903">
        <v>-2022395</v>
      </c>
      <c r="FZ1903">
        <v>114745</v>
      </c>
      <c r="GA1903">
        <v>87776</v>
      </c>
      <c r="GB1903">
        <v>202521</v>
      </c>
      <c r="GC1903">
        <v>12127</v>
      </c>
      <c r="GE1903">
        <v>7679</v>
      </c>
      <c r="GL1903">
        <v>-14553</v>
      </c>
      <c r="GM1903">
        <v>15662</v>
      </c>
      <c r="GN1903">
        <v>-1947</v>
      </c>
      <c r="GQ1903">
        <v>-1393798</v>
      </c>
      <c r="GR1903">
        <v>-510634</v>
      </c>
      <c r="GS1903">
        <v>-510634</v>
      </c>
      <c r="HA1903">
        <v>-21325</v>
      </c>
      <c r="HB1903">
        <v>-12829</v>
      </c>
      <c r="HE1903">
        <v>-544788</v>
      </c>
      <c r="HG1903">
        <v>7144582</v>
      </c>
    </row>
    <row r="1904" spans="1:215" x14ac:dyDescent="0.25">
      <c r="A1904">
        <v>139</v>
      </c>
      <c r="B1904" t="s">
        <v>1388</v>
      </c>
      <c r="C1904">
        <v>2010</v>
      </c>
      <c r="F1904">
        <v>1937</v>
      </c>
      <c r="G1904">
        <v>0</v>
      </c>
      <c r="I1904">
        <v>2</v>
      </c>
      <c r="J1904" t="s">
        <v>687</v>
      </c>
      <c r="K1904" t="s">
        <v>688</v>
      </c>
      <c r="L1904" t="s">
        <v>1389</v>
      </c>
      <c r="M1904">
        <v>1</v>
      </c>
      <c r="N1904" t="s">
        <v>615</v>
      </c>
      <c r="O1904">
        <v>0</v>
      </c>
      <c r="P1904" t="s">
        <v>633</v>
      </c>
      <c r="Q1904" t="s">
        <v>713</v>
      </c>
      <c r="R1904">
        <v>1</v>
      </c>
      <c r="T1904" s="60">
        <v>40359</v>
      </c>
      <c r="U1904" s="60">
        <v>40359</v>
      </c>
      <c r="V1904" s="60">
        <v>40359</v>
      </c>
      <c r="W1904" t="s">
        <v>324</v>
      </c>
      <c r="X1904" t="s">
        <v>1391</v>
      </c>
      <c r="Y1904" t="s">
        <v>627</v>
      </c>
      <c r="Z1904">
        <v>3.7500000999999998E-2</v>
      </c>
      <c r="AA1904">
        <v>7.9999998000000003E-2</v>
      </c>
      <c r="AB1904">
        <v>2</v>
      </c>
      <c r="AC1904">
        <v>0</v>
      </c>
      <c r="AD1904">
        <v>7</v>
      </c>
      <c r="AE1904">
        <v>1</v>
      </c>
      <c r="AF1904">
        <v>3</v>
      </c>
      <c r="AG1904">
        <v>30</v>
      </c>
      <c r="BP1904" s="60">
        <v>40359</v>
      </c>
      <c r="BQ1904">
        <v>9554027</v>
      </c>
      <c r="BR1904">
        <v>12595025</v>
      </c>
      <c r="BS1904">
        <v>0.75860000000000005</v>
      </c>
      <c r="BT1904">
        <v>3040997.8</v>
      </c>
      <c r="BV1904">
        <v>1817662.3</v>
      </c>
      <c r="BW1904">
        <v>258642.8</v>
      </c>
      <c r="BX1904">
        <v>1</v>
      </c>
      <c r="BY1904">
        <v>0</v>
      </c>
      <c r="BZ1904">
        <v>0</v>
      </c>
      <c r="CA1904">
        <v>0</v>
      </c>
      <c r="CC1904">
        <v>0.12899999000000001</v>
      </c>
      <c r="CE1904">
        <v>-5.0000001000000002E-2</v>
      </c>
      <c r="CG1904">
        <v>2.9000001000000001E-2</v>
      </c>
      <c r="CJ1904">
        <v>3.6380425000000001E-2</v>
      </c>
      <c r="CS1904">
        <v>0</v>
      </c>
      <c r="CT1904">
        <v>0</v>
      </c>
      <c r="CU1904">
        <v>1</v>
      </c>
      <c r="CV1904">
        <v>0.55900002000000004</v>
      </c>
      <c r="CW1904">
        <v>0.37400000999999999</v>
      </c>
      <c r="CX1904">
        <v>0.185</v>
      </c>
      <c r="CY1904">
        <v>0.28000000000000003</v>
      </c>
      <c r="CZ1904">
        <v>0</v>
      </c>
      <c r="DA1904">
        <v>0</v>
      </c>
      <c r="DB1904">
        <v>5.0000001000000002E-2</v>
      </c>
      <c r="DC1904">
        <v>6.0000000000000001E-3</v>
      </c>
      <c r="DD1904">
        <v>0.105</v>
      </c>
      <c r="DE1904">
        <v>0</v>
      </c>
      <c r="DF1904">
        <v>2011</v>
      </c>
      <c r="DG1904">
        <v>0.161</v>
      </c>
      <c r="DH1904">
        <v>6.7299998999999999E-2</v>
      </c>
      <c r="DI1904">
        <v>9.3699999000000006E-2</v>
      </c>
      <c r="DJ1904">
        <v>0.14749999</v>
      </c>
      <c r="DK1904">
        <v>0.21479999999999999</v>
      </c>
      <c r="DL1904">
        <v>292655.90999999997</v>
      </c>
      <c r="DM1904">
        <v>122342.66</v>
      </c>
      <c r="DN1904">
        <v>170313.25</v>
      </c>
      <c r="DO1904">
        <v>268095.40999999997</v>
      </c>
      <c r="DP1904">
        <v>390438.06</v>
      </c>
      <c r="DQ1904">
        <v>1817662.3</v>
      </c>
      <c r="DR1904">
        <v>0</v>
      </c>
      <c r="DS1904">
        <v>0</v>
      </c>
      <c r="DT1904">
        <v>0</v>
      </c>
      <c r="DU1904">
        <v>0</v>
      </c>
      <c r="DV1904">
        <v>26245</v>
      </c>
      <c r="DW1904">
        <v>1817662.3</v>
      </c>
      <c r="DX1904">
        <v>46.099997999999999</v>
      </c>
      <c r="DY1904">
        <v>12.1</v>
      </c>
      <c r="DZ1904">
        <v>69.257003999999995</v>
      </c>
      <c r="EA1904">
        <v>5344</v>
      </c>
      <c r="EC1904">
        <v>17264</v>
      </c>
      <c r="ED1904">
        <v>648849.81000000006</v>
      </c>
      <c r="EF1904">
        <v>37.584000000000003</v>
      </c>
      <c r="EG1904">
        <v>12740</v>
      </c>
      <c r="EI1904">
        <v>70.400002000000001</v>
      </c>
      <c r="EJ1904">
        <v>43.703999000000003</v>
      </c>
      <c r="EK1904">
        <v>60.200001</v>
      </c>
      <c r="EL1904">
        <v>27.1</v>
      </c>
      <c r="EN1904">
        <v>905</v>
      </c>
      <c r="EP1904">
        <v>3619</v>
      </c>
      <c r="ES1904">
        <v>0</v>
      </c>
      <c r="EV1904">
        <v>48853</v>
      </c>
      <c r="EW1904">
        <v>0</v>
      </c>
      <c r="EX1904">
        <v>0</v>
      </c>
      <c r="FB1904">
        <v>7375657.5</v>
      </c>
      <c r="FI1904">
        <v>9001365</v>
      </c>
      <c r="FP1904">
        <v>126961</v>
      </c>
      <c r="FQ1904">
        <v>266240</v>
      </c>
      <c r="FW1904">
        <v>393201</v>
      </c>
      <c r="FX1904">
        <v>729621</v>
      </c>
      <c r="FZ1904">
        <v>106614</v>
      </c>
      <c r="GA1904">
        <v>77315</v>
      </c>
      <c r="GB1904">
        <v>183929</v>
      </c>
      <c r="GC1904">
        <v>5809</v>
      </c>
      <c r="GE1904">
        <v>8232</v>
      </c>
      <c r="GL1904">
        <v>-19836</v>
      </c>
      <c r="GM1904">
        <v>3867</v>
      </c>
      <c r="GN1904">
        <v>-534</v>
      </c>
      <c r="GQ1904">
        <v>1304289</v>
      </c>
      <c r="GR1904">
        <v>-569938</v>
      </c>
      <c r="GS1904">
        <v>-569938</v>
      </c>
      <c r="HA1904">
        <v>-27971</v>
      </c>
      <c r="HB1904">
        <v>-14204</v>
      </c>
      <c r="HE1904">
        <v>-612113</v>
      </c>
      <c r="HG1904">
        <v>7836758</v>
      </c>
    </row>
    <row r="1905" spans="1:215" x14ac:dyDescent="0.25">
      <c r="A1905">
        <v>139</v>
      </c>
      <c r="B1905" t="s">
        <v>1388</v>
      </c>
      <c r="C1905">
        <v>2011</v>
      </c>
      <c r="F1905">
        <v>1937</v>
      </c>
      <c r="G1905">
        <v>0</v>
      </c>
      <c r="I1905">
        <v>2</v>
      </c>
      <c r="J1905" t="s">
        <v>687</v>
      </c>
      <c r="K1905" t="s">
        <v>688</v>
      </c>
      <c r="L1905" t="s">
        <v>1389</v>
      </c>
      <c r="M1905">
        <v>1</v>
      </c>
      <c r="N1905" t="s">
        <v>615</v>
      </c>
      <c r="O1905">
        <v>0</v>
      </c>
      <c r="P1905" t="s">
        <v>633</v>
      </c>
      <c r="Q1905" t="s">
        <v>713</v>
      </c>
      <c r="R1905">
        <v>1</v>
      </c>
      <c r="T1905" s="60">
        <v>40724</v>
      </c>
      <c r="U1905" s="60">
        <v>40724</v>
      </c>
      <c r="V1905" s="60">
        <v>40724</v>
      </c>
      <c r="W1905" t="s">
        <v>324</v>
      </c>
      <c r="X1905" t="s">
        <v>1392</v>
      </c>
      <c r="Y1905" t="s">
        <v>627</v>
      </c>
      <c r="Z1905">
        <v>3.5000000000000003E-2</v>
      </c>
      <c r="AA1905">
        <v>7.7500000999999999E-2</v>
      </c>
      <c r="AB1905">
        <v>2</v>
      </c>
      <c r="AC1905">
        <v>0</v>
      </c>
      <c r="AD1905">
        <v>7</v>
      </c>
      <c r="AE1905">
        <v>1</v>
      </c>
      <c r="AF1905">
        <v>3</v>
      </c>
      <c r="AG1905">
        <v>30</v>
      </c>
      <c r="BP1905" s="60">
        <v>40724</v>
      </c>
      <c r="BQ1905">
        <v>9691011</v>
      </c>
      <c r="BR1905">
        <v>13391704</v>
      </c>
      <c r="BS1905">
        <v>0.72370005000000004</v>
      </c>
      <c r="BT1905">
        <v>3700692.5</v>
      </c>
      <c r="BV1905">
        <v>1833392.4</v>
      </c>
      <c r="BW1905">
        <v>303560.94</v>
      </c>
      <c r="BX1905">
        <v>1</v>
      </c>
      <c r="BY1905">
        <v>0</v>
      </c>
      <c r="BZ1905">
        <v>0</v>
      </c>
      <c r="CA1905">
        <v>0</v>
      </c>
      <c r="CC1905">
        <v>0.22600001</v>
      </c>
      <c r="CE1905">
        <v>3.6999999999999998E-2</v>
      </c>
      <c r="CG1905">
        <v>4.6999998000000001E-2</v>
      </c>
      <c r="CJ1905">
        <v>6.2262114E-2</v>
      </c>
      <c r="CS1905">
        <v>0</v>
      </c>
      <c r="CT1905">
        <v>0</v>
      </c>
      <c r="CU1905">
        <v>1</v>
      </c>
      <c r="CV1905">
        <v>0.58600003000000001</v>
      </c>
      <c r="CW1905">
        <v>0.38900003</v>
      </c>
      <c r="CX1905">
        <v>0.19700001</v>
      </c>
      <c r="CY1905">
        <v>0.24600000999999999</v>
      </c>
      <c r="CZ1905">
        <v>0</v>
      </c>
      <c r="DA1905">
        <v>0</v>
      </c>
      <c r="DB1905">
        <v>5.3000002999999997E-2</v>
      </c>
      <c r="DC1905">
        <v>1.4999999999999999E-2</v>
      </c>
      <c r="DD1905">
        <v>0.1</v>
      </c>
      <c r="DE1905">
        <v>0</v>
      </c>
      <c r="DF1905">
        <v>2012</v>
      </c>
      <c r="DG1905">
        <v>0.16780001</v>
      </c>
      <c r="DH1905">
        <v>6.7400001000000001E-2</v>
      </c>
      <c r="DI1905">
        <v>0.1004</v>
      </c>
      <c r="DJ1905">
        <v>0.17569999</v>
      </c>
      <c r="DK1905">
        <v>0.24309998999999999</v>
      </c>
      <c r="DL1905">
        <v>307625.34000000003</v>
      </c>
      <c r="DM1905">
        <v>123549.91</v>
      </c>
      <c r="DN1905">
        <v>184075.44</v>
      </c>
      <c r="DO1905">
        <v>322063.25</v>
      </c>
      <c r="DP1905">
        <v>445613.16</v>
      </c>
      <c r="DQ1905">
        <v>1833392.4</v>
      </c>
      <c r="DR1905">
        <v>0</v>
      </c>
      <c r="DS1905">
        <v>0</v>
      </c>
      <c r="DT1905">
        <v>0</v>
      </c>
      <c r="DU1905">
        <v>0</v>
      </c>
      <c r="DV1905">
        <v>25449</v>
      </c>
      <c r="DW1905">
        <v>1833392.4</v>
      </c>
      <c r="DX1905">
        <v>47</v>
      </c>
      <c r="DY1905">
        <v>13</v>
      </c>
      <c r="DZ1905">
        <v>72.042000000000002</v>
      </c>
      <c r="EA1905">
        <v>5623</v>
      </c>
      <c r="EC1905">
        <v>17197</v>
      </c>
      <c r="ED1905">
        <v>656547.18999999994</v>
      </c>
      <c r="EF1905">
        <v>38.178001000000002</v>
      </c>
      <c r="EG1905">
        <v>12658</v>
      </c>
      <c r="EI1905">
        <v>70.900002000000001</v>
      </c>
      <c r="EJ1905">
        <v>44.363998000000002</v>
      </c>
      <c r="EK1905">
        <v>60.200001</v>
      </c>
      <c r="EL1905">
        <v>27</v>
      </c>
      <c r="EN1905">
        <v>892</v>
      </c>
      <c r="EP1905">
        <v>3647</v>
      </c>
      <c r="ES1905">
        <v>0</v>
      </c>
      <c r="EV1905">
        <v>48269</v>
      </c>
      <c r="EW1905">
        <v>0</v>
      </c>
      <c r="EX1905">
        <v>0</v>
      </c>
      <c r="FB1905">
        <v>7599101</v>
      </c>
      <c r="FI1905">
        <v>10693604</v>
      </c>
      <c r="FP1905">
        <v>114731</v>
      </c>
      <c r="FQ1905">
        <v>306737</v>
      </c>
      <c r="FW1905">
        <v>421468</v>
      </c>
      <c r="FX1905">
        <v>1458050</v>
      </c>
      <c r="FZ1905">
        <v>100795</v>
      </c>
      <c r="GA1905">
        <v>81372</v>
      </c>
      <c r="GB1905">
        <v>182167</v>
      </c>
      <c r="GC1905">
        <v>9156</v>
      </c>
      <c r="GE1905">
        <v>23976</v>
      </c>
      <c r="GL1905">
        <v>-22065</v>
      </c>
      <c r="GM1905">
        <v>4077</v>
      </c>
      <c r="GN1905">
        <v>-537</v>
      </c>
      <c r="GQ1905">
        <v>2076292</v>
      </c>
      <c r="GR1905">
        <v>-654384</v>
      </c>
      <c r="GS1905">
        <v>-654384</v>
      </c>
      <c r="HA1905">
        <v>-18215</v>
      </c>
      <c r="HB1905">
        <v>-13232</v>
      </c>
      <c r="HE1905">
        <v>-685831</v>
      </c>
      <c r="HG1905">
        <v>9227219</v>
      </c>
    </row>
    <row r="1906" spans="1:215" x14ac:dyDescent="0.25">
      <c r="A1906">
        <v>139</v>
      </c>
      <c r="B1906" t="s">
        <v>1388</v>
      </c>
      <c r="C1906">
        <v>2012</v>
      </c>
      <c r="F1906">
        <v>1937</v>
      </c>
      <c r="G1906">
        <v>0</v>
      </c>
      <c r="I1906">
        <v>2</v>
      </c>
      <c r="J1906" t="s">
        <v>687</v>
      </c>
      <c r="K1906" t="s">
        <v>688</v>
      </c>
      <c r="L1906" t="s">
        <v>1389</v>
      </c>
      <c r="M1906">
        <v>1</v>
      </c>
      <c r="N1906" t="s">
        <v>615</v>
      </c>
      <c r="O1906">
        <v>0</v>
      </c>
      <c r="P1906" t="s">
        <v>633</v>
      </c>
      <c r="Q1906" t="s">
        <v>713</v>
      </c>
      <c r="R1906">
        <v>1</v>
      </c>
      <c r="T1906" s="60">
        <v>41090</v>
      </c>
      <c r="U1906" s="60">
        <v>41090</v>
      </c>
      <c r="V1906" s="60">
        <v>41090</v>
      </c>
      <c r="W1906" t="s">
        <v>201</v>
      </c>
      <c r="X1906" t="s">
        <v>1392</v>
      </c>
      <c r="Y1906" t="s">
        <v>627</v>
      </c>
      <c r="Z1906">
        <v>3.5000000000000003E-2</v>
      </c>
      <c r="AA1906">
        <v>7.7500000999999999E-2</v>
      </c>
      <c r="AB1906">
        <v>1</v>
      </c>
      <c r="AC1906">
        <v>0</v>
      </c>
      <c r="AD1906">
        <v>7</v>
      </c>
      <c r="AE1906">
        <v>1</v>
      </c>
      <c r="AF1906">
        <v>3</v>
      </c>
      <c r="AG1906">
        <v>30</v>
      </c>
      <c r="BP1906" s="60">
        <v>41090</v>
      </c>
      <c r="BQ1906">
        <v>9934959</v>
      </c>
      <c r="BR1906">
        <v>14393959</v>
      </c>
      <c r="BS1906">
        <v>0.69019997</v>
      </c>
      <c r="BT1906">
        <v>4458999.5</v>
      </c>
      <c r="BV1906">
        <v>1819269.6</v>
      </c>
      <c r="BW1906">
        <v>308539.90999999997</v>
      </c>
      <c r="BX1906">
        <v>1</v>
      </c>
      <c r="BY1906">
        <v>0</v>
      </c>
      <c r="BZ1906">
        <v>0</v>
      </c>
      <c r="CA1906">
        <v>0</v>
      </c>
      <c r="CC1906">
        <v>1.0999999999999999E-2</v>
      </c>
      <c r="CE1906">
        <v>0.11899999999999999</v>
      </c>
      <c r="CG1906">
        <v>1.2E-2</v>
      </c>
      <c r="CJ1906">
        <v>6.8668782999999997E-2</v>
      </c>
      <c r="CS1906">
        <v>0</v>
      </c>
      <c r="CT1906">
        <v>0</v>
      </c>
      <c r="CU1906">
        <v>1</v>
      </c>
      <c r="CV1906">
        <v>0.56000000000000005</v>
      </c>
      <c r="CW1906">
        <v>0.38799998000000002</v>
      </c>
      <c r="CX1906">
        <v>0.17200001000000001</v>
      </c>
      <c r="CY1906">
        <v>0.25299999000000001</v>
      </c>
      <c r="CZ1906">
        <v>0</v>
      </c>
      <c r="DA1906">
        <v>0</v>
      </c>
      <c r="DB1906">
        <v>6.1000000999999998E-2</v>
      </c>
      <c r="DC1906">
        <v>7.0000000000000001E-3</v>
      </c>
      <c r="DD1906">
        <v>0.112</v>
      </c>
      <c r="DE1906">
        <v>7.0000000000000001E-3</v>
      </c>
      <c r="DF1906">
        <v>2013</v>
      </c>
      <c r="DG1906">
        <v>0.17169999999999999</v>
      </c>
      <c r="DH1906">
        <v>0.10290000000000001</v>
      </c>
      <c r="DI1906">
        <v>6.8800001999999999E-2</v>
      </c>
      <c r="DJ1906">
        <v>0.1105</v>
      </c>
      <c r="DK1906">
        <v>0.21340001</v>
      </c>
      <c r="DL1906">
        <v>312372.78000000003</v>
      </c>
      <c r="DM1906">
        <v>187242.5</v>
      </c>
      <c r="DN1906">
        <v>125130.27</v>
      </c>
      <c r="DO1906">
        <v>200898.73</v>
      </c>
      <c r="DP1906">
        <v>388141.25</v>
      </c>
      <c r="DQ1906">
        <v>1819269.6</v>
      </c>
      <c r="DR1906">
        <v>0</v>
      </c>
      <c r="DS1906">
        <v>0</v>
      </c>
      <c r="DT1906">
        <v>0</v>
      </c>
      <c r="DU1906">
        <v>0</v>
      </c>
      <c r="DV1906">
        <v>24917</v>
      </c>
      <c r="DW1906">
        <v>1819269.6</v>
      </c>
      <c r="DX1906">
        <v>47.799999</v>
      </c>
      <c r="DY1906">
        <v>13.9</v>
      </c>
      <c r="DZ1906">
        <v>73.013000000000005</v>
      </c>
      <c r="EA1906">
        <v>5808</v>
      </c>
      <c r="EC1906">
        <v>17223</v>
      </c>
      <c r="ED1906">
        <v>676874.75</v>
      </c>
      <c r="EF1906">
        <v>39.300998999999997</v>
      </c>
      <c r="EG1906">
        <v>12634</v>
      </c>
      <c r="EI1906">
        <v>71.199996999999996</v>
      </c>
      <c r="EJ1906">
        <v>45.647998999999999</v>
      </c>
      <c r="EK1906">
        <v>60.099997999999999</v>
      </c>
      <c r="EL1906">
        <v>26.9</v>
      </c>
      <c r="EN1906">
        <v>897</v>
      </c>
      <c r="EP1906">
        <v>3692</v>
      </c>
      <c r="ES1906">
        <v>0</v>
      </c>
      <c r="EV1906">
        <v>47948</v>
      </c>
      <c r="EW1906">
        <v>0</v>
      </c>
      <c r="EX1906">
        <v>0</v>
      </c>
      <c r="EZ1906">
        <v>7729619</v>
      </c>
      <c r="FA1906">
        <v>267239.40999999997</v>
      </c>
      <c r="FB1906">
        <v>7729619</v>
      </c>
      <c r="FI1906">
        <v>10595701</v>
      </c>
      <c r="FP1906">
        <v>178246</v>
      </c>
      <c r="FQ1906">
        <v>308712</v>
      </c>
      <c r="FW1906">
        <v>486958</v>
      </c>
      <c r="FX1906">
        <v>-123474</v>
      </c>
      <c r="FZ1906">
        <v>95156</v>
      </c>
      <c r="GA1906">
        <v>80469</v>
      </c>
      <c r="GB1906">
        <v>175625</v>
      </c>
      <c r="GC1906">
        <v>13059</v>
      </c>
      <c r="GE1906">
        <v>20949</v>
      </c>
      <c r="GL1906">
        <v>-17378</v>
      </c>
      <c r="GM1906">
        <v>4605</v>
      </c>
      <c r="GN1906">
        <v>-681</v>
      </c>
      <c r="GQ1906">
        <v>559663</v>
      </c>
      <c r="GR1906">
        <v>-664626</v>
      </c>
      <c r="GS1906">
        <v>-664626</v>
      </c>
      <c r="HA1906">
        <v>-11100</v>
      </c>
      <c r="HB1906">
        <v>-12995</v>
      </c>
      <c r="HE1906">
        <v>-688721</v>
      </c>
      <c r="HG1906">
        <v>9098161</v>
      </c>
    </row>
    <row r="1907" spans="1:215" x14ac:dyDescent="0.25">
      <c r="A1907">
        <v>139</v>
      </c>
      <c r="B1907" t="s">
        <v>1388</v>
      </c>
      <c r="C1907">
        <v>2013</v>
      </c>
      <c r="F1907">
        <v>1937</v>
      </c>
      <c r="G1907">
        <v>0</v>
      </c>
      <c r="I1907">
        <v>2</v>
      </c>
      <c r="J1907" t="s">
        <v>687</v>
      </c>
      <c r="K1907" t="s">
        <v>688</v>
      </c>
      <c r="L1907" t="s">
        <v>1389</v>
      </c>
      <c r="M1907">
        <v>1</v>
      </c>
      <c r="N1907" t="s">
        <v>615</v>
      </c>
      <c r="O1907">
        <v>0</v>
      </c>
      <c r="P1907" t="s">
        <v>633</v>
      </c>
      <c r="Q1907" t="s">
        <v>713</v>
      </c>
      <c r="R1907">
        <v>1</v>
      </c>
      <c r="T1907" s="60">
        <v>41455</v>
      </c>
      <c r="U1907" s="60">
        <v>41455</v>
      </c>
      <c r="V1907" s="60">
        <v>41455</v>
      </c>
      <c r="W1907" t="s">
        <v>201</v>
      </c>
      <c r="X1907" t="s">
        <v>1392</v>
      </c>
      <c r="Y1907" t="s">
        <v>627</v>
      </c>
      <c r="Z1907">
        <v>3.5000000000000003E-2</v>
      </c>
      <c r="AA1907">
        <v>7.7500000999999999E-2</v>
      </c>
      <c r="AB1907">
        <v>1</v>
      </c>
      <c r="AC1907">
        <v>0</v>
      </c>
      <c r="AD1907">
        <v>7</v>
      </c>
      <c r="AE1907">
        <v>1</v>
      </c>
      <c r="AF1907">
        <v>3</v>
      </c>
      <c r="AG1907">
        <v>30</v>
      </c>
      <c r="AI1907" t="s">
        <v>1393</v>
      </c>
      <c r="AJ1907" t="s">
        <v>1394</v>
      </c>
      <c r="AO1907">
        <v>11922539</v>
      </c>
      <c r="AP1907">
        <v>12004110</v>
      </c>
      <c r="AQ1907">
        <v>-185858.14</v>
      </c>
      <c r="AR1907">
        <v>0</v>
      </c>
      <c r="AS1907">
        <v>0</v>
      </c>
      <c r="AT1907">
        <v>0</v>
      </c>
      <c r="AU1907">
        <v>1</v>
      </c>
      <c r="AV1907">
        <v>2</v>
      </c>
      <c r="AW1907">
        <v>582428.68999999994</v>
      </c>
      <c r="AX1907">
        <v>1</v>
      </c>
      <c r="AY1907">
        <v>0.85714287</v>
      </c>
      <c r="AZ1907">
        <v>7</v>
      </c>
      <c r="BA1907">
        <v>1</v>
      </c>
      <c r="BB1907">
        <v>1</v>
      </c>
      <c r="BC1907">
        <v>1</v>
      </c>
      <c r="BE1907">
        <v>0</v>
      </c>
      <c r="BF1907">
        <v>1.4</v>
      </c>
      <c r="BG1907">
        <v>0.60000001999999997</v>
      </c>
      <c r="BP1907" s="60">
        <v>41455</v>
      </c>
      <c r="BQ1907">
        <v>10223961</v>
      </c>
      <c r="BR1907">
        <v>14881663</v>
      </c>
      <c r="BS1907">
        <v>0.68699997999999995</v>
      </c>
      <c r="BT1907">
        <v>4657702.5</v>
      </c>
      <c r="BV1907">
        <v>1846970.5</v>
      </c>
      <c r="BW1907">
        <v>346180.84</v>
      </c>
      <c r="BX1907">
        <v>1</v>
      </c>
      <c r="BY1907">
        <v>0</v>
      </c>
      <c r="BZ1907">
        <v>0</v>
      </c>
      <c r="CA1907">
        <v>0</v>
      </c>
      <c r="CC1907">
        <v>0.14300001000000001</v>
      </c>
      <c r="CE1907">
        <v>0.123</v>
      </c>
      <c r="CG1907">
        <v>5.1999996999999999E-2</v>
      </c>
      <c r="CJ1907">
        <v>7.8291326999999994E-2</v>
      </c>
      <c r="CS1907">
        <v>0</v>
      </c>
      <c r="CT1907">
        <v>0</v>
      </c>
      <c r="CU1907">
        <v>1</v>
      </c>
      <c r="CV1907">
        <v>0.60000001999999997</v>
      </c>
      <c r="CW1907">
        <v>0.38799998000000002</v>
      </c>
      <c r="CX1907">
        <v>0.21200000999999999</v>
      </c>
      <c r="CY1907">
        <v>0.22700001</v>
      </c>
      <c r="CZ1907">
        <v>0</v>
      </c>
      <c r="DA1907">
        <v>0</v>
      </c>
      <c r="DB1907">
        <v>5.6999995999999997E-2</v>
      </c>
      <c r="DC1907">
        <v>8.0000000000000002E-3</v>
      </c>
      <c r="DD1907">
        <v>0.1</v>
      </c>
      <c r="DE1907">
        <v>8.0000000000000002E-3</v>
      </c>
      <c r="DF1907">
        <v>2014</v>
      </c>
      <c r="DG1907">
        <v>0.17169999999999999</v>
      </c>
      <c r="DH1907">
        <v>0.1031</v>
      </c>
      <c r="DI1907">
        <v>6.8599998999999995E-2</v>
      </c>
      <c r="DJ1907">
        <v>0.1193</v>
      </c>
      <c r="DK1907">
        <v>0.22239998999999999</v>
      </c>
      <c r="DL1907">
        <v>317185.46999999997</v>
      </c>
      <c r="DM1907">
        <v>190396.53</v>
      </c>
      <c r="DN1907">
        <v>126788.95</v>
      </c>
      <c r="DO1907">
        <v>220456.92</v>
      </c>
      <c r="DP1907">
        <v>410853.47</v>
      </c>
      <c r="DQ1907">
        <v>1846970.5</v>
      </c>
      <c r="DR1907">
        <v>0</v>
      </c>
      <c r="DS1907">
        <v>0</v>
      </c>
      <c r="DT1907">
        <v>0</v>
      </c>
      <c r="DU1907">
        <v>0</v>
      </c>
      <c r="DV1907">
        <v>24441</v>
      </c>
      <c r="DW1907">
        <v>1846970.5</v>
      </c>
      <c r="DX1907">
        <v>48.299999</v>
      </c>
      <c r="DY1907">
        <v>14.5</v>
      </c>
      <c r="DZ1907">
        <v>75.569000000000003</v>
      </c>
      <c r="EA1907">
        <v>5799</v>
      </c>
      <c r="EC1907">
        <v>17362</v>
      </c>
      <c r="ED1907">
        <v>699064.94</v>
      </c>
      <c r="EF1907">
        <v>40.264000000000003</v>
      </c>
      <c r="EG1907">
        <v>12771</v>
      </c>
      <c r="EI1907">
        <v>71.5</v>
      </c>
      <c r="EJ1907">
        <v>46.619999</v>
      </c>
      <c r="EK1907">
        <v>60.099997999999999</v>
      </c>
      <c r="EL1907">
        <v>26.799999</v>
      </c>
      <c r="EN1907">
        <v>898</v>
      </c>
      <c r="EP1907">
        <v>3693</v>
      </c>
      <c r="ES1907">
        <v>0</v>
      </c>
      <c r="EV1907">
        <v>47602</v>
      </c>
      <c r="EW1907">
        <v>0</v>
      </c>
      <c r="EX1907">
        <v>0</v>
      </c>
      <c r="FB1907">
        <v>7899555.5</v>
      </c>
      <c r="FI1907">
        <v>11922539</v>
      </c>
      <c r="FP1907">
        <v>197881</v>
      </c>
      <c r="FQ1907">
        <v>346350</v>
      </c>
      <c r="FW1907">
        <v>544231</v>
      </c>
      <c r="FX1907">
        <v>1048344</v>
      </c>
      <c r="FZ1907">
        <v>86432</v>
      </c>
      <c r="GA1907">
        <v>96471</v>
      </c>
      <c r="GB1907">
        <v>182903</v>
      </c>
      <c r="GC1907">
        <v>23815</v>
      </c>
      <c r="GE1907">
        <v>33199</v>
      </c>
      <c r="GL1907">
        <v>-17519</v>
      </c>
      <c r="GM1907">
        <v>5720</v>
      </c>
      <c r="GN1907">
        <v>-850</v>
      </c>
      <c r="GQ1907">
        <v>1819843</v>
      </c>
      <c r="GR1907">
        <v>-687362</v>
      </c>
      <c r="GS1907">
        <v>-687362</v>
      </c>
      <c r="HA1907">
        <v>-17697</v>
      </c>
      <c r="HB1907">
        <v>-13352</v>
      </c>
      <c r="HE1907">
        <v>-718411</v>
      </c>
      <c r="HG1907">
        <v>10199593</v>
      </c>
    </row>
    <row r="1908" spans="1:215" x14ac:dyDescent="0.25">
      <c r="A1908">
        <v>139</v>
      </c>
      <c r="B1908" t="s">
        <v>1388</v>
      </c>
      <c r="C1908">
        <v>2014</v>
      </c>
      <c r="F1908">
        <v>1937</v>
      </c>
      <c r="G1908">
        <v>0</v>
      </c>
      <c r="I1908">
        <v>2</v>
      </c>
      <c r="J1908" t="s">
        <v>687</v>
      </c>
      <c r="K1908" t="s">
        <v>688</v>
      </c>
      <c r="L1908" t="s">
        <v>1389</v>
      </c>
      <c r="M1908">
        <v>1</v>
      </c>
      <c r="N1908" t="s">
        <v>615</v>
      </c>
      <c r="O1908">
        <v>0</v>
      </c>
      <c r="P1908" t="s">
        <v>633</v>
      </c>
      <c r="Q1908" t="s">
        <v>713</v>
      </c>
      <c r="R1908">
        <v>1</v>
      </c>
      <c r="T1908" s="60">
        <v>41820</v>
      </c>
      <c r="U1908" s="60">
        <v>41820</v>
      </c>
      <c r="V1908" s="60">
        <v>41820</v>
      </c>
      <c r="W1908" t="s">
        <v>201</v>
      </c>
      <c r="X1908" t="s">
        <v>1392</v>
      </c>
      <c r="Y1908" t="s">
        <v>627</v>
      </c>
      <c r="Z1908">
        <v>3.2499999000000002E-2</v>
      </c>
      <c r="AA1908">
        <v>7.5000002999999996E-2</v>
      </c>
      <c r="AB1908">
        <v>1</v>
      </c>
      <c r="AC1908">
        <v>0</v>
      </c>
      <c r="AD1908">
        <v>7</v>
      </c>
      <c r="AE1908">
        <v>1</v>
      </c>
      <c r="AF1908">
        <v>3</v>
      </c>
      <c r="AG1908">
        <v>30</v>
      </c>
      <c r="AJ1908" t="s">
        <v>1394</v>
      </c>
      <c r="AO1908">
        <v>13935772</v>
      </c>
      <c r="AP1908">
        <v>12935503</v>
      </c>
      <c r="AQ1908">
        <v>-166772.22</v>
      </c>
      <c r="AR1908">
        <v>0</v>
      </c>
      <c r="AS1908">
        <v>0</v>
      </c>
      <c r="AT1908">
        <v>0</v>
      </c>
      <c r="AU1908">
        <v>1</v>
      </c>
      <c r="AV1908">
        <v>2</v>
      </c>
      <c r="AX1908">
        <v>1</v>
      </c>
      <c r="AY1908">
        <v>0.85714287</v>
      </c>
      <c r="AZ1908">
        <v>7</v>
      </c>
      <c r="BA1908">
        <v>1</v>
      </c>
      <c r="BB1908">
        <v>1</v>
      </c>
      <c r="BC1908">
        <v>1</v>
      </c>
      <c r="BE1908">
        <v>0</v>
      </c>
      <c r="BF1908">
        <v>1.4</v>
      </c>
      <c r="BG1908">
        <v>0.60000001999999997</v>
      </c>
      <c r="BP1908" s="60">
        <v>41820</v>
      </c>
      <c r="BQ1908">
        <v>10944751</v>
      </c>
      <c r="BR1908">
        <v>16248853</v>
      </c>
      <c r="BS1908">
        <v>0.67360001999999997</v>
      </c>
      <c r="BT1908">
        <v>5304102.5</v>
      </c>
      <c r="BV1908">
        <v>1898064.1</v>
      </c>
      <c r="BY1908">
        <v>0</v>
      </c>
      <c r="BZ1908">
        <v>0</v>
      </c>
      <c r="CA1908">
        <v>0</v>
      </c>
      <c r="CC1908">
        <v>0.184</v>
      </c>
      <c r="CE1908">
        <v>0.11</v>
      </c>
      <c r="CG1908">
        <v>0.13600001</v>
      </c>
      <c r="CJ1908">
        <v>7.8109368999999998E-2</v>
      </c>
      <c r="CS1908">
        <v>0</v>
      </c>
      <c r="CT1908">
        <v>0</v>
      </c>
      <c r="CU1908">
        <v>1</v>
      </c>
      <c r="CV1908">
        <v>0.62700003000000004</v>
      </c>
      <c r="CW1908">
        <v>0.38699999000000002</v>
      </c>
      <c r="CX1908">
        <v>0.23999999</v>
      </c>
      <c r="CY1908">
        <v>0.19900000000000001</v>
      </c>
      <c r="CZ1908">
        <v>0</v>
      </c>
      <c r="DA1908">
        <v>0</v>
      </c>
      <c r="DB1908">
        <v>5.0999998999999997E-2</v>
      </c>
      <c r="DC1908">
        <v>1.0999999999999999E-2</v>
      </c>
      <c r="DD1908">
        <v>9.0000003999999995E-2</v>
      </c>
      <c r="DE1908">
        <v>2.1999999999999999E-2</v>
      </c>
      <c r="DF1908">
        <v>2015</v>
      </c>
      <c r="DG1908">
        <v>0.16980000000000001</v>
      </c>
      <c r="DH1908">
        <v>0.1042</v>
      </c>
      <c r="DI1908">
        <v>6.5600000000000006E-2</v>
      </c>
      <c r="DJ1908">
        <v>0.1363</v>
      </c>
      <c r="DK1908">
        <v>0.24049999</v>
      </c>
      <c r="DL1908">
        <v>322380.25</v>
      </c>
      <c r="DM1908">
        <v>197694.73</v>
      </c>
      <c r="DN1908">
        <v>124685.52</v>
      </c>
      <c r="DO1908">
        <v>258754.58</v>
      </c>
      <c r="DP1908">
        <v>456449.31</v>
      </c>
      <c r="DQ1908">
        <v>1898064.1</v>
      </c>
      <c r="DR1908">
        <v>0</v>
      </c>
      <c r="DS1908">
        <v>0</v>
      </c>
      <c r="DT1908">
        <v>0</v>
      </c>
      <c r="DU1908">
        <v>0</v>
      </c>
      <c r="DV1908">
        <v>24009</v>
      </c>
      <c r="DW1908">
        <v>1898064.1</v>
      </c>
      <c r="DZ1908">
        <v>79.056358000000003</v>
      </c>
      <c r="EA1908">
        <v>6031</v>
      </c>
      <c r="EC1908">
        <v>17532</v>
      </c>
      <c r="ED1908">
        <v>716556.06</v>
      </c>
      <c r="EF1908">
        <v>40.871326000000003</v>
      </c>
      <c r="EG1908">
        <v>12880</v>
      </c>
      <c r="EN1908">
        <v>900</v>
      </c>
      <c r="EP1908">
        <v>3752</v>
      </c>
      <c r="EV1908">
        <v>47572</v>
      </c>
      <c r="EW1908">
        <v>1</v>
      </c>
      <c r="EX1908">
        <v>1</v>
      </c>
      <c r="FB1908">
        <v>8504411</v>
      </c>
      <c r="FP1908">
        <v>204136</v>
      </c>
      <c r="FQ1908">
        <v>357818</v>
      </c>
      <c r="FW1908">
        <v>561954</v>
      </c>
      <c r="FX1908">
        <v>1591780</v>
      </c>
      <c r="FZ1908">
        <v>87044</v>
      </c>
      <c r="GA1908">
        <v>108510</v>
      </c>
      <c r="GB1908">
        <v>195554</v>
      </c>
      <c r="GC1908">
        <v>24917</v>
      </c>
      <c r="GE1908">
        <v>25481</v>
      </c>
      <c r="GL1908">
        <v>-21546</v>
      </c>
      <c r="GM1908">
        <v>4785</v>
      </c>
      <c r="GN1908">
        <v>-705</v>
      </c>
      <c r="GQ1908">
        <v>2382220</v>
      </c>
      <c r="GR1908">
        <v>-708956</v>
      </c>
      <c r="GS1908">
        <v>-708956</v>
      </c>
      <c r="HA1908">
        <v>-15982</v>
      </c>
      <c r="HB1908">
        <v>-12438</v>
      </c>
      <c r="HE1908">
        <v>-737376</v>
      </c>
      <c r="HG1908">
        <v>11844437</v>
      </c>
    </row>
    <row r="1909" spans="1:215" x14ac:dyDescent="0.25">
      <c r="A1909">
        <v>140</v>
      </c>
      <c r="B1909" t="s">
        <v>1395</v>
      </c>
      <c r="C1909">
        <v>2001</v>
      </c>
      <c r="F1909">
        <v>1901</v>
      </c>
      <c r="G1909">
        <v>0</v>
      </c>
      <c r="I1909">
        <v>2</v>
      </c>
      <c r="J1909" t="s">
        <v>687</v>
      </c>
      <c r="K1909" t="s">
        <v>688</v>
      </c>
      <c r="L1909" t="s">
        <v>1389</v>
      </c>
      <c r="M1909">
        <v>3</v>
      </c>
      <c r="N1909" t="s">
        <v>651</v>
      </c>
      <c r="O1909">
        <v>1</v>
      </c>
      <c r="P1909" t="s">
        <v>616</v>
      </c>
      <c r="Q1909" t="s">
        <v>713</v>
      </c>
      <c r="R1909">
        <v>1</v>
      </c>
      <c r="T1909" s="60">
        <v>37072</v>
      </c>
      <c r="U1909" s="60">
        <v>37072</v>
      </c>
      <c r="V1909" s="60">
        <v>37072</v>
      </c>
      <c r="W1909" t="s">
        <v>201</v>
      </c>
      <c r="X1909" t="s">
        <v>1390</v>
      </c>
      <c r="Y1909" t="s">
        <v>627</v>
      </c>
      <c r="Z1909">
        <v>5.0000001000000002E-2</v>
      </c>
      <c r="AA1909">
        <v>8.5000001000000006E-2</v>
      </c>
      <c r="AB1909">
        <v>1</v>
      </c>
      <c r="AC1909">
        <v>0</v>
      </c>
      <c r="AD1909">
        <v>5</v>
      </c>
      <c r="AE1909">
        <v>1</v>
      </c>
      <c r="AF1909">
        <v>3</v>
      </c>
      <c r="AG1909">
        <v>15</v>
      </c>
      <c r="BP1909" s="60">
        <v>37072</v>
      </c>
      <c r="BQ1909">
        <v>11835579</v>
      </c>
      <c r="BR1909">
        <v>9954056</v>
      </c>
      <c r="BS1909">
        <v>1.1890000000000001</v>
      </c>
      <c r="BT1909">
        <v>-1881492</v>
      </c>
      <c r="BV1909">
        <v>882758</v>
      </c>
      <c r="BW1909">
        <v>113849.01</v>
      </c>
      <c r="BX1909">
        <v>1</v>
      </c>
      <c r="BY1909">
        <v>0</v>
      </c>
      <c r="BZ1909">
        <v>0</v>
      </c>
      <c r="CA1909">
        <v>0</v>
      </c>
      <c r="CC1909">
        <v>-0.1</v>
      </c>
      <c r="CG1909">
        <v>0.1106</v>
      </c>
      <c r="CS1909">
        <v>0</v>
      </c>
      <c r="CT1909">
        <v>0</v>
      </c>
      <c r="CU1909">
        <v>0</v>
      </c>
      <c r="CV1909">
        <v>0.56349998999999995</v>
      </c>
      <c r="CW1909">
        <v>0</v>
      </c>
      <c r="CX1909">
        <v>0</v>
      </c>
      <c r="CY1909">
        <v>0.25240001000000001</v>
      </c>
      <c r="CZ1909">
        <v>0</v>
      </c>
      <c r="DA1909">
        <v>0</v>
      </c>
      <c r="DB1909">
        <v>7.6200001000000003E-2</v>
      </c>
      <c r="DC1909">
        <v>7.4800000000000005E-2</v>
      </c>
      <c r="DD1909">
        <v>3.3099997999999999E-2</v>
      </c>
      <c r="DE1909">
        <v>0</v>
      </c>
      <c r="DF1909">
        <v>2002</v>
      </c>
      <c r="DR1909">
        <v>0</v>
      </c>
      <c r="DS1909">
        <v>0</v>
      </c>
      <c r="DT1909">
        <v>0</v>
      </c>
      <c r="DU1909">
        <v>0</v>
      </c>
      <c r="DV1909">
        <v>12322</v>
      </c>
      <c r="DW1909">
        <v>882758.31</v>
      </c>
      <c r="DX1909">
        <v>39.400002000000001</v>
      </c>
      <c r="DY1909">
        <v>12.9</v>
      </c>
      <c r="DZ1909">
        <v>71.640998999999994</v>
      </c>
      <c r="EC1909">
        <v>11658</v>
      </c>
      <c r="ED1909">
        <v>457375.34</v>
      </c>
      <c r="EF1909">
        <v>39.233001999999999</v>
      </c>
      <c r="EG1909">
        <v>6980</v>
      </c>
      <c r="EH1909">
        <v>290919.75</v>
      </c>
      <c r="EN1909">
        <v>2396</v>
      </c>
      <c r="EP1909">
        <v>2282</v>
      </c>
      <c r="ES1909">
        <v>0</v>
      </c>
      <c r="EV1909">
        <v>23980</v>
      </c>
      <c r="EW1909">
        <v>0</v>
      </c>
      <c r="EX1909">
        <v>0</v>
      </c>
      <c r="FB1909">
        <v>6298911.5</v>
      </c>
      <c r="FP1909">
        <v>58182.991999999998</v>
      </c>
      <c r="FQ1909">
        <v>138933.17000000001</v>
      </c>
      <c r="FV1909">
        <v>409.06099999999998</v>
      </c>
      <c r="FW1909">
        <v>197525.23</v>
      </c>
      <c r="FX1909">
        <v>-1769301</v>
      </c>
      <c r="FZ1909">
        <v>259082.27</v>
      </c>
      <c r="GA1909">
        <v>104876.78</v>
      </c>
      <c r="GB1909">
        <v>363959.06</v>
      </c>
      <c r="GC1909">
        <v>70170.406000000003</v>
      </c>
      <c r="GE1909">
        <v>6638.3271000000004</v>
      </c>
      <c r="GG1909">
        <v>1258.538</v>
      </c>
      <c r="GL1909">
        <v>-33696.035000000003</v>
      </c>
      <c r="GM1909">
        <v>4893.8711000000003</v>
      </c>
      <c r="GQ1909">
        <v>-1158551.6000000001</v>
      </c>
      <c r="GR1909">
        <v>-470686.81</v>
      </c>
      <c r="GS1909">
        <v>-443006.13</v>
      </c>
      <c r="GZ1909">
        <v>-27680.692999999999</v>
      </c>
      <c r="HA1909">
        <v>-5749.4551000000001</v>
      </c>
      <c r="HB1909">
        <v>-5951.6279000000004</v>
      </c>
      <c r="HE1909">
        <v>-482387.91</v>
      </c>
      <c r="HG1909">
        <v>11382704</v>
      </c>
    </row>
    <row r="1910" spans="1:215" x14ac:dyDescent="0.25">
      <c r="A1910">
        <v>140</v>
      </c>
      <c r="B1910" t="s">
        <v>1395</v>
      </c>
      <c r="C1910">
        <v>2002</v>
      </c>
      <c r="F1910">
        <v>1901</v>
      </c>
      <c r="G1910">
        <v>0</v>
      </c>
      <c r="I1910">
        <v>2</v>
      </c>
      <c r="J1910" t="s">
        <v>687</v>
      </c>
      <c r="K1910" t="s">
        <v>688</v>
      </c>
      <c r="L1910" t="s">
        <v>1389</v>
      </c>
      <c r="M1910">
        <v>3</v>
      </c>
      <c r="N1910" t="s">
        <v>651</v>
      </c>
      <c r="O1910">
        <v>1</v>
      </c>
      <c r="P1910" t="s">
        <v>616</v>
      </c>
      <c r="Q1910" t="s">
        <v>713</v>
      </c>
      <c r="R1910">
        <v>1</v>
      </c>
      <c r="T1910" s="60">
        <v>37437</v>
      </c>
      <c r="U1910" s="60">
        <v>37437</v>
      </c>
      <c r="V1910" s="60">
        <v>37437</v>
      </c>
      <c r="W1910" t="s">
        <v>201</v>
      </c>
      <c r="X1910" t="s">
        <v>1390</v>
      </c>
      <c r="Y1910" t="s">
        <v>627</v>
      </c>
      <c r="Z1910">
        <v>5.0000001000000002E-2</v>
      </c>
      <c r="AA1910">
        <v>8.5000001000000006E-2</v>
      </c>
      <c r="AB1910">
        <v>1</v>
      </c>
      <c r="AC1910">
        <v>0</v>
      </c>
      <c r="AD1910">
        <v>5</v>
      </c>
      <c r="AE1910">
        <v>1</v>
      </c>
      <c r="AF1910">
        <v>3</v>
      </c>
      <c r="AG1910">
        <v>15</v>
      </c>
      <c r="BP1910" s="60">
        <v>37437</v>
      </c>
      <c r="BQ1910">
        <v>11491922</v>
      </c>
      <c r="BR1910">
        <v>10606825</v>
      </c>
      <c r="BS1910">
        <v>1.0830001</v>
      </c>
      <c r="BT1910">
        <v>-885097</v>
      </c>
      <c r="BV1910">
        <v>946037</v>
      </c>
      <c r="BW1910">
        <v>73120.664000000004</v>
      </c>
      <c r="BX1910">
        <v>1</v>
      </c>
      <c r="BY1910">
        <v>0</v>
      </c>
      <c r="BZ1910">
        <v>0</v>
      </c>
      <c r="CA1910">
        <v>0</v>
      </c>
      <c r="CC1910">
        <v>-7.9700001000000006E-2</v>
      </c>
      <c r="CG1910">
        <v>5.5999998000000002E-2</v>
      </c>
      <c r="CS1910">
        <v>0</v>
      </c>
      <c r="CT1910">
        <v>0</v>
      </c>
      <c r="CU1910">
        <v>0</v>
      </c>
      <c r="CV1910">
        <v>0.55000000999999998</v>
      </c>
      <c r="CW1910">
        <v>0</v>
      </c>
      <c r="CX1910">
        <v>0</v>
      </c>
      <c r="CY1910">
        <v>0.27700001000000002</v>
      </c>
      <c r="CZ1910">
        <v>0</v>
      </c>
      <c r="DA1910">
        <v>0</v>
      </c>
      <c r="DB1910">
        <v>7.9999998000000003E-2</v>
      </c>
      <c r="DC1910">
        <v>5.8000002000000002E-2</v>
      </c>
      <c r="DD1910">
        <v>3.5000000000000003E-2</v>
      </c>
      <c r="DE1910">
        <v>0</v>
      </c>
      <c r="DF1910">
        <v>2003</v>
      </c>
      <c r="DG1910">
        <v>0.2351</v>
      </c>
      <c r="DH1910">
        <v>7.6999999999999999E-2</v>
      </c>
      <c r="DI1910">
        <v>0.15810001000000001</v>
      </c>
      <c r="DJ1910">
        <v>0.11</v>
      </c>
      <c r="DK1910">
        <v>0.18700000999999999</v>
      </c>
      <c r="DR1910">
        <v>0</v>
      </c>
      <c r="DS1910">
        <v>0</v>
      </c>
      <c r="DT1910">
        <v>0</v>
      </c>
      <c r="DU1910">
        <v>0</v>
      </c>
      <c r="DV1910">
        <v>12306</v>
      </c>
      <c r="DW1910">
        <v>946037.25</v>
      </c>
      <c r="DX1910">
        <v>39.799999</v>
      </c>
      <c r="DY1910">
        <v>13.2</v>
      </c>
      <c r="DZ1910">
        <v>76.875998999999993</v>
      </c>
      <c r="EC1910">
        <v>11760</v>
      </c>
      <c r="ED1910">
        <v>479718.31</v>
      </c>
      <c r="EF1910">
        <v>40.792000000000002</v>
      </c>
      <c r="EG1910">
        <v>7046</v>
      </c>
      <c r="EH1910">
        <v>306688.90999999997</v>
      </c>
      <c r="EI1910">
        <v>67.099997999999999</v>
      </c>
      <c r="EK1910">
        <v>50.799999</v>
      </c>
      <c r="EN1910">
        <v>2399</v>
      </c>
      <c r="EP1910">
        <v>2315</v>
      </c>
      <c r="ES1910">
        <v>0</v>
      </c>
      <c r="EV1910">
        <v>24066</v>
      </c>
      <c r="EW1910">
        <v>0</v>
      </c>
      <c r="EX1910">
        <v>0</v>
      </c>
      <c r="FB1910">
        <v>6598367.5</v>
      </c>
      <c r="FP1910">
        <v>63445.504000000001</v>
      </c>
      <c r="FQ1910">
        <v>103447.21</v>
      </c>
      <c r="FV1910">
        <v>3637.4719</v>
      </c>
      <c r="FW1910">
        <v>170530.19</v>
      </c>
      <c r="FX1910">
        <v>-1360013.9</v>
      </c>
      <c r="FZ1910">
        <v>226168.23</v>
      </c>
      <c r="GA1910">
        <v>90424.733999999997</v>
      </c>
      <c r="GB1910">
        <v>316592.96999999997</v>
      </c>
      <c r="GC1910">
        <v>75562.733999999997</v>
      </c>
      <c r="GE1910">
        <v>5999.2929999999997</v>
      </c>
      <c r="GG1910">
        <v>363.84</v>
      </c>
      <c r="GL1910">
        <v>-26255.940999999999</v>
      </c>
      <c r="GM1910">
        <v>5649.1079</v>
      </c>
      <c r="GQ1910">
        <v>-811571.75</v>
      </c>
      <c r="GR1910">
        <v>-493910.75</v>
      </c>
      <c r="GS1910">
        <v>-464163.81</v>
      </c>
      <c r="GZ1910">
        <v>-29746.932000000001</v>
      </c>
      <c r="HA1910">
        <v>-3512.0281</v>
      </c>
      <c r="HB1910">
        <v>-7979.6841000000004</v>
      </c>
      <c r="HE1910">
        <v>-505402.47</v>
      </c>
      <c r="HG1910">
        <v>10065730</v>
      </c>
    </row>
    <row r="1911" spans="1:215" x14ac:dyDescent="0.25">
      <c r="A1911">
        <v>140</v>
      </c>
      <c r="B1911" t="s">
        <v>1395</v>
      </c>
      <c r="C1911">
        <v>2003</v>
      </c>
      <c r="F1911">
        <v>1901</v>
      </c>
      <c r="G1911">
        <v>0</v>
      </c>
      <c r="I1911">
        <v>2</v>
      </c>
      <c r="J1911" t="s">
        <v>687</v>
      </c>
      <c r="K1911" t="s">
        <v>688</v>
      </c>
      <c r="L1911" t="s">
        <v>1389</v>
      </c>
      <c r="M1911">
        <v>3</v>
      </c>
      <c r="N1911" t="s">
        <v>651</v>
      </c>
      <c r="O1911">
        <v>1</v>
      </c>
      <c r="P1911" t="s">
        <v>616</v>
      </c>
      <c r="Q1911" t="s">
        <v>713</v>
      </c>
      <c r="R1911">
        <v>1</v>
      </c>
      <c r="T1911" s="60">
        <v>37802</v>
      </c>
      <c r="U1911" s="60">
        <v>37802</v>
      </c>
      <c r="V1911" s="60">
        <v>37802</v>
      </c>
      <c r="W1911" t="s">
        <v>201</v>
      </c>
      <c r="X1911" t="s">
        <v>1390</v>
      </c>
      <c r="Y1911" t="s">
        <v>627</v>
      </c>
      <c r="Z1911">
        <v>5.0000001000000002E-2</v>
      </c>
      <c r="AA1911">
        <v>8.5000001000000006E-2</v>
      </c>
      <c r="AB1911">
        <v>1</v>
      </c>
      <c r="AC1911">
        <v>0</v>
      </c>
      <c r="AD1911">
        <v>5</v>
      </c>
      <c r="AE1911">
        <v>1</v>
      </c>
      <c r="AF1911">
        <v>3</v>
      </c>
      <c r="AG1911">
        <v>15</v>
      </c>
      <c r="BP1911" s="60">
        <v>37802</v>
      </c>
      <c r="BQ1911">
        <v>11690750</v>
      </c>
      <c r="BR1911">
        <v>11203558</v>
      </c>
      <c r="BS1911">
        <v>1.0429999999999999</v>
      </c>
      <c r="BT1911">
        <v>-487192</v>
      </c>
      <c r="BV1911">
        <v>970727</v>
      </c>
      <c r="BW1911">
        <v>64634.125</v>
      </c>
      <c r="BX1911">
        <v>1</v>
      </c>
      <c r="BY1911">
        <v>0</v>
      </c>
      <c r="BZ1911">
        <v>0</v>
      </c>
      <c r="CA1911">
        <v>0</v>
      </c>
      <c r="CC1911">
        <v>5.0178844E-2</v>
      </c>
      <c r="CS1911">
        <v>1</v>
      </c>
      <c r="CT1911">
        <v>0</v>
      </c>
      <c r="CU1911">
        <v>0</v>
      </c>
      <c r="CV1911">
        <v>0.54100000999999998</v>
      </c>
      <c r="CW1911">
        <v>0</v>
      </c>
      <c r="CX1911">
        <v>0</v>
      </c>
      <c r="CY1911">
        <v>0.31400001</v>
      </c>
      <c r="CZ1911">
        <v>0</v>
      </c>
      <c r="DA1911">
        <v>0</v>
      </c>
      <c r="DB1911">
        <v>7.5999997999999999E-2</v>
      </c>
      <c r="DC1911">
        <v>3.4000002000000001E-2</v>
      </c>
      <c r="DD1911">
        <v>3.5000000000000003E-2</v>
      </c>
      <c r="DE1911">
        <v>0</v>
      </c>
      <c r="DF1911">
        <v>2004</v>
      </c>
      <c r="DG1911">
        <v>0.24530001000000001</v>
      </c>
      <c r="DH1911">
        <v>7.6999999999999999E-2</v>
      </c>
      <c r="DI1911">
        <v>0.16830000000000001</v>
      </c>
      <c r="DJ1911">
        <v>0.13789999</v>
      </c>
      <c r="DK1911">
        <v>0.21490000000000001</v>
      </c>
      <c r="DR1911">
        <v>0</v>
      </c>
      <c r="DS1911">
        <v>0</v>
      </c>
      <c r="DT1911">
        <v>0</v>
      </c>
      <c r="DU1911">
        <v>0</v>
      </c>
      <c r="DV1911">
        <v>12658</v>
      </c>
      <c r="DW1911">
        <v>970726.75</v>
      </c>
      <c r="DX1911">
        <v>39.900002000000001</v>
      </c>
      <c r="DY1911">
        <v>13.7</v>
      </c>
      <c r="DZ1911">
        <v>76.689003</v>
      </c>
      <c r="EC1911">
        <v>11814</v>
      </c>
      <c r="ED1911">
        <v>504872.13</v>
      </c>
      <c r="EF1911">
        <v>42.735000999999997</v>
      </c>
      <c r="EG1911">
        <v>7066</v>
      </c>
      <c r="EI1911">
        <v>67.5</v>
      </c>
      <c r="EK1911">
        <v>50.799999</v>
      </c>
      <c r="EN1911">
        <v>2388</v>
      </c>
      <c r="EP1911">
        <v>2360</v>
      </c>
      <c r="ES1911">
        <v>0</v>
      </c>
      <c r="EV1911">
        <v>24472</v>
      </c>
      <c r="EW1911">
        <v>0</v>
      </c>
      <c r="EX1911">
        <v>0</v>
      </c>
      <c r="FB1911">
        <v>6993957</v>
      </c>
      <c r="FP1911">
        <v>70953.452999999994</v>
      </c>
      <c r="FQ1911">
        <v>98529.047000000006</v>
      </c>
      <c r="FW1911">
        <v>169482.5</v>
      </c>
      <c r="FX1911">
        <v>169167.67</v>
      </c>
      <c r="FZ1911">
        <v>200926.27</v>
      </c>
      <c r="GA1911">
        <v>84122.835999999996</v>
      </c>
      <c r="GB1911">
        <v>285049.13</v>
      </c>
      <c r="GC1911">
        <v>62071.383000000002</v>
      </c>
      <c r="GE1911">
        <v>3984.1179000000002</v>
      </c>
      <c r="GG1911">
        <v>374.52802000000003</v>
      </c>
      <c r="GL1911">
        <v>-23286.741999999998</v>
      </c>
      <c r="GM1911">
        <v>3547.7649000000001</v>
      </c>
      <c r="GP1911">
        <v>4179.0487999999996</v>
      </c>
      <c r="GQ1911">
        <v>674569.38</v>
      </c>
      <c r="GR1911">
        <v>-530468.25</v>
      </c>
      <c r="GS1911">
        <v>-489958.69</v>
      </c>
      <c r="GZ1911">
        <v>-40509.559000000001</v>
      </c>
      <c r="HA1911">
        <v>-3158.99</v>
      </c>
      <c r="HB1911">
        <v>-7851.9818999999998</v>
      </c>
      <c r="HE1911">
        <v>-541479.18999999994</v>
      </c>
      <c r="HG1911">
        <v>10198820</v>
      </c>
    </row>
    <row r="1912" spans="1:215" x14ac:dyDescent="0.25">
      <c r="A1912">
        <v>140</v>
      </c>
      <c r="B1912" t="s">
        <v>1395</v>
      </c>
      <c r="C1912">
        <v>2004</v>
      </c>
      <c r="F1912">
        <v>1901</v>
      </c>
      <c r="G1912">
        <v>0</v>
      </c>
      <c r="I1912">
        <v>2</v>
      </c>
      <c r="J1912" t="s">
        <v>687</v>
      </c>
      <c r="K1912" t="s">
        <v>688</v>
      </c>
      <c r="L1912" t="s">
        <v>1389</v>
      </c>
      <c r="M1912">
        <v>3</v>
      </c>
      <c r="N1912" t="s">
        <v>651</v>
      </c>
      <c r="O1912">
        <v>1</v>
      </c>
      <c r="P1912" t="s">
        <v>616</v>
      </c>
      <c r="Q1912" t="s">
        <v>713</v>
      </c>
      <c r="R1912">
        <v>1</v>
      </c>
      <c r="T1912" s="60">
        <v>38168</v>
      </c>
      <c r="U1912" s="60">
        <v>38168</v>
      </c>
      <c r="V1912" s="60">
        <v>38168</v>
      </c>
      <c r="W1912" t="s">
        <v>201</v>
      </c>
      <c r="X1912" t="s">
        <v>1390</v>
      </c>
      <c r="Y1912" t="s">
        <v>627</v>
      </c>
      <c r="Z1912">
        <v>5.0000001000000002E-2</v>
      </c>
      <c r="AA1912">
        <v>8.5000001000000006E-2</v>
      </c>
      <c r="AB1912">
        <v>1</v>
      </c>
      <c r="AC1912">
        <v>0</v>
      </c>
      <c r="AD1912">
        <v>5</v>
      </c>
      <c r="AE1912">
        <v>1</v>
      </c>
      <c r="AF1912">
        <v>3</v>
      </c>
      <c r="AG1912">
        <v>15</v>
      </c>
      <c r="BP1912" s="60">
        <v>38168</v>
      </c>
      <c r="BQ1912">
        <v>11735696</v>
      </c>
      <c r="BR1912">
        <v>11389981</v>
      </c>
      <c r="BS1912">
        <v>1.03</v>
      </c>
      <c r="BT1912">
        <v>-345715</v>
      </c>
      <c r="BV1912">
        <v>1001004</v>
      </c>
      <c r="BW1912">
        <v>97465.608999999997</v>
      </c>
      <c r="BX1912">
        <v>1</v>
      </c>
      <c r="BY1912">
        <v>0</v>
      </c>
      <c r="BZ1912">
        <v>0</v>
      </c>
      <c r="CA1912">
        <v>0</v>
      </c>
      <c r="CC1912">
        <v>0.16919999999999999</v>
      </c>
      <c r="CG1912">
        <v>3.5099998E-2</v>
      </c>
      <c r="CS1912">
        <v>0</v>
      </c>
      <c r="CT1912">
        <v>0</v>
      </c>
      <c r="CU1912">
        <v>0</v>
      </c>
      <c r="CV1912">
        <v>0.60500001999999997</v>
      </c>
      <c r="CW1912">
        <v>0</v>
      </c>
      <c r="CX1912">
        <v>0</v>
      </c>
      <c r="CY1912">
        <v>0.28499999999999998</v>
      </c>
      <c r="CZ1912">
        <v>0</v>
      </c>
      <c r="DA1912">
        <v>0</v>
      </c>
      <c r="DB1912">
        <v>6.1000000999999998E-2</v>
      </c>
      <c r="DC1912">
        <v>1.4999999999999999E-2</v>
      </c>
      <c r="DD1912">
        <v>3.4000002000000001E-2</v>
      </c>
      <c r="DE1912">
        <v>0</v>
      </c>
      <c r="DF1912">
        <v>2005</v>
      </c>
      <c r="DG1912">
        <v>0.22109999999999999</v>
      </c>
      <c r="DH1912">
        <v>7.1900003000000004E-2</v>
      </c>
      <c r="DI1912">
        <v>0.14920000999999999</v>
      </c>
      <c r="DJ1912">
        <v>0.12859999999999999</v>
      </c>
      <c r="DK1912">
        <v>0.20050000000000001</v>
      </c>
      <c r="DR1912">
        <v>0</v>
      </c>
      <c r="DS1912">
        <v>0</v>
      </c>
      <c r="DT1912">
        <v>0</v>
      </c>
      <c r="DU1912">
        <v>0</v>
      </c>
      <c r="DV1912">
        <v>12649</v>
      </c>
      <c r="DW1912">
        <v>1001003.9</v>
      </c>
      <c r="DX1912">
        <v>40.400002000000001</v>
      </c>
      <c r="DY1912">
        <v>13.2</v>
      </c>
      <c r="DZ1912">
        <v>79.137000999999998</v>
      </c>
      <c r="EC1912">
        <v>11782</v>
      </c>
      <c r="ED1912">
        <v>517874</v>
      </c>
      <c r="EF1912">
        <v>43.955002</v>
      </c>
      <c r="EG1912">
        <v>7045</v>
      </c>
      <c r="EJ1912">
        <v>47.915999999999997</v>
      </c>
      <c r="EN1912">
        <v>2386</v>
      </c>
      <c r="EP1912">
        <v>2351</v>
      </c>
      <c r="ES1912">
        <v>0</v>
      </c>
      <c r="EV1912">
        <v>24431</v>
      </c>
      <c r="EW1912">
        <v>0</v>
      </c>
      <c r="EX1912">
        <v>0</v>
      </c>
      <c r="FB1912">
        <v>7220704.5</v>
      </c>
      <c r="FP1912">
        <v>73439.320000000007</v>
      </c>
      <c r="FQ1912">
        <v>136202.85999999999</v>
      </c>
      <c r="FW1912">
        <v>209642.19</v>
      </c>
      <c r="FX1912">
        <v>1410905.6</v>
      </c>
      <c r="FZ1912">
        <v>179917.02</v>
      </c>
      <c r="GA1912">
        <v>99181.437999999995</v>
      </c>
      <c r="GB1912">
        <v>279098.46999999997</v>
      </c>
      <c r="GC1912">
        <v>51417.305</v>
      </c>
      <c r="GE1912">
        <v>5494.2479999999996</v>
      </c>
      <c r="GG1912">
        <v>828.51801</v>
      </c>
      <c r="GL1912">
        <v>-28249.567999999999</v>
      </c>
      <c r="GM1912">
        <v>3338.46</v>
      </c>
      <c r="GP1912">
        <v>15758.383</v>
      </c>
      <c r="GQ1912">
        <v>1948233.6</v>
      </c>
      <c r="GR1912">
        <v>-563730.68999999994</v>
      </c>
      <c r="GS1912">
        <v>-518518.13</v>
      </c>
      <c r="GZ1912">
        <v>-45212.542999999998</v>
      </c>
      <c r="HA1912">
        <v>-3963.4398999999999</v>
      </c>
      <c r="HB1912">
        <v>-9130.6630999999998</v>
      </c>
      <c r="HE1912">
        <v>-576824.81000000006</v>
      </c>
      <c r="HG1912">
        <v>11570229</v>
      </c>
    </row>
    <row r="1913" spans="1:215" x14ac:dyDescent="0.25">
      <c r="A1913">
        <v>140</v>
      </c>
      <c r="B1913" t="s">
        <v>1395</v>
      </c>
      <c r="C1913">
        <v>2005</v>
      </c>
      <c r="F1913">
        <v>1901</v>
      </c>
      <c r="G1913">
        <v>0</v>
      </c>
      <c r="I1913">
        <v>2</v>
      </c>
      <c r="J1913" t="s">
        <v>687</v>
      </c>
      <c r="K1913" t="s">
        <v>688</v>
      </c>
      <c r="L1913" t="s">
        <v>1389</v>
      </c>
      <c r="M1913">
        <v>3</v>
      </c>
      <c r="N1913" t="s">
        <v>651</v>
      </c>
      <c r="O1913">
        <v>1</v>
      </c>
      <c r="P1913" t="s">
        <v>616</v>
      </c>
      <c r="Q1913" t="s">
        <v>713</v>
      </c>
      <c r="R1913">
        <v>1</v>
      </c>
      <c r="T1913" s="60">
        <v>38533</v>
      </c>
      <c r="U1913" s="60">
        <v>38533</v>
      </c>
      <c r="V1913" s="60">
        <v>38533</v>
      </c>
      <c r="W1913" t="s">
        <v>201</v>
      </c>
      <c r="X1913" t="s">
        <v>1390</v>
      </c>
      <c r="Y1913" t="s">
        <v>627</v>
      </c>
      <c r="Z1913">
        <v>5.0000001000000002E-2</v>
      </c>
      <c r="AA1913">
        <v>8.5000001000000006E-2</v>
      </c>
      <c r="AB1913">
        <v>1</v>
      </c>
      <c r="AC1913">
        <v>0</v>
      </c>
      <c r="AD1913">
        <v>5</v>
      </c>
      <c r="AE1913">
        <v>1</v>
      </c>
      <c r="AF1913">
        <v>3</v>
      </c>
      <c r="AG1913">
        <v>15</v>
      </c>
      <c r="BP1913" s="60">
        <v>38533</v>
      </c>
      <c r="BQ1913">
        <v>11634114</v>
      </c>
      <c r="BR1913">
        <v>12357524</v>
      </c>
      <c r="BS1913">
        <v>0.94099997999999996</v>
      </c>
      <c r="BT1913">
        <v>723411</v>
      </c>
      <c r="BV1913">
        <v>1037445</v>
      </c>
      <c r="BW1913">
        <v>135853.69</v>
      </c>
      <c r="BX1913">
        <v>1</v>
      </c>
      <c r="BY1913">
        <v>0</v>
      </c>
      <c r="BZ1913">
        <v>0</v>
      </c>
      <c r="CA1913">
        <v>0</v>
      </c>
      <c r="CC1913">
        <v>0.1007</v>
      </c>
      <c r="CE1913">
        <v>0.1062</v>
      </c>
      <c r="CG1913">
        <v>2.3199999999999998E-2</v>
      </c>
      <c r="CS1913">
        <v>0</v>
      </c>
      <c r="CT1913">
        <v>0</v>
      </c>
      <c r="CU1913">
        <v>0</v>
      </c>
      <c r="CV1913">
        <v>0.62470000999999997</v>
      </c>
      <c r="CW1913">
        <v>0</v>
      </c>
      <c r="CX1913">
        <v>0</v>
      </c>
      <c r="CY1913">
        <v>0.28049998999999998</v>
      </c>
      <c r="CZ1913">
        <v>0</v>
      </c>
      <c r="DA1913">
        <v>0</v>
      </c>
      <c r="DB1913">
        <v>4.6599999000000003E-2</v>
      </c>
      <c r="DC1913">
        <v>1.5800001000000001E-2</v>
      </c>
      <c r="DD1913">
        <v>3.2400000999999998E-2</v>
      </c>
      <c r="DE1913">
        <v>0</v>
      </c>
      <c r="DF1913">
        <v>2006</v>
      </c>
      <c r="DG1913">
        <v>0.24790001</v>
      </c>
      <c r="DH1913">
        <v>8.3100006000000004E-2</v>
      </c>
      <c r="DI1913">
        <v>0.16479999000000001</v>
      </c>
      <c r="DJ1913">
        <v>0.20559999000000001</v>
      </c>
      <c r="DK1913">
        <v>0.28870001000000001</v>
      </c>
      <c r="DR1913">
        <v>0</v>
      </c>
      <c r="DS1913">
        <v>0</v>
      </c>
      <c r="DT1913">
        <v>0</v>
      </c>
      <c r="DU1913">
        <v>0</v>
      </c>
      <c r="DV1913">
        <v>12656</v>
      </c>
      <c r="DW1913">
        <v>1037444.7</v>
      </c>
      <c r="DX1913">
        <v>40.799999</v>
      </c>
      <c r="DY1913">
        <v>14.1</v>
      </c>
      <c r="DZ1913">
        <v>81.972999999999999</v>
      </c>
      <c r="EA1913">
        <v>0</v>
      </c>
      <c r="EC1913">
        <v>11746</v>
      </c>
      <c r="ED1913">
        <v>542021.88</v>
      </c>
      <c r="EF1913">
        <v>46.145000000000003</v>
      </c>
      <c r="EG1913">
        <v>7027</v>
      </c>
      <c r="EI1913">
        <v>68.099997999999999</v>
      </c>
      <c r="EJ1913">
        <v>49.608001999999999</v>
      </c>
      <c r="EK1913">
        <v>51</v>
      </c>
      <c r="EN1913">
        <v>2357</v>
      </c>
      <c r="EP1913">
        <v>2362</v>
      </c>
      <c r="ES1913">
        <v>0</v>
      </c>
      <c r="EV1913">
        <v>24402</v>
      </c>
      <c r="EW1913">
        <v>0</v>
      </c>
      <c r="EX1913">
        <v>0</v>
      </c>
      <c r="FB1913">
        <v>7440649</v>
      </c>
      <c r="FP1913">
        <v>75785.508000000002</v>
      </c>
      <c r="FQ1913">
        <v>135853.69</v>
      </c>
      <c r="FW1913">
        <v>211639.19</v>
      </c>
      <c r="FX1913">
        <v>809175.5</v>
      </c>
      <c r="FZ1913">
        <v>147427.10999999999</v>
      </c>
      <c r="GA1913">
        <v>132042.78</v>
      </c>
      <c r="GB1913">
        <v>279469.88</v>
      </c>
      <c r="GC1913">
        <v>40267.089999999997</v>
      </c>
      <c r="GE1913">
        <v>12820.733</v>
      </c>
      <c r="GG1913">
        <v>1759.749</v>
      </c>
      <c r="GL1913">
        <v>-31443.445</v>
      </c>
      <c r="GM1913">
        <v>3789.3020000000001</v>
      </c>
      <c r="GP1913">
        <v>8162.5679</v>
      </c>
      <c r="GQ1913">
        <v>1335640.6000000001</v>
      </c>
      <c r="GR1913">
        <v>-552436.63</v>
      </c>
      <c r="GS1913">
        <v>-552436.63</v>
      </c>
      <c r="HA1913">
        <v>-3206.3301000000001</v>
      </c>
      <c r="HB1913">
        <v>-9079.6903999999995</v>
      </c>
      <c r="HE1913">
        <v>-564722.68999999994</v>
      </c>
      <c r="HF1913">
        <v>-568118.56000000006</v>
      </c>
      <c r="HG1913">
        <v>11773028</v>
      </c>
    </row>
    <row r="1914" spans="1:215" x14ac:dyDescent="0.25">
      <c r="A1914">
        <v>140</v>
      </c>
      <c r="B1914" t="s">
        <v>1395</v>
      </c>
      <c r="C1914">
        <v>2006</v>
      </c>
      <c r="F1914">
        <v>1901</v>
      </c>
      <c r="G1914">
        <v>0</v>
      </c>
      <c r="I1914">
        <v>2</v>
      </c>
      <c r="J1914" t="s">
        <v>687</v>
      </c>
      <c r="K1914" t="s">
        <v>688</v>
      </c>
      <c r="L1914" t="s">
        <v>1389</v>
      </c>
      <c r="M1914">
        <v>3</v>
      </c>
      <c r="N1914" t="s">
        <v>651</v>
      </c>
      <c r="O1914">
        <v>1</v>
      </c>
      <c r="P1914" t="s">
        <v>616</v>
      </c>
      <c r="Q1914" t="s">
        <v>713</v>
      </c>
      <c r="R1914">
        <v>1</v>
      </c>
      <c r="T1914" s="60">
        <v>38898</v>
      </c>
      <c r="U1914" s="60">
        <v>38898</v>
      </c>
      <c r="V1914" s="60">
        <v>38898</v>
      </c>
      <c r="W1914" t="s">
        <v>201</v>
      </c>
      <c r="X1914" t="s">
        <v>1390</v>
      </c>
      <c r="Y1914" t="s">
        <v>627</v>
      </c>
      <c r="Z1914">
        <v>3.7500000999999998E-2</v>
      </c>
      <c r="AA1914">
        <v>7.9999998000000003E-2</v>
      </c>
      <c r="AB1914">
        <v>1</v>
      </c>
      <c r="AC1914">
        <v>0</v>
      </c>
      <c r="AD1914">
        <v>5</v>
      </c>
      <c r="AE1914">
        <v>1</v>
      </c>
      <c r="AF1914">
        <v>3</v>
      </c>
      <c r="AG1914">
        <v>15</v>
      </c>
      <c r="BP1914" s="60">
        <v>38898</v>
      </c>
      <c r="BQ1914">
        <v>12121403</v>
      </c>
      <c r="BR1914">
        <v>12811384</v>
      </c>
      <c r="BS1914">
        <v>0.94599997999999996</v>
      </c>
      <c r="BT1914">
        <v>689981</v>
      </c>
      <c r="BV1914">
        <v>1092815</v>
      </c>
      <c r="BW1914">
        <v>143817.16</v>
      </c>
      <c r="BX1914">
        <v>1</v>
      </c>
      <c r="BY1914">
        <v>0</v>
      </c>
      <c r="BZ1914">
        <v>0</v>
      </c>
      <c r="CA1914">
        <v>0</v>
      </c>
      <c r="CC1914">
        <v>0.12479999999999999</v>
      </c>
      <c r="CE1914">
        <v>0.1336</v>
      </c>
      <c r="CG1914">
        <v>7.1699999E-2</v>
      </c>
      <c r="CS1914">
        <v>0</v>
      </c>
      <c r="CT1914">
        <v>0</v>
      </c>
      <c r="CU1914">
        <v>0</v>
      </c>
      <c r="CV1914">
        <v>0.61299998</v>
      </c>
      <c r="CW1914">
        <v>0</v>
      </c>
      <c r="CX1914">
        <v>0</v>
      </c>
      <c r="CY1914">
        <v>0.26499999000000002</v>
      </c>
      <c r="CZ1914">
        <v>0</v>
      </c>
      <c r="DA1914">
        <v>0</v>
      </c>
      <c r="DB1914">
        <v>6.1999999E-2</v>
      </c>
      <c r="DC1914">
        <v>2.3E-2</v>
      </c>
      <c r="DD1914">
        <v>3.6999999999999998E-2</v>
      </c>
      <c r="DE1914">
        <v>0</v>
      </c>
      <c r="DF1914">
        <v>2007</v>
      </c>
      <c r="DG1914">
        <v>0.26240000000000002</v>
      </c>
      <c r="DH1914">
        <v>8.3800002999999998E-2</v>
      </c>
      <c r="DI1914">
        <v>0.17860001</v>
      </c>
      <c r="DJ1914">
        <v>0.13789999</v>
      </c>
      <c r="DK1914">
        <v>0.22170000000000001</v>
      </c>
      <c r="DL1914">
        <v>286705.75</v>
      </c>
      <c r="DM1914">
        <v>91545.101999999999</v>
      </c>
      <c r="DN1914">
        <v>195160.64</v>
      </c>
      <c r="DO1914">
        <v>150766.03</v>
      </c>
      <c r="DP1914">
        <v>242311.13</v>
      </c>
      <c r="DQ1914">
        <v>1092814.8999999999</v>
      </c>
      <c r="DR1914">
        <v>0</v>
      </c>
      <c r="DS1914">
        <v>0</v>
      </c>
      <c r="DT1914">
        <v>0</v>
      </c>
      <c r="DU1914">
        <v>0</v>
      </c>
      <c r="DV1914">
        <v>12903</v>
      </c>
      <c r="DW1914">
        <v>1092814.8999999999</v>
      </c>
      <c r="DX1914">
        <v>40.799999</v>
      </c>
      <c r="DY1914">
        <v>14.1</v>
      </c>
      <c r="DZ1914">
        <v>84.694999999999993</v>
      </c>
      <c r="EA1914">
        <v>59</v>
      </c>
      <c r="EC1914">
        <v>11815</v>
      </c>
      <c r="ED1914">
        <v>577804.13</v>
      </c>
      <c r="EF1914">
        <v>48.900002000000001</v>
      </c>
      <c r="EG1914">
        <v>7086</v>
      </c>
      <c r="EI1914">
        <v>68.400002000000001</v>
      </c>
      <c r="EJ1914">
        <v>52.692000999999998</v>
      </c>
      <c r="EK1914">
        <v>51.099997999999999</v>
      </c>
      <c r="EN1914">
        <v>2338</v>
      </c>
      <c r="EP1914">
        <v>2391</v>
      </c>
      <c r="ES1914">
        <v>0</v>
      </c>
      <c r="EV1914">
        <v>24777</v>
      </c>
      <c r="EW1914">
        <v>0</v>
      </c>
      <c r="EX1914">
        <v>0</v>
      </c>
      <c r="FB1914">
        <v>7324493</v>
      </c>
      <c r="FP1914">
        <v>79402.695000000007</v>
      </c>
      <c r="FQ1914">
        <v>143945.79999999999</v>
      </c>
      <c r="FW1914">
        <v>223348.5</v>
      </c>
      <c r="FX1914">
        <v>1138647.6000000001</v>
      </c>
      <c r="FZ1914">
        <v>166572.53</v>
      </c>
      <c r="GA1914">
        <v>135987.89000000001</v>
      </c>
      <c r="GB1914">
        <v>302560.40999999997</v>
      </c>
      <c r="GC1914">
        <v>39369.675999999999</v>
      </c>
      <c r="GE1914">
        <v>7795.0068000000001</v>
      </c>
      <c r="GG1914">
        <v>368.64001000000002</v>
      </c>
      <c r="GL1914">
        <v>-39516.410000000003</v>
      </c>
      <c r="GM1914">
        <v>11014.15</v>
      </c>
      <c r="GN1914">
        <v>-1299.4139</v>
      </c>
      <c r="GP1914">
        <v>1356.1169</v>
      </c>
      <c r="GQ1914">
        <v>1683644.3</v>
      </c>
      <c r="GR1914">
        <v>-591041.93999999994</v>
      </c>
      <c r="GS1914">
        <v>-591041.93999999994</v>
      </c>
      <c r="HA1914">
        <v>-4113.0342000000001</v>
      </c>
      <c r="HB1914">
        <v>-9152.2900000000009</v>
      </c>
      <c r="HE1914">
        <v>-604307.25</v>
      </c>
      <c r="HG1914">
        <v>12852366</v>
      </c>
    </row>
    <row r="1915" spans="1:215" x14ac:dyDescent="0.25">
      <c r="A1915">
        <v>140</v>
      </c>
      <c r="B1915" t="s">
        <v>1395</v>
      </c>
      <c r="C1915">
        <v>2007</v>
      </c>
      <c r="F1915">
        <v>1901</v>
      </c>
      <c r="G1915">
        <v>0</v>
      </c>
      <c r="I1915">
        <v>2</v>
      </c>
      <c r="J1915" t="s">
        <v>687</v>
      </c>
      <c r="K1915" t="s">
        <v>688</v>
      </c>
      <c r="L1915" t="s">
        <v>1389</v>
      </c>
      <c r="M1915">
        <v>3</v>
      </c>
      <c r="N1915" t="s">
        <v>651</v>
      </c>
      <c r="O1915">
        <v>1</v>
      </c>
      <c r="P1915" t="s">
        <v>616</v>
      </c>
      <c r="Q1915" t="s">
        <v>713</v>
      </c>
      <c r="R1915">
        <v>1</v>
      </c>
      <c r="T1915" s="60">
        <v>39263</v>
      </c>
      <c r="U1915" s="60">
        <v>39263</v>
      </c>
      <c r="V1915" s="60">
        <v>39263</v>
      </c>
      <c r="W1915" t="s">
        <v>201</v>
      </c>
      <c r="X1915" t="s">
        <v>1390</v>
      </c>
      <c r="Y1915" t="s">
        <v>627</v>
      </c>
      <c r="Z1915">
        <v>3.7500000999999998E-2</v>
      </c>
      <c r="AA1915">
        <v>7.9999998000000003E-2</v>
      </c>
      <c r="AB1915">
        <v>1</v>
      </c>
      <c r="AC1915">
        <v>0</v>
      </c>
      <c r="AD1915">
        <v>5</v>
      </c>
      <c r="AE1915">
        <v>1</v>
      </c>
      <c r="AF1915">
        <v>3</v>
      </c>
      <c r="AG1915">
        <v>15</v>
      </c>
      <c r="BP1915" s="60">
        <v>39263</v>
      </c>
      <c r="BQ1915">
        <v>13215668</v>
      </c>
      <c r="BR1915">
        <v>13324089</v>
      </c>
      <c r="BS1915">
        <v>0.99199998</v>
      </c>
      <c r="BT1915">
        <v>108421</v>
      </c>
      <c r="BV1915">
        <v>1135592</v>
      </c>
      <c r="BW1915">
        <v>224946.08</v>
      </c>
      <c r="BX1915">
        <v>1</v>
      </c>
      <c r="BY1915">
        <v>0</v>
      </c>
      <c r="BZ1915">
        <v>0</v>
      </c>
      <c r="CA1915">
        <v>0</v>
      </c>
      <c r="CC1915">
        <v>0.18188502000000001</v>
      </c>
      <c r="CG1915">
        <v>0.12433134999999999</v>
      </c>
      <c r="CS1915">
        <v>1</v>
      </c>
      <c r="CT1915">
        <v>1</v>
      </c>
      <c r="CU1915">
        <v>0</v>
      </c>
      <c r="CV1915">
        <v>0.63200003000000005</v>
      </c>
      <c r="CW1915">
        <v>0</v>
      </c>
      <c r="CX1915">
        <v>0</v>
      </c>
      <c r="CY1915">
        <v>0.23499999999999999</v>
      </c>
      <c r="CZ1915">
        <v>0</v>
      </c>
      <c r="DA1915">
        <v>0</v>
      </c>
      <c r="DB1915">
        <v>7.0000000000000007E-2</v>
      </c>
      <c r="DC1915">
        <v>8.9999999999999993E-3</v>
      </c>
      <c r="DD1915">
        <v>5.4000000999999999E-2</v>
      </c>
      <c r="DE1915">
        <v>0</v>
      </c>
      <c r="DF1915">
        <v>2008</v>
      </c>
      <c r="DG1915">
        <v>0.27079998999999999</v>
      </c>
      <c r="DH1915">
        <v>8.4300003999999998E-2</v>
      </c>
      <c r="DI1915">
        <v>0.1865</v>
      </c>
      <c r="DJ1915">
        <v>0.1154</v>
      </c>
      <c r="DK1915">
        <v>0.19969999999999999</v>
      </c>
      <c r="DL1915">
        <v>307487.28000000003</v>
      </c>
      <c r="DM1915">
        <v>95700.125</v>
      </c>
      <c r="DN1915">
        <v>211787.16</v>
      </c>
      <c r="DO1915">
        <v>131065.05</v>
      </c>
      <c r="DP1915">
        <v>226765.17</v>
      </c>
      <c r="DQ1915">
        <v>1135592</v>
      </c>
      <c r="DR1915">
        <v>0</v>
      </c>
      <c r="DS1915">
        <v>0</v>
      </c>
      <c r="DT1915">
        <v>0</v>
      </c>
      <c r="DU1915">
        <v>0</v>
      </c>
      <c r="DV1915">
        <v>13218</v>
      </c>
      <c r="DW1915">
        <v>1135592</v>
      </c>
      <c r="DX1915">
        <v>40.5</v>
      </c>
      <c r="DY1915">
        <v>13.7</v>
      </c>
      <c r="DZ1915">
        <v>85.913002000000006</v>
      </c>
      <c r="EA1915">
        <v>85</v>
      </c>
      <c r="EC1915">
        <v>11974</v>
      </c>
      <c r="ED1915">
        <v>616766.13</v>
      </c>
      <c r="EF1915">
        <v>51.504002</v>
      </c>
      <c r="EG1915">
        <v>7273</v>
      </c>
      <c r="EI1915">
        <v>68.400002000000001</v>
      </c>
      <c r="EJ1915">
        <v>55.751998999999998</v>
      </c>
      <c r="EK1915">
        <v>51.200001</v>
      </c>
      <c r="EN1915">
        <v>2331</v>
      </c>
      <c r="EP1915">
        <v>2370</v>
      </c>
      <c r="ES1915">
        <v>0</v>
      </c>
      <c r="EV1915">
        <v>25277</v>
      </c>
      <c r="EW1915">
        <v>0</v>
      </c>
      <c r="EX1915">
        <v>0</v>
      </c>
      <c r="FB1915">
        <v>7836708</v>
      </c>
      <c r="FI1915">
        <v>15529850</v>
      </c>
      <c r="FP1915">
        <v>91263.476999999999</v>
      </c>
      <c r="FQ1915">
        <v>224946.08</v>
      </c>
      <c r="FW1915">
        <v>316209.56</v>
      </c>
      <c r="FX1915">
        <v>1977505.1</v>
      </c>
      <c r="FZ1915">
        <v>170382.03</v>
      </c>
      <c r="GA1915">
        <v>164765.97</v>
      </c>
      <c r="GB1915">
        <v>335148</v>
      </c>
      <c r="GC1915">
        <v>39540.351999999999</v>
      </c>
      <c r="GE1915">
        <v>12599.255999999999</v>
      </c>
      <c r="GG1915">
        <v>7576.5591000000004</v>
      </c>
      <c r="GL1915">
        <v>-45352.362999999998</v>
      </c>
      <c r="GM1915">
        <v>9532.6581999999999</v>
      </c>
      <c r="GN1915">
        <v>-1187.347</v>
      </c>
      <c r="GP1915">
        <v>2291.4870999999998</v>
      </c>
      <c r="GQ1915">
        <v>2653863.2999999998</v>
      </c>
      <c r="GR1915">
        <v>-733810.38</v>
      </c>
      <c r="GS1915">
        <v>-733810.38</v>
      </c>
      <c r="HA1915">
        <v>-4792.8978999999999</v>
      </c>
      <c r="HB1915">
        <v>-11044.038</v>
      </c>
      <c r="HE1915">
        <v>-749647.31</v>
      </c>
      <c r="HG1915">
        <v>14756581</v>
      </c>
    </row>
    <row r="1916" spans="1:215" x14ac:dyDescent="0.25">
      <c r="A1916">
        <v>140</v>
      </c>
      <c r="B1916" t="s">
        <v>1395</v>
      </c>
      <c r="C1916">
        <v>2008</v>
      </c>
      <c r="F1916">
        <v>1901</v>
      </c>
      <c r="G1916">
        <v>0</v>
      </c>
      <c r="I1916">
        <v>2</v>
      </c>
      <c r="J1916" t="s">
        <v>687</v>
      </c>
      <c r="K1916" t="s">
        <v>688</v>
      </c>
      <c r="L1916" t="s">
        <v>1389</v>
      </c>
      <c r="M1916">
        <v>3</v>
      </c>
      <c r="N1916" t="s">
        <v>651</v>
      </c>
      <c r="O1916">
        <v>1</v>
      </c>
      <c r="P1916" t="s">
        <v>616</v>
      </c>
      <c r="Q1916" t="s">
        <v>713</v>
      </c>
      <c r="R1916">
        <v>1</v>
      </c>
      <c r="T1916" s="60">
        <v>39629</v>
      </c>
      <c r="U1916" s="60">
        <v>39629</v>
      </c>
      <c r="V1916" s="60">
        <v>39629</v>
      </c>
      <c r="W1916" t="s">
        <v>201</v>
      </c>
      <c r="X1916" t="s">
        <v>1390</v>
      </c>
      <c r="Y1916" t="s">
        <v>627</v>
      </c>
      <c r="Z1916">
        <v>3.7500000999999998E-2</v>
      </c>
      <c r="AA1916">
        <v>7.9999998000000003E-2</v>
      </c>
      <c r="AB1916">
        <v>1</v>
      </c>
      <c r="AC1916">
        <v>0</v>
      </c>
      <c r="AD1916">
        <v>5</v>
      </c>
      <c r="AE1916">
        <v>1</v>
      </c>
      <c r="AF1916">
        <v>3</v>
      </c>
      <c r="AG1916">
        <v>15</v>
      </c>
      <c r="BP1916" s="60">
        <v>39629</v>
      </c>
      <c r="BQ1916">
        <v>14153296</v>
      </c>
      <c r="BR1916">
        <v>14279116</v>
      </c>
      <c r="BS1916">
        <v>0.99099999999999999</v>
      </c>
      <c r="BT1916">
        <v>125820</v>
      </c>
      <c r="BV1916">
        <v>1206589</v>
      </c>
      <c r="BW1916">
        <v>261635.48</v>
      </c>
      <c r="BX1916">
        <v>1</v>
      </c>
      <c r="BY1916">
        <v>0</v>
      </c>
      <c r="BZ1916">
        <v>0</v>
      </c>
      <c r="CA1916">
        <v>0</v>
      </c>
      <c r="CC1916">
        <v>-4.58E-2</v>
      </c>
      <c r="CE1916">
        <v>8.3500005000000002E-2</v>
      </c>
      <c r="CG1916">
        <v>0.105</v>
      </c>
      <c r="CS1916">
        <v>0</v>
      </c>
      <c r="CT1916">
        <v>0</v>
      </c>
      <c r="CU1916">
        <v>0</v>
      </c>
      <c r="CV1916">
        <v>0.60600001000000003</v>
      </c>
      <c r="CW1916">
        <v>0</v>
      </c>
      <c r="CX1916">
        <v>0</v>
      </c>
      <c r="CY1916">
        <v>0.22900000000000001</v>
      </c>
      <c r="CZ1916">
        <v>0</v>
      </c>
      <c r="DA1916">
        <v>0</v>
      </c>
      <c r="DB1916">
        <v>8.3999999000000006E-2</v>
      </c>
      <c r="DC1916">
        <v>7.0000000000000001E-3</v>
      </c>
      <c r="DD1916">
        <v>7.3999993999999999E-2</v>
      </c>
      <c r="DE1916">
        <v>0</v>
      </c>
      <c r="DF1916">
        <v>2009</v>
      </c>
      <c r="DG1916">
        <v>0.27700001000000002</v>
      </c>
      <c r="DH1916">
        <v>8.4899999000000004E-2</v>
      </c>
      <c r="DI1916">
        <v>0.19209999</v>
      </c>
      <c r="DJ1916">
        <v>0.12090001</v>
      </c>
      <c r="DK1916">
        <v>0.20580000000000001</v>
      </c>
      <c r="DL1916">
        <v>334273.81</v>
      </c>
      <c r="DM1916">
        <v>102485.72</v>
      </c>
      <c r="DN1916">
        <v>231788.08</v>
      </c>
      <c r="DO1916">
        <v>145867.44</v>
      </c>
      <c r="DP1916">
        <v>248353.16</v>
      </c>
      <c r="DQ1916">
        <v>1206589.3</v>
      </c>
      <c r="DR1916">
        <v>0</v>
      </c>
      <c r="DS1916">
        <v>0</v>
      </c>
      <c r="DT1916">
        <v>0</v>
      </c>
      <c r="DU1916">
        <v>0</v>
      </c>
      <c r="DV1916">
        <v>13495</v>
      </c>
      <c r="DW1916">
        <v>1206589.3</v>
      </c>
      <c r="DX1916">
        <v>40.299999</v>
      </c>
      <c r="DY1916">
        <v>13.4</v>
      </c>
      <c r="DZ1916">
        <v>89.410004000000001</v>
      </c>
      <c r="EA1916">
        <v>81</v>
      </c>
      <c r="EC1916">
        <v>12182</v>
      </c>
      <c r="ED1916">
        <v>655753.88</v>
      </c>
      <c r="EF1916">
        <v>53.832000999999998</v>
      </c>
      <c r="EG1916">
        <v>7438</v>
      </c>
      <c r="EI1916">
        <v>68.5</v>
      </c>
      <c r="EJ1916">
        <v>58.428001000000002</v>
      </c>
      <c r="EK1916">
        <v>51.299999</v>
      </c>
      <c r="EN1916">
        <v>2325</v>
      </c>
      <c r="EP1916">
        <v>2419</v>
      </c>
      <c r="ES1916">
        <v>0</v>
      </c>
      <c r="EV1916">
        <v>25758</v>
      </c>
      <c r="EW1916">
        <v>0</v>
      </c>
      <c r="EX1916">
        <v>0</v>
      </c>
      <c r="FB1916">
        <v>8183755.5</v>
      </c>
      <c r="FI1916">
        <v>14357135</v>
      </c>
      <c r="FP1916">
        <v>98074.218999999997</v>
      </c>
      <c r="FQ1916">
        <v>261635.48</v>
      </c>
      <c r="FW1916">
        <v>359709.72</v>
      </c>
      <c r="FX1916">
        <v>-1080860.8999999999</v>
      </c>
      <c r="FZ1916">
        <v>161559.19</v>
      </c>
      <c r="GA1916">
        <v>186570.67</v>
      </c>
      <c r="GB1916">
        <v>348129.84</v>
      </c>
      <c r="GC1916">
        <v>46549.953000000001</v>
      </c>
      <c r="GE1916">
        <v>9341.9336000000003</v>
      </c>
      <c r="GG1916">
        <v>-1750.7209</v>
      </c>
      <c r="GL1916">
        <v>-56031.43</v>
      </c>
      <c r="GM1916">
        <v>5910.7842000000001</v>
      </c>
      <c r="GN1916">
        <v>-1962.8040000000001</v>
      </c>
      <c r="GP1916">
        <v>2709.1808999999998</v>
      </c>
      <c r="GQ1916">
        <v>-368254.47</v>
      </c>
      <c r="GR1916">
        <v>-754312.31</v>
      </c>
      <c r="GS1916">
        <v>-754312.31</v>
      </c>
      <c r="HA1916">
        <v>-2767.6660000000002</v>
      </c>
      <c r="HB1916">
        <v>-11800.585999999999</v>
      </c>
      <c r="HE1916">
        <v>-768880.56</v>
      </c>
      <c r="HG1916">
        <v>13619446</v>
      </c>
    </row>
    <row r="1917" spans="1:215" x14ac:dyDescent="0.25">
      <c r="A1917">
        <v>140</v>
      </c>
      <c r="B1917" t="s">
        <v>1395</v>
      </c>
      <c r="C1917">
        <v>2009</v>
      </c>
      <c r="F1917">
        <v>1901</v>
      </c>
      <c r="G1917">
        <v>0</v>
      </c>
      <c r="I1917">
        <v>2</v>
      </c>
      <c r="J1917" t="s">
        <v>687</v>
      </c>
      <c r="K1917" t="s">
        <v>688</v>
      </c>
      <c r="L1917" t="s">
        <v>1389</v>
      </c>
      <c r="M1917">
        <v>3</v>
      </c>
      <c r="N1917" t="s">
        <v>651</v>
      </c>
      <c r="O1917">
        <v>1</v>
      </c>
      <c r="P1917" t="s">
        <v>616</v>
      </c>
      <c r="Q1917" t="s">
        <v>713</v>
      </c>
      <c r="R1917">
        <v>1</v>
      </c>
      <c r="T1917" s="60">
        <v>39994</v>
      </c>
      <c r="U1917" s="60">
        <v>39994</v>
      </c>
      <c r="V1917" s="60">
        <v>39994</v>
      </c>
      <c r="W1917" t="s">
        <v>201</v>
      </c>
      <c r="X1917" t="s">
        <v>1396</v>
      </c>
      <c r="Y1917" t="s">
        <v>627</v>
      </c>
      <c r="Z1917">
        <v>3.7500000999999998E-2</v>
      </c>
      <c r="AA1917">
        <v>7.9999998000000003E-2</v>
      </c>
      <c r="AB1917">
        <v>1</v>
      </c>
      <c r="AC1917">
        <v>0</v>
      </c>
      <c r="AD1917">
        <v>5</v>
      </c>
      <c r="AE1917">
        <v>1</v>
      </c>
      <c r="AF1917">
        <v>3</v>
      </c>
      <c r="AG1917">
        <v>15</v>
      </c>
      <c r="BP1917" s="60">
        <v>39994</v>
      </c>
      <c r="BQ1917">
        <v>14256611</v>
      </c>
      <c r="BR1917">
        <v>14817146</v>
      </c>
      <c r="BS1917">
        <v>0.96199995000000005</v>
      </c>
      <c r="BT1917">
        <v>560535</v>
      </c>
      <c r="BV1917">
        <v>1357249</v>
      </c>
      <c r="BW1917">
        <v>238697.92</v>
      </c>
      <c r="BX1917">
        <v>1</v>
      </c>
      <c r="BY1917">
        <v>0</v>
      </c>
      <c r="BZ1917">
        <v>0</v>
      </c>
      <c r="CA1917">
        <v>0</v>
      </c>
      <c r="CC1917">
        <v>-9.9700003999999995E-2</v>
      </c>
      <c r="CE1917">
        <v>-3.3000000000000002E-2</v>
      </c>
      <c r="CG1917">
        <v>2.4600001E-2</v>
      </c>
      <c r="CS1917">
        <v>0</v>
      </c>
      <c r="CT1917">
        <v>0</v>
      </c>
      <c r="CU1917">
        <v>0</v>
      </c>
      <c r="CV1917">
        <v>0.55199999</v>
      </c>
      <c r="CW1917">
        <v>0</v>
      </c>
      <c r="CX1917">
        <v>0</v>
      </c>
      <c r="CY1917">
        <v>0.25700000000000001</v>
      </c>
      <c r="CZ1917">
        <v>0</v>
      </c>
      <c r="DA1917">
        <v>0</v>
      </c>
      <c r="DB1917">
        <v>7.5999997999999999E-2</v>
      </c>
      <c r="DC1917">
        <v>1.4E-2</v>
      </c>
      <c r="DD1917">
        <v>0.10100000000000001</v>
      </c>
      <c r="DE1917">
        <v>0</v>
      </c>
      <c r="DF1917">
        <v>2010</v>
      </c>
      <c r="DG1917">
        <v>0.26549998000000002</v>
      </c>
      <c r="DH1917">
        <v>8.2700007000000006E-2</v>
      </c>
      <c r="DI1917">
        <v>0.18280001000000001</v>
      </c>
      <c r="DJ1917">
        <v>0.1399</v>
      </c>
      <c r="DK1917">
        <v>0.22259999999999999</v>
      </c>
      <c r="DL1917">
        <v>360386.16</v>
      </c>
      <c r="DM1917">
        <v>112286.3</v>
      </c>
      <c r="DN1917">
        <v>248099.88</v>
      </c>
      <c r="DO1917">
        <v>189786.09</v>
      </c>
      <c r="DP1917">
        <v>302072.38</v>
      </c>
      <c r="DQ1917">
        <v>1357248.9</v>
      </c>
      <c r="DR1917">
        <v>0</v>
      </c>
      <c r="DS1917">
        <v>0</v>
      </c>
      <c r="DT1917">
        <v>0</v>
      </c>
      <c r="DU1917">
        <v>0</v>
      </c>
      <c r="DV1917">
        <v>13802</v>
      </c>
      <c r="DW1917">
        <v>1357248.9</v>
      </c>
      <c r="DX1917">
        <v>40.099997999999999</v>
      </c>
      <c r="DY1917">
        <v>13.2</v>
      </c>
      <c r="DZ1917">
        <v>98.336997999999994</v>
      </c>
      <c r="EA1917">
        <v>61</v>
      </c>
      <c r="EC1917">
        <v>12327</v>
      </c>
      <c r="ED1917">
        <v>677226.56</v>
      </c>
      <c r="EF1917">
        <v>54.936000999999997</v>
      </c>
      <c r="EG1917">
        <v>7612</v>
      </c>
      <c r="EI1917">
        <v>68.699996999999996</v>
      </c>
      <c r="EJ1917">
        <v>59.939999</v>
      </c>
      <c r="EK1917">
        <v>51.400002000000001</v>
      </c>
      <c r="EN1917">
        <v>2304</v>
      </c>
      <c r="EP1917">
        <v>2411</v>
      </c>
      <c r="ES1917">
        <v>0</v>
      </c>
      <c r="EV1917">
        <v>26190</v>
      </c>
      <c r="EW1917">
        <v>0</v>
      </c>
      <c r="EX1917">
        <v>0</v>
      </c>
      <c r="FB1917">
        <v>8371204</v>
      </c>
      <c r="FI1917">
        <v>10976369</v>
      </c>
      <c r="FP1917">
        <v>103685.45</v>
      </c>
      <c r="FQ1917">
        <v>238697.92</v>
      </c>
      <c r="FW1917">
        <v>342383.38</v>
      </c>
      <c r="FX1917">
        <v>-3060535.3</v>
      </c>
      <c r="FZ1917">
        <v>122457.69</v>
      </c>
      <c r="GA1917">
        <v>156641.53</v>
      </c>
      <c r="GB1917">
        <v>279099.21999999997</v>
      </c>
      <c r="GC1917">
        <v>11652.574000000001</v>
      </c>
      <c r="GE1917">
        <v>5739.5981000000002</v>
      </c>
      <c r="GG1917">
        <v>3880.6941000000002</v>
      </c>
      <c r="GL1917">
        <v>-51278.440999999999</v>
      </c>
      <c r="GM1917">
        <v>4605.3589000000002</v>
      </c>
      <c r="GN1917">
        <v>-1423.345</v>
      </c>
      <c r="GP1917">
        <v>3962.261</v>
      </c>
      <c r="GQ1917">
        <v>-2461914</v>
      </c>
      <c r="GR1917">
        <v>-762205.44</v>
      </c>
      <c r="GS1917">
        <v>-762205.44</v>
      </c>
      <c r="HA1917">
        <v>-2858.335</v>
      </c>
      <c r="HB1917">
        <v>-12674.808999999999</v>
      </c>
      <c r="HE1917">
        <v>-777738.56</v>
      </c>
      <c r="HG1917">
        <v>10379794</v>
      </c>
    </row>
    <row r="1918" spans="1:215" x14ac:dyDescent="0.25">
      <c r="A1918">
        <v>140</v>
      </c>
      <c r="B1918" t="s">
        <v>1395</v>
      </c>
      <c r="C1918">
        <v>2010</v>
      </c>
      <c r="F1918">
        <v>1901</v>
      </c>
      <c r="G1918">
        <v>0</v>
      </c>
      <c r="I1918">
        <v>2</v>
      </c>
      <c r="J1918" t="s">
        <v>687</v>
      </c>
      <c r="K1918" t="s">
        <v>688</v>
      </c>
      <c r="L1918" t="s">
        <v>1389</v>
      </c>
      <c r="M1918">
        <v>3</v>
      </c>
      <c r="N1918" t="s">
        <v>651</v>
      </c>
      <c r="O1918">
        <v>1</v>
      </c>
      <c r="P1918" t="s">
        <v>616</v>
      </c>
      <c r="Q1918" t="s">
        <v>713</v>
      </c>
      <c r="R1918">
        <v>1</v>
      </c>
      <c r="T1918" s="60">
        <v>40359</v>
      </c>
      <c r="U1918" s="60">
        <v>40359</v>
      </c>
      <c r="V1918" s="60">
        <v>40359</v>
      </c>
      <c r="W1918" t="s">
        <v>201</v>
      </c>
      <c r="X1918" t="s">
        <v>1396</v>
      </c>
      <c r="Y1918" t="s">
        <v>627</v>
      </c>
      <c r="Z1918">
        <v>3.5000000000000003E-2</v>
      </c>
      <c r="AA1918">
        <v>7.7500000999999999E-2</v>
      </c>
      <c r="AB1918">
        <v>1</v>
      </c>
      <c r="AC1918">
        <v>0</v>
      </c>
      <c r="AD1918">
        <v>5</v>
      </c>
      <c r="AE1918">
        <v>1</v>
      </c>
      <c r="AF1918">
        <v>3</v>
      </c>
      <c r="AG1918">
        <v>15</v>
      </c>
      <c r="BP1918" s="60">
        <v>40359</v>
      </c>
      <c r="BQ1918">
        <v>14219581</v>
      </c>
      <c r="BR1918">
        <v>15520625</v>
      </c>
      <c r="BS1918">
        <v>0.91600000999999998</v>
      </c>
      <c r="BT1918">
        <v>1301044</v>
      </c>
      <c r="BV1918">
        <v>1356986</v>
      </c>
      <c r="BW1918">
        <v>250516.86</v>
      </c>
      <c r="BX1918">
        <v>1</v>
      </c>
      <c r="BY1918">
        <v>0</v>
      </c>
      <c r="BZ1918">
        <v>0</v>
      </c>
      <c r="CA1918">
        <v>0</v>
      </c>
      <c r="CC1918">
        <v>0.1391</v>
      </c>
      <c r="CE1918">
        <v>-4.5700002000000003E-2</v>
      </c>
      <c r="CG1918">
        <v>2.9899999E-2</v>
      </c>
      <c r="CJ1918">
        <v>3.8300822999999998E-2</v>
      </c>
      <c r="CS1918">
        <v>0</v>
      </c>
      <c r="CT1918">
        <v>0</v>
      </c>
      <c r="CU1918">
        <v>1</v>
      </c>
      <c r="CV1918">
        <v>0.54200000000000004</v>
      </c>
      <c r="CW1918">
        <v>0</v>
      </c>
      <c r="CX1918">
        <v>0</v>
      </c>
      <c r="CY1918">
        <v>0.255</v>
      </c>
      <c r="CZ1918">
        <v>0</v>
      </c>
      <c r="DA1918">
        <v>0</v>
      </c>
      <c r="DB1918">
        <v>7.4000000999999996E-2</v>
      </c>
      <c r="DC1918">
        <v>1.7000001000000001E-2</v>
      </c>
      <c r="DD1918">
        <v>0.11200001</v>
      </c>
      <c r="DE1918">
        <v>0</v>
      </c>
      <c r="DF1918">
        <v>2011</v>
      </c>
      <c r="DG1918">
        <v>0.28370002</v>
      </c>
      <c r="DH1918">
        <v>8.2299992000000002E-2</v>
      </c>
      <c r="DI1918">
        <v>0.2014</v>
      </c>
      <c r="DJ1918">
        <v>0.19969999999999999</v>
      </c>
      <c r="DK1918">
        <v>0.28200001000000002</v>
      </c>
      <c r="DL1918">
        <v>385000.59</v>
      </c>
      <c r="DM1918">
        <v>111732.38</v>
      </c>
      <c r="DN1918">
        <v>273268.19</v>
      </c>
      <c r="DO1918">
        <v>270927.21999999997</v>
      </c>
      <c r="DP1918">
        <v>382659.59</v>
      </c>
      <c r="DQ1918">
        <v>1356986.5</v>
      </c>
      <c r="DR1918">
        <v>0</v>
      </c>
      <c r="DS1918">
        <v>0</v>
      </c>
      <c r="DT1918">
        <v>0</v>
      </c>
      <c r="DU1918">
        <v>0</v>
      </c>
      <c r="DV1918">
        <v>13654</v>
      </c>
      <c r="DW1918">
        <v>1356986.5</v>
      </c>
      <c r="DX1918">
        <v>40.599997999999999</v>
      </c>
      <c r="DY1918">
        <v>13.6</v>
      </c>
      <c r="DZ1918">
        <v>99.384003000000007</v>
      </c>
      <c r="EA1918">
        <v>58</v>
      </c>
      <c r="EC1918">
        <v>12348</v>
      </c>
      <c r="ED1918">
        <v>695295.31</v>
      </c>
      <c r="EF1918">
        <v>56.304001</v>
      </c>
      <c r="EG1918">
        <v>7685</v>
      </c>
      <c r="EI1918">
        <v>69</v>
      </c>
      <c r="EJ1918">
        <v>61.535998999999997</v>
      </c>
      <c r="EK1918">
        <v>51.5</v>
      </c>
      <c r="EN1918">
        <v>2273</v>
      </c>
      <c r="EP1918">
        <v>2390</v>
      </c>
      <c r="ES1918">
        <v>0</v>
      </c>
      <c r="EV1918">
        <v>26060</v>
      </c>
      <c r="EW1918">
        <v>0</v>
      </c>
      <c r="EX1918">
        <v>0</v>
      </c>
      <c r="FB1918">
        <v>8602998</v>
      </c>
      <c r="FI1918">
        <v>12198968</v>
      </c>
      <c r="FP1918">
        <v>106480.01</v>
      </c>
      <c r="FQ1918">
        <v>250516.86</v>
      </c>
      <c r="FW1918">
        <v>356996.88</v>
      </c>
      <c r="FX1918">
        <v>1216720.5</v>
      </c>
      <c r="FZ1918">
        <v>92156.976999999999</v>
      </c>
      <c r="GA1918">
        <v>149342.16</v>
      </c>
      <c r="GB1918">
        <v>241499.14</v>
      </c>
      <c r="GC1918">
        <v>20103.645</v>
      </c>
      <c r="GE1918">
        <v>15783.796</v>
      </c>
      <c r="GG1918">
        <v>3374.5810999999999</v>
      </c>
      <c r="GL1918">
        <v>-51559.866999999998</v>
      </c>
      <c r="GM1918">
        <v>4220.7489999999998</v>
      </c>
      <c r="GN1918">
        <v>-644.16803000000004</v>
      </c>
      <c r="GP1918">
        <v>1544.6969999999999</v>
      </c>
      <c r="GQ1918">
        <v>1808039.9</v>
      </c>
      <c r="GR1918">
        <v>-768113.5</v>
      </c>
      <c r="GS1918">
        <v>-768113.5</v>
      </c>
      <c r="HA1918">
        <v>-2945.5859</v>
      </c>
      <c r="HB1918">
        <v>-12824.352000000001</v>
      </c>
      <c r="HE1918">
        <v>-783883.44</v>
      </c>
      <c r="HG1918">
        <v>11403950</v>
      </c>
    </row>
    <row r="1919" spans="1:215" x14ac:dyDescent="0.25">
      <c r="A1919">
        <v>140</v>
      </c>
      <c r="B1919" t="s">
        <v>1395</v>
      </c>
      <c r="C1919">
        <v>2011</v>
      </c>
      <c r="F1919">
        <v>1901</v>
      </c>
      <c r="G1919">
        <v>0</v>
      </c>
      <c r="I1919">
        <v>2</v>
      </c>
      <c r="J1919" t="s">
        <v>687</v>
      </c>
      <c r="K1919" t="s">
        <v>688</v>
      </c>
      <c r="L1919" t="s">
        <v>1389</v>
      </c>
      <c r="M1919">
        <v>3</v>
      </c>
      <c r="N1919" t="s">
        <v>651</v>
      </c>
      <c r="O1919">
        <v>1</v>
      </c>
      <c r="P1919" t="s">
        <v>616</v>
      </c>
      <c r="Q1919" t="s">
        <v>713</v>
      </c>
      <c r="R1919">
        <v>1</v>
      </c>
      <c r="T1919" s="60">
        <v>40724</v>
      </c>
      <c r="U1919" s="60">
        <v>40724</v>
      </c>
      <c r="V1919" s="60">
        <v>40724</v>
      </c>
      <c r="W1919" t="s">
        <v>201</v>
      </c>
      <c r="X1919" t="s">
        <v>1396</v>
      </c>
      <c r="Y1919" t="s">
        <v>627</v>
      </c>
      <c r="Z1919">
        <v>3.5000000000000003E-2</v>
      </c>
      <c r="AA1919">
        <v>7.7500000999999999E-2</v>
      </c>
      <c r="AB1919">
        <v>1</v>
      </c>
      <c r="AC1919">
        <v>0</v>
      </c>
      <c r="AD1919">
        <v>5</v>
      </c>
      <c r="AE1919">
        <v>1</v>
      </c>
      <c r="AF1919">
        <v>3</v>
      </c>
      <c r="AG1919">
        <v>15</v>
      </c>
      <c r="BP1919" s="60">
        <v>40724</v>
      </c>
      <c r="BQ1919">
        <v>14337669</v>
      </c>
      <c r="BR1919">
        <v>16616476</v>
      </c>
      <c r="BS1919">
        <v>0.86300003999999997</v>
      </c>
      <c r="BT1919">
        <v>2278807</v>
      </c>
      <c r="BV1919">
        <v>1343963</v>
      </c>
      <c r="BW1919">
        <v>277092.25</v>
      </c>
      <c r="BX1919">
        <v>1</v>
      </c>
      <c r="BY1919">
        <v>0</v>
      </c>
      <c r="BZ1919">
        <v>0</v>
      </c>
      <c r="CA1919">
        <v>0</v>
      </c>
      <c r="CC1919">
        <v>0.22090000000000001</v>
      </c>
      <c r="CE1919">
        <v>3.5799998999999999E-2</v>
      </c>
      <c r="CG1919">
        <v>4.6599999000000003E-2</v>
      </c>
      <c r="CJ1919">
        <v>7.0451423999999999E-2</v>
      </c>
      <c r="CS1919">
        <v>0</v>
      </c>
      <c r="CT1919">
        <v>0</v>
      </c>
      <c r="CU1919">
        <v>1</v>
      </c>
      <c r="CV1919">
        <v>0.58299999999999996</v>
      </c>
      <c r="CW1919">
        <v>0</v>
      </c>
      <c r="CX1919">
        <v>0</v>
      </c>
      <c r="CY1919">
        <v>0.21799999</v>
      </c>
      <c r="CZ1919">
        <v>0</v>
      </c>
      <c r="DA1919">
        <v>0</v>
      </c>
      <c r="DB1919">
        <v>7.5999997999999999E-2</v>
      </c>
      <c r="DC1919">
        <v>8.0000000000000002E-3</v>
      </c>
      <c r="DD1919">
        <v>0.11399999</v>
      </c>
      <c r="DE1919">
        <v>0</v>
      </c>
      <c r="DF1919">
        <v>2012</v>
      </c>
      <c r="DG1919">
        <v>0.28690000999999998</v>
      </c>
      <c r="DH1919">
        <v>8.2399994000000004E-2</v>
      </c>
      <c r="DI1919">
        <v>0.20449999999999999</v>
      </c>
      <c r="DJ1919">
        <v>0.255</v>
      </c>
      <c r="DK1919">
        <v>0.33740002000000002</v>
      </c>
      <c r="DL1919">
        <v>385690.66</v>
      </c>
      <c r="DM1919">
        <v>110770.77</v>
      </c>
      <c r="DN1919">
        <v>274919.90999999997</v>
      </c>
      <c r="DO1919">
        <v>342639.09</v>
      </c>
      <c r="DP1919">
        <v>453409.84</v>
      </c>
      <c r="DQ1919">
        <v>1343963.4</v>
      </c>
      <c r="DR1919">
        <v>0</v>
      </c>
      <c r="DS1919">
        <v>0</v>
      </c>
      <c r="DT1919">
        <v>0</v>
      </c>
      <c r="DU1919">
        <v>0</v>
      </c>
      <c r="DV1919">
        <v>13432</v>
      </c>
      <c r="DW1919">
        <v>1343963.4</v>
      </c>
      <c r="DX1919">
        <v>41.200001</v>
      </c>
      <c r="DY1919">
        <v>14.2</v>
      </c>
      <c r="DZ1919">
        <v>100.057</v>
      </c>
      <c r="EA1919">
        <v>59</v>
      </c>
      <c r="EC1919">
        <v>12392</v>
      </c>
      <c r="ED1919">
        <v>721509.69</v>
      </c>
      <c r="EF1919">
        <v>58.223998999999999</v>
      </c>
      <c r="EG1919">
        <v>7770</v>
      </c>
      <c r="EI1919">
        <v>69</v>
      </c>
      <c r="EJ1919">
        <v>63.66</v>
      </c>
      <c r="EK1919">
        <v>51.5</v>
      </c>
      <c r="EN1919">
        <v>2234</v>
      </c>
      <c r="EP1919">
        <v>2388</v>
      </c>
      <c r="ES1919">
        <v>0</v>
      </c>
      <c r="EV1919">
        <v>25883</v>
      </c>
      <c r="EW1919">
        <v>0</v>
      </c>
      <c r="EX1919">
        <v>0</v>
      </c>
      <c r="FB1919">
        <v>9334083</v>
      </c>
      <c r="FI1919">
        <v>14400209</v>
      </c>
      <c r="FP1919">
        <v>105534.63</v>
      </c>
      <c r="FQ1919">
        <v>277092.25</v>
      </c>
      <c r="FW1919">
        <v>382626.88</v>
      </c>
      <c r="FX1919">
        <v>2267008.7999999998</v>
      </c>
      <c r="FZ1919">
        <v>76976.679999999993</v>
      </c>
      <c r="GA1919">
        <v>185389.19</v>
      </c>
      <c r="GB1919">
        <v>262365.88</v>
      </c>
      <c r="GC1919">
        <v>36921.241999999998</v>
      </c>
      <c r="GE1919">
        <v>17635.471000000001</v>
      </c>
      <c r="GG1919">
        <v>4471.9888000000001</v>
      </c>
      <c r="GL1919">
        <v>-52357.055</v>
      </c>
      <c r="GM1919">
        <v>2367.8989000000001</v>
      </c>
      <c r="GN1919">
        <v>-259.29099000000002</v>
      </c>
      <c r="GP1919">
        <v>2123.8649999999998</v>
      </c>
      <c r="GQ1919">
        <v>2922905.5</v>
      </c>
      <c r="GR1919">
        <v>-786860.5</v>
      </c>
      <c r="GS1919">
        <v>-786860.5</v>
      </c>
      <c r="HA1919">
        <v>-3145.1720999999998</v>
      </c>
      <c r="HB1919">
        <v>-12662.39</v>
      </c>
      <c r="HE1919">
        <v>-802668.06</v>
      </c>
      <c r="HG1919">
        <v>13524188</v>
      </c>
    </row>
    <row r="1920" spans="1:215" x14ac:dyDescent="0.25">
      <c r="A1920">
        <v>140</v>
      </c>
      <c r="B1920" t="s">
        <v>1395</v>
      </c>
      <c r="C1920">
        <v>2012</v>
      </c>
      <c r="F1920">
        <v>1901</v>
      </c>
      <c r="G1920">
        <v>0</v>
      </c>
      <c r="I1920">
        <v>2</v>
      </c>
      <c r="J1920" t="s">
        <v>687</v>
      </c>
      <c r="K1920" t="s">
        <v>688</v>
      </c>
      <c r="L1920" t="s">
        <v>1389</v>
      </c>
      <c r="M1920">
        <v>3</v>
      </c>
      <c r="N1920" t="s">
        <v>651</v>
      </c>
      <c r="O1920">
        <v>1</v>
      </c>
      <c r="P1920" t="s">
        <v>616</v>
      </c>
      <c r="Q1920" t="s">
        <v>713</v>
      </c>
      <c r="R1920">
        <v>1</v>
      </c>
      <c r="T1920" s="60">
        <v>41090</v>
      </c>
      <c r="U1920" s="60">
        <v>41090</v>
      </c>
      <c r="V1920" s="60">
        <v>41090</v>
      </c>
      <c r="W1920" t="s">
        <v>201</v>
      </c>
      <c r="X1920" t="s">
        <v>1396</v>
      </c>
      <c r="Y1920" t="s">
        <v>627</v>
      </c>
      <c r="Z1920">
        <v>3.5000000000000003E-2</v>
      </c>
      <c r="AA1920">
        <v>7.7500000999999999E-2</v>
      </c>
      <c r="AB1920">
        <v>1</v>
      </c>
      <c r="AC1920">
        <v>0</v>
      </c>
      <c r="AD1920">
        <v>5</v>
      </c>
      <c r="AE1920">
        <v>1</v>
      </c>
      <c r="AF1920">
        <v>3</v>
      </c>
      <c r="AG1920">
        <v>15</v>
      </c>
      <c r="BP1920" s="60">
        <v>41090</v>
      </c>
      <c r="BQ1920">
        <v>14251913</v>
      </c>
      <c r="BR1920">
        <v>17030832</v>
      </c>
      <c r="BS1920">
        <v>0.83699995000000005</v>
      </c>
      <c r="BT1920">
        <v>2778920</v>
      </c>
      <c r="BV1920">
        <v>1341914</v>
      </c>
      <c r="BW1920">
        <v>321593.44</v>
      </c>
      <c r="BX1920">
        <v>1</v>
      </c>
      <c r="BY1920">
        <v>0</v>
      </c>
      <c r="BZ1920">
        <v>0</v>
      </c>
      <c r="CA1920">
        <v>0</v>
      </c>
      <c r="CC1920">
        <v>1.89E-2</v>
      </c>
      <c r="CE1920">
        <v>0.1226</v>
      </c>
      <c r="CG1920">
        <v>1.54E-2</v>
      </c>
      <c r="CJ1920">
        <v>8.1402026000000002E-2</v>
      </c>
      <c r="CS1920">
        <v>0</v>
      </c>
      <c r="CT1920">
        <v>0</v>
      </c>
      <c r="CU1920">
        <v>1</v>
      </c>
      <c r="CV1920">
        <v>0.53099996000000005</v>
      </c>
      <c r="CW1920">
        <v>0</v>
      </c>
      <c r="CX1920">
        <v>0</v>
      </c>
      <c r="CY1920">
        <v>0.23400000000000001</v>
      </c>
      <c r="CZ1920">
        <v>0</v>
      </c>
      <c r="DA1920">
        <v>0</v>
      </c>
      <c r="DB1920">
        <v>8.8999993999999999E-2</v>
      </c>
      <c r="DC1920">
        <v>2.1000000000000001E-2</v>
      </c>
      <c r="DD1920">
        <v>0.125</v>
      </c>
      <c r="DE1920">
        <v>0</v>
      </c>
      <c r="DF1920">
        <v>2013</v>
      </c>
      <c r="DG1920">
        <v>0.28850000999999997</v>
      </c>
      <c r="DH1920">
        <v>9.4899997E-2</v>
      </c>
      <c r="DI1920">
        <v>0.19600001</v>
      </c>
      <c r="DJ1920">
        <v>0.26440001000000002</v>
      </c>
      <c r="DK1920">
        <v>0.35930002</v>
      </c>
      <c r="DL1920">
        <v>387161.53</v>
      </c>
      <c r="DM1920">
        <v>127343.85</v>
      </c>
      <c r="DN1920">
        <v>259817.67</v>
      </c>
      <c r="DO1920">
        <v>354799.81</v>
      </c>
      <c r="DP1920">
        <v>482143.66</v>
      </c>
      <c r="DQ1920">
        <v>1341913.8</v>
      </c>
      <c r="DR1920">
        <v>0</v>
      </c>
      <c r="DS1920">
        <v>0</v>
      </c>
      <c r="DT1920">
        <v>0</v>
      </c>
      <c r="DU1920">
        <v>0</v>
      </c>
      <c r="DV1920">
        <v>13396</v>
      </c>
      <c r="DW1920">
        <v>1341913.8</v>
      </c>
      <c r="DX1920">
        <v>41.5</v>
      </c>
      <c r="DY1920">
        <v>14.5</v>
      </c>
      <c r="DZ1920">
        <v>100.173</v>
      </c>
      <c r="EA1920">
        <v>62</v>
      </c>
      <c r="EC1920">
        <v>12380</v>
      </c>
      <c r="ED1920">
        <v>744481.63</v>
      </c>
      <c r="EF1920">
        <v>60.131999999999998</v>
      </c>
      <c r="EG1920">
        <v>7830</v>
      </c>
      <c r="EI1920">
        <v>69.199996999999996</v>
      </c>
      <c r="EJ1920">
        <v>65.795997999999997</v>
      </c>
      <c r="EK1920">
        <v>51.5</v>
      </c>
      <c r="EN1920">
        <v>2183</v>
      </c>
      <c r="EP1920">
        <v>2367</v>
      </c>
      <c r="ES1920">
        <v>0</v>
      </c>
      <c r="EV1920">
        <v>25838</v>
      </c>
      <c r="EW1920">
        <v>0</v>
      </c>
      <c r="EX1920">
        <v>0</v>
      </c>
      <c r="EZ1920">
        <v>11525455</v>
      </c>
      <c r="FA1920">
        <v>20796.787</v>
      </c>
      <c r="FB1920">
        <v>9572238</v>
      </c>
      <c r="FI1920">
        <v>14132071</v>
      </c>
      <c r="FP1920">
        <v>120099.13</v>
      </c>
      <c r="FQ1920">
        <v>321593.44</v>
      </c>
      <c r="FW1920">
        <v>441692.56</v>
      </c>
      <c r="FX1920">
        <v>-91411.398000000001</v>
      </c>
      <c r="FZ1920">
        <v>113081.59</v>
      </c>
      <c r="GA1920">
        <v>169456.02</v>
      </c>
      <c r="GB1920">
        <v>282537.59000000003</v>
      </c>
      <c r="GC1920">
        <v>59570.574000000001</v>
      </c>
      <c r="GE1920">
        <v>16740.574000000001</v>
      </c>
      <c r="GG1920">
        <v>1285.3340000000001</v>
      </c>
      <c r="GL1920">
        <v>-48621.792999999998</v>
      </c>
      <c r="GM1920">
        <v>5950.6450000000004</v>
      </c>
      <c r="GN1920">
        <v>-594.23999000000003</v>
      </c>
      <c r="GP1920">
        <v>1876.7349999999999</v>
      </c>
      <c r="GQ1920">
        <v>669026.56000000006</v>
      </c>
      <c r="GR1920">
        <v>-831190.56</v>
      </c>
      <c r="GS1920">
        <v>-831190.56</v>
      </c>
      <c r="HA1920">
        <v>-1338.502</v>
      </c>
      <c r="HB1920">
        <v>-13610.954</v>
      </c>
      <c r="HE1920">
        <v>-846140</v>
      </c>
      <c r="HG1920">
        <v>13347074</v>
      </c>
    </row>
    <row r="1921" spans="1:215" x14ac:dyDescent="0.25">
      <c r="A1921">
        <v>140</v>
      </c>
      <c r="B1921" t="s">
        <v>1395</v>
      </c>
      <c r="C1921">
        <v>2013</v>
      </c>
      <c r="F1921">
        <v>1901</v>
      </c>
      <c r="G1921">
        <v>0</v>
      </c>
      <c r="I1921">
        <v>2</v>
      </c>
      <c r="J1921" t="s">
        <v>687</v>
      </c>
      <c r="K1921" t="s">
        <v>688</v>
      </c>
      <c r="L1921" t="s">
        <v>1389</v>
      </c>
      <c r="M1921">
        <v>3</v>
      </c>
      <c r="N1921" t="s">
        <v>651</v>
      </c>
      <c r="O1921">
        <v>1</v>
      </c>
      <c r="P1921" t="s">
        <v>616</v>
      </c>
      <c r="Q1921" t="s">
        <v>713</v>
      </c>
      <c r="R1921">
        <v>1</v>
      </c>
      <c r="T1921" s="60">
        <v>41455</v>
      </c>
      <c r="U1921" s="60">
        <v>41455</v>
      </c>
      <c r="V1921" s="60">
        <v>41455</v>
      </c>
      <c r="W1921" t="s">
        <v>201</v>
      </c>
      <c r="X1921" t="s">
        <v>1396</v>
      </c>
      <c r="Y1921" t="s">
        <v>627</v>
      </c>
      <c r="Z1921">
        <v>3.5000000000000003E-2</v>
      </c>
      <c r="AA1921">
        <v>7.7500000999999999E-2</v>
      </c>
      <c r="AB1921">
        <v>1</v>
      </c>
      <c r="AC1921">
        <v>0</v>
      </c>
      <c r="AD1921">
        <v>5</v>
      </c>
      <c r="AE1921">
        <v>1</v>
      </c>
      <c r="AF1921">
        <v>3</v>
      </c>
      <c r="AG1921">
        <v>15</v>
      </c>
      <c r="AI1921" t="s">
        <v>1397</v>
      </c>
      <c r="AO1921">
        <v>15748372</v>
      </c>
      <c r="AP1921">
        <v>15671112</v>
      </c>
      <c r="AQ1921">
        <v>-335953.56</v>
      </c>
      <c r="AR1921">
        <v>0</v>
      </c>
      <c r="AS1921">
        <v>0</v>
      </c>
      <c r="AT1921">
        <v>0</v>
      </c>
      <c r="AU1921">
        <v>1</v>
      </c>
      <c r="AV1921">
        <v>2</v>
      </c>
      <c r="AW1921">
        <v>792974.75</v>
      </c>
      <c r="AX1921">
        <v>1</v>
      </c>
      <c r="AY1921">
        <v>0.85714287</v>
      </c>
      <c r="AZ1921">
        <v>7</v>
      </c>
      <c r="BA1921">
        <v>1</v>
      </c>
      <c r="BB1921">
        <v>1</v>
      </c>
      <c r="BC1921">
        <v>1</v>
      </c>
      <c r="BE1921">
        <v>0</v>
      </c>
      <c r="BF1921">
        <v>1.4</v>
      </c>
      <c r="BG1921">
        <v>0.60000001999999997</v>
      </c>
      <c r="BP1921" s="60">
        <v>41455</v>
      </c>
      <c r="BQ1921">
        <v>14657713</v>
      </c>
      <c r="BR1921">
        <v>17632424</v>
      </c>
      <c r="BS1921">
        <v>0.83099997000000003</v>
      </c>
      <c r="BT1921">
        <v>2974712</v>
      </c>
      <c r="BV1921">
        <v>1367237</v>
      </c>
      <c r="BW1921">
        <v>375448.09</v>
      </c>
      <c r="BX1921">
        <v>1</v>
      </c>
      <c r="BY1921">
        <v>0</v>
      </c>
      <c r="BZ1921">
        <v>0</v>
      </c>
      <c r="CA1921">
        <v>0</v>
      </c>
      <c r="CC1921">
        <v>0.13009999999999999</v>
      </c>
      <c r="CE1921">
        <v>0.12020001</v>
      </c>
      <c r="CG1921">
        <v>5.0500002000000002E-2</v>
      </c>
      <c r="CJ1921">
        <v>8.9362800000000006E-2</v>
      </c>
      <c r="CS1921">
        <v>0</v>
      </c>
      <c r="CT1921">
        <v>0</v>
      </c>
      <c r="CU1921">
        <v>1</v>
      </c>
      <c r="CV1921">
        <v>0.57279997999999999</v>
      </c>
      <c r="CW1921">
        <v>0</v>
      </c>
      <c r="CX1921">
        <v>0</v>
      </c>
      <c r="CY1921">
        <v>0.20559999000000001</v>
      </c>
      <c r="CZ1921">
        <v>0</v>
      </c>
      <c r="DA1921">
        <v>0</v>
      </c>
      <c r="DB1921">
        <v>8.2500003000000002E-2</v>
      </c>
      <c r="DC1921">
        <v>2.0299998999999999E-2</v>
      </c>
      <c r="DD1921">
        <v>0.11879998999999999</v>
      </c>
      <c r="DE1921">
        <v>0</v>
      </c>
      <c r="DF1921">
        <v>2014</v>
      </c>
      <c r="DG1921">
        <v>0.28889999</v>
      </c>
      <c r="DH1921">
        <v>9.4599999000000004E-2</v>
      </c>
      <c r="DI1921">
        <v>0.1943</v>
      </c>
      <c r="DJ1921">
        <v>0.28360000000000002</v>
      </c>
      <c r="DK1921">
        <v>0.37819998999999999</v>
      </c>
      <c r="DL1921">
        <v>395002.38</v>
      </c>
      <c r="DM1921">
        <v>129370.34</v>
      </c>
      <c r="DN1921">
        <v>265632.03000000003</v>
      </c>
      <c r="DO1921">
        <v>387665.31</v>
      </c>
      <c r="DP1921">
        <v>517035.66</v>
      </c>
      <c r="DQ1921">
        <v>1367236.9</v>
      </c>
      <c r="DR1921">
        <v>0</v>
      </c>
      <c r="DS1921">
        <v>0</v>
      </c>
      <c r="DT1921">
        <v>0</v>
      </c>
      <c r="DU1921">
        <v>0</v>
      </c>
      <c r="DV1921">
        <v>13224</v>
      </c>
      <c r="DW1921">
        <v>1367236.9</v>
      </c>
      <c r="DX1921">
        <v>41.900002000000001</v>
      </c>
      <c r="DY1921">
        <v>15</v>
      </c>
      <c r="DZ1921">
        <v>103.39100000000001</v>
      </c>
      <c r="EA1921">
        <v>133</v>
      </c>
      <c r="EC1921">
        <v>12432</v>
      </c>
      <c r="ED1921">
        <v>771307.56</v>
      </c>
      <c r="EF1921">
        <v>62.040000999999997</v>
      </c>
      <c r="EG1921">
        <v>7904</v>
      </c>
      <c r="EI1921">
        <v>69.400002000000001</v>
      </c>
      <c r="EJ1921">
        <v>67.944000000000003</v>
      </c>
      <c r="EK1921">
        <v>51.599997999999999</v>
      </c>
      <c r="EN1921">
        <v>2136</v>
      </c>
      <c r="EP1921">
        <v>2392</v>
      </c>
      <c r="ES1921">
        <v>0</v>
      </c>
      <c r="EV1921">
        <v>25789</v>
      </c>
      <c r="EW1921">
        <v>0</v>
      </c>
      <c r="EX1921">
        <v>0</v>
      </c>
      <c r="FB1921">
        <v>9820906</v>
      </c>
      <c r="FI1921">
        <v>15748372</v>
      </c>
      <c r="FP1921">
        <v>121777.66</v>
      </c>
      <c r="FQ1921">
        <v>375448.09</v>
      </c>
      <c r="FW1921">
        <v>497225.75</v>
      </c>
      <c r="FX1921">
        <v>1345525.8</v>
      </c>
      <c r="FZ1921">
        <v>105000.21</v>
      </c>
      <c r="GA1921">
        <v>193583.35999999999</v>
      </c>
      <c r="GB1921">
        <v>298583.56</v>
      </c>
      <c r="GC1921">
        <v>64904.41</v>
      </c>
      <c r="GE1921">
        <v>37171.523000000001</v>
      </c>
      <c r="GG1921">
        <v>3451.3269</v>
      </c>
      <c r="GL1921">
        <v>-51987.108999999997</v>
      </c>
      <c r="GM1921">
        <v>8444.7880999999998</v>
      </c>
      <c r="GN1921">
        <v>-843.47802999999999</v>
      </c>
      <c r="GP1921">
        <v>2525.6931</v>
      </c>
      <c r="GQ1921">
        <v>2205002.2999999998</v>
      </c>
      <c r="GR1921">
        <v>-856236.63</v>
      </c>
      <c r="GS1921">
        <v>-856236.63</v>
      </c>
      <c r="HA1921">
        <v>-3266.5779000000002</v>
      </c>
      <c r="HB1921">
        <v>-12200.359</v>
      </c>
      <c r="HE1921">
        <v>-871703.56</v>
      </c>
      <c r="HG1921">
        <v>14680373</v>
      </c>
    </row>
    <row r="1922" spans="1:215" x14ac:dyDescent="0.25">
      <c r="A1922">
        <v>140</v>
      </c>
      <c r="B1922" t="s">
        <v>1395</v>
      </c>
      <c r="C1922">
        <v>2014</v>
      </c>
      <c r="F1922">
        <v>1901</v>
      </c>
      <c r="G1922">
        <v>0</v>
      </c>
      <c r="I1922">
        <v>2</v>
      </c>
      <c r="J1922" t="s">
        <v>687</v>
      </c>
      <c r="K1922" t="s">
        <v>688</v>
      </c>
      <c r="L1922" t="s">
        <v>1389</v>
      </c>
      <c r="M1922">
        <v>3</v>
      </c>
      <c r="N1922" t="s">
        <v>651</v>
      </c>
      <c r="O1922">
        <v>1</v>
      </c>
      <c r="P1922" t="s">
        <v>616</v>
      </c>
      <c r="Q1922" t="s">
        <v>713</v>
      </c>
      <c r="R1922">
        <v>1</v>
      </c>
      <c r="T1922" s="60">
        <v>41820</v>
      </c>
      <c r="U1922" s="60">
        <v>41820</v>
      </c>
      <c r="V1922" s="60">
        <v>41820</v>
      </c>
      <c r="W1922" t="s">
        <v>201</v>
      </c>
      <c r="X1922" t="s">
        <v>1398</v>
      </c>
      <c r="Y1922" t="s">
        <v>627</v>
      </c>
      <c r="Z1922">
        <v>3.2499999000000002E-2</v>
      </c>
      <c r="AA1922">
        <v>7.5000002999999996E-2</v>
      </c>
      <c r="AB1922">
        <v>1</v>
      </c>
      <c r="AC1922">
        <v>0</v>
      </c>
      <c r="AD1922">
        <v>7</v>
      </c>
      <c r="AE1922">
        <v>1</v>
      </c>
      <c r="AF1922">
        <v>3</v>
      </c>
      <c r="AG1922">
        <v>15</v>
      </c>
      <c r="AO1922">
        <v>18291010</v>
      </c>
      <c r="AP1922">
        <v>16879354</v>
      </c>
      <c r="AQ1922">
        <v>-260156.95</v>
      </c>
      <c r="AR1922">
        <v>0</v>
      </c>
      <c r="AS1922">
        <v>0</v>
      </c>
      <c r="AT1922">
        <v>0</v>
      </c>
      <c r="AU1922">
        <v>1</v>
      </c>
      <c r="AV1922">
        <v>2</v>
      </c>
      <c r="AX1922">
        <v>1</v>
      </c>
      <c r="AY1922">
        <v>0.85714287</v>
      </c>
      <c r="AZ1922">
        <v>7</v>
      </c>
      <c r="BA1922">
        <v>1</v>
      </c>
      <c r="BB1922">
        <v>1</v>
      </c>
      <c r="BC1922">
        <v>1</v>
      </c>
      <c r="BE1922">
        <v>0</v>
      </c>
      <c r="BF1922">
        <v>1.4</v>
      </c>
      <c r="BG1922">
        <v>0.60000001999999997</v>
      </c>
      <c r="BP1922" s="60">
        <v>41820</v>
      </c>
      <c r="BQ1922">
        <v>15678480</v>
      </c>
      <c r="BR1922">
        <v>18114228</v>
      </c>
      <c r="BS1922">
        <v>0.86599999999999999</v>
      </c>
      <c r="BT1922">
        <v>2435749</v>
      </c>
      <c r="BV1922">
        <v>1402715</v>
      </c>
      <c r="BW1922">
        <v>440698.25</v>
      </c>
      <c r="BX1922">
        <v>1</v>
      </c>
      <c r="BY1922">
        <v>0</v>
      </c>
      <c r="BZ1922">
        <v>0</v>
      </c>
      <c r="CA1922">
        <v>0</v>
      </c>
      <c r="CC1922">
        <v>0.17839999000000001</v>
      </c>
      <c r="CG1922">
        <v>0.1338</v>
      </c>
      <c r="CJ1922">
        <v>7.4900000999999994E-2</v>
      </c>
      <c r="CS1922">
        <v>0</v>
      </c>
      <c r="CT1922">
        <v>0</v>
      </c>
      <c r="CU1922">
        <v>0</v>
      </c>
      <c r="CV1922">
        <v>0.5</v>
      </c>
      <c r="CW1922">
        <v>0.28999998999999999</v>
      </c>
      <c r="CX1922">
        <v>0.20999999</v>
      </c>
      <c r="CY1922">
        <v>0.22</v>
      </c>
      <c r="CZ1922">
        <v>0</v>
      </c>
      <c r="DA1922">
        <v>0</v>
      </c>
      <c r="DB1922">
        <v>0.1</v>
      </c>
      <c r="DC1922">
        <v>0.01</v>
      </c>
      <c r="DD1922">
        <v>0.17</v>
      </c>
      <c r="DE1922">
        <v>0</v>
      </c>
      <c r="DF1922">
        <v>2015</v>
      </c>
      <c r="DG1922">
        <v>0.28280001999999999</v>
      </c>
      <c r="DH1922">
        <v>9.4599999000000004E-2</v>
      </c>
      <c r="DI1922">
        <v>0.18820000000000001</v>
      </c>
      <c r="DJ1922">
        <v>0.27010000000000001</v>
      </c>
      <c r="DK1922">
        <v>0.36470002000000001</v>
      </c>
      <c r="DL1922">
        <v>396735.97</v>
      </c>
      <c r="DM1922">
        <v>132691.10999999999</v>
      </c>
      <c r="DN1922">
        <v>264044.84000000003</v>
      </c>
      <c r="DO1922">
        <v>378906.81</v>
      </c>
      <c r="DP1922">
        <v>511597.94</v>
      </c>
      <c r="DQ1922">
        <v>1402715</v>
      </c>
      <c r="DR1922">
        <v>0</v>
      </c>
      <c r="DS1922">
        <v>0</v>
      </c>
      <c r="DT1922">
        <v>0</v>
      </c>
      <c r="DU1922">
        <v>0</v>
      </c>
      <c r="DV1922">
        <v>13097</v>
      </c>
      <c r="DW1922">
        <v>1402715</v>
      </c>
      <c r="DX1922">
        <v>42.400002000000001</v>
      </c>
      <c r="DY1922">
        <v>15.4</v>
      </c>
      <c r="DZ1922">
        <v>107.102</v>
      </c>
      <c r="EA1922">
        <v>131</v>
      </c>
      <c r="EC1922">
        <v>12502</v>
      </c>
      <c r="ED1922">
        <v>787236.81</v>
      </c>
      <c r="EF1922">
        <v>62.964001000000003</v>
      </c>
      <c r="EG1922">
        <v>7955</v>
      </c>
      <c r="EI1922">
        <v>69.599997999999999</v>
      </c>
      <c r="EJ1922">
        <v>68.940002000000007</v>
      </c>
      <c r="EK1922">
        <v>51.599997999999999</v>
      </c>
      <c r="EN1922">
        <v>2088</v>
      </c>
      <c r="EP1922">
        <v>2459</v>
      </c>
      <c r="ES1922">
        <v>0</v>
      </c>
      <c r="EV1922">
        <v>25730</v>
      </c>
      <c r="EW1922">
        <v>0</v>
      </c>
      <c r="EX1922">
        <v>0</v>
      </c>
      <c r="FB1922">
        <v>9932576</v>
      </c>
      <c r="FP1922">
        <v>124394.89</v>
      </c>
      <c r="FQ1922">
        <v>440698.25</v>
      </c>
      <c r="FW1922">
        <v>565093.13</v>
      </c>
      <c r="FX1922">
        <v>2274457</v>
      </c>
      <c r="FZ1922">
        <v>103466.28</v>
      </c>
      <c r="GA1922">
        <v>209258.75</v>
      </c>
      <c r="GB1922">
        <v>312725.03000000003</v>
      </c>
      <c r="GC1922">
        <v>59874.324000000001</v>
      </c>
      <c r="GE1922">
        <v>33417.574000000001</v>
      </c>
      <c r="GG1922">
        <v>3759.2510000000002</v>
      </c>
      <c r="GL1922">
        <v>-65243.366999999998</v>
      </c>
      <c r="GM1922">
        <v>7947.5907999999999</v>
      </c>
      <c r="GN1922">
        <v>-793.45696999999996</v>
      </c>
      <c r="GP1922">
        <v>2898.6439999999998</v>
      </c>
      <c r="GQ1922">
        <v>3194135.8</v>
      </c>
      <c r="GR1922">
        <v>-856035.69</v>
      </c>
      <c r="GS1922">
        <v>-856035.69</v>
      </c>
      <c r="HA1922">
        <v>-2950.3910999999998</v>
      </c>
      <c r="HB1922">
        <v>-13865.199000000001</v>
      </c>
      <c r="HE1922">
        <v>-872851.25</v>
      </c>
      <c r="HG1922">
        <v>17001658</v>
      </c>
    </row>
    <row r="1923" spans="1:215" x14ac:dyDescent="0.25">
      <c r="A1923">
        <v>141</v>
      </c>
      <c r="B1923" t="s">
        <v>1399</v>
      </c>
      <c r="C1923">
        <v>2001</v>
      </c>
      <c r="F1923">
        <v>1938</v>
      </c>
      <c r="G1923">
        <v>0</v>
      </c>
      <c r="I1923">
        <v>2</v>
      </c>
      <c r="J1923" t="s">
        <v>687</v>
      </c>
      <c r="K1923" t="s">
        <v>688</v>
      </c>
      <c r="L1923" t="s">
        <v>1389</v>
      </c>
      <c r="M1923">
        <v>1</v>
      </c>
      <c r="N1923" t="s">
        <v>615</v>
      </c>
      <c r="O1923">
        <v>1</v>
      </c>
      <c r="P1923" t="s">
        <v>616</v>
      </c>
      <c r="Q1923" t="s">
        <v>713</v>
      </c>
      <c r="R1923">
        <v>1</v>
      </c>
      <c r="T1923" s="60">
        <v>37072</v>
      </c>
      <c r="U1923" s="60">
        <v>37073</v>
      </c>
      <c r="V1923" s="60">
        <v>37073</v>
      </c>
      <c r="W1923" t="s">
        <v>201</v>
      </c>
      <c r="X1923" t="s">
        <v>1400</v>
      </c>
      <c r="Z1923">
        <v>2.9999998999999999E-2</v>
      </c>
      <c r="AA1923">
        <v>7.9999998000000003E-2</v>
      </c>
      <c r="AB1923">
        <v>1</v>
      </c>
      <c r="AC1923">
        <v>0</v>
      </c>
      <c r="AD1923">
        <v>4</v>
      </c>
      <c r="BP1923" s="60">
        <v>37073</v>
      </c>
      <c r="BQ1923">
        <v>5833274.5</v>
      </c>
      <c r="BR1923">
        <v>5306262.5</v>
      </c>
      <c r="BS1923">
        <v>1.0992999999999999</v>
      </c>
      <c r="BT1923">
        <v>-527011.88</v>
      </c>
      <c r="BV1923">
        <v>403265.47</v>
      </c>
      <c r="BW1923">
        <v>42705.813000000002</v>
      </c>
      <c r="BX1923">
        <v>0.60330002999999999</v>
      </c>
      <c r="BY1923">
        <v>0</v>
      </c>
      <c r="BZ1923">
        <v>0</v>
      </c>
      <c r="CA1923">
        <v>0</v>
      </c>
      <c r="CC1923">
        <v>8.5200003999999996E-2</v>
      </c>
      <c r="CS1923">
        <v>0</v>
      </c>
      <c r="CT1923">
        <v>0</v>
      </c>
      <c r="CU1923">
        <v>0</v>
      </c>
      <c r="CV1923">
        <v>0</v>
      </c>
      <c r="CW1923">
        <v>0</v>
      </c>
      <c r="CX1923">
        <v>0</v>
      </c>
      <c r="CY1923">
        <v>0</v>
      </c>
      <c r="CZ1923">
        <v>0</v>
      </c>
      <c r="DA1923">
        <v>0</v>
      </c>
      <c r="DB1923">
        <v>0</v>
      </c>
      <c r="DC1923">
        <v>0</v>
      </c>
      <c r="DD1923">
        <v>0</v>
      </c>
      <c r="DE1923">
        <v>0</v>
      </c>
      <c r="DF1923">
        <v>2002</v>
      </c>
      <c r="DR1923">
        <v>0</v>
      </c>
      <c r="DS1923">
        <v>0</v>
      </c>
      <c r="DT1923">
        <v>0</v>
      </c>
      <c r="DU1923">
        <v>0</v>
      </c>
      <c r="DV1923">
        <v>7250</v>
      </c>
      <c r="DW1923">
        <v>450390.16</v>
      </c>
      <c r="DZ1923">
        <v>61.123001000000002</v>
      </c>
      <c r="EA1923">
        <v>1415</v>
      </c>
      <c r="EC1923">
        <v>9576</v>
      </c>
      <c r="EF1923">
        <v>28.808537999999999</v>
      </c>
      <c r="EP1923">
        <v>9576</v>
      </c>
      <c r="ES1923">
        <v>0</v>
      </c>
      <c r="EV1923">
        <v>18241</v>
      </c>
      <c r="EW1923">
        <v>0</v>
      </c>
      <c r="EX1923">
        <v>1</v>
      </c>
      <c r="FB1923">
        <v>3385193</v>
      </c>
      <c r="FP1923">
        <v>27688.883000000002</v>
      </c>
      <c r="FQ1923">
        <v>25763.219000000001</v>
      </c>
      <c r="FT1923">
        <v>124.181</v>
      </c>
      <c r="FU1923">
        <v>2282.4009000000001</v>
      </c>
      <c r="FW1923">
        <v>55858.684000000001</v>
      </c>
      <c r="FX1923">
        <v>259512.88</v>
      </c>
      <c r="FZ1923">
        <v>171364.52</v>
      </c>
      <c r="GA1923">
        <v>63255.315999999999</v>
      </c>
      <c r="GB1923">
        <v>234619.83</v>
      </c>
      <c r="GL1923">
        <v>-878.63202000000001</v>
      </c>
      <c r="GM1923">
        <v>477.05801000000002</v>
      </c>
      <c r="GQ1923">
        <v>549589.81000000006</v>
      </c>
      <c r="GR1923">
        <v>-275870.56</v>
      </c>
      <c r="GS1923">
        <v>-275870.56</v>
      </c>
      <c r="HA1923">
        <v>-2874.0709999999999</v>
      </c>
      <c r="HB1923">
        <v>-1403.769</v>
      </c>
      <c r="HE1923">
        <v>-280148.40999999997</v>
      </c>
      <c r="HG1923">
        <v>6157205.5</v>
      </c>
    </row>
    <row r="1924" spans="1:215" x14ac:dyDescent="0.25">
      <c r="A1924">
        <v>141</v>
      </c>
      <c r="B1924" t="s">
        <v>1399</v>
      </c>
      <c r="C1924">
        <v>2002</v>
      </c>
      <c r="F1924">
        <v>1938</v>
      </c>
      <c r="G1924">
        <v>0</v>
      </c>
      <c r="I1924">
        <v>2</v>
      </c>
      <c r="J1924" t="s">
        <v>687</v>
      </c>
      <c r="K1924" t="s">
        <v>688</v>
      </c>
      <c r="L1924" t="s">
        <v>1389</v>
      </c>
      <c r="M1924">
        <v>1</v>
      </c>
      <c r="N1924" t="s">
        <v>615</v>
      </c>
      <c r="O1924">
        <v>1</v>
      </c>
      <c r="P1924" t="s">
        <v>616</v>
      </c>
      <c r="Q1924" t="s">
        <v>713</v>
      </c>
      <c r="R1924">
        <v>1</v>
      </c>
      <c r="T1924" s="60">
        <v>37437</v>
      </c>
      <c r="U1924" s="60">
        <v>37438</v>
      </c>
      <c r="V1924" s="60">
        <v>37438</v>
      </c>
      <c r="W1924" t="s">
        <v>201</v>
      </c>
      <c r="X1924" t="s">
        <v>1400</v>
      </c>
      <c r="Y1924" t="s">
        <v>639</v>
      </c>
      <c r="Z1924">
        <v>2.9999998999999999E-2</v>
      </c>
      <c r="AA1924">
        <v>7.9999998000000003E-2</v>
      </c>
      <c r="AB1924">
        <v>1</v>
      </c>
      <c r="AC1924">
        <v>0</v>
      </c>
      <c r="AD1924">
        <v>4</v>
      </c>
      <c r="AE1924">
        <v>0</v>
      </c>
      <c r="AF1924">
        <v>3</v>
      </c>
      <c r="AG1924">
        <v>15</v>
      </c>
      <c r="BP1924" s="60">
        <v>37438</v>
      </c>
      <c r="BQ1924">
        <v>5790263</v>
      </c>
      <c r="BR1924">
        <v>5714524.5</v>
      </c>
      <c r="BS1924">
        <v>1.0133000999999999</v>
      </c>
      <c r="BT1924">
        <v>-75738.297000000006</v>
      </c>
      <c r="BV1924">
        <v>430397.88</v>
      </c>
      <c r="BW1924">
        <v>45794.336000000003</v>
      </c>
      <c r="BX1924">
        <v>0.59490001000000003</v>
      </c>
      <c r="BY1924">
        <v>0</v>
      </c>
      <c r="BZ1924">
        <v>0</v>
      </c>
      <c r="CA1924">
        <v>0</v>
      </c>
      <c r="CC1924">
        <v>-4.1599999999999998E-2</v>
      </c>
      <c r="CS1924">
        <v>0</v>
      </c>
      <c r="CT1924">
        <v>0</v>
      </c>
      <c r="CU1924">
        <v>0</v>
      </c>
      <c r="CV1924">
        <v>0.56999999000000001</v>
      </c>
      <c r="CW1924">
        <v>0.56999999000000001</v>
      </c>
      <c r="CX1924">
        <v>0</v>
      </c>
      <c r="CY1924">
        <v>0.31</v>
      </c>
      <c r="CZ1924">
        <v>0.31</v>
      </c>
      <c r="DA1924">
        <v>0</v>
      </c>
      <c r="DB1924">
        <v>0</v>
      </c>
      <c r="DC1924">
        <v>0.12</v>
      </c>
      <c r="DD1924">
        <v>0</v>
      </c>
      <c r="DE1924">
        <v>0</v>
      </c>
      <c r="DF1924">
        <v>2003</v>
      </c>
      <c r="DG1924">
        <v>0.16469998999999999</v>
      </c>
      <c r="DH1924">
        <v>5.5E-2</v>
      </c>
      <c r="DI1924">
        <v>0.1096</v>
      </c>
      <c r="DJ1924">
        <v>0.11399999</v>
      </c>
      <c r="DK1924">
        <v>0.16900000000000001</v>
      </c>
      <c r="DL1924">
        <v>78756.218999999997</v>
      </c>
      <c r="DM1924">
        <v>26313.199000000001</v>
      </c>
      <c r="DN1924">
        <v>52443.016000000003</v>
      </c>
      <c r="DO1924">
        <v>54540.737999999998</v>
      </c>
      <c r="DP1924">
        <v>80853.937999999995</v>
      </c>
      <c r="DQ1924">
        <v>478280.94</v>
      </c>
      <c r="DR1924">
        <v>0</v>
      </c>
      <c r="DS1924">
        <v>0</v>
      </c>
      <c r="DT1924">
        <v>0</v>
      </c>
      <c r="DU1924">
        <v>0</v>
      </c>
      <c r="DV1924">
        <v>7403</v>
      </c>
      <c r="DW1924">
        <v>430397.88</v>
      </c>
      <c r="DZ1924">
        <v>64.606003000000001</v>
      </c>
      <c r="EA1924">
        <v>1426</v>
      </c>
      <c r="EC1924">
        <v>9353</v>
      </c>
      <c r="EF1924">
        <v>31.032145</v>
      </c>
      <c r="EJ1924">
        <v>35.748001000000002</v>
      </c>
      <c r="EP1924">
        <v>9353</v>
      </c>
      <c r="ES1924">
        <v>0</v>
      </c>
      <c r="EV1924">
        <v>18182</v>
      </c>
      <c r="EW1924">
        <v>0</v>
      </c>
      <c r="EX1924">
        <v>1</v>
      </c>
      <c r="FB1924">
        <v>3469318</v>
      </c>
      <c r="FP1924">
        <v>30002.271000000001</v>
      </c>
      <c r="FQ1924">
        <v>27241.800999999999</v>
      </c>
      <c r="FT1924">
        <v>11.962</v>
      </c>
      <c r="FU1924">
        <v>2202.79</v>
      </c>
      <c r="FW1924">
        <v>59458.824000000001</v>
      </c>
      <c r="FX1924">
        <v>-457380.19</v>
      </c>
      <c r="FZ1924">
        <v>143491.42000000001</v>
      </c>
      <c r="GA1924">
        <v>64746.218999999997</v>
      </c>
      <c r="GB1924">
        <v>208237.64</v>
      </c>
      <c r="GL1924">
        <v>-914.77899000000002</v>
      </c>
      <c r="GM1924">
        <v>291.69501000000002</v>
      </c>
      <c r="GQ1924">
        <v>-190306.8</v>
      </c>
      <c r="GR1924">
        <v>-290243.65999999997</v>
      </c>
      <c r="GS1924">
        <v>-290243.65999999997</v>
      </c>
      <c r="HA1924">
        <v>-4225.8481000000002</v>
      </c>
      <c r="HB1924">
        <v>-1288.011</v>
      </c>
      <c r="HE1924">
        <v>-295757.5</v>
      </c>
      <c r="HG1924">
        <v>5671141</v>
      </c>
    </row>
    <row r="1925" spans="1:215" x14ac:dyDescent="0.25">
      <c r="A1925">
        <v>141</v>
      </c>
      <c r="B1925" t="s">
        <v>1399</v>
      </c>
      <c r="C1925">
        <v>2003</v>
      </c>
      <c r="F1925">
        <v>1938</v>
      </c>
      <c r="G1925">
        <v>0</v>
      </c>
      <c r="I1925">
        <v>2</v>
      </c>
      <c r="J1925" t="s">
        <v>687</v>
      </c>
      <c r="K1925" t="s">
        <v>688</v>
      </c>
      <c r="L1925" t="s">
        <v>1389</v>
      </c>
      <c r="M1925">
        <v>1</v>
      </c>
      <c r="N1925" t="s">
        <v>615</v>
      </c>
      <c r="O1925">
        <v>1</v>
      </c>
      <c r="P1925" t="s">
        <v>616</v>
      </c>
      <c r="Q1925" t="s">
        <v>713</v>
      </c>
      <c r="R1925">
        <v>1</v>
      </c>
      <c r="T1925" s="60">
        <v>37802</v>
      </c>
      <c r="U1925" s="60">
        <v>37803</v>
      </c>
      <c r="V1925" s="60">
        <v>37803</v>
      </c>
      <c r="W1925" t="s">
        <v>201</v>
      </c>
      <c r="X1925" t="s">
        <v>1401</v>
      </c>
      <c r="Y1925" t="s">
        <v>639</v>
      </c>
      <c r="Z1925">
        <v>2.9999998999999999E-2</v>
      </c>
      <c r="AA1925">
        <v>7.9999998000000003E-2</v>
      </c>
      <c r="AB1925">
        <v>1</v>
      </c>
      <c r="AC1925">
        <v>0</v>
      </c>
      <c r="AD1925">
        <v>5</v>
      </c>
      <c r="AE1925">
        <v>0</v>
      </c>
      <c r="AF1925">
        <v>3</v>
      </c>
      <c r="AG1925">
        <v>15</v>
      </c>
      <c r="BP1925" s="60">
        <v>37803</v>
      </c>
      <c r="BQ1925">
        <v>6128375.5</v>
      </c>
      <c r="BR1925">
        <v>6042087</v>
      </c>
      <c r="BS1925">
        <v>1.0143</v>
      </c>
      <c r="BT1925">
        <v>-86288.937999999995</v>
      </c>
      <c r="BV1925">
        <v>527787.5</v>
      </c>
      <c r="BW1925">
        <v>40911</v>
      </c>
      <c r="BX1925">
        <v>0.99099999999999999</v>
      </c>
      <c r="BY1925">
        <v>0</v>
      </c>
      <c r="BZ1925">
        <v>0</v>
      </c>
      <c r="CA1925">
        <v>0</v>
      </c>
      <c r="CC1925">
        <v>1.9299999000000002E-2</v>
      </c>
      <c r="CS1925">
        <v>0</v>
      </c>
      <c r="CT1925">
        <v>0</v>
      </c>
      <c r="CU1925">
        <v>0</v>
      </c>
      <c r="CV1925">
        <v>0.55000000999999998</v>
      </c>
      <c r="CW1925">
        <v>0.55000000999999998</v>
      </c>
      <c r="CX1925">
        <v>0</v>
      </c>
      <c r="CY1925">
        <v>0.27000001000000001</v>
      </c>
      <c r="CZ1925">
        <v>0.27000001000000001</v>
      </c>
      <c r="DA1925">
        <v>0</v>
      </c>
      <c r="DB1925">
        <v>0</v>
      </c>
      <c r="DC1925">
        <v>0.18000000999999999</v>
      </c>
      <c r="DD1925">
        <v>0</v>
      </c>
      <c r="DE1925">
        <v>0</v>
      </c>
      <c r="DF1925">
        <v>2004</v>
      </c>
      <c r="DG1925">
        <v>0.16479999000000001</v>
      </c>
      <c r="DH1925">
        <v>5.5899999999999998E-2</v>
      </c>
      <c r="DI1925">
        <v>0.1089</v>
      </c>
      <c r="DJ1925">
        <v>0.1133</v>
      </c>
      <c r="DK1925">
        <v>0.16919999999999999</v>
      </c>
      <c r="DL1925">
        <v>87003.922000000006</v>
      </c>
      <c r="DM1925">
        <v>29525.738000000001</v>
      </c>
      <c r="DN1925">
        <v>57478.18</v>
      </c>
      <c r="DO1925">
        <v>59777.305</v>
      </c>
      <c r="DP1925">
        <v>89303.047000000006</v>
      </c>
      <c r="DQ1925">
        <v>527787.5</v>
      </c>
      <c r="DR1925">
        <v>0</v>
      </c>
      <c r="DS1925">
        <v>0</v>
      </c>
      <c r="DT1925">
        <v>0</v>
      </c>
      <c r="DU1925">
        <v>0</v>
      </c>
      <c r="DV1925">
        <v>7731</v>
      </c>
      <c r="DW1925">
        <v>527787.5</v>
      </c>
      <c r="DZ1925">
        <v>68.268996999999999</v>
      </c>
      <c r="EA1925">
        <v>1445</v>
      </c>
      <c r="EC1925">
        <v>9161</v>
      </c>
      <c r="EF1925">
        <v>32.265811999999997</v>
      </c>
      <c r="EG1925">
        <v>6932</v>
      </c>
      <c r="EI1925">
        <v>71.900002000000001</v>
      </c>
      <c r="EJ1925">
        <v>37.200001</v>
      </c>
      <c r="EP1925">
        <v>2229</v>
      </c>
      <c r="ES1925">
        <v>0</v>
      </c>
      <c r="EV1925">
        <v>18337</v>
      </c>
      <c r="EW1925">
        <v>0</v>
      </c>
      <c r="EX1925">
        <v>1</v>
      </c>
      <c r="FB1925">
        <v>3503126.5</v>
      </c>
      <c r="FP1925">
        <v>36490.766000000003</v>
      </c>
      <c r="FQ1925">
        <v>40560.883000000002</v>
      </c>
      <c r="FT1925">
        <v>11.015000000000001</v>
      </c>
      <c r="FU1925">
        <v>2612.1421</v>
      </c>
      <c r="FW1925">
        <v>79674.804999999993</v>
      </c>
      <c r="FX1925">
        <v>-74499.398000000001</v>
      </c>
      <c r="FZ1925">
        <v>118909.63</v>
      </c>
      <c r="GA1925">
        <v>65489.292999999998</v>
      </c>
      <c r="GB1925">
        <v>184398.92</v>
      </c>
      <c r="GL1925">
        <v>-981.14697000000001</v>
      </c>
      <c r="GM1925">
        <v>217.58799999999999</v>
      </c>
      <c r="GQ1925">
        <v>188810.77</v>
      </c>
      <c r="GR1925">
        <v>-295587.09000000003</v>
      </c>
      <c r="GS1925">
        <v>-295587.09000000003</v>
      </c>
      <c r="HA1925">
        <v>-3967.9020999999998</v>
      </c>
      <c r="HB1925">
        <v>-1630.9949999999999</v>
      </c>
      <c r="HE1925">
        <v>-301186</v>
      </c>
      <c r="HG1925">
        <v>5558766</v>
      </c>
    </row>
    <row r="1926" spans="1:215" x14ac:dyDescent="0.25">
      <c r="A1926">
        <v>141</v>
      </c>
      <c r="B1926" t="s">
        <v>1399</v>
      </c>
      <c r="C1926">
        <v>2004</v>
      </c>
      <c r="F1926">
        <v>1938</v>
      </c>
      <c r="G1926">
        <v>0</v>
      </c>
      <c r="I1926">
        <v>2</v>
      </c>
      <c r="J1926" t="s">
        <v>687</v>
      </c>
      <c r="K1926" t="s">
        <v>688</v>
      </c>
      <c r="L1926" t="s">
        <v>1389</v>
      </c>
      <c r="M1926">
        <v>1</v>
      </c>
      <c r="N1926" t="s">
        <v>615</v>
      </c>
      <c r="O1926">
        <v>1</v>
      </c>
      <c r="P1926" t="s">
        <v>616</v>
      </c>
      <c r="Q1926" t="s">
        <v>713</v>
      </c>
      <c r="R1926">
        <v>1</v>
      </c>
      <c r="T1926" s="60">
        <v>38168</v>
      </c>
      <c r="U1926" s="60">
        <v>38169</v>
      </c>
      <c r="V1926" s="60">
        <v>38169</v>
      </c>
      <c r="W1926" t="s">
        <v>201</v>
      </c>
      <c r="X1926" t="s">
        <v>1401</v>
      </c>
      <c r="Y1926" t="s">
        <v>639</v>
      </c>
      <c r="Z1926">
        <v>2.9999998999999999E-2</v>
      </c>
      <c r="AA1926">
        <v>7.9999998000000003E-2</v>
      </c>
      <c r="AB1926">
        <v>1</v>
      </c>
      <c r="AC1926">
        <v>0</v>
      </c>
      <c r="AD1926">
        <v>5</v>
      </c>
      <c r="AE1926">
        <v>0</v>
      </c>
      <c r="AF1926">
        <v>3</v>
      </c>
      <c r="AG1926">
        <v>15</v>
      </c>
      <c r="BP1926" s="60">
        <v>38169</v>
      </c>
      <c r="BQ1926">
        <v>6251421</v>
      </c>
      <c r="BR1926">
        <v>6421814</v>
      </c>
      <c r="BS1926">
        <v>0.97350000999999997</v>
      </c>
      <c r="BT1926">
        <v>170392.8</v>
      </c>
      <c r="BV1926">
        <v>581038.81000000006</v>
      </c>
      <c r="BW1926">
        <v>44128.203000000001</v>
      </c>
      <c r="BX1926">
        <v>1.2649999999999999</v>
      </c>
      <c r="BY1926">
        <v>0</v>
      </c>
      <c r="BZ1926">
        <v>0</v>
      </c>
      <c r="CA1926">
        <v>0</v>
      </c>
      <c r="CC1926">
        <v>0.11219999999999999</v>
      </c>
      <c r="CS1926">
        <v>0</v>
      </c>
      <c r="CT1926">
        <v>0</v>
      </c>
      <c r="CU1926">
        <v>0</v>
      </c>
      <c r="CV1926">
        <v>0.63319999000000005</v>
      </c>
      <c r="CW1926">
        <v>0.63319999000000005</v>
      </c>
      <c r="CX1926">
        <v>0</v>
      </c>
      <c r="CY1926">
        <v>0.22379999</v>
      </c>
      <c r="CZ1926">
        <v>0.22379999</v>
      </c>
      <c r="DA1926">
        <v>0</v>
      </c>
      <c r="DB1926">
        <v>0</v>
      </c>
      <c r="DC1926">
        <v>0.14300001000000001</v>
      </c>
      <c r="DD1926">
        <v>0</v>
      </c>
      <c r="DE1926">
        <v>0</v>
      </c>
      <c r="DF1926">
        <v>2005</v>
      </c>
      <c r="DG1926">
        <v>0.16489999999999999</v>
      </c>
      <c r="DH1926">
        <v>5.6599996999999999E-2</v>
      </c>
      <c r="DI1926">
        <v>0.10829999999999999</v>
      </c>
      <c r="DJ1926">
        <v>0.14560001</v>
      </c>
      <c r="DK1926">
        <v>0.20219999999999999</v>
      </c>
      <c r="DL1926">
        <v>95837.508000000002</v>
      </c>
      <c r="DM1926">
        <v>32913.690999999999</v>
      </c>
      <c r="DN1926">
        <v>62923.82</v>
      </c>
      <c r="DO1926">
        <v>84610.391000000003</v>
      </c>
      <c r="DP1926">
        <v>117524.09</v>
      </c>
      <c r="DQ1926">
        <v>581038.81000000006</v>
      </c>
      <c r="DR1926">
        <v>0</v>
      </c>
      <c r="DS1926">
        <v>0</v>
      </c>
      <c r="DT1926">
        <v>0</v>
      </c>
      <c r="DU1926">
        <v>0</v>
      </c>
      <c r="DV1926">
        <v>7893</v>
      </c>
      <c r="DW1926">
        <v>581038.81000000006</v>
      </c>
      <c r="DX1926">
        <v>46.900002000000001</v>
      </c>
      <c r="DY1926">
        <v>16.799999</v>
      </c>
      <c r="DZ1926">
        <v>73.613997999999995</v>
      </c>
      <c r="EA1926">
        <v>1525</v>
      </c>
      <c r="EC1926">
        <v>8973</v>
      </c>
      <c r="EF1926">
        <v>33.663639000000003</v>
      </c>
      <c r="EG1926">
        <v>6745</v>
      </c>
      <c r="EI1926">
        <v>72.199996999999996</v>
      </c>
      <c r="EJ1926">
        <v>38.783999999999999</v>
      </c>
      <c r="EP1926">
        <v>2228</v>
      </c>
      <c r="ES1926">
        <v>0</v>
      </c>
      <c r="EV1926">
        <v>18391</v>
      </c>
      <c r="EW1926">
        <v>0</v>
      </c>
      <c r="EX1926">
        <v>1</v>
      </c>
      <c r="FB1926">
        <v>3546778.3</v>
      </c>
      <c r="FP1926">
        <v>38046</v>
      </c>
      <c r="FQ1926">
        <v>55804.925999999999</v>
      </c>
      <c r="FT1926">
        <v>3.9009999999999998</v>
      </c>
      <c r="FU1926">
        <v>2448.3921</v>
      </c>
      <c r="FW1926">
        <v>96303.218999999997</v>
      </c>
      <c r="FX1926">
        <v>485511.44</v>
      </c>
      <c r="FZ1926">
        <v>93648.883000000002</v>
      </c>
      <c r="GA1926">
        <v>36284.133000000002</v>
      </c>
      <c r="GB1926">
        <v>129933.02</v>
      </c>
      <c r="GL1926">
        <v>-1508.8</v>
      </c>
      <c r="GM1926">
        <v>378.36099000000002</v>
      </c>
      <c r="GQ1926">
        <v>710617.25</v>
      </c>
      <c r="GR1926">
        <v>-302063.84000000003</v>
      </c>
      <c r="GS1926">
        <v>-302063.84000000003</v>
      </c>
      <c r="HA1926">
        <v>-3585.3429999999998</v>
      </c>
      <c r="HB1926">
        <v>-2333.761</v>
      </c>
      <c r="HE1926">
        <v>-307982.94</v>
      </c>
      <c r="HG1926">
        <v>5961400</v>
      </c>
    </row>
    <row r="1927" spans="1:215" x14ac:dyDescent="0.25">
      <c r="A1927">
        <v>141</v>
      </c>
      <c r="B1927" t="s">
        <v>1399</v>
      </c>
      <c r="C1927">
        <v>2005</v>
      </c>
      <c r="F1927">
        <v>1938</v>
      </c>
      <c r="G1927">
        <v>0</v>
      </c>
      <c r="I1927">
        <v>2</v>
      </c>
      <c r="J1927" t="s">
        <v>687</v>
      </c>
      <c r="K1927" t="s">
        <v>688</v>
      </c>
      <c r="L1927" t="s">
        <v>1389</v>
      </c>
      <c r="M1927">
        <v>1</v>
      </c>
      <c r="N1927" t="s">
        <v>615</v>
      </c>
      <c r="O1927">
        <v>1</v>
      </c>
      <c r="P1927" t="s">
        <v>616</v>
      </c>
      <c r="Q1927" t="s">
        <v>713</v>
      </c>
      <c r="R1927">
        <v>1</v>
      </c>
      <c r="T1927" s="60">
        <v>38533</v>
      </c>
      <c r="U1927" s="60">
        <v>38534</v>
      </c>
      <c r="V1927" s="60">
        <v>38534</v>
      </c>
      <c r="W1927" t="s">
        <v>201</v>
      </c>
      <c r="X1927" t="s">
        <v>1401</v>
      </c>
      <c r="Y1927" t="s">
        <v>639</v>
      </c>
      <c r="Z1927">
        <v>2.9999998999999999E-2</v>
      </c>
      <c r="AA1927">
        <v>7.9999998000000003E-2</v>
      </c>
      <c r="AB1927">
        <v>1</v>
      </c>
      <c r="AC1927">
        <v>0</v>
      </c>
      <c r="AD1927">
        <v>5</v>
      </c>
      <c r="AE1927">
        <v>0</v>
      </c>
      <c r="AF1927">
        <v>3</v>
      </c>
      <c r="AG1927">
        <v>15</v>
      </c>
      <c r="BP1927" s="60">
        <v>38534</v>
      </c>
      <c r="BQ1927">
        <v>6331047.5</v>
      </c>
      <c r="BR1927">
        <v>6763080</v>
      </c>
      <c r="BS1927">
        <v>0.93610000999999998</v>
      </c>
      <c r="BT1927">
        <v>432032.31</v>
      </c>
      <c r="BV1927">
        <v>616270.13</v>
      </c>
      <c r="BW1927">
        <v>80784.679999999993</v>
      </c>
      <c r="BX1927">
        <v>0.93400002000000004</v>
      </c>
      <c r="BY1927">
        <v>0</v>
      </c>
      <c r="BZ1927">
        <v>0</v>
      </c>
      <c r="CA1927">
        <v>0</v>
      </c>
      <c r="CC1927">
        <v>7.1599997999999998E-2</v>
      </c>
      <c r="CG1927">
        <v>4.7887921E-2</v>
      </c>
      <c r="CS1927">
        <v>0</v>
      </c>
      <c r="CT1927">
        <v>1</v>
      </c>
      <c r="CU1927">
        <v>0</v>
      </c>
      <c r="CV1927">
        <v>0.63900000000000001</v>
      </c>
      <c r="CW1927">
        <v>0.48700001999999998</v>
      </c>
      <c r="CX1927">
        <v>0.152</v>
      </c>
      <c r="CY1927">
        <v>0.35299998999999999</v>
      </c>
      <c r="CZ1927">
        <v>0</v>
      </c>
      <c r="DA1927">
        <v>0</v>
      </c>
      <c r="DB1927">
        <v>0</v>
      </c>
      <c r="DC1927">
        <v>8.0000000000000002E-3</v>
      </c>
      <c r="DD1927">
        <v>0</v>
      </c>
      <c r="DE1927">
        <v>0</v>
      </c>
      <c r="DF1927">
        <v>2006</v>
      </c>
      <c r="DG1927">
        <v>0.16510000999999999</v>
      </c>
      <c r="DH1927">
        <v>5.7399999E-2</v>
      </c>
      <c r="DI1927">
        <v>0.10770001</v>
      </c>
      <c r="DJ1927">
        <v>0.192</v>
      </c>
      <c r="DK1927">
        <v>0.24940000000000001</v>
      </c>
      <c r="DL1927">
        <v>101763.57</v>
      </c>
      <c r="DM1927">
        <v>35387.519999999997</v>
      </c>
      <c r="DN1927">
        <v>66376.047000000006</v>
      </c>
      <c r="DO1927">
        <v>118341.83</v>
      </c>
      <c r="DP1927">
        <v>153729.34</v>
      </c>
      <c r="DQ1927">
        <v>616270.13</v>
      </c>
      <c r="DR1927">
        <v>0</v>
      </c>
      <c r="DS1927">
        <v>0</v>
      </c>
      <c r="DT1927">
        <v>0</v>
      </c>
      <c r="DU1927">
        <v>0</v>
      </c>
      <c r="DV1927">
        <v>7967</v>
      </c>
      <c r="DW1927">
        <v>616270.13</v>
      </c>
      <c r="DX1927">
        <v>47.400002000000001</v>
      </c>
      <c r="DY1927">
        <v>17.200001</v>
      </c>
      <c r="DZ1927">
        <v>77.352997000000002</v>
      </c>
      <c r="EA1927">
        <v>1397</v>
      </c>
      <c r="EC1927">
        <v>8868</v>
      </c>
      <c r="EF1927">
        <v>35.132052999999999</v>
      </c>
      <c r="EG1927">
        <v>6652</v>
      </c>
      <c r="EI1927">
        <v>72.5</v>
      </c>
      <c r="EJ1927">
        <v>42.599997999999999</v>
      </c>
      <c r="EP1927">
        <v>2216</v>
      </c>
      <c r="ES1927">
        <v>0</v>
      </c>
      <c r="EV1927">
        <v>18232</v>
      </c>
      <c r="EW1927">
        <v>0</v>
      </c>
      <c r="EX1927">
        <v>1</v>
      </c>
      <c r="FB1927">
        <v>3665679.5</v>
      </c>
      <c r="FP1927">
        <v>38855.089999999997</v>
      </c>
      <c r="FQ1927">
        <v>75490.141000000003</v>
      </c>
      <c r="FT1927">
        <v>1.1670001000000001</v>
      </c>
      <c r="FU1927">
        <v>2532.9299000000001</v>
      </c>
      <c r="FW1927">
        <v>116879.33</v>
      </c>
      <c r="FX1927">
        <v>305200.38</v>
      </c>
      <c r="FZ1927">
        <v>87003.101999999999</v>
      </c>
      <c r="GA1927">
        <v>38440.718999999997</v>
      </c>
      <c r="GB1927">
        <v>125443.82</v>
      </c>
      <c r="GL1927">
        <v>-10151.468000000001</v>
      </c>
      <c r="GM1927">
        <v>1087.4760000000001</v>
      </c>
      <c r="GQ1927">
        <v>538459.5</v>
      </c>
      <c r="GR1927">
        <v>-311551.06</v>
      </c>
      <c r="GS1927">
        <v>-311551.06</v>
      </c>
      <c r="HA1927">
        <v>-3977.2229000000002</v>
      </c>
      <c r="HB1927">
        <v>-2116.5920000000001</v>
      </c>
      <c r="HE1927">
        <v>-317644.88</v>
      </c>
      <c r="HG1927">
        <v>6182215</v>
      </c>
    </row>
    <row r="1928" spans="1:215" x14ac:dyDescent="0.25">
      <c r="A1928">
        <v>141</v>
      </c>
      <c r="B1928" t="s">
        <v>1399</v>
      </c>
      <c r="C1928">
        <v>2006</v>
      </c>
      <c r="F1928">
        <v>1938</v>
      </c>
      <c r="G1928">
        <v>0</v>
      </c>
      <c r="I1928">
        <v>2</v>
      </c>
      <c r="J1928" t="s">
        <v>687</v>
      </c>
      <c r="K1928" t="s">
        <v>688</v>
      </c>
      <c r="L1928" t="s">
        <v>1389</v>
      </c>
      <c r="M1928">
        <v>1</v>
      </c>
      <c r="N1928" t="s">
        <v>615</v>
      </c>
      <c r="O1928">
        <v>1</v>
      </c>
      <c r="P1928" t="s">
        <v>616</v>
      </c>
      <c r="Q1928" t="s">
        <v>713</v>
      </c>
      <c r="R1928">
        <v>1</v>
      </c>
      <c r="T1928" s="60">
        <v>38898</v>
      </c>
      <c r="U1928" s="60">
        <v>38899</v>
      </c>
      <c r="V1928" s="60">
        <v>38899</v>
      </c>
      <c r="W1928" t="s">
        <v>201</v>
      </c>
      <c r="X1928" t="s">
        <v>1401</v>
      </c>
      <c r="Y1928" t="s">
        <v>639</v>
      </c>
      <c r="Z1928">
        <v>2.9999998999999999E-2</v>
      </c>
      <c r="AA1928">
        <v>7.9999998000000003E-2</v>
      </c>
      <c r="AB1928">
        <v>1</v>
      </c>
      <c r="AC1928">
        <v>0</v>
      </c>
      <c r="AD1928">
        <v>5</v>
      </c>
      <c r="AE1928">
        <v>0</v>
      </c>
      <c r="AF1928">
        <v>3</v>
      </c>
      <c r="AG1928">
        <v>15</v>
      </c>
      <c r="BP1928" s="60">
        <v>38899</v>
      </c>
      <c r="BQ1928">
        <v>6447763.5</v>
      </c>
      <c r="BR1928">
        <v>7046571</v>
      </c>
      <c r="BS1928">
        <v>0.91500002000000003</v>
      </c>
      <c r="BT1928">
        <v>598807.81000000006</v>
      </c>
      <c r="BV1928">
        <v>635728.13</v>
      </c>
      <c r="BW1928">
        <v>110268.59</v>
      </c>
      <c r="BX1928">
        <v>0.92100000000000004</v>
      </c>
      <c r="BY1928">
        <v>0</v>
      </c>
      <c r="BZ1928">
        <v>0</v>
      </c>
      <c r="CA1928">
        <v>0</v>
      </c>
      <c r="CC1928">
        <v>8.4500000000000006E-2</v>
      </c>
      <c r="CG1928">
        <v>4.8299997999999997E-2</v>
      </c>
      <c r="CH1928">
        <v>4.7300000000000002E-2</v>
      </c>
      <c r="CS1928">
        <v>0</v>
      </c>
      <c r="CT1928">
        <v>0</v>
      </c>
      <c r="CU1928">
        <v>0</v>
      </c>
      <c r="CV1928">
        <v>0.64999998000000003</v>
      </c>
      <c r="CW1928">
        <v>0.47</v>
      </c>
      <c r="CX1928">
        <v>0.18000000999999999</v>
      </c>
      <c r="CY1928">
        <v>0.34</v>
      </c>
      <c r="CZ1928">
        <v>0</v>
      </c>
      <c r="DA1928">
        <v>0</v>
      </c>
      <c r="DB1928">
        <v>0</v>
      </c>
      <c r="DC1928">
        <v>0.01</v>
      </c>
      <c r="DD1928">
        <v>0</v>
      </c>
      <c r="DE1928">
        <v>0</v>
      </c>
      <c r="DF1928">
        <v>2007</v>
      </c>
      <c r="DG1928">
        <v>0.16650000000000001</v>
      </c>
      <c r="DH1928">
        <v>5.8299999999999998E-2</v>
      </c>
      <c r="DI1928">
        <v>0.1082</v>
      </c>
      <c r="DJ1928">
        <v>0.2225</v>
      </c>
      <c r="DK1928">
        <v>0.28079998</v>
      </c>
      <c r="DL1928">
        <v>105840.85</v>
      </c>
      <c r="DM1928">
        <v>37073.324000000001</v>
      </c>
      <c r="DN1928">
        <v>68767.523000000001</v>
      </c>
      <c r="DO1928">
        <v>141464.20000000001</v>
      </c>
      <c r="DP1928">
        <v>178537.52</v>
      </c>
      <c r="DQ1928">
        <v>635728.13</v>
      </c>
      <c r="DR1928">
        <v>0</v>
      </c>
      <c r="DS1928">
        <v>0</v>
      </c>
      <c r="DT1928">
        <v>0</v>
      </c>
      <c r="DU1928">
        <v>0</v>
      </c>
      <c r="DV1928">
        <v>7926</v>
      </c>
      <c r="DW1928">
        <v>635728.13</v>
      </c>
      <c r="DX1928">
        <v>47.599997999999999</v>
      </c>
      <c r="DY1928">
        <v>17.200001</v>
      </c>
      <c r="DZ1928">
        <v>80.207999999999998</v>
      </c>
      <c r="EA1928">
        <v>1481</v>
      </c>
      <c r="EC1928">
        <v>8817</v>
      </c>
      <c r="EF1928">
        <v>36.959632999999997</v>
      </c>
      <c r="EG1928">
        <v>6628</v>
      </c>
      <c r="EI1928">
        <v>72.400002000000001</v>
      </c>
      <c r="EJ1928">
        <v>40.631999999999998</v>
      </c>
      <c r="EP1928">
        <v>2189</v>
      </c>
      <c r="ES1928">
        <v>0</v>
      </c>
      <c r="EV1928">
        <v>18224</v>
      </c>
      <c r="EW1928">
        <v>0</v>
      </c>
      <c r="EX1928">
        <v>1</v>
      </c>
      <c r="FB1928">
        <v>3818192</v>
      </c>
      <c r="FP1928">
        <v>41324.894999999997</v>
      </c>
      <c r="FQ1928">
        <v>101556.26</v>
      </c>
      <c r="FT1928">
        <v>4.8969997999999997</v>
      </c>
      <c r="FU1928">
        <v>2909.2770999999998</v>
      </c>
      <c r="FW1928">
        <v>145795.32999999999</v>
      </c>
      <c r="FX1928">
        <v>371692.75</v>
      </c>
      <c r="FZ1928">
        <v>118403.8</v>
      </c>
      <c r="GA1928">
        <v>37921.362999999998</v>
      </c>
      <c r="GB1928">
        <v>156325.16</v>
      </c>
      <c r="GL1928">
        <v>-14406.821</v>
      </c>
      <c r="GM1928">
        <v>28837.312999999998</v>
      </c>
      <c r="GN1928">
        <v>-25711.938999999998</v>
      </c>
      <c r="GQ1928">
        <v>662531.81000000006</v>
      </c>
      <c r="GR1928">
        <v>-325873.09000000003</v>
      </c>
      <c r="GS1928">
        <v>-325873.09000000003</v>
      </c>
      <c r="HA1928">
        <v>-3424.377</v>
      </c>
      <c r="HB1928">
        <v>-2209.6689000000001</v>
      </c>
      <c r="HE1928">
        <v>-331507.15999999997</v>
      </c>
      <c r="HG1928">
        <v>6513239.5</v>
      </c>
    </row>
    <row r="1929" spans="1:215" x14ac:dyDescent="0.25">
      <c r="A1929">
        <v>141</v>
      </c>
      <c r="B1929" t="s">
        <v>1399</v>
      </c>
      <c r="C1929">
        <v>2007</v>
      </c>
      <c r="F1929">
        <v>1938</v>
      </c>
      <c r="G1929">
        <v>0</v>
      </c>
      <c r="I1929">
        <v>2</v>
      </c>
      <c r="J1929" t="s">
        <v>687</v>
      </c>
      <c r="K1929" t="s">
        <v>688</v>
      </c>
      <c r="L1929" t="s">
        <v>1389</v>
      </c>
      <c r="M1929">
        <v>1</v>
      </c>
      <c r="N1929" t="s">
        <v>615</v>
      </c>
      <c r="O1929">
        <v>1</v>
      </c>
      <c r="P1929" t="s">
        <v>616</v>
      </c>
      <c r="Q1929" t="s">
        <v>713</v>
      </c>
      <c r="R1929">
        <v>1</v>
      </c>
      <c r="T1929" s="60">
        <v>39263</v>
      </c>
      <c r="U1929" s="60">
        <v>39264</v>
      </c>
      <c r="V1929" s="60">
        <v>39264</v>
      </c>
      <c r="W1929" t="s">
        <v>201</v>
      </c>
      <c r="X1929" t="s">
        <v>1401</v>
      </c>
      <c r="Y1929" t="s">
        <v>639</v>
      </c>
      <c r="Z1929">
        <v>2.9999998999999999E-2</v>
      </c>
      <c r="AA1929">
        <v>7.9999998000000003E-2</v>
      </c>
      <c r="AB1929">
        <v>1</v>
      </c>
      <c r="AC1929">
        <v>0</v>
      </c>
      <c r="AD1929">
        <v>5</v>
      </c>
      <c r="AE1929">
        <v>0</v>
      </c>
      <c r="AF1929">
        <v>3</v>
      </c>
      <c r="AG1929">
        <v>15</v>
      </c>
      <c r="BP1929" s="60">
        <v>39264</v>
      </c>
      <c r="BQ1929">
        <v>6864084</v>
      </c>
      <c r="BR1929">
        <v>7467285.5</v>
      </c>
      <c r="BS1929">
        <v>0.91920000000000002</v>
      </c>
      <c r="BT1929">
        <v>603201.31000000006</v>
      </c>
      <c r="BV1929">
        <v>670372.68999999994</v>
      </c>
      <c r="BW1929">
        <v>134504.48000000001</v>
      </c>
      <c r="BX1929">
        <v>0.95999997999999997</v>
      </c>
      <c r="BY1929">
        <v>0</v>
      </c>
      <c r="BZ1929">
        <v>0</v>
      </c>
      <c r="CA1929">
        <v>0</v>
      </c>
      <c r="CC1929">
        <v>0.16580001</v>
      </c>
      <c r="CG1929">
        <v>8.9599997000000001E-2</v>
      </c>
      <c r="CH1929">
        <v>6.9200001999999997E-2</v>
      </c>
      <c r="CS1929">
        <v>0</v>
      </c>
      <c r="CT1929">
        <v>0</v>
      </c>
      <c r="CU1929">
        <v>0</v>
      </c>
      <c r="CV1929">
        <v>0.65279995999999996</v>
      </c>
      <c r="CW1929">
        <v>0.45049998000000002</v>
      </c>
      <c r="CX1929">
        <v>0.20230000000000001</v>
      </c>
      <c r="CY1929">
        <v>0.31530002000000001</v>
      </c>
      <c r="CZ1929">
        <v>0</v>
      </c>
      <c r="DA1929">
        <v>0</v>
      </c>
      <c r="DB1929">
        <v>7.4000000000000003E-3</v>
      </c>
      <c r="DC1929">
        <v>1.2699999999999999E-2</v>
      </c>
      <c r="DD1929">
        <v>1.18E-2</v>
      </c>
      <c r="DE1929">
        <v>0</v>
      </c>
      <c r="DF1929">
        <v>2008</v>
      </c>
      <c r="DG1929">
        <v>0.1573</v>
      </c>
      <c r="DH1929">
        <v>5.4699998E-2</v>
      </c>
      <c r="DI1929">
        <v>0.1026</v>
      </c>
      <c r="DJ1929">
        <v>0.21590000000000001</v>
      </c>
      <c r="DK1929">
        <v>0.27059999000000001</v>
      </c>
      <c r="DL1929">
        <v>105450.55</v>
      </c>
      <c r="DM1929">
        <v>36681.406000000003</v>
      </c>
      <c r="DN1929">
        <v>68769.148000000001</v>
      </c>
      <c r="DO1929">
        <v>144743.76999999999</v>
      </c>
      <c r="DP1929">
        <v>181425.17</v>
      </c>
      <c r="DQ1929">
        <v>670372.68999999994</v>
      </c>
      <c r="DR1929">
        <v>0</v>
      </c>
      <c r="DS1929">
        <v>0</v>
      </c>
      <c r="DT1929">
        <v>0</v>
      </c>
      <c r="DU1929">
        <v>0</v>
      </c>
      <c r="DV1929">
        <v>7993</v>
      </c>
      <c r="DW1929">
        <v>670372.68999999994</v>
      </c>
      <c r="DX1929">
        <v>47.900002000000001</v>
      </c>
      <c r="DY1929">
        <v>17.5</v>
      </c>
      <c r="DZ1929">
        <v>83.870002999999997</v>
      </c>
      <c r="EA1929">
        <v>1535</v>
      </c>
      <c r="EC1929">
        <v>8746</v>
      </c>
      <c r="EF1929">
        <v>38.685169000000002</v>
      </c>
      <c r="EG1929">
        <v>6557</v>
      </c>
      <c r="EI1929">
        <v>72.599997999999999</v>
      </c>
      <c r="EJ1929">
        <v>44.616000999999997</v>
      </c>
      <c r="EP1929">
        <v>2189</v>
      </c>
      <c r="ES1929">
        <v>0</v>
      </c>
      <c r="EV1929">
        <v>18274</v>
      </c>
      <c r="EW1929">
        <v>0</v>
      </c>
      <c r="EX1929">
        <v>1</v>
      </c>
      <c r="FB1929">
        <v>3948241.3</v>
      </c>
      <c r="FI1929">
        <v>7417828</v>
      </c>
      <c r="FP1929">
        <v>47049.555</v>
      </c>
      <c r="FQ1929">
        <v>129154.54</v>
      </c>
      <c r="FT1929">
        <v>10.891999999999999</v>
      </c>
      <c r="FU1929">
        <v>3549.7240999999999</v>
      </c>
      <c r="FW1929">
        <v>179764.7</v>
      </c>
      <c r="FX1929">
        <v>890825.63</v>
      </c>
      <c r="FZ1929">
        <v>134892.78</v>
      </c>
      <c r="GA1929">
        <v>47966.41</v>
      </c>
      <c r="GB1929">
        <v>182859.2</v>
      </c>
      <c r="GL1929">
        <v>-17314</v>
      </c>
      <c r="GM1929">
        <v>36668.839999999997</v>
      </c>
      <c r="GN1929">
        <v>-34304.269999999997</v>
      </c>
      <c r="GP1929">
        <v>10784.251</v>
      </c>
      <c r="GQ1929">
        <v>1249284.3999999999</v>
      </c>
      <c r="GR1929">
        <v>-338340.5</v>
      </c>
      <c r="GS1929">
        <v>-338340.5</v>
      </c>
      <c r="HA1929">
        <v>-3546.0790999999999</v>
      </c>
      <c r="HB1929">
        <v>-2809.5228999999999</v>
      </c>
      <c r="HE1929">
        <v>-344696.09</v>
      </c>
      <c r="HG1929">
        <v>7417828</v>
      </c>
    </row>
    <row r="1930" spans="1:215" x14ac:dyDescent="0.25">
      <c r="A1930">
        <v>141</v>
      </c>
      <c r="B1930" t="s">
        <v>1399</v>
      </c>
      <c r="C1930">
        <v>2008</v>
      </c>
      <c r="F1930">
        <v>1938</v>
      </c>
      <c r="G1930">
        <v>0</v>
      </c>
      <c r="I1930">
        <v>2</v>
      </c>
      <c r="J1930" t="s">
        <v>687</v>
      </c>
      <c r="K1930" t="s">
        <v>688</v>
      </c>
      <c r="L1930" t="s">
        <v>1389</v>
      </c>
      <c r="M1930">
        <v>1</v>
      </c>
      <c r="N1930" t="s">
        <v>615</v>
      </c>
      <c r="O1930">
        <v>1</v>
      </c>
      <c r="P1930" t="s">
        <v>616</v>
      </c>
      <c r="Q1930" t="s">
        <v>713</v>
      </c>
      <c r="R1930">
        <v>1</v>
      </c>
      <c r="T1930" s="60">
        <v>39629</v>
      </c>
      <c r="U1930" s="60">
        <v>39630</v>
      </c>
      <c r="V1930" s="60">
        <v>39630</v>
      </c>
      <c r="W1930" t="s">
        <v>201</v>
      </c>
      <c r="X1930" t="s">
        <v>1401</v>
      </c>
      <c r="Y1930" t="s">
        <v>639</v>
      </c>
      <c r="Z1930">
        <v>3.7500000999999998E-2</v>
      </c>
      <c r="AA1930">
        <v>7.9999998000000003E-2</v>
      </c>
      <c r="AB1930">
        <v>1</v>
      </c>
      <c r="AC1930">
        <v>0</v>
      </c>
      <c r="AD1930">
        <v>5</v>
      </c>
      <c r="AE1930">
        <v>0</v>
      </c>
      <c r="AF1930">
        <v>3</v>
      </c>
      <c r="AG1930">
        <v>15</v>
      </c>
      <c r="BP1930" s="60">
        <v>39630</v>
      </c>
      <c r="BQ1930">
        <v>7247853</v>
      </c>
      <c r="BR1930">
        <v>7619103</v>
      </c>
      <c r="BS1930">
        <v>0.95129996999999999</v>
      </c>
      <c r="BT1930">
        <v>371249.69</v>
      </c>
      <c r="BV1930">
        <v>708731.81</v>
      </c>
      <c r="BW1930">
        <v>134651.42000000001</v>
      </c>
      <c r="BX1930">
        <v>1.054</v>
      </c>
      <c r="BY1930">
        <v>0</v>
      </c>
      <c r="BZ1930">
        <v>0</v>
      </c>
      <c r="CA1930">
        <v>0</v>
      </c>
      <c r="CC1930">
        <v>-4.4299997000000001E-2</v>
      </c>
      <c r="CG1930">
        <v>7.3399997999999994E-2</v>
      </c>
      <c r="CS1930">
        <v>0</v>
      </c>
      <c r="CT1930">
        <v>0</v>
      </c>
      <c r="CU1930">
        <v>0</v>
      </c>
      <c r="CV1930">
        <v>0.59080005000000002</v>
      </c>
      <c r="CW1930">
        <v>0.39450002000000001</v>
      </c>
      <c r="CX1930">
        <v>0.19629999000000001</v>
      </c>
      <c r="CY1930">
        <v>0.35669996999999998</v>
      </c>
      <c r="CZ1930">
        <v>0</v>
      </c>
      <c r="DA1930">
        <v>0</v>
      </c>
      <c r="DB1930">
        <v>1.7899999E-2</v>
      </c>
      <c r="DC1930">
        <v>1.7600000000000001E-2</v>
      </c>
      <c r="DD1930">
        <v>1.7000001000000001E-2</v>
      </c>
      <c r="DE1930">
        <v>0</v>
      </c>
      <c r="DF1930">
        <v>2009</v>
      </c>
      <c r="DG1930">
        <v>0.18820000000000001</v>
      </c>
      <c r="DH1930">
        <v>6.1400000000000003E-2</v>
      </c>
      <c r="DI1930">
        <v>0.1268</v>
      </c>
      <c r="DJ1930">
        <v>0.20280001</v>
      </c>
      <c r="DK1930">
        <v>0.26419999999999999</v>
      </c>
      <c r="DL1930">
        <v>133394.67000000001</v>
      </c>
      <c r="DM1930">
        <v>43544.296999999999</v>
      </c>
      <c r="DN1930">
        <v>89850.366999999998</v>
      </c>
      <c r="DO1930">
        <v>143697.53</v>
      </c>
      <c r="DP1930">
        <v>187241.83</v>
      </c>
      <c r="DQ1930">
        <v>708731.81</v>
      </c>
      <c r="DR1930">
        <v>0</v>
      </c>
      <c r="DS1930">
        <v>0</v>
      </c>
      <c r="DT1930">
        <v>0</v>
      </c>
      <c r="DU1930">
        <v>0</v>
      </c>
      <c r="DV1930">
        <v>8164</v>
      </c>
      <c r="DW1930">
        <v>708731.81</v>
      </c>
      <c r="DX1930">
        <v>47.799999</v>
      </c>
      <c r="DY1930">
        <v>17.399999999999999</v>
      </c>
      <c r="DZ1930">
        <v>86.811995999999994</v>
      </c>
      <c r="EA1930">
        <v>1548</v>
      </c>
      <c r="EC1930">
        <v>8670</v>
      </c>
      <c r="EF1930">
        <v>40.735728999999999</v>
      </c>
      <c r="EG1930">
        <v>6501</v>
      </c>
      <c r="EI1930">
        <v>72.699996999999996</v>
      </c>
      <c r="EJ1930">
        <v>46.956001000000001</v>
      </c>
      <c r="EP1930">
        <v>2169</v>
      </c>
      <c r="ES1930">
        <v>0</v>
      </c>
      <c r="EV1930">
        <v>18382</v>
      </c>
      <c r="EW1930">
        <v>0</v>
      </c>
      <c r="EX1930">
        <v>1</v>
      </c>
      <c r="FB1930">
        <v>4025238.5</v>
      </c>
      <c r="FI1930">
        <v>6924141.5</v>
      </c>
      <c r="FP1930">
        <v>48683.046999999999</v>
      </c>
      <c r="FQ1930">
        <v>141862.13</v>
      </c>
      <c r="FT1930">
        <v>10.999000000000001</v>
      </c>
      <c r="FU1930">
        <v>4195.0962</v>
      </c>
      <c r="FW1930">
        <v>194751.27</v>
      </c>
      <c r="FX1930">
        <v>-510642.66</v>
      </c>
      <c r="FZ1930">
        <v>139271.13</v>
      </c>
      <c r="GA1930">
        <v>52037.925999999999</v>
      </c>
      <c r="GB1930">
        <v>191309.06</v>
      </c>
      <c r="GC1930">
        <v>5898.2821999999996</v>
      </c>
      <c r="GL1930">
        <v>-19563.129000000001</v>
      </c>
      <c r="GM1930">
        <v>31903.754000000001</v>
      </c>
      <c r="GN1930">
        <v>-24900.168000000001</v>
      </c>
      <c r="GP1930">
        <v>155.26401000000001</v>
      </c>
      <c r="GQ1930">
        <v>-131088.32999999999</v>
      </c>
      <c r="GR1930">
        <v>-353178.78</v>
      </c>
      <c r="GS1930">
        <v>-353178.78</v>
      </c>
      <c r="HA1930">
        <v>-6232.9540999999999</v>
      </c>
      <c r="HB1930">
        <v>-3396.9131000000002</v>
      </c>
      <c r="HE1930">
        <v>-362808.66</v>
      </c>
      <c r="HG1930">
        <v>6923931</v>
      </c>
    </row>
    <row r="1931" spans="1:215" x14ac:dyDescent="0.25">
      <c r="A1931">
        <v>141</v>
      </c>
      <c r="B1931" t="s">
        <v>1399</v>
      </c>
      <c r="C1931">
        <v>2009</v>
      </c>
      <c r="F1931">
        <v>1938</v>
      </c>
      <c r="G1931">
        <v>0</v>
      </c>
      <c r="I1931">
        <v>2</v>
      </c>
      <c r="J1931" t="s">
        <v>687</v>
      </c>
      <c r="K1931" t="s">
        <v>688</v>
      </c>
      <c r="L1931" t="s">
        <v>1389</v>
      </c>
      <c r="M1931">
        <v>1</v>
      </c>
      <c r="N1931" t="s">
        <v>615</v>
      </c>
      <c r="O1931">
        <v>1</v>
      </c>
      <c r="P1931" t="s">
        <v>616</v>
      </c>
      <c r="Q1931" t="s">
        <v>713</v>
      </c>
      <c r="R1931">
        <v>1</v>
      </c>
      <c r="T1931" s="60">
        <v>39994</v>
      </c>
      <c r="U1931" s="60">
        <v>39995</v>
      </c>
      <c r="V1931" s="60">
        <v>39995</v>
      </c>
      <c r="W1931" t="s">
        <v>201</v>
      </c>
      <c r="X1931" t="s">
        <v>1401</v>
      </c>
      <c r="Y1931" t="s">
        <v>639</v>
      </c>
      <c r="Z1931">
        <v>3.7500000999999998E-2</v>
      </c>
      <c r="AA1931">
        <v>7.9999998000000003E-2</v>
      </c>
      <c r="AB1931">
        <v>1</v>
      </c>
      <c r="AC1931">
        <v>0</v>
      </c>
      <c r="AD1931">
        <v>5</v>
      </c>
      <c r="AE1931">
        <v>0</v>
      </c>
      <c r="AF1931">
        <v>3</v>
      </c>
      <c r="AG1931">
        <v>15</v>
      </c>
      <c r="BP1931" s="60">
        <v>39995</v>
      </c>
      <c r="BQ1931">
        <v>7248721.5</v>
      </c>
      <c r="BR1931">
        <v>8057061</v>
      </c>
      <c r="BS1931">
        <v>0.89969999</v>
      </c>
      <c r="BT1931">
        <v>808339.69</v>
      </c>
      <c r="BV1931">
        <v>805137.81</v>
      </c>
      <c r="BW1931">
        <v>141291.59</v>
      </c>
      <c r="BX1931">
        <v>1.0329999999999999</v>
      </c>
      <c r="BY1931">
        <v>0</v>
      </c>
      <c r="BZ1931">
        <v>0</v>
      </c>
      <c r="CA1931">
        <v>0</v>
      </c>
      <c r="CC1931">
        <v>-0.15529999</v>
      </c>
      <c r="CG1931">
        <v>1.8800000000000001E-2</v>
      </c>
      <c r="CJ1931">
        <v>2.6099998999999999E-2</v>
      </c>
      <c r="CS1931">
        <v>0</v>
      </c>
      <c r="CT1931">
        <v>0</v>
      </c>
      <c r="CU1931">
        <v>0</v>
      </c>
      <c r="CV1931">
        <v>0.48069999000000002</v>
      </c>
      <c r="CW1931">
        <v>0.3039</v>
      </c>
      <c r="CX1931">
        <v>0.17680000000000001</v>
      </c>
      <c r="CY1931">
        <v>0.44909999</v>
      </c>
      <c r="CZ1931">
        <v>0</v>
      </c>
      <c r="DA1931">
        <v>0</v>
      </c>
      <c r="DB1931">
        <v>1.6900001000000001E-2</v>
      </c>
      <c r="DC1931">
        <v>3.2699998000000001E-2</v>
      </c>
      <c r="DD1931">
        <v>2.0599999000000001E-2</v>
      </c>
      <c r="DE1931">
        <v>0</v>
      </c>
      <c r="DF1931">
        <v>2010</v>
      </c>
      <c r="DG1931">
        <v>0.1918</v>
      </c>
      <c r="DH1931">
        <v>6.2399997999999998E-2</v>
      </c>
      <c r="DI1931">
        <v>0.12939999999999999</v>
      </c>
      <c r="DJ1931">
        <v>0.26120000999999998</v>
      </c>
      <c r="DK1931">
        <v>0.32359999</v>
      </c>
      <c r="DL1931">
        <v>154425.89000000001</v>
      </c>
      <c r="DM1931">
        <v>50209.792999999998</v>
      </c>
      <c r="DN1931">
        <v>104216.09</v>
      </c>
      <c r="DO1931">
        <v>210341.34</v>
      </c>
      <c r="DP1931">
        <v>260551.14</v>
      </c>
      <c r="DQ1931">
        <v>805137.81</v>
      </c>
      <c r="DR1931">
        <v>0</v>
      </c>
      <c r="DS1931">
        <v>0</v>
      </c>
      <c r="DT1931">
        <v>0</v>
      </c>
      <c r="DU1931">
        <v>0</v>
      </c>
      <c r="DV1931">
        <v>8868</v>
      </c>
      <c r="DW1931">
        <v>805137.81</v>
      </c>
      <c r="DX1931">
        <v>47.799999</v>
      </c>
      <c r="DY1931">
        <v>16.799999</v>
      </c>
      <c r="DZ1931">
        <v>90.790999999999997</v>
      </c>
      <c r="EA1931">
        <v>1742</v>
      </c>
      <c r="EC1931">
        <v>8505</v>
      </c>
      <c r="EF1931">
        <v>42.762096</v>
      </c>
      <c r="EG1931">
        <v>6366</v>
      </c>
      <c r="EI1931">
        <v>73</v>
      </c>
      <c r="EJ1931">
        <v>48.948002000000002</v>
      </c>
      <c r="EP1931">
        <v>2139</v>
      </c>
      <c r="ES1931">
        <v>0</v>
      </c>
      <c r="EV1931">
        <v>19115</v>
      </c>
      <c r="EW1931">
        <v>0</v>
      </c>
      <c r="EX1931">
        <v>1</v>
      </c>
      <c r="FB1931">
        <v>4093375.3</v>
      </c>
      <c r="FI1931">
        <v>5698878</v>
      </c>
      <c r="FP1931">
        <v>59394.074000000001</v>
      </c>
      <c r="FQ1931">
        <v>145941.28</v>
      </c>
      <c r="FT1931">
        <v>10.936</v>
      </c>
      <c r="FU1931">
        <v>4088.5979000000002</v>
      </c>
      <c r="FW1931">
        <v>209434.89</v>
      </c>
      <c r="FX1931">
        <v>-1241330.3999999999</v>
      </c>
      <c r="FZ1931">
        <v>128804.69</v>
      </c>
      <c r="GA1931">
        <v>51070.343999999997</v>
      </c>
      <c r="GB1931">
        <v>179875.03</v>
      </c>
      <c r="GC1931">
        <v>6250.7831999999999</v>
      </c>
      <c r="GE1931">
        <v>-864.92498999999998</v>
      </c>
      <c r="GL1931">
        <v>-14517.838</v>
      </c>
      <c r="GM1931">
        <v>11287.941000000001</v>
      </c>
      <c r="GN1931">
        <v>-4273.125</v>
      </c>
      <c r="GP1931">
        <v>52.544998</v>
      </c>
      <c r="GQ1931">
        <v>-854085.06</v>
      </c>
      <c r="GR1931">
        <v>-363691.63</v>
      </c>
      <c r="GS1931">
        <v>-363691.63</v>
      </c>
      <c r="HA1931">
        <v>-3951.9059999999999</v>
      </c>
      <c r="HB1931">
        <v>-3324.4441000000002</v>
      </c>
      <c r="HE1931">
        <v>-370968</v>
      </c>
      <c r="HG1931">
        <v>5698878</v>
      </c>
    </row>
    <row r="1932" spans="1:215" x14ac:dyDescent="0.25">
      <c r="A1932">
        <v>141</v>
      </c>
      <c r="B1932" t="s">
        <v>1399</v>
      </c>
      <c r="C1932">
        <v>2010</v>
      </c>
      <c r="F1932">
        <v>1938</v>
      </c>
      <c r="G1932">
        <v>0</v>
      </c>
      <c r="I1932">
        <v>2</v>
      </c>
      <c r="J1932" t="s">
        <v>687</v>
      </c>
      <c r="K1932" t="s">
        <v>688</v>
      </c>
      <c r="L1932" t="s">
        <v>1389</v>
      </c>
      <c r="M1932">
        <v>1</v>
      </c>
      <c r="N1932" t="s">
        <v>615</v>
      </c>
      <c r="O1932">
        <v>1</v>
      </c>
      <c r="P1932" t="s">
        <v>616</v>
      </c>
      <c r="Q1932" t="s">
        <v>713</v>
      </c>
      <c r="R1932">
        <v>1</v>
      </c>
      <c r="T1932" s="60">
        <v>40359</v>
      </c>
      <c r="U1932" s="60">
        <v>40360</v>
      </c>
      <c r="V1932" s="60">
        <v>40360</v>
      </c>
      <c r="W1932" t="s">
        <v>201</v>
      </c>
      <c r="X1932" t="s">
        <v>1401</v>
      </c>
      <c r="Y1932" t="s">
        <v>639</v>
      </c>
      <c r="Z1932">
        <v>3.5000000000000003E-2</v>
      </c>
      <c r="AA1932">
        <v>7.7500000999999999E-2</v>
      </c>
      <c r="AB1932">
        <v>1</v>
      </c>
      <c r="AC1932">
        <v>0</v>
      </c>
      <c r="AD1932">
        <v>5</v>
      </c>
      <c r="AE1932">
        <v>0</v>
      </c>
      <c r="AF1932">
        <v>3</v>
      </c>
      <c r="AG1932">
        <v>15</v>
      </c>
      <c r="BP1932" s="60">
        <v>40360</v>
      </c>
      <c r="BQ1932">
        <v>7244429.5</v>
      </c>
      <c r="BR1932">
        <v>8893618</v>
      </c>
      <c r="BS1932">
        <v>0.81459999000000005</v>
      </c>
      <c r="BT1932">
        <v>1649188.8</v>
      </c>
      <c r="BV1932">
        <v>856089.56</v>
      </c>
      <c r="BW1932">
        <v>200578.73</v>
      </c>
      <c r="BX1932">
        <v>1.002</v>
      </c>
      <c r="BY1932">
        <v>0</v>
      </c>
      <c r="BZ1932">
        <v>0</v>
      </c>
      <c r="CA1932">
        <v>0</v>
      </c>
      <c r="CC1932">
        <v>0.1196</v>
      </c>
      <c r="CG1932">
        <v>2.6900001E-2</v>
      </c>
      <c r="CJ1932">
        <v>3.6800000999999999E-2</v>
      </c>
      <c r="CS1932">
        <v>0</v>
      </c>
      <c r="CT1932">
        <v>0</v>
      </c>
      <c r="CU1932">
        <v>0</v>
      </c>
      <c r="CV1932">
        <v>0.50999998999999996</v>
      </c>
      <c r="CW1932">
        <v>0.33000001000000001</v>
      </c>
      <c r="CX1932">
        <v>0.18000000999999999</v>
      </c>
      <c r="CY1932">
        <v>0.44</v>
      </c>
      <c r="CZ1932">
        <v>0</v>
      </c>
      <c r="DA1932">
        <v>0</v>
      </c>
      <c r="DB1932">
        <v>0.01</v>
      </c>
      <c r="DC1932">
        <v>2.9999998999999999E-2</v>
      </c>
      <c r="DD1932">
        <v>0.01</v>
      </c>
      <c r="DE1932">
        <v>0</v>
      </c>
      <c r="DF1932">
        <v>2011</v>
      </c>
      <c r="DG1932">
        <v>0.20950000999999999</v>
      </c>
      <c r="DH1932">
        <v>6.2700003000000004E-2</v>
      </c>
      <c r="DI1932">
        <v>0.14680000000000001</v>
      </c>
      <c r="DJ1932">
        <v>0.38450000000000001</v>
      </c>
      <c r="DK1932">
        <v>0.44719999999999999</v>
      </c>
      <c r="DL1932">
        <v>179339.89</v>
      </c>
      <c r="DM1932">
        <v>53670.453000000001</v>
      </c>
      <c r="DN1932">
        <v>125669.43</v>
      </c>
      <c r="DO1932">
        <v>329178.21999999997</v>
      </c>
      <c r="DP1932">
        <v>382848.69</v>
      </c>
      <c r="DQ1932">
        <v>856089.56</v>
      </c>
      <c r="DR1932">
        <v>0</v>
      </c>
      <c r="DS1932">
        <v>0</v>
      </c>
      <c r="DT1932">
        <v>0</v>
      </c>
      <c r="DU1932">
        <v>0</v>
      </c>
      <c r="DV1932">
        <v>9295</v>
      </c>
      <c r="DW1932">
        <v>856089.56</v>
      </c>
      <c r="DX1932">
        <v>48</v>
      </c>
      <c r="DY1932">
        <v>17.600000000000001</v>
      </c>
      <c r="DZ1932">
        <v>92.101996999999997</v>
      </c>
      <c r="EA1932">
        <v>1739</v>
      </c>
      <c r="EC1932">
        <v>8468</v>
      </c>
      <c r="EF1932">
        <v>44.526648999999999</v>
      </c>
      <c r="EG1932">
        <v>6358</v>
      </c>
      <c r="EI1932">
        <v>73.199996999999996</v>
      </c>
      <c r="EJ1932">
        <v>51.264000000000003</v>
      </c>
      <c r="EP1932">
        <v>2110</v>
      </c>
      <c r="ES1932">
        <v>0</v>
      </c>
      <c r="EV1932">
        <v>19502</v>
      </c>
      <c r="EW1932">
        <v>0</v>
      </c>
      <c r="EX1932">
        <v>1</v>
      </c>
      <c r="FB1932">
        <v>4375920</v>
      </c>
      <c r="FI1932">
        <v>6266313.5</v>
      </c>
      <c r="FP1932">
        <v>71240.554999999993</v>
      </c>
      <c r="FQ1932">
        <v>201033.23</v>
      </c>
      <c r="FT1932">
        <v>5.5</v>
      </c>
      <c r="FU1932">
        <v>4463.1410999999998</v>
      </c>
      <c r="FW1932">
        <v>276742.44</v>
      </c>
      <c r="FX1932">
        <v>509797.03</v>
      </c>
      <c r="FZ1932">
        <v>117506.24000000001</v>
      </c>
      <c r="GA1932">
        <v>55682.957000000002</v>
      </c>
      <c r="GB1932">
        <v>173189.2</v>
      </c>
      <c r="GC1932">
        <v>4597.1099000000004</v>
      </c>
      <c r="GE1932">
        <v>502.57299999999998</v>
      </c>
      <c r="GL1932">
        <v>-17063.403999999999</v>
      </c>
      <c r="GM1932">
        <v>2712.2728999999999</v>
      </c>
      <c r="GN1932">
        <v>-119.364</v>
      </c>
      <c r="GP1932">
        <v>825.31200999999999</v>
      </c>
      <c r="GQ1932">
        <v>951183.19</v>
      </c>
      <c r="GR1932">
        <v>-377051.66</v>
      </c>
      <c r="GS1932">
        <v>-377051.66</v>
      </c>
      <c r="HA1932">
        <v>-3006.7240999999999</v>
      </c>
      <c r="HB1932">
        <v>-3727.2060999999999</v>
      </c>
      <c r="HE1932">
        <v>-383785.59</v>
      </c>
      <c r="HG1932">
        <v>6266275.5</v>
      </c>
    </row>
    <row r="1933" spans="1:215" x14ac:dyDescent="0.25">
      <c r="A1933">
        <v>141</v>
      </c>
      <c r="B1933" t="s">
        <v>1399</v>
      </c>
      <c r="C1933">
        <v>2011</v>
      </c>
      <c r="F1933">
        <v>1938</v>
      </c>
      <c r="G1933">
        <v>0</v>
      </c>
      <c r="I1933">
        <v>2</v>
      </c>
      <c r="J1933" t="s">
        <v>687</v>
      </c>
      <c r="K1933" t="s">
        <v>688</v>
      </c>
      <c r="L1933" t="s">
        <v>1389</v>
      </c>
      <c r="M1933">
        <v>1</v>
      </c>
      <c r="N1933" t="s">
        <v>615</v>
      </c>
      <c r="O1933">
        <v>1</v>
      </c>
      <c r="P1933" t="s">
        <v>616</v>
      </c>
      <c r="Q1933" t="s">
        <v>713</v>
      </c>
      <c r="R1933">
        <v>1</v>
      </c>
      <c r="T1933" s="60">
        <v>40724</v>
      </c>
      <c r="U1933" s="60">
        <v>40725</v>
      </c>
      <c r="V1933" s="60">
        <v>40725</v>
      </c>
      <c r="W1933" t="s">
        <v>201</v>
      </c>
      <c r="X1933" t="s">
        <v>1401</v>
      </c>
      <c r="Y1933" t="s">
        <v>639</v>
      </c>
      <c r="Z1933">
        <v>3.5000000000000003E-2</v>
      </c>
      <c r="AA1933">
        <v>7.7500000999999999E-2</v>
      </c>
      <c r="AB1933">
        <v>1</v>
      </c>
      <c r="AC1933">
        <v>0</v>
      </c>
      <c r="AD1933">
        <v>5</v>
      </c>
      <c r="AE1933">
        <v>0</v>
      </c>
      <c r="AF1933">
        <v>3</v>
      </c>
      <c r="AG1933">
        <v>15</v>
      </c>
      <c r="BP1933" s="60">
        <v>40725</v>
      </c>
      <c r="BQ1933">
        <v>7465183.5</v>
      </c>
      <c r="BR1933">
        <v>9297204</v>
      </c>
      <c r="BS1933">
        <v>0.80290002000000005</v>
      </c>
      <c r="BT1933">
        <v>1832020.6</v>
      </c>
      <c r="BV1933">
        <v>870203.44</v>
      </c>
      <c r="BW1933">
        <v>304431.90999999997</v>
      </c>
      <c r="BX1933">
        <v>0.94199997000000002</v>
      </c>
      <c r="BY1933">
        <v>0</v>
      </c>
      <c r="BZ1933">
        <v>0</v>
      </c>
      <c r="CA1933">
        <v>0</v>
      </c>
      <c r="CC1933">
        <v>0.1918</v>
      </c>
      <c r="CG1933">
        <v>4.7699999E-2</v>
      </c>
      <c r="CJ1933">
        <v>4.8000000000000001E-2</v>
      </c>
      <c r="CS1933">
        <v>0</v>
      </c>
      <c r="CT1933">
        <v>0</v>
      </c>
      <c r="CU1933">
        <v>0</v>
      </c>
      <c r="CV1933">
        <v>0.57999997999999997</v>
      </c>
      <c r="CW1933">
        <v>0.37</v>
      </c>
      <c r="CX1933">
        <v>0.20999999</v>
      </c>
      <c r="CY1933">
        <v>0.36000000999999998</v>
      </c>
      <c r="CZ1933">
        <v>0</v>
      </c>
      <c r="DA1933">
        <v>0</v>
      </c>
      <c r="DB1933">
        <v>0.02</v>
      </c>
      <c r="DC1933">
        <v>2.9999998999999999E-2</v>
      </c>
      <c r="DD1933">
        <v>0.01</v>
      </c>
      <c r="DE1933">
        <v>0</v>
      </c>
      <c r="DF1933">
        <v>2012</v>
      </c>
      <c r="DG1933">
        <v>0.214</v>
      </c>
      <c r="DH1933">
        <v>6.3200004000000004E-2</v>
      </c>
      <c r="DI1933">
        <v>0.15079999999999999</v>
      </c>
      <c r="DJ1933">
        <v>0.41819999000000002</v>
      </c>
      <c r="DK1933">
        <v>0.48139998000000001</v>
      </c>
      <c r="DL1933">
        <v>186255.59</v>
      </c>
      <c r="DM1933">
        <v>55048.847999999998</v>
      </c>
      <c r="DN1933">
        <v>131206.73000000001</v>
      </c>
      <c r="DO1933">
        <v>363886.5</v>
      </c>
      <c r="DP1933">
        <v>418935.34</v>
      </c>
      <c r="DQ1933">
        <v>870203.44</v>
      </c>
      <c r="DR1933">
        <v>0</v>
      </c>
      <c r="DS1933">
        <v>0</v>
      </c>
      <c r="DT1933">
        <v>0</v>
      </c>
      <c r="DU1933">
        <v>0</v>
      </c>
      <c r="DV1933">
        <v>9203</v>
      </c>
      <c r="DW1933">
        <v>870203.44</v>
      </c>
      <c r="DX1933">
        <v>48.400002000000001</v>
      </c>
      <c r="DY1933">
        <v>17.700001</v>
      </c>
      <c r="DZ1933">
        <v>94.555999999999997</v>
      </c>
      <c r="EA1933">
        <v>1694</v>
      </c>
      <c r="EC1933">
        <v>8496</v>
      </c>
      <c r="EF1933">
        <v>46.626190000000001</v>
      </c>
      <c r="EG1933">
        <v>6406</v>
      </c>
      <c r="EI1933">
        <v>73.300003000000004</v>
      </c>
      <c r="EJ1933">
        <v>54.012000999999998</v>
      </c>
      <c r="EP1933">
        <v>2090</v>
      </c>
      <c r="ES1933">
        <v>0</v>
      </c>
      <c r="EV1933">
        <v>19393</v>
      </c>
      <c r="EW1933">
        <v>0</v>
      </c>
      <c r="EX1933">
        <v>1</v>
      </c>
      <c r="FB1933">
        <v>4634292</v>
      </c>
      <c r="FI1933">
        <v>7418090</v>
      </c>
      <c r="FP1933">
        <v>65954.327999999994</v>
      </c>
      <c r="FQ1933">
        <v>286699.38</v>
      </c>
      <c r="FT1933">
        <v>11.278</v>
      </c>
      <c r="FU1933">
        <v>4569.0268999999998</v>
      </c>
      <c r="FW1933">
        <v>357234.03</v>
      </c>
      <c r="FX1933">
        <v>1007966.1</v>
      </c>
      <c r="FZ1933">
        <v>121745.34</v>
      </c>
      <c r="GA1933">
        <v>69527.273000000001</v>
      </c>
      <c r="GB1933">
        <v>191272.61</v>
      </c>
      <c r="GC1933">
        <v>5626.7622000000001</v>
      </c>
      <c r="GE1933">
        <v>2455.3649999999998</v>
      </c>
      <c r="GL1933">
        <v>-21252.715</v>
      </c>
      <c r="GM1933">
        <v>2579.2060999999999</v>
      </c>
      <c r="GN1933">
        <v>-276.80700999999999</v>
      </c>
      <c r="GP1933">
        <v>868.15399000000002</v>
      </c>
      <c r="GQ1933">
        <v>1546472.8</v>
      </c>
      <c r="GR1933">
        <v>-396136.13</v>
      </c>
      <c r="GS1933">
        <v>-396136.13</v>
      </c>
      <c r="HA1933">
        <v>-2381.6570000000002</v>
      </c>
      <c r="HB1933">
        <v>-3893.3379</v>
      </c>
      <c r="HE1933">
        <v>-402411.13</v>
      </c>
      <c r="HG1933">
        <v>7410337</v>
      </c>
    </row>
    <row r="1934" spans="1:215" x14ac:dyDescent="0.25">
      <c r="A1934">
        <v>141</v>
      </c>
      <c r="B1934" t="s">
        <v>1399</v>
      </c>
      <c r="C1934">
        <v>2012</v>
      </c>
      <c r="F1934">
        <v>1938</v>
      </c>
      <c r="G1934">
        <v>0</v>
      </c>
      <c r="I1934">
        <v>2</v>
      </c>
      <c r="J1934" t="s">
        <v>687</v>
      </c>
      <c r="K1934" t="s">
        <v>688</v>
      </c>
      <c r="L1934" t="s">
        <v>1389</v>
      </c>
      <c r="M1934">
        <v>1</v>
      </c>
      <c r="N1934" t="s">
        <v>615</v>
      </c>
      <c r="O1934">
        <v>1</v>
      </c>
      <c r="P1934" t="s">
        <v>616</v>
      </c>
      <c r="Q1934" t="s">
        <v>713</v>
      </c>
      <c r="R1934">
        <v>1</v>
      </c>
      <c r="T1934" s="60">
        <v>41090</v>
      </c>
      <c r="U1934" s="60">
        <v>41091</v>
      </c>
      <c r="V1934" s="60">
        <v>41091</v>
      </c>
      <c r="W1934" t="s">
        <v>201</v>
      </c>
      <c r="X1934" t="s">
        <v>1401</v>
      </c>
      <c r="Y1934" t="s">
        <v>639</v>
      </c>
      <c r="Z1934">
        <v>3.5000000000000003E-2</v>
      </c>
      <c r="AA1934">
        <v>7.7500000999999999E-2</v>
      </c>
      <c r="AB1934">
        <v>1</v>
      </c>
      <c r="AC1934">
        <v>0</v>
      </c>
      <c r="AD1934">
        <v>5</v>
      </c>
      <c r="AE1934">
        <v>0</v>
      </c>
      <c r="AF1934">
        <v>3</v>
      </c>
      <c r="AG1934">
        <v>15</v>
      </c>
      <c r="BP1934" s="60">
        <v>41091</v>
      </c>
      <c r="BQ1934">
        <v>7573886</v>
      </c>
      <c r="BR1934">
        <v>9692603</v>
      </c>
      <c r="BS1934">
        <v>0.78139997000000005</v>
      </c>
      <c r="BT1934">
        <v>2118717</v>
      </c>
      <c r="BV1934">
        <v>886539.38</v>
      </c>
      <c r="BW1934">
        <v>336874.88</v>
      </c>
      <c r="BX1934">
        <v>0.95499997999999997</v>
      </c>
      <c r="BY1934">
        <v>0</v>
      </c>
      <c r="BZ1934">
        <v>0</v>
      </c>
      <c r="CA1934">
        <v>0</v>
      </c>
      <c r="CC1934">
        <v>6.9999999999999999E-4</v>
      </c>
      <c r="CG1934">
        <v>1.47E-2</v>
      </c>
      <c r="CJ1934">
        <v>5.1100000999999999E-2</v>
      </c>
      <c r="CS1934">
        <v>0</v>
      </c>
      <c r="CT1934">
        <v>0</v>
      </c>
      <c r="CU1934">
        <v>0</v>
      </c>
      <c r="CV1934">
        <v>0.56000000000000005</v>
      </c>
      <c r="CW1934">
        <v>0.34999998999999998</v>
      </c>
      <c r="CX1934">
        <v>0.20999999</v>
      </c>
      <c r="CY1934">
        <v>0.33000001000000001</v>
      </c>
      <c r="CZ1934">
        <v>0</v>
      </c>
      <c r="DA1934">
        <v>0</v>
      </c>
      <c r="DB1934">
        <v>2.9999998999999999E-2</v>
      </c>
      <c r="DC1934">
        <v>0.01</v>
      </c>
      <c r="DD1934">
        <v>0.02</v>
      </c>
      <c r="DE1934">
        <v>5.9999998999999998E-2</v>
      </c>
      <c r="DF1934">
        <v>2013</v>
      </c>
      <c r="DG1934">
        <v>0.21430001000000001</v>
      </c>
      <c r="DH1934">
        <v>6.3699997999999994E-2</v>
      </c>
      <c r="DI1934">
        <v>0.15060000000000001</v>
      </c>
      <c r="DJ1934">
        <v>0.46080001999999998</v>
      </c>
      <c r="DK1934">
        <v>0.52450001000000002</v>
      </c>
      <c r="DL1934">
        <v>189950.11</v>
      </c>
      <c r="DM1934">
        <v>56478.913999999997</v>
      </c>
      <c r="DN1934">
        <v>133471.19</v>
      </c>
      <c r="DO1934">
        <v>408475.06</v>
      </c>
      <c r="DP1934">
        <v>464953.97</v>
      </c>
      <c r="DQ1934">
        <v>886539.38</v>
      </c>
      <c r="DR1934">
        <v>0</v>
      </c>
      <c r="DS1934">
        <v>0</v>
      </c>
      <c r="DT1934">
        <v>0</v>
      </c>
      <c r="DU1934">
        <v>0</v>
      </c>
      <c r="DV1934">
        <v>8962</v>
      </c>
      <c r="DW1934">
        <v>886539.38</v>
      </c>
      <c r="DX1934">
        <v>48.900002000000001</v>
      </c>
      <c r="DY1934">
        <v>18.200001</v>
      </c>
      <c r="DZ1934">
        <v>98.921997000000005</v>
      </c>
      <c r="EA1934">
        <v>1648</v>
      </c>
      <c r="EC1934">
        <v>8510</v>
      </c>
      <c r="EF1934">
        <v>48.274273000000001</v>
      </c>
      <c r="EG1934">
        <v>6458</v>
      </c>
      <c r="EI1934">
        <v>73.300003000000004</v>
      </c>
      <c r="EJ1934">
        <v>55.847999999999999</v>
      </c>
      <c r="EP1934">
        <v>2052</v>
      </c>
      <c r="ES1934">
        <v>0</v>
      </c>
      <c r="EV1934">
        <v>19120</v>
      </c>
      <c r="EW1934">
        <v>0</v>
      </c>
      <c r="EX1934">
        <v>1</v>
      </c>
      <c r="EZ1934">
        <v>6460980.5</v>
      </c>
      <c r="FA1934">
        <v>177116.22</v>
      </c>
      <c r="FB1934">
        <v>4808390.5</v>
      </c>
      <c r="FI1934">
        <v>7388771.5</v>
      </c>
      <c r="FP1934">
        <v>60088.612999999998</v>
      </c>
      <c r="FQ1934">
        <v>321688.90999999997</v>
      </c>
      <c r="FU1934">
        <v>4308.4369999999999</v>
      </c>
      <c r="FW1934">
        <v>386085.97</v>
      </c>
      <c r="FX1934">
        <v>-166352.56</v>
      </c>
      <c r="FZ1934">
        <v>111719.55</v>
      </c>
      <c r="GA1934">
        <v>72539.062999999995</v>
      </c>
      <c r="GB1934">
        <v>184258.61</v>
      </c>
      <c r="GC1934">
        <v>7844.3940000000002</v>
      </c>
      <c r="GE1934">
        <v>-998.57599000000005</v>
      </c>
      <c r="GL1934">
        <v>-20488.84</v>
      </c>
      <c r="GM1934">
        <v>3398.752</v>
      </c>
      <c r="GN1934">
        <v>-575.20398</v>
      </c>
      <c r="GP1934">
        <v>633.61102000000005</v>
      </c>
      <c r="GQ1934">
        <v>393806.16</v>
      </c>
      <c r="GR1934">
        <v>-410814.06</v>
      </c>
      <c r="GS1934">
        <v>-410814.06</v>
      </c>
      <c r="HA1934">
        <v>-5526.8959999999997</v>
      </c>
      <c r="HB1934">
        <v>-3658.2370999999998</v>
      </c>
      <c r="HE1934">
        <v>-419999.19</v>
      </c>
      <c r="HG1934">
        <v>7384144</v>
      </c>
    </row>
    <row r="1935" spans="1:215" x14ac:dyDescent="0.25">
      <c r="A1935">
        <v>141</v>
      </c>
      <c r="B1935" t="s">
        <v>1399</v>
      </c>
      <c r="C1935">
        <v>2013</v>
      </c>
      <c r="F1935">
        <v>1938</v>
      </c>
      <c r="G1935">
        <v>0</v>
      </c>
      <c r="I1935">
        <v>2</v>
      </c>
      <c r="J1935" t="s">
        <v>687</v>
      </c>
      <c r="K1935" t="s">
        <v>688</v>
      </c>
      <c r="L1935" t="s">
        <v>1389</v>
      </c>
      <c r="M1935">
        <v>1</v>
      </c>
      <c r="N1935" t="s">
        <v>615</v>
      </c>
      <c r="O1935">
        <v>1</v>
      </c>
      <c r="P1935" t="s">
        <v>616</v>
      </c>
      <c r="Q1935" t="s">
        <v>713</v>
      </c>
      <c r="R1935">
        <v>1</v>
      </c>
      <c r="T1935" s="60">
        <v>41455</v>
      </c>
      <c r="U1935" s="60">
        <v>41456</v>
      </c>
      <c r="V1935" s="60">
        <v>41456</v>
      </c>
      <c r="W1935" t="s">
        <v>201</v>
      </c>
      <c r="X1935" t="s">
        <v>1401</v>
      </c>
      <c r="Y1935" t="s">
        <v>639</v>
      </c>
      <c r="Z1935">
        <v>3.5000000000000003E-2</v>
      </c>
      <c r="AA1935">
        <v>7.7500000999999999E-2</v>
      </c>
      <c r="AB1935">
        <v>1</v>
      </c>
      <c r="AC1935">
        <v>0</v>
      </c>
      <c r="AD1935">
        <v>5</v>
      </c>
      <c r="AE1935">
        <v>0</v>
      </c>
      <c r="AF1935">
        <v>3</v>
      </c>
      <c r="AG1935">
        <v>15</v>
      </c>
      <c r="AI1935" t="s">
        <v>1402</v>
      </c>
      <c r="AO1935">
        <v>8310729.5</v>
      </c>
      <c r="AP1935">
        <v>7958487.5</v>
      </c>
      <c r="AQ1935">
        <v>3895.2781</v>
      </c>
      <c r="AR1935">
        <v>0</v>
      </c>
      <c r="AS1935">
        <v>0</v>
      </c>
      <c r="AT1935">
        <v>0</v>
      </c>
      <c r="AU1935">
        <v>1</v>
      </c>
      <c r="AV1935">
        <v>2</v>
      </c>
      <c r="AW1935">
        <v>683838.56</v>
      </c>
      <c r="AX1935">
        <v>1</v>
      </c>
      <c r="AY1935">
        <v>0.2</v>
      </c>
      <c r="AZ1935">
        <v>5</v>
      </c>
      <c r="BA1935">
        <v>1</v>
      </c>
      <c r="BB1935">
        <v>1</v>
      </c>
      <c r="BC1935">
        <v>1</v>
      </c>
      <c r="BE1935">
        <v>0</v>
      </c>
      <c r="BP1935" s="60">
        <v>41456</v>
      </c>
      <c r="BQ1935">
        <v>7958487.5</v>
      </c>
      <c r="BR1935">
        <v>10094868</v>
      </c>
      <c r="BS1935">
        <v>0.78839992999999997</v>
      </c>
      <c r="BT1935">
        <v>2136380.2999999998</v>
      </c>
      <c r="BV1935">
        <v>900254.44</v>
      </c>
      <c r="BW1935">
        <v>376667.63</v>
      </c>
      <c r="BX1935">
        <v>0.97800003999999996</v>
      </c>
      <c r="BY1935">
        <v>0</v>
      </c>
      <c r="BZ1935">
        <v>0</v>
      </c>
      <c r="CA1935">
        <v>0</v>
      </c>
      <c r="CC1935">
        <v>0.12479999999999999</v>
      </c>
      <c r="CG1935">
        <v>5.1599998000000001E-2</v>
      </c>
      <c r="CJ1935">
        <v>6.2100001000000002E-2</v>
      </c>
      <c r="CS1935">
        <v>0</v>
      </c>
      <c r="CT1935">
        <v>0</v>
      </c>
      <c r="CU1935">
        <v>0</v>
      </c>
      <c r="CV1935">
        <v>0.58999997000000004</v>
      </c>
      <c r="CW1935">
        <v>0.37</v>
      </c>
      <c r="CX1935">
        <v>0.22</v>
      </c>
      <c r="CY1935">
        <v>0.28999998999999999</v>
      </c>
      <c r="CZ1935">
        <v>0.23999999</v>
      </c>
      <c r="DA1935">
        <v>0</v>
      </c>
      <c r="DB1935">
        <v>2.9999998999999999E-2</v>
      </c>
      <c r="DC1935">
        <v>0.02</v>
      </c>
      <c r="DD1935">
        <v>0.02</v>
      </c>
      <c r="DE1935">
        <v>5.0000001000000002E-2</v>
      </c>
      <c r="DF1935">
        <v>2014</v>
      </c>
      <c r="DG1935">
        <v>0.21510001000000001</v>
      </c>
      <c r="DH1935">
        <v>6.4099997000000006E-2</v>
      </c>
      <c r="DI1935">
        <v>0.15100000999999999</v>
      </c>
      <c r="DJ1935">
        <v>0.47299998999999998</v>
      </c>
      <c r="DK1935">
        <v>0.53710002000000001</v>
      </c>
      <c r="DL1935">
        <v>193661.13</v>
      </c>
      <c r="DM1935">
        <v>57765.792999999998</v>
      </c>
      <c r="DN1935">
        <v>135895.32999999999</v>
      </c>
      <c r="DO1935">
        <v>425784.75</v>
      </c>
      <c r="DP1935">
        <v>483550.53</v>
      </c>
      <c r="DQ1935">
        <v>900254.44</v>
      </c>
      <c r="DR1935">
        <v>0</v>
      </c>
      <c r="DS1935">
        <v>0</v>
      </c>
      <c r="DT1935">
        <v>0</v>
      </c>
      <c r="DU1935">
        <v>0</v>
      </c>
      <c r="DV1935">
        <v>8913</v>
      </c>
      <c r="DW1935">
        <v>900254.44</v>
      </c>
      <c r="DX1935">
        <v>49.299999</v>
      </c>
      <c r="DY1935">
        <v>18.399999999999999</v>
      </c>
      <c r="DZ1935">
        <v>101.005</v>
      </c>
      <c r="EA1935">
        <v>1555</v>
      </c>
      <c r="EC1935">
        <v>8642</v>
      </c>
      <c r="EF1935">
        <v>50.070369999999997</v>
      </c>
      <c r="EG1935">
        <v>6495</v>
      </c>
      <c r="EI1935">
        <v>73.300003000000004</v>
      </c>
      <c r="EJ1935">
        <v>58.127997999999998</v>
      </c>
      <c r="EP1935">
        <v>2147</v>
      </c>
      <c r="ES1935">
        <v>0</v>
      </c>
      <c r="EV1935">
        <v>19110</v>
      </c>
      <c r="EW1935">
        <v>0</v>
      </c>
      <c r="EX1935">
        <v>1</v>
      </c>
      <c r="FB1935">
        <v>5061556</v>
      </c>
      <c r="FI1935">
        <v>8310729.5</v>
      </c>
      <c r="FP1935">
        <v>69633.445000000007</v>
      </c>
      <c r="FQ1935">
        <v>368426.34</v>
      </c>
      <c r="FU1935">
        <v>4392.8462</v>
      </c>
      <c r="FW1935">
        <v>442452.66</v>
      </c>
      <c r="FX1935">
        <v>748924.31</v>
      </c>
      <c r="FZ1935">
        <v>88458.812999999995</v>
      </c>
      <c r="GA1935">
        <v>86760.741999999998</v>
      </c>
      <c r="GB1935">
        <v>175219.56</v>
      </c>
      <c r="GC1935">
        <v>14190.284</v>
      </c>
      <c r="GE1935">
        <v>836.71100000000001</v>
      </c>
      <c r="GL1935">
        <v>-23496.491999999998</v>
      </c>
      <c r="GM1935">
        <v>1597.6980000000001</v>
      </c>
      <c r="GN1935">
        <v>-282.44601</v>
      </c>
      <c r="GP1935">
        <v>2689.5371</v>
      </c>
      <c r="GQ1935">
        <v>1362131.8</v>
      </c>
      <c r="GR1935">
        <v>-432708.13</v>
      </c>
      <c r="GS1935">
        <v>-432708.13</v>
      </c>
      <c r="HA1935">
        <v>-5819.2529000000004</v>
      </c>
      <c r="HB1935">
        <v>-3736.8710999999998</v>
      </c>
      <c r="HE1935">
        <v>-442264.25</v>
      </c>
      <c r="HG1935">
        <v>8304011.5</v>
      </c>
    </row>
    <row r="1936" spans="1:215" x14ac:dyDescent="0.25">
      <c r="A1936">
        <v>141</v>
      </c>
      <c r="B1936" t="s">
        <v>1399</v>
      </c>
      <c r="C1936">
        <v>2014</v>
      </c>
      <c r="F1936">
        <v>1938</v>
      </c>
      <c r="G1936">
        <v>0</v>
      </c>
      <c r="I1936">
        <v>2</v>
      </c>
      <c r="J1936" t="s">
        <v>687</v>
      </c>
      <c r="K1936" t="s">
        <v>688</v>
      </c>
      <c r="L1936" t="s">
        <v>1389</v>
      </c>
      <c r="M1936">
        <v>1</v>
      </c>
      <c r="N1936" t="s">
        <v>615</v>
      </c>
      <c r="O1936">
        <v>1</v>
      </c>
      <c r="P1936" t="s">
        <v>616</v>
      </c>
      <c r="Q1936" t="s">
        <v>713</v>
      </c>
      <c r="R1936">
        <v>1</v>
      </c>
      <c r="T1936" s="60">
        <v>41820</v>
      </c>
      <c r="U1936" s="60">
        <v>41821</v>
      </c>
      <c r="V1936" s="60">
        <v>41821</v>
      </c>
      <c r="W1936" t="s">
        <v>201</v>
      </c>
      <c r="X1936" t="s">
        <v>1401</v>
      </c>
      <c r="Y1936" t="s">
        <v>639</v>
      </c>
      <c r="Z1936">
        <v>3.2499999000000002E-2</v>
      </c>
      <c r="AA1936">
        <v>7.5000002999999996E-2</v>
      </c>
      <c r="AB1936">
        <v>1</v>
      </c>
      <c r="AC1936">
        <v>0</v>
      </c>
      <c r="AD1936">
        <v>5</v>
      </c>
      <c r="AE1936">
        <v>0</v>
      </c>
      <c r="AF1936">
        <v>3</v>
      </c>
      <c r="AG1936">
        <v>15</v>
      </c>
      <c r="AI1936" t="s">
        <v>1403</v>
      </c>
      <c r="AO1936">
        <v>9710178</v>
      </c>
      <c r="AP1936">
        <v>8877595</v>
      </c>
      <c r="AQ1936">
        <v>-2159.0900999999999</v>
      </c>
      <c r="AR1936">
        <v>0</v>
      </c>
      <c r="AS1936">
        <v>0</v>
      </c>
      <c r="AT1936">
        <v>0</v>
      </c>
      <c r="AU1936">
        <v>1</v>
      </c>
      <c r="AV1936">
        <v>2</v>
      </c>
      <c r="AX1936">
        <v>1</v>
      </c>
      <c r="AY1936">
        <v>0.2</v>
      </c>
      <c r="AZ1936">
        <v>5</v>
      </c>
      <c r="BA1936">
        <v>1</v>
      </c>
      <c r="BB1936">
        <v>1</v>
      </c>
      <c r="BC1936">
        <v>1</v>
      </c>
      <c r="BE1936">
        <v>0</v>
      </c>
      <c r="BP1936" s="60">
        <v>41821</v>
      </c>
      <c r="BQ1936">
        <v>8877595</v>
      </c>
      <c r="BR1936">
        <v>10975551</v>
      </c>
      <c r="BS1936">
        <v>0.80889999999999995</v>
      </c>
      <c r="BT1936">
        <v>2097956</v>
      </c>
      <c r="BV1936">
        <v>900126.25</v>
      </c>
      <c r="BW1936">
        <v>387824</v>
      </c>
      <c r="BX1936">
        <v>0.99099999999999999</v>
      </c>
      <c r="BY1936">
        <v>0</v>
      </c>
      <c r="BZ1936">
        <v>0</v>
      </c>
      <c r="CA1936">
        <v>0</v>
      </c>
      <c r="CC1936">
        <v>0.16930000000000001</v>
      </c>
      <c r="CG1936">
        <v>0.11979999</v>
      </c>
      <c r="CJ1936">
        <v>7.1199998E-2</v>
      </c>
      <c r="CS1936">
        <v>0</v>
      </c>
      <c r="CT1936">
        <v>0</v>
      </c>
      <c r="CU1936">
        <v>0</v>
      </c>
      <c r="CV1936">
        <v>0.54000002000000003</v>
      </c>
      <c r="CW1936">
        <v>0.33000001000000001</v>
      </c>
      <c r="CX1936">
        <v>0.20999999</v>
      </c>
      <c r="CY1936">
        <v>0.30000000999999998</v>
      </c>
      <c r="CZ1936">
        <v>0.23999999</v>
      </c>
      <c r="DA1936">
        <v>0</v>
      </c>
      <c r="DB1936">
        <v>5.0000001000000002E-2</v>
      </c>
      <c r="DC1936">
        <v>0.01</v>
      </c>
      <c r="DD1936">
        <v>5.0000001000000002E-2</v>
      </c>
      <c r="DE1936">
        <v>5.0000001000000002E-2</v>
      </c>
      <c r="DF1936">
        <v>2015</v>
      </c>
      <c r="DG1936">
        <v>0.23849999999999999</v>
      </c>
      <c r="DH1936">
        <v>6.2899998999999998E-2</v>
      </c>
      <c r="DI1936">
        <v>0.17559999000000001</v>
      </c>
      <c r="DJ1936">
        <v>0.50620001999999997</v>
      </c>
      <c r="DK1936">
        <v>0.56910002000000004</v>
      </c>
      <c r="DL1936">
        <v>214735.03</v>
      </c>
      <c r="DM1936">
        <v>56630.796999999999</v>
      </c>
      <c r="DN1936">
        <v>158104.23000000001</v>
      </c>
      <c r="DO1936">
        <v>455682.59</v>
      </c>
      <c r="DP1936">
        <v>512313.38</v>
      </c>
      <c r="DQ1936">
        <v>900126.25</v>
      </c>
      <c r="DR1936">
        <v>0</v>
      </c>
      <c r="DS1936">
        <v>0</v>
      </c>
      <c r="DT1936">
        <v>0</v>
      </c>
      <c r="DU1936">
        <v>0</v>
      </c>
      <c r="DV1936">
        <v>8960</v>
      </c>
      <c r="DW1936">
        <v>900126.25</v>
      </c>
      <c r="DX1936">
        <v>49.299999</v>
      </c>
      <c r="DY1936">
        <v>18.299999</v>
      </c>
      <c r="DZ1936">
        <v>100.461</v>
      </c>
      <c r="EA1936">
        <v>1484</v>
      </c>
      <c r="EC1936">
        <v>8739</v>
      </c>
      <c r="EF1936">
        <v>52.358189000000003</v>
      </c>
      <c r="EG1936">
        <v>6600</v>
      </c>
      <c r="EI1936">
        <v>73.199996999999996</v>
      </c>
      <c r="EJ1936">
        <v>60.504002</v>
      </c>
      <c r="EP1936">
        <v>2139</v>
      </c>
      <c r="ES1936">
        <v>0</v>
      </c>
      <c r="EV1936">
        <v>19183</v>
      </c>
      <c r="EW1936">
        <v>0</v>
      </c>
      <c r="EX1936">
        <v>1</v>
      </c>
      <c r="FB1936">
        <v>5627272</v>
      </c>
      <c r="FP1936">
        <v>72299.523000000001</v>
      </c>
      <c r="FQ1936">
        <v>384265.91</v>
      </c>
      <c r="FU1936">
        <v>4872.4321</v>
      </c>
      <c r="FW1936">
        <v>461437.84</v>
      </c>
      <c r="FX1936">
        <v>1240972.8999999999</v>
      </c>
      <c r="FZ1936">
        <v>74307.483999999997</v>
      </c>
      <c r="GA1936">
        <v>96747.718999999997</v>
      </c>
      <c r="GB1936">
        <v>171055.2</v>
      </c>
      <c r="GC1936">
        <v>18493.817999999999</v>
      </c>
      <c r="GE1936">
        <v>206.98500000000001</v>
      </c>
      <c r="GL1936">
        <v>-28006.541000000001</v>
      </c>
      <c r="GM1936">
        <v>2541.7040999999999</v>
      </c>
      <c r="GN1936">
        <v>-560.64599999999996</v>
      </c>
      <c r="GP1936">
        <v>982.81200999999999</v>
      </c>
      <c r="GQ1936">
        <v>1867124</v>
      </c>
      <c r="GR1936">
        <v>-457558.22</v>
      </c>
      <c r="GS1936">
        <v>-457558.22</v>
      </c>
      <c r="HA1936">
        <v>-6038.8262000000004</v>
      </c>
      <c r="HB1936">
        <v>-4221.2339000000002</v>
      </c>
      <c r="HE1936">
        <v>-467818.19</v>
      </c>
      <c r="HG1936">
        <v>9703317</v>
      </c>
    </row>
    <row r="1937" spans="1:215" x14ac:dyDescent="0.25">
      <c r="A1937">
        <v>142</v>
      </c>
      <c r="B1937" t="s">
        <v>1404</v>
      </c>
      <c r="C1937">
        <v>2001</v>
      </c>
      <c r="F1937">
        <v>1945</v>
      </c>
      <c r="G1937">
        <v>0</v>
      </c>
      <c r="I1937">
        <v>1</v>
      </c>
      <c r="J1937" t="s">
        <v>687</v>
      </c>
      <c r="K1937" t="s">
        <v>688</v>
      </c>
      <c r="L1937" t="s">
        <v>1405</v>
      </c>
      <c r="M1937">
        <v>1</v>
      </c>
      <c r="N1937" t="s">
        <v>615</v>
      </c>
      <c r="O1937">
        <v>1</v>
      </c>
      <c r="P1937" t="s">
        <v>616</v>
      </c>
      <c r="Q1937" t="s">
        <v>879</v>
      </c>
      <c r="R1937">
        <v>3</v>
      </c>
      <c r="S1937">
        <v>1</v>
      </c>
      <c r="T1937" s="60">
        <v>37256</v>
      </c>
      <c r="U1937" s="60">
        <v>37256</v>
      </c>
      <c r="V1937" s="60">
        <v>37256</v>
      </c>
      <c r="W1937" t="s">
        <v>324</v>
      </c>
      <c r="X1937" t="s">
        <v>1401</v>
      </c>
      <c r="Y1937" t="s">
        <v>639</v>
      </c>
      <c r="Z1937">
        <v>4.5000001999999997E-2</v>
      </c>
      <c r="AA1937">
        <v>7.9999998000000003E-2</v>
      </c>
      <c r="AB1937">
        <v>2</v>
      </c>
      <c r="AC1937">
        <v>0</v>
      </c>
      <c r="AD1937">
        <v>5</v>
      </c>
      <c r="AE1937">
        <v>0</v>
      </c>
      <c r="AF1937">
        <v>3</v>
      </c>
      <c r="AG1937">
        <v>22</v>
      </c>
      <c r="BP1937" s="60">
        <v>37256</v>
      </c>
      <c r="BQ1937">
        <v>4586844</v>
      </c>
      <c r="BR1937">
        <v>4843899</v>
      </c>
      <c r="BS1937">
        <v>0.94690001000000001</v>
      </c>
      <c r="BT1937">
        <v>257055</v>
      </c>
      <c r="BV1937">
        <v>1122763</v>
      </c>
      <c r="BW1937">
        <v>12060</v>
      </c>
      <c r="BX1937">
        <v>1</v>
      </c>
      <c r="BY1937">
        <v>0</v>
      </c>
      <c r="BZ1937">
        <v>0</v>
      </c>
      <c r="CA1937">
        <v>0</v>
      </c>
      <c r="CC1937">
        <v>-3.2200000999999999E-2</v>
      </c>
      <c r="CE1937">
        <v>4.9600000999999998E-2</v>
      </c>
      <c r="CG1937">
        <v>8.8299997000000005E-2</v>
      </c>
      <c r="CR1937">
        <v>0</v>
      </c>
      <c r="CS1937">
        <v>0</v>
      </c>
      <c r="CT1937">
        <v>0</v>
      </c>
      <c r="CU1937">
        <v>0</v>
      </c>
      <c r="CV1937">
        <v>0.44290000000000002</v>
      </c>
      <c r="CW1937">
        <v>0.32499999000000002</v>
      </c>
      <c r="CX1937">
        <v>0.1179</v>
      </c>
      <c r="CY1937">
        <v>0.41039999999999999</v>
      </c>
      <c r="CZ1937">
        <v>0.36909999999999998</v>
      </c>
      <c r="DA1937">
        <v>4.1300002000000002E-2</v>
      </c>
      <c r="DB1937">
        <v>7.2099998999999998E-2</v>
      </c>
      <c r="DC1937">
        <v>3.6400001000000001E-2</v>
      </c>
      <c r="DD1937">
        <v>3.8199997999999999E-2</v>
      </c>
      <c r="DE1937">
        <v>0</v>
      </c>
      <c r="DF1937">
        <v>2002</v>
      </c>
      <c r="DR1937">
        <v>0</v>
      </c>
      <c r="DS1937">
        <v>0</v>
      </c>
      <c r="DT1937">
        <v>0</v>
      </c>
      <c r="DU1937">
        <v>0</v>
      </c>
      <c r="DV1937">
        <v>22329</v>
      </c>
      <c r="DW1937">
        <v>1122762.8</v>
      </c>
      <c r="DX1937">
        <v>42.900002000000001</v>
      </c>
      <c r="DZ1937">
        <v>4.1900000999999998</v>
      </c>
      <c r="EC1937">
        <v>8216</v>
      </c>
      <c r="EF1937">
        <v>19.885345000000001</v>
      </c>
      <c r="EG1937">
        <v>8216</v>
      </c>
      <c r="EH1937">
        <v>162552.54999999999</v>
      </c>
      <c r="ES1937">
        <v>0</v>
      </c>
      <c r="EV1937">
        <v>30545</v>
      </c>
      <c r="EW1937">
        <v>0</v>
      </c>
      <c r="EX1937">
        <v>1</v>
      </c>
      <c r="FB1937">
        <v>1924909.4</v>
      </c>
      <c r="FP1937">
        <v>68635</v>
      </c>
      <c r="FQ1937">
        <v>12060</v>
      </c>
      <c r="FW1937">
        <v>80695</v>
      </c>
      <c r="FX1937">
        <v>-289021</v>
      </c>
      <c r="FZ1937">
        <v>106432</v>
      </c>
      <c r="GA1937">
        <v>12876</v>
      </c>
      <c r="GB1937">
        <v>119308</v>
      </c>
      <c r="GC1937">
        <v>28493</v>
      </c>
      <c r="GE1937">
        <v>-2910</v>
      </c>
      <c r="GF1937">
        <v>11621</v>
      </c>
      <c r="GL1937">
        <v>-18929</v>
      </c>
      <c r="GM1937">
        <v>2271</v>
      </c>
      <c r="GN1937">
        <v>-691</v>
      </c>
      <c r="GQ1937">
        <v>-69163</v>
      </c>
      <c r="GR1937">
        <v>-163378</v>
      </c>
      <c r="GS1937">
        <v>-163378</v>
      </c>
      <c r="HA1937">
        <v>-5896</v>
      </c>
      <c r="HB1937">
        <v>-7146</v>
      </c>
      <c r="HE1937">
        <v>-176420</v>
      </c>
      <c r="HG1937">
        <v>4562541</v>
      </c>
    </row>
    <row r="1938" spans="1:215" x14ac:dyDescent="0.25">
      <c r="A1938">
        <v>142</v>
      </c>
      <c r="B1938" t="s">
        <v>1404</v>
      </c>
      <c r="C1938">
        <v>2002</v>
      </c>
      <c r="F1938">
        <v>1945</v>
      </c>
      <c r="G1938">
        <v>0</v>
      </c>
      <c r="I1938">
        <v>1</v>
      </c>
      <c r="J1938" t="s">
        <v>687</v>
      </c>
      <c r="K1938" t="s">
        <v>688</v>
      </c>
      <c r="L1938" t="s">
        <v>1405</v>
      </c>
      <c r="M1938">
        <v>1</v>
      </c>
      <c r="N1938" t="s">
        <v>615</v>
      </c>
      <c r="O1938">
        <v>1</v>
      </c>
      <c r="P1938" t="s">
        <v>616</v>
      </c>
      <c r="Q1938" t="s">
        <v>879</v>
      </c>
      <c r="R1938">
        <v>3</v>
      </c>
      <c r="S1938">
        <v>1</v>
      </c>
      <c r="T1938" s="60">
        <v>37621</v>
      </c>
      <c r="U1938" s="60">
        <v>37621</v>
      </c>
      <c r="V1938" s="60">
        <v>37621</v>
      </c>
      <c r="W1938" t="s">
        <v>324</v>
      </c>
      <c r="X1938" t="s">
        <v>1401</v>
      </c>
      <c r="Y1938" t="s">
        <v>639</v>
      </c>
      <c r="Z1938">
        <v>4.5000001999999997E-2</v>
      </c>
      <c r="AA1938">
        <v>7.5000002999999996E-2</v>
      </c>
      <c r="AB1938">
        <v>2</v>
      </c>
      <c r="AC1938">
        <v>0</v>
      </c>
      <c r="AD1938">
        <v>5</v>
      </c>
      <c r="AE1938">
        <v>0</v>
      </c>
      <c r="AF1938">
        <v>3</v>
      </c>
      <c r="AG1938">
        <v>30</v>
      </c>
      <c r="BP1938" s="60">
        <v>37621</v>
      </c>
      <c r="BQ1938">
        <v>4695675</v>
      </c>
      <c r="BR1938">
        <v>5673754</v>
      </c>
      <c r="BS1938">
        <v>0.8276</v>
      </c>
      <c r="BT1938">
        <v>978079</v>
      </c>
      <c r="BV1938">
        <v>1242348</v>
      </c>
      <c r="BW1938">
        <v>12991</v>
      </c>
      <c r="BX1938">
        <v>1</v>
      </c>
      <c r="BY1938">
        <v>0</v>
      </c>
      <c r="BZ1938">
        <v>0</v>
      </c>
      <c r="CA1938">
        <v>0</v>
      </c>
      <c r="CC1938">
        <v>-5.4600000000000003E-2</v>
      </c>
      <c r="CE1938">
        <v>-1.8700000000000001E-2</v>
      </c>
      <c r="CG1938">
        <v>4.2700000000000002E-2</v>
      </c>
      <c r="CR1938">
        <v>0</v>
      </c>
      <c r="CS1938">
        <v>0</v>
      </c>
      <c r="CT1938">
        <v>0</v>
      </c>
      <c r="CU1938">
        <v>0</v>
      </c>
      <c r="CV1938">
        <v>0.43330002000000001</v>
      </c>
      <c r="CW1938">
        <v>0.30919998999999998</v>
      </c>
      <c r="CX1938">
        <v>0.1241</v>
      </c>
      <c r="CY1938">
        <v>0.39910001000000001</v>
      </c>
      <c r="CZ1938">
        <v>0.34450001000000002</v>
      </c>
      <c r="DA1938">
        <v>5.4600000000000003E-2</v>
      </c>
      <c r="DB1938">
        <v>8.3100006000000004E-2</v>
      </c>
      <c r="DC1938">
        <v>4.5200000999999997E-2</v>
      </c>
      <c r="DD1938">
        <v>3.9300002000000001E-2</v>
      </c>
      <c r="DE1938">
        <v>0</v>
      </c>
      <c r="DF1938">
        <v>2003</v>
      </c>
      <c r="DR1938">
        <v>0</v>
      </c>
      <c r="DS1938">
        <v>0</v>
      </c>
      <c r="DT1938">
        <v>0</v>
      </c>
      <c r="DU1938">
        <v>0</v>
      </c>
      <c r="DV1938">
        <v>22720</v>
      </c>
      <c r="DW1938">
        <v>1217789.5</v>
      </c>
      <c r="DX1938">
        <v>42.200001</v>
      </c>
      <c r="DZ1938">
        <v>4.5720000000000001</v>
      </c>
      <c r="EC1938">
        <v>8688</v>
      </c>
      <c r="EF1938">
        <v>20.896523999999999</v>
      </c>
      <c r="EG1938">
        <v>8688</v>
      </c>
      <c r="EH1938">
        <v>186286.55</v>
      </c>
      <c r="ES1938">
        <v>0</v>
      </c>
      <c r="EV1938">
        <v>31408</v>
      </c>
      <c r="EW1938">
        <v>0</v>
      </c>
      <c r="EX1938">
        <v>1</v>
      </c>
      <c r="FB1938">
        <v>2331187.7999999998</v>
      </c>
      <c r="FP1938">
        <v>77917</v>
      </c>
      <c r="FQ1938">
        <v>12991</v>
      </c>
      <c r="FW1938">
        <v>90908</v>
      </c>
      <c r="FX1938">
        <v>-391903</v>
      </c>
      <c r="FZ1938">
        <v>85830</v>
      </c>
      <c r="GA1938">
        <v>10963</v>
      </c>
      <c r="GB1938">
        <v>96793</v>
      </c>
      <c r="GC1938">
        <v>34939</v>
      </c>
      <c r="GE1938">
        <v>-4273</v>
      </c>
      <c r="GF1938">
        <v>12354</v>
      </c>
      <c r="GL1938">
        <v>-18266</v>
      </c>
      <c r="GM1938">
        <v>1580</v>
      </c>
      <c r="GN1938">
        <v>-461</v>
      </c>
      <c r="GP1938">
        <v>347</v>
      </c>
      <c r="GQ1938">
        <v>-177982</v>
      </c>
      <c r="GR1938">
        <v>-181549</v>
      </c>
      <c r="GS1938">
        <v>-181549</v>
      </c>
      <c r="HA1938">
        <v>-4482</v>
      </c>
      <c r="HB1938">
        <v>-8279</v>
      </c>
      <c r="HE1938">
        <v>-194310</v>
      </c>
      <c r="HG1938">
        <v>4190249</v>
      </c>
    </row>
    <row r="1939" spans="1:215" x14ac:dyDescent="0.25">
      <c r="A1939">
        <v>142</v>
      </c>
      <c r="B1939" t="s">
        <v>1404</v>
      </c>
      <c r="C1939">
        <v>2003</v>
      </c>
      <c r="F1939">
        <v>1945</v>
      </c>
      <c r="G1939">
        <v>0</v>
      </c>
      <c r="I1939">
        <v>1</v>
      </c>
      <c r="J1939" t="s">
        <v>687</v>
      </c>
      <c r="K1939" t="s">
        <v>688</v>
      </c>
      <c r="L1939" t="s">
        <v>1405</v>
      </c>
      <c r="M1939">
        <v>1</v>
      </c>
      <c r="N1939" t="s">
        <v>615</v>
      </c>
      <c r="O1939">
        <v>1</v>
      </c>
      <c r="P1939" t="s">
        <v>616</v>
      </c>
      <c r="Q1939" t="s">
        <v>879</v>
      </c>
      <c r="R1939">
        <v>3</v>
      </c>
      <c r="S1939">
        <v>1</v>
      </c>
      <c r="T1939" s="60">
        <v>37986</v>
      </c>
      <c r="U1939" s="60">
        <v>37986</v>
      </c>
      <c r="V1939" s="60">
        <v>37986</v>
      </c>
      <c r="W1939" t="s">
        <v>324</v>
      </c>
      <c r="X1939" t="s">
        <v>1401</v>
      </c>
      <c r="Y1939" t="s">
        <v>639</v>
      </c>
      <c r="Z1939">
        <v>4.5000001999999997E-2</v>
      </c>
      <c r="AA1939">
        <v>7.5000002999999996E-2</v>
      </c>
      <c r="AB1939">
        <v>2</v>
      </c>
      <c r="AC1939">
        <v>0</v>
      </c>
      <c r="AD1939">
        <v>5</v>
      </c>
      <c r="AE1939">
        <v>0</v>
      </c>
      <c r="AF1939">
        <v>3</v>
      </c>
      <c r="AG1939">
        <v>29</v>
      </c>
      <c r="BP1939" s="60">
        <v>37986</v>
      </c>
      <c r="BQ1939">
        <v>4790099</v>
      </c>
      <c r="BR1939">
        <v>6099433</v>
      </c>
      <c r="BS1939">
        <v>0.78530001999999999</v>
      </c>
      <c r="BT1939">
        <v>1309334</v>
      </c>
      <c r="BV1939">
        <v>1243964</v>
      </c>
      <c r="BW1939">
        <v>124243</v>
      </c>
      <c r="BX1939">
        <v>1</v>
      </c>
      <c r="BY1939">
        <v>0</v>
      </c>
      <c r="BZ1939">
        <v>0</v>
      </c>
      <c r="CA1939">
        <v>0</v>
      </c>
      <c r="CC1939">
        <v>0.19840000999999999</v>
      </c>
      <c r="CE1939">
        <v>3.1199998999999999E-2</v>
      </c>
      <c r="CG1939">
        <v>5.5500001E-2</v>
      </c>
      <c r="CR1939">
        <v>0</v>
      </c>
      <c r="CS1939">
        <v>0</v>
      </c>
      <c r="CT1939">
        <v>0</v>
      </c>
      <c r="CU1939">
        <v>0</v>
      </c>
      <c r="CV1939">
        <v>0.49790001</v>
      </c>
      <c r="CW1939">
        <v>0.34740000999999998</v>
      </c>
      <c r="CX1939">
        <v>0.15049999999999999</v>
      </c>
      <c r="CY1939">
        <v>0.28580000999999999</v>
      </c>
      <c r="CZ1939">
        <v>0.23799998999999999</v>
      </c>
      <c r="DA1939">
        <v>4.7800001000000002E-2</v>
      </c>
      <c r="DB1939">
        <v>5.0300002000000003E-2</v>
      </c>
      <c r="DC1939">
        <v>0.13539999999999999</v>
      </c>
      <c r="DD1939">
        <v>3.0599999999999999E-2</v>
      </c>
      <c r="DE1939">
        <v>0</v>
      </c>
      <c r="DF1939">
        <v>2004</v>
      </c>
      <c r="DH1939">
        <v>9.6999995000000006E-2</v>
      </c>
      <c r="DJ1939">
        <v>0.18920000000000001</v>
      </c>
      <c r="DK1939">
        <v>0.28620002</v>
      </c>
      <c r="DM1939">
        <v>121898</v>
      </c>
      <c r="DO1939">
        <v>237805</v>
      </c>
      <c r="DP1939">
        <v>359703</v>
      </c>
      <c r="DQ1939">
        <v>1243964</v>
      </c>
      <c r="DR1939">
        <v>0</v>
      </c>
      <c r="DS1939">
        <v>0</v>
      </c>
      <c r="DT1939">
        <v>0</v>
      </c>
      <c r="DU1939">
        <v>0</v>
      </c>
      <c r="DV1939">
        <v>22672</v>
      </c>
      <c r="DW1939">
        <v>1243963.8999999999</v>
      </c>
      <c r="DX1939">
        <v>43.5</v>
      </c>
      <c r="DY1939">
        <v>10.7</v>
      </c>
      <c r="DZ1939">
        <v>54.863998000000002</v>
      </c>
      <c r="EA1939">
        <v>2278</v>
      </c>
      <c r="EC1939">
        <v>9079</v>
      </c>
      <c r="EF1939">
        <v>23.16037</v>
      </c>
      <c r="EG1939">
        <v>6642</v>
      </c>
      <c r="EN1939">
        <v>1134</v>
      </c>
      <c r="EP1939">
        <v>1303</v>
      </c>
      <c r="ES1939">
        <v>0</v>
      </c>
      <c r="EV1939">
        <v>34029</v>
      </c>
      <c r="EW1939">
        <v>0</v>
      </c>
      <c r="EX1939">
        <v>1</v>
      </c>
      <c r="FB1939">
        <v>2649834.7999999998</v>
      </c>
      <c r="FP1939">
        <v>81581</v>
      </c>
      <c r="FQ1939">
        <v>124243</v>
      </c>
      <c r="FW1939">
        <v>205824</v>
      </c>
      <c r="FX1939">
        <v>649697</v>
      </c>
      <c r="FZ1939">
        <v>66473</v>
      </c>
      <c r="GA1939">
        <v>11092</v>
      </c>
      <c r="GB1939">
        <v>77565</v>
      </c>
      <c r="GC1939">
        <v>49287</v>
      </c>
      <c r="GE1939">
        <v>16168</v>
      </c>
      <c r="GF1939">
        <v>12088</v>
      </c>
      <c r="GL1939">
        <v>-16769</v>
      </c>
      <c r="GM1939">
        <v>1236</v>
      </c>
      <c r="GN1939">
        <v>-364</v>
      </c>
      <c r="GP1939">
        <v>178</v>
      </c>
      <c r="GQ1939">
        <v>994910</v>
      </c>
      <c r="GR1939">
        <v>-210273</v>
      </c>
      <c r="GS1939">
        <v>-208861</v>
      </c>
      <c r="GU1939">
        <v>-1412</v>
      </c>
      <c r="HA1939">
        <v>-6412</v>
      </c>
      <c r="HB1939">
        <v>-8848</v>
      </c>
      <c r="HE1939">
        <v>-225533</v>
      </c>
      <c r="HG1939">
        <v>4959626</v>
      </c>
    </row>
    <row r="1940" spans="1:215" x14ac:dyDescent="0.25">
      <c r="A1940">
        <v>142</v>
      </c>
      <c r="B1940" t="s">
        <v>1404</v>
      </c>
      <c r="C1940">
        <v>2004</v>
      </c>
      <c r="F1940">
        <v>1945</v>
      </c>
      <c r="G1940">
        <v>0</v>
      </c>
      <c r="I1940">
        <v>1</v>
      </c>
      <c r="J1940" t="s">
        <v>687</v>
      </c>
      <c r="K1940" t="s">
        <v>688</v>
      </c>
      <c r="L1940" t="s">
        <v>1405</v>
      </c>
      <c r="M1940">
        <v>1</v>
      </c>
      <c r="N1940" t="s">
        <v>615</v>
      </c>
      <c r="O1940">
        <v>1</v>
      </c>
      <c r="P1940" t="s">
        <v>616</v>
      </c>
      <c r="Q1940" t="s">
        <v>879</v>
      </c>
      <c r="R1940">
        <v>3</v>
      </c>
      <c r="S1940">
        <v>1</v>
      </c>
      <c r="T1940" s="60">
        <v>38352</v>
      </c>
      <c r="U1940" s="60">
        <v>38352</v>
      </c>
      <c r="V1940" s="60">
        <v>38352</v>
      </c>
      <c r="W1940" t="s">
        <v>324</v>
      </c>
      <c r="X1940" t="s">
        <v>1401</v>
      </c>
      <c r="Y1940" t="s">
        <v>639</v>
      </c>
      <c r="Z1940">
        <v>4.5000001999999997E-2</v>
      </c>
      <c r="AA1940">
        <v>7.5000002999999996E-2</v>
      </c>
      <c r="AB1940">
        <v>2</v>
      </c>
      <c r="AC1940">
        <v>0</v>
      </c>
      <c r="AD1940">
        <v>5</v>
      </c>
      <c r="AE1940">
        <v>0</v>
      </c>
      <c r="AF1940">
        <v>3</v>
      </c>
      <c r="AG1940">
        <v>28</v>
      </c>
      <c r="BP1940" s="60">
        <v>38352</v>
      </c>
      <c r="BQ1940">
        <v>5245821</v>
      </c>
      <c r="BR1940">
        <v>7403972</v>
      </c>
      <c r="BS1940">
        <v>0.70849996999999998</v>
      </c>
      <c r="BT1940">
        <v>2158151</v>
      </c>
      <c r="BV1940">
        <v>1257085</v>
      </c>
      <c r="BW1940">
        <v>194430</v>
      </c>
      <c r="BX1940">
        <v>1</v>
      </c>
      <c r="BY1940">
        <v>0</v>
      </c>
      <c r="BZ1940">
        <v>0</v>
      </c>
      <c r="CA1940">
        <v>0</v>
      </c>
      <c r="CC1940">
        <v>0.11399999</v>
      </c>
      <c r="CE1940">
        <v>8.0699994999999997E-2</v>
      </c>
      <c r="CG1940">
        <v>4.7600001000000003E-2</v>
      </c>
      <c r="CR1940">
        <v>0</v>
      </c>
      <c r="CS1940">
        <v>0</v>
      </c>
      <c r="CT1940">
        <v>0</v>
      </c>
      <c r="CU1940">
        <v>0</v>
      </c>
      <c r="CV1940">
        <v>0.42530000000000001</v>
      </c>
      <c r="CW1940">
        <v>0.20780000000000001</v>
      </c>
      <c r="CX1940">
        <v>0.2175</v>
      </c>
      <c r="CY1940">
        <v>0.43670002000000002</v>
      </c>
      <c r="CZ1940">
        <v>0.25719999999999998</v>
      </c>
      <c r="DA1940">
        <v>6.6799997999999999E-2</v>
      </c>
      <c r="DB1940">
        <v>6.0399998000000003E-2</v>
      </c>
      <c r="DC1940">
        <v>5.0799998999999998E-2</v>
      </c>
      <c r="DD1940">
        <v>2.6800001E-2</v>
      </c>
      <c r="DE1940">
        <v>0</v>
      </c>
      <c r="DF1940">
        <v>2005</v>
      </c>
      <c r="DH1940">
        <v>0.10249999999999999</v>
      </c>
      <c r="DJ1940">
        <v>0.20709999000000001</v>
      </c>
      <c r="DK1940">
        <v>0.30959999999999999</v>
      </c>
      <c r="DM1940">
        <v>128871</v>
      </c>
      <c r="DO1940">
        <v>260333</v>
      </c>
      <c r="DP1940">
        <v>389204</v>
      </c>
      <c r="DQ1940">
        <v>1257085</v>
      </c>
      <c r="DR1940">
        <v>0</v>
      </c>
      <c r="DS1940">
        <v>0</v>
      </c>
      <c r="DT1940">
        <v>0</v>
      </c>
      <c r="DU1940">
        <v>0</v>
      </c>
      <c r="DV1940">
        <v>22502</v>
      </c>
      <c r="DW1940">
        <v>1257085</v>
      </c>
      <c r="DX1940">
        <v>44.099997999999999</v>
      </c>
      <c r="DY1940">
        <v>11.1</v>
      </c>
      <c r="DZ1940">
        <v>55.865001999999997</v>
      </c>
      <c r="EA1940">
        <v>1910</v>
      </c>
      <c r="EC1940">
        <v>9433</v>
      </c>
      <c r="EF1940">
        <v>24.454998</v>
      </c>
      <c r="EG1940">
        <v>6920</v>
      </c>
      <c r="EN1940">
        <v>1172</v>
      </c>
      <c r="EP1940">
        <v>1341</v>
      </c>
      <c r="ES1940">
        <v>0</v>
      </c>
      <c r="EV1940">
        <v>33845</v>
      </c>
      <c r="EW1940">
        <v>0</v>
      </c>
      <c r="EX1940">
        <v>1</v>
      </c>
      <c r="FB1940">
        <v>2896397</v>
      </c>
      <c r="FP1940">
        <v>81931</v>
      </c>
      <c r="FQ1940">
        <v>194430</v>
      </c>
      <c r="FW1940">
        <v>276361</v>
      </c>
      <c r="FX1940">
        <v>458929</v>
      </c>
      <c r="FZ1940">
        <v>61441</v>
      </c>
      <c r="GA1940">
        <v>14998</v>
      </c>
      <c r="GB1940">
        <v>76439</v>
      </c>
      <c r="GC1940">
        <v>16908</v>
      </c>
      <c r="GE1940">
        <v>21344</v>
      </c>
      <c r="GF1940">
        <v>11800</v>
      </c>
      <c r="GL1940">
        <v>-17393</v>
      </c>
      <c r="GM1940">
        <v>1203</v>
      </c>
      <c r="GN1940">
        <v>-346</v>
      </c>
      <c r="GP1940">
        <v>116</v>
      </c>
      <c r="GQ1940">
        <v>845361</v>
      </c>
      <c r="GR1940">
        <v>-230684</v>
      </c>
      <c r="GS1940">
        <v>-230225</v>
      </c>
      <c r="GU1940">
        <v>-459</v>
      </c>
      <c r="HA1940">
        <v>-7845</v>
      </c>
      <c r="HB1940">
        <v>-9463</v>
      </c>
      <c r="HE1940">
        <v>-247992</v>
      </c>
      <c r="HG1940">
        <v>5556995</v>
      </c>
    </row>
    <row r="1941" spans="1:215" x14ac:dyDescent="0.25">
      <c r="A1941">
        <v>142</v>
      </c>
      <c r="B1941" t="s">
        <v>1404</v>
      </c>
      <c r="C1941">
        <v>2005</v>
      </c>
      <c r="F1941">
        <v>1945</v>
      </c>
      <c r="G1941">
        <v>0</v>
      </c>
      <c r="I1941">
        <v>1</v>
      </c>
      <c r="J1941" t="s">
        <v>687</v>
      </c>
      <c r="K1941" t="s">
        <v>688</v>
      </c>
      <c r="L1941" t="s">
        <v>1405</v>
      </c>
      <c r="M1941">
        <v>1</v>
      </c>
      <c r="N1941" t="s">
        <v>615</v>
      </c>
      <c r="O1941">
        <v>1</v>
      </c>
      <c r="P1941" t="s">
        <v>616</v>
      </c>
      <c r="Q1941" t="s">
        <v>879</v>
      </c>
      <c r="R1941">
        <v>3</v>
      </c>
      <c r="S1941">
        <v>1</v>
      </c>
      <c r="T1941" s="60">
        <v>38717</v>
      </c>
      <c r="U1941" s="60">
        <v>38717</v>
      </c>
      <c r="V1941" s="60">
        <v>38717</v>
      </c>
      <c r="W1941" t="s">
        <v>201</v>
      </c>
      <c r="X1941" t="s">
        <v>1401</v>
      </c>
      <c r="Y1941" t="s">
        <v>627</v>
      </c>
      <c r="Z1941">
        <v>3.5000000000000003E-2</v>
      </c>
      <c r="AA1941">
        <v>7.7500000999999999E-2</v>
      </c>
      <c r="AB1941">
        <v>1</v>
      </c>
      <c r="AC1941">
        <v>0</v>
      </c>
      <c r="AD1941">
        <v>5</v>
      </c>
      <c r="AE1941">
        <v>1</v>
      </c>
      <c r="AF1941">
        <v>3</v>
      </c>
      <c r="AG1941">
        <v>29</v>
      </c>
      <c r="BP1941" s="60">
        <v>38717</v>
      </c>
      <c r="BQ1941">
        <v>5786617</v>
      </c>
      <c r="BR1941">
        <v>8089627</v>
      </c>
      <c r="BS1941">
        <v>0.71529995999999996</v>
      </c>
      <c r="BT1941">
        <v>2303010</v>
      </c>
      <c r="BV1941">
        <v>1276764</v>
      </c>
      <c r="BW1941">
        <v>227892</v>
      </c>
      <c r="BX1941">
        <v>1</v>
      </c>
      <c r="BY1941">
        <v>0</v>
      </c>
      <c r="BZ1941">
        <v>0</v>
      </c>
      <c r="CA1941">
        <v>0</v>
      </c>
      <c r="CC1941">
        <v>8.8299997000000005E-2</v>
      </c>
      <c r="CE1941">
        <v>0.13260000999999999</v>
      </c>
      <c r="CG1941">
        <v>5.8600000999999999E-2</v>
      </c>
      <c r="CR1941">
        <v>0</v>
      </c>
      <c r="CS1941">
        <v>0</v>
      </c>
      <c r="CT1941">
        <v>0</v>
      </c>
      <c r="CU1941">
        <v>0</v>
      </c>
      <c r="CV1941">
        <v>0.46799998999999998</v>
      </c>
      <c r="CW1941">
        <v>0.19660000999999999</v>
      </c>
      <c r="CX1941">
        <v>0.27139999999999997</v>
      </c>
      <c r="CY1941">
        <v>0.37439999000000002</v>
      </c>
      <c r="CZ1941">
        <v>0.19739999999999999</v>
      </c>
      <c r="DA1941">
        <v>7.9099998000000005E-2</v>
      </c>
      <c r="DB1941">
        <v>7.6899997999999997E-2</v>
      </c>
      <c r="DC1941">
        <v>1.2699999999999999E-2</v>
      </c>
      <c r="DD1941">
        <v>6.7999995999999993E-2</v>
      </c>
      <c r="DE1941">
        <v>0</v>
      </c>
      <c r="DF1941">
        <v>2006</v>
      </c>
      <c r="DH1941">
        <v>0.10340000000000001</v>
      </c>
      <c r="DJ1941">
        <v>0.24299999</v>
      </c>
      <c r="DK1941">
        <v>0.34639998999999999</v>
      </c>
      <c r="DM1941">
        <v>131978</v>
      </c>
      <c r="DO1941">
        <v>310148</v>
      </c>
      <c r="DP1941">
        <v>442126</v>
      </c>
      <c r="DQ1941">
        <v>1276764</v>
      </c>
      <c r="DR1941">
        <v>0</v>
      </c>
      <c r="DS1941">
        <v>0</v>
      </c>
      <c r="DT1941">
        <v>0</v>
      </c>
      <c r="DU1941">
        <v>0</v>
      </c>
      <c r="DV1941">
        <v>22467</v>
      </c>
      <c r="DW1941">
        <v>1276764</v>
      </c>
      <c r="DX1941">
        <v>43.799999</v>
      </c>
      <c r="DY1941">
        <v>10.7</v>
      </c>
      <c r="DZ1941">
        <v>56.827998999999998</v>
      </c>
      <c r="EA1941">
        <v>2466</v>
      </c>
      <c r="EC1941">
        <v>10218</v>
      </c>
      <c r="EF1941">
        <v>25.242567000000001</v>
      </c>
      <c r="EG1941">
        <v>7610</v>
      </c>
      <c r="EN1941">
        <v>1205</v>
      </c>
      <c r="EP1941">
        <v>1403</v>
      </c>
      <c r="ES1941">
        <v>0</v>
      </c>
      <c r="EV1941">
        <v>35151</v>
      </c>
      <c r="EW1941">
        <v>0</v>
      </c>
      <c r="EX1941">
        <v>1</v>
      </c>
      <c r="FB1941">
        <v>3530008</v>
      </c>
      <c r="FP1941">
        <v>107543.61</v>
      </c>
      <c r="FQ1941">
        <v>226129.63</v>
      </c>
      <c r="FW1941">
        <v>333673.25</v>
      </c>
      <c r="FX1941">
        <v>326004.65999999997</v>
      </c>
      <c r="FZ1941">
        <v>74263.218999999997</v>
      </c>
      <c r="GA1941">
        <v>10483.147999999999</v>
      </c>
      <c r="GB1941">
        <v>84746.366999999998</v>
      </c>
      <c r="GC1941">
        <v>26869.115000000002</v>
      </c>
      <c r="GE1941">
        <v>27321.68</v>
      </c>
      <c r="GF1941">
        <v>13492.789000000001</v>
      </c>
      <c r="GL1941">
        <v>-18012.240000000002</v>
      </c>
      <c r="GM1941">
        <v>1780.8521000000001</v>
      </c>
      <c r="GN1941">
        <v>-355.56601000000001</v>
      </c>
      <c r="GP1941">
        <v>123.476</v>
      </c>
      <c r="GQ1941">
        <v>795653.38</v>
      </c>
      <c r="GR1941">
        <v>-257928.55</v>
      </c>
      <c r="GS1941">
        <v>-257396.81</v>
      </c>
      <c r="GU1941">
        <v>-531.73797999999999</v>
      </c>
      <c r="HA1941">
        <v>-6998.9408999999996</v>
      </c>
      <c r="HB1941">
        <v>-9952.8701000000001</v>
      </c>
      <c r="HE1941">
        <v>-274880.38</v>
      </c>
      <c r="HG1941">
        <v>6077768.5</v>
      </c>
    </row>
    <row r="1942" spans="1:215" x14ac:dyDescent="0.25">
      <c r="A1942">
        <v>142</v>
      </c>
      <c r="B1942" t="s">
        <v>1404</v>
      </c>
      <c r="C1942">
        <v>2006</v>
      </c>
      <c r="F1942">
        <v>1945</v>
      </c>
      <c r="G1942">
        <v>0</v>
      </c>
      <c r="I1942">
        <v>1</v>
      </c>
      <c r="J1942" t="s">
        <v>687</v>
      </c>
      <c r="K1942" t="s">
        <v>688</v>
      </c>
      <c r="L1942" t="s">
        <v>1405</v>
      </c>
      <c r="M1942">
        <v>1</v>
      </c>
      <c r="N1942" t="s">
        <v>615</v>
      </c>
      <c r="O1942">
        <v>1</v>
      </c>
      <c r="P1942" t="s">
        <v>616</v>
      </c>
      <c r="Q1942" t="s">
        <v>879</v>
      </c>
      <c r="R1942">
        <v>3</v>
      </c>
      <c r="S1942">
        <v>1</v>
      </c>
      <c r="T1942" s="60">
        <v>39082</v>
      </c>
      <c r="U1942" s="60">
        <v>39082</v>
      </c>
      <c r="V1942" s="60">
        <v>39082</v>
      </c>
      <c r="W1942" t="s">
        <v>201</v>
      </c>
      <c r="X1942" t="s">
        <v>1401</v>
      </c>
      <c r="Y1942" t="s">
        <v>627</v>
      </c>
      <c r="Z1942">
        <v>3.5000000000000003E-2</v>
      </c>
      <c r="AA1942">
        <v>7.7500000999999999E-2</v>
      </c>
      <c r="AB1942">
        <v>1</v>
      </c>
      <c r="AC1942">
        <v>0</v>
      </c>
      <c r="AD1942">
        <v>5</v>
      </c>
      <c r="AE1942">
        <v>1</v>
      </c>
      <c r="AF1942">
        <v>3</v>
      </c>
      <c r="AG1942">
        <v>28</v>
      </c>
      <c r="BP1942" s="60">
        <v>39082</v>
      </c>
      <c r="BQ1942">
        <v>6466085</v>
      </c>
      <c r="BR1942">
        <v>8765045</v>
      </c>
      <c r="BS1942">
        <v>0.73769998999999997</v>
      </c>
      <c r="BT1942">
        <v>2298960</v>
      </c>
      <c r="BV1942">
        <v>1322952</v>
      </c>
      <c r="BW1942">
        <v>277368</v>
      </c>
      <c r="BX1942">
        <v>1</v>
      </c>
      <c r="BY1942">
        <v>0</v>
      </c>
      <c r="BZ1942">
        <v>0</v>
      </c>
      <c r="CA1942">
        <v>0</v>
      </c>
      <c r="CC1942">
        <v>0.13550000000000001</v>
      </c>
      <c r="CE1942">
        <v>0.1125</v>
      </c>
      <c r="CG1942">
        <v>9.3000001999999998E-2</v>
      </c>
      <c r="CR1942">
        <v>0</v>
      </c>
      <c r="CS1942">
        <v>0</v>
      </c>
      <c r="CT1942">
        <v>0</v>
      </c>
      <c r="CU1942">
        <v>0</v>
      </c>
      <c r="CV1942">
        <v>0.48109998999999998</v>
      </c>
      <c r="CW1942">
        <v>0.20599999999999999</v>
      </c>
      <c r="CX1942">
        <v>0.27509999000000002</v>
      </c>
      <c r="CY1942">
        <v>0.36830002000000001</v>
      </c>
      <c r="CZ1942">
        <v>0.20100001000000001</v>
      </c>
      <c r="DA1942">
        <v>8.1599994999999995E-2</v>
      </c>
      <c r="DB1942">
        <v>7.6899997999999997E-2</v>
      </c>
      <c r="DC1942">
        <v>1.29E-2</v>
      </c>
      <c r="DD1942">
        <v>6.0699995999999999E-2</v>
      </c>
      <c r="DE1942">
        <v>0</v>
      </c>
      <c r="DF1942">
        <v>2007</v>
      </c>
      <c r="DH1942">
        <v>0.1036</v>
      </c>
      <c r="DJ1942">
        <v>0.24010000000000001</v>
      </c>
      <c r="DK1942">
        <v>0.34369999000000001</v>
      </c>
      <c r="DM1942">
        <v>137108</v>
      </c>
      <c r="DO1942">
        <v>317748</v>
      </c>
      <c r="DP1942">
        <v>454856</v>
      </c>
      <c r="DQ1942">
        <v>1322952</v>
      </c>
      <c r="DR1942">
        <v>0</v>
      </c>
      <c r="DS1942">
        <v>0</v>
      </c>
      <c r="DT1942">
        <v>0</v>
      </c>
      <c r="DU1942">
        <v>0</v>
      </c>
      <c r="DV1942">
        <v>22791</v>
      </c>
      <c r="DW1942">
        <v>1322952.3</v>
      </c>
      <c r="DX1942">
        <v>43.599997999999999</v>
      </c>
      <c r="DY1942">
        <v>10.8</v>
      </c>
      <c r="DZ1942">
        <v>58.047001000000002</v>
      </c>
      <c r="EA1942">
        <v>3195</v>
      </c>
      <c r="EC1942">
        <v>10915</v>
      </c>
      <c r="EF1942">
        <v>28.373446000000001</v>
      </c>
      <c r="EG1942">
        <v>8229</v>
      </c>
      <c r="EN1942">
        <v>1228</v>
      </c>
      <c r="EP1942">
        <v>1458</v>
      </c>
      <c r="ES1942">
        <v>0</v>
      </c>
      <c r="EV1942">
        <v>36901</v>
      </c>
      <c r="EW1942">
        <v>0</v>
      </c>
      <c r="EX1942">
        <v>1</v>
      </c>
      <c r="FB1942">
        <v>4052840</v>
      </c>
      <c r="FP1942">
        <v>137581.5</v>
      </c>
      <c r="FQ1942">
        <v>277368.46999999997</v>
      </c>
      <c r="FW1942">
        <v>414949.97</v>
      </c>
      <c r="FX1942">
        <v>664490.5</v>
      </c>
      <c r="FZ1942">
        <v>82602.898000000001</v>
      </c>
      <c r="GA1942">
        <v>10032.597</v>
      </c>
      <c r="GB1942">
        <v>92635.5</v>
      </c>
      <c r="GC1942">
        <v>35924.195</v>
      </c>
      <c r="GE1942">
        <v>20154.976999999999</v>
      </c>
      <c r="GF1942">
        <v>33379.894999999997</v>
      </c>
      <c r="GL1942">
        <v>-18437.907999999999</v>
      </c>
      <c r="GM1942">
        <v>1660.288</v>
      </c>
      <c r="GN1942">
        <v>-343.36300999999997</v>
      </c>
      <c r="GP1942">
        <v>735.89801</v>
      </c>
      <c r="GQ1942">
        <v>1245150</v>
      </c>
      <c r="GR1942">
        <v>-309696.15999999997</v>
      </c>
      <c r="GS1942">
        <v>-309102.06</v>
      </c>
      <c r="GU1942">
        <v>-594.10302999999999</v>
      </c>
      <c r="HA1942">
        <v>-8969.7754000000004</v>
      </c>
      <c r="HB1942">
        <v>-17145.309000000001</v>
      </c>
      <c r="HE1942">
        <v>-335811.25</v>
      </c>
      <c r="HG1942">
        <v>6987107</v>
      </c>
    </row>
    <row r="1943" spans="1:215" x14ac:dyDescent="0.25">
      <c r="A1943">
        <v>142</v>
      </c>
      <c r="B1943" t="s">
        <v>1404</v>
      </c>
      <c r="C1943">
        <v>2007</v>
      </c>
      <c r="F1943">
        <v>1945</v>
      </c>
      <c r="G1943">
        <v>0</v>
      </c>
      <c r="I1943">
        <v>1</v>
      </c>
      <c r="J1943" t="s">
        <v>687</v>
      </c>
      <c r="K1943" t="s">
        <v>688</v>
      </c>
      <c r="L1943" t="s">
        <v>1405</v>
      </c>
      <c r="M1943">
        <v>1</v>
      </c>
      <c r="N1943" t="s">
        <v>615</v>
      </c>
      <c r="O1943">
        <v>1</v>
      </c>
      <c r="P1943" t="s">
        <v>616</v>
      </c>
      <c r="Q1943" t="s">
        <v>879</v>
      </c>
      <c r="R1943">
        <v>3</v>
      </c>
      <c r="S1943">
        <v>1</v>
      </c>
      <c r="T1943" s="60">
        <v>39447</v>
      </c>
      <c r="U1943" s="60">
        <v>39447</v>
      </c>
      <c r="V1943" s="60">
        <v>39447</v>
      </c>
      <c r="W1943" t="s">
        <v>201</v>
      </c>
      <c r="X1943" t="s">
        <v>1401</v>
      </c>
      <c r="Y1943" t="s">
        <v>627</v>
      </c>
      <c r="Z1943">
        <v>3.5000000000000003E-2</v>
      </c>
      <c r="AA1943">
        <v>7.7500000999999999E-2</v>
      </c>
      <c r="AB1943">
        <v>1</v>
      </c>
      <c r="AC1943">
        <v>0</v>
      </c>
      <c r="AD1943">
        <v>5</v>
      </c>
      <c r="AE1943">
        <v>1</v>
      </c>
      <c r="AF1943">
        <v>3</v>
      </c>
      <c r="AG1943">
        <v>27</v>
      </c>
      <c r="BP1943" s="60">
        <v>39447</v>
      </c>
      <c r="BQ1943">
        <v>7288900</v>
      </c>
      <c r="BR1943">
        <v>9838686</v>
      </c>
      <c r="BS1943">
        <v>0.74080002</v>
      </c>
      <c r="BT1943">
        <v>2549786</v>
      </c>
      <c r="BV1943">
        <v>1457159</v>
      </c>
      <c r="BW1943">
        <v>326736</v>
      </c>
      <c r="BX1943">
        <v>1</v>
      </c>
      <c r="BY1943">
        <v>0</v>
      </c>
      <c r="BZ1943">
        <v>0</v>
      </c>
      <c r="CA1943">
        <v>0</v>
      </c>
      <c r="CC1943">
        <v>0.1075</v>
      </c>
      <c r="CE1943">
        <v>0.1103</v>
      </c>
      <c r="CG1943">
        <v>0.12810000999999999</v>
      </c>
      <c r="CR1943">
        <v>0</v>
      </c>
      <c r="CS1943">
        <v>0</v>
      </c>
      <c r="CT1943">
        <v>0</v>
      </c>
      <c r="CU1943">
        <v>0</v>
      </c>
      <c r="CV1943">
        <v>0.45099998000000002</v>
      </c>
      <c r="CW1943">
        <v>0.191</v>
      </c>
      <c r="CX1943">
        <v>0.25999999000000001</v>
      </c>
      <c r="CY1943">
        <v>0.40300000000000002</v>
      </c>
      <c r="CZ1943">
        <v>0.222</v>
      </c>
      <c r="DA1943">
        <v>7.8000001999999999E-2</v>
      </c>
      <c r="DB1943">
        <v>7.6999999999999999E-2</v>
      </c>
      <c r="DC1943">
        <v>0.01</v>
      </c>
      <c r="DD1943">
        <v>5.8999999999999997E-2</v>
      </c>
      <c r="DE1943">
        <v>0</v>
      </c>
      <c r="DF1943">
        <v>2008</v>
      </c>
      <c r="DH1943">
        <v>0.1067</v>
      </c>
      <c r="DJ1943">
        <v>0.2432</v>
      </c>
      <c r="DK1943">
        <v>0.34990000999999998</v>
      </c>
      <c r="DM1943">
        <v>155441</v>
      </c>
      <c r="DO1943">
        <v>354445</v>
      </c>
      <c r="DP1943">
        <v>509886</v>
      </c>
      <c r="DQ1943">
        <v>1569764</v>
      </c>
      <c r="DR1943">
        <v>0</v>
      </c>
      <c r="DS1943">
        <v>0</v>
      </c>
      <c r="DT1943">
        <v>0</v>
      </c>
      <c r="DU1943">
        <v>0</v>
      </c>
      <c r="DV1943">
        <v>23618</v>
      </c>
      <c r="DW1943">
        <v>1457159.8</v>
      </c>
      <c r="DX1943">
        <v>43.400002000000001</v>
      </c>
      <c r="DY1943">
        <v>10.7</v>
      </c>
      <c r="DZ1943">
        <v>61.696998999999998</v>
      </c>
      <c r="EA1943">
        <v>3646</v>
      </c>
      <c r="EC1943">
        <v>11421</v>
      </c>
      <c r="EF1943">
        <v>30.212911999999999</v>
      </c>
      <c r="EG1943">
        <v>8636</v>
      </c>
      <c r="EN1943">
        <v>1243</v>
      </c>
      <c r="EP1943">
        <v>1542</v>
      </c>
      <c r="ES1943">
        <v>0</v>
      </c>
      <c r="EV1943">
        <v>38685</v>
      </c>
      <c r="EW1943">
        <v>0</v>
      </c>
      <c r="EX1943">
        <v>1</v>
      </c>
      <c r="FB1943">
        <v>4604878</v>
      </c>
      <c r="FI1943">
        <v>7719690</v>
      </c>
      <c r="FP1943">
        <v>159475.63</v>
      </c>
      <c r="FQ1943">
        <v>326736.34000000003</v>
      </c>
      <c r="FW1943">
        <v>486211.97</v>
      </c>
      <c r="FX1943">
        <v>523549.81</v>
      </c>
      <c r="FZ1943">
        <v>148162.48000000001</v>
      </c>
      <c r="GA1943">
        <v>28406.695</v>
      </c>
      <c r="GB1943">
        <v>176569.19</v>
      </c>
      <c r="GC1943">
        <v>34577.652000000002</v>
      </c>
      <c r="GE1943">
        <v>18791.785</v>
      </c>
      <c r="GF1943">
        <v>56359.809000000001</v>
      </c>
      <c r="GL1943">
        <v>-30112.168000000001</v>
      </c>
      <c r="GM1943">
        <v>4157.3779000000004</v>
      </c>
      <c r="GN1943">
        <v>-705.84496999999999</v>
      </c>
      <c r="GP1943">
        <v>1773.5219999999999</v>
      </c>
      <c r="GQ1943">
        <v>1271173.1000000001</v>
      </c>
      <c r="GR1943">
        <v>-345061.66</v>
      </c>
      <c r="GS1943">
        <v>-344321</v>
      </c>
      <c r="GU1943">
        <v>-740.64801</v>
      </c>
      <c r="HA1943">
        <v>-8799.4092000000001</v>
      </c>
      <c r="HB1943">
        <v>-10381.06</v>
      </c>
      <c r="HE1943">
        <v>-364242.13</v>
      </c>
      <c r="HG1943">
        <v>7894038</v>
      </c>
    </row>
    <row r="1944" spans="1:215" x14ac:dyDescent="0.25">
      <c r="A1944">
        <v>142</v>
      </c>
      <c r="B1944" t="s">
        <v>1404</v>
      </c>
      <c r="C1944">
        <v>2008</v>
      </c>
      <c r="F1944">
        <v>1945</v>
      </c>
      <c r="G1944">
        <v>0</v>
      </c>
      <c r="I1944">
        <v>1</v>
      </c>
      <c r="J1944" t="s">
        <v>687</v>
      </c>
      <c r="K1944" t="s">
        <v>688</v>
      </c>
      <c r="L1944" t="s">
        <v>1405</v>
      </c>
      <c r="M1944">
        <v>1</v>
      </c>
      <c r="N1944" t="s">
        <v>615</v>
      </c>
      <c r="O1944">
        <v>1</v>
      </c>
      <c r="P1944" t="s">
        <v>616</v>
      </c>
      <c r="Q1944" t="s">
        <v>879</v>
      </c>
      <c r="R1944">
        <v>3</v>
      </c>
      <c r="S1944">
        <v>1</v>
      </c>
      <c r="T1944" s="60">
        <v>39813</v>
      </c>
      <c r="U1944" s="60">
        <v>39813</v>
      </c>
      <c r="V1944" s="60">
        <v>39813</v>
      </c>
      <c r="W1944" t="s">
        <v>201</v>
      </c>
      <c r="X1944" t="s">
        <v>1401</v>
      </c>
      <c r="Y1944" t="s">
        <v>627</v>
      </c>
      <c r="Z1944">
        <v>3.5000000000000003E-2</v>
      </c>
      <c r="AA1944">
        <v>7.7500000999999999E-2</v>
      </c>
      <c r="AB1944">
        <v>1</v>
      </c>
      <c r="AC1944">
        <v>0</v>
      </c>
      <c r="AD1944">
        <v>5</v>
      </c>
      <c r="AE1944">
        <v>1</v>
      </c>
      <c r="AF1944">
        <v>3</v>
      </c>
      <c r="AG1944">
        <v>26</v>
      </c>
      <c r="BP1944" s="60">
        <v>39813</v>
      </c>
      <c r="BQ1944">
        <v>7748380</v>
      </c>
      <c r="BR1944">
        <v>10860715</v>
      </c>
      <c r="BS1944">
        <v>0.71339995</v>
      </c>
      <c r="BT1944">
        <v>3112335</v>
      </c>
      <c r="BV1944">
        <v>1569764</v>
      </c>
      <c r="BW1944">
        <v>359673</v>
      </c>
      <c r="BX1944">
        <v>1.002</v>
      </c>
      <c r="BY1944">
        <v>0</v>
      </c>
      <c r="BZ1944">
        <v>0</v>
      </c>
      <c r="CA1944">
        <v>0</v>
      </c>
      <c r="CC1944">
        <v>-0.20709999000000001</v>
      </c>
      <c r="CE1944">
        <v>-1E-3</v>
      </c>
      <c r="CG1944">
        <v>3.8699998999999999E-2</v>
      </c>
      <c r="CR1944">
        <v>0</v>
      </c>
      <c r="CS1944">
        <v>0</v>
      </c>
      <c r="CT1944">
        <v>0</v>
      </c>
      <c r="CU1944">
        <v>0</v>
      </c>
      <c r="CV1944">
        <v>0.31850001</v>
      </c>
      <c r="CW1944">
        <v>0.14850000999999999</v>
      </c>
      <c r="CX1944">
        <v>0.17</v>
      </c>
      <c r="CY1944">
        <v>0.46250001000000002</v>
      </c>
      <c r="CZ1944">
        <v>0.23889999000000001</v>
      </c>
      <c r="DA1944">
        <v>0.1019</v>
      </c>
      <c r="DB1944">
        <v>9.8800003999999997E-2</v>
      </c>
      <c r="DC1944">
        <v>1.6000001E-2</v>
      </c>
      <c r="DD1944">
        <v>0.1042</v>
      </c>
      <c r="DE1944">
        <v>0</v>
      </c>
      <c r="DF1944">
        <v>2009</v>
      </c>
      <c r="DH1944">
        <v>0.1074</v>
      </c>
      <c r="DJ1944">
        <v>0.27300000000000002</v>
      </c>
      <c r="DK1944">
        <v>0.38040000000000002</v>
      </c>
      <c r="DM1944">
        <v>168638</v>
      </c>
      <c r="DO1944">
        <v>428570</v>
      </c>
      <c r="DP1944">
        <v>597208</v>
      </c>
      <c r="DQ1944">
        <v>1569764</v>
      </c>
      <c r="DR1944">
        <v>0</v>
      </c>
      <c r="DS1944">
        <v>0</v>
      </c>
      <c r="DT1944">
        <v>0</v>
      </c>
      <c r="DU1944">
        <v>0</v>
      </c>
      <c r="DV1944">
        <v>23720</v>
      </c>
      <c r="DW1944">
        <v>1569764.6</v>
      </c>
      <c r="DX1944">
        <v>43.799999</v>
      </c>
      <c r="DY1944">
        <v>11</v>
      </c>
      <c r="DZ1944">
        <v>66.179001</v>
      </c>
      <c r="EA1944">
        <v>3881</v>
      </c>
      <c r="EC1944">
        <v>11778</v>
      </c>
      <c r="EF1944">
        <v>32.065173999999999</v>
      </c>
      <c r="EG1944">
        <v>8925</v>
      </c>
      <c r="EN1944">
        <v>1266</v>
      </c>
      <c r="EP1944">
        <v>1587</v>
      </c>
      <c r="ES1944">
        <v>0</v>
      </c>
      <c r="EV1944">
        <v>39379</v>
      </c>
      <c r="EW1944">
        <v>0</v>
      </c>
      <c r="EX1944">
        <v>1</v>
      </c>
      <c r="FB1944">
        <v>4985517</v>
      </c>
      <c r="FI1944">
        <v>6248558</v>
      </c>
      <c r="FP1944">
        <v>172290.69</v>
      </c>
      <c r="FQ1944">
        <v>360209.44</v>
      </c>
      <c r="FW1944">
        <v>532500.13</v>
      </c>
      <c r="FX1944">
        <v>-1732716.6</v>
      </c>
      <c r="FZ1944">
        <v>81412.664000000004</v>
      </c>
      <c r="GA1944">
        <v>16660.815999999999</v>
      </c>
      <c r="GB1944">
        <v>98073.476999999999</v>
      </c>
      <c r="GC1944">
        <v>32036.789000000001</v>
      </c>
      <c r="GE1944">
        <v>-10150.021000000001</v>
      </c>
      <c r="GF1944">
        <v>46619.972999999998</v>
      </c>
      <c r="GL1944">
        <v>-38034.671999999999</v>
      </c>
      <c r="GM1944">
        <v>7550.7412000000004</v>
      </c>
      <c r="GN1944">
        <v>-1405.4880000000001</v>
      </c>
      <c r="GP1944">
        <v>1249.441</v>
      </c>
      <c r="GQ1944">
        <v>-1064276.3</v>
      </c>
      <c r="GR1944">
        <v>-377663.63</v>
      </c>
      <c r="GS1944">
        <v>-376937.41</v>
      </c>
      <c r="GU1944">
        <v>-726.21898999999996</v>
      </c>
      <c r="HA1944">
        <v>-8358.6005999999998</v>
      </c>
      <c r="HB1944">
        <v>-11006.228999999999</v>
      </c>
      <c r="HE1944">
        <v>-397028.47</v>
      </c>
      <c r="HF1944">
        <v>-72371.273000000001</v>
      </c>
      <c r="HG1944">
        <v>6360362</v>
      </c>
    </row>
    <row r="1945" spans="1:215" x14ac:dyDescent="0.25">
      <c r="A1945">
        <v>142</v>
      </c>
      <c r="B1945" t="s">
        <v>1404</v>
      </c>
      <c r="C1945">
        <v>2009</v>
      </c>
      <c r="F1945">
        <v>1945</v>
      </c>
      <c r="G1945">
        <v>0</v>
      </c>
      <c r="I1945">
        <v>1</v>
      </c>
      <c r="J1945" t="s">
        <v>687</v>
      </c>
      <c r="K1945" t="s">
        <v>688</v>
      </c>
      <c r="L1945" t="s">
        <v>1405</v>
      </c>
      <c r="M1945">
        <v>1</v>
      </c>
      <c r="N1945" t="s">
        <v>615</v>
      </c>
      <c r="O1945">
        <v>1</v>
      </c>
      <c r="P1945" t="s">
        <v>616</v>
      </c>
      <c r="Q1945" t="s">
        <v>879</v>
      </c>
      <c r="R1945">
        <v>3</v>
      </c>
      <c r="S1945">
        <v>1</v>
      </c>
      <c r="T1945" s="60">
        <v>40178</v>
      </c>
      <c r="U1945" s="60">
        <v>40178</v>
      </c>
      <c r="V1945" s="60">
        <v>40178</v>
      </c>
      <c r="W1945" t="s">
        <v>201</v>
      </c>
      <c r="X1945" t="s">
        <v>1401</v>
      </c>
      <c r="Y1945" t="s">
        <v>627</v>
      </c>
      <c r="Z1945">
        <v>3.5000000000000003E-2</v>
      </c>
      <c r="AA1945">
        <v>7.7500000999999999E-2</v>
      </c>
      <c r="AB1945">
        <v>1</v>
      </c>
      <c r="AC1945">
        <v>0</v>
      </c>
      <c r="AD1945">
        <v>5</v>
      </c>
      <c r="AE1945">
        <v>1</v>
      </c>
      <c r="AF1945">
        <v>3</v>
      </c>
      <c r="AG1945">
        <v>25</v>
      </c>
      <c r="BP1945" s="60">
        <v>40178</v>
      </c>
      <c r="BQ1945">
        <v>8154687</v>
      </c>
      <c r="BR1945">
        <v>11858578</v>
      </c>
      <c r="BS1945">
        <v>0.68769997000000005</v>
      </c>
      <c r="BT1945">
        <v>3703891</v>
      </c>
      <c r="BV1945">
        <v>1618491</v>
      </c>
      <c r="BW1945">
        <v>337496</v>
      </c>
      <c r="BX1945">
        <v>1.0029999999999999</v>
      </c>
      <c r="BY1945">
        <v>0</v>
      </c>
      <c r="BZ1945">
        <v>0</v>
      </c>
      <c r="CA1945">
        <v>0</v>
      </c>
      <c r="CC1945">
        <v>0.18520001</v>
      </c>
      <c r="CE1945">
        <v>1.3400001E-2</v>
      </c>
      <c r="CG1945">
        <v>5.1599998000000001E-2</v>
      </c>
      <c r="CR1945">
        <v>0</v>
      </c>
      <c r="CS1945">
        <v>0</v>
      </c>
      <c r="CT1945">
        <v>0</v>
      </c>
      <c r="CU1945">
        <v>0</v>
      </c>
      <c r="CV1945">
        <v>0.45060002999999998</v>
      </c>
      <c r="CW1945">
        <v>0.19209999</v>
      </c>
      <c r="CX1945">
        <v>0.25850001</v>
      </c>
      <c r="CY1945">
        <v>0.36959999999999998</v>
      </c>
      <c r="CZ1945">
        <v>0.2054</v>
      </c>
      <c r="DA1945">
        <v>6.3399999999999998E-2</v>
      </c>
      <c r="DB1945">
        <v>7.3299997000000006E-2</v>
      </c>
      <c r="DC1945">
        <v>1.2699999999999999E-2</v>
      </c>
      <c r="DD1945">
        <v>9.3800000999999994E-2</v>
      </c>
      <c r="DE1945">
        <v>0</v>
      </c>
      <c r="DF1945">
        <v>2010</v>
      </c>
      <c r="DH1945">
        <v>0.1084</v>
      </c>
      <c r="DJ1945">
        <v>0.30129999000000002</v>
      </c>
      <c r="DK1945">
        <v>0.40970001</v>
      </c>
      <c r="DM1945">
        <v>175429</v>
      </c>
      <c r="DO1945">
        <v>487736</v>
      </c>
      <c r="DP1945">
        <v>663165</v>
      </c>
      <c r="DQ1945">
        <v>1618491</v>
      </c>
      <c r="DR1945">
        <v>0</v>
      </c>
      <c r="DS1945">
        <v>0</v>
      </c>
      <c r="DT1945">
        <v>0</v>
      </c>
      <c r="DU1945">
        <v>0</v>
      </c>
      <c r="DV1945">
        <v>22633</v>
      </c>
      <c r="DW1945">
        <v>1618492.9</v>
      </c>
      <c r="DX1945">
        <v>44.599997999999999</v>
      </c>
      <c r="DY1945">
        <v>11.9</v>
      </c>
      <c r="DZ1945">
        <v>71.510002</v>
      </c>
      <c r="EA1945">
        <v>4094</v>
      </c>
      <c r="EC1945">
        <v>12243</v>
      </c>
      <c r="EF1945">
        <v>33.702537999999997</v>
      </c>
      <c r="EG1945">
        <v>9322</v>
      </c>
      <c r="EN1945">
        <v>1274</v>
      </c>
      <c r="EP1945">
        <v>1647</v>
      </c>
      <c r="ES1945">
        <v>0</v>
      </c>
      <c r="EV1945">
        <v>38970</v>
      </c>
      <c r="EW1945">
        <v>0</v>
      </c>
      <c r="EX1945">
        <v>1</v>
      </c>
      <c r="FB1945">
        <v>5430252</v>
      </c>
      <c r="FI1945">
        <v>7464761</v>
      </c>
      <c r="FP1945">
        <v>171927.63</v>
      </c>
      <c r="FQ1945">
        <v>338386.97</v>
      </c>
      <c r="FW1945">
        <v>510314.59</v>
      </c>
      <c r="FX1945">
        <v>874358.44</v>
      </c>
      <c r="FZ1945">
        <v>88238.945000000007</v>
      </c>
      <c r="GA1945">
        <v>9974.1260000000002</v>
      </c>
      <c r="GB1945">
        <v>98213.07</v>
      </c>
      <c r="GC1945">
        <v>36003.008000000002</v>
      </c>
      <c r="GE1945">
        <v>53011.796999999999</v>
      </c>
      <c r="GF1945">
        <v>31937.937999999998</v>
      </c>
      <c r="GL1945">
        <v>-34819.023000000001</v>
      </c>
      <c r="GM1945">
        <v>4863.9111000000003</v>
      </c>
      <c r="GN1945">
        <v>-874.62097000000006</v>
      </c>
      <c r="GP1945">
        <v>2160.623</v>
      </c>
      <c r="GQ1945">
        <v>1575169.8</v>
      </c>
      <c r="GR1945">
        <v>-412620.19</v>
      </c>
      <c r="GS1945">
        <v>-411959.22</v>
      </c>
      <c r="GU1945">
        <v>-660.96301000000005</v>
      </c>
      <c r="HA1945">
        <v>-9051.8525000000009</v>
      </c>
      <c r="HB1945">
        <v>-10893.021000000001</v>
      </c>
      <c r="HE1945">
        <v>-432565.06</v>
      </c>
      <c r="HG1945">
        <v>7502967</v>
      </c>
    </row>
    <row r="1946" spans="1:215" x14ac:dyDescent="0.25">
      <c r="A1946">
        <v>142</v>
      </c>
      <c r="B1946" t="s">
        <v>1404</v>
      </c>
      <c r="C1946">
        <v>2010</v>
      </c>
      <c r="F1946">
        <v>1945</v>
      </c>
      <c r="G1946">
        <v>0</v>
      </c>
      <c r="I1946">
        <v>1</v>
      </c>
      <c r="J1946" t="s">
        <v>687</v>
      </c>
      <c r="K1946" t="s">
        <v>688</v>
      </c>
      <c r="L1946" t="s">
        <v>1405</v>
      </c>
      <c r="M1946">
        <v>1</v>
      </c>
      <c r="N1946" t="s">
        <v>615</v>
      </c>
      <c r="O1946">
        <v>1</v>
      </c>
      <c r="P1946" t="s">
        <v>616</v>
      </c>
      <c r="Q1946" t="s">
        <v>879</v>
      </c>
      <c r="R1946">
        <v>3</v>
      </c>
      <c r="S1946">
        <v>1</v>
      </c>
      <c r="T1946" s="60">
        <v>40543</v>
      </c>
      <c r="U1946" s="60">
        <v>40543</v>
      </c>
      <c r="V1946" s="60">
        <v>40543</v>
      </c>
      <c r="W1946" t="s">
        <v>201</v>
      </c>
      <c r="X1946" t="s">
        <v>1401</v>
      </c>
      <c r="Y1946" t="s">
        <v>627</v>
      </c>
      <c r="Z1946">
        <v>3.5000000000000003E-2</v>
      </c>
      <c r="AA1946">
        <v>7.7500000999999999E-2</v>
      </c>
      <c r="AB1946">
        <v>1</v>
      </c>
      <c r="AC1946">
        <v>0</v>
      </c>
      <c r="AD1946">
        <v>5</v>
      </c>
      <c r="AE1946">
        <v>1</v>
      </c>
      <c r="AF1946">
        <v>3</v>
      </c>
      <c r="AG1946">
        <v>24</v>
      </c>
      <c r="BP1946" s="60">
        <v>40543</v>
      </c>
      <c r="BQ1946">
        <v>8672592</v>
      </c>
      <c r="BR1946">
        <v>12425873</v>
      </c>
      <c r="BS1946">
        <v>0.69789999999999996</v>
      </c>
      <c r="BT1946">
        <v>3753281</v>
      </c>
      <c r="BV1946">
        <v>1579239</v>
      </c>
      <c r="BW1946">
        <v>372437</v>
      </c>
      <c r="BX1946">
        <v>1</v>
      </c>
      <c r="BY1946">
        <v>0</v>
      </c>
      <c r="BZ1946">
        <v>0</v>
      </c>
      <c r="CA1946">
        <v>0</v>
      </c>
      <c r="CC1946">
        <v>0.11700000000000001</v>
      </c>
      <c r="CE1946">
        <v>1.6299999999999999E-2</v>
      </c>
      <c r="CG1946">
        <v>5.7100001999999997E-2</v>
      </c>
      <c r="CJ1946">
        <v>5.7847567000000003E-2</v>
      </c>
      <c r="CR1946">
        <v>0</v>
      </c>
      <c r="CS1946">
        <v>0</v>
      </c>
      <c r="CT1946">
        <v>0</v>
      </c>
      <c r="CU1946">
        <v>1</v>
      </c>
      <c r="CV1946">
        <v>0.44290000000000002</v>
      </c>
      <c r="CW1946">
        <v>0.17919999</v>
      </c>
      <c r="CX1946">
        <v>0.26369998</v>
      </c>
      <c r="CY1946">
        <v>0.35639998000000001</v>
      </c>
      <c r="CZ1946">
        <v>0.19020000000000001</v>
      </c>
      <c r="DA1946">
        <v>4.6999998000000001E-2</v>
      </c>
      <c r="DB1946">
        <v>8.5900001000000004E-2</v>
      </c>
      <c r="DC1946">
        <v>1.78E-2</v>
      </c>
      <c r="DD1946">
        <v>9.2299997999999994E-2</v>
      </c>
      <c r="DE1946">
        <v>4.4999999999999997E-3</v>
      </c>
      <c r="DF1946">
        <v>2011</v>
      </c>
      <c r="DH1946">
        <v>0.108</v>
      </c>
      <c r="DJ1946">
        <v>0.31009998999999999</v>
      </c>
      <c r="DK1946">
        <v>0.41810000000000003</v>
      </c>
      <c r="DM1946">
        <v>170587</v>
      </c>
      <c r="DO1946">
        <v>489659</v>
      </c>
      <c r="DP1946">
        <v>660246</v>
      </c>
      <c r="DQ1946">
        <v>1579239</v>
      </c>
      <c r="DR1946">
        <v>0</v>
      </c>
      <c r="DS1946">
        <v>0</v>
      </c>
      <c r="DT1946">
        <v>0</v>
      </c>
      <c r="DU1946">
        <v>0</v>
      </c>
      <c r="DV1946">
        <v>21742</v>
      </c>
      <c r="DW1946">
        <v>1579238.9</v>
      </c>
      <c r="DX1946">
        <v>45.099997999999999</v>
      </c>
      <c r="DY1946">
        <v>12.6</v>
      </c>
      <c r="DZ1946">
        <v>72.635002</v>
      </c>
      <c r="EA1946">
        <v>4308</v>
      </c>
      <c r="EC1946">
        <v>12762</v>
      </c>
      <c r="EF1946">
        <v>35.177669999999999</v>
      </c>
      <c r="EG1946">
        <v>9767</v>
      </c>
      <c r="EN1946">
        <v>1281</v>
      </c>
      <c r="EP1946">
        <v>1714</v>
      </c>
      <c r="ES1946">
        <v>0</v>
      </c>
      <c r="EV1946">
        <v>38812</v>
      </c>
      <c r="EW1946">
        <v>0</v>
      </c>
      <c r="EX1946">
        <v>1</v>
      </c>
      <c r="FB1946">
        <v>5834680</v>
      </c>
      <c r="FI1946">
        <v>8357835</v>
      </c>
      <c r="FP1946">
        <v>177929.23</v>
      </c>
      <c r="FQ1946">
        <v>372437.09</v>
      </c>
      <c r="FW1946">
        <v>550366.31000000006</v>
      </c>
      <c r="FX1946">
        <v>774428</v>
      </c>
      <c r="FZ1946">
        <v>74299.093999999997</v>
      </c>
      <c r="GA1946">
        <v>12729.134</v>
      </c>
      <c r="GB1946">
        <v>87028.233999999997</v>
      </c>
      <c r="GC1946">
        <v>41796.870999999999</v>
      </c>
      <c r="GE1946">
        <v>9950.4307000000008</v>
      </c>
      <c r="GF1946">
        <v>33296.112999999998</v>
      </c>
      <c r="GL1946">
        <v>-60931.120999999999</v>
      </c>
      <c r="GM1946">
        <v>2263.4951000000001</v>
      </c>
      <c r="GN1946">
        <v>-414.64999</v>
      </c>
      <c r="GP1946">
        <v>1124.7070000000001</v>
      </c>
      <c r="GQ1946">
        <v>1438908.4</v>
      </c>
      <c r="GR1946">
        <v>-448937.44</v>
      </c>
      <c r="GS1946">
        <v>-448099.44</v>
      </c>
      <c r="GU1946">
        <v>-837.97997999999995</v>
      </c>
      <c r="HA1946">
        <v>-10445.737999999999</v>
      </c>
      <c r="HB1946">
        <v>-12368.464</v>
      </c>
      <c r="HE1946">
        <v>-471751.63</v>
      </c>
      <c r="HG1946">
        <v>8470124</v>
      </c>
    </row>
    <row r="1947" spans="1:215" x14ac:dyDescent="0.25">
      <c r="A1947">
        <v>142</v>
      </c>
      <c r="B1947" t="s">
        <v>1404</v>
      </c>
      <c r="C1947">
        <v>2011</v>
      </c>
      <c r="F1947">
        <v>1945</v>
      </c>
      <c r="G1947">
        <v>0</v>
      </c>
      <c r="I1947">
        <v>1</v>
      </c>
      <c r="J1947" t="s">
        <v>687</v>
      </c>
      <c r="K1947" t="s">
        <v>688</v>
      </c>
      <c r="L1947" t="s">
        <v>1405</v>
      </c>
      <c r="M1947">
        <v>1</v>
      </c>
      <c r="N1947" t="s">
        <v>615</v>
      </c>
      <c r="O1947">
        <v>1</v>
      </c>
      <c r="P1947" t="s">
        <v>616</v>
      </c>
      <c r="Q1947" t="s">
        <v>879</v>
      </c>
      <c r="R1947">
        <v>3</v>
      </c>
      <c r="S1947">
        <v>1</v>
      </c>
      <c r="T1947" s="60">
        <v>40908</v>
      </c>
      <c r="U1947" s="60">
        <v>40908</v>
      </c>
      <c r="V1947" s="60">
        <v>40908</v>
      </c>
      <c r="W1947" t="s">
        <v>201</v>
      </c>
      <c r="X1947" t="s">
        <v>1401</v>
      </c>
      <c r="Y1947" t="s">
        <v>627</v>
      </c>
      <c r="Z1947">
        <v>3.5000000000000003E-2</v>
      </c>
      <c r="AA1947">
        <v>7.7500000999999999E-2</v>
      </c>
      <c r="AB1947">
        <v>1</v>
      </c>
      <c r="AC1947">
        <v>0</v>
      </c>
      <c r="AD1947">
        <v>5</v>
      </c>
      <c r="AE1947">
        <v>1</v>
      </c>
      <c r="AF1947">
        <v>3</v>
      </c>
      <c r="AG1947">
        <v>23</v>
      </c>
      <c r="BP1947" s="60">
        <v>40908</v>
      </c>
      <c r="BQ1947">
        <v>9064355</v>
      </c>
      <c r="BR1947">
        <v>13522978</v>
      </c>
      <c r="BS1947">
        <v>0.67030000999999995</v>
      </c>
      <c r="BT1947">
        <v>4458623</v>
      </c>
      <c r="BV1947">
        <v>1619474</v>
      </c>
      <c r="BW1947">
        <v>387585</v>
      </c>
      <c r="BX1947">
        <v>1</v>
      </c>
      <c r="BY1947">
        <v>0</v>
      </c>
      <c r="BZ1947">
        <v>0</v>
      </c>
      <c r="CA1947">
        <v>0</v>
      </c>
      <c r="CC1947">
        <v>7.4000000000000003E-3</v>
      </c>
      <c r="CE1947">
        <v>0.1007</v>
      </c>
      <c r="CG1947">
        <v>3.2000002E-2</v>
      </c>
      <c r="CJ1947">
        <v>6.2098331999999999E-2</v>
      </c>
      <c r="CR1947">
        <v>0</v>
      </c>
      <c r="CS1947">
        <v>0</v>
      </c>
      <c r="CT1947">
        <v>0</v>
      </c>
      <c r="CU1947">
        <v>1</v>
      </c>
      <c r="CV1947">
        <v>0.40000001000000002</v>
      </c>
      <c r="CW1947">
        <v>0.17</v>
      </c>
      <c r="CX1947">
        <v>0.23</v>
      </c>
      <c r="CY1947">
        <v>0.40000001000000002</v>
      </c>
      <c r="CZ1947">
        <v>0.18000000999999999</v>
      </c>
      <c r="DA1947">
        <v>5.9999998999999998E-2</v>
      </c>
      <c r="DB1947">
        <v>0.1</v>
      </c>
      <c r="DC1947">
        <v>0</v>
      </c>
      <c r="DD1947">
        <v>0.1</v>
      </c>
      <c r="DE1947">
        <v>0</v>
      </c>
      <c r="DF1947">
        <v>2012</v>
      </c>
      <c r="DH1947">
        <v>0.1147</v>
      </c>
      <c r="DJ1947">
        <v>0.34689998999999999</v>
      </c>
      <c r="DK1947">
        <v>0.46160001000000001</v>
      </c>
      <c r="DM1947">
        <v>185689</v>
      </c>
      <c r="DO1947">
        <v>561866</v>
      </c>
      <c r="DP1947">
        <v>747555</v>
      </c>
      <c r="DQ1947">
        <v>1619474</v>
      </c>
      <c r="DR1947">
        <v>0</v>
      </c>
      <c r="DS1947">
        <v>0</v>
      </c>
      <c r="DT1947">
        <v>0</v>
      </c>
      <c r="DU1947">
        <v>0</v>
      </c>
      <c r="DV1947">
        <v>21421</v>
      </c>
      <c r="DW1947">
        <v>1619474.5</v>
      </c>
      <c r="DX1947">
        <v>45.400002000000001</v>
      </c>
      <c r="DY1947">
        <v>13</v>
      </c>
      <c r="DZ1947">
        <v>75.601996999999997</v>
      </c>
      <c r="EA1947">
        <v>4406</v>
      </c>
      <c r="EC1947">
        <v>13289</v>
      </c>
      <c r="EF1947">
        <v>36.486941999999999</v>
      </c>
      <c r="EG1947">
        <v>10189</v>
      </c>
      <c r="EN1947">
        <v>1291</v>
      </c>
      <c r="EP1947">
        <v>1809</v>
      </c>
      <c r="ES1947">
        <v>0</v>
      </c>
      <c r="EV1947">
        <v>39116</v>
      </c>
      <c r="EW1947">
        <v>0</v>
      </c>
      <c r="EX1947">
        <v>1</v>
      </c>
      <c r="FB1947">
        <v>6561900</v>
      </c>
      <c r="FI1947">
        <v>8465593</v>
      </c>
      <c r="FP1947">
        <v>183820</v>
      </c>
      <c r="FQ1947">
        <v>387585</v>
      </c>
      <c r="FW1947">
        <v>571405</v>
      </c>
      <c r="FX1947">
        <v>-163768</v>
      </c>
      <c r="FZ1947">
        <v>81290</v>
      </c>
      <c r="GA1947">
        <v>13522</v>
      </c>
      <c r="GB1947">
        <v>94812</v>
      </c>
      <c r="GC1947">
        <v>60588</v>
      </c>
      <c r="GE1947">
        <v>10940</v>
      </c>
      <c r="GF1947">
        <v>83229</v>
      </c>
      <c r="GL1947">
        <v>-39132</v>
      </c>
      <c r="GM1947">
        <v>2426</v>
      </c>
      <c r="GN1947">
        <v>-723</v>
      </c>
      <c r="GP1947">
        <v>2084</v>
      </c>
      <c r="GQ1947">
        <v>621861</v>
      </c>
      <c r="GR1947">
        <v>-484875</v>
      </c>
      <c r="GS1947">
        <v>-484012</v>
      </c>
      <c r="GU1947">
        <v>-863</v>
      </c>
      <c r="HA1947">
        <v>-8874</v>
      </c>
      <c r="HB1947">
        <v>-12828</v>
      </c>
      <c r="HE1947">
        <v>-506577</v>
      </c>
      <c r="HG1947">
        <v>8585408</v>
      </c>
    </row>
    <row r="1948" spans="1:215" x14ac:dyDescent="0.25">
      <c r="A1948">
        <v>142</v>
      </c>
      <c r="B1948" t="s">
        <v>1404</v>
      </c>
      <c r="C1948">
        <v>2012</v>
      </c>
      <c r="F1948">
        <v>1945</v>
      </c>
      <c r="G1948">
        <v>0</v>
      </c>
      <c r="I1948">
        <v>1</v>
      </c>
      <c r="J1948" t="s">
        <v>687</v>
      </c>
      <c r="K1948" t="s">
        <v>688</v>
      </c>
      <c r="L1948" t="s">
        <v>1405</v>
      </c>
      <c r="M1948">
        <v>1</v>
      </c>
      <c r="N1948" t="s">
        <v>615</v>
      </c>
      <c r="O1948">
        <v>1</v>
      </c>
      <c r="P1948" t="s">
        <v>616</v>
      </c>
      <c r="Q1948" t="s">
        <v>879</v>
      </c>
      <c r="R1948">
        <v>3</v>
      </c>
      <c r="S1948">
        <v>1</v>
      </c>
      <c r="T1948" s="60">
        <v>41274</v>
      </c>
      <c r="U1948" s="60">
        <v>41274</v>
      </c>
      <c r="V1948" s="60">
        <v>41274</v>
      </c>
      <c r="W1948" t="s">
        <v>201</v>
      </c>
      <c r="X1948" t="s">
        <v>1401</v>
      </c>
      <c r="Y1948" t="s">
        <v>627</v>
      </c>
      <c r="Z1948">
        <v>3.2499999000000002E-2</v>
      </c>
      <c r="AA1948">
        <v>7.2499997999999996E-2</v>
      </c>
      <c r="AB1948">
        <v>1</v>
      </c>
      <c r="AC1948">
        <v>0</v>
      </c>
      <c r="AD1948">
        <v>5</v>
      </c>
      <c r="AE1948">
        <v>1</v>
      </c>
      <c r="AF1948">
        <v>3</v>
      </c>
      <c r="AG1948">
        <v>22</v>
      </c>
      <c r="AI1948" t="s">
        <v>1406</v>
      </c>
      <c r="AO1948">
        <v>9566874</v>
      </c>
      <c r="AP1948">
        <v>9469423</v>
      </c>
      <c r="AQ1948">
        <v>86810</v>
      </c>
      <c r="AR1948">
        <v>0</v>
      </c>
      <c r="AS1948">
        <v>0</v>
      </c>
      <c r="AT1948">
        <v>0</v>
      </c>
      <c r="AU1948">
        <v>1</v>
      </c>
      <c r="AV1948">
        <v>2</v>
      </c>
      <c r="AW1948">
        <v>355024</v>
      </c>
      <c r="AX1948">
        <v>0</v>
      </c>
      <c r="AY1948">
        <v>0.80000000999999998</v>
      </c>
      <c r="AZ1948">
        <v>5</v>
      </c>
      <c r="BA1948">
        <v>1</v>
      </c>
      <c r="BB1948">
        <v>1</v>
      </c>
      <c r="BC1948">
        <v>1</v>
      </c>
      <c r="BE1948">
        <v>0</v>
      </c>
      <c r="BP1948" s="60">
        <v>41274</v>
      </c>
      <c r="BQ1948">
        <v>9469208</v>
      </c>
      <c r="BR1948">
        <v>15144888</v>
      </c>
      <c r="BS1948">
        <v>0.62520003000000002</v>
      </c>
      <c r="BT1948">
        <v>5675680</v>
      </c>
      <c r="BV1948">
        <v>1609600</v>
      </c>
      <c r="BW1948">
        <v>406521</v>
      </c>
      <c r="BX1948">
        <v>1</v>
      </c>
      <c r="BY1948">
        <v>0</v>
      </c>
      <c r="BZ1948">
        <v>0</v>
      </c>
      <c r="CA1948">
        <v>0</v>
      </c>
      <c r="CC1948">
        <v>0.1226</v>
      </c>
      <c r="CE1948">
        <v>8.1000000000000003E-2</v>
      </c>
      <c r="CG1948">
        <v>3.4899998000000002E-2</v>
      </c>
      <c r="CJ1948">
        <v>8.0502226999999996E-2</v>
      </c>
      <c r="CR1948">
        <v>0</v>
      </c>
      <c r="CS1948">
        <v>0</v>
      </c>
      <c r="CT1948">
        <v>0</v>
      </c>
      <c r="CU1948">
        <v>1</v>
      </c>
      <c r="CV1948">
        <v>0.43000000999999999</v>
      </c>
      <c r="CW1948">
        <v>0.17</v>
      </c>
      <c r="CX1948">
        <v>0.25999999000000001</v>
      </c>
      <c r="CY1948">
        <v>0.34</v>
      </c>
      <c r="CZ1948">
        <v>0.18000000999999999</v>
      </c>
      <c r="DA1948">
        <v>5.0000001000000002E-2</v>
      </c>
      <c r="DB1948">
        <v>0.1</v>
      </c>
      <c r="DC1948">
        <v>0.02</v>
      </c>
      <c r="DD1948">
        <v>0.11</v>
      </c>
      <c r="DE1948">
        <v>0</v>
      </c>
      <c r="DF1948">
        <v>2013</v>
      </c>
      <c r="DG1948">
        <v>0.28620835999999999</v>
      </c>
      <c r="DH1948">
        <v>0.12870000000000001</v>
      </c>
      <c r="DI1948">
        <v>0.15747142</v>
      </c>
      <c r="DJ1948">
        <v>0.41639999</v>
      </c>
      <c r="DK1948">
        <v>0.54509996999999999</v>
      </c>
      <c r="DL1948">
        <v>460681</v>
      </c>
      <c r="DM1948">
        <v>207215</v>
      </c>
      <c r="DN1948">
        <v>253466</v>
      </c>
      <c r="DO1948">
        <v>670131</v>
      </c>
      <c r="DP1948">
        <v>877346</v>
      </c>
      <c r="DQ1948">
        <v>1609600</v>
      </c>
      <c r="DR1948">
        <v>1</v>
      </c>
      <c r="DS1948">
        <v>0</v>
      </c>
      <c r="DT1948">
        <v>1</v>
      </c>
      <c r="DU1948">
        <v>0</v>
      </c>
      <c r="DV1948">
        <v>21256</v>
      </c>
      <c r="DW1948">
        <v>1609600.9</v>
      </c>
      <c r="DX1948">
        <v>45.5</v>
      </c>
      <c r="DY1948">
        <v>13.1</v>
      </c>
      <c r="DZ1948">
        <v>75.724997999999999</v>
      </c>
      <c r="EA1948">
        <v>4415</v>
      </c>
      <c r="EC1948">
        <v>13947</v>
      </c>
      <c r="EF1948">
        <v>38.076790000000003</v>
      </c>
      <c r="EG1948">
        <v>10739</v>
      </c>
      <c r="EN1948">
        <v>1319</v>
      </c>
      <c r="EP1948">
        <v>1889</v>
      </c>
      <c r="ES1948">
        <v>0</v>
      </c>
      <c r="EV1948">
        <v>39618</v>
      </c>
      <c r="EW1948">
        <v>0</v>
      </c>
      <c r="EX1948">
        <v>1</v>
      </c>
      <c r="EZ1948">
        <v>11470035</v>
      </c>
      <c r="FB1948">
        <v>7567000</v>
      </c>
      <c r="FI1948">
        <v>9566874</v>
      </c>
      <c r="FP1948">
        <v>191215</v>
      </c>
      <c r="FQ1948">
        <v>406805</v>
      </c>
      <c r="FW1948">
        <v>598020</v>
      </c>
      <c r="FX1948">
        <v>841508</v>
      </c>
      <c r="FZ1948">
        <v>75857</v>
      </c>
      <c r="GA1948">
        <v>12740</v>
      </c>
      <c r="GB1948">
        <v>88597</v>
      </c>
      <c r="GC1948">
        <v>51898</v>
      </c>
      <c r="GE1948">
        <v>14522</v>
      </c>
      <c r="GF1948">
        <v>46479</v>
      </c>
      <c r="GL1948">
        <v>-31578</v>
      </c>
      <c r="GM1948">
        <v>2837</v>
      </c>
      <c r="GN1948">
        <v>-830</v>
      </c>
      <c r="GP1948">
        <v>-8663</v>
      </c>
      <c r="GQ1948">
        <v>1602790</v>
      </c>
      <c r="GR1948">
        <v>-531057</v>
      </c>
      <c r="GS1948">
        <v>-530269</v>
      </c>
      <c r="GU1948">
        <v>-788</v>
      </c>
      <c r="HA1948">
        <v>-10097</v>
      </c>
      <c r="HB1948">
        <v>-14209</v>
      </c>
      <c r="HE1948">
        <v>-555363</v>
      </c>
      <c r="HG1948">
        <v>9630264</v>
      </c>
    </row>
    <row r="1949" spans="1:215" x14ac:dyDescent="0.25">
      <c r="A1949">
        <v>142</v>
      </c>
      <c r="B1949" t="s">
        <v>1404</v>
      </c>
      <c r="C1949">
        <v>2013</v>
      </c>
      <c r="F1949">
        <v>1945</v>
      </c>
      <c r="G1949">
        <v>0</v>
      </c>
      <c r="I1949">
        <v>1</v>
      </c>
      <c r="J1949" t="s">
        <v>687</v>
      </c>
      <c r="K1949" t="s">
        <v>688</v>
      </c>
      <c r="L1949" t="s">
        <v>1405</v>
      </c>
      <c r="M1949">
        <v>1</v>
      </c>
      <c r="N1949" t="s">
        <v>615</v>
      </c>
      <c r="O1949">
        <v>1</v>
      </c>
      <c r="P1949" t="s">
        <v>616</v>
      </c>
      <c r="Q1949" t="s">
        <v>879</v>
      </c>
      <c r="R1949">
        <v>3</v>
      </c>
      <c r="S1949">
        <v>1</v>
      </c>
      <c r="T1949" s="60">
        <v>41639</v>
      </c>
      <c r="U1949" s="60">
        <v>41639</v>
      </c>
      <c r="V1949" s="60">
        <v>41639</v>
      </c>
      <c r="W1949" t="s">
        <v>201</v>
      </c>
      <c r="X1949" t="s">
        <v>1401</v>
      </c>
      <c r="Y1949" t="s">
        <v>627</v>
      </c>
      <c r="Z1949">
        <v>3.2499999000000002E-2</v>
      </c>
      <c r="AA1949">
        <v>7.2499997999999996E-2</v>
      </c>
      <c r="AB1949">
        <v>1</v>
      </c>
      <c r="AC1949">
        <v>0</v>
      </c>
      <c r="AD1949">
        <v>5</v>
      </c>
      <c r="AE1949">
        <v>1</v>
      </c>
      <c r="AF1949">
        <v>3</v>
      </c>
      <c r="AG1949">
        <v>20</v>
      </c>
      <c r="AI1949" t="s">
        <v>1407</v>
      </c>
      <c r="AO1949">
        <v>10679507</v>
      </c>
      <c r="AP1949">
        <v>10417340</v>
      </c>
      <c r="AQ1949">
        <v>81515</v>
      </c>
      <c r="AR1949">
        <v>0</v>
      </c>
      <c r="AS1949">
        <v>0</v>
      </c>
      <c r="AT1949">
        <v>0</v>
      </c>
      <c r="AU1949">
        <v>1</v>
      </c>
      <c r="AV1949">
        <v>2</v>
      </c>
      <c r="AW1949">
        <v>334565</v>
      </c>
      <c r="AX1949">
        <v>0</v>
      </c>
      <c r="AY1949">
        <v>0.80000000999999998</v>
      </c>
      <c r="AZ1949">
        <v>5</v>
      </c>
      <c r="BA1949">
        <v>1</v>
      </c>
      <c r="BB1949">
        <v>1</v>
      </c>
      <c r="BC1949">
        <v>1</v>
      </c>
      <c r="BE1949">
        <v>0</v>
      </c>
      <c r="BP1949" s="60">
        <v>41639</v>
      </c>
      <c r="BQ1949">
        <v>10417125</v>
      </c>
      <c r="BR1949">
        <v>15785042</v>
      </c>
      <c r="BS1949">
        <v>0.65989995000000001</v>
      </c>
      <c r="BT1949">
        <v>5367917</v>
      </c>
      <c r="BV1949">
        <v>1604496</v>
      </c>
      <c r="BW1949">
        <v>426020</v>
      </c>
      <c r="BX1949">
        <v>1.0029999999999999</v>
      </c>
      <c r="BY1949">
        <v>0</v>
      </c>
      <c r="BZ1949">
        <v>0</v>
      </c>
      <c r="CA1949">
        <v>0</v>
      </c>
      <c r="CC1949">
        <v>0.1114</v>
      </c>
      <c r="CE1949">
        <v>7.9300000999999995E-2</v>
      </c>
      <c r="CG1949">
        <v>0.1072</v>
      </c>
      <c r="CJ1949">
        <v>7.2389423999999994E-2</v>
      </c>
      <c r="CR1949">
        <v>0</v>
      </c>
      <c r="CS1949">
        <v>0</v>
      </c>
      <c r="CT1949">
        <v>0</v>
      </c>
      <c r="CU1949">
        <v>1</v>
      </c>
      <c r="CV1949">
        <v>0.38999999000000002</v>
      </c>
      <c r="CY1949">
        <v>0.31999999000000001</v>
      </c>
      <c r="DB1949">
        <v>9.0000003999999995E-2</v>
      </c>
      <c r="DD1949">
        <v>0.17</v>
      </c>
      <c r="DE1949">
        <v>2.9999998999999999E-2</v>
      </c>
      <c r="DF1949">
        <v>2014</v>
      </c>
      <c r="DG1949">
        <v>0.28309265</v>
      </c>
      <c r="DH1949">
        <v>0.12770000000000001</v>
      </c>
      <c r="DI1949">
        <v>0.15538836</v>
      </c>
      <c r="DJ1949">
        <v>0.39049998000000002</v>
      </c>
      <c r="DK1949">
        <v>0.51819998</v>
      </c>
      <c r="DL1949">
        <v>454221</v>
      </c>
      <c r="DM1949">
        <v>204901</v>
      </c>
      <c r="DN1949">
        <v>249320</v>
      </c>
      <c r="DO1949">
        <v>626503</v>
      </c>
      <c r="DP1949">
        <v>831404</v>
      </c>
      <c r="DQ1949">
        <v>1604496</v>
      </c>
      <c r="DR1949">
        <v>1</v>
      </c>
      <c r="DS1949">
        <v>0</v>
      </c>
      <c r="DT1949">
        <v>1</v>
      </c>
      <c r="DU1949">
        <v>0</v>
      </c>
      <c r="DV1949">
        <v>21368</v>
      </c>
      <c r="DW1949">
        <v>1604496.3</v>
      </c>
      <c r="DX1949">
        <v>45.599997999999999</v>
      </c>
      <c r="DY1949">
        <v>13.2</v>
      </c>
      <c r="DZ1949">
        <v>75.088997000000006</v>
      </c>
      <c r="EA1949">
        <v>4613</v>
      </c>
      <c r="EC1949">
        <v>14505</v>
      </c>
      <c r="EF1949">
        <v>39.739398999999999</v>
      </c>
      <c r="EG1949">
        <v>11228</v>
      </c>
      <c r="EN1949">
        <v>1334</v>
      </c>
      <c r="EP1949">
        <v>1943</v>
      </c>
      <c r="ES1949">
        <v>0</v>
      </c>
      <c r="EV1949">
        <v>40486</v>
      </c>
      <c r="EW1949">
        <v>0</v>
      </c>
      <c r="EX1949">
        <v>1</v>
      </c>
      <c r="FB1949">
        <v>8112928</v>
      </c>
      <c r="FP1949">
        <v>209301</v>
      </c>
      <c r="FQ1949">
        <v>427095</v>
      </c>
      <c r="FW1949">
        <v>636396</v>
      </c>
      <c r="FX1949">
        <v>1012652</v>
      </c>
      <c r="FZ1949">
        <v>57741</v>
      </c>
      <c r="GA1949">
        <v>40612</v>
      </c>
      <c r="GB1949">
        <v>98353</v>
      </c>
      <c r="GC1949">
        <v>42331</v>
      </c>
      <c r="GE1949">
        <v>37743</v>
      </c>
      <c r="GL1949">
        <v>-29768</v>
      </c>
      <c r="GM1949">
        <v>1981</v>
      </c>
      <c r="GN1949">
        <v>-9358</v>
      </c>
      <c r="GP1949">
        <v>2033</v>
      </c>
      <c r="GQ1949">
        <v>1792363</v>
      </c>
      <c r="GR1949">
        <v>-576420</v>
      </c>
      <c r="GS1949">
        <v>-575633</v>
      </c>
      <c r="GU1949">
        <v>-787</v>
      </c>
      <c r="HA1949">
        <v>-9884</v>
      </c>
      <c r="HB1949">
        <v>-15025</v>
      </c>
      <c r="HE1949">
        <v>-601309</v>
      </c>
      <c r="HG1949">
        <v>10821318</v>
      </c>
    </row>
    <row r="1950" spans="1:215" x14ac:dyDescent="0.25">
      <c r="A1950">
        <v>142</v>
      </c>
      <c r="B1950" t="s">
        <v>1404</v>
      </c>
      <c r="C1950">
        <v>2014</v>
      </c>
      <c r="F1950">
        <v>1945</v>
      </c>
      <c r="G1950">
        <v>0</v>
      </c>
      <c r="I1950">
        <v>1</v>
      </c>
      <c r="J1950" t="s">
        <v>687</v>
      </c>
      <c r="K1950" t="s">
        <v>688</v>
      </c>
      <c r="L1950" t="s">
        <v>1405</v>
      </c>
      <c r="M1950">
        <v>1</v>
      </c>
      <c r="N1950" t="s">
        <v>615</v>
      </c>
      <c r="O1950">
        <v>1</v>
      </c>
      <c r="P1950" t="s">
        <v>616</v>
      </c>
      <c r="Q1950" t="s">
        <v>879</v>
      </c>
      <c r="R1950">
        <v>3</v>
      </c>
      <c r="S1950">
        <v>1</v>
      </c>
      <c r="T1950" s="60">
        <v>42004</v>
      </c>
      <c r="U1950" s="60">
        <v>42004</v>
      </c>
      <c r="BY1950">
        <v>0</v>
      </c>
      <c r="BZ1950">
        <v>0</v>
      </c>
      <c r="CA1950">
        <v>0</v>
      </c>
      <c r="CS1950">
        <v>0</v>
      </c>
      <c r="CT1950">
        <v>0</v>
      </c>
      <c r="CU1950">
        <v>0</v>
      </c>
      <c r="CV1950">
        <v>0</v>
      </c>
      <c r="CW1950">
        <v>0</v>
      </c>
      <c r="CX1950">
        <v>0</v>
      </c>
      <c r="CY1950">
        <v>0</v>
      </c>
      <c r="CZ1950">
        <v>0</v>
      </c>
      <c r="DA1950">
        <v>0</v>
      </c>
      <c r="DB1950">
        <v>0</v>
      </c>
      <c r="DC1950">
        <v>0</v>
      </c>
      <c r="DD1950">
        <v>0</v>
      </c>
      <c r="DE1950">
        <v>0</v>
      </c>
      <c r="DR1950">
        <v>0</v>
      </c>
      <c r="DS1950">
        <v>0</v>
      </c>
      <c r="DT1950">
        <v>0</v>
      </c>
      <c r="DU1950">
        <v>0</v>
      </c>
      <c r="EW1950">
        <v>0</v>
      </c>
      <c r="EX1950">
        <v>0</v>
      </c>
    </row>
    <row r="1951" spans="1:215" x14ac:dyDescent="0.25">
      <c r="A1951">
        <v>143</v>
      </c>
      <c r="B1951" t="s">
        <v>1408</v>
      </c>
      <c r="C1951">
        <v>2001</v>
      </c>
      <c r="F1951">
        <v>1941</v>
      </c>
      <c r="G1951">
        <v>0</v>
      </c>
      <c r="I1951">
        <v>1</v>
      </c>
      <c r="J1951" t="s">
        <v>687</v>
      </c>
      <c r="K1951" t="s">
        <v>688</v>
      </c>
      <c r="L1951" t="s">
        <v>1409</v>
      </c>
      <c r="M1951">
        <v>1</v>
      </c>
      <c r="N1951" t="s">
        <v>615</v>
      </c>
      <c r="O1951">
        <v>1</v>
      </c>
      <c r="P1951" t="s">
        <v>616</v>
      </c>
      <c r="Q1951" t="s">
        <v>626</v>
      </c>
      <c r="R1951">
        <v>2</v>
      </c>
      <c r="S1951">
        <v>1</v>
      </c>
      <c r="T1951" s="60">
        <v>37072</v>
      </c>
      <c r="U1951" s="60">
        <v>37072</v>
      </c>
      <c r="V1951" s="60">
        <v>37072</v>
      </c>
      <c r="W1951" t="s">
        <v>201</v>
      </c>
      <c r="X1951" t="s">
        <v>1401</v>
      </c>
      <c r="Y1951" t="s">
        <v>619</v>
      </c>
      <c r="Z1951">
        <v>4.2500000000000003E-2</v>
      </c>
      <c r="AA1951">
        <v>7.9999998000000003E-2</v>
      </c>
      <c r="AB1951">
        <v>1</v>
      </c>
      <c r="AC1951">
        <v>0</v>
      </c>
      <c r="AD1951">
        <v>5</v>
      </c>
      <c r="AE1951">
        <v>1</v>
      </c>
      <c r="AF1951">
        <v>1</v>
      </c>
      <c r="AG1951">
        <v>21</v>
      </c>
      <c r="BP1951" s="60">
        <v>37072</v>
      </c>
      <c r="BQ1951">
        <v>3718198</v>
      </c>
      <c r="BR1951">
        <v>3451864</v>
      </c>
      <c r="BS1951">
        <v>1.077</v>
      </c>
      <c r="BT1951">
        <v>-266334</v>
      </c>
      <c r="BV1951">
        <v>634798</v>
      </c>
      <c r="BW1951">
        <v>40358.152000000002</v>
      </c>
      <c r="BX1951">
        <v>1</v>
      </c>
      <c r="BY1951">
        <v>0</v>
      </c>
      <c r="BZ1951">
        <v>0</v>
      </c>
      <c r="CA1951">
        <v>0</v>
      </c>
      <c r="CC1951">
        <v>-4.9000002000000001E-2</v>
      </c>
      <c r="CE1951">
        <v>5.4000000999999999E-2</v>
      </c>
      <c r="CG1951">
        <v>0.10600001000000001</v>
      </c>
      <c r="CR1951">
        <v>0</v>
      </c>
      <c r="CS1951">
        <v>0</v>
      </c>
      <c r="CT1951">
        <v>0</v>
      </c>
      <c r="CU1951">
        <v>0</v>
      </c>
      <c r="CV1951">
        <v>0.58149998999999997</v>
      </c>
      <c r="CW1951">
        <v>0.40410000000000001</v>
      </c>
      <c r="CX1951">
        <v>0.17739999000000001</v>
      </c>
      <c r="CY1951">
        <v>0.27529999999999999</v>
      </c>
      <c r="CZ1951">
        <v>0.26329999999999998</v>
      </c>
      <c r="DA1951">
        <v>1.2E-2</v>
      </c>
      <c r="DB1951">
        <v>0.11070000000000001</v>
      </c>
      <c r="DC1951">
        <v>3.2499999000000002E-2</v>
      </c>
      <c r="DD1951">
        <v>0</v>
      </c>
      <c r="DE1951">
        <v>0</v>
      </c>
      <c r="DG1951">
        <v>0.16229999000000001</v>
      </c>
      <c r="DH1951">
        <v>5.7200000000000001E-2</v>
      </c>
      <c r="DI1951">
        <v>0.10510000999999999</v>
      </c>
      <c r="DJ1951">
        <v>7.6700002000000003E-2</v>
      </c>
      <c r="DK1951">
        <v>0.13389999999999999</v>
      </c>
      <c r="DL1951">
        <v>39773</v>
      </c>
      <c r="DM1951">
        <v>39773</v>
      </c>
      <c r="DO1951">
        <v>53326</v>
      </c>
      <c r="DP1951">
        <v>93099</v>
      </c>
      <c r="DR1951">
        <v>0</v>
      </c>
      <c r="DS1951">
        <v>0</v>
      </c>
      <c r="DT1951">
        <v>0</v>
      </c>
      <c r="DU1951">
        <v>0</v>
      </c>
      <c r="DV1951">
        <v>12991</v>
      </c>
      <c r="DW1951">
        <v>634798</v>
      </c>
      <c r="DZ1951">
        <v>48.863998000000002</v>
      </c>
      <c r="EA1951">
        <v>2146</v>
      </c>
      <c r="EC1951">
        <v>5526</v>
      </c>
      <c r="ED1951">
        <v>98600</v>
      </c>
      <c r="EF1951">
        <v>17.843</v>
      </c>
      <c r="EG1951">
        <v>3975</v>
      </c>
      <c r="EN1951">
        <v>651</v>
      </c>
      <c r="ES1951">
        <v>0</v>
      </c>
      <c r="EV1951">
        <v>20663</v>
      </c>
      <c r="EW1951">
        <v>0</v>
      </c>
      <c r="EX1951">
        <v>0</v>
      </c>
      <c r="FB1951">
        <v>1224100.5</v>
      </c>
      <c r="FN1951">
        <v>-823.21799999999996</v>
      </c>
      <c r="FP1951">
        <v>32964.211000000003</v>
      </c>
      <c r="FQ1951">
        <v>40358.152000000002</v>
      </c>
      <c r="FW1951">
        <v>73322.358999999997</v>
      </c>
      <c r="FX1951">
        <v>-323134.25</v>
      </c>
      <c r="FZ1951">
        <v>80654.843999999997</v>
      </c>
      <c r="GA1951">
        <v>21243.800999999999</v>
      </c>
      <c r="GB1951">
        <v>101898.64</v>
      </c>
      <c r="GC1951">
        <v>20692.258000000002</v>
      </c>
      <c r="GG1951">
        <v>301.03399999999999</v>
      </c>
      <c r="GL1951">
        <v>-8490.2178000000004</v>
      </c>
      <c r="GM1951">
        <v>25943.35</v>
      </c>
      <c r="GN1951">
        <v>-24790.655999999999</v>
      </c>
      <c r="GO1951">
        <v>-23967.437999999998</v>
      </c>
      <c r="GQ1951">
        <v>-134257.48000000001</v>
      </c>
      <c r="GR1951">
        <v>-97314.483999999997</v>
      </c>
      <c r="GS1951">
        <v>-97314.483999999997</v>
      </c>
      <c r="HA1951">
        <v>-3611.1880000000001</v>
      </c>
      <c r="HB1951">
        <v>-3831.4160000000002</v>
      </c>
      <c r="HD1951">
        <v>-8072.4638999999997</v>
      </c>
      <c r="HE1951">
        <v>-112829.55</v>
      </c>
      <c r="HG1951">
        <v>3432825.8</v>
      </c>
    </row>
    <row r="1952" spans="1:215" x14ac:dyDescent="0.25">
      <c r="A1952">
        <v>143</v>
      </c>
      <c r="B1952" t="s">
        <v>1408</v>
      </c>
      <c r="C1952">
        <v>2002</v>
      </c>
      <c r="F1952">
        <v>1941</v>
      </c>
      <c r="G1952">
        <v>0</v>
      </c>
      <c r="I1952">
        <v>1</v>
      </c>
      <c r="J1952" t="s">
        <v>687</v>
      </c>
      <c r="K1952" t="s">
        <v>688</v>
      </c>
      <c r="L1952" t="s">
        <v>1409</v>
      </c>
      <c r="M1952">
        <v>1</v>
      </c>
      <c r="N1952" t="s">
        <v>615</v>
      </c>
      <c r="O1952">
        <v>1</v>
      </c>
      <c r="P1952" t="s">
        <v>616</v>
      </c>
      <c r="Q1952" t="s">
        <v>626</v>
      </c>
      <c r="R1952">
        <v>2</v>
      </c>
      <c r="S1952">
        <v>1</v>
      </c>
      <c r="T1952" s="60">
        <v>37437</v>
      </c>
      <c r="U1952" s="60">
        <v>37437</v>
      </c>
      <c r="V1952" s="60">
        <v>37437</v>
      </c>
      <c r="W1952" t="s">
        <v>201</v>
      </c>
      <c r="X1952" t="s">
        <v>1401</v>
      </c>
      <c r="Y1952" t="s">
        <v>619</v>
      </c>
      <c r="Z1952">
        <v>4.2500000000000003E-2</v>
      </c>
      <c r="AA1952">
        <v>7.9999998000000003E-2</v>
      </c>
      <c r="AB1952">
        <v>1</v>
      </c>
      <c r="AC1952">
        <v>0</v>
      </c>
      <c r="AD1952">
        <v>5</v>
      </c>
      <c r="AE1952">
        <v>1</v>
      </c>
      <c r="AF1952">
        <v>1</v>
      </c>
      <c r="AG1952">
        <v>20</v>
      </c>
      <c r="BP1952" s="60">
        <v>37437</v>
      </c>
      <c r="BQ1952">
        <v>3839081</v>
      </c>
      <c r="BR1952">
        <v>3586250</v>
      </c>
      <c r="BS1952">
        <v>1.071</v>
      </c>
      <c r="BT1952">
        <v>-252831</v>
      </c>
      <c r="BV1952">
        <v>695259</v>
      </c>
      <c r="BW1952">
        <v>44547.262000000002</v>
      </c>
      <c r="BX1952">
        <v>1</v>
      </c>
      <c r="BY1952">
        <v>0</v>
      </c>
      <c r="BZ1952">
        <v>0</v>
      </c>
      <c r="CA1952">
        <v>0</v>
      </c>
      <c r="CC1952">
        <v>-5.1999996999999999E-2</v>
      </c>
      <c r="CE1952">
        <v>-3.0000000000000001E-3</v>
      </c>
      <c r="CG1952">
        <v>5.5999998000000002E-2</v>
      </c>
      <c r="CR1952">
        <v>0</v>
      </c>
      <c r="CS1952">
        <v>0</v>
      </c>
      <c r="CT1952">
        <v>0</v>
      </c>
      <c r="CU1952">
        <v>0</v>
      </c>
      <c r="CV1952">
        <v>0.56540000000000001</v>
      </c>
      <c r="CW1952">
        <v>0.36860000999999998</v>
      </c>
      <c r="CX1952">
        <v>0.19680001</v>
      </c>
      <c r="CY1952">
        <v>0.3206</v>
      </c>
      <c r="CZ1952">
        <v>0.30779999000000002</v>
      </c>
      <c r="DA1952">
        <v>1.2800000000000001E-2</v>
      </c>
      <c r="DB1952">
        <v>0.11210000000000001</v>
      </c>
      <c r="DC1952">
        <v>1.9E-3</v>
      </c>
      <c r="DD1952">
        <v>0</v>
      </c>
      <c r="DE1952">
        <v>0</v>
      </c>
      <c r="DG1952">
        <v>0.16239998999999999</v>
      </c>
      <c r="DH1952">
        <v>5.8099999999999999E-2</v>
      </c>
      <c r="DI1952">
        <v>0.1043</v>
      </c>
      <c r="DJ1952">
        <v>7.9200000000000007E-2</v>
      </c>
      <c r="DK1952">
        <v>0.13730000000000001</v>
      </c>
      <c r="DL1952">
        <v>110552</v>
      </c>
      <c r="DM1952">
        <v>40375</v>
      </c>
      <c r="DN1952">
        <v>70177</v>
      </c>
      <c r="DO1952">
        <v>55104</v>
      </c>
      <c r="DP1952">
        <v>95479</v>
      </c>
      <c r="DQ1952">
        <v>695259</v>
      </c>
      <c r="DR1952">
        <v>0</v>
      </c>
      <c r="DS1952">
        <v>0</v>
      </c>
      <c r="DT1952">
        <v>0</v>
      </c>
      <c r="DU1952">
        <v>0</v>
      </c>
      <c r="DV1952">
        <v>14033</v>
      </c>
      <c r="DW1952">
        <v>695259</v>
      </c>
      <c r="DZ1952">
        <v>49.544998</v>
      </c>
      <c r="EA1952">
        <v>1994</v>
      </c>
      <c r="EC1952">
        <v>5742</v>
      </c>
      <c r="ED1952">
        <v>108538</v>
      </c>
      <c r="EF1952">
        <v>18.761998999999999</v>
      </c>
      <c r="EG1952">
        <v>4119</v>
      </c>
      <c r="EN1952">
        <v>674</v>
      </c>
      <c r="ES1952">
        <v>0</v>
      </c>
      <c r="EV1952">
        <v>21769</v>
      </c>
      <c r="EW1952">
        <v>0</v>
      </c>
      <c r="EX1952">
        <v>0</v>
      </c>
      <c r="FB1952">
        <v>1337936.8999999999</v>
      </c>
      <c r="FN1952">
        <v>-594.28300000000002</v>
      </c>
      <c r="FP1952">
        <v>38431.629000000001</v>
      </c>
      <c r="FQ1952">
        <v>44547.262000000002</v>
      </c>
      <c r="FW1952">
        <v>82978.891000000003</v>
      </c>
      <c r="FX1952">
        <v>-299657.25</v>
      </c>
      <c r="FZ1952">
        <v>63948.781000000003</v>
      </c>
      <c r="GA1952">
        <v>26185.653999999999</v>
      </c>
      <c r="GB1952">
        <v>90134.437999999995</v>
      </c>
      <c r="GC1952">
        <v>23688.296999999999</v>
      </c>
      <c r="GG1952">
        <v>198.91498999999999</v>
      </c>
      <c r="GL1952">
        <v>-9977.5586000000003</v>
      </c>
      <c r="GM1952">
        <v>7141.0928000000004</v>
      </c>
      <c r="GN1952">
        <v>-5632.0410000000002</v>
      </c>
      <c r="GO1952">
        <v>-5037.7578000000003</v>
      </c>
      <c r="GQ1952">
        <v>-111125.22</v>
      </c>
      <c r="GR1952">
        <v>-104353.24</v>
      </c>
      <c r="GS1952">
        <v>-104353.24</v>
      </c>
      <c r="HA1952">
        <v>-3516.6990000000001</v>
      </c>
      <c r="HB1952">
        <v>-5485.3081000000002</v>
      </c>
      <c r="HD1952">
        <v>-9110.9248000000007</v>
      </c>
      <c r="HE1952">
        <v>-122466.18</v>
      </c>
      <c r="HG1952">
        <v>3199234.5</v>
      </c>
    </row>
    <row r="1953" spans="1:215" x14ac:dyDescent="0.25">
      <c r="A1953">
        <v>143</v>
      </c>
      <c r="B1953" t="s">
        <v>1408</v>
      </c>
      <c r="C1953">
        <v>2003</v>
      </c>
      <c r="F1953">
        <v>1941</v>
      </c>
      <c r="G1953">
        <v>0</v>
      </c>
      <c r="I1953">
        <v>1</v>
      </c>
      <c r="J1953" t="s">
        <v>687</v>
      </c>
      <c r="K1953" t="s">
        <v>688</v>
      </c>
      <c r="L1953" t="s">
        <v>1409</v>
      </c>
      <c r="M1953">
        <v>1</v>
      </c>
      <c r="N1953" t="s">
        <v>615</v>
      </c>
      <c r="O1953">
        <v>1</v>
      </c>
      <c r="P1953" t="s">
        <v>616</v>
      </c>
      <c r="Q1953" t="s">
        <v>626</v>
      </c>
      <c r="R1953">
        <v>2</v>
      </c>
      <c r="S1953">
        <v>1</v>
      </c>
      <c r="T1953" s="60">
        <v>37802</v>
      </c>
      <c r="U1953" s="60">
        <v>37802</v>
      </c>
      <c r="V1953" s="60">
        <v>37802</v>
      </c>
      <c r="W1953" t="s">
        <v>201</v>
      </c>
      <c r="X1953" t="s">
        <v>1401</v>
      </c>
      <c r="Y1953" t="s">
        <v>619</v>
      </c>
      <c r="Z1953">
        <v>4.2500000000000003E-2</v>
      </c>
      <c r="AA1953">
        <v>7.9999998000000003E-2</v>
      </c>
      <c r="AB1953">
        <v>1</v>
      </c>
      <c r="AC1953">
        <v>0</v>
      </c>
      <c r="AD1953">
        <v>5</v>
      </c>
      <c r="AE1953">
        <v>1</v>
      </c>
      <c r="AF1953">
        <v>1</v>
      </c>
      <c r="AG1953">
        <v>19</v>
      </c>
      <c r="BP1953" s="60">
        <v>37802</v>
      </c>
      <c r="BQ1953">
        <v>4284400</v>
      </c>
      <c r="BR1953">
        <v>4108294</v>
      </c>
      <c r="BS1953">
        <v>1.0429999999999999</v>
      </c>
      <c r="BT1953">
        <v>-176106</v>
      </c>
      <c r="BV1953">
        <v>733296</v>
      </c>
      <c r="BW1953">
        <v>52840.788999999997</v>
      </c>
      <c r="BX1953">
        <v>1</v>
      </c>
      <c r="BY1953">
        <v>0</v>
      </c>
      <c r="BZ1953">
        <v>0</v>
      </c>
      <c r="CA1953">
        <v>0</v>
      </c>
      <c r="CC1953">
        <v>3.6999999999999998E-2</v>
      </c>
      <c r="CE1953">
        <v>-2.1999999999999999E-2</v>
      </c>
      <c r="CG1953">
        <v>2.9000001000000001E-2</v>
      </c>
      <c r="CR1953">
        <v>0</v>
      </c>
      <c r="CS1953">
        <v>0</v>
      </c>
      <c r="CT1953">
        <v>0</v>
      </c>
      <c r="CU1953">
        <v>0</v>
      </c>
      <c r="CV1953">
        <v>0.61540002000000005</v>
      </c>
      <c r="CW1953">
        <v>0.40959999000000002</v>
      </c>
      <c r="CX1953">
        <v>0.20580000000000001</v>
      </c>
      <c r="CY1953">
        <v>0.27970001</v>
      </c>
      <c r="CZ1953">
        <v>0.26700002</v>
      </c>
      <c r="DA1953">
        <v>1.2699999999999999E-2</v>
      </c>
      <c r="DB1953">
        <v>9.9100000999999993E-2</v>
      </c>
      <c r="DC1953">
        <v>5.8999999999999999E-3</v>
      </c>
      <c r="DD1953">
        <v>0</v>
      </c>
      <c r="DE1953">
        <v>0</v>
      </c>
      <c r="DF1953">
        <v>2004</v>
      </c>
      <c r="DG1953">
        <v>0.19440001000000001</v>
      </c>
      <c r="DH1953">
        <v>4.2399999000000001E-2</v>
      </c>
      <c r="DI1953">
        <v>0.152</v>
      </c>
      <c r="DJ1953">
        <v>0.13930000000000001</v>
      </c>
      <c r="DK1953">
        <v>0.18170001</v>
      </c>
      <c r="DL1953">
        <v>138817</v>
      </c>
      <c r="DM1953">
        <v>30277</v>
      </c>
      <c r="DN1953">
        <v>108540</v>
      </c>
      <c r="DO1953">
        <v>99408</v>
      </c>
      <c r="DP1953">
        <v>129685</v>
      </c>
      <c r="DQ1953">
        <v>733296</v>
      </c>
      <c r="DR1953">
        <v>0</v>
      </c>
      <c r="DS1953">
        <v>0</v>
      </c>
      <c r="DT1953">
        <v>0</v>
      </c>
      <c r="DU1953">
        <v>0</v>
      </c>
      <c r="DV1953">
        <v>14133</v>
      </c>
      <c r="DW1953">
        <v>733296</v>
      </c>
      <c r="DX1953">
        <v>43.900002000000001</v>
      </c>
      <c r="DY1953">
        <v>9.6999998000000005</v>
      </c>
      <c r="DZ1953">
        <v>51.884998000000003</v>
      </c>
      <c r="EA1953">
        <v>1885</v>
      </c>
      <c r="EC1953">
        <v>5882</v>
      </c>
      <c r="ED1953">
        <v>115819</v>
      </c>
      <c r="EF1953">
        <v>19.690000999999999</v>
      </c>
      <c r="EG1953">
        <v>4220</v>
      </c>
      <c r="EN1953">
        <v>679</v>
      </c>
      <c r="ES1953">
        <v>0</v>
      </c>
      <c r="EV1953">
        <v>21900</v>
      </c>
      <c r="EW1953">
        <v>0</v>
      </c>
      <c r="EX1953">
        <v>0</v>
      </c>
      <c r="FB1953">
        <v>1484338.4</v>
      </c>
      <c r="FN1953">
        <v>-357.649</v>
      </c>
      <c r="FP1953">
        <v>43699.828000000001</v>
      </c>
      <c r="FQ1953">
        <v>52840.788999999997</v>
      </c>
      <c r="FW1953">
        <v>96540.616999999998</v>
      </c>
      <c r="FX1953">
        <v>2096.0830000000001</v>
      </c>
      <c r="FZ1953">
        <v>52592.063000000002</v>
      </c>
      <c r="GA1953">
        <v>29655.863000000001</v>
      </c>
      <c r="GB1953">
        <v>82247.922000000006</v>
      </c>
      <c r="GC1953">
        <v>23988.978999999999</v>
      </c>
      <c r="GG1953">
        <v>637.28998000000001</v>
      </c>
      <c r="GL1953">
        <v>-9072.3984</v>
      </c>
      <c r="GM1953">
        <v>4339.8521000000001</v>
      </c>
      <c r="GN1953">
        <v>-3398.4971</v>
      </c>
      <c r="GO1953">
        <v>-3040.8479000000002</v>
      </c>
      <c r="GQ1953">
        <v>197379.84</v>
      </c>
      <c r="GR1953">
        <v>-138118.89000000001</v>
      </c>
      <c r="GS1953">
        <v>-112248.88</v>
      </c>
      <c r="GZ1953">
        <v>-25870</v>
      </c>
      <c r="HA1953">
        <v>-2906.3020000000001</v>
      </c>
      <c r="HB1953">
        <v>-5897.0630000000001</v>
      </c>
      <c r="HD1953">
        <v>-10865.975</v>
      </c>
      <c r="HE1953">
        <v>-157788.22</v>
      </c>
      <c r="HG1953">
        <v>3238826</v>
      </c>
    </row>
    <row r="1954" spans="1:215" x14ac:dyDescent="0.25">
      <c r="A1954">
        <v>143</v>
      </c>
      <c r="B1954" t="s">
        <v>1408</v>
      </c>
      <c r="C1954">
        <v>2004</v>
      </c>
      <c r="F1954">
        <v>1941</v>
      </c>
      <c r="G1954">
        <v>0</v>
      </c>
      <c r="I1954">
        <v>1</v>
      </c>
      <c r="J1954" t="s">
        <v>687</v>
      </c>
      <c r="K1954" t="s">
        <v>688</v>
      </c>
      <c r="L1954" t="s">
        <v>1409</v>
      </c>
      <c r="M1954">
        <v>1</v>
      </c>
      <c r="N1954" t="s">
        <v>615</v>
      </c>
      <c r="O1954">
        <v>1</v>
      </c>
      <c r="P1954" t="s">
        <v>616</v>
      </c>
      <c r="Q1954" t="s">
        <v>626</v>
      </c>
      <c r="R1954">
        <v>2</v>
      </c>
      <c r="S1954">
        <v>1</v>
      </c>
      <c r="T1954" s="60">
        <v>38168</v>
      </c>
      <c r="U1954" s="60">
        <v>38168</v>
      </c>
      <c r="V1954" s="60">
        <v>38168</v>
      </c>
      <c r="W1954" t="s">
        <v>201</v>
      </c>
      <c r="X1954" t="s">
        <v>1401</v>
      </c>
      <c r="Y1954" t="s">
        <v>619</v>
      </c>
      <c r="Z1954">
        <v>4.2500000000000003E-2</v>
      </c>
      <c r="AA1954">
        <v>7.9999998000000003E-2</v>
      </c>
      <c r="AB1954">
        <v>1</v>
      </c>
      <c r="AC1954">
        <v>0</v>
      </c>
      <c r="AD1954">
        <v>5</v>
      </c>
      <c r="AE1954">
        <v>1</v>
      </c>
      <c r="AF1954">
        <v>1</v>
      </c>
      <c r="AG1954">
        <v>19</v>
      </c>
      <c r="BP1954" s="60">
        <v>38168</v>
      </c>
      <c r="BQ1954">
        <v>4379514</v>
      </c>
      <c r="BR1954">
        <v>4694009</v>
      </c>
      <c r="BS1954">
        <v>0.93300002999999998</v>
      </c>
      <c r="BT1954">
        <v>314495</v>
      </c>
      <c r="BV1954">
        <v>714069</v>
      </c>
      <c r="BW1954">
        <v>119144</v>
      </c>
      <c r="BX1954">
        <v>1</v>
      </c>
      <c r="BY1954">
        <v>0</v>
      </c>
      <c r="BZ1954">
        <v>0</v>
      </c>
      <c r="CA1954">
        <v>0</v>
      </c>
      <c r="CC1954">
        <v>0.16200000000000001</v>
      </c>
      <c r="CE1954">
        <v>4.5000001999999997E-2</v>
      </c>
      <c r="CG1954">
        <v>3.5999997999999998E-2</v>
      </c>
      <c r="CR1954">
        <v>0</v>
      </c>
      <c r="CS1954">
        <v>0</v>
      </c>
      <c r="CT1954">
        <v>0</v>
      </c>
      <c r="CU1954">
        <v>0</v>
      </c>
      <c r="CV1954">
        <v>0.63800000999999995</v>
      </c>
      <c r="CW1954">
        <v>0.42150003000000003</v>
      </c>
      <c r="CX1954">
        <v>0.2165</v>
      </c>
      <c r="CY1954">
        <v>0.26550001000000001</v>
      </c>
      <c r="CZ1954">
        <v>0.25870000999999998</v>
      </c>
      <c r="DA1954">
        <v>6.7999999999999996E-3</v>
      </c>
      <c r="DB1954">
        <v>7.5400001999999994E-2</v>
      </c>
      <c r="DC1954">
        <v>2.1000000000000001E-2</v>
      </c>
      <c r="DD1954">
        <v>0</v>
      </c>
      <c r="DE1954">
        <v>0</v>
      </c>
      <c r="DF1954">
        <v>2005</v>
      </c>
      <c r="DG1954">
        <v>0.23100001000000001</v>
      </c>
      <c r="DH1954">
        <v>4.9500000000000002E-2</v>
      </c>
      <c r="DI1954">
        <v>0.18149999999999999</v>
      </c>
      <c r="DJ1954">
        <v>0.17709999000000001</v>
      </c>
      <c r="DK1954">
        <v>0.22659999</v>
      </c>
      <c r="DL1954">
        <v>164961</v>
      </c>
      <c r="DM1954">
        <v>35347</v>
      </c>
      <c r="DN1954">
        <v>129614</v>
      </c>
      <c r="DO1954">
        <v>126538</v>
      </c>
      <c r="DP1954">
        <v>161885</v>
      </c>
      <c r="DQ1954">
        <v>714069</v>
      </c>
      <c r="DR1954">
        <v>0</v>
      </c>
      <c r="DS1954">
        <v>0</v>
      </c>
      <c r="DT1954">
        <v>0</v>
      </c>
      <c r="DU1954">
        <v>0</v>
      </c>
      <c r="DV1954">
        <v>13672</v>
      </c>
      <c r="DW1954">
        <v>714069.44</v>
      </c>
      <c r="DX1954">
        <v>44</v>
      </c>
      <c r="DY1954">
        <v>9.6000004000000008</v>
      </c>
      <c r="DZ1954">
        <v>52.228999999999999</v>
      </c>
      <c r="EA1954">
        <v>2110</v>
      </c>
      <c r="EC1954">
        <v>6291</v>
      </c>
      <c r="ED1954">
        <v>151593</v>
      </c>
      <c r="EF1954">
        <v>24.097000000000001</v>
      </c>
      <c r="EG1954">
        <v>4584</v>
      </c>
      <c r="EN1954">
        <v>675</v>
      </c>
      <c r="ES1954">
        <v>0</v>
      </c>
      <c r="EV1954">
        <v>22073</v>
      </c>
      <c r="EW1954">
        <v>0</v>
      </c>
      <c r="EX1954">
        <v>0</v>
      </c>
      <c r="FB1954">
        <v>1971144</v>
      </c>
      <c r="FN1954">
        <v>-517.53499999999997</v>
      </c>
      <c r="FP1954">
        <v>42863.625</v>
      </c>
      <c r="FQ1954">
        <v>119144.09</v>
      </c>
      <c r="FW1954">
        <v>162007.72</v>
      </c>
      <c r="FX1954">
        <v>426280.44</v>
      </c>
      <c r="FZ1954">
        <v>50287.597999999998</v>
      </c>
      <c r="GA1954">
        <v>37114.116999999998</v>
      </c>
      <c r="GB1954">
        <v>87401.710999999996</v>
      </c>
      <c r="GC1954">
        <v>23197.627</v>
      </c>
      <c r="GG1954">
        <v>429.87</v>
      </c>
      <c r="GL1954">
        <v>-12841.08</v>
      </c>
      <c r="GM1954">
        <v>4136.9902000000002</v>
      </c>
      <c r="GN1954">
        <v>-3365.7229000000002</v>
      </c>
      <c r="GO1954">
        <v>-2848.1880000000001</v>
      </c>
      <c r="GQ1954">
        <v>687247.56</v>
      </c>
      <c r="GR1954">
        <v>-142261.53</v>
      </c>
      <c r="GS1954">
        <v>-141454.19</v>
      </c>
      <c r="GZ1954">
        <v>-807.34100000000001</v>
      </c>
      <c r="HA1954">
        <v>-3989.9180000000001</v>
      </c>
      <c r="HB1954">
        <v>-5845.9141</v>
      </c>
      <c r="HD1954">
        <v>-12311.234</v>
      </c>
      <c r="HE1954">
        <v>-164408.59</v>
      </c>
      <c r="HG1954">
        <v>3761665</v>
      </c>
    </row>
    <row r="1955" spans="1:215" x14ac:dyDescent="0.25">
      <c r="A1955">
        <v>143</v>
      </c>
      <c r="B1955" t="s">
        <v>1408</v>
      </c>
      <c r="C1955">
        <v>2005</v>
      </c>
      <c r="F1955">
        <v>1941</v>
      </c>
      <c r="G1955">
        <v>0</v>
      </c>
      <c r="I1955">
        <v>1</v>
      </c>
      <c r="J1955" t="s">
        <v>687</v>
      </c>
      <c r="K1955" t="s">
        <v>688</v>
      </c>
      <c r="L1955" t="s">
        <v>1409</v>
      </c>
      <c r="M1955">
        <v>1</v>
      </c>
      <c r="N1955" t="s">
        <v>615</v>
      </c>
      <c r="O1955">
        <v>1</v>
      </c>
      <c r="P1955" t="s">
        <v>616</v>
      </c>
      <c r="Q1955" t="s">
        <v>626</v>
      </c>
      <c r="R1955">
        <v>2</v>
      </c>
      <c r="S1955">
        <v>1</v>
      </c>
      <c r="T1955" s="60">
        <v>38533</v>
      </c>
      <c r="U1955" s="60">
        <v>38533</v>
      </c>
      <c r="V1955" s="60">
        <v>38533</v>
      </c>
      <c r="W1955" t="s">
        <v>201</v>
      </c>
      <c r="X1955" t="s">
        <v>1401</v>
      </c>
      <c r="Y1955" t="s">
        <v>627</v>
      </c>
      <c r="Z1955">
        <v>3.5000000000000003E-2</v>
      </c>
      <c r="AA1955">
        <v>7.7500000999999999E-2</v>
      </c>
      <c r="AB1955">
        <v>1</v>
      </c>
      <c r="AC1955">
        <v>0</v>
      </c>
      <c r="AD1955">
        <v>5</v>
      </c>
      <c r="AE1955">
        <v>1</v>
      </c>
      <c r="AF1955">
        <v>3</v>
      </c>
      <c r="AG1955">
        <v>28</v>
      </c>
      <c r="BP1955" s="60">
        <v>38533</v>
      </c>
      <c r="BQ1955">
        <v>4530583</v>
      </c>
      <c r="BR1955">
        <v>4860882</v>
      </c>
      <c r="BS1955">
        <v>0.93199997999999995</v>
      </c>
      <c r="BT1955">
        <v>330299</v>
      </c>
      <c r="BV1955">
        <v>722015</v>
      </c>
      <c r="BW1955">
        <v>529618</v>
      </c>
      <c r="BX1955">
        <v>1</v>
      </c>
      <c r="BY1955">
        <v>0</v>
      </c>
      <c r="BZ1955">
        <v>0</v>
      </c>
      <c r="CA1955">
        <v>0</v>
      </c>
      <c r="CC1955">
        <v>0.10100000000000001</v>
      </c>
      <c r="CE1955">
        <v>9.8000005000000001E-2</v>
      </c>
      <c r="CG1955">
        <v>3.5999997999999998E-2</v>
      </c>
      <c r="CR1955">
        <v>0</v>
      </c>
      <c r="CS1955">
        <v>0</v>
      </c>
      <c r="CT1955">
        <v>0</v>
      </c>
      <c r="CU1955">
        <v>0</v>
      </c>
      <c r="CV1955">
        <v>0.60589999000000005</v>
      </c>
      <c r="CW1955">
        <v>0.38819998999999999</v>
      </c>
      <c r="CX1955">
        <v>0.2177</v>
      </c>
      <c r="CY1955">
        <v>0.30080000000000001</v>
      </c>
      <c r="CZ1955">
        <v>0.30080000000000001</v>
      </c>
      <c r="DA1955">
        <v>0</v>
      </c>
      <c r="DB1955">
        <v>8.2100004000000004E-2</v>
      </c>
      <c r="DC1955">
        <v>1.12E-2</v>
      </c>
      <c r="DD1955">
        <v>0</v>
      </c>
      <c r="DE1955">
        <v>0</v>
      </c>
      <c r="DF1955">
        <v>2006</v>
      </c>
      <c r="DG1955">
        <v>0.21620001</v>
      </c>
      <c r="DH1955">
        <v>4.6799999000000002E-2</v>
      </c>
      <c r="DI1955">
        <v>0.16940000999999999</v>
      </c>
      <c r="DJ1955">
        <v>0.19650000000000001</v>
      </c>
      <c r="DK1955">
        <v>0.24330001000000001</v>
      </c>
      <c r="DL1955">
        <v>156068</v>
      </c>
      <c r="DM1955">
        <v>33791</v>
      </c>
      <c r="DN1955">
        <v>122277</v>
      </c>
      <c r="DO1955">
        <v>141820</v>
      </c>
      <c r="DP1955">
        <v>175611</v>
      </c>
      <c r="DQ1955">
        <v>722015</v>
      </c>
      <c r="DR1955">
        <v>0</v>
      </c>
      <c r="DS1955">
        <v>0</v>
      </c>
      <c r="DT1955">
        <v>0</v>
      </c>
      <c r="DU1955">
        <v>0</v>
      </c>
      <c r="DV1955">
        <v>13728</v>
      </c>
      <c r="DW1955">
        <v>722014.19</v>
      </c>
      <c r="DX1955">
        <v>44</v>
      </c>
      <c r="DY1955">
        <v>9.6999998000000005</v>
      </c>
      <c r="DZ1955">
        <v>52.594002000000003</v>
      </c>
      <c r="EA1955">
        <v>2135</v>
      </c>
      <c r="EC1955">
        <v>6784</v>
      </c>
      <c r="ED1955">
        <v>171445</v>
      </c>
      <c r="EF1955">
        <v>25.271999000000001</v>
      </c>
      <c r="EG1955">
        <v>5039</v>
      </c>
      <c r="EN1955">
        <v>691</v>
      </c>
      <c r="ES1955">
        <v>0</v>
      </c>
      <c r="EV1955">
        <v>22647</v>
      </c>
      <c r="EW1955">
        <v>0</v>
      </c>
      <c r="EX1955">
        <v>0</v>
      </c>
      <c r="FB1955">
        <v>2201162</v>
      </c>
      <c r="FN1955">
        <v>-554</v>
      </c>
      <c r="FP1955">
        <v>36916</v>
      </c>
      <c r="FQ1955">
        <v>529618</v>
      </c>
      <c r="FW1955">
        <v>566534</v>
      </c>
      <c r="FX1955">
        <v>300830</v>
      </c>
      <c r="FZ1955">
        <v>60961</v>
      </c>
      <c r="GA1955">
        <v>50385</v>
      </c>
      <c r="GB1955">
        <v>111346</v>
      </c>
      <c r="GC1955">
        <v>23226</v>
      </c>
      <c r="GG1955">
        <v>480</v>
      </c>
      <c r="GL1955">
        <v>-17318</v>
      </c>
      <c r="GM1955">
        <v>10356</v>
      </c>
      <c r="GN1955">
        <v>-9439</v>
      </c>
      <c r="GO1955">
        <v>-8885</v>
      </c>
      <c r="GQ1955">
        <v>986015</v>
      </c>
      <c r="GR1955">
        <v>-162511</v>
      </c>
      <c r="GS1955">
        <v>-162511</v>
      </c>
      <c r="HA1955">
        <v>-3463</v>
      </c>
      <c r="HB1955">
        <v>-5262</v>
      </c>
      <c r="HE1955">
        <v>-171236</v>
      </c>
      <c r="HG1955">
        <v>4576444</v>
      </c>
    </row>
    <row r="1956" spans="1:215" x14ac:dyDescent="0.25">
      <c r="A1956">
        <v>143</v>
      </c>
      <c r="B1956" t="s">
        <v>1408</v>
      </c>
      <c r="C1956">
        <v>2006</v>
      </c>
      <c r="F1956">
        <v>1941</v>
      </c>
      <c r="G1956">
        <v>0</v>
      </c>
      <c r="I1956">
        <v>1</v>
      </c>
      <c r="J1956" t="s">
        <v>687</v>
      </c>
      <c r="K1956" t="s">
        <v>688</v>
      </c>
      <c r="L1956" t="s">
        <v>1409</v>
      </c>
      <c r="M1956">
        <v>1</v>
      </c>
      <c r="N1956" t="s">
        <v>615</v>
      </c>
      <c r="O1956">
        <v>1</v>
      </c>
      <c r="P1956" t="s">
        <v>616</v>
      </c>
      <c r="Q1956" t="s">
        <v>626</v>
      </c>
      <c r="R1956">
        <v>2</v>
      </c>
      <c r="S1956">
        <v>1</v>
      </c>
      <c r="T1956" s="60">
        <v>38898</v>
      </c>
      <c r="U1956" s="60">
        <v>38898</v>
      </c>
      <c r="V1956" s="60">
        <v>38898</v>
      </c>
      <c r="W1956" t="s">
        <v>201</v>
      </c>
      <c r="X1956" t="s">
        <v>1401</v>
      </c>
      <c r="Y1956" t="s">
        <v>627</v>
      </c>
      <c r="Z1956">
        <v>3.5000000000000003E-2</v>
      </c>
      <c r="AA1956">
        <v>7.7500000999999999E-2</v>
      </c>
      <c r="AB1956">
        <v>1</v>
      </c>
      <c r="AC1956">
        <v>0</v>
      </c>
      <c r="AD1956">
        <v>5</v>
      </c>
      <c r="AE1956">
        <v>1</v>
      </c>
      <c r="AF1956">
        <v>3</v>
      </c>
      <c r="AG1956">
        <v>27</v>
      </c>
      <c r="BP1956" s="60">
        <v>38898</v>
      </c>
      <c r="BQ1956">
        <v>4848953</v>
      </c>
      <c r="BR1956">
        <v>5214915</v>
      </c>
      <c r="BS1956">
        <v>0.93000000999999999</v>
      </c>
      <c r="BT1956">
        <v>365962</v>
      </c>
      <c r="BV1956">
        <v>782572</v>
      </c>
      <c r="BW1956">
        <v>154052</v>
      </c>
      <c r="BX1956">
        <v>0.86099999999999999</v>
      </c>
      <c r="BY1956">
        <v>0</v>
      </c>
      <c r="BZ1956">
        <v>0</v>
      </c>
      <c r="CA1956">
        <v>0</v>
      </c>
      <c r="CC1956">
        <v>0.12100001000000001</v>
      </c>
      <c r="CE1956">
        <v>0.13</v>
      </c>
      <c r="CG1956">
        <v>7.1999996999999996E-2</v>
      </c>
      <c r="CR1956">
        <v>0</v>
      </c>
      <c r="CS1956">
        <v>0</v>
      </c>
      <c r="CT1956">
        <v>0</v>
      </c>
      <c r="CU1956">
        <v>0</v>
      </c>
      <c r="CV1956">
        <v>0.56719995000000001</v>
      </c>
      <c r="CW1956">
        <v>0.35299998999999999</v>
      </c>
      <c r="CX1956">
        <v>0.21419998000000001</v>
      </c>
      <c r="CY1956">
        <v>0.21299999999999999</v>
      </c>
      <c r="CZ1956">
        <v>0.21299999999999999</v>
      </c>
      <c r="DA1956">
        <v>0</v>
      </c>
      <c r="DB1956">
        <v>0.12069998999999999</v>
      </c>
      <c r="DC1956">
        <v>5.2499997999999999E-2</v>
      </c>
      <c r="DD1956">
        <v>4.6599999000000003E-2</v>
      </c>
      <c r="DE1956">
        <v>0</v>
      </c>
      <c r="DF1956">
        <v>2007</v>
      </c>
      <c r="DG1956">
        <v>0.21620001</v>
      </c>
      <c r="DH1956">
        <v>4.7699999E-2</v>
      </c>
      <c r="DI1956">
        <v>0.16850001000000001</v>
      </c>
      <c r="DJ1956">
        <v>0.19670001000000001</v>
      </c>
      <c r="DK1956">
        <v>0.24440001</v>
      </c>
      <c r="DL1956">
        <v>169189</v>
      </c>
      <c r="DM1956">
        <v>37328</v>
      </c>
      <c r="DN1956">
        <v>131861</v>
      </c>
      <c r="DO1956">
        <v>153965</v>
      </c>
      <c r="DP1956">
        <v>191293</v>
      </c>
      <c r="DQ1956">
        <v>782572</v>
      </c>
      <c r="DR1956">
        <v>0</v>
      </c>
      <c r="DS1956">
        <v>0</v>
      </c>
      <c r="DT1956">
        <v>0</v>
      </c>
      <c r="DU1956">
        <v>0</v>
      </c>
      <c r="DV1956">
        <v>14412</v>
      </c>
      <c r="DW1956">
        <v>78257.297000000006</v>
      </c>
      <c r="DX1956">
        <v>44</v>
      </c>
      <c r="DY1956">
        <v>9.6000004000000008</v>
      </c>
      <c r="DZ1956">
        <v>54.299999</v>
      </c>
      <c r="EA1956">
        <v>2192</v>
      </c>
      <c r="EC1956">
        <v>7108</v>
      </c>
      <c r="ED1956">
        <v>186931</v>
      </c>
      <c r="EF1956">
        <v>26.298999999999999</v>
      </c>
      <c r="EG1956">
        <v>5317</v>
      </c>
      <c r="EN1956">
        <v>699</v>
      </c>
      <c r="ES1956">
        <v>0</v>
      </c>
      <c r="EV1956">
        <v>23712</v>
      </c>
      <c r="EW1956">
        <v>0</v>
      </c>
      <c r="EX1956">
        <v>0</v>
      </c>
      <c r="FB1956">
        <v>2390354</v>
      </c>
      <c r="FN1956">
        <v>-694</v>
      </c>
      <c r="FP1956">
        <v>41959</v>
      </c>
      <c r="FQ1956">
        <v>132708</v>
      </c>
      <c r="FW1956">
        <v>174667</v>
      </c>
      <c r="FX1956">
        <v>396453</v>
      </c>
      <c r="FZ1956">
        <v>64879</v>
      </c>
      <c r="GA1956">
        <v>61483</v>
      </c>
      <c r="GB1956">
        <v>126362</v>
      </c>
      <c r="GC1956">
        <v>30221</v>
      </c>
      <c r="GG1956">
        <v>1888</v>
      </c>
      <c r="GL1956">
        <v>-28747</v>
      </c>
      <c r="GM1956">
        <v>25473</v>
      </c>
      <c r="GN1956">
        <v>-23787</v>
      </c>
      <c r="GO1956">
        <v>-23093</v>
      </c>
      <c r="GQ1956">
        <v>702530</v>
      </c>
      <c r="GR1956">
        <v>-178362</v>
      </c>
      <c r="GS1956">
        <v>-178362</v>
      </c>
      <c r="HA1956">
        <v>-4622</v>
      </c>
      <c r="HB1956">
        <v>-5061</v>
      </c>
      <c r="HE1956">
        <v>-188045</v>
      </c>
      <c r="HG1956">
        <v>5090929</v>
      </c>
    </row>
    <row r="1957" spans="1:215" x14ac:dyDescent="0.25">
      <c r="A1957">
        <v>143</v>
      </c>
      <c r="B1957" t="s">
        <v>1408</v>
      </c>
      <c r="C1957">
        <v>2007</v>
      </c>
      <c r="F1957">
        <v>1941</v>
      </c>
      <c r="G1957">
        <v>0</v>
      </c>
      <c r="I1957">
        <v>1</v>
      </c>
      <c r="J1957" t="s">
        <v>687</v>
      </c>
      <c r="K1957" t="s">
        <v>688</v>
      </c>
      <c r="L1957" t="s">
        <v>1409</v>
      </c>
      <c r="M1957">
        <v>1</v>
      </c>
      <c r="N1957" t="s">
        <v>615</v>
      </c>
      <c r="O1957">
        <v>1</v>
      </c>
      <c r="P1957" t="s">
        <v>616</v>
      </c>
      <c r="Q1957" t="s">
        <v>626</v>
      </c>
      <c r="R1957">
        <v>2</v>
      </c>
      <c r="S1957">
        <v>1</v>
      </c>
      <c r="T1957" s="60">
        <v>39263</v>
      </c>
      <c r="U1957" s="60">
        <v>39263</v>
      </c>
      <c r="V1957" s="60">
        <v>39263</v>
      </c>
      <c r="W1957" t="s">
        <v>201</v>
      </c>
      <c r="X1957" t="s">
        <v>1401</v>
      </c>
      <c r="Y1957" t="s">
        <v>627</v>
      </c>
      <c r="Z1957">
        <v>3.5000000000000003E-2</v>
      </c>
      <c r="AA1957">
        <v>7.8749999000000001E-2</v>
      </c>
      <c r="AB1957">
        <v>1</v>
      </c>
      <c r="AC1957">
        <v>0</v>
      </c>
      <c r="AD1957">
        <v>5</v>
      </c>
      <c r="AE1957">
        <v>1</v>
      </c>
      <c r="AF1957">
        <v>3</v>
      </c>
      <c r="AG1957">
        <v>26</v>
      </c>
      <c r="BP1957" s="60">
        <v>39263</v>
      </c>
      <c r="BQ1957">
        <v>5406461</v>
      </c>
      <c r="BR1957">
        <v>5788336</v>
      </c>
      <c r="BS1957">
        <v>0.93400002000000004</v>
      </c>
      <c r="BT1957">
        <v>381875</v>
      </c>
      <c r="BV1957">
        <v>832484</v>
      </c>
      <c r="BW1957">
        <v>156804.53</v>
      </c>
      <c r="BX1957">
        <v>1</v>
      </c>
      <c r="BY1957">
        <v>0</v>
      </c>
      <c r="BZ1957">
        <v>0</v>
      </c>
      <c r="CA1957">
        <v>0</v>
      </c>
      <c r="CC1957">
        <v>0.18000000999999999</v>
      </c>
      <c r="CE1957">
        <v>0.13400000000000001</v>
      </c>
      <c r="CG1957">
        <v>0.12</v>
      </c>
      <c r="CR1957">
        <v>0</v>
      </c>
      <c r="CS1957">
        <v>0</v>
      </c>
      <c r="CT1957">
        <v>0</v>
      </c>
      <c r="CU1957">
        <v>0</v>
      </c>
      <c r="CV1957">
        <v>0.59489994999999996</v>
      </c>
      <c r="CW1957">
        <v>0.37020001000000002</v>
      </c>
      <c r="CX1957">
        <v>0.22469998999999999</v>
      </c>
      <c r="CY1957">
        <v>0.22339999999999999</v>
      </c>
      <c r="CZ1957">
        <v>0.22339999999999999</v>
      </c>
      <c r="DA1957">
        <v>0</v>
      </c>
      <c r="DB1957">
        <v>0.12659999999999999</v>
      </c>
      <c r="DC1957">
        <v>5.5100001000000003E-2</v>
      </c>
      <c r="DD1957">
        <v>0</v>
      </c>
      <c r="DE1957">
        <v>0</v>
      </c>
      <c r="DF1957">
        <v>2008</v>
      </c>
      <c r="DG1957">
        <v>0.21120000999999999</v>
      </c>
      <c r="DH1957">
        <v>4.8499998000000002E-2</v>
      </c>
      <c r="DI1957">
        <v>0.16270000000000001</v>
      </c>
      <c r="DJ1957">
        <v>0.19139998999999999</v>
      </c>
      <c r="DK1957">
        <v>0.23989999000000001</v>
      </c>
      <c r="DL1957">
        <v>175782</v>
      </c>
      <c r="DM1957">
        <v>40375</v>
      </c>
      <c r="DN1957">
        <v>135407</v>
      </c>
      <c r="DO1957">
        <v>159283</v>
      </c>
      <c r="DP1957">
        <v>199658</v>
      </c>
      <c r="DQ1957">
        <v>832484</v>
      </c>
      <c r="DR1957">
        <v>0</v>
      </c>
      <c r="DS1957">
        <v>0</v>
      </c>
      <c r="DT1957">
        <v>0</v>
      </c>
      <c r="DU1957">
        <v>0</v>
      </c>
      <c r="DV1957">
        <v>14716</v>
      </c>
      <c r="DW1957">
        <v>832483.75</v>
      </c>
      <c r="DX1957">
        <v>44</v>
      </c>
      <c r="DY1957">
        <v>9.5</v>
      </c>
      <c r="DZ1957">
        <v>56.57</v>
      </c>
      <c r="EA1957">
        <v>2437</v>
      </c>
      <c r="EC1957">
        <v>7464</v>
      </c>
      <c r="ED1957">
        <v>206887</v>
      </c>
      <c r="EF1957">
        <v>27.718</v>
      </c>
      <c r="EG1957">
        <v>5641</v>
      </c>
      <c r="EN1957">
        <v>707</v>
      </c>
      <c r="ES1957">
        <v>0</v>
      </c>
      <c r="EV1957">
        <v>24617</v>
      </c>
      <c r="EW1957">
        <v>0</v>
      </c>
      <c r="EX1957">
        <v>0</v>
      </c>
      <c r="FB1957">
        <v>2669311</v>
      </c>
      <c r="FI1957">
        <v>5975862</v>
      </c>
      <c r="FN1957">
        <v>-844</v>
      </c>
      <c r="FP1957">
        <v>42871</v>
      </c>
      <c r="FQ1957">
        <v>156805</v>
      </c>
      <c r="FW1957">
        <v>199676</v>
      </c>
      <c r="FX1957">
        <v>745082</v>
      </c>
      <c r="FZ1957">
        <v>77680</v>
      </c>
      <c r="GA1957">
        <v>72595</v>
      </c>
      <c r="GB1957">
        <v>150275</v>
      </c>
      <c r="GC1957">
        <v>27319</v>
      </c>
      <c r="GG1957">
        <v>-4147</v>
      </c>
      <c r="GL1957">
        <v>-28991</v>
      </c>
      <c r="GM1957">
        <v>41773</v>
      </c>
      <c r="GN1957">
        <v>-39805</v>
      </c>
      <c r="GO1957">
        <v>-38961</v>
      </c>
      <c r="GQ1957">
        <v>1091182</v>
      </c>
      <c r="GR1957">
        <v>-195997</v>
      </c>
      <c r="GS1957">
        <v>-195997</v>
      </c>
      <c r="HA1957">
        <v>-4434</v>
      </c>
      <c r="HB1957">
        <v>-5818</v>
      </c>
      <c r="HE1957">
        <v>-206249</v>
      </c>
      <c r="HG1957">
        <v>5975862</v>
      </c>
    </row>
    <row r="1958" spans="1:215" x14ac:dyDescent="0.25">
      <c r="A1958">
        <v>143</v>
      </c>
      <c r="B1958" t="s">
        <v>1408</v>
      </c>
      <c r="C1958">
        <v>2008</v>
      </c>
      <c r="F1958">
        <v>1941</v>
      </c>
      <c r="G1958">
        <v>0</v>
      </c>
      <c r="I1958">
        <v>1</v>
      </c>
      <c r="J1958" t="s">
        <v>687</v>
      </c>
      <c r="K1958" t="s">
        <v>688</v>
      </c>
      <c r="L1958" t="s">
        <v>1409</v>
      </c>
      <c r="M1958">
        <v>1</v>
      </c>
      <c r="N1958" t="s">
        <v>615</v>
      </c>
      <c r="O1958">
        <v>1</v>
      </c>
      <c r="P1958" t="s">
        <v>616</v>
      </c>
      <c r="Q1958" t="s">
        <v>626</v>
      </c>
      <c r="R1958">
        <v>2</v>
      </c>
      <c r="S1958">
        <v>1</v>
      </c>
      <c r="T1958" s="60">
        <v>39629</v>
      </c>
      <c r="U1958" s="60">
        <v>39629</v>
      </c>
      <c r="V1958" s="60">
        <v>39629</v>
      </c>
      <c r="W1958" t="s">
        <v>201</v>
      </c>
      <c r="X1958" t="s">
        <v>1401</v>
      </c>
      <c r="Y1958" t="s">
        <v>627</v>
      </c>
      <c r="Z1958">
        <v>3.5000000000000003E-2</v>
      </c>
      <c r="AA1958">
        <v>7.8749999000000001E-2</v>
      </c>
      <c r="AB1958">
        <v>1</v>
      </c>
      <c r="AC1958">
        <v>0</v>
      </c>
      <c r="AD1958">
        <v>5</v>
      </c>
      <c r="AE1958">
        <v>1</v>
      </c>
      <c r="AF1958">
        <v>3</v>
      </c>
      <c r="AG1958">
        <v>25</v>
      </c>
      <c r="BP1958" s="60">
        <v>39629</v>
      </c>
      <c r="BQ1958">
        <v>5930758</v>
      </c>
      <c r="BR1958">
        <v>6363355</v>
      </c>
      <c r="BS1958">
        <v>0.93199997999999995</v>
      </c>
      <c r="BT1958">
        <v>432597</v>
      </c>
      <c r="BV1958">
        <v>902971</v>
      </c>
      <c r="BW1958">
        <v>167054.35999999999</v>
      </c>
      <c r="BX1958">
        <v>1</v>
      </c>
      <c r="BY1958">
        <v>0</v>
      </c>
      <c r="BZ1958">
        <v>0</v>
      </c>
      <c r="CA1958">
        <v>0</v>
      </c>
      <c r="CC1958">
        <v>-4.5000001999999997E-2</v>
      </c>
      <c r="CE1958">
        <v>8.1999995000000006E-2</v>
      </c>
      <c r="CG1958">
        <v>0.10199999999999999</v>
      </c>
      <c r="CR1958">
        <v>0</v>
      </c>
      <c r="CS1958">
        <v>0</v>
      </c>
      <c r="CT1958">
        <v>0</v>
      </c>
      <c r="CU1958">
        <v>0</v>
      </c>
      <c r="CV1958">
        <v>0.46200001000000002</v>
      </c>
      <c r="CW1958">
        <v>0.2651</v>
      </c>
      <c r="CX1958">
        <v>0.19690000999999999</v>
      </c>
      <c r="CY1958">
        <v>0.20190000999999999</v>
      </c>
      <c r="CZ1958">
        <v>0.20190000999999999</v>
      </c>
      <c r="DA1958">
        <v>0</v>
      </c>
      <c r="DB1958">
        <v>0.1381</v>
      </c>
      <c r="DC1958">
        <v>4.1599999999999998E-2</v>
      </c>
      <c r="DD1958">
        <v>9.8600008000000003E-2</v>
      </c>
      <c r="DE1958">
        <v>5.7800002000000003E-2</v>
      </c>
      <c r="DF1958">
        <v>2009</v>
      </c>
      <c r="DG1958">
        <v>0.21139999000000001</v>
      </c>
      <c r="DH1958">
        <v>4.9200002E-2</v>
      </c>
      <c r="DI1958">
        <v>0.16219998999999999</v>
      </c>
      <c r="DJ1958">
        <v>0.19289999999999999</v>
      </c>
      <c r="DK1958">
        <v>0.24209998999999999</v>
      </c>
      <c r="DL1958">
        <v>190904</v>
      </c>
      <c r="DM1958">
        <v>44426</v>
      </c>
      <c r="DN1958">
        <v>146478</v>
      </c>
      <c r="DO1958">
        <v>174155</v>
      </c>
      <c r="DP1958">
        <v>218581</v>
      </c>
      <c r="DQ1958">
        <v>902971</v>
      </c>
      <c r="DR1958">
        <v>0</v>
      </c>
      <c r="DS1958">
        <v>0</v>
      </c>
      <c r="DT1958">
        <v>0</v>
      </c>
      <c r="DU1958">
        <v>0</v>
      </c>
      <c r="DV1958">
        <v>15180</v>
      </c>
      <c r="DW1958">
        <v>902970.94</v>
      </c>
      <c r="DX1958">
        <v>44.099997999999999</v>
      </c>
      <c r="DY1958">
        <v>9.6000004000000008</v>
      </c>
      <c r="DZ1958">
        <v>59.484000999999999</v>
      </c>
      <c r="EA1958">
        <v>2661</v>
      </c>
      <c r="EC1958">
        <v>7709</v>
      </c>
      <c r="ED1958">
        <v>224669</v>
      </c>
      <c r="EF1958">
        <v>29.143999000000001</v>
      </c>
      <c r="EG1958">
        <v>5852</v>
      </c>
      <c r="EN1958">
        <v>700</v>
      </c>
      <c r="ES1958">
        <v>0</v>
      </c>
      <c r="EV1958">
        <v>25550</v>
      </c>
      <c r="EW1958">
        <v>0</v>
      </c>
      <c r="EX1958">
        <v>0</v>
      </c>
      <c r="FB1958">
        <v>2882283</v>
      </c>
      <c r="FI1958">
        <v>5736329</v>
      </c>
      <c r="FN1958">
        <v>-2342</v>
      </c>
      <c r="FP1958">
        <v>52142</v>
      </c>
      <c r="FQ1958">
        <v>167055</v>
      </c>
      <c r="FW1958">
        <v>219197</v>
      </c>
      <c r="FX1958">
        <v>-428890</v>
      </c>
      <c r="FZ1958">
        <v>85370</v>
      </c>
      <c r="GA1958">
        <v>81827</v>
      </c>
      <c r="GB1958">
        <v>167197</v>
      </c>
      <c r="GC1958">
        <v>27112</v>
      </c>
      <c r="GL1958">
        <v>-25103</v>
      </c>
      <c r="GM1958">
        <v>41426</v>
      </c>
      <c r="GN1958">
        <v>-35964</v>
      </c>
      <c r="GO1958">
        <v>-33622</v>
      </c>
      <c r="GP1958">
        <v>20136</v>
      </c>
      <c r="GQ1958">
        <v>-14889</v>
      </c>
      <c r="GR1958">
        <v>-214892</v>
      </c>
      <c r="GS1958">
        <v>-214892</v>
      </c>
      <c r="HA1958">
        <v>-3177</v>
      </c>
      <c r="HB1958">
        <v>-6575</v>
      </c>
      <c r="HE1958">
        <v>-224644</v>
      </c>
      <c r="HG1958">
        <v>5736329</v>
      </c>
    </row>
    <row r="1959" spans="1:215" x14ac:dyDescent="0.25">
      <c r="A1959">
        <v>143</v>
      </c>
      <c r="B1959" t="s">
        <v>1408</v>
      </c>
      <c r="C1959">
        <v>2009</v>
      </c>
      <c r="F1959">
        <v>1941</v>
      </c>
      <c r="G1959">
        <v>0</v>
      </c>
      <c r="I1959">
        <v>1</v>
      </c>
      <c r="J1959" t="s">
        <v>687</v>
      </c>
      <c r="K1959" t="s">
        <v>688</v>
      </c>
      <c r="L1959" t="s">
        <v>1409</v>
      </c>
      <c r="M1959">
        <v>1</v>
      </c>
      <c r="N1959" t="s">
        <v>615</v>
      </c>
      <c r="O1959">
        <v>1</v>
      </c>
      <c r="P1959" t="s">
        <v>616</v>
      </c>
      <c r="Q1959" t="s">
        <v>626</v>
      </c>
      <c r="R1959">
        <v>2</v>
      </c>
      <c r="S1959">
        <v>1</v>
      </c>
      <c r="T1959" s="60">
        <v>39994</v>
      </c>
      <c r="U1959" s="60">
        <v>39994</v>
      </c>
      <c r="V1959" s="60">
        <v>39994</v>
      </c>
      <c r="W1959" t="s">
        <v>201</v>
      </c>
      <c r="X1959" t="s">
        <v>1410</v>
      </c>
      <c r="Y1959" t="s">
        <v>627</v>
      </c>
      <c r="Z1959">
        <v>3.5000000000000003E-2</v>
      </c>
      <c r="AA1959">
        <v>7.8749999000000001E-2</v>
      </c>
      <c r="AB1959">
        <v>1</v>
      </c>
      <c r="AC1959">
        <v>0</v>
      </c>
      <c r="AD1959">
        <v>7</v>
      </c>
      <c r="AE1959">
        <v>1</v>
      </c>
      <c r="AF1959">
        <v>3</v>
      </c>
      <c r="AG1959">
        <v>24</v>
      </c>
      <c r="BP1959" s="60">
        <v>39994</v>
      </c>
      <c r="BQ1959">
        <v>5730215</v>
      </c>
      <c r="BR1959">
        <v>6661993</v>
      </c>
      <c r="BS1959">
        <v>0.86000001000000004</v>
      </c>
      <c r="BT1959">
        <v>931778</v>
      </c>
      <c r="BV1959">
        <v>968130</v>
      </c>
      <c r="BW1959">
        <v>177011</v>
      </c>
      <c r="BX1959">
        <v>1</v>
      </c>
      <c r="BY1959">
        <v>0</v>
      </c>
      <c r="BZ1959">
        <v>0</v>
      </c>
      <c r="CA1959">
        <v>0</v>
      </c>
      <c r="CC1959">
        <v>-0.21799999</v>
      </c>
      <c r="CE1959">
        <v>-3.9999999000000001E-2</v>
      </c>
      <c r="CG1959">
        <v>1.7999998999999999E-2</v>
      </c>
      <c r="CR1959">
        <v>0</v>
      </c>
      <c r="CS1959">
        <v>0</v>
      </c>
      <c r="CT1959">
        <v>0</v>
      </c>
      <c r="CU1959">
        <v>0</v>
      </c>
      <c r="CV1959">
        <v>0.47580001</v>
      </c>
      <c r="CW1959">
        <v>0.28470001</v>
      </c>
      <c r="CX1959">
        <v>0.19109999999999999</v>
      </c>
      <c r="CY1959">
        <v>0.21110001</v>
      </c>
      <c r="CZ1959">
        <v>0.21110001</v>
      </c>
      <c r="DA1959">
        <v>0</v>
      </c>
      <c r="DB1959">
        <v>0.13500001</v>
      </c>
      <c r="DC1959">
        <v>3.8900003000000002E-2</v>
      </c>
      <c r="DD1959">
        <v>9.8999999000000005E-2</v>
      </c>
      <c r="DE1959">
        <v>4.0199999E-2</v>
      </c>
      <c r="DF1959">
        <v>2010</v>
      </c>
      <c r="DG1959">
        <v>0.21020000999999999</v>
      </c>
      <c r="DH1959">
        <v>4.9500000000000002E-2</v>
      </c>
      <c r="DI1959">
        <v>0.16069998999999999</v>
      </c>
      <c r="DJ1959">
        <v>0.22379999</v>
      </c>
      <c r="DK1959">
        <v>0.27329998999999999</v>
      </c>
      <c r="DL1959">
        <v>203518</v>
      </c>
      <c r="DM1959">
        <v>47922</v>
      </c>
      <c r="DN1959">
        <v>155596</v>
      </c>
      <c r="DO1959">
        <v>216681</v>
      </c>
      <c r="DP1959">
        <v>264603</v>
      </c>
      <c r="DQ1959">
        <v>968130</v>
      </c>
      <c r="DR1959">
        <v>0</v>
      </c>
      <c r="DS1959">
        <v>0</v>
      </c>
      <c r="DT1959">
        <v>0</v>
      </c>
      <c r="DU1959">
        <v>0</v>
      </c>
      <c r="DV1959">
        <v>14796</v>
      </c>
      <c r="DW1959">
        <v>968129.5</v>
      </c>
      <c r="DX1959">
        <v>44.799999</v>
      </c>
      <c r="DY1959">
        <v>10.3</v>
      </c>
      <c r="DZ1959">
        <v>65.431999000000005</v>
      </c>
      <c r="EA1959">
        <v>2818</v>
      </c>
      <c r="EC1959">
        <v>7968</v>
      </c>
      <c r="ED1959">
        <v>244576</v>
      </c>
      <c r="EF1959">
        <v>30.695</v>
      </c>
      <c r="EG1959">
        <v>6080</v>
      </c>
      <c r="EN1959">
        <v>702</v>
      </c>
      <c r="ES1959">
        <v>0</v>
      </c>
      <c r="EV1959">
        <v>25582</v>
      </c>
      <c r="EW1959">
        <v>0</v>
      </c>
      <c r="EX1959">
        <v>0</v>
      </c>
      <c r="FB1959">
        <v>3129687</v>
      </c>
      <c r="FI1959">
        <v>4407858</v>
      </c>
      <c r="FN1959">
        <v>-2409</v>
      </c>
      <c r="FP1959">
        <v>54623</v>
      </c>
      <c r="FQ1959">
        <v>177011</v>
      </c>
      <c r="FW1959">
        <v>231634</v>
      </c>
      <c r="FX1959">
        <v>-1453348</v>
      </c>
      <c r="FZ1959">
        <v>60793</v>
      </c>
      <c r="GA1959">
        <v>59018</v>
      </c>
      <c r="GB1959">
        <v>119811</v>
      </c>
      <c r="GC1959">
        <v>25682</v>
      </c>
      <c r="GG1959">
        <v>1720</v>
      </c>
      <c r="GL1959">
        <v>-17931</v>
      </c>
      <c r="GM1959">
        <v>12714</v>
      </c>
      <c r="GN1959">
        <v>-7095</v>
      </c>
      <c r="GO1959">
        <v>-4686</v>
      </c>
      <c r="GQ1959">
        <v>-1086813</v>
      </c>
      <c r="GR1959">
        <v>-232376</v>
      </c>
      <c r="GS1959">
        <v>-232376</v>
      </c>
      <c r="HA1959">
        <v>-3302</v>
      </c>
      <c r="HB1959">
        <v>-5980</v>
      </c>
      <c r="HE1959">
        <v>-241658</v>
      </c>
      <c r="HG1959">
        <v>4407858</v>
      </c>
    </row>
    <row r="1960" spans="1:215" x14ac:dyDescent="0.25">
      <c r="A1960">
        <v>143</v>
      </c>
      <c r="B1960" t="s">
        <v>1408</v>
      </c>
      <c r="C1960">
        <v>2010</v>
      </c>
      <c r="F1960">
        <v>1941</v>
      </c>
      <c r="G1960">
        <v>0</v>
      </c>
      <c r="I1960">
        <v>1</v>
      </c>
      <c r="J1960" t="s">
        <v>687</v>
      </c>
      <c r="K1960" t="s">
        <v>688</v>
      </c>
      <c r="L1960" t="s">
        <v>1409</v>
      </c>
      <c r="M1960">
        <v>1</v>
      </c>
      <c r="N1960" t="s">
        <v>615</v>
      </c>
      <c r="O1960">
        <v>1</v>
      </c>
      <c r="P1960" t="s">
        <v>616</v>
      </c>
      <c r="Q1960" t="s">
        <v>626</v>
      </c>
      <c r="R1960">
        <v>2</v>
      </c>
      <c r="S1960">
        <v>1</v>
      </c>
      <c r="T1960" s="60">
        <v>40359</v>
      </c>
      <c r="U1960" s="60">
        <v>40359</v>
      </c>
      <c r="V1960" s="60">
        <v>40359</v>
      </c>
      <c r="W1960" t="s">
        <v>201</v>
      </c>
      <c r="X1960" t="s">
        <v>1410</v>
      </c>
      <c r="Y1960" t="s">
        <v>627</v>
      </c>
      <c r="Z1960">
        <v>3.5000000000000003E-2</v>
      </c>
      <c r="AA1960">
        <v>7.7500000999999999E-2</v>
      </c>
      <c r="AB1960">
        <v>1</v>
      </c>
      <c r="AC1960">
        <v>0</v>
      </c>
      <c r="AD1960">
        <v>7</v>
      </c>
      <c r="AE1960">
        <v>1</v>
      </c>
      <c r="AF1960">
        <v>3</v>
      </c>
      <c r="AG1960">
        <v>25</v>
      </c>
      <c r="BP1960" s="60">
        <v>40359</v>
      </c>
      <c r="BQ1960">
        <v>6216994</v>
      </c>
      <c r="BR1960">
        <v>7090497</v>
      </c>
      <c r="BS1960">
        <v>0.87699996999999996</v>
      </c>
      <c r="BT1960">
        <v>873503</v>
      </c>
      <c r="BV1960">
        <v>912644</v>
      </c>
      <c r="BW1960">
        <v>167141.89000000001</v>
      </c>
      <c r="BX1960">
        <v>1</v>
      </c>
      <c r="BY1960">
        <v>0</v>
      </c>
      <c r="BZ1960">
        <v>0</v>
      </c>
      <c r="CA1960">
        <v>0</v>
      </c>
      <c r="CC1960">
        <v>0.13900000000000001</v>
      </c>
      <c r="CE1960">
        <v>-5.0999998999999997E-2</v>
      </c>
      <c r="CG1960">
        <v>2.3E-2</v>
      </c>
      <c r="CJ1960">
        <v>3.0144732E-2</v>
      </c>
      <c r="CR1960">
        <v>0</v>
      </c>
      <c r="CS1960">
        <v>0</v>
      </c>
      <c r="CT1960">
        <v>0</v>
      </c>
      <c r="CU1960">
        <v>1</v>
      </c>
      <c r="CV1960">
        <v>0.50680000000000003</v>
      </c>
      <c r="CW1960">
        <v>0.30579999000000002</v>
      </c>
      <c r="CX1960">
        <v>0.20099998999999999</v>
      </c>
      <c r="CY1960">
        <v>0.21010000000000001</v>
      </c>
      <c r="CZ1960">
        <v>0.21010000000000001</v>
      </c>
      <c r="DA1960">
        <v>0</v>
      </c>
      <c r="DB1960">
        <v>0.13100000000000001</v>
      </c>
      <c r="DC1960">
        <v>3.2000000000000002E-3</v>
      </c>
      <c r="DD1960">
        <v>9.6299997999999998E-2</v>
      </c>
      <c r="DE1960">
        <v>5.2600003999999999E-2</v>
      </c>
      <c r="DF1960">
        <v>2011</v>
      </c>
      <c r="DG1960">
        <v>0.21610001000000001</v>
      </c>
      <c r="DH1960">
        <v>6.1999999E-2</v>
      </c>
      <c r="DI1960">
        <v>0.15409999999999999</v>
      </c>
      <c r="DJ1960">
        <v>0.21870001</v>
      </c>
      <c r="DK1960">
        <v>0.28070000000000001</v>
      </c>
      <c r="DL1960">
        <v>197252</v>
      </c>
      <c r="DM1960">
        <v>56589</v>
      </c>
      <c r="DN1960">
        <v>140663</v>
      </c>
      <c r="DO1960">
        <v>199602</v>
      </c>
      <c r="DP1960">
        <v>256191</v>
      </c>
      <c r="DQ1960">
        <v>912728</v>
      </c>
      <c r="DR1960">
        <v>0</v>
      </c>
      <c r="DS1960">
        <v>0</v>
      </c>
      <c r="DT1960">
        <v>0</v>
      </c>
      <c r="DU1960">
        <v>0</v>
      </c>
      <c r="DV1960">
        <v>13340</v>
      </c>
      <c r="DW1960">
        <v>912728.56</v>
      </c>
      <c r="DX1960">
        <v>45.799999</v>
      </c>
      <c r="DY1960">
        <v>11.4</v>
      </c>
      <c r="DZ1960">
        <v>68.419998000000007</v>
      </c>
      <c r="EA1960">
        <v>2740</v>
      </c>
      <c r="EC1960">
        <v>8346</v>
      </c>
      <c r="ED1960">
        <v>259213</v>
      </c>
      <c r="EF1960">
        <v>31.058001000000001</v>
      </c>
      <c r="EG1960">
        <v>6434</v>
      </c>
      <c r="EN1960">
        <v>701</v>
      </c>
      <c r="EP1960">
        <v>1211</v>
      </c>
      <c r="ES1960">
        <v>0</v>
      </c>
      <c r="EV1960">
        <v>24426</v>
      </c>
      <c r="EW1960">
        <v>0</v>
      </c>
      <c r="EX1960">
        <v>0</v>
      </c>
      <c r="FB1960">
        <v>3353292</v>
      </c>
      <c r="FI1960">
        <v>4980962</v>
      </c>
      <c r="FN1960">
        <v>-865</v>
      </c>
      <c r="FP1960">
        <v>52413</v>
      </c>
      <c r="FQ1960">
        <v>167142</v>
      </c>
      <c r="FW1960">
        <v>219555</v>
      </c>
      <c r="FX1960">
        <v>502719</v>
      </c>
      <c r="FZ1960">
        <v>51035</v>
      </c>
      <c r="GA1960">
        <v>60257</v>
      </c>
      <c r="GB1960">
        <v>111292</v>
      </c>
      <c r="GC1960">
        <v>21122</v>
      </c>
      <c r="GG1960">
        <v>4816</v>
      </c>
      <c r="GL1960">
        <v>-24770</v>
      </c>
      <c r="GM1960">
        <v>2699</v>
      </c>
      <c r="GN1960">
        <v>-397</v>
      </c>
      <c r="GO1960">
        <v>468</v>
      </c>
      <c r="GQ1960">
        <v>837036</v>
      </c>
      <c r="GR1960">
        <v>-253092</v>
      </c>
      <c r="GS1960">
        <v>-253092</v>
      </c>
      <c r="HA1960">
        <v>-4932</v>
      </c>
      <c r="HB1960">
        <v>-5908</v>
      </c>
      <c r="HE1960">
        <v>-263932</v>
      </c>
      <c r="HG1960">
        <v>4980962</v>
      </c>
    </row>
    <row r="1961" spans="1:215" x14ac:dyDescent="0.25">
      <c r="A1961">
        <v>143</v>
      </c>
      <c r="B1961" t="s">
        <v>1408</v>
      </c>
      <c r="C1961">
        <v>2011</v>
      </c>
      <c r="F1961">
        <v>1941</v>
      </c>
      <c r="G1961">
        <v>0</v>
      </c>
      <c r="I1961">
        <v>1</v>
      </c>
      <c r="J1961" t="s">
        <v>687</v>
      </c>
      <c r="K1961" t="s">
        <v>688</v>
      </c>
      <c r="L1961" t="s">
        <v>1409</v>
      </c>
      <c r="M1961">
        <v>1</v>
      </c>
      <c r="N1961" t="s">
        <v>615</v>
      </c>
      <c r="O1961">
        <v>1</v>
      </c>
      <c r="P1961" t="s">
        <v>616</v>
      </c>
      <c r="Q1961" t="s">
        <v>626</v>
      </c>
      <c r="R1961">
        <v>2</v>
      </c>
      <c r="S1961">
        <v>1</v>
      </c>
      <c r="T1961" s="60">
        <v>40724</v>
      </c>
      <c r="U1961" s="60">
        <v>40724</v>
      </c>
      <c r="V1961" s="60">
        <v>40724</v>
      </c>
      <c r="W1961" t="s">
        <v>201</v>
      </c>
      <c r="X1961" t="s">
        <v>1410</v>
      </c>
      <c r="Y1961" t="s">
        <v>627</v>
      </c>
      <c r="Z1961">
        <v>3.5000000000000003E-2</v>
      </c>
      <c r="AA1961">
        <v>7.7500000999999999E-2</v>
      </c>
      <c r="AB1961">
        <v>1</v>
      </c>
      <c r="AC1961">
        <v>0</v>
      </c>
      <c r="AD1961">
        <v>7</v>
      </c>
      <c r="AE1961">
        <v>1</v>
      </c>
      <c r="AF1961">
        <v>3</v>
      </c>
      <c r="AG1961">
        <v>24</v>
      </c>
      <c r="BP1961" s="60">
        <v>40724</v>
      </c>
      <c r="BQ1961">
        <v>6420824</v>
      </c>
      <c r="BR1961">
        <v>7382897</v>
      </c>
      <c r="BS1961">
        <v>0.87</v>
      </c>
      <c r="BT1961">
        <v>962073</v>
      </c>
      <c r="BV1961">
        <v>880766</v>
      </c>
      <c r="BW1961">
        <v>182920.75</v>
      </c>
      <c r="BX1961">
        <v>1</v>
      </c>
      <c r="BY1961">
        <v>0</v>
      </c>
      <c r="BZ1961">
        <v>0</v>
      </c>
      <c r="CA1961">
        <v>0</v>
      </c>
      <c r="CC1961">
        <v>0.22700001</v>
      </c>
      <c r="CE1961">
        <v>2.7000000999999999E-2</v>
      </c>
      <c r="CG1961">
        <v>4.0999997000000003E-2</v>
      </c>
      <c r="CJ1961">
        <v>5.6731499999999997E-2</v>
      </c>
      <c r="CR1961">
        <v>0</v>
      </c>
      <c r="CS1961">
        <v>0</v>
      </c>
      <c r="CT1961">
        <v>0</v>
      </c>
      <c r="CU1961">
        <v>1</v>
      </c>
      <c r="CV1961">
        <v>0.53110002999999995</v>
      </c>
      <c r="CW1961">
        <v>0.32499999000000002</v>
      </c>
      <c r="CX1961">
        <v>0.20610000000000001</v>
      </c>
      <c r="CY1961">
        <v>0.17389999</v>
      </c>
      <c r="CZ1961">
        <v>0.17389999</v>
      </c>
      <c r="DA1961">
        <v>0</v>
      </c>
      <c r="DB1961">
        <v>0.1182</v>
      </c>
      <c r="DC1961">
        <v>5.5199999E-2</v>
      </c>
      <c r="DD1961">
        <v>8.1299997999999998E-2</v>
      </c>
      <c r="DE1961">
        <v>4.0300000000000002E-2</v>
      </c>
      <c r="DF1961">
        <v>2012</v>
      </c>
      <c r="DG1961">
        <v>0.21579999999999999</v>
      </c>
      <c r="DH1961">
        <v>6.1700000999999997E-2</v>
      </c>
      <c r="DI1961">
        <v>0.15409999999999999</v>
      </c>
      <c r="DJ1961">
        <v>0.22520000000000001</v>
      </c>
      <c r="DK1961">
        <v>0.28690000999999998</v>
      </c>
      <c r="DL1961">
        <v>190051</v>
      </c>
      <c r="DM1961">
        <v>54343</v>
      </c>
      <c r="DN1961">
        <v>135708</v>
      </c>
      <c r="DO1961">
        <v>198304</v>
      </c>
      <c r="DP1961">
        <v>252647</v>
      </c>
      <c r="DQ1961">
        <v>880766</v>
      </c>
      <c r="DR1961">
        <v>0</v>
      </c>
      <c r="DS1961">
        <v>0</v>
      </c>
      <c r="DT1961">
        <v>0</v>
      </c>
      <c r="DU1961">
        <v>0</v>
      </c>
      <c r="DV1961">
        <v>12434</v>
      </c>
      <c r="DW1961">
        <v>880765.63</v>
      </c>
      <c r="DX1961">
        <v>46.400002000000001</v>
      </c>
      <c r="DY1961">
        <v>12.1</v>
      </c>
      <c r="DZ1961">
        <v>70.834998999999996</v>
      </c>
      <c r="EA1961">
        <v>2710</v>
      </c>
      <c r="EC1961">
        <v>8821</v>
      </c>
      <c r="ED1961">
        <v>284009</v>
      </c>
      <c r="EF1961">
        <v>32.196998999999998</v>
      </c>
      <c r="EG1961">
        <v>6876</v>
      </c>
      <c r="EN1961">
        <v>706</v>
      </c>
      <c r="EP1961">
        <v>1239</v>
      </c>
      <c r="ES1961">
        <v>0</v>
      </c>
      <c r="EV1961">
        <v>23965</v>
      </c>
      <c r="EW1961">
        <v>0</v>
      </c>
      <c r="EX1961">
        <v>0</v>
      </c>
      <c r="FB1961">
        <v>3645256</v>
      </c>
      <c r="FI1961">
        <v>6140644</v>
      </c>
      <c r="FN1961">
        <v>-659</v>
      </c>
      <c r="FP1961">
        <v>57151</v>
      </c>
      <c r="FQ1961">
        <v>182921</v>
      </c>
      <c r="FW1961">
        <v>240072</v>
      </c>
      <c r="FX1961">
        <v>1084403</v>
      </c>
      <c r="FZ1961">
        <v>48037</v>
      </c>
      <c r="GA1961">
        <v>69116</v>
      </c>
      <c r="GB1961">
        <v>117153</v>
      </c>
      <c r="GC1961">
        <v>26839</v>
      </c>
      <c r="GG1961">
        <v>4702</v>
      </c>
      <c r="GL1961">
        <v>-28359</v>
      </c>
      <c r="GM1961">
        <v>2418</v>
      </c>
      <c r="GN1961">
        <v>-381</v>
      </c>
      <c r="GO1961">
        <v>278</v>
      </c>
      <c r="GQ1961">
        <v>1446847</v>
      </c>
      <c r="GR1961">
        <v>-276161</v>
      </c>
      <c r="GS1961">
        <v>-276161</v>
      </c>
      <c r="HA1961">
        <v>-4433</v>
      </c>
      <c r="HB1961">
        <v>-6571</v>
      </c>
      <c r="HE1961">
        <v>-287165</v>
      </c>
      <c r="HG1961">
        <v>6140644</v>
      </c>
    </row>
    <row r="1962" spans="1:215" x14ac:dyDescent="0.25">
      <c r="A1962">
        <v>143</v>
      </c>
      <c r="B1962" t="s">
        <v>1408</v>
      </c>
      <c r="C1962">
        <v>2012</v>
      </c>
      <c r="F1962">
        <v>1941</v>
      </c>
      <c r="G1962">
        <v>0</v>
      </c>
      <c r="I1962">
        <v>1</v>
      </c>
      <c r="J1962" t="s">
        <v>687</v>
      </c>
      <c r="K1962" t="s">
        <v>688</v>
      </c>
      <c r="L1962" t="s">
        <v>1409</v>
      </c>
      <c r="M1962">
        <v>1</v>
      </c>
      <c r="N1962" t="s">
        <v>615</v>
      </c>
      <c r="O1962">
        <v>1</v>
      </c>
      <c r="P1962" t="s">
        <v>616</v>
      </c>
      <c r="Q1962" t="s">
        <v>626</v>
      </c>
      <c r="R1962">
        <v>2</v>
      </c>
      <c r="S1962">
        <v>1</v>
      </c>
      <c r="T1962" s="60">
        <v>41090</v>
      </c>
      <c r="U1962" s="60">
        <v>41090</v>
      </c>
      <c r="V1962" s="60">
        <v>41090</v>
      </c>
      <c r="W1962" t="s">
        <v>201</v>
      </c>
      <c r="X1962" t="s">
        <v>1410</v>
      </c>
      <c r="Y1962" t="s">
        <v>627</v>
      </c>
      <c r="Z1962">
        <v>3.2499999000000002E-2</v>
      </c>
      <c r="AA1962">
        <v>7.5000002999999996E-2</v>
      </c>
      <c r="AB1962">
        <v>1</v>
      </c>
      <c r="AC1962">
        <v>0</v>
      </c>
      <c r="AD1962">
        <v>7</v>
      </c>
      <c r="AE1962">
        <v>1</v>
      </c>
      <c r="AF1962">
        <v>3</v>
      </c>
      <c r="AG1962">
        <v>23</v>
      </c>
      <c r="BP1962" s="60">
        <v>41090</v>
      </c>
      <c r="BQ1962">
        <v>6529895</v>
      </c>
      <c r="BR1962">
        <v>7838223</v>
      </c>
      <c r="BS1962">
        <v>0.83299999999999996</v>
      </c>
      <c r="BT1962">
        <v>1308328</v>
      </c>
      <c r="BV1962">
        <v>875672</v>
      </c>
      <c r="BW1962">
        <v>179098.47</v>
      </c>
      <c r="BX1962">
        <v>1</v>
      </c>
      <c r="BY1962">
        <v>0</v>
      </c>
      <c r="BZ1962">
        <v>0</v>
      </c>
      <c r="CA1962">
        <v>0</v>
      </c>
      <c r="CC1962">
        <v>5.0000000000000001E-3</v>
      </c>
      <c r="CE1962">
        <v>0.11799999999999999</v>
      </c>
      <c r="CG1962">
        <v>8.0000000000000002E-3</v>
      </c>
      <c r="CJ1962">
        <v>6.2919623999999993E-2</v>
      </c>
      <c r="CR1962">
        <v>0</v>
      </c>
      <c r="CS1962">
        <v>0</v>
      </c>
      <c r="CT1962">
        <v>0</v>
      </c>
      <c r="CU1962">
        <v>1</v>
      </c>
      <c r="CV1962">
        <v>0.48409997999999999</v>
      </c>
      <c r="CW1962">
        <v>0.26690000000000003</v>
      </c>
      <c r="CX1962">
        <v>0.2172</v>
      </c>
      <c r="CY1962">
        <v>0.18200000999999999</v>
      </c>
      <c r="CZ1962">
        <v>0.18200000999999999</v>
      </c>
      <c r="DA1962">
        <v>0</v>
      </c>
      <c r="DB1962">
        <v>0.12790000000000001</v>
      </c>
      <c r="DC1962">
        <v>7.5800002000000005E-2</v>
      </c>
      <c r="DD1962">
        <v>0.11660001</v>
      </c>
      <c r="DE1962">
        <v>1.3599999999999999E-2</v>
      </c>
      <c r="DF1962">
        <v>2013</v>
      </c>
      <c r="DG1962">
        <v>0.2218</v>
      </c>
      <c r="DH1962">
        <v>6.4199998999999994E-2</v>
      </c>
      <c r="DI1962">
        <v>0.15759999999999999</v>
      </c>
      <c r="DJ1962">
        <v>0.24990000000000001</v>
      </c>
      <c r="DK1962">
        <v>0.31409999999999999</v>
      </c>
      <c r="DL1962">
        <v>194227</v>
      </c>
      <c r="DM1962">
        <v>56218</v>
      </c>
      <c r="DN1962">
        <v>138009</v>
      </c>
      <c r="DO1962">
        <v>218881</v>
      </c>
      <c r="DP1962">
        <v>275099</v>
      </c>
      <c r="DQ1962">
        <v>875672</v>
      </c>
      <c r="DR1962">
        <v>0</v>
      </c>
      <c r="DS1962">
        <v>0</v>
      </c>
      <c r="DT1962">
        <v>0</v>
      </c>
      <c r="DU1962">
        <v>0</v>
      </c>
      <c r="DV1962">
        <v>12155</v>
      </c>
      <c r="DW1962">
        <v>875671.75</v>
      </c>
      <c r="DX1962">
        <v>46.799999</v>
      </c>
      <c r="DY1962">
        <v>12.6</v>
      </c>
      <c r="DZ1962">
        <v>72.042000000000002</v>
      </c>
      <c r="EA1962">
        <v>2851</v>
      </c>
      <c r="EC1962">
        <v>9239</v>
      </c>
      <c r="ED1962">
        <v>308191</v>
      </c>
      <c r="EF1962">
        <v>33.357613000000001</v>
      </c>
      <c r="EG1962">
        <v>7211</v>
      </c>
      <c r="EN1962">
        <v>721</v>
      </c>
      <c r="EP1962">
        <v>1307</v>
      </c>
      <c r="ES1962">
        <v>0</v>
      </c>
      <c r="EV1962">
        <v>24245</v>
      </c>
      <c r="EW1962">
        <v>0</v>
      </c>
      <c r="EX1962">
        <v>1</v>
      </c>
      <c r="EZ1962">
        <v>5138325</v>
      </c>
      <c r="FA1962">
        <v>316598</v>
      </c>
      <c r="FB1962">
        <v>3968266</v>
      </c>
      <c r="FI1962">
        <v>6073926</v>
      </c>
      <c r="FN1962">
        <v>-811</v>
      </c>
      <c r="FP1962">
        <v>65690</v>
      </c>
      <c r="FQ1962">
        <v>179099</v>
      </c>
      <c r="FW1962">
        <v>244789</v>
      </c>
      <c r="FX1962">
        <v>-119251</v>
      </c>
      <c r="FZ1962">
        <v>45506</v>
      </c>
      <c r="GA1962">
        <v>71121</v>
      </c>
      <c r="GB1962">
        <v>116627</v>
      </c>
      <c r="GC1962">
        <v>30036</v>
      </c>
      <c r="GG1962">
        <v>-4220</v>
      </c>
      <c r="GL1962">
        <v>-29311</v>
      </c>
      <c r="GM1962">
        <v>2277</v>
      </c>
      <c r="GN1962">
        <v>427</v>
      </c>
      <c r="GO1962">
        <v>1238</v>
      </c>
      <c r="GQ1962">
        <v>241374</v>
      </c>
      <c r="GR1962">
        <v>-298764</v>
      </c>
      <c r="GS1962">
        <v>-298764</v>
      </c>
      <c r="HA1962">
        <v>-3040</v>
      </c>
      <c r="HB1962">
        <v>-6288</v>
      </c>
      <c r="HE1962">
        <v>-308092</v>
      </c>
      <c r="HG1962">
        <v>6073926</v>
      </c>
    </row>
    <row r="1963" spans="1:215" x14ac:dyDescent="0.25">
      <c r="A1963">
        <v>143</v>
      </c>
      <c r="B1963" t="s">
        <v>1408</v>
      </c>
      <c r="C1963">
        <v>2013</v>
      </c>
      <c r="F1963">
        <v>1941</v>
      </c>
      <c r="G1963">
        <v>0</v>
      </c>
      <c r="I1963">
        <v>1</v>
      </c>
      <c r="J1963" t="s">
        <v>687</v>
      </c>
      <c r="K1963" t="s">
        <v>688</v>
      </c>
      <c r="L1963" t="s">
        <v>1409</v>
      </c>
      <c r="M1963">
        <v>1</v>
      </c>
      <c r="N1963" t="s">
        <v>615</v>
      </c>
      <c r="O1963">
        <v>1</v>
      </c>
      <c r="P1963" t="s">
        <v>616</v>
      </c>
      <c r="Q1963" t="s">
        <v>626</v>
      </c>
      <c r="R1963">
        <v>2</v>
      </c>
      <c r="S1963">
        <v>1</v>
      </c>
      <c r="T1963" s="60">
        <v>41455</v>
      </c>
      <c r="U1963" s="60">
        <v>41455</v>
      </c>
      <c r="V1963" s="60">
        <v>41455</v>
      </c>
      <c r="W1963" t="s">
        <v>201</v>
      </c>
      <c r="X1963" t="s">
        <v>1410</v>
      </c>
      <c r="Y1963" t="s">
        <v>627</v>
      </c>
      <c r="Z1963">
        <v>3.2499999000000002E-2</v>
      </c>
      <c r="AA1963">
        <v>7.5000002999999996E-2</v>
      </c>
      <c r="AB1963">
        <v>1</v>
      </c>
      <c r="AC1963">
        <v>0</v>
      </c>
      <c r="AD1963">
        <v>7</v>
      </c>
      <c r="AE1963">
        <v>1</v>
      </c>
      <c r="AF1963">
        <v>3</v>
      </c>
      <c r="AG1963">
        <v>22</v>
      </c>
      <c r="AI1963" t="s">
        <v>1411</v>
      </c>
      <c r="AO1963">
        <v>6787995</v>
      </c>
      <c r="AP1963">
        <v>6805318.5</v>
      </c>
      <c r="AQ1963">
        <v>-65660.593999999997</v>
      </c>
      <c r="AR1963">
        <v>0</v>
      </c>
      <c r="AS1963">
        <v>0</v>
      </c>
      <c r="AT1963">
        <v>0</v>
      </c>
      <c r="AU1963">
        <v>1</v>
      </c>
      <c r="AV1963">
        <v>2</v>
      </c>
      <c r="AW1963">
        <v>320378.38</v>
      </c>
      <c r="AX1963">
        <v>1</v>
      </c>
      <c r="AY1963">
        <v>0.85714287</v>
      </c>
      <c r="AZ1963">
        <v>7</v>
      </c>
      <c r="BA1963">
        <v>1</v>
      </c>
      <c r="BB1963">
        <v>1</v>
      </c>
      <c r="BC1963">
        <v>1</v>
      </c>
      <c r="BE1963">
        <v>0</v>
      </c>
      <c r="BF1963">
        <v>1.3</v>
      </c>
      <c r="BG1963">
        <v>0.69999999000000002</v>
      </c>
      <c r="BP1963" s="60">
        <v>41455</v>
      </c>
      <c r="BQ1963">
        <v>6797757</v>
      </c>
      <c r="BR1963">
        <v>8210980</v>
      </c>
      <c r="BS1963">
        <v>0.82800001000000001</v>
      </c>
      <c r="BT1963">
        <v>1413223</v>
      </c>
      <c r="BV1963">
        <v>877657</v>
      </c>
      <c r="BW1963">
        <v>189663.72</v>
      </c>
      <c r="BX1963">
        <v>1</v>
      </c>
      <c r="BY1963">
        <v>0</v>
      </c>
      <c r="BZ1963">
        <v>0</v>
      </c>
      <c r="CA1963">
        <v>0</v>
      </c>
      <c r="CC1963">
        <v>0.21700000999999999</v>
      </c>
      <c r="CE1963">
        <v>0.184</v>
      </c>
      <c r="CG1963">
        <v>6.8999998000000007E-2</v>
      </c>
      <c r="CJ1963">
        <v>8.0069250999999994E-2</v>
      </c>
      <c r="CR1963">
        <v>0</v>
      </c>
      <c r="CS1963">
        <v>0</v>
      </c>
      <c r="CT1963">
        <v>0</v>
      </c>
      <c r="CU1963">
        <v>1</v>
      </c>
      <c r="CV1963">
        <v>0.48849999999999999</v>
      </c>
      <c r="CW1963">
        <v>0.25580001000000002</v>
      </c>
      <c r="CX1963">
        <v>0.23270001000000001</v>
      </c>
      <c r="CY1963">
        <v>0.18820000000000001</v>
      </c>
      <c r="CZ1963">
        <v>0.18820000000000001</v>
      </c>
      <c r="DA1963">
        <v>0</v>
      </c>
      <c r="DB1963">
        <v>0</v>
      </c>
      <c r="DC1963">
        <v>3.3000000000000002E-2</v>
      </c>
      <c r="DD1963">
        <v>0.29029998000000001</v>
      </c>
      <c r="DE1963">
        <v>0</v>
      </c>
      <c r="DF1963">
        <v>2014</v>
      </c>
      <c r="DG1963">
        <v>0.22760000999999999</v>
      </c>
      <c r="DH1963">
        <v>6.3900000999999998E-2</v>
      </c>
      <c r="DI1963">
        <v>0.16370001000000001</v>
      </c>
      <c r="DJ1963">
        <v>0.2757</v>
      </c>
      <c r="DK1963">
        <v>0.33960000000000001</v>
      </c>
      <c r="DL1963">
        <v>199797</v>
      </c>
      <c r="DM1963">
        <v>56082</v>
      </c>
      <c r="DN1963">
        <v>143715</v>
      </c>
      <c r="DO1963">
        <v>241992</v>
      </c>
      <c r="DP1963">
        <v>298074</v>
      </c>
      <c r="DQ1963">
        <v>877657</v>
      </c>
      <c r="DR1963">
        <v>0</v>
      </c>
      <c r="DS1963">
        <v>0</v>
      </c>
      <c r="DT1963">
        <v>0</v>
      </c>
      <c r="DU1963">
        <v>0</v>
      </c>
      <c r="DV1963">
        <v>12026</v>
      </c>
      <c r="DW1963">
        <v>877655.69</v>
      </c>
      <c r="DX1963">
        <v>47</v>
      </c>
      <c r="DY1963">
        <v>12.9</v>
      </c>
      <c r="DZ1963">
        <v>72.980002999999996</v>
      </c>
      <c r="EA1963">
        <v>3249</v>
      </c>
      <c r="EC1963">
        <v>9634</v>
      </c>
      <c r="ED1963">
        <v>331175.75</v>
      </c>
      <c r="EF1963">
        <v>34.375725000000003</v>
      </c>
      <c r="EG1963">
        <v>7557</v>
      </c>
      <c r="EN1963">
        <v>716</v>
      </c>
      <c r="EP1963">
        <v>1361</v>
      </c>
      <c r="ES1963">
        <v>0</v>
      </c>
      <c r="EV1963">
        <v>24909</v>
      </c>
      <c r="EW1963">
        <v>0</v>
      </c>
      <c r="EX1963">
        <v>1</v>
      </c>
      <c r="FB1963">
        <v>4228168</v>
      </c>
      <c r="FI1963">
        <v>6787995</v>
      </c>
      <c r="FN1963">
        <v>-767</v>
      </c>
      <c r="FP1963">
        <v>68242</v>
      </c>
      <c r="FQ1963">
        <v>189664</v>
      </c>
      <c r="FW1963">
        <v>257906</v>
      </c>
      <c r="FX1963">
        <v>665740</v>
      </c>
      <c r="FZ1963">
        <v>38947</v>
      </c>
      <c r="GA1963">
        <v>91562</v>
      </c>
      <c r="GB1963">
        <v>130509</v>
      </c>
      <c r="GC1963">
        <v>24426</v>
      </c>
      <c r="GD1963">
        <v>-278</v>
      </c>
      <c r="GG1963">
        <v>3625</v>
      </c>
      <c r="GL1963">
        <v>-37614</v>
      </c>
      <c r="GM1963">
        <v>1794</v>
      </c>
      <c r="GN1963">
        <v>617</v>
      </c>
      <c r="GO1963">
        <v>1384</v>
      </c>
      <c r="GP1963">
        <v>-3370</v>
      </c>
      <c r="GQ1963">
        <v>1043355</v>
      </c>
      <c r="GR1963">
        <v>-320828</v>
      </c>
      <c r="GS1963">
        <v>-320828</v>
      </c>
      <c r="HA1963">
        <v>-2739</v>
      </c>
      <c r="HB1963">
        <v>-5719</v>
      </c>
      <c r="HE1963">
        <v>-329286</v>
      </c>
      <c r="HG1963">
        <v>6787995</v>
      </c>
    </row>
    <row r="1964" spans="1:215" x14ac:dyDescent="0.25">
      <c r="A1964">
        <v>143</v>
      </c>
      <c r="B1964" t="s">
        <v>1408</v>
      </c>
      <c r="C1964">
        <v>2014</v>
      </c>
      <c r="F1964">
        <v>1941</v>
      </c>
      <c r="G1964">
        <v>0</v>
      </c>
      <c r="I1964">
        <v>1</v>
      </c>
      <c r="J1964" t="s">
        <v>687</v>
      </c>
      <c r="K1964" t="s">
        <v>688</v>
      </c>
      <c r="L1964" t="s">
        <v>1409</v>
      </c>
      <c r="M1964">
        <v>1</v>
      </c>
      <c r="N1964" t="s">
        <v>615</v>
      </c>
      <c r="O1964">
        <v>1</v>
      </c>
      <c r="P1964" t="s">
        <v>616</v>
      </c>
      <c r="Q1964" t="s">
        <v>626</v>
      </c>
      <c r="R1964">
        <v>2</v>
      </c>
      <c r="S1964">
        <v>1</v>
      </c>
      <c r="T1964" s="60">
        <v>41820</v>
      </c>
      <c r="U1964" s="60">
        <v>41820</v>
      </c>
      <c r="V1964" s="60">
        <v>41820</v>
      </c>
      <c r="W1964" t="s">
        <v>201</v>
      </c>
      <c r="X1964" t="s">
        <v>1412</v>
      </c>
      <c r="Y1964" t="s">
        <v>627</v>
      </c>
      <c r="Z1964">
        <v>3.2499999000000002E-2</v>
      </c>
      <c r="AA1964">
        <v>7.5000002999999996E-2</v>
      </c>
      <c r="AB1964">
        <v>1</v>
      </c>
      <c r="AC1964">
        <v>0</v>
      </c>
      <c r="AD1964">
        <v>6</v>
      </c>
      <c r="AE1964">
        <v>1</v>
      </c>
      <c r="AF1964">
        <v>3</v>
      </c>
      <c r="AG1964">
        <v>21</v>
      </c>
      <c r="AI1964" t="s">
        <v>1413</v>
      </c>
      <c r="AO1964">
        <v>7810001</v>
      </c>
      <c r="AP1964">
        <v>7277721</v>
      </c>
      <c r="AQ1964">
        <v>-79481.304999999993</v>
      </c>
      <c r="AR1964">
        <v>0</v>
      </c>
      <c r="AS1964">
        <v>0</v>
      </c>
      <c r="AT1964">
        <v>0</v>
      </c>
      <c r="AU1964">
        <v>1</v>
      </c>
      <c r="AV1964">
        <v>2</v>
      </c>
      <c r="AW1964">
        <v>589333.68999999994</v>
      </c>
      <c r="AX1964">
        <v>1</v>
      </c>
      <c r="AY1964">
        <v>0.85714287</v>
      </c>
      <c r="AZ1964">
        <v>7</v>
      </c>
      <c r="BA1964">
        <v>1</v>
      </c>
      <c r="BB1964">
        <v>1</v>
      </c>
      <c r="BC1964">
        <v>1</v>
      </c>
      <c r="BE1964">
        <v>0</v>
      </c>
      <c r="BF1964">
        <v>1.3</v>
      </c>
      <c r="BG1964">
        <v>0.69999999000000002</v>
      </c>
      <c r="BP1964" s="60">
        <v>41820</v>
      </c>
      <c r="BQ1964">
        <v>7312993</v>
      </c>
      <c r="BR1964">
        <v>8580928</v>
      </c>
      <c r="BS1964">
        <v>0.85199999999999998</v>
      </c>
      <c r="BT1964">
        <v>1267935</v>
      </c>
      <c r="BV1964">
        <v>879999</v>
      </c>
      <c r="BW1964">
        <v>210503.33</v>
      </c>
      <c r="BX1964">
        <v>1</v>
      </c>
      <c r="BY1964">
        <v>0</v>
      </c>
      <c r="BZ1964">
        <v>0</v>
      </c>
      <c r="CA1964">
        <v>0</v>
      </c>
      <c r="CC1964">
        <v>0.161</v>
      </c>
      <c r="CE1964">
        <v>9.4999999000000002E-2</v>
      </c>
      <c r="CG1964">
        <v>0.127</v>
      </c>
      <c r="CJ1964">
        <v>7.9976275999999999E-2</v>
      </c>
      <c r="CS1964">
        <v>0</v>
      </c>
      <c r="CT1964">
        <v>0</v>
      </c>
      <c r="CU1964">
        <v>1</v>
      </c>
      <c r="CV1964">
        <v>0.48800004000000002</v>
      </c>
      <c r="CW1964">
        <v>0.24200000999999999</v>
      </c>
      <c r="CX1964">
        <v>0.24600000999999999</v>
      </c>
      <c r="CY1964">
        <v>0.19</v>
      </c>
      <c r="CZ1964">
        <v>0.19</v>
      </c>
      <c r="DA1964">
        <v>0</v>
      </c>
      <c r="DB1964">
        <v>0</v>
      </c>
      <c r="DC1964">
        <v>0.02</v>
      </c>
      <c r="DD1964">
        <v>0.29199999999999998</v>
      </c>
      <c r="DE1964">
        <v>0.01</v>
      </c>
      <c r="DF1964">
        <v>2015</v>
      </c>
      <c r="DG1964">
        <v>0.21840000000000001</v>
      </c>
      <c r="DH1964">
        <v>7.7899999999999997E-2</v>
      </c>
      <c r="DI1964">
        <v>0.14050001000000001</v>
      </c>
      <c r="DJ1964">
        <v>0.24370000999999999</v>
      </c>
      <c r="DK1964">
        <v>0.32159999</v>
      </c>
      <c r="DL1964">
        <v>192256</v>
      </c>
      <c r="DM1964">
        <v>68552</v>
      </c>
      <c r="DN1964">
        <v>123704</v>
      </c>
      <c r="DO1964">
        <v>214556</v>
      </c>
      <c r="DP1964">
        <v>283108</v>
      </c>
      <c r="DQ1964">
        <v>879999</v>
      </c>
      <c r="DR1964">
        <v>0</v>
      </c>
      <c r="DS1964">
        <v>0</v>
      </c>
      <c r="DT1964">
        <v>0</v>
      </c>
      <c r="DU1964">
        <v>0</v>
      </c>
      <c r="DV1964">
        <v>12049</v>
      </c>
      <c r="DW1964">
        <v>879998</v>
      </c>
      <c r="DX1964">
        <v>46.900002000000001</v>
      </c>
      <c r="DY1964">
        <v>12.8</v>
      </c>
      <c r="DZ1964">
        <v>73.035004000000001</v>
      </c>
      <c r="EA1964">
        <v>3201</v>
      </c>
      <c r="EC1964">
        <v>10049</v>
      </c>
      <c r="ED1964">
        <v>355764.72</v>
      </c>
      <c r="EF1964">
        <v>35.402996000000002</v>
      </c>
      <c r="EG1964">
        <v>7913</v>
      </c>
      <c r="EN1964">
        <v>725</v>
      </c>
      <c r="EP1964">
        <v>1411</v>
      </c>
      <c r="ES1964">
        <v>0</v>
      </c>
      <c r="EV1964">
        <v>25299</v>
      </c>
      <c r="EW1964">
        <v>0</v>
      </c>
      <c r="EX1964">
        <v>1</v>
      </c>
      <c r="FB1964">
        <v>4614636</v>
      </c>
      <c r="FN1964">
        <v>-273</v>
      </c>
      <c r="FP1964">
        <v>57635</v>
      </c>
      <c r="FQ1964">
        <v>210503</v>
      </c>
      <c r="FW1964">
        <v>268138</v>
      </c>
      <c r="FX1964">
        <v>983979</v>
      </c>
      <c r="FZ1964">
        <v>36007</v>
      </c>
      <c r="GA1964">
        <v>99771</v>
      </c>
      <c r="GB1964">
        <v>135778</v>
      </c>
      <c r="GC1964">
        <v>29048</v>
      </c>
      <c r="GD1964">
        <v>1660</v>
      </c>
      <c r="GG1964">
        <v>5495</v>
      </c>
      <c r="GL1964">
        <v>-49166</v>
      </c>
      <c r="GM1964">
        <v>904</v>
      </c>
      <c r="GN1964">
        <v>399</v>
      </c>
      <c r="GO1964">
        <v>672</v>
      </c>
      <c r="GP1964">
        <v>-945</v>
      </c>
      <c r="GQ1964">
        <v>1375290</v>
      </c>
      <c r="GR1964">
        <v>-344890</v>
      </c>
      <c r="GS1964">
        <v>-344890</v>
      </c>
      <c r="HA1964">
        <v>-2729</v>
      </c>
      <c r="HB1964">
        <v>-5665</v>
      </c>
      <c r="HE1964">
        <v>-353284</v>
      </c>
      <c r="HG1964">
        <v>7810001</v>
      </c>
    </row>
    <row r="1965" spans="1:215" x14ac:dyDescent="0.25">
      <c r="A1965">
        <v>144</v>
      </c>
      <c r="B1965" t="s">
        <v>1414</v>
      </c>
      <c r="C1965">
        <v>2001</v>
      </c>
      <c r="F1965">
        <v>1927</v>
      </c>
      <c r="G1965">
        <v>0</v>
      </c>
      <c r="I1965">
        <v>2</v>
      </c>
      <c r="J1965" t="s">
        <v>687</v>
      </c>
      <c r="K1965" t="s">
        <v>688</v>
      </c>
      <c r="L1965" t="s">
        <v>1415</v>
      </c>
      <c r="M1965">
        <v>1</v>
      </c>
      <c r="N1965" t="s">
        <v>615</v>
      </c>
      <c r="O1965">
        <v>1</v>
      </c>
      <c r="P1965" t="s">
        <v>616</v>
      </c>
      <c r="Q1965" t="s">
        <v>617</v>
      </c>
      <c r="R1965">
        <v>2</v>
      </c>
      <c r="S1965">
        <v>0</v>
      </c>
      <c r="T1965" s="60">
        <v>37072</v>
      </c>
      <c r="U1965" s="60">
        <v>37072</v>
      </c>
      <c r="V1965" s="60">
        <v>37072</v>
      </c>
      <c r="W1965" t="s">
        <v>324</v>
      </c>
      <c r="X1965" t="s">
        <v>1416</v>
      </c>
      <c r="Y1965" t="s">
        <v>627</v>
      </c>
      <c r="Z1965">
        <v>4.2500000000000003E-2</v>
      </c>
      <c r="AA1965">
        <v>7.9999998000000003E-2</v>
      </c>
      <c r="AB1965">
        <v>2</v>
      </c>
      <c r="AC1965">
        <v>0</v>
      </c>
      <c r="AD1965">
        <v>5</v>
      </c>
      <c r="AE1965">
        <v>1</v>
      </c>
      <c r="AF1965">
        <v>3</v>
      </c>
      <c r="AG1965">
        <v>20</v>
      </c>
      <c r="BP1965" s="60">
        <v>37072</v>
      </c>
      <c r="BQ1965">
        <v>2525645</v>
      </c>
      <c r="BR1965">
        <v>2809538</v>
      </c>
      <c r="BS1965">
        <v>0.89899998999999997</v>
      </c>
      <c r="BT1965">
        <v>283893</v>
      </c>
      <c r="BV1965">
        <v>481864</v>
      </c>
      <c r="BW1965">
        <v>58768</v>
      </c>
      <c r="BX1965">
        <v>0.50310003999999997</v>
      </c>
      <c r="BY1965">
        <v>0</v>
      </c>
      <c r="BZ1965">
        <v>0</v>
      </c>
      <c r="CA1965">
        <v>0</v>
      </c>
      <c r="CC1965">
        <v>-4.4999999999999997E-3</v>
      </c>
      <c r="CE1965">
        <v>7.8099996000000005E-2</v>
      </c>
      <c r="CG1965">
        <v>0.10920000000000001</v>
      </c>
      <c r="CR1965">
        <v>0</v>
      </c>
      <c r="CS1965">
        <v>0</v>
      </c>
      <c r="CT1965">
        <v>0</v>
      </c>
      <c r="CU1965">
        <v>0</v>
      </c>
      <c r="CV1965">
        <v>0.51999998000000003</v>
      </c>
      <c r="CW1965">
        <v>0.38999999000000002</v>
      </c>
      <c r="CX1965">
        <v>0.13</v>
      </c>
      <c r="CY1965">
        <v>0.28999998999999999</v>
      </c>
      <c r="CZ1965">
        <v>0.25</v>
      </c>
      <c r="DA1965">
        <v>3.9999999000000001E-2</v>
      </c>
      <c r="DB1965">
        <v>0.1</v>
      </c>
      <c r="DC1965">
        <v>9.0000003999999995E-2</v>
      </c>
      <c r="DD1965">
        <v>0</v>
      </c>
      <c r="DE1965">
        <v>0</v>
      </c>
      <c r="DF1965">
        <v>2003</v>
      </c>
      <c r="DR1965">
        <v>0</v>
      </c>
      <c r="DS1965">
        <v>0</v>
      </c>
      <c r="DT1965">
        <v>0</v>
      </c>
      <c r="DU1965">
        <v>0</v>
      </c>
      <c r="DV1965">
        <v>9892</v>
      </c>
      <c r="DW1965">
        <v>481863.31</v>
      </c>
      <c r="DX1965">
        <v>42.099997999999999</v>
      </c>
      <c r="DY1965">
        <v>10.7</v>
      </c>
      <c r="DZ1965">
        <v>48.712001999999998</v>
      </c>
      <c r="EA1965">
        <v>1438</v>
      </c>
      <c r="EC1965">
        <v>5012</v>
      </c>
      <c r="ED1965">
        <v>112637.55</v>
      </c>
      <c r="EF1965">
        <v>22.473573999999999</v>
      </c>
      <c r="EG1965">
        <v>2945</v>
      </c>
      <c r="EN1965">
        <v>1238</v>
      </c>
      <c r="EP1965">
        <v>829</v>
      </c>
      <c r="ES1965">
        <v>0</v>
      </c>
      <c r="EV1965">
        <v>16342</v>
      </c>
      <c r="EW1965">
        <v>0</v>
      </c>
      <c r="EX1965">
        <v>1</v>
      </c>
      <c r="FN1965">
        <v>-501.71300000000002</v>
      </c>
      <c r="FP1965">
        <v>35413.089999999997</v>
      </c>
      <c r="FQ1965">
        <v>44598.472999999998</v>
      </c>
      <c r="FT1965">
        <v>947.88098000000002</v>
      </c>
      <c r="FU1965">
        <v>52921.336000000003</v>
      </c>
      <c r="FW1965">
        <v>133880.78</v>
      </c>
      <c r="FX1965">
        <v>-110214.52</v>
      </c>
      <c r="FZ1965">
        <v>48938.421999999999</v>
      </c>
      <c r="GA1965">
        <v>46061.008000000002</v>
      </c>
      <c r="GB1965">
        <v>94999.43</v>
      </c>
      <c r="GC1965">
        <v>107.38</v>
      </c>
      <c r="GL1965">
        <v>-11212.248</v>
      </c>
      <c r="GM1965">
        <v>12866.19</v>
      </c>
      <c r="GN1965">
        <v>-11672.313</v>
      </c>
      <c r="GO1965">
        <v>-11170.6</v>
      </c>
      <c r="GP1965">
        <v>371.12299000000002</v>
      </c>
      <c r="GQ1965">
        <v>109125.82</v>
      </c>
      <c r="GR1965">
        <v>-153199.44</v>
      </c>
      <c r="GS1965">
        <v>-117511.74</v>
      </c>
      <c r="GU1965">
        <v>-525.09002999999996</v>
      </c>
      <c r="GV1965">
        <v>-4324.3798999999999</v>
      </c>
      <c r="GZ1965">
        <v>-30838.221000000001</v>
      </c>
      <c r="HA1965">
        <v>-1462.7460000000001</v>
      </c>
      <c r="HB1965">
        <v>-7645.8388999999997</v>
      </c>
      <c r="HC1965">
        <v>-28.705998999999998</v>
      </c>
      <c r="HE1965">
        <v>-162336.72</v>
      </c>
      <c r="HG1965">
        <v>2599281.2999999998</v>
      </c>
    </row>
    <row r="1966" spans="1:215" x14ac:dyDescent="0.25">
      <c r="A1966">
        <v>144</v>
      </c>
      <c r="B1966" t="s">
        <v>1414</v>
      </c>
      <c r="C1966">
        <v>2002</v>
      </c>
      <c r="F1966">
        <v>1927</v>
      </c>
      <c r="G1966">
        <v>0</v>
      </c>
      <c r="I1966">
        <v>2</v>
      </c>
      <c r="J1966" t="s">
        <v>687</v>
      </c>
      <c r="K1966" t="s">
        <v>688</v>
      </c>
      <c r="L1966" t="s">
        <v>1415</v>
      </c>
      <c r="M1966">
        <v>1</v>
      </c>
      <c r="N1966" t="s">
        <v>615</v>
      </c>
      <c r="O1966">
        <v>1</v>
      </c>
      <c r="P1966" t="s">
        <v>616</v>
      </c>
      <c r="Q1966" t="s">
        <v>617</v>
      </c>
      <c r="R1966">
        <v>2</v>
      </c>
      <c r="S1966">
        <v>0</v>
      </c>
      <c r="T1966" s="60">
        <v>37437</v>
      </c>
      <c r="U1966" s="60">
        <v>37437</v>
      </c>
      <c r="V1966" s="60">
        <v>37437</v>
      </c>
      <c r="W1966" t="s">
        <v>324</v>
      </c>
      <c r="X1966" t="s">
        <v>1416</v>
      </c>
      <c r="Y1966" t="s">
        <v>627</v>
      </c>
      <c r="Z1966">
        <v>4.2500000000000003E-2</v>
      </c>
      <c r="AA1966">
        <v>7.9999998000000003E-2</v>
      </c>
      <c r="AB1966">
        <v>2</v>
      </c>
      <c r="AC1966">
        <v>0</v>
      </c>
      <c r="AD1966">
        <v>5</v>
      </c>
      <c r="AE1966">
        <v>1</v>
      </c>
      <c r="AF1966">
        <v>3</v>
      </c>
      <c r="AG1966">
        <v>19</v>
      </c>
      <c r="BP1966" s="60">
        <v>37437</v>
      </c>
      <c r="BQ1966">
        <v>2448208</v>
      </c>
      <c r="BR1966">
        <v>3168921</v>
      </c>
      <c r="BS1966">
        <v>0.77300000000000002</v>
      </c>
      <c r="BT1966">
        <v>720713</v>
      </c>
      <c r="BV1966">
        <v>535157</v>
      </c>
      <c r="BW1966">
        <v>68046</v>
      </c>
      <c r="BX1966">
        <v>0.60049998999999998</v>
      </c>
      <c r="BY1966">
        <v>0</v>
      </c>
      <c r="BZ1966">
        <v>0</v>
      </c>
      <c r="CA1966">
        <v>0</v>
      </c>
      <c r="CC1966">
        <v>-2.4800000999999999E-2</v>
      </c>
      <c r="CE1966">
        <v>3.6899999000000003E-2</v>
      </c>
      <c r="CG1966">
        <v>6.9699995000000001E-2</v>
      </c>
      <c r="CR1966">
        <v>0</v>
      </c>
      <c r="CS1966">
        <v>0</v>
      </c>
      <c r="CT1966">
        <v>0</v>
      </c>
      <c r="CU1966">
        <v>0</v>
      </c>
      <c r="CV1966">
        <v>0.51899998999999997</v>
      </c>
      <c r="CW1966">
        <v>0.36900001999999998</v>
      </c>
      <c r="CX1966">
        <v>0.15000000999999999</v>
      </c>
      <c r="CY1966">
        <v>0.28000000000000003</v>
      </c>
      <c r="CZ1966">
        <v>0.23</v>
      </c>
      <c r="DA1966">
        <v>5.0000001000000002E-2</v>
      </c>
      <c r="DB1966">
        <v>0.105</v>
      </c>
      <c r="DC1966">
        <v>9.6000001000000001E-2</v>
      </c>
      <c r="DD1966">
        <v>0</v>
      </c>
      <c r="DE1966">
        <v>0</v>
      </c>
      <c r="DF1966">
        <v>2004</v>
      </c>
      <c r="DR1966">
        <v>0</v>
      </c>
      <c r="DS1966">
        <v>0</v>
      </c>
      <c r="DT1966">
        <v>0</v>
      </c>
      <c r="DU1966">
        <v>0</v>
      </c>
      <c r="DV1966">
        <v>10409</v>
      </c>
      <c r="DW1966">
        <v>535156.56000000006</v>
      </c>
      <c r="DX1966">
        <v>42.400002000000001</v>
      </c>
      <c r="DY1966">
        <v>11.3</v>
      </c>
      <c r="DZ1966">
        <v>51.412998000000002</v>
      </c>
      <c r="EA1966">
        <v>1499</v>
      </c>
      <c r="EC1966">
        <v>5143</v>
      </c>
      <c r="ED1966">
        <v>121554.58</v>
      </c>
      <c r="EF1966">
        <v>23.634955999999999</v>
      </c>
      <c r="EG1966">
        <v>3043</v>
      </c>
      <c r="EH1966">
        <v>89330.195000000007</v>
      </c>
      <c r="EN1966">
        <v>1247</v>
      </c>
      <c r="EO1966">
        <v>25716.956999999999</v>
      </c>
      <c r="EP1966">
        <v>853</v>
      </c>
      <c r="ES1966">
        <v>0</v>
      </c>
      <c r="EV1966">
        <v>17051</v>
      </c>
      <c r="EW1966">
        <v>0</v>
      </c>
      <c r="EX1966">
        <v>1</v>
      </c>
      <c r="FN1966">
        <v>-546.46199999999999</v>
      </c>
      <c r="FP1966">
        <v>53546.086000000003</v>
      </c>
      <c r="FQ1966">
        <v>49962.362999999998</v>
      </c>
      <c r="FT1966">
        <v>1094.8320000000001</v>
      </c>
      <c r="FU1966">
        <v>57592.082000000002</v>
      </c>
      <c r="FW1966">
        <v>162195.35999999999</v>
      </c>
      <c r="FX1966">
        <v>-143713.82999999999</v>
      </c>
      <c r="FZ1966">
        <v>54933.648000000001</v>
      </c>
      <c r="GA1966">
        <v>22679.768</v>
      </c>
      <c r="GB1966">
        <v>77613.414000000004</v>
      </c>
      <c r="GC1966">
        <v>132.60599999999999</v>
      </c>
      <c r="GL1966">
        <v>-11273.944</v>
      </c>
      <c r="GM1966">
        <v>5246.3608000000004</v>
      </c>
      <c r="GN1966">
        <v>-3939.3679000000002</v>
      </c>
      <c r="GO1966">
        <v>-3392.9059999999999</v>
      </c>
      <c r="GP1966">
        <v>450.64600000000002</v>
      </c>
      <c r="GQ1966">
        <v>86711.25</v>
      </c>
      <c r="GR1966">
        <v>-149919.91</v>
      </c>
      <c r="GS1966">
        <v>-128596.1</v>
      </c>
      <c r="GU1966">
        <v>-367.68200999999999</v>
      </c>
      <c r="GV1966">
        <v>-5260.9512000000004</v>
      </c>
      <c r="GZ1966">
        <v>-15695.18</v>
      </c>
      <c r="HA1966">
        <v>-994.73999000000003</v>
      </c>
      <c r="HB1966">
        <v>-7591.2728999999999</v>
      </c>
      <c r="HC1966">
        <v>-35.377997999999998</v>
      </c>
      <c r="HE1966">
        <v>-158541.29999999999</v>
      </c>
      <c r="HG1966">
        <v>2527459.7999999998</v>
      </c>
    </row>
    <row r="1967" spans="1:215" x14ac:dyDescent="0.25">
      <c r="A1967">
        <v>144</v>
      </c>
      <c r="B1967" t="s">
        <v>1414</v>
      </c>
      <c r="C1967">
        <v>2003</v>
      </c>
      <c r="F1967">
        <v>1927</v>
      </c>
      <c r="G1967">
        <v>0</v>
      </c>
      <c r="I1967">
        <v>2</v>
      </c>
      <c r="J1967" t="s">
        <v>687</v>
      </c>
      <c r="K1967" t="s">
        <v>688</v>
      </c>
      <c r="L1967" t="s">
        <v>1415</v>
      </c>
      <c r="M1967">
        <v>1</v>
      </c>
      <c r="N1967" t="s">
        <v>615</v>
      </c>
      <c r="O1967">
        <v>1</v>
      </c>
      <c r="P1967" t="s">
        <v>616</v>
      </c>
      <c r="Q1967" t="s">
        <v>617</v>
      </c>
      <c r="R1967">
        <v>2</v>
      </c>
      <c r="S1967">
        <v>0</v>
      </c>
      <c r="T1967" s="60">
        <v>37802</v>
      </c>
      <c r="U1967" s="60">
        <v>37802</v>
      </c>
      <c r="V1967" s="60">
        <v>37802</v>
      </c>
      <c r="W1967" t="s">
        <v>324</v>
      </c>
      <c r="X1967" t="s">
        <v>1416</v>
      </c>
      <c r="Y1967" t="s">
        <v>627</v>
      </c>
      <c r="Z1967">
        <v>4.2500000000000003E-2</v>
      </c>
      <c r="AA1967">
        <v>7.9999998000000003E-2</v>
      </c>
      <c r="AB1967">
        <v>2</v>
      </c>
      <c r="AC1967">
        <v>0</v>
      </c>
      <c r="AD1967">
        <v>5</v>
      </c>
      <c r="AE1967">
        <v>1</v>
      </c>
      <c r="AF1967">
        <v>3</v>
      </c>
      <c r="AG1967">
        <v>18</v>
      </c>
      <c r="BP1967" s="60">
        <v>37802</v>
      </c>
      <c r="BQ1967">
        <v>2375431</v>
      </c>
      <c r="BR1967">
        <v>3532626</v>
      </c>
      <c r="BS1967">
        <v>0.67199998999999999</v>
      </c>
      <c r="BT1967">
        <v>1157194</v>
      </c>
      <c r="BV1967">
        <v>533595</v>
      </c>
      <c r="BW1967">
        <v>91947</v>
      </c>
      <c r="BX1967">
        <v>0.63789998999999997</v>
      </c>
      <c r="BY1967">
        <v>0</v>
      </c>
      <c r="BZ1967">
        <v>0</v>
      </c>
      <c r="CA1967">
        <v>0</v>
      </c>
      <c r="CC1967">
        <v>5.4400001000000003E-2</v>
      </c>
      <c r="CE1967">
        <v>7.1000000000000004E-3</v>
      </c>
      <c r="CG1967">
        <v>5.2099999000000001E-2</v>
      </c>
      <c r="CJ1967">
        <v>8.7799996000000005E-2</v>
      </c>
      <c r="CR1967">
        <v>0</v>
      </c>
      <c r="CS1967">
        <v>0</v>
      </c>
      <c r="CT1967">
        <v>0</v>
      </c>
      <c r="CU1967">
        <v>0</v>
      </c>
      <c r="CV1967">
        <v>0.55299997000000001</v>
      </c>
      <c r="CW1967">
        <v>0.40799998999999998</v>
      </c>
      <c r="CX1967">
        <v>0.14499999999999999</v>
      </c>
      <c r="CY1967">
        <v>0.35909997999999999</v>
      </c>
      <c r="CZ1967">
        <v>0.31230000000000002</v>
      </c>
      <c r="DA1967">
        <v>4.6799999000000002E-2</v>
      </c>
      <c r="DB1967">
        <v>8.6800002000000001E-2</v>
      </c>
      <c r="DC1967">
        <v>1.1000000000000001E-3</v>
      </c>
      <c r="DD1967">
        <v>0</v>
      </c>
      <c r="DE1967">
        <v>0</v>
      </c>
      <c r="DF1967">
        <v>2005</v>
      </c>
      <c r="DR1967">
        <v>0</v>
      </c>
      <c r="DS1967">
        <v>0</v>
      </c>
      <c r="DT1967">
        <v>0</v>
      </c>
      <c r="DU1967">
        <v>0</v>
      </c>
      <c r="DV1967">
        <v>10100</v>
      </c>
      <c r="DW1967">
        <v>533595.38</v>
      </c>
      <c r="DX1967">
        <v>42.400002000000001</v>
      </c>
      <c r="DY1967">
        <v>11.5</v>
      </c>
      <c r="DZ1967">
        <v>52.831001000000001</v>
      </c>
      <c r="EA1967">
        <v>1723</v>
      </c>
      <c r="EC1967">
        <v>5467</v>
      </c>
      <c r="ED1967">
        <v>144916.59</v>
      </c>
      <c r="EF1967">
        <v>26.507517</v>
      </c>
      <c r="EG1967">
        <v>3260</v>
      </c>
      <c r="EH1967">
        <v>109471.01</v>
      </c>
      <c r="EN1967">
        <v>1239</v>
      </c>
      <c r="EO1967">
        <v>27164.405999999999</v>
      </c>
      <c r="EP1967">
        <v>968</v>
      </c>
      <c r="ES1967">
        <v>0</v>
      </c>
      <c r="EV1967">
        <v>17290</v>
      </c>
      <c r="EW1967">
        <v>0</v>
      </c>
      <c r="EX1967">
        <v>1</v>
      </c>
      <c r="FN1967">
        <v>-320.94499999999999</v>
      </c>
      <c r="FP1967">
        <v>20917.651999999998</v>
      </c>
      <c r="FQ1967">
        <v>72558.679999999993</v>
      </c>
      <c r="FS1967">
        <v>40016.894999999997</v>
      </c>
      <c r="FU1967">
        <v>31606.145</v>
      </c>
      <c r="FV1967">
        <v>477.75799999999998</v>
      </c>
      <c r="FW1967">
        <v>165577.13</v>
      </c>
      <c r="FX1967">
        <v>55534.934000000001</v>
      </c>
      <c r="FZ1967">
        <v>33395.891000000003</v>
      </c>
      <c r="GA1967">
        <v>31877.447</v>
      </c>
      <c r="GB1967">
        <v>65273.336000000003</v>
      </c>
      <c r="GC1967">
        <v>13201.335999999999</v>
      </c>
      <c r="GG1967">
        <v>-1587.934</v>
      </c>
      <c r="GL1967">
        <v>-11956.062</v>
      </c>
      <c r="GM1967">
        <v>3178.3330000000001</v>
      </c>
      <c r="GN1967">
        <v>-2410.0868999999998</v>
      </c>
      <c r="GO1967">
        <v>-2089.1421</v>
      </c>
      <c r="GQ1967">
        <v>286811</v>
      </c>
      <c r="GR1967">
        <v>-155612.97</v>
      </c>
      <c r="GS1967">
        <v>-145986.75</v>
      </c>
      <c r="GU1967">
        <v>-407.935</v>
      </c>
      <c r="GV1967">
        <v>-9218.2813000000006</v>
      </c>
      <c r="HA1967">
        <v>-1378.787</v>
      </c>
      <c r="HB1967">
        <v>-7886.4268000000002</v>
      </c>
      <c r="HD1967">
        <v>-68.693000999999995</v>
      </c>
      <c r="HE1967">
        <v>-164948.32999999999</v>
      </c>
      <c r="HF1967">
        <v>-129034.55</v>
      </c>
      <c r="HG1967">
        <v>2520287.7999999998</v>
      </c>
    </row>
    <row r="1968" spans="1:215" x14ac:dyDescent="0.25">
      <c r="A1968">
        <v>144</v>
      </c>
      <c r="B1968" t="s">
        <v>1414</v>
      </c>
      <c r="C1968">
        <v>2004</v>
      </c>
      <c r="F1968">
        <v>1927</v>
      </c>
      <c r="G1968">
        <v>0</v>
      </c>
      <c r="I1968">
        <v>2</v>
      </c>
      <c r="J1968" t="s">
        <v>687</v>
      </c>
      <c r="K1968" t="s">
        <v>688</v>
      </c>
      <c r="L1968" t="s">
        <v>1415</v>
      </c>
      <c r="M1968">
        <v>1</v>
      </c>
      <c r="N1968" t="s">
        <v>615</v>
      </c>
      <c r="O1968">
        <v>1</v>
      </c>
      <c r="P1968" t="s">
        <v>616</v>
      </c>
      <c r="Q1968" t="s">
        <v>617</v>
      </c>
      <c r="R1968">
        <v>2</v>
      </c>
      <c r="S1968">
        <v>0</v>
      </c>
      <c r="T1968" s="60">
        <v>38168</v>
      </c>
      <c r="U1968" s="60">
        <v>38168</v>
      </c>
      <c r="V1968" s="60">
        <v>38168</v>
      </c>
      <c r="W1968" t="s">
        <v>324</v>
      </c>
      <c r="X1968" t="s">
        <v>1416</v>
      </c>
      <c r="Y1968" t="s">
        <v>627</v>
      </c>
      <c r="Z1968">
        <v>4.2500000000000003E-2</v>
      </c>
      <c r="AA1968">
        <v>7.9999998000000003E-2</v>
      </c>
      <c r="AB1968">
        <v>2</v>
      </c>
      <c r="AC1968">
        <v>0</v>
      </c>
      <c r="AD1968">
        <v>5</v>
      </c>
      <c r="AE1968">
        <v>1</v>
      </c>
      <c r="AF1968">
        <v>3</v>
      </c>
      <c r="AG1968">
        <v>17</v>
      </c>
      <c r="BP1968" s="60">
        <v>38168</v>
      </c>
      <c r="BQ1968">
        <v>2628680</v>
      </c>
      <c r="BR1968">
        <v>3997328</v>
      </c>
      <c r="BS1968">
        <v>0.65800004999999995</v>
      </c>
      <c r="BT1968">
        <v>1368648</v>
      </c>
      <c r="BV1968">
        <v>540181</v>
      </c>
      <c r="BW1968">
        <v>140168</v>
      </c>
      <c r="BX1968">
        <v>0.49230000000000002</v>
      </c>
      <c r="BY1968">
        <v>0</v>
      </c>
      <c r="BZ1968">
        <v>0</v>
      </c>
      <c r="CA1968">
        <v>0</v>
      </c>
      <c r="CC1968">
        <v>0.20209999000000001</v>
      </c>
      <c r="CE1968">
        <v>7.3499999999999996E-2</v>
      </c>
      <c r="CG1968">
        <v>7.1800001000000002E-2</v>
      </c>
      <c r="CJ1968">
        <v>0.1065</v>
      </c>
      <c r="CR1968">
        <v>0</v>
      </c>
      <c r="CS1968">
        <v>0</v>
      </c>
      <c r="CT1968">
        <v>0</v>
      </c>
      <c r="CU1968">
        <v>0</v>
      </c>
      <c r="CV1968">
        <v>0.55100000000000005</v>
      </c>
      <c r="CW1968">
        <v>0.38699999000000002</v>
      </c>
      <c r="CX1968">
        <v>0.16399999000000001</v>
      </c>
      <c r="CY1968">
        <v>0.36099997</v>
      </c>
      <c r="CZ1968">
        <v>0.31400001</v>
      </c>
      <c r="DA1968">
        <v>4.6999998000000001E-2</v>
      </c>
      <c r="DB1968">
        <v>8.6000003000000005E-2</v>
      </c>
      <c r="DC1968">
        <v>1E-3</v>
      </c>
      <c r="DD1968">
        <v>0</v>
      </c>
      <c r="DE1968">
        <v>0</v>
      </c>
      <c r="DF1968">
        <v>2006</v>
      </c>
      <c r="DG1968">
        <v>0.24979999999999999</v>
      </c>
      <c r="DH1968">
        <v>0.1133</v>
      </c>
      <c r="DI1968">
        <v>0.13650000000000001</v>
      </c>
      <c r="DJ1968">
        <v>0.27910000000000001</v>
      </c>
      <c r="DK1968">
        <v>0.39240003000000001</v>
      </c>
      <c r="DR1968">
        <v>0</v>
      </c>
      <c r="DS1968">
        <v>0</v>
      </c>
      <c r="DT1968">
        <v>0</v>
      </c>
      <c r="DU1968">
        <v>0</v>
      </c>
      <c r="DV1968">
        <v>9749</v>
      </c>
      <c r="DW1968">
        <v>540180.93999999994</v>
      </c>
      <c r="DX1968">
        <v>42.799999</v>
      </c>
      <c r="DY1968">
        <v>12.7</v>
      </c>
      <c r="DZ1968">
        <v>55.408999999999999</v>
      </c>
      <c r="EA1968">
        <v>1884</v>
      </c>
      <c r="EC1968">
        <v>5723</v>
      </c>
      <c r="ED1968">
        <v>161294.63</v>
      </c>
      <c r="EF1968">
        <v>28.183578000000001</v>
      </c>
      <c r="EG1968">
        <v>3480</v>
      </c>
      <c r="EH1968">
        <v>123675.15</v>
      </c>
      <c r="EI1968">
        <v>67.5</v>
      </c>
      <c r="EJ1968">
        <v>35.539000999999999</v>
      </c>
      <c r="EN1968">
        <v>1247</v>
      </c>
      <c r="EO1968">
        <v>28351.092000000001</v>
      </c>
      <c r="EP1968">
        <v>996</v>
      </c>
      <c r="ES1968">
        <v>0</v>
      </c>
      <c r="EV1968">
        <v>17356</v>
      </c>
      <c r="EW1968">
        <v>0</v>
      </c>
      <c r="EX1968">
        <v>1</v>
      </c>
      <c r="FB1968">
        <v>1946660.4</v>
      </c>
      <c r="FN1968">
        <v>-363.93400000000003</v>
      </c>
      <c r="FP1968">
        <v>16299.646000000001</v>
      </c>
      <c r="FQ1968">
        <v>87861.648000000001</v>
      </c>
      <c r="FS1968">
        <v>75419.976999999999</v>
      </c>
      <c r="FU1968">
        <v>33951.425999999999</v>
      </c>
      <c r="FV1968">
        <v>907.81403</v>
      </c>
      <c r="FW1968">
        <v>214440.52</v>
      </c>
      <c r="FX1968">
        <v>469763.75</v>
      </c>
      <c r="FZ1968">
        <v>34929.745999999999</v>
      </c>
      <c r="GA1968">
        <v>35795.190999999999</v>
      </c>
      <c r="GB1968">
        <v>70724.937999999995</v>
      </c>
      <c r="GC1968">
        <v>10688.531999999999</v>
      </c>
      <c r="GG1968">
        <v>-453.95499000000001</v>
      </c>
      <c r="GL1968">
        <v>-14781.388999999999</v>
      </c>
      <c r="GM1968">
        <v>3410.2991000000002</v>
      </c>
      <c r="GN1968">
        <v>-2532.1010999999999</v>
      </c>
      <c r="GO1968">
        <v>-2168.1669999999999</v>
      </c>
      <c r="GQ1968">
        <v>751260.56</v>
      </c>
      <c r="GR1968">
        <v>-175643.08</v>
      </c>
      <c r="GS1968">
        <v>-161056.03</v>
      </c>
      <c r="GU1968">
        <v>-602.60302999999999</v>
      </c>
      <c r="GV1968">
        <v>-12735.148999999999</v>
      </c>
      <c r="GZ1968">
        <v>-1249.2919999999999</v>
      </c>
      <c r="HA1968">
        <v>-2108.9088999999999</v>
      </c>
      <c r="HB1968">
        <v>-9888.7520000000004</v>
      </c>
      <c r="HD1968">
        <v>-244.70399</v>
      </c>
      <c r="HE1968">
        <v>-187885.45</v>
      </c>
      <c r="HG1968">
        <v>3083663</v>
      </c>
    </row>
    <row r="1969" spans="1:215" x14ac:dyDescent="0.25">
      <c r="A1969">
        <v>144</v>
      </c>
      <c r="B1969" t="s">
        <v>1414</v>
      </c>
      <c r="C1969">
        <v>2005</v>
      </c>
      <c r="F1969">
        <v>1927</v>
      </c>
      <c r="G1969">
        <v>0</v>
      </c>
      <c r="I1969">
        <v>2</v>
      </c>
      <c r="J1969" t="s">
        <v>687</v>
      </c>
      <c r="K1969" t="s">
        <v>688</v>
      </c>
      <c r="L1969" t="s">
        <v>1415</v>
      </c>
      <c r="M1969">
        <v>1</v>
      </c>
      <c r="N1969" t="s">
        <v>615</v>
      </c>
      <c r="O1969">
        <v>1</v>
      </c>
      <c r="P1969" t="s">
        <v>616</v>
      </c>
      <c r="Q1969" t="s">
        <v>617</v>
      </c>
      <c r="R1969">
        <v>2</v>
      </c>
      <c r="S1969">
        <v>0</v>
      </c>
      <c r="T1969" s="60">
        <v>38533</v>
      </c>
      <c r="U1969" s="60">
        <v>38533</v>
      </c>
      <c r="V1969" s="60">
        <v>38533</v>
      </c>
      <c r="W1969" t="s">
        <v>324</v>
      </c>
      <c r="X1969" t="s">
        <v>1416</v>
      </c>
      <c r="Y1969" t="s">
        <v>627</v>
      </c>
      <c r="Z1969">
        <v>4.2500000000000003E-2</v>
      </c>
      <c r="AA1969">
        <v>7.9999998000000003E-2</v>
      </c>
      <c r="AB1969">
        <v>2</v>
      </c>
      <c r="AC1969">
        <v>0</v>
      </c>
      <c r="AD1969">
        <v>5</v>
      </c>
      <c r="AE1969">
        <v>1</v>
      </c>
      <c r="AF1969">
        <v>3</v>
      </c>
      <c r="AG1969">
        <v>16</v>
      </c>
      <c r="BP1969" s="60">
        <v>38533</v>
      </c>
      <c r="BQ1969">
        <v>2983080</v>
      </c>
      <c r="BR1969">
        <v>4377093</v>
      </c>
      <c r="BS1969">
        <v>0.68199997999999995</v>
      </c>
      <c r="BT1969">
        <v>1394013</v>
      </c>
      <c r="BV1969">
        <v>557631</v>
      </c>
      <c r="BW1969">
        <v>181284</v>
      </c>
      <c r="BX1969">
        <v>0.67349999999999999</v>
      </c>
      <c r="BY1969">
        <v>0</v>
      </c>
      <c r="BZ1969">
        <v>0</v>
      </c>
      <c r="CA1969">
        <v>0</v>
      </c>
      <c r="CC1969">
        <v>0.108</v>
      </c>
      <c r="CE1969">
        <v>0.11979999</v>
      </c>
      <c r="CG1969">
        <v>6.3500002E-2</v>
      </c>
      <c r="CJ1969">
        <v>0.1023</v>
      </c>
      <c r="CR1969">
        <v>0</v>
      </c>
      <c r="CS1969">
        <v>0</v>
      </c>
      <c r="CT1969">
        <v>0</v>
      </c>
      <c r="CU1969">
        <v>0</v>
      </c>
      <c r="CV1969">
        <v>0.53900002999999996</v>
      </c>
      <c r="CW1969">
        <v>0.37900001</v>
      </c>
      <c r="CX1969">
        <v>0.16</v>
      </c>
      <c r="CY1969">
        <v>0.37200000999999999</v>
      </c>
      <c r="CZ1969">
        <v>0.32499999000000002</v>
      </c>
      <c r="DA1969">
        <v>4.6999998000000001E-2</v>
      </c>
      <c r="DB1969">
        <v>8.6999996999999996E-2</v>
      </c>
      <c r="DC1969">
        <v>2E-3</v>
      </c>
      <c r="DD1969">
        <v>0</v>
      </c>
      <c r="DE1969">
        <v>0</v>
      </c>
      <c r="DF1969">
        <v>2007</v>
      </c>
      <c r="DG1969">
        <v>0.249</v>
      </c>
      <c r="DH1969">
        <v>0.10609999000000001</v>
      </c>
      <c r="DI1969">
        <v>0.1429</v>
      </c>
      <c r="DJ1969">
        <v>0.28059998000000003</v>
      </c>
      <c r="DK1969">
        <v>0.38669997</v>
      </c>
      <c r="DO1969">
        <v>168400</v>
      </c>
      <c r="DR1969">
        <v>0</v>
      </c>
      <c r="DS1969">
        <v>0</v>
      </c>
      <c r="DT1969">
        <v>0</v>
      </c>
      <c r="DU1969">
        <v>0</v>
      </c>
      <c r="DV1969">
        <v>9436</v>
      </c>
      <c r="DW1969">
        <v>557630.75</v>
      </c>
      <c r="DX1969">
        <v>43</v>
      </c>
      <c r="DY1969">
        <v>12.9</v>
      </c>
      <c r="DZ1969">
        <v>59.096001000000001</v>
      </c>
      <c r="EA1969">
        <v>1998</v>
      </c>
      <c r="EC1969">
        <v>5995</v>
      </c>
      <c r="ED1969">
        <v>180189.03</v>
      </c>
      <c r="EF1969">
        <v>30.056553000000001</v>
      </c>
      <c r="EG1969">
        <v>3728</v>
      </c>
      <c r="EH1969">
        <v>141153.67000000001</v>
      </c>
      <c r="EI1969">
        <v>67</v>
      </c>
      <c r="EJ1969">
        <v>37.862999000000002</v>
      </c>
      <c r="EN1969">
        <v>1239</v>
      </c>
      <c r="EO1969">
        <v>29094.289000000001</v>
      </c>
      <c r="EP1969">
        <v>1028</v>
      </c>
      <c r="ES1969">
        <v>0</v>
      </c>
      <c r="EV1969">
        <v>17429</v>
      </c>
      <c r="EW1969">
        <v>0</v>
      </c>
      <c r="EX1969">
        <v>1</v>
      </c>
      <c r="FB1969">
        <v>2183263</v>
      </c>
      <c r="FN1969">
        <v>-332.24400000000003</v>
      </c>
      <c r="FP1969">
        <v>18859.98</v>
      </c>
      <c r="FQ1969">
        <v>145238.14000000001</v>
      </c>
      <c r="FS1969">
        <v>49339.097999999998</v>
      </c>
      <c r="FU1969">
        <v>33988.445</v>
      </c>
      <c r="FV1969">
        <v>1583.2349999999999</v>
      </c>
      <c r="FW1969">
        <v>249008.89</v>
      </c>
      <c r="FX1969">
        <v>265544</v>
      </c>
      <c r="FZ1969">
        <v>44066.391000000003</v>
      </c>
      <c r="GA1969">
        <v>44727.629000000001</v>
      </c>
      <c r="GB1969">
        <v>88794.023000000001</v>
      </c>
      <c r="GC1969">
        <v>11302.61</v>
      </c>
      <c r="GG1969">
        <v>1.1100000000000001</v>
      </c>
      <c r="GL1969">
        <v>-16330.752</v>
      </c>
      <c r="GM1969">
        <v>8045.4048000000003</v>
      </c>
      <c r="GN1969">
        <v>-7146.9071999999996</v>
      </c>
      <c r="GO1969">
        <v>-6814.6630999999998</v>
      </c>
      <c r="GQ1969">
        <v>599218.38</v>
      </c>
      <c r="GR1969">
        <v>-217527.03</v>
      </c>
      <c r="GS1969">
        <v>-180246.56</v>
      </c>
      <c r="GU1969">
        <v>-597.14202999999998</v>
      </c>
      <c r="GV1969">
        <v>-16520.217000000001</v>
      </c>
      <c r="GZ1969">
        <v>-20163.107</v>
      </c>
      <c r="HA1969">
        <v>-2802.9861000000001</v>
      </c>
      <c r="HB1969">
        <v>-11960.392</v>
      </c>
      <c r="HD1969">
        <v>-12.096</v>
      </c>
      <c r="HE1969">
        <v>-232302.5</v>
      </c>
      <c r="HF1969">
        <v>1173.1559999999999</v>
      </c>
      <c r="HG1969">
        <v>3451752</v>
      </c>
    </row>
    <row r="1970" spans="1:215" x14ac:dyDescent="0.25">
      <c r="A1970">
        <v>144</v>
      </c>
      <c r="B1970" t="s">
        <v>1414</v>
      </c>
      <c r="C1970">
        <v>2006</v>
      </c>
      <c r="F1970">
        <v>1927</v>
      </c>
      <c r="G1970">
        <v>0</v>
      </c>
      <c r="I1970">
        <v>2</v>
      </c>
      <c r="J1970" t="s">
        <v>687</v>
      </c>
      <c r="K1970" t="s">
        <v>688</v>
      </c>
      <c r="L1970" t="s">
        <v>1415</v>
      </c>
      <c r="M1970">
        <v>1</v>
      </c>
      <c r="N1970" t="s">
        <v>615</v>
      </c>
      <c r="O1970">
        <v>1</v>
      </c>
      <c r="P1970" t="s">
        <v>616</v>
      </c>
      <c r="Q1970" t="s">
        <v>617</v>
      </c>
      <c r="R1970">
        <v>2</v>
      </c>
      <c r="S1970">
        <v>0</v>
      </c>
      <c r="T1970" s="60">
        <v>38898</v>
      </c>
      <c r="U1970" s="60">
        <v>38898</v>
      </c>
      <c r="V1970" s="60">
        <v>38898</v>
      </c>
      <c r="W1970" t="s">
        <v>324</v>
      </c>
      <c r="X1970" t="s">
        <v>1416</v>
      </c>
      <c r="Y1970" t="s">
        <v>627</v>
      </c>
      <c r="Z1970">
        <v>4.2500000000000003E-2</v>
      </c>
      <c r="AA1970">
        <v>7.9999998000000003E-2</v>
      </c>
      <c r="AB1970">
        <v>2</v>
      </c>
      <c r="AC1970">
        <v>0</v>
      </c>
      <c r="AD1970">
        <v>5</v>
      </c>
      <c r="AE1970">
        <v>1</v>
      </c>
      <c r="AF1970">
        <v>3</v>
      </c>
      <c r="AG1970">
        <v>27</v>
      </c>
      <c r="BP1970" s="60">
        <v>38898</v>
      </c>
      <c r="BQ1970">
        <v>3981932</v>
      </c>
      <c r="BR1970">
        <v>4982699</v>
      </c>
      <c r="BS1970">
        <v>0.79900002000000003</v>
      </c>
      <c r="BT1970">
        <v>1000768</v>
      </c>
      <c r="BV1970">
        <v>534103</v>
      </c>
      <c r="BW1970">
        <v>170071</v>
      </c>
      <c r="BX1970">
        <v>1.5954999999999999</v>
      </c>
      <c r="BY1970">
        <v>0</v>
      </c>
      <c r="BZ1970">
        <v>0</v>
      </c>
      <c r="CA1970">
        <v>0</v>
      </c>
      <c r="CC1970">
        <v>0.12729999</v>
      </c>
      <c r="CE1970">
        <v>0.14510000000000001</v>
      </c>
      <c r="CG1970">
        <v>9.0900004000000006E-2</v>
      </c>
      <c r="CJ1970">
        <v>0.1</v>
      </c>
      <c r="CR1970">
        <v>0</v>
      </c>
      <c r="CS1970">
        <v>0</v>
      </c>
      <c r="CT1970">
        <v>0</v>
      </c>
      <c r="CU1970">
        <v>0</v>
      </c>
      <c r="CV1970">
        <v>0.54200000000000004</v>
      </c>
      <c r="CW1970">
        <v>0.375</v>
      </c>
      <c r="CX1970">
        <v>0.16700001</v>
      </c>
      <c r="CY1970">
        <v>0.36700000999999999</v>
      </c>
      <c r="CZ1970">
        <v>0.32700002</v>
      </c>
      <c r="DA1970">
        <v>3.9999999000000001E-2</v>
      </c>
      <c r="DB1970">
        <v>9.0000003999999995E-2</v>
      </c>
      <c r="DC1970">
        <v>1E-3</v>
      </c>
      <c r="DD1970">
        <v>0</v>
      </c>
      <c r="DE1970">
        <v>0</v>
      </c>
      <c r="DF1970">
        <v>2008</v>
      </c>
      <c r="DG1970">
        <v>0.24940000000000001</v>
      </c>
      <c r="DH1970">
        <v>0.10550001000000001</v>
      </c>
      <c r="DI1970">
        <v>0.14399998999999999</v>
      </c>
      <c r="DJ1970">
        <v>0.24950000999999999</v>
      </c>
      <c r="DK1970">
        <v>0.35499998999999999</v>
      </c>
      <c r="DO1970">
        <v>143100</v>
      </c>
      <c r="DQ1970">
        <v>573600</v>
      </c>
      <c r="DR1970">
        <v>0</v>
      </c>
      <c r="DS1970">
        <v>0</v>
      </c>
      <c r="DT1970">
        <v>0</v>
      </c>
      <c r="DU1970">
        <v>0</v>
      </c>
      <c r="DV1970">
        <v>8887</v>
      </c>
      <c r="DW1970">
        <v>534102.81000000006</v>
      </c>
      <c r="DX1970">
        <v>43.299999</v>
      </c>
      <c r="DY1970">
        <v>13.1</v>
      </c>
      <c r="DZ1970">
        <v>60.098998999999999</v>
      </c>
      <c r="EA1970">
        <v>2359</v>
      </c>
      <c r="EC1970">
        <v>6401</v>
      </c>
      <c r="ED1970">
        <v>213747.31</v>
      </c>
      <c r="EF1970">
        <v>33.392798999999997</v>
      </c>
      <c r="EG1970">
        <v>4118</v>
      </c>
      <c r="EH1970">
        <v>170186.83</v>
      </c>
      <c r="EI1970">
        <v>66.099997999999999</v>
      </c>
      <c r="EJ1970">
        <v>41.327998999999998</v>
      </c>
      <c r="EN1970">
        <v>1237</v>
      </c>
      <c r="EO1970">
        <v>31992.059000000001</v>
      </c>
      <c r="EP1970">
        <v>1046</v>
      </c>
      <c r="ES1970">
        <v>0</v>
      </c>
      <c r="EV1970">
        <v>17647</v>
      </c>
      <c r="EW1970">
        <v>0</v>
      </c>
      <c r="EX1970">
        <v>1</v>
      </c>
      <c r="FB1970">
        <v>2822202.8</v>
      </c>
      <c r="FN1970">
        <v>-497.87799999999999</v>
      </c>
      <c r="FP1970">
        <v>32959.652000000002</v>
      </c>
      <c r="FQ1970">
        <v>282770.44</v>
      </c>
      <c r="FS1970">
        <v>9645.7929999999997</v>
      </c>
      <c r="FU1970">
        <v>23632.01</v>
      </c>
      <c r="FV1970">
        <v>1825.921</v>
      </c>
      <c r="FW1970">
        <v>350833.81</v>
      </c>
      <c r="FX1970">
        <v>346042.38</v>
      </c>
      <c r="FZ1970">
        <v>65542.687999999995</v>
      </c>
      <c r="GA1970">
        <v>50626.141000000003</v>
      </c>
      <c r="GB1970">
        <v>116168.83</v>
      </c>
      <c r="GC1970">
        <v>10472.870000000001</v>
      </c>
      <c r="GG1970">
        <v>0.77399998999999997</v>
      </c>
      <c r="GL1970">
        <v>-18315.686000000002</v>
      </c>
      <c r="GM1970">
        <v>21260.896000000001</v>
      </c>
      <c r="GN1970">
        <v>-19903.844000000001</v>
      </c>
      <c r="GO1970">
        <v>-19405.965</v>
      </c>
      <c r="GP1970">
        <v>15500</v>
      </c>
      <c r="GQ1970">
        <v>822060</v>
      </c>
      <c r="GR1970">
        <v>-232453.31</v>
      </c>
      <c r="GS1970">
        <v>-204170.36</v>
      </c>
      <c r="GU1970">
        <v>-677.40997000000004</v>
      </c>
      <c r="GV1970">
        <v>-17748.611000000001</v>
      </c>
      <c r="GZ1970">
        <v>-9856.9208999999992</v>
      </c>
      <c r="HA1970">
        <v>-4559.9771000000001</v>
      </c>
      <c r="HB1970">
        <v>-18438.355</v>
      </c>
      <c r="HD1970">
        <v>-4535.6821</v>
      </c>
      <c r="HE1970">
        <v>-259987.33</v>
      </c>
      <c r="HG1970">
        <v>4013824.8</v>
      </c>
    </row>
    <row r="1971" spans="1:215" x14ac:dyDescent="0.25">
      <c r="A1971">
        <v>144</v>
      </c>
      <c r="B1971" t="s">
        <v>1414</v>
      </c>
      <c r="C1971">
        <v>2007</v>
      </c>
      <c r="F1971">
        <v>1927</v>
      </c>
      <c r="G1971">
        <v>0</v>
      </c>
      <c r="I1971">
        <v>2</v>
      </c>
      <c r="J1971" t="s">
        <v>687</v>
      </c>
      <c r="K1971" t="s">
        <v>688</v>
      </c>
      <c r="L1971" t="s">
        <v>1415</v>
      </c>
      <c r="M1971">
        <v>1</v>
      </c>
      <c r="N1971" t="s">
        <v>615</v>
      </c>
      <c r="O1971">
        <v>1</v>
      </c>
      <c r="P1971" t="s">
        <v>616</v>
      </c>
      <c r="Q1971" t="s">
        <v>617</v>
      </c>
      <c r="R1971">
        <v>2</v>
      </c>
      <c r="S1971">
        <v>0</v>
      </c>
      <c r="T1971" s="60">
        <v>39263</v>
      </c>
      <c r="U1971" s="60">
        <v>39263</v>
      </c>
      <c r="V1971" s="60">
        <v>39263</v>
      </c>
      <c r="W1971" t="s">
        <v>201</v>
      </c>
      <c r="X1971" t="s">
        <v>779</v>
      </c>
      <c r="Y1971" t="s">
        <v>627</v>
      </c>
      <c r="Z1971">
        <v>4.2500000000000003E-2</v>
      </c>
      <c r="AA1971">
        <v>7.9999998000000003E-2</v>
      </c>
      <c r="AB1971">
        <v>1</v>
      </c>
      <c r="AC1971">
        <v>0</v>
      </c>
      <c r="AD1971">
        <v>1</v>
      </c>
      <c r="AE1971">
        <v>1</v>
      </c>
      <c r="AF1971">
        <v>3</v>
      </c>
      <c r="AG1971">
        <v>20</v>
      </c>
      <c r="BP1971" s="60">
        <v>39263</v>
      </c>
      <c r="BQ1971">
        <v>4413411</v>
      </c>
      <c r="BR1971">
        <v>5597653</v>
      </c>
      <c r="BS1971">
        <v>0.78800004999999995</v>
      </c>
      <c r="BT1971">
        <v>1184242</v>
      </c>
      <c r="BV1971">
        <v>512440</v>
      </c>
      <c r="BW1971">
        <v>162000</v>
      </c>
      <c r="BX1971">
        <v>1.044</v>
      </c>
      <c r="BY1971">
        <v>0</v>
      </c>
      <c r="BZ1971">
        <v>0</v>
      </c>
      <c r="CA1971">
        <v>0</v>
      </c>
      <c r="CC1971">
        <v>0.16500001</v>
      </c>
      <c r="CE1971">
        <v>0.13319998999999999</v>
      </c>
      <c r="CG1971">
        <v>0.13020000000000001</v>
      </c>
      <c r="CJ1971">
        <v>9.9600002000000007E-2</v>
      </c>
      <c r="CR1971">
        <v>0</v>
      </c>
      <c r="CS1971">
        <v>0</v>
      </c>
      <c r="CT1971">
        <v>0</v>
      </c>
      <c r="CU1971">
        <v>0</v>
      </c>
      <c r="CV1971">
        <v>0.59299999000000003</v>
      </c>
      <c r="CW1971">
        <v>0.41</v>
      </c>
      <c r="CX1971">
        <v>0.183</v>
      </c>
      <c r="CY1971">
        <v>0.2</v>
      </c>
      <c r="CZ1971">
        <v>0.16399999000000001</v>
      </c>
      <c r="DA1971">
        <v>3.5999997999999998E-2</v>
      </c>
      <c r="DB1971">
        <v>8.8999993999999999E-2</v>
      </c>
      <c r="DC1971">
        <v>0.11799999999999999</v>
      </c>
      <c r="DD1971">
        <v>0</v>
      </c>
      <c r="DE1971">
        <v>0</v>
      </c>
      <c r="DF1971">
        <v>2009</v>
      </c>
      <c r="DG1971">
        <v>0.23889999000000001</v>
      </c>
      <c r="DH1971">
        <v>0.10970000000000001</v>
      </c>
      <c r="DI1971">
        <v>0.12920000000000001</v>
      </c>
      <c r="DJ1971">
        <v>0.30450000999999999</v>
      </c>
      <c r="DK1971">
        <v>0.41419998000000002</v>
      </c>
      <c r="DO1971">
        <v>168100</v>
      </c>
      <c r="DQ1971">
        <v>552100</v>
      </c>
      <c r="DR1971">
        <v>0</v>
      </c>
      <c r="DS1971">
        <v>0</v>
      </c>
      <c r="DT1971">
        <v>0</v>
      </c>
      <c r="DU1971">
        <v>0</v>
      </c>
      <c r="DV1971">
        <v>8494</v>
      </c>
      <c r="DW1971">
        <v>512440.19</v>
      </c>
      <c r="DX1971">
        <v>43.599997999999999</v>
      </c>
      <c r="DY1971">
        <v>13.3</v>
      </c>
      <c r="DZ1971">
        <v>60.330002</v>
      </c>
      <c r="EA1971">
        <v>2606</v>
      </c>
      <c r="EC1971">
        <v>6679</v>
      </c>
      <c r="ED1971">
        <v>234161.23</v>
      </c>
      <c r="EF1971">
        <v>35.059325999999999</v>
      </c>
      <c r="EG1971">
        <v>4354</v>
      </c>
      <c r="EH1971">
        <v>187827.7</v>
      </c>
      <c r="EI1971">
        <v>65.800003000000004</v>
      </c>
      <c r="EJ1971">
        <v>43.139000000000003</v>
      </c>
      <c r="EN1971">
        <v>1245</v>
      </c>
      <c r="EO1971">
        <v>33422.129000000001</v>
      </c>
      <c r="EP1971">
        <v>1080</v>
      </c>
      <c r="ES1971">
        <v>0</v>
      </c>
      <c r="EV1971">
        <v>17779</v>
      </c>
      <c r="EW1971">
        <v>0</v>
      </c>
      <c r="EX1971">
        <v>1</v>
      </c>
      <c r="FB1971">
        <v>3101594</v>
      </c>
      <c r="FI1971">
        <v>4937049.5</v>
      </c>
      <c r="FN1971">
        <v>-632.35199999999998</v>
      </c>
      <c r="FP1971">
        <v>43927.921999999999</v>
      </c>
      <c r="FQ1971">
        <v>181388.06</v>
      </c>
      <c r="FS1971">
        <v>6042.9609</v>
      </c>
      <c r="FU1971">
        <v>22728.576000000001</v>
      </c>
      <c r="FV1971">
        <v>1352.182</v>
      </c>
      <c r="FW1971">
        <v>255439.7</v>
      </c>
      <c r="FX1971">
        <v>557574.93999999994</v>
      </c>
      <c r="FZ1971">
        <v>79741.577999999994</v>
      </c>
      <c r="GA1971">
        <v>63459.328000000001</v>
      </c>
      <c r="GB1971">
        <v>143200.91</v>
      </c>
      <c r="GC1971">
        <v>9035.0751999999993</v>
      </c>
      <c r="GL1971">
        <v>-21681.991999999998</v>
      </c>
      <c r="GM1971">
        <v>35579.777000000002</v>
      </c>
      <c r="GN1971">
        <v>-33848.593999999997</v>
      </c>
      <c r="GO1971">
        <v>-33216.237999999998</v>
      </c>
      <c r="GP1971">
        <v>619.04400999999996</v>
      </c>
      <c r="GQ1971">
        <v>945918.88</v>
      </c>
      <c r="GR1971">
        <v>-255526.22</v>
      </c>
      <c r="GS1971">
        <v>-224669.23</v>
      </c>
      <c r="GU1971">
        <v>-457.03500000000003</v>
      </c>
      <c r="GV1971">
        <v>-20263.469000000001</v>
      </c>
      <c r="GZ1971">
        <v>-10136.478999999999</v>
      </c>
      <c r="HA1971">
        <v>-3393.5070999999998</v>
      </c>
      <c r="HB1971">
        <v>-19103.395</v>
      </c>
      <c r="HE1971">
        <v>-278023.13</v>
      </c>
      <c r="HG1971">
        <v>4681720.5</v>
      </c>
    </row>
    <row r="1972" spans="1:215" x14ac:dyDescent="0.25">
      <c r="A1972">
        <v>144</v>
      </c>
      <c r="B1972" t="s">
        <v>1414</v>
      </c>
      <c r="C1972">
        <v>2008</v>
      </c>
      <c r="F1972">
        <v>1927</v>
      </c>
      <c r="G1972">
        <v>0</v>
      </c>
      <c r="I1972">
        <v>2</v>
      </c>
      <c r="J1972" t="s">
        <v>687</v>
      </c>
      <c r="K1972" t="s">
        <v>688</v>
      </c>
      <c r="L1972" t="s">
        <v>1415</v>
      </c>
      <c r="M1972">
        <v>1</v>
      </c>
      <c r="N1972" t="s">
        <v>615</v>
      </c>
      <c r="O1972">
        <v>1</v>
      </c>
      <c r="P1972" t="s">
        <v>616</v>
      </c>
      <c r="Q1972" t="s">
        <v>617</v>
      </c>
      <c r="R1972">
        <v>2</v>
      </c>
      <c r="S1972">
        <v>0</v>
      </c>
      <c r="T1972" s="60">
        <v>39629</v>
      </c>
      <c r="U1972" s="60">
        <v>39629</v>
      </c>
      <c r="V1972" s="60">
        <v>39629</v>
      </c>
      <c r="W1972" t="s">
        <v>201</v>
      </c>
      <c r="X1972" t="s">
        <v>1417</v>
      </c>
      <c r="Y1972" t="s">
        <v>627</v>
      </c>
      <c r="Z1972">
        <v>3.9999999000000001E-2</v>
      </c>
      <c r="AA1972">
        <v>7.7500000999999999E-2</v>
      </c>
      <c r="AB1972">
        <v>1</v>
      </c>
      <c r="AC1972">
        <v>1</v>
      </c>
      <c r="AD1972">
        <v>0</v>
      </c>
      <c r="AE1972">
        <v>1</v>
      </c>
      <c r="AF1972">
        <v>3</v>
      </c>
      <c r="AG1972">
        <v>19</v>
      </c>
      <c r="BP1972" s="60">
        <v>39629</v>
      </c>
      <c r="BQ1972">
        <v>4660346</v>
      </c>
      <c r="BR1972">
        <v>5963549</v>
      </c>
      <c r="BS1972">
        <v>0.78099996000000005</v>
      </c>
      <c r="BT1972">
        <v>1303203</v>
      </c>
      <c r="BV1972">
        <v>535774</v>
      </c>
      <c r="BW1972">
        <v>137700</v>
      </c>
      <c r="BX1972">
        <v>1.202</v>
      </c>
      <c r="BY1972">
        <v>0</v>
      </c>
      <c r="BZ1972">
        <v>0</v>
      </c>
      <c r="CA1972">
        <v>0</v>
      </c>
      <c r="CC1972">
        <v>-4.6599999000000003E-2</v>
      </c>
      <c r="CE1972">
        <v>7.7800006000000005E-2</v>
      </c>
      <c r="CG1972">
        <v>0.10770001</v>
      </c>
      <c r="CJ1972">
        <v>7.9599999000000005E-2</v>
      </c>
      <c r="CR1972">
        <v>0</v>
      </c>
      <c r="CS1972">
        <v>0</v>
      </c>
      <c r="CT1972">
        <v>0</v>
      </c>
      <c r="CU1972">
        <v>0</v>
      </c>
      <c r="CV1972">
        <v>0.53800004999999995</v>
      </c>
      <c r="CW1972">
        <v>0.36700000999999999</v>
      </c>
      <c r="CX1972">
        <v>0.17100000000000001</v>
      </c>
      <c r="CY1972">
        <v>0.36000000999999998</v>
      </c>
      <c r="CZ1972">
        <v>0.31900001</v>
      </c>
      <c r="DA1972">
        <v>4.0999997000000003E-2</v>
      </c>
      <c r="DB1972">
        <v>0.10199999999999999</v>
      </c>
      <c r="DC1972">
        <v>0</v>
      </c>
      <c r="DD1972">
        <v>0</v>
      </c>
      <c r="DE1972">
        <v>0</v>
      </c>
      <c r="DF1972">
        <v>2010</v>
      </c>
      <c r="DG1972">
        <v>0.21809999999999999</v>
      </c>
      <c r="DH1972">
        <v>0.10929999999999999</v>
      </c>
      <c r="DI1972">
        <v>0.10879999999999999</v>
      </c>
      <c r="DJ1972">
        <v>0.27729999999999999</v>
      </c>
      <c r="DK1972">
        <v>0.38659999</v>
      </c>
      <c r="DL1972">
        <v>60500</v>
      </c>
      <c r="DQ1972">
        <v>577400</v>
      </c>
      <c r="DR1972">
        <v>0</v>
      </c>
      <c r="DS1972">
        <v>0</v>
      </c>
      <c r="DT1972">
        <v>0</v>
      </c>
      <c r="DU1972">
        <v>0</v>
      </c>
      <c r="DV1972">
        <v>8487</v>
      </c>
      <c r="DW1972">
        <v>535774.43999999994</v>
      </c>
      <c r="DX1972">
        <v>43.5</v>
      </c>
      <c r="DY1972">
        <v>13.2</v>
      </c>
      <c r="DZ1972">
        <v>63.129002</v>
      </c>
      <c r="EA1972">
        <v>2743</v>
      </c>
      <c r="EC1972">
        <v>6940</v>
      </c>
      <c r="ED1972">
        <v>253894.39</v>
      </c>
      <c r="EF1972">
        <v>36.584206000000002</v>
      </c>
      <c r="EG1972">
        <v>4597</v>
      </c>
      <c r="EH1972">
        <v>205288.06</v>
      </c>
      <c r="EI1972">
        <v>65.800003000000004</v>
      </c>
      <c r="EJ1972">
        <v>44.657001000000001</v>
      </c>
      <c r="EN1972">
        <v>1244</v>
      </c>
      <c r="EO1972">
        <v>34628.148000000001</v>
      </c>
      <c r="EP1972">
        <v>1099</v>
      </c>
      <c r="ES1972">
        <v>0</v>
      </c>
      <c r="EV1972">
        <v>18170</v>
      </c>
      <c r="EW1972">
        <v>0</v>
      </c>
      <c r="EX1972">
        <v>1</v>
      </c>
      <c r="FB1972">
        <v>3286668.3</v>
      </c>
      <c r="FI1972">
        <v>4408719.5</v>
      </c>
      <c r="FN1972">
        <v>-1895.018</v>
      </c>
      <c r="FP1972">
        <v>47287.016000000003</v>
      </c>
      <c r="FQ1972">
        <v>175000.94</v>
      </c>
      <c r="FS1972">
        <v>7262.1181999999999</v>
      </c>
      <c r="FU1972">
        <v>20216.478999999999</v>
      </c>
      <c r="FV1972">
        <v>1022.247</v>
      </c>
      <c r="FW1972">
        <v>250788.8</v>
      </c>
      <c r="FX1972">
        <v>-389104.09</v>
      </c>
      <c r="FZ1972">
        <v>76634.875</v>
      </c>
      <c r="GA1972">
        <v>71493.75</v>
      </c>
      <c r="GB1972">
        <v>148128.63</v>
      </c>
      <c r="GC1972">
        <v>8335.1445000000003</v>
      </c>
      <c r="GL1972">
        <v>-23974.638999999999</v>
      </c>
      <c r="GM1972">
        <v>37350.050999999999</v>
      </c>
      <c r="GN1972">
        <v>-32024.986000000001</v>
      </c>
      <c r="GO1972">
        <v>-30129.969000000001</v>
      </c>
      <c r="GP1972">
        <v>335.20999</v>
      </c>
      <c r="GQ1972">
        <v>-165.90100000000001</v>
      </c>
      <c r="GR1972">
        <v>-277064.44</v>
      </c>
      <c r="GS1972">
        <v>-243333.84</v>
      </c>
      <c r="GU1972">
        <v>-454.93200999999999</v>
      </c>
      <c r="GV1972">
        <v>-23050.682000000001</v>
      </c>
      <c r="GZ1972">
        <v>-10224.985000000001</v>
      </c>
      <c r="HA1972">
        <v>-3866.6898999999999</v>
      </c>
      <c r="HB1972">
        <v>-15776.346</v>
      </c>
      <c r="HE1972">
        <v>-296707.46999999997</v>
      </c>
      <c r="HG1972">
        <v>4384847</v>
      </c>
    </row>
    <row r="1973" spans="1:215" x14ac:dyDescent="0.25">
      <c r="A1973">
        <v>144</v>
      </c>
      <c r="B1973" t="s">
        <v>1414</v>
      </c>
      <c r="C1973">
        <v>2009</v>
      </c>
      <c r="F1973">
        <v>1927</v>
      </c>
      <c r="G1973">
        <v>0</v>
      </c>
      <c r="I1973">
        <v>2</v>
      </c>
      <c r="J1973" t="s">
        <v>687</v>
      </c>
      <c r="K1973" t="s">
        <v>688</v>
      </c>
      <c r="L1973" t="s">
        <v>1415</v>
      </c>
      <c r="M1973">
        <v>1</v>
      </c>
      <c r="N1973" t="s">
        <v>615</v>
      </c>
      <c r="O1973">
        <v>1</v>
      </c>
      <c r="P1973" t="s">
        <v>616</v>
      </c>
      <c r="Q1973" t="s">
        <v>617</v>
      </c>
      <c r="R1973">
        <v>2</v>
      </c>
      <c r="S1973">
        <v>0</v>
      </c>
      <c r="T1973" s="60">
        <v>39994</v>
      </c>
      <c r="U1973" s="60">
        <v>39994</v>
      </c>
      <c r="V1973" s="60">
        <v>39994</v>
      </c>
      <c r="W1973" t="s">
        <v>201</v>
      </c>
      <c r="X1973" t="s">
        <v>1417</v>
      </c>
      <c r="Y1973" t="s">
        <v>627</v>
      </c>
      <c r="Z1973">
        <v>3.9999999000000001E-2</v>
      </c>
      <c r="AA1973">
        <v>7.7500000999999999E-2</v>
      </c>
      <c r="AB1973">
        <v>1</v>
      </c>
      <c r="AC1973">
        <v>1</v>
      </c>
      <c r="AD1973">
        <v>0</v>
      </c>
      <c r="AE1973">
        <v>1</v>
      </c>
      <c r="AF1973">
        <v>3</v>
      </c>
      <c r="AG1973">
        <v>16.209</v>
      </c>
      <c r="BP1973" s="60">
        <v>39994</v>
      </c>
      <c r="BQ1973">
        <v>4175229</v>
      </c>
      <c r="BR1973">
        <v>6281636</v>
      </c>
      <c r="BS1973">
        <v>0.66500002000000003</v>
      </c>
      <c r="BT1973">
        <v>2106407</v>
      </c>
      <c r="BV1973">
        <v>536591</v>
      </c>
      <c r="BW1973">
        <v>161700</v>
      </c>
      <c r="BX1973">
        <v>1.0049999999999999</v>
      </c>
      <c r="BY1973">
        <v>0</v>
      </c>
      <c r="BZ1973">
        <v>0</v>
      </c>
      <c r="CA1973">
        <v>0</v>
      </c>
      <c r="CC1973">
        <v>-0.192</v>
      </c>
      <c r="CE1973">
        <v>-3.5000000000000003E-2</v>
      </c>
      <c r="CG1973">
        <v>2.3E-2</v>
      </c>
      <c r="CJ1973">
        <v>4.5999999999999999E-2</v>
      </c>
      <c r="CR1973">
        <v>0</v>
      </c>
      <c r="CS1973">
        <v>0</v>
      </c>
      <c r="CT1973">
        <v>0</v>
      </c>
      <c r="CU1973">
        <v>0</v>
      </c>
      <c r="CV1973">
        <v>0.54100000999999998</v>
      </c>
      <c r="CW1973">
        <v>0.37799999000000001</v>
      </c>
      <c r="CX1973">
        <v>0.16299999000000001</v>
      </c>
      <c r="CY1973">
        <v>0.29499998999999999</v>
      </c>
      <c r="CZ1973">
        <v>0.25600001</v>
      </c>
      <c r="DA1973">
        <v>3.9000000999999999E-2</v>
      </c>
      <c r="DB1973">
        <v>9.3000001999999998E-2</v>
      </c>
      <c r="DC1973">
        <v>4.0000000000000001E-3</v>
      </c>
      <c r="DD1973">
        <v>6.7000002000000003E-2</v>
      </c>
      <c r="DE1973">
        <v>0</v>
      </c>
      <c r="DF1973">
        <v>2011</v>
      </c>
      <c r="DG1973">
        <v>0.23599999999999999</v>
      </c>
      <c r="DH1973">
        <v>0.1222</v>
      </c>
      <c r="DI1973">
        <v>0.1138</v>
      </c>
      <c r="DJ1973">
        <v>0.41749998999999999</v>
      </c>
      <c r="DK1973">
        <v>0.53970003</v>
      </c>
      <c r="DL1973">
        <v>63600</v>
      </c>
      <c r="DQ1973">
        <v>569100</v>
      </c>
      <c r="DR1973">
        <v>0</v>
      </c>
      <c r="DS1973">
        <v>0</v>
      </c>
      <c r="DT1973">
        <v>0</v>
      </c>
      <c r="DU1973">
        <v>0</v>
      </c>
      <c r="DV1973">
        <v>8273</v>
      </c>
      <c r="DW1973">
        <v>536591.31000000006</v>
      </c>
      <c r="DX1973">
        <v>43.400002000000001</v>
      </c>
      <c r="DY1973">
        <v>13</v>
      </c>
      <c r="DZ1973">
        <v>64.861000000000004</v>
      </c>
      <c r="EA1973">
        <v>2827</v>
      </c>
      <c r="EC1973">
        <v>7369</v>
      </c>
      <c r="ED1973">
        <v>283586.56</v>
      </c>
      <c r="EF1973">
        <v>38.483722999999998</v>
      </c>
      <c r="EG1973">
        <v>4975</v>
      </c>
      <c r="EH1973">
        <v>231698.84</v>
      </c>
      <c r="EI1973">
        <v>65.400002000000001</v>
      </c>
      <c r="EJ1973">
        <v>46.573002000000002</v>
      </c>
      <c r="EN1973">
        <v>1257</v>
      </c>
      <c r="EO1973">
        <v>36337.578000000001</v>
      </c>
      <c r="EP1973">
        <v>1137</v>
      </c>
      <c r="ES1973">
        <v>0</v>
      </c>
      <c r="EV1973">
        <v>18469</v>
      </c>
      <c r="EW1973">
        <v>0</v>
      </c>
      <c r="EX1973">
        <v>1</v>
      </c>
      <c r="FB1973">
        <v>3673184.8</v>
      </c>
      <c r="FI1973">
        <v>3479357.3</v>
      </c>
      <c r="FP1973">
        <v>45362</v>
      </c>
      <c r="FQ1973">
        <v>172850</v>
      </c>
      <c r="FS1973">
        <v>4167</v>
      </c>
      <c r="FU1973">
        <v>25284</v>
      </c>
      <c r="FV1973">
        <v>927</v>
      </c>
      <c r="FW1973">
        <v>248590</v>
      </c>
      <c r="FX1973">
        <v>-1059356</v>
      </c>
      <c r="FZ1973">
        <v>50102</v>
      </c>
      <c r="GA1973">
        <v>53321</v>
      </c>
      <c r="GB1973">
        <v>103423</v>
      </c>
      <c r="GC1973">
        <v>14263</v>
      </c>
      <c r="GG1973">
        <v>325</v>
      </c>
      <c r="GL1973">
        <v>-19661</v>
      </c>
      <c r="GM1973">
        <v>11607</v>
      </c>
      <c r="GN1973">
        <v>-6698</v>
      </c>
      <c r="GQ1973">
        <v>-707507</v>
      </c>
      <c r="GR1973">
        <v>-304229</v>
      </c>
      <c r="GS1973">
        <v>-266384</v>
      </c>
      <c r="GU1973">
        <v>-363</v>
      </c>
      <c r="GV1973">
        <v>-27098</v>
      </c>
      <c r="GZ1973">
        <v>-10384</v>
      </c>
      <c r="HA1973">
        <v>-4069</v>
      </c>
      <c r="HB1973">
        <v>-14726</v>
      </c>
      <c r="HE1973">
        <v>-323024</v>
      </c>
      <c r="HG1973">
        <v>3354316</v>
      </c>
    </row>
    <row r="1974" spans="1:215" x14ac:dyDescent="0.25">
      <c r="A1974">
        <v>144</v>
      </c>
      <c r="B1974" t="s">
        <v>1414</v>
      </c>
      <c r="C1974">
        <v>2010</v>
      </c>
      <c r="F1974">
        <v>1927</v>
      </c>
      <c r="G1974">
        <v>0</v>
      </c>
      <c r="I1974">
        <v>2</v>
      </c>
      <c r="J1974" t="s">
        <v>687</v>
      </c>
      <c r="K1974" t="s">
        <v>688</v>
      </c>
      <c r="L1974" t="s">
        <v>1415</v>
      </c>
      <c r="M1974">
        <v>1</v>
      </c>
      <c r="N1974" t="s">
        <v>615</v>
      </c>
      <c r="O1974">
        <v>1</v>
      </c>
      <c r="P1974" t="s">
        <v>616</v>
      </c>
      <c r="Q1974" t="s">
        <v>617</v>
      </c>
      <c r="R1974">
        <v>2</v>
      </c>
      <c r="S1974">
        <v>0</v>
      </c>
      <c r="T1974" s="60">
        <v>40359</v>
      </c>
      <c r="U1974" s="60">
        <v>40359</v>
      </c>
      <c r="V1974" s="60">
        <v>40359</v>
      </c>
      <c r="W1974" t="s">
        <v>201</v>
      </c>
      <c r="X1974" t="s">
        <v>1417</v>
      </c>
      <c r="Y1974" t="s">
        <v>627</v>
      </c>
      <c r="Z1974">
        <v>3.9999999000000001E-2</v>
      </c>
      <c r="AA1974">
        <v>7.7500000999999999E-2</v>
      </c>
      <c r="AB1974">
        <v>1</v>
      </c>
      <c r="AC1974">
        <v>1</v>
      </c>
      <c r="AD1974">
        <v>0</v>
      </c>
      <c r="AE1974">
        <v>1</v>
      </c>
      <c r="AF1974">
        <v>3</v>
      </c>
      <c r="AG1974">
        <v>16.579000000000001</v>
      </c>
      <c r="BP1974" s="60">
        <v>40359</v>
      </c>
      <c r="BQ1974">
        <v>4382047</v>
      </c>
      <c r="BR1974">
        <v>6527224</v>
      </c>
      <c r="BS1974">
        <v>0.67100000000000004</v>
      </c>
      <c r="BT1974">
        <v>2145176</v>
      </c>
      <c r="BV1974">
        <v>530238</v>
      </c>
      <c r="BW1974">
        <v>154200</v>
      </c>
      <c r="BX1974">
        <v>1.2490000999999999</v>
      </c>
      <c r="BY1974">
        <v>0</v>
      </c>
      <c r="BZ1974">
        <v>0</v>
      </c>
      <c r="CA1974">
        <v>0</v>
      </c>
      <c r="CC1974">
        <v>0.13400000000000001</v>
      </c>
      <c r="CE1974">
        <v>-4.3999999999999997E-2</v>
      </c>
      <c r="CG1974">
        <v>2.7999999000000001E-2</v>
      </c>
      <c r="CJ1974">
        <v>4.5000001999999997E-2</v>
      </c>
      <c r="CR1974">
        <v>0</v>
      </c>
      <c r="CS1974">
        <v>0</v>
      </c>
      <c r="CT1974">
        <v>0</v>
      </c>
      <c r="CU1974">
        <v>0</v>
      </c>
      <c r="CV1974">
        <v>0.55299997000000001</v>
      </c>
      <c r="CW1974">
        <v>0.39500001000000001</v>
      </c>
      <c r="CX1974">
        <v>0.15800001</v>
      </c>
      <c r="CY1974">
        <v>0.28699999999999998</v>
      </c>
      <c r="CZ1974">
        <v>0.249</v>
      </c>
      <c r="DA1974">
        <v>3.7999999E-2</v>
      </c>
      <c r="DB1974">
        <v>8.6000003000000005E-2</v>
      </c>
      <c r="DC1974">
        <v>1.8999999E-2</v>
      </c>
      <c r="DD1974">
        <v>5.5E-2</v>
      </c>
      <c r="DE1974">
        <v>0</v>
      </c>
      <c r="DF1974">
        <v>2012</v>
      </c>
      <c r="DG1974">
        <v>0.23819999</v>
      </c>
      <c r="DH1974">
        <v>0.12140001</v>
      </c>
      <c r="DI1974">
        <v>0.1168</v>
      </c>
      <c r="DJ1974">
        <v>0.42680001000000001</v>
      </c>
      <c r="DK1974">
        <v>0.54820000999999996</v>
      </c>
      <c r="DL1974">
        <v>65600</v>
      </c>
      <c r="DQ1974">
        <v>562400</v>
      </c>
      <c r="DR1974">
        <v>0</v>
      </c>
      <c r="DS1974">
        <v>0</v>
      </c>
      <c r="DT1974">
        <v>0</v>
      </c>
      <c r="DU1974">
        <v>0</v>
      </c>
      <c r="DV1974">
        <v>8120</v>
      </c>
      <c r="DW1974">
        <v>530238.38</v>
      </c>
      <c r="DX1974">
        <v>43.700001</v>
      </c>
      <c r="DY1974">
        <v>13.1</v>
      </c>
      <c r="DZ1974">
        <v>65.300003000000004</v>
      </c>
      <c r="EA1974">
        <v>2874</v>
      </c>
      <c r="EC1974">
        <v>7581</v>
      </c>
      <c r="ED1974">
        <v>303457.63</v>
      </c>
      <c r="EF1974">
        <v>40.028706</v>
      </c>
      <c r="EG1974">
        <v>5189</v>
      </c>
      <c r="EH1974">
        <v>249905.06</v>
      </c>
      <c r="EI1974">
        <v>65.300003000000004</v>
      </c>
      <c r="EJ1974">
        <v>48.160998999999997</v>
      </c>
      <c r="EN1974">
        <v>1241</v>
      </c>
      <c r="EO1974">
        <v>37142.983999999997</v>
      </c>
      <c r="EP1974">
        <v>1151</v>
      </c>
      <c r="ES1974">
        <v>0</v>
      </c>
      <c r="EV1974">
        <v>18575</v>
      </c>
      <c r="EW1974">
        <v>0</v>
      </c>
      <c r="EX1974">
        <v>1</v>
      </c>
      <c r="FB1974">
        <v>3912112.5</v>
      </c>
      <c r="FI1974">
        <v>3900538</v>
      </c>
      <c r="FP1974">
        <v>56340</v>
      </c>
      <c r="FQ1974">
        <v>207334</v>
      </c>
      <c r="FS1974">
        <v>3936</v>
      </c>
      <c r="FU1974">
        <v>12313</v>
      </c>
      <c r="FV1974">
        <v>758</v>
      </c>
      <c r="FW1974">
        <v>280681</v>
      </c>
      <c r="FX1974">
        <v>410617</v>
      </c>
      <c r="FZ1974">
        <v>41727</v>
      </c>
      <c r="GA1974">
        <v>47179</v>
      </c>
      <c r="GB1974">
        <v>88906</v>
      </c>
      <c r="GC1974">
        <v>12453</v>
      </c>
      <c r="GG1974">
        <v>293</v>
      </c>
      <c r="GL1974">
        <v>-22705</v>
      </c>
      <c r="GM1974">
        <v>3048</v>
      </c>
      <c r="GN1974">
        <v>-1274</v>
      </c>
      <c r="GQ1974">
        <v>772019</v>
      </c>
      <c r="GR1974">
        <v>-321929</v>
      </c>
      <c r="GS1974">
        <v>-295987</v>
      </c>
      <c r="GU1974">
        <v>-412</v>
      </c>
      <c r="GV1974">
        <v>-25375</v>
      </c>
      <c r="GZ1974">
        <v>-155</v>
      </c>
      <c r="HA1974">
        <v>-3478</v>
      </c>
      <c r="HB1974">
        <v>-14968</v>
      </c>
      <c r="HE1974">
        <v>-340375</v>
      </c>
      <c r="HG1974">
        <v>3785960</v>
      </c>
    </row>
    <row r="1975" spans="1:215" x14ac:dyDescent="0.25">
      <c r="A1975">
        <v>144</v>
      </c>
      <c r="B1975" t="s">
        <v>1414</v>
      </c>
      <c r="C1975">
        <v>2011</v>
      </c>
      <c r="F1975">
        <v>1927</v>
      </c>
      <c r="G1975">
        <v>0</v>
      </c>
      <c r="I1975">
        <v>2</v>
      </c>
      <c r="J1975" t="s">
        <v>687</v>
      </c>
      <c r="K1975" t="s">
        <v>688</v>
      </c>
      <c r="L1975" t="s">
        <v>1415</v>
      </c>
      <c r="M1975">
        <v>1</v>
      </c>
      <c r="N1975" t="s">
        <v>615</v>
      </c>
      <c r="O1975">
        <v>1</v>
      </c>
      <c r="P1975" t="s">
        <v>616</v>
      </c>
      <c r="Q1975" t="s">
        <v>617</v>
      </c>
      <c r="R1975">
        <v>2</v>
      </c>
      <c r="S1975">
        <v>0</v>
      </c>
      <c r="T1975" s="60">
        <v>40724</v>
      </c>
      <c r="U1975" s="60">
        <v>40724</v>
      </c>
      <c r="V1975" s="60">
        <v>40724</v>
      </c>
      <c r="W1975" t="s">
        <v>201</v>
      </c>
      <c r="X1975" t="s">
        <v>1417</v>
      </c>
      <c r="Y1975" t="s">
        <v>627</v>
      </c>
      <c r="Z1975">
        <v>3.7500000999999998E-2</v>
      </c>
      <c r="AA1975">
        <v>7.5000002999999996E-2</v>
      </c>
      <c r="AB1975">
        <v>1</v>
      </c>
      <c r="AC1975">
        <v>1</v>
      </c>
      <c r="AD1975">
        <v>0</v>
      </c>
      <c r="AE1975">
        <v>1</v>
      </c>
      <c r="AF1975">
        <v>3</v>
      </c>
      <c r="AG1975">
        <v>15.789</v>
      </c>
      <c r="BP1975" s="60">
        <v>40724</v>
      </c>
      <c r="BQ1975">
        <v>4739399</v>
      </c>
      <c r="BR1975">
        <v>6917175</v>
      </c>
      <c r="BS1975">
        <v>0.68500000000000005</v>
      </c>
      <c r="BT1975">
        <v>2177776</v>
      </c>
      <c r="BV1975">
        <v>514265</v>
      </c>
      <c r="BW1975">
        <v>229100</v>
      </c>
      <c r="BX1975">
        <v>1</v>
      </c>
      <c r="BY1975">
        <v>0</v>
      </c>
      <c r="BZ1975">
        <v>0</v>
      </c>
      <c r="CA1975">
        <v>0</v>
      </c>
      <c r="CC1975">
        <v>0.24200000999999999</v>
      </c>
      <c r="CE1975">
        <v>4.3999999999999997E-2</v>
      </c>
      <c r="CG1975">
        <v>4.8000000000000001E-2</v>
      </c>
      <c r="CJ1975">
        <v>6.8999998000000007E-2</v>
      </c>
      <c r="CR1975">
        <v>1</v>
      </c>
      <c r="CS1975">
        <v>0</v>
      </c>
      <c r="CT1975">
        <v>0</v>
      </c>
      <c r="CU1975">
        <v>0</v>
      </c>
      <c r="CV1975">
        <v>0.57300001</v>
      </c>
      <c r="CW1975">
        <v>0.34400001000000002</v>
      </c>
      <c r="CX1975">
        <v>0.22900000000000001</v>
      </c>
      <c r="CY1975">
        <v>0.25999999000000001</v>
      </c>
      <c r="CZ1975">
        <v>0.22600001</v>
      </c>
      <c r="DA1975">
        <v>3.4000002000000001E-2</v>
      </c>
      <c r="DB1975">
        <v>9.8999999000000005E-2</v>
      </c>
      <c r="DC1975">
        <v>4.5000001999999997E-2</v>
      </c>
      <c r="DD1975">
        <v>1.7000001000000001E-2</v>
      </c>
      <c r="DE1975">
        <v>6.0000000000000001E-3</v>
      </c>
      <c r="DF1975">
        <v>2013</v>
      </c>
      <c r="DG1975">
        <v>0.23030001</v>
      </c>
      <c r="DH1975">
        <v>0.12069998999999999</v>
      </c>
      <c r="DI1975">
        <v>0.1096</v>
      </c>
      <c r="DJ1975">
        <v>0.46589999999999998</v>
      </c>
      <c r="DK1975">
        <v>0.58660000999999995</v>
      </c>
      <c r="DL1975">
        <v>56000</v>
      </c>
      <c r="DQ1975">
        <v>514300</v>
      </c>
      <c r="DR1975">
        <v>0</v>
      </c>
      <c r="DS1975">
        <v>0</v>
      </c>
      <c r="DT1975">
        <v>0</v>
      </c>
      <c r="DU1975">
        <v>0</v>
      </c>
      <c r="DV1975">
        <v>7792</v>
      </c>
      <c r="DW1975">
        <v>514264.75</v>
      </c>
      <c r="DX1975">
        <v>44.099997999999999</v>
      </c>
      <c r="DY1975">
        <v>13.5</v>
      </c>
      <c r="DZ1975">
        <v>65.999001000000007</v>
      </c>
      <c r="EA1975">
        <v>2894</v>
      </c>
      <c r="EC1975">
        <v>7902</v>
      </c>
      <c r="ED1975">
        <v>326748.90999999997</v>
      </c>
      <c r="EF1975">
        <v>41.350150999999997</v>
      </c>
      <c r="EG1975">
        <v>5480</v>
      </c>
      <c r="EH1975">
        <v>271206.03000000003</v>
      </c>
      <c r="EI1975">
        <v>65.300003000000004</v>
      </c>
      <c r="EJ1975">
        <v>49.490001999999997</v>
      </c>
      <c r="EN1975">
        <v>1236</v>
      </c>
      <c r="EO1975">
        <v>38033.987999999998</v>
      </c>
      <c r="EP1975">
        <v>1186</v>
      </c>
      <c r="ES1975">
        <v>0</v>
      </c>
      <c r="EV1975">
        <v>18588</v>
      </c>
      <c r="EW1975">
        <v>0</v>
      </c>
      <c r="EX1975">
        <v>1</v>
      </c>
      <c r="FB1975">
        <v>4344218</v>
      </c>
      <c r="FI1975">
        <v>4848054</v>
      </c>
      <c r="FP1975">
        <v>58094</v>
      </c>
      <c r="FQ1975">
        <v>245098</v>
      </c>
      <c r="FS1975">
        <v>40935</v>
      </c>
      <c r="FU1975">
        <v>11247</v>
      </c>
      <c r="FV1975">
        <v>623</v>
      </c>
      <c r="FW1975">
        <v>355997</v>
      </c>
      <c r="FX1975">
        <v>954243</v>
      </c>
      <c r="FZ1975">
        <v>38294</v>
      </c>
      <c r="GA1975">
        <v>47972</v>
      </c>
      <c r="GB1975">
        <v>86266</v>
      </c>
      <c r="GC1975">
        <v>17464</v>
      </c>
      <c r="GD1975">
        <v>5992</v>
      </c>
      <c r="GG1975">
        <v>306</v>
      </c>
      <c r="GL1975">
        <v>-26015</v>
      </c>
      <c r="GM1975">
        <v>2868</v>
      </c>
      <c r="GN1975">
        <v>-1273</v>
      </c>
      <c r="GQ1975">
        <v>1395848</v>
      </c>
      <c r="GR1975">
        <v>-361338</v>
      </c>
      <c r="GS1975">
        <v>-319871</v>
      </c>
      <c r="GU1975">
        <v>-360</v>
      </c>
      <c r="GV1975">
        <v>-24878</v>
      </c>
      <c r="GZ1975">
        <v>-16229</v>
      </c>
      <c r="HA1975">
        <v>-35119</v>
      </c>
      <c r="HB1975">
        <v>-15551</v>
      </c>
      <c r="HE1975">
        <v>-412008</v>
      </c>
      <c r="HG1975">
        <v>4769800</v>
      </c>
    </row>
    <row r="1976" spans="1:215" x14ac:dyDescent="0.25">
      <c r="A1976">
        <v>144</v>
      </c>
      <c r="B1976" t="s">
        <v>1414</v>
      </c>
      <c r="C1976">
        <v>2012</v>
      </c>
      <c r="F1976">
        <v>1927</v>
      </c>
      <c r="G1976">
        <v>0</v>
      </c>
      <c r="I1976">
        <v>2</v>
      </c>
      <c r="J1976" t="s">
        <v>687</v>
      </c>
      <c r="K1976" t="s">
        <v>688</v>
      </c>
      <c r="L1976" t="s">
        <v>1415</v>
      </c>
      <c r="M1976">
        <v>1</v>
      </c>
      <c r="N1976" t="s">
        <v>615</v>
      </c>
      <c r="O1976">
        <v>1</v>
      </c>
      <c r="P1976" t="s">
        <v>616</v>
      </c>
      <c r="Q1976" t="s">
        <v>617</v>
      </c>
      <c r="R1976">
        <v>2</v>
      </c>
      <c r="S1976">
        <v>0</v>
      </c>
      <c r="T1976" s="60">
        <v>41090</v>
      </c>
      <c r="U1976" s="60">
        <v>41090</v>
      </c>
      <c r="V1976" s="60">
        <v>41090</v>
      </c>
      <c r="W1976" t="s">
        <v>201</v>
      </c>
      <c r="X1976" t="s">
        <v>1417</v>
      </c>
      <c r="Y1976" t="s">
        <v>627</v>
      </c>
      <c r="Z1976">
        <v>3.7500000999999998E-2</v>
      </c>
      <c r="AA1976">
        <v>7.5000002999999996E-2</v>
      </c>
      <c r="AB1976">
        <v>1</v>
      </c>
      <c r="AC1976">
        <v>1</v>
      </c>
      <c r="AD1976">
        <v>0</v>
      </c>
      <c r="AE1976">
        <v>1</v>
      </c>
      <c r="AF1976">
        <v>3</v>
      </c>
      <c r="AG1976">
        <v>15.111700000000001</v>
      </c>
      <c r="BP1976" s="60">
        <v>41090</v>
      </c>
      <c r="BQ1976">
        <v>4982442</v>
      </c>
      <c r="BR1976">
        <v>7261731</v>
      </c>
      <c r="BS1976">
        <v>0.68599999</v>
      </c>
      <c r="BT1976">
        <v>2279289</v>
      </c>
      <c r="BV1976">
        <v>511091</v>
      </c>
      <c r="BW1976">
        <v>231200</v>
      </c>
      <c r="BX1976">
        <v>1</v>
      </c>
      <c r="BY1976">
        <v>0</v>
      </c>
      <c r="BZ1976">
        <v>0</v>
      </c>
      <c r="CA1976">
        <v>0</v>
      </c>
      <c r="CC1976">
        <v>8.9999999999999993E-3</v>
      </c>
      <c r="CE1976">
        <v>0.124</v>
      </c>
      <c r="CG1976">
        <v>1.7999998999999999E-2</v>
      </c>
      <c r="CJ1976">
        <v>7.2999998999999996E-2</v>
      </c>
      <c r="CR1976">
        <v>1</v>
      </c>
      <c r="CS1976">
        <v>0</v>
      </c>
      <c r="CT1976">
        <v>0</v>
      </c>
      <c r="CU1976">
        <v>0</v>
      </c>
      <c r="CV1976">
        <v>0.57200002999999999</v>
      </c>
      <c r="CW1976">
        <v>0.315</v>
      </c>
      <c r="CX1976">
        <v>0.25700000000000001</v>
      </c>
      <c r="CY1976">
        <v>0.27500001000000002</v>
      </c>
      <c r="CZ1976">
        <v>0.27399999000000003</v>
      </c>
      <c r="DA1976">
        <v>1E-3</v>
      </c>
      <c r="DB1976">
        <v>0.10100000000000001</v>
      </c>
      <c r="DC1976">
        <v>1.4E-2</v>
      </c>
      <c r="DD1976">
        <v>3.3000003999999999E-2</v>
      </c>
      <c r="DE1976">
        <v>5.0000000000000001E-3</v>
      </c>
      <c r="DF1976">
        <v>2014</v>
      </c>
      <c r="DG1976">
        <v>0.22799999000000001</v>
      </c>
      <c r="DH1976">
        <v>0.1179</v>
      </c>
      <c r="DI1976">
        <v>0.1101</v>
      </c>
      <c r="DJ1976">
        <v>0.5948</v>
      </c>
      <c r="DK1976">
        <v>0.71269994999999997</v>
      </c>
      <c r="DL1976">
        <v>52900</v>
      </c>
      <c r="DQ1976">
        <v>480000</v>
      </c>
      <c r="DR1976">
        <v>0</v>
      </c>
      <c r="DS1976">
        <v>0</v>
      </c>
      <c r="DT1976">
        <v>0</v>
      </c>
      <c r="DU1976">
        <v>0</v>
      </c>
      <c r="DV1976">
        <v>7724</v>
      </c>
      <c r="DW1976">
        <v>511090.59</v>
      </c>
      <c r="DX1976">
        <v>44.299999</v>
      </c>
      <c r="DY1976">
        <v>13.2</v>
      </c>
      <c r="DZ1976">
        <v>66.168998999999999</v>
      </c>
      <c r="EA1976">
        <v>2892</v>
      </c>
      <c r="EC1976">
        <v>9119</v>
      </c>
      <c r="ED1976">
        <v>350163.97</v>
      </c>
      <c r="EF1976">
        <v>38.399383999999998</v>
      </c>
      <c r="EG1976">
        <v>5796</v>
      </c>
      <c r="EH1976">
        <v>293127.21999999997</v>
      </c>
      <c r="EI1976">
        <v>65.400002000000001</v>
      </c>
      <c r="EJ1976">
        <v>50.574001000000003</v>
      </c>
      <c r="EN1976">
        <v>1221</v>
      </c>
      <c r="EO1976">
        <v>38696.913999999997</v>
      </c>
      <c r="EP1976">
        <v>1188</v>
      </c>
      <c r="ES1976">
        <v>914</v>
      </c>
      <c r="ET1976">
        <v>914</v>
      </c>
      <c r="EV1976">
        <v>19735</v>
      </c>
      <c r="EW1976">
        <v>0</v>
      </c>
      <c r="EX1976">
        <v>1</v>
      </c>
      <c r="EZ1976">
        <v>3157311</v>
      </c>
      <c r="FA1976">
        <v>284094.15999999997</v>
      </c>
      <c r="FB1976">
        <v>4625109.5</v>
      </c>
      <c r="FI1976">
        <v>4799827</v>
      </c>
      <c r="FP1976">
        <v>62759</v>
      </c>
      <c r="FQ1976">
        <v>247600</v>
      </c>
      <c r="FS1976">
        <v>-2428</v>
      </c>
      <c r="FU1976">
        <v>5444</v>
      </c>
      <c r="FV1976">
        <v>315</v>
      </c>
      <c r="FW1976">
        <v>313690</v>
      </c>
      <c r="FX1976">
        <v>-34234</v>
      </c>
      <c r="FZ1976">
        <v>41371</v>
      </c>
      <c r="GA1976">
        <v>27147</v>
      </c>
      <c r="GB1976">
        <v>68518</v>
      </c>
      <c r="GC1976">
        <v>16341</v>
      </c>
      <c r="GD1976">
        <v>1651</v>
      </c>
      <c r="GG1976">
        <v>1527</v>
      </c>
      <c r="GL1976">
        <v>-23152</v>
      </c>
      <c r="GM1976">
        <v>2074</v>
      </c>
      <c r="GN1976">
        <v>-637</v>
      </c>
      <c r="GQ1976">
        <v>345778</v>
      </c>
      <c r="GR1976">
        <v>-387885</v>
      </c>
      <c r="GS1976">
        <v>-344601</v>
      </c>
      <c r="GU1976">
        <v>-710</v>
      </c>
      <c r="GV1976">
        <v>-26867</v>
      </c>
      <c r="GZ1976">
        <v>-15707</v>
      </c>
      <c r="HA1976">
        <v>-5346</v>
      </c>
      <c r="HB1976">
        <v>-11839</v>
      </c>
      <c r="HE1976">
        <v>-405070</v>
      </c>
      <c r="HG1976">
        <v>4710508</v>
      </c>
    </row>
    <row r="1977" spans="1:215" x14ac:dyDescent="0.25">
      <c r="A1977">
        <v>144</v>
      </c>
      <c r="B1977" t="s">
        <v>1414</v>
      </c>
      <c r="C1977">
        <v>2013</v>
      </c>
      <c r="F1977">
        <v>1927</v>
      </c>
      <c r="G1977">
        <v>0</v>
      </c>
      <c r="I1977">
        <v>2</v>
      </c>
      <c r="J1977" t="s">
        <v>687</v>
      </c>
      <c r="K1977" t="s">
        <v>688</v>
      </c>
      <c r="L1977" t="s">
        <v>1415</v>
      </c>
      <c r="M1977">
        <v>1</v>
      </c>
      <c r="N1977" t="s">
        <v>615</v>
      </c>
      <c r="O1977">
        <v>1</v>
      </c>
      <c r="P1977" t="s">
        <v>616</v>
      </c>
      <c r="Q1977" t="s">
        <v>617</v>
      </c>
      <c r="R1977">
        <v>2</v>
      </c>
      <c r="S1977">
        <v>0</v>
      </c>
      <c r="T1977" s="60">
        <v>41455</v>
      </c>
      <c r="U1977" s="60">
        <v>41455</v>
      </c>
      <c r="V1977" s="60">
        <v>41455</v>
      </c>
      <c r="W1977" t="s">
        <v>201</v>
      </c>
      <c r="X1977" t="s">
        <v>1417</v>
      </c>
      <c r="Y1977" t="s">
        <v>627</v>
      </c>
      <c r="Z1977">
        <v>3.3000000000000002E-2</v>
      </c>
      <c r="AA1977">
        <v>7.2499997999999996E-2</v>
      </c>
      <c r="AB1977">
        <v>1</v>
      </c>
      <c r="AC1977">
        <v>1</v>
      </c>
      <c r="AD1977">
        <v>0</v>
      </c>
      <c r="AE1977">
        <v>1</v>
      </c>
      <c r="AF1977">
        <v>3</v>
      </c>
      <c r="AG1977">
        <v>15.233000000000001</v>
      </c>
      <c r="AO1977">
        <v>5395158</v>
      </c>
      <c r="AP1977">
        <v>5317778</v>
      </c>
      <c r="AQ1977">
        <v>-69401</v>
      </c>
      <c r="AR1977">
        <v>0</v>
      </c>
      <c r="AS1977">
        <v>0</v>
      </c>
      <c r="AT1977">
        <v>1</v>
      </c>
      <c r="AU1977">
        <v>1</v>
      </c>
      <c r="AV1977">
        <v>4</v>
      </c>
      <c r="AX1977">
        <v>0</v>
      </c>
      <c r="AY1977">
        <v>0.25</v>
      </c>
      <c r="AZ1977">
        <v>1</v>
      </c>
      <c r="BB1977">
        <v>0</v>
      </c>
      <c r="BC1977">
        <v>4</v>
      </c>
      <c r="BD1977">
        <v>2</v>
      </c>
      <c r="BE1977">
        <v>1</v>
      </c>
      <c r="BF1977">
        <v>1.2</v>
      </c>
      <c r="BG1977">
        <v>0.80000000999999998</v>
      </c>
      <c r="BP1977" s="60">
        <v>41455</v>
      </c>
      <c r="BQ1977">
        <v>5317778</v>
      </c>
      <c r="BR1977">
        <v>7555527</v>
      </c>
      <c r="BS1977">
        <v>0.70399999999999996</v>
      </c>
      <c r="BT1977">
        <v>2237749</v>
      </c>
      <c r="BV1977">
        <v>499463</v>
      </c>
      <c r="BW1977">
        <v>231100</v>
      </c>
      <c r="BX1977">
        <v>1</v>
      </c>
      <c r="BY1977">
        <v>0</v>
      </c>
      <c r="BZ1977">
        <v>0</v>
      </c>
      <c r="CA1977">
        <v>0</v>
      </c>
      <c r="CC1977">
        <v>0.13600001</v>
      </c>
      <c r="CE1977">
        <v>0.125</v>
      </c>
      <c r="CG1977">
        <v>5.5E-2</v>
      </c>
      <c r="CJ1977">
        <v>8.1000000000000003E-2</v>
      </c>
      <c r="CR1977">
        <v>1</v>
      </c>
      <c r="CS1977">
        <v>0</v>
      </c>
      <c r="CT1977">
        <v>0</v>
      </c>
      <c r="CU1977">
        <v>0</v>
      </c>
      <c r="CV1977">
        <v>0.58799999999999997</v>
      </c>
      <c r="CW1977">
        <v>0.33300000000000002</v>
      </c>
      <c r="CX1977">
        <v>0.255</v>
      </c>
      <c r="CY1977">
        <v>0.245</v>
      </c>
      <c r="CZ1977">
        <v>0.245</v>
      </c>
      <c r="DA1977">
        <v>0</v>
      </c>
      <c r="DB1977">
        <v>9.6000001000000001E-2</v>
      </c>
      <c r="DC1977">
        <v>2.1999999999999999E-2</v>
      </c>
      <c r="DD1977">
        <v>4.9000002000000001E-2</v>
      </c>
      <c r="DE1977">
        <v>0</v>
      </c>
      <c r="DF1977">
        <v>2015</v>
      </c>
      <c r="DG1977">
        <v>0.2142</v>
      </c>
      <c r="DH1977">
        <v>0.11149998999999999</v>
      </c>
      <c r="DI1977">
        <v>0.1027</v>
      </c>
      <c r="DJ1977">
        <v>0.59549998999999998</v>
      </c>
      <c r="DK1977">
        <v>0.70699995999999998</v>
      </c>
      <c r="DL1977">
        <v>47400</v>
      </c>
      <c r="DQ1977">
        <v>458300</v>
      </c>
      <c r="DR1977">
        <v>0</v>
      </c>
      <c r="DS1977">
        <v>0</v>
      </c>
      <c r="DT1977">
        <v>0</v>
      </c>
      <c r="DU1977">
        <v>0</v>
      </c>
      <c r="DV1977">
        <v>7566</v>
      </c>
      <c r="DW1977">
        <v>499463.06</v>
      </c>
      <c r="DX1977">
        <v>44.5</v>
      </c>
      <c r="DY1977">
        <v>13.3</v>
      </c>
      <c r="DZ1977">
        <v>66.013999999999996</v>
      </c>
      <c r="EA1977">
        <v>2971</v>
      </c>
      <c r="EC1977">
        <v>9438</v>
      </c>
      <c r="ED1977">
        <v>371628.34</v>
      </c>
      <c r="EF1977">
        <v>39.375751000000001</v>
      </c>
      <c r="EG1977">
        <v>6042</v>
      </c>
      <c r="EH1977">
        <v>312528.88</v>
      </c>
      <c r="EI1977">
        <v>65.400002000000001</v>
      </c>
      <c r="EJ1977">
        <v>51.726002000000001</v>
      </c>
      <c r="EN1977">
        <v>1212</v>
      </c>
      <c r="EO1977">
        <v>39597.714999999997</v>
      </c>
      <c r="EP1977">
        <v>1200</v>
      </c>
      <c r="ES1977">
        <v>984</v>
      </c>
      <c r="ET1977">
        <v>984</v>
      </c>
      <c r="EV1977">
        <v>19975</v>
      </c>
      <c r="EW1977">
        <v>0</v>
      </c>
      <c r="EX1977">
        <v>1</v>
      </c>
      <c r="FB1977">
        <v>4975550</v>
      </c>
      <c r="FI1977">
        <v>5395158</v>
      </c>
      <c r="FP1977">
        <v>61539</v>
      </c>
      <c r="FQ1977">
        <v>246943</v>
      </c>
      <c r="FS1977">
        <v>7374</v>
      </c>
      <c r="FU1977">
        <v>5364</v>
      </c>
      <c r="FV1977">
        <v>323</v>
      </c>
      <c r="FW1977">
        <v>321543</v>
      </c>
      <c r="FX1977">
        <v>648017</v>
      </c>
      <c r="FZ1977">
        <v>34894</v>
      </c>
      <c r="GA1977">
        <v>40400</v>
      </c>
      <c r="GB1977">
        <v>75294</v>
      </c>
      <c r="GC1977">
        <v>12028</v>
      </c>
      <c r="GD1977">
        <v>2566</v>
      </c>
      <c r="GG1977">
        <v>2208</v>
      </c>
      <c r="GL1977">
        <v>-25915</v>
      </c>
      <c r="GM1977">
        <v>1912</v>
      </c>
      <c r="GN1977">
        <v>-632</v>
      </c>
      <c r="GQ1977">
        <v>1037021</v>
      </c>
      <c r="GR1977">
        <v>-408104</v>
      </c>
      <c r="GS1977">
        <v>-370368</v>
      </c>
      <c r="GU1977">
        <v>-418</v>
      </c>
      <c r="GV1977">
        <v>-26044</v>
      </c>
      <c r="GZ1977">
        <v>-11274</v>
      </c>
      <c r="HA1977">
        <v>-4064</v>
      </c>
      <c r="HB1977">
        <v>-12979</v>
      </c>
      <c r="HE1977">
        <v>-425147</v>
      </c>
      <c r="HG1977">
        <v>5322382</v>
      </c>
    </row>
    <row r="1978" spans="1:215" x14ac:dyDescent="0.25">
      <c r="A1978">
        <v>144</v>
      </c>
      <c r="B1978" t="s">
        <v>1414</v>
      </c>
      <c r="C1978">
        <v>2014</v>
      </c>
      <c r="F1978">
        <v>1927</v>
      </c>
      <c r="G1978">
        <v>0</v>
      </c>
      <c r="I1978">
        <v>2</v>
      </c>
      <c r="J1978" t="s">
        <v>687</v>
      </c>
      <c r="K1978" t="s">
        <v>688</v>
      </c>
      <c r="L1978" t="s">
        <v>1415</v>
      </c>
      <c r="M1978">
        <v>1</v>
      </c>
      <c r="N1978" t="s">
        <v>615</v>
      </c>
      <c r="O1978">
        <v>1</v>
      </c>
      <c r="P1978" t="s">
        <v>616</v>
      </c>
      <c r="Q1978" t="s">
        <v>617</v>
      </c>
      <c r="R1978">
        <v>2</v>
      </c>
      <c r="S1978">
        <v>0</v>
      </c>
      <c r="T1978" s="60">
        <v>41820</v>
      </c>
      <c r="U1978" s="60">
        <v>41820</v>
      </c>
      <c r="V1978" s="60">
        <v>41820</v>
      </c>
      <c r="W1978" t="s">
        <v>201</v>
      </c>
      <c r="X1978" t="s">
        <v>1417</v>
      </c>
      <c r="Y1978" t="s">
        <v>627</v>
      </c>
      <c r="Z1978">
        <v>3.3000000000000002E-2</v>
      </c>
      <c r="AA1978">
        <v>7.2499997999999996E-2</v>
      </c>
      <c r="AB1978">
        <v>1</v>
      </c>
      <c r="AC1978">
        <v>1</v>
      </c>
      <c r="AD1978">
        <v>0</v>
      </c>
      <c r="AE1978">
        <v>1</v>
      </c>
      <c r="AF1978">
        <v>3</v>
      </c>
      <c r="AG1978">
        <v>15</v>
      </c>
      <c r="AO1978">
        <v>6292855</v>
      </c>
      <c r="AP1978">
        <v>5828593.5</v>
      </c>
      <c r="AQ1978">
        <v>-37355</v>
      </c>
      <c r="AR1978">
        <v>0</v>
      </c>
      <c r="AS1978">
        <v>0</v>
      </c>
      <c r="AT1978">
        <v>1</v>
      </c>
      <c r="AU1978">
        <v>1</v>
      </c>
      <c r="AV1978">
        <v>4</v>
      </c>
      <c r="AX1978">
        <v>0</v>
      </c>
      <c r="AY1978">
        <v>0.25</v>
      </c>
      <c r="AZ1978">
        <v>1</v>
      </c>
      <c r="BB1978">
        <v>0</v>
      </c>
      <c r="BC1978">
        <v>4</v>
      </c>
      <c r="BD1978">
        <v>2</v>
      </c>
      <c r="BE1978">
        <v>1</v>
      </c>
      <c r="BF1978">
        <v>1.2</v>
      </c>
      <c r="BG1978">
        <v>0.80000000999999998</v>
      </c>
      <c r="BP1978" s="60">
        <v>41820</v>
      </c>
      <c r="BQ1978">
        <v>5828593.5</v>
      </c>
      <c r="BR1978">
        <v>7858703.5</v>
      </c>
      <c r="BS1978">
        <v>0.74169998999999998</v>
      </c>
      <c r="BT1978">
        <v>2030109.9</v>
      </c>
      <c r="BV1978">
        <v>480535.97</v>
      </c>
      <c r="BY1978">
        <v>0</v>
      </c>
      <c r="BZ1978">
        <v>0</v>
      </c>
      <c r="CA1978">
        <v>0</v>
      </c>
      <c r="CC1978">
        <v>0.16800000000000001</v>
      </c>
      <c r="CE1978">
        <v>0.10199999999999999</v>
      </c>
      <c r="CG1978">
        <v>0.13500001</v>
      </c>
      <c r="CJ1978">
        <v>7.8000001999999999E-2</v>
      </c>
      <c r="CR1978">
        <v>1</v>
      </c>
      <c r="CS1978">
        <v>0</v>
      </c>
      <c r="CT1978">
        <v>0</v>
      </c>
      <c r="CU1978">
        <v>0</v>
      </c>
      <c r="CV1978">
        <v>0.56100004999999997</v>
      </c>
      <c r="CW1978">
        <v>0.27500001000000002</v>
      </c>
      <c r="CX1978">
        <v>0.28599997999999999</v>
      </c>
      <c r="CY1978">
        <v>0.23200001000000001</v>
      </c>
      <c r="CZ1978">
        <v>0.23200001000000001</v>
      </c>
      <c r="DA1978">
        <v>0</v>
      </c>
      <c r="DB1978">
        <v>9.6000001000000001E-2</v>
      </c>
      <c r="DC1978">
        <v>2.7000000999999999E-2</v>
      </c>
      <c r="DD1978">
        <v>6.1999999E-2</v>
      </c>
      <c r="DE1978">
        <v>2.1999999999999999E-2</v>
      </c>
      <c r="DF1978">
        <v>2016</v>
      </c>
      <c r="DG1978">
        <v>0.21370001</v>
      </c>
      <c r="DH1978">
        <v>0.1108</v>
      </c>
      <c r="DI1978">
        <v>0.10290000000000001</v>
      </c>
      <c r="DJ1978">
        <v>0.60119997999999997</v>
      </c>
      <c r="DK1978">
        <v>0.71199995000000005</v>
      </c>
      <c r="DL1978">
        <v>45800</v>
      </c>
      <c r="DQ1978">
        <v>439000</v>
      </c>
      <c r="DR1978">
        <v>0</v>
      </c>
      <c r="DS1978">
        <v>0</v>
      </c>
      <c r="DT1978">
        <v>0</v>
      </c>
      <c r="DU1978">
        <v>0</v>
      </c>
      <c r="DV1978">
        <v>7272</v>
      </c>
      <c r="DW1978">
        <v>480535.97</v>
      </c>
      <c r="DX1978">
        <v>44.700001</v>
      </c>
      <c r="DY1978">
        <v>13.4</v>
      </c>
      <c r="DZ1978">
        <v>66.080001999999993</v>
      </c>
      <c r="EA1978">
        <v>780</v>
      </c>
      <c r="EB1978">
        <v>2140</v>
      </c>
      <c r="EC1978">
        <v>8822</v>
      </c>
      <c r="ED1978">
        <v>398603.09</v>
      </c>
      <c r="EF1978">
        <v>45.182850000000002</v>
      </c>
      <c r="EG1978">
        <v>5338</v>
      </c>
      <c r="EN1978">
        <v>1197</v>
      </c>
      <c r="EP1978">
        <v>1211</v>
      </c>
      <c r="ES1978">
        <v>1076</v>
      </c>
      <c r="ET1978">
        <v>1076</v>
      </c>
      <c r="EV1978">
        <v>19014</v>
      </c>
      <c r="EW1978">
        <v>0</v>
      </c>
      <c r="EX1978">
        <v>1</v>
      </c>
      <c r="FP1978">
        <v>60101</v>
      </c>
      <c r="FQ1978">
        <v>294888</v>
      </c>
      <c r="FS1978">
        <v>5413</v>
      </c>
      <c r="FU1978">
        <v>4484</v>
      </c>
      <c r="FV1978">
        <v>5066</v>
      </c>
      <c r="FW1978">
        <v>321543</v>
      </c>
      <c r="FX1978">
        <v>950807</v>
      </c>
      <c r="FZ1978">
        <v>32097</v>
      </c>
      <c r="GA1978">
        <v>42076</v>
      </c>
      <c r="GB1978">
        <v>74173</v>
      </c>
      <c r="GC1978">
        <v>8742</v>
      </c>
      <c r="GD1978">
        <v>2832</v>
      </c>
      <c r="GG1978">
        <v>2090</v>
      </c>
      <c r="GL1978">
        <v>-32683</v>
      </c>
      <c r="GM1978">
        <v>1352</v>
      </c>
      <c r="GN1978">
        <v>-302</v>
      </c>
      <c r="GQ1978">
        <v>1376963</v>
      </c>
      <c r="GR1978">
        <v>-300480</v>
      </c>
      <c r="GS1978">
        <v>-329734</v>
      </c>
      <c r="GU1978">
        <v>350</v>
      </c>
      <c r="GV1978">
        <v>40147</v>
      </c>
      <c r="GZ1978">
        <v>-11243</v>
      </c>
      <c r="HA1978">
        <v>-2742</v>
      </c>
      <c r="HB1978">
        <v>-11528</v>
      </c>
      <c r="HE1978">
        <v>-418184</v>
      </c>
      <c r="HG1978">
        <v>6772092</v>
      </c>
    </row>
    <row r="1979" spans="1:215" x14ac:dyDescent="0.25">
      <c r="A1979">
        <v>145</v>
      </c>
      <c r="B1979" t="s">
        <v>1418</v>
      </c>
      <c r="C1979">
        <v>2001</v>
      </c>
      <c r="F1979">
        <v>1921</v>
      </c>
      <c r="G1979">
        <v>0</v>
      </c>
      <c r="I1979">
        <v>2</v>
      </c>
      <c r="J1979" t="s">
        <v>699</v>
      </c>
      <c r="K1979" t="s">
        <v>700</v>
      </c>
      <c r="L1979" t="s">
        <v>701</v>
      </c>
      <c r="M1979">
        <v>1</v>
      </c>
      <c r="N1979" t="s">
        <v>615</v>
      </c>
      <c r="O1979">
        <v>1</v>
      </c>
      <c r="P1979" t="s">
        <v>616</v>
      </c>
      <c r="Q1979" t="s">
        <v>713</v>
      </c>
      <c r="R1979">
        <v>1</v>
      </c>
      <c r="T1979" s="60">
        <v>37256</v>
      </c>
      <c r="U1979" s="60">
        <v>37256</v>
      </c>
      <c r="V1979" s="60">
        <v>37256</v>
      </c>
      <c r="W1979" t="s">
        <v>1419</v>
      </c>
      <c r="X1979" t="s">
        <v>848</v>
      </c>
      <c r="Z1979">
        <v>2.9999998999999999E-2</v>
      </c>
      <c r="AA1979">
        <v>7.9999998000000003E-2</v>
      </c>
      <c r="AB1979">
        <v>1</v>
      </c>
      <c r="AC1979">
        <v>0</v>
      </c>
      <c r="AD1979">
        <v>5</v>
      </c>
      <c r="BP1979" s="60">
        <v>37256</v>
      </c>
      <c r="BQ1979">
        <v>6466797.5</v>
      </c>
      <c r="BR1979">
        <v>6934176.5</v>
      </c>
      <c r="BS1979">
        <v>0.93260001999999997</v>
      </c>
      <c r="BT1979">
        <v>467378.94</v>
      </c>
      <c r="BV1979">
        <v>1375048.9</v>
      </c>
      <c r="BW1979">
        <v>83526.133000000002</v>
      </c>
      <c r="BX1979">
        <v>1.5736372000000001</v>
      </c>
      <c r="BY1979">
        <v>0</v>
      </c>
      <c r="BZ1979">
        <v>0</v>
      </c>
      <c r="CA1979">
        <v>0</v>
      </c>
      <c r="CS1979">
        <v>0</v>
      </c>
      <c r="CT1979">
        <v>0</v>
      </c>
      <c r="CU1979">
        <v>0</v>
      </c>
      <c r="CV1979">
        <v>0</v>
      </c>
      <c r="CW1979">
        <v>0</v>
      </c>
      <c r="CX1979">
        <v>0</v>
      </c>
      <c r="CY1979">
        <v>0</v>
      </c>
      <c r="CZ1979">
        <v>0</v>
      </c>
      <c r="DA1979">
        <v>0</v>
      </c>
      <c r="DB1979">
        <v>0</v>
      </c>
      <c r="DC1979">
        <v>0</v>
      </c>
      <c r="DD1979">
        <v>0</v>
      </c>
      <c r="DE1979">
        <v>0</v>
      </c>
      <c r="DF1979">
        <v>2002</v>
      </c>
      <c r="DR1979">
        <v>0</v>
      </c>
      <c r="DS1979">
        <v>0</v>
      </c>
      <c r="DT1979">
        <v>0</v>
      </c>
      <c r="DU1979">
        <v>0</v>
      </c>
      <c r="DV1979">
        <v>36879</v>
      </c>
      <c r="DW1979">
        <v>1375048.8</v>
      </c>
      <c r="DZ1979">
        <v>37.488998000000002</v>
      </c>
      <c r="EC1979">
        <v>20085</v>
      </c>
      <c r="EG1979">
        <v>15362</v>
      </c>
      <c r="EP1979">
        <v>4723</v>
      </c>
      <c r="EQ1979">
        <v>4525</v>
      </c>
      <c r="ER1979">
        <v>198</v>
      </c>
      <c r="ES1979">
        <v>0</v>
      </c>
      <c r="EV1979">
        <v>56964</v>
      </c>
      <c r="EW1979">
        <v>0</v>
      </c>
      <c r="EX1979">
        <v>0</v>
      </c>
      <c r="FB1979">
        <v>3381254.8</v>
      </c>
    </row>
    <row r="1980" spans="1:215" x14ac:dyDescent="0.25">
      <c r="A1980">
        <v>145</v>
      </c>
      <c r="B1980" t="s">
        <v>1418</v>
      </c>
      <c r="C1980">
        <v>2002</v>
      </c>
      <c r="F1980">
        <v>1921</v>
      </c>
      <c r="G1980">
        <v>0</v>
      </c>
      <c r="I1980">
        <v>2</v>
      </c>
      <c r="J1980" t="s">
        <v>699</v>
      </c>
      <c r="K1980" t="s">
        <v>700</v>
      </c>
      <c r="L1980" t="s">
        <v>701</v>
      </c>
      <c r="M1980">
        <v>1</v>
      </c>
      <c r="N1980" t="s">
        <v>615</v>
      </c>
      <c r="O1980">
        <v>1</v>
      </c>
      <c r="P1980" t="s">
        <v>616</v>
      </c>
      <c r="Q1980" t="s">
        <v>713</v>
      </c>
      <c r="R1980">
        <v>1</v>
      </c>
      <c r="T1980" s="60">
        <v>37621</v>
      </c>
      <c r="U1980" s="60">
        <v>37621</v>
      </c>
      <c r="V1980" s="60">
        <v>37621</v>
      </c>
      <c r="W1980" t="s">
        <v>1419</v>
      </c>
      <c r="X1980" t="s">
        <v>848</v>
      </c>
      <c r="Z1980">
        <v>2.9999998999999999E-2</v>
      </c>
      <c r="AA1980">
        <v>7.9999998000000003E-2</v>
      </c>
      <c r="AB1980">
        <v>1</v>
      </c>
      <c r="AC1980">
        <v>0</v>
      </c>
      <c r="AD1980">
        <v>5</v>
      </c>
      <c r="BP1980" s="60">
        <v>37621</v>
      </c>
      <c r="BQ1980">
        <v>6403982.5</v>
      </c>
      <c r="BR1980">
        <v>7577100.5</v>
      </c>
      <c r="BS1980">
        <v>0.84519993999999998</v>
      </c>
      <c r="BT1980">
        <v>1173117.8999999999</v>
      </c>
      <c r="BV1980">
        <v>1377909.5</v>
      </c>
      <c r="BW1980">
        <v>92711.866999999998</v>
      </c>
      <c r="BX1980">
        <v>1.413</v>
      </c>
      <c r="BY1980">
        <v>0</v>
      </c>
      <c r="BZ1980">
        <v>0</v>
      </c>
      <c r="CA1980">
        <v>0</v>
      </c>
      <c r="CS1980">
        <v>0</v>
      </c>
      <c r="CT1980">
        <v>0</v>
      </c>
      <c r="CU1980">
        <v>0</v>
      </c>
      <c r="CV1980">
        <v>0.52999996999999999</v>
      </c>
      <c r="CW1980">
        <v>0.5</v>
      </c>
      <c r="CX1980">
        <v>2.9999998999999999E-2</v>
      </c>
      <c r="CY1980">
        <v>0.36000000999999998</v>
      </c>
      <c r="CZ1980">
        <v>0</v>
      </c>
      <c r="DA1980">
        <v>0</v>
      </c>
      <c r="DB1980">
        <v>3.9999999000000001E-2</v>
      </c>
      <c r="DC1980">
        <v>7.0000000000000007E-2</v>
      </c>
      <c r="DD1980">
        <v>0.01</v>
      </c>
      <c r="DE1980">
        <v>0</v>
      </c>
      <c r="DF1980">
        <v>2003</v>
      </c>
      <c r="DG1980">
        <v>0.1226</v>
      </c>
      <c r="DH1980">
        <v>9.3400001999999996E-2</v>
      </c>
      <c r="DI1980">
        <v>9.5200002000000006E-2</v>
      </c>
      <c r="DJ1980">
        <v>-2.5999998999999999E-2</v>
      </c>
      <c r="DK1980">
        <v>6.7400001000000001E-2</v>
      </c>
      <c r="DL1980">
        <v>168543.8</v>
      </c>
      <c r="DM1980">
        <v>128395.3</v>
      </c>
      <c r="DN1980">
        <v>40148.487999999998</v>
      </c>
      <c r="DO1980">
        <v>130966.38</v>
      </c>
      <c r="DP1980">
        <v>92711.866999999998</v>
      </c>
      <c r="DR1980">
        <v>0</v>
      </c>
      <c r="DS1980">
        <v>0</v>
      </c>
      <c r="DT1980">
        <v>0</v>
      </c>
      <c r="DU1980">
        <v>0</v>
      </c>
      <c r="DV1980">
        <v>35522</v>
      </c>
      <c r="DW1980">
        <v>1377909.5</v>
      </c>
      <c r="DZ1980">
        <v>38.790000999999997</v>
      </c>
      <c r="EC1980">
        <v>20275</v>
      </c>
      <c r="EG1980">
        <v>15546</v>
      </c>
      <c r="EP1980">
        <v>4729</v>
      </c>
      <c r="EQ1980">
        <v>4517</v>
      </c>
      <c r="ER1980">
        <v>212</v>
      </c>
      <c r="ES1980">
        <v>0</v>
      </c>
      <c r="EV1980">
        <v>55797</v>
      </c>
      <c r="EW1980">
        <v>0</v>
      </c>
      <c r="EX1980">
        <v>0</v>
      </c>
      <c r="FB1980">
        <v>3551167.5</v>
      </c>
    </row>
    <row r="1981" spans="1:215" x14ac:dyDescent="0.25">
      <c r="A1981">
        <v>145</v>
      </c>
      <c r="B1981" t="s">
        <v>1418</v>
      </c>
      <c r="C1981">
        <v>2003</v>
      </c>
      <c r="F1981">
        <v>1921</v>
      </c>
      <c r="G1981">
        <v>0</v>
      </c>
      <c r="I1981">
        <v>2</v>
      </c>
      <c r="J1981" t="s">
        <v>699</v>
      </c>
      <c r="K1981" t="s">
        <v>700</v>
      </c>
      <c r="L1981" t="s">
        <v>701</v>
      </c>
      <c r="M1981">
        <v>1</v>
      </c>
      <c r="N1981" t="s">
        <v>615</v>
      </c>
      <c r="O1981">
        <v>1</v>
      </c>
      <c r="P1981" t="s">
        <v>616</v>
      </c>
      <c r="Q1981" t="s">
        <v>713</v>
      </c>
      <c r="R1981">
        <v>1</v>
      </c>
      <c r="T1981" s="60">
        <v>37986</v>
      </c>
      <c r="U1981" s="60">
        <v>37986</v>
      </c>
      <c r="V1981" s="60">
        <v>37986</v>
      </c>
      <c r="W1981" t="s">
        <v>1419</v>
      </c>
      <c r="X1981" t="s">
        <v>848</v>
      </c>
      <c r="Z1981">
        <v>2.9999998999999999E-2</v>
      </c>
      <c r="AA1981">
        <v>7.9999998000000003E-2</v>
      </c>
      <c r="AB1981">
        <v>1</v>
      </c>
      <c r="AC1981">
        <v>0</v>
      </c>
      <c r="AD1981">
        <v>5</v>
      </c>
      <c r="BP1981" s="60">
        <v>37986</v>
      </c>
      <c r="BQ1981">
        <v>6384099</v>
      </c>
      <c r="BR1981">
        <v>7988636.5</v>
      </c>
      <c r="BS1981">
        <v>0.79910004000000001</v>
      </c>
      <c r="BT1981">
        <v>1604537.6</v>
      </c>
      <c r="BV1981">
        <v>1395513</v>
      </c>
      <c r="BW1981">
        <v>158614.81</v>
      </c>
      <c r="BX1981">
        <v>0.89499998000000003</v>
      </c>
      <c r="BY1981">
        <v>0</v>
      </c>
      <c r="BZ1981">
        <v>0</v>
      </c>
      <c r="CA1981">
        <v>0</v>
      </c>
      <c r="CS1981">
        <v>0</v>
      </c>
      <c r="CT1981">
        <v>0</v>
      </c>
      <c r="CU1981">
        <v>0</v>
      </c>
      <c r="CV1981">
        <v>0.62</v>
      </c>
      <c r="CW1981">
        <v>0.56999999000000001</v>
      </c>
      <c r="CX1981">
        <v>5.0000001000000002E-2</v>
      </c>
      <c r="CY1981">
        <v>0.28999998999999999</v>
      </c>
      <c r="CZ1981">
        <v>0</v>
      </c>
      <c r="DA1981">
        <v>0</v>
      </c>
      <c r="DB1981">
        <v>3.9999999000000001E-2</v>
      </c>
      <c r="DC1981">
        <v>5.0000001000000002E-2</v>
      </c>
      <c r="DD1981">
        <v>0.01</v>
      </c>
      <c r="DE1981">
        <v>0</v>
      </c>
      <c r="DF1981">
        <v>2004</v>
      </c>
      <c r="DG1981">
        <v>0.1288</v>
      </c>
      <c r="DH1981">
        <v>9.3999997000000002E-2</v>
      </c>
      <c r="DI1981">
        <v>0.10299999999999999</v>
      </c>
      <c r="DJ1981">
        <v>2.1100000000000001E-2</v>
      </c>
      <c r="DK1981">
        <v>0.11509999999999999</v>
      </c>
      <c r="DL1981">
        <v>177517.09</v>
      </c>
      <c r="DM1981">
        <v>129579.38</v>
      </c>
      <c r="DN1981">
        <v>47937.714999999997</v>
      </c>
      <c r="DO1981">
        <v>141882.89000000001</v>
      </c>
      <c r="DP1981">
        <v>158614.81</v>
      </c>
      <c r="DR1981">
        <v>0</v>
      </c>
      <c r="DS1981">
        <v>0</v>
      </c>
      <c r="DT1981">
        <v>0</v>
      </c>
      <c r="DU1981">
        <v>0</v>
      </c>
      <c r="DV1981">
        <v>35384</v>
      </c>
      <c r="DW1981">
        <v>1395513</v>
      </c>
      <c r="DZ1981">
        <v>39.438999000000003</v>
      </c>
      <c r="EC1981">
        <v>20564</v>
      </c>
      <c r="EG1981">
        <v>15853</v>
      </c>
      <c r="EP1981">
        <v>4711</v>
      </c>
      <c r="EQ1981">
        <v>4501</v>
      </c>
      <c r="ER1981">
        <v>210</v>
      </c>
      <c r="ES1981">
        <v>0</v>
      </c>
      <c r="EV1981">
        <v>55948</v>
      </c>
      <c r="EW1981">
        <v>0</v>
      </c>
      <c r="EX1981">
        <v>0</v>
      </c>
      <c r="FB1981">
        <v>3740757.8</v>
      </c>
    </row>
    <row r="1982" spans="1:215" x14ac:dyDescent="0.25">
      <c r="A1982">
        <v>145</v>
      </c>
      <c r="B1982" t="s">
        <v>1418</v>
      </c>
      <c r="C1982">
        <v>2004</v>
      </c>
      <c r="F1982">
        <v>1921</v>
      </c>
      <c r="G1982">
        <v>0</v>
      </c>
      <c r="I1982">
        <v>2</v>
      </c>
      <c r="J1982" t="s">
        <v>699</v>
      </c>
      <c r="K1982" t="s">
        <v>700</v>
      </c>
      <c r="L1982" t="s">
        <v>701</v>
      </c>
      <c r="M1982">
        <v>1</v>
      </c>
      <c r="N1982" t="s">
        <v>615</v>
      </c>
      <c r="O1982">
        <v>1</v>
      </c>
      <c r="P1982" t="s">
        <v>616</v>
      </c>
      <c r="Q1982" t="s">
        <v>713</v>
      </c>
      <c r="R1982">
        <v>1</v>
      </c>
      <c r="T1982" s="60">
        <v>38352</v>
      </c>
      <c r="U1982" s="60">
        <v>38352</v>
      </c>
      <c r="V1982" s="60">
        <v>38352</v>
      </c>
      <c r="W1982" t="s">
        <v>1419</v>
      </c>
      <c r="X1982" t="s">
        <v>848</v>
      </c>
      <c r="Z1982">
        <v>2.9999998999999999E-2</v>
      </c>
      <c r="AA1982">
        <v>7.9999998000000003E-2</v>
      </c>
      <c r="AB1982">
        <v>1</v>
      </c>
      <c r="AC1982">
        <v>0</v>
      </c>
      <c r="AD1982">
        <v>5</v>
      </c>
      <c r="BP1982" s="60">
        <v>38352</v>
      </c>
      <c r="BQ1982">
        <v>6343076</v>
      </c>
      <c r="BR1982">
        <v>8808501</v>
      </c>
      <c r="BS1982">
        <v>0.72010004999999999</v>
      </c>
      <c r="BT1982">
        <v>2465424.7999999998</v>
      </c>
      <c r="BV1982">
        <v>1303127.5</v>
      </c>
      <c r="BW1982">
        <v>198199</v>
      </c>
      <c r="BX1982">
        <v>0.77699994999999999</v>
      </c>
      <c r="BY1982">
        <v>0</v>
      </c>
      <c r="BZ1982">
        <v>0</v>
      </c>
      <c r="CA1982">
        <v>0</v>
      </c>
      <c r="CS1982">
        <v>0</v>
      </c>
      <c r="CT1982">
        <v>0</v>
      </c>
      <c r="CU1982">
        <v>0</v>
      </c>
      <c r="CV1982">
        <v>0.63999998999999996</v>
      </c>
      <c r="CW1982">
        <v>0.56000000000000005</v>
      </c>
      <c r="CX1982">
        <v>7.9999998000000003E-2</v>
      </c>
      <c r="CY1982">
        <v>0.25</v>
      </c>
      <c r="CZ1982">
        <v>0</v>
      </c>
      <c r="DA1982">
        <v>0</v>
      </c>
      <c r="DB1982">
        <v>3.9999999000000001E-2</v>
      </c>
      <c r="DC1982">
        <v>5.0000001000000002E-2</v>
      </c>
      <c r="DD1982">
        <v>0.01</v>
      </c>
      <c r="DE1982">
        <v>0</v>
      </c>
      <c r="DF1982">
        <v>2005</v>
      </c>
      <c r="DG1982">
        <v>0.13159999</v>
      </c>
      <c r="DH1982">
        <v>0.11169999999999999</v>
      </c>
      <c r="DI1982">
        <v>0.1103</v>
      </c>
      <c r="DJ1982">
        <v>3.0299999000000001E-2</v>
      </c>
      <c r="DK1982">
        <v>0.14199999999999999</v>
      </c>
      <c r="DL1982">
        <v>183656.63</v>
      </c>
      <c r="DM1982">
        <v>155884.57999999999</v>
      </c>
      <c r="DN1982">
        <v>27772.055</v>
      </c>
      <c r="DO1982">
        <v>153919.47</v>
      </c>
      <c r="DP1982">
        <v>198199</v>
      </c>
      <c r="DR1982">
        <v>0</v>
      </c>
      <c r="DS1982">
        <v>0</v>
      </c>
      <c r="DT1982">
        <v>0</v>
      </c>
      <c r="DU1982">
        <v>0</v>
      </c>
      <c r="DV1982">
        <v>33267</v>
      </c>
      <c r="DW1982">
        <v>1303127.5</v>
      </c>
      <c r="DZ1982">
        <v>39.172001000000002</v>
      </c>
      <c r="EC1982">
        <v>22926</v>
      </c>
      <c r="EG1982">
        <v>18253</v>
      </c>
      <c r="EP1982">
        <v>4673</v>
      </c>
      <c r="EQ1982">
        <v>4472</v>
      </c>
      <c r="ER1982">
        <v>201</v>
      </c>
      <c r="ES1982">
        <v>0</v>
      </c>
      <c r="EV1982">
        <v>56193</v>
      </c>
      <c r="EW1982">
        <v>0</v>
      </c>
      <c r="EX1982">
        <v>0</v>
      </c>
      <c r="FB1982">
        <v>5217025.5</v>
      </c>
    </row>
    <row r="1983" spans="1:215" x14ac:dyDescent="0.25">
      <c r="A1983">
        <v>145</v>
      </c>
      <c r="B1983" t="s">
        <v>1418</v>
      </c>
      <c r="C1983">
        <v>2005</v>
      </c>
      <c r="F1983">
        <v>1921</v>
      </c>
      <c r="G1983">
        <v>0</v>
      </c>
      <c r="I1983">
        <v>2</v>
      </c>
      <c r="J1983" t="s">
        <v>699</v>
      </c>
      <c r="K1983" t="s">
        <v>700</v>
      </c>
      <c r="L1983" t="s">
        <v>701</v>
      </c>
      <c r="M1983">
        <v>1</v>
      </c>
      <c r="N1983" t="s">
        <v>615</v>
      </c>
      <c r="O1983">
        <v>1</v>
      </c>
      <c r="P1983" t="s">
        <v>616</v>
      </c>
      <c r="Q1983" t="s">
        <v>713</v>
      </c>
      <c r="R1983">
        <v>1</v>
      </c>
      <c r="T1983" s="60">
        <v>38717</v>
      </c>
      <c r="U1983" s="60">
        <v>38717</v>
      </c>
      <c r="V1983" s="60">
        <v>38717</v>
      </c>
      <c r="W1983" t="s">
        <v>1419</v>
      </c>
      <c r="X1983" t="s">
        <v>848</v>
      </c>
      <c r="Z1983">
        <v>2.9999998999999999E-2</v>
      </c>
      <c r="AA1983">
        <v>7.9999998000000003E-2</v>
      </c>
      <c r="AB1983">
        <v>1</v>
      </c>
      <c r="AC1983">
        <v>0</v>
      </c>
      <c r="AD1983">
        <v>5</v>
      </c>
      <c r="BP1983" s="60">
        <v>38717</v>
      </c>
      <c r="BQ1983">
        <v>6332378.5</v>
      </c>
      <c r="BR1983">
        <v>9250212</v>
      </c>
      <c r="BS1983">
        <v>0.68459999999999999</v>
      </c>
      <c r="BT1983">
        <v>2917833.3</v>
      </c>
      <c r="BV1983">
        <v>1407323</v>
      </c>
      <c r="BW1983">
        <v>285291.34000000003</v>
      </c>
      <c r="BX1983">
        <v>0.54400002999999997</v>
      </c>
      <c r="BY1983">
        <v>0</v>
      </c>
      <c r="BZ1983">
        <v>0</v>
      </c>
      <c r="CA1983">
        <v>0</v>
      </c>
      <c r="CS1983">
        <v>0</v>
      </c>
      <c r="CT1983">
        <v>0</v>
      </c>
      <c r="CU1983">
        <v>0</v>
      </c>
      <c r="CV1983">
        <v>0.66000002999999996</v>
      </c>
      <c r="CW1983">
        <v>0.54000002000000003</v>
      </c>
      <c r="CX1983">
        <v>0.12</v>
      </c>
      <c r="CY1983">
        <v>0.25</v>
      </c>
      <c r="CZ1983">
        <v>0</v>
      </c>
      <c r="DA1983">
        <v>0</v>
      </c>
      <c r="DB1983">
        <v>3.9999999000000001E-2</v>
      </c>
      <c r="DC1983">
        <v>3.9999999000000001E-2</v>
      </c>
      <c r="DD1983">
        <v>0.02</v>
      </c>
      <c r="DE1983">
        <v>0</v>
      </c>
      <c r="DF1983">
        <v>2006</v>
      </c>
      <c r="DG1983">
        <v>0.14810000000000001</v>
      </c>
      <c r="DH1983">
        <v>9.3999997000000002E-2</v>
      </c>
      <c r="DI1983">
        <v>0.11899999999999999</v>
      </c>
      <c r="DJ1983">
        <v>0.1249</v>
      </c>
      <c r="DK1983">
        <v>0.21890000000000001</v>
      </c>
      <c r="DL1983">
        <v>193012.75</v>
      </c>
      <c r="DM1983">
        <v>122542.48</v>
      </c>
      <c r="DN1983">
        <v>70470.258000000002</v>
      </c>
      <c r="DO1983">
        <v>155067.10999999999</v>
      </c>
      <c r="DP1983">
        <v>285291.34000000003</v>
      </c>
      <c r="DR1983">
        <v>0</v>
      </c>
      <c r="DS1983">
        <v>0</v>
      </c>
      <c r="DT1983">
        <v>0</v>
      </c>
      <c r="DU1983">
        <v>0</v>
      </c>
      <c r="DV1983">
        <v>33743</v>
      </c>
      <c r="DW1983">
        <v>1407323</v>
      </c>
      <c r="DZ1983">
        <v>41.707000999999998</v>
      </c>
      <c r="EC1983">
        <v>22892</v>
      </c>
      <c r="EF1983">
        <v>23.304677999999999</v>
      </c>
      <c r="EG1983">
        <v>18221</v>
      </c>
      <c r="EP1983">
        <v>4671</v>
      </c>
      <c r="EQ1983">
        <v>4467</v>
      </c>
      <c r="ER1983">
        <v>204</v>
      </c>
      <c r="ES1983">
        <v>0</v>
      </c>
      <c r="EV1983">
        <v>56635</v>
      </c>
      <c r="EW1983">
        <v>0</v>
      </c>
      <c r="EX1983">
        <v>1</v>
      </c>
      <c r="FB1983">
        <v>5325007.5</v>
      </c>
      <c r="FN1983">
        <v>-426.39800000000002</v>
      </c>
      <c r="FP1983">
        <v>122542.48</v>
      </c>
      <c r="FQ1983">
        <v>155067.10999999999</v>
      </c>
      <c r="FW1983">
        <v>277609.59000000003</v>
      </c>
      <c r="FX1983">
        <v>289262.09000000003</v>
      </c>
      <c r="FZ1983">
        <v>59163.983999999997</v>
      </c>
      <c r="GA1983">
        <v>62228.957000000002</v>
      </c>
      <c r="GB1983">
        <v>121392.94</v>
      </c>
      <c r="GC1983">
        <v>12237.308999999999</v>
      </c>
      <c r="GL1983">
        <v>-21666.395</v>
      </c>
      <c r="GM1983">
        <v>23195.418000000001</v>
      </c>
      <c r="GN1983">
        <v>-22090.173999999999</v>
      </c>
      <c r="GO1983">
        <v>-21663.775000000001</v>
      </c>
      <c r="GP1983">
        <v>-20.568000999999999</v>
      </c>
      <c r="GQ1983">
        <v>679920.25</v>
      </c>
      <c r="GR1983">
        <v>-533490.68999999994</v>
      </c>
      <c r="GS1983">
        <v>-514623.19</v>
      </c>
      <c r="GT1983">
        <v>-9990.5097999999998</v>
      </c>
      <c r="GZ1983">
        <v>-8877.0215000000007</v>
      </c>
      <c r="HA1983">
        <v>-20874.495999999999</v>
      </c>
      <c r="HB1983">
        <v>-5545.2681000000002</v>
      </c>
      <c r="HD1983">
        <v>-5862.96</v>
      </c>
      <c r="HE1983">
        <v>-565773.43999999994</v>
      </c>
      <c r="HG1983">
        <v>6356888.5</v>
      </c>
    </row>
    <row r="1984" spans="1:215" x14ac:dyDescent="0.25">
      <c r="A1984">
        <v>145</v>
      </c>
      <c r="B1984" t="s">
        <v>1418</v>
      </c>
      <c r="C1984">
        <v>2006</v>
      </c>
      <c r="F1984">
        <v>1921</v>
      </c>
      <c r="G1984">
        <v>0</v>
      </c>
      <c r="I1984">
        <v>2</v>
      </c>
      <c r="J1984" t="s">
        <v>699</v>
      </c>
      <c r="K1984" t="s">
        <v>700</v>
      </c>
      <c r="L1984" t="s">
        <v>701</v>
      </c>
      <c r="M1984">
        <v>1</v>
      </c>
      <c r="N1984" t="s">
        <v>615</v>
      </c>
      <c r="O1984">
        <v>1</v>
      </c>
      <c r="P1984" t="s">
        <v>616</v>
      </c>
      <c r="Q1984" t="s">
        <v>713</v>
      </c>
      <c r="R1984">
        <v>1</v>
      </c>
      <c r="T1984" s="60">
        <v>39082</v>
      </c>
      <c r="U1984" s="60">
        <v>39082</v>
      </c>
      <c r="V1984" s="60">
        <v>39082</v>
      </c>
      <c r="W1984" t="s">
        <v>1419</v>
      </c>
      <c r="X1984" t="s">
        <v>848</v>
      </c>
      <c r="Z1984">
        <v>2.9999998999999999E-2</v>
      </c>
      <c r="AA1984">
        <v>7.9999998000000003E-2</v>
      </c>
      <c r="AB1984">
        <v>1</v>
      </c>
      <c r="AC1984">
        <v>0</v>
      </c>
      <c r="AD1984">
        <v>5</v>
      </c>
      <c r="BP1984" s="60">
        <v>39082</v>
      </c>
      <c r="BQ1984">
        <v>6509145.5</v>
      </c>
      <c r="BR1984">
        <v>9476118</v>
      </c>
      <c r="BS1984">
        <v>0.68690001999999994</v>
      </c>
      <c r="BT1984">
        <v>2966972.8</v>
      </c>
      <c r="BV1984">
        <v>1475877.4</v>
      </c>
      <c r="BW1984">
        <v>325914</v>
      </c>
      <c r="BX1984">
        <v>0.48199998999999999</v>
      </c>
      <c r="BY1984">
        <v>0</v>
      </c>
      <c r="BZ1984">
        <v>0</v>
      </c>
      <c r="CA1984">
        <v>0</v>
      </c>
      <c r="CC1984">
        <v>0.12250117000000001</v>
      </c>
      <c r="CS1984">
        <v>1</v>
      </c>
      <c r="CT1984">
        <v>0</v>
      </c>
      <c r="CU1984">
        <v>0</v>
      </c>
      <c r="CV1984">
        <v>0.66000002999999996</v>
      </c>
      <c r="CW1984">
        <v>0.52999996999999999</v>
      </c>
      <c r="CX1984">
        <v>0.13</v>
      </c>
      <c r="CY1984">
        <v>0.25</v>
      </c>
      <c r="CZ1984">
        <v>0</v>
      </c>
      <c r="DA1984">
        <v>0</v>
      </c>
      <c r="DB1984">
        <v>3.9999999000000001E-2</v>
      </c>
      <c r="DC1984">
        <v>3.9999999000000001E-2</v>
      </c>
      <c r="DD1984">
        <v>0.02</v>
      </c>
      <c r="DE1984">
        <v>0</v>
      </c>
      <c r="DF1984">
        <v>2007</v>
      </c>
      <c r="DG1984">
        <v>0.14109999000000001</v>
      </c>
      <c r="DH1984">
        <v>9.1999999999999998E-2</v>
      </c>
      <c r="DI1984">
        <v>0.1116</v>
      </c>
      <c r="DJ1984">
        <v>0.1235</v>
      </c>
      <c r="DK1984">
        <v>0.2155</v>
      </c>
      <c r="DL1984">
        <v>198624.05</v>
      </c>
      <c r="DM1984">
        <v>129466.09</v>
      </c>
      <c r="DN1984">
        <v>69157.952999999994</v>
      </c>
      <c r="DO1984">
        <v>157062.76999999999</v>
      </c>
      <c r="DP1984">
        <v>303271.81</v>
      </c>
      <c r="DR1984">
        <v>0</v>
      </c>
      <c r="DS1984">
        <v>0</v>
      </c>
      <c r="DT1984">
        <v>0</v>
      </c>
      <c r="DU1984">
        <v>0</v>
      </c>
      <c r="DV1984">
        <v>33429</v>
      </c>
      <c r="DW1984">
        <v>147877.38</v>
      </c>
      <c r="DX1984">
        <v>46.099997999999999</v>
      </c>
      <c r="DY1984">
        <v>10.8</v>
      </c>
      <c r="DZ1984">
        <v>44.150002000000001</v>
      </c>
      <c r="EA1984">
        <v>10200</v>
      </c>
      <c r="EB1984">
        <v>1</v>
      </c>
      <c r="EC1984">
        <v>22827</v>
      </c>
      <c r="EF1984">
        <v>23.981411000000001</v>
      </c>
      <c r="EG1984">
        <v>18183</v>
      </c>
      <c r="EJ1984">
        <v>27.027999999999999</v>
      </c>
      <c r="EK1984">
        <v>72.099997999999999</v>
      </c>
      <c r="EP1984">
        <v>4644</v>
      </c>
      <c r="EQ1984">
        <v>4451</v>
      </c>
      <c r="ER1984">
        <v>193</v>
      </c>
      <c r="ES1984">
        <v>0</v>
      </c>
      <c r="EV1984">
        <v>66457</v>
      </c>
      <c r="EW1984">
        <v>0</v>
      </c>
      <c r="EX1984">
        <v>1</v>
      </c>
      <c r="FB1984">
        <v>5438979</v>
      </c>
      <c r="FN1984">
        <v>-915.05200000000002</v>
      </c>
      <c r="FP1984">
        <v>129466.09</v>
      </c>
      <c r="FQ1984">
        <v>157062.76999999999</v>
      </c>
      <c r="FW1984">
        <v>286528.88</v>
      </c>
      <c r="FX1984">
        <v>628262.63</v>
      </c>
      <c r="FZ1984">
        <v>69542.202999999994</v>
      </c>
      <c r="GA1984">
        <v>75047.75</v>
      </c>
      <c r="GB1984">
        <v>144589.95000000001</v>
      </c>
      <c r="GC1984">
        <v>11984.948</v>
      </c>
      <c r="GL1984">
        <v>-23047.785</v>
      </c>
      <c r="GM1984">
        <v>44449.535000000003</v>
      </c>
      <c r="GN1984">
        <v>-41557.641000000003</v>
      </c>
      <c r="GO1984">
        <v>-40642.589999999997</v>
      </c>
      <c r="GP1984">
        <v>14044.317999999999</v>
      </c>
      <c r="GQ1984">
        <v>1065254.8</v>
      </c>
      <c r="GR1984">
        <v>-547423.68999999994</v>
      </c>
      <c r="GS1984">
        <v>-528426.06000000006</v>
      </c>
      <c r="GT1984">
        <v>-10267.133</v>
      </c>
      <c r="GZ1984">
        <v>-8730.4755999999998</v>
      </c>
      <c r="HA1984">
        <v>-20615.107</v>
      </c>
      <c r="HB1984">
        <v>-6397.6850999999997</v>
      </c>
      <c r="HD1984">
        <v>-6579.2021000000004</v>
      </c>
      <c r="HE1984">
        <v>-581015.68999999994</v>
      </c>
      <c r="HG1984">
        <v>6841128</v>
      </c>
    </row>
    <row r="1985" spans="1:215" x14ac:dyDescent="0.25">
      <c r="A1985">
        <v>145</v>
      </c>
      <c r="B1985" t="s">
        <v>1418</v>
      </c>
      <c r="C1985">
        <v>2007</v>
      </c>
      <c r="F1985">
        <v>1921</v>
      </c>
      <c r="G1985">
        <v>0</v>
      </c>
      <c r="I1985">
        <v>2</v>
      </c>
      <c r="J1985" t="s">
        <v>699</v>
      </c>
      <c r="K1985" t="s">
        <v>700</v>
      </c>
      <c r="L1985" t="s">
        <v>701</v>
      </c>
      <c r="M1985">
        <v>1</v>
      </c>
      <c r="N1985" t="s">
        <v>615</v>
      </c>
      <c r="O1985">
        <v>1</v>
      </c>
      <c r="P1985" t="s">
        <v>616</v>
      </c>
      <c r="Q1985" t="s">
        <v>713</v>
      </c>
      <c r="R1985">
        <v>1</v>
      </c>
      <c r="T1985" s="60">
        <v>39447</v>
      </c>
      <c r="U1985" s="60">
        <v>39447</v>
      </c>
      <c r="V1985" s="60">
        <v>39447</v>
      </c>
      <c r="W1985" t="s">
        <v>1419</v>
      </c>
      <c r="X1985" t="s">
        <v>848</v>
      </c>
      <c r="Z1985">
        <v>2.9999998999999999E-2</v>
      </c>
      <c r="AA1985">
        <v>7.9999998000000003E-2</v>
      </c>
      <c r="AB1985">
        <v>1</v>
      </c>
      <c r="AC1985">
        <v>0</v>
      </c>
      <c r="AD1985">
        <v>5</v>
      </c>
      <c r="BP1985" s="60">
        <v>39447</v>
      </c>
      <c r="BQ1985">
        <v>6890463</v>
      </c>
      <c r="BR1985">
        <v>9968747</v>
      </c>
      <c r="BS1985">
        <v>0.69120002000000003</v>
      </c>
      <c r="BT1985">
        <v>3078284</v>
      </c>
      <c r="BV1985">
        <v>1564458.9</v>
      </c>
      <c r="BW1985">
        <v>343123.09</v>
      </c>
      <c r="BX1985">
        <v>0.40599998999999998</v>
      </c>
      <c r="BY1985">
        <v>0</v>
      </c>
      <c r="BZ1985">
        <v>0</v>
      </c>
      <c r="CA1985">
        <v>0</v>
      </c>
      <c r="CC1985">
        <v>7.8000001999999999E-2</v>
      </c>
      <c r="CE1985">
        <v>9.1999999999999998E-2</v>
      </c>
      <c r="CG1985">
        <v>0.115</v>
      </c>
      <c r="CJ1985">
        <v>7.4000000999999996E-2</v>
      </c>
      <c r="CR1985">
        <v>0</v>
      </c>
      <c r="CS1985">
        <v>0</v>
      </c>
      <c r="CT1985">
        <v>0</v>
      </c>
      <c r="CU1985">
        <v>0</v>
      </c>
      <c r="CV1985">
        <v>0.64999998000000003</v>
      </c>
      <c r="CW1985">
        <v>0.51999998000000003</v>
      </c>
      <c r="CX1985">
        <v>0.13</v>
      </c>
      <c r="CY1985">
        <v>0.25</v>
      </c>
      <c r="CZ1985">
        <v>0</v>
      </c>
      <c r="DA1985">
        <v>0</v>
      </c>
      <c r="DB1985">
        <v>5.0000001000000002E-2</v>
      </c>
      <c r="DC1985">
        <v>3.9999999000000001E-2</v>
      </c>
      <c r="DD1985">
        <v>0.02</v>
      </c>
      <c r="DE1985">
        <v>0</v>
      </c>
      <c r="DF1985">
        <v>2008</v>
      </c>
      <c r="DG1985">
        <v>0.1416</v>
      </c>
      <c r="DH1985">
        <v>8.9700005999999999E-2</v>
      </c>
      <c r="DI1985">
        <v>9.4599999000000004E-2</v>
      </c>
      <c r="DJ1985">
        <v>0.14280000000000001</v>
      </c>
      <c r="DK1985">
        <v>0.23250000000000001</v>
      </c>
      <c r="DL1985">
        <v>208928.91</v>
      </c>
      <c r="DM1985">
        <v>132442.20000000001</v>
      </c>
      <c r="DN1985">
        <v>76486.710999999996</v>
      </c>
      <c r="DO1985">
        <v>139606.14000000001</v>
      </c>
      <c r="DP1985">
        <v>343123.09</v>
      </c>
      <c r="DR1985">
        <v>0</v>
      </c>
      <c r="DS1985">
        <v>0</v>
      </c>
      <c r="DT1985">
        <v>0</v>
      </c>
      <c r="DU1985">
        <v>0</v>
      </c>
      <c r="DV1985">
        <v>34885</v>
      </c>
      <c r="DW1985">
        <v>156445872</v>
      </c>
      <c r="DX1985">
        <v>46.099997999999999</v>
      </c>
      <c r="DY1985">
        <v>10.8</v>
      </c>
      <c r="DZ1985">
        <v>44.846001000000001</v>
      </c>
      <c r="EA1985">
        <v>9105</v>
      </c>
      <c r="EB1985">
        <v>3</v>
      </c>
      <c r="EC1985">
        <v>22786</v>
      </c>
      <c r="EF1985">
        <v>24.314781</v>
      </c>
      <c r="EG1985">
        <v>18198</v>
      </c>
      <c r="EJ1985">
        <v>27.959999</v>
      </c>
      <c r="EK1985">
        <v>72.400002000000001</v>
      </c>
      <c r="EP1985">
        <v>4588</v>
      </c>
      <c r="EQ1985">
        <v>4410</v>
      </c>
      <c r="ER1985">
        <v>178</v>
      </c>
      <c r="ES1985">
        <v>0</v>
      </c>
      <c r="EV1985">
        <v>66779</v>
      </c>
      <c r="EW1985">
        <v>0</v>
      </c>
      <c r="EX1985">
        <v>1</v>
      </c>
      <c r="FB1985">
        <v>5572798</v>
      </c>
      <c r="FI1985">
        <v>7009524</v>
      </c>
      <c r="FN1985">
        <v>-1212.3820000000001</v>
      </c>
      <c r="FP1985">
        <v>132442.20000000001</v>
      </c>
      <c r="FQ1985">
        <v>139552.32999999999</v>
      </c>
      <c r="FW1985">
        <v>271994.53000000003</v>
      </c>
      <c r="FX1985">
        <v>339013.56</v>
      </c>
      <c r="FZ1985">
        <v>79408</v>
      </c>
      <c r="GA1985">
        <v>82402.516000000003</v>
      </c>
      <c r="GB1985">
        <v>161810.51999999999</v>
      </c>
      <c r="GC1985">
        <v>9935.8682000000008</v>
      </c>
      <c r="GL1985">
        <v>-25913.973000000002</v>
      </c>
      <c r="GM1985">
        <v>55763.68</v>
      </c>
      <c r="GN1985">
        <v>-54683.495999999999</v>
      </c>
      <c r="GO1985">
        <v>-53471.112999999998</v>
      </c>
      <c r="GQ1985">
        <v>757920.69</v>
      </c>
      <c r="GR1985">
        <v>-554036.63</v>
      </c>
      <c r="GS1985">
        <v>-543411.81000000006</v>
      </c>
      <c r="GT1985">
        <v>-10624.807000000001</v>
      </c>
      <c r="HA1985">
        <v>-20725.016</v>
      </c>
      <c r="HB1985">
        <v>-6994.9008999999996</v>
      </c>
      <c r="HD1985">
        <v>-7284.4961000000003</v>
      </c>
      <c r="HE1985">
        <v>-589041</v>
      </c>
      <c r="HG1985">
        <v>7010007.5</v>
      </c>
    </row>
    <row r="1986" spans="1:215" x14ac:dyDescent="0.25">
      <c r="A1986">
        <v>145</v>
      </c>
      <c r="B1986" t="s">
        <v>1418</v>
      </c>
      <c r="C1986">
        <v>2008</v>
      </c>
      <c r="F1986">
        <v>1921</v>
      </c>
      <c r="G1986">
        <v>0</v>
      </c>
      <c r="I1986">
        <v>2</v>
      </c>
      <c r="J1986" t="s">
        <v>699</v>
      </c>
      <c r="K1986" t="s">
        <v>700</v>
      </c>
      <c r="L1986" t="s">
        <v>701</v>
      </c>
      <c r="M1986">
        <v>1</v>
      </c>
      <c r="N1986" t="s">
        <v>615</v>
      </c>
      <c r="O1986">
        <v>1</v>
      </c>
      <c r="P1986" t="s">
        <v>616</v>
      </c>
      <c r="Q1986" t="s">
        <v>713</v>
      </c>
      <c r="R1986">
        <v>1</v>
      </c>
      <c r="T1986" s="60">
        <v>39813</v>
      </c>
      <c r="U1986" s="60">
        <v>39813</v>
      </c>
      <c r="V1986" s="60">
        <v>39813</v>
      </c>
      <c r="W1986" t="s">
        <v>1419</v>
      </c>
      <c r="X1986" t="s">
        <v>848</v>
      </c>
      <c r="Y1986" t="s">
        <v>635</v>
      </c>
      <c r="Z1986">
        <v>2.9999998999999999E-2</v>
      </c>
      <c r="AA1986">
        <v>7.9999998000000003E-2</v>
      </c>
      <c r="AB1986">
        <v>1</v>
      </c>
      <c r="AC1986">
        <v>0</v>
      </c>
      <c r="AD1986">
        <v>5</v>
      </c>
      <c r="AE1986">
        <v>0</v>
      </c>
      <c r="AF1986">
        <v>1</v>
      </c>
      <c r="AG1986">
        <v>30</v>
      </c>
      <c r="BP1986" s="60">
        <v>39813</v>
      </c>
      <c r="BQ1986">
        <v>6669502</v>
      </c>
      <c r="BR1986">
        <v>10383158</v>
      </c>
      <c r="BS1986">
        <v>0.64230001000000003</v>
      </c>
      <c r="BT1986">
        <v>3713656</v>
      </c>
      <c r="BV1986">
        <v>1543976.5</v>
      </c>
      <c r="BW1986">
        <v>360387.19</v>
      </c>
      <c r="BX1986">
        <v>0.40700001000000002</v>
      </c>
      <c r="BY1986">
        <v>0</v>
      </c>
      <c r="BZ1986">
        <v>0</v>
      </c>
      <c r="CA1986">
        <v>0</v>
      </c>
      <c r="CC1986">
        <v>-0.28200001000000002</v>
      </c>
      <c r="CE1986">
        <v>-4.5000001999999997E-2</v>
      </c>
      <c r="CG1986">
        <v>5.0000000000000001E-3</v>
      </c>
      <c r="CR1986">
        <v>1</v>
      </c>
      <c r="CS1986">
        <v>0</v>
      </c>
      <c r="CT1986">
        <v>0</v>
      </c>
      <c r="CU1986">
        <v>0</v>
      </c>
      <c r="CV1986">
        <v>0.54000002000000003</v>
      </c>
      <c r="CW1986">
        <v>0.38999999000000002</v>
      </c>
      <c r="CX1986">
        <v>0.15000000999999999</v>
      </c>
      <c r="CY1986">
        <v>0.28999998999999999</v>
      </c>
      <c r="CZ1986">
        <v>0</v>
      </c>
      <c r="DA1986">
        <v>0</v>
      </c>
      <c r="DB1986">
        <v>7.0000000000000007E-2</v>
      </c>
      <c r="DC1986">
        <v>7.0000000000000007E-2</v>
      </c>
      <c r="DD1986">
        <v>2.9999998999999999E-2</v>
      </c>
      <c r="DE1986">
        <v>0</v>
      </c>
      <c r="DF1986">
        <v>2009</v>
      </c>
      <c r="DG1986">
        <v>0.14300001000000001</v>
      </c>
      <c r="DH1986">
        <v>8.7999999999999995E-2</v>
      </c>
      <c r="DI1986">
        <v>9.3800000999999994E-2</v>
      </c>
      <c r="DJ1986">
        <v>0.1424</v>
      </c>
      <c r="DK1986">
        <v>0.23040000999999999</v>
      </c>
      <c r="DL1986">
        <v>223760.03</v>
      </c>
      <c r="DM1986">
        <v>137748.91</v>
      </c>
      <c r="DN1986">
        <v>86011.133000000002</v>
      </c>
      <c r="DO1986">
        <v>146803.25</v>
      </c>
      <c r="DP1986">
        <v>360387.19</v>
      </c>
      <c r="DR1986">
        <v>0</v>
      </c>
      <c r="DS1986">
        <v>0</v>
      </c>
      <c r="DT1986">
        <v>0</v>
      </c>
      <c r="DU1986">
        <v>0</v>
      </c>
      <c r="DV1986">
        <v>32563</v>
      </c>
      <c r="DW1986">
        <v>1543976.5</v>
      </c>
      <c r="DX1986">
        <v>46.700001</v>
      </c>
      <c r="DY1986">
        <v>11.4</v>
      </c>
      <c r="DZ1986">
        <v>47.415000999999997</v>
      </c>
      <c r="EA1986">
        <v>12082</v>
      </c>
      <c r="EB1986">
        <v>5</v>
      </c>
      <c r="EC1986">
        <v>22725</v>
      </c>
      <c r="EF1986">
        <v>25.639782</v>
      </c>
      <c r="EG1986">
        <v>18173</v>
      </c>
      <c r="EJ1986">
        <v>28.927999</v>
      </c>
      <c r="EK1986">
        <v>72.599997999999999</v>
      </c>
      <c r="EP1986">
        <v>4552</v>
      </c>
      <c r="EQ1986">
        <v>4378</v>
      </c>
      <c r="ER1986">
        <v>174</v>
      </c>
      <c r="ES1986">
        <v>0</v>
      </c>
      <c r="EV1986">
        <v>67375</v>
      </c>
      <c r="EW1986">
        <v>0</v>
      </c>
      <c r="EX1986">
        <v>1</v>
      </c>
      <c r="FB1986">
        <v>5701016</v>
      </c>
      <c r="FI1986">
        <v>4739614</v>
      </c>
      <c r="FN1986">
        <v>-10827.367</v>
      </c>
      <c r="FP1986">
        <v>137748.91</v>
      </c>
      <c r="FQ1986">
        <v>155832.60999999999</v>
      </c>
      <c r="FW1986">
        <v>293581.53000000003</v>
      </c>
      <c r="FX1986">
        <v>-2051463.6</v>
      </c>
      <c r="FZ1986">
        <v>82924.820000000007</v>
      </c>
      <c r="GA1986">
        <v>81008.327999999994</v>
      </c>
      <c r="GB1986">
        <v>163933.14000000001</v>
      </c>
      <c r="GC1986">
        <v>9720.3574000000008</v>
      </c>
      <c r="GL1986">
        <v>-22388.146000000001</v>
      </c>
      <c r="GM1986">
        <v>-16277.656999999999</v>
      </c>
      <c r="GN1986">
        <v>-31107.474999999999</v>
      </c>
      <c r="GO1986">
        <v>-20280.107</v>
      </c>
      <c r="GP1986">
        <v>7.4429997999999999</v>
      </c>
      <c r="GQ1986">
        <v>-1653994.4</v>
      </c>
      <c r="GR1986">
        <v>-582664.06000000006</v>
      </c>
      <c r="GS1986">
        <v>-561947.13</v>
      </c>
      <c r="GT1986">
        <v>-11687.602999999999</v>
      </c>
      <c r="GZ1986">
        <v>-9029.3623000000007</v>
      </c>
      <c r="HA1986">
        <v>-25501.984</v>
      </c>
      <c r="HB1986">
        <v>-7749.7138999999997</v>
      </c>
      <c r="HE1986">
        <v>-615915.75</v>
      </c>
      <c r="HG1986">
        <v>4739614</v>
      </c>
    </row>
    <row r="1987" spans="1:215" x14ac:dyDescent="0.25">
      <c r="A1987">
        <v>145</v>
      </c>
      <c r="B1987" t="s">
        <v>1418</v>
      </c>
      <c r="C1987">
        <v>2009</v>
      </c>
      <c r="F1987">
        <v>1921</v>
      </c>
      <c r="G1987">
        <v>0</v>
      </c>
      <c r="I1987">
        <v>2</v>
      </c>
      <c r="J1987" t="s">
        <v>699</v>
      </c>
      <c r="K1987" t="s">
        <v>700</v>
      </c>
      <c r="L1987" t="s">
        <v>701</v>
      </c>
      <c r="M1987">
        <v>1</v>
      </c>
      <c r="N1987" t="s">
        <v>615</v>
      </c>
      <c r="O1987">
        <v>1</v>
      </c>
      <c r="P1987" t="s">
        <v>616</v>
      </c>
      <c r="Q1987" t="s">
        <v>713</v>
      </c>
      <c r="R1987">
        <v>1</v>
      </c>
      <c r="T1987" s="60">
        <v>40178</v>
      </c>
      <c r="U1987" s="60">
        <v>40178</v>
      </c>
      <c r="V1987" s="60">
        <v>40178</v>
      </c>
      <c r="W1987" t="s">
        <v>1419</v>
      </c>
      <c r="X1987" t="s">
        <v>848</v>
      </c>
      <c r="Y1987" t="s">
        <v>635</v>
      </c>
      <c r="Z1987">
        <v>2.9999998999999999E-2</v>
      </c>
      <c r="AA1987">
        <v>7.9999998000000003E-2</v>
      </c>
      <c r="AB1987">
        <v>1</v>
      </c>
      <c r="AC1987">
        <v>0</v>
      </c>
      <c r="AD1987">
        <v>5</v>
      </c>
      <c r="AE1987">
        <v>0</v>
      </c>
      <c r="AF1987">
        <v>1</v>
      </c>
      <c r="AG1987">
        <v>30</v>
      </c>
      <c r="BP1987" s="60">
        <v>40178</v>
      </c>
      <c r="BQ1987">
        <v>6295788</v>
      </c>
      <c r="BR1987">
        <v>10830119</v>
      </c>
      <c r="BS1987">
        <v>0.58130002000000003</v>
      </c>
      <c r="BT1987">
        <v>4534331</v>
      </c>
      <c r="BV1987">
        <v>1551973.4</v>
      </c>
      <c r="BW1987">
        <v>413508.63</v>
      </c>
      <c r="BX1987">
        <v>0.35799998</v>
      </c>
      <c r="BY1987">
        <v>0</v>
      </c>
      <c r="BZ1987">
        <v>0</v>
      </c>
      <c r="CA1987">
        <v>0</v>
      </c>
      <c r="CC1987">
        <v>0.19399999000000001</v>
      </c>
      <c r="CE1987">
        <v>-2.9999998999999999E-2</v>
      </c>
      <c r="CG1987">
        <v>1.7999998999999999E-2</v>
      </c>
      <c r="CJ1987">
        <v>2.7000000999999999E-2</v>
      </c>
      <c r="CR1987">
        <v>1</v>
      </c>
      <c r="CS1987">
        <v>0</v>
      </c>
      <c r="CT1987">
        <v>0</v>
      </c>
      <c r="CU1987">
        <v>0</v>
      </c>
      <c r="CV1987">
        <v>0.54000002000000003</v>
      </c>
      <c r="CW1987">
        <v>0.31999999000000001</v>
      </c>
      <c r="CX1987">
        <v>0.22</v>
      </c>
      <c r="CY1987">
        <v>0.23</v>
      </c>
      <c r="CZ1987">
        <v>0</v>
      </c>
      <c r="DA1987">
        <v>0</v>
      </c>
      <c r="DB1987">
        <v>3.9999999000000001E-2</v>
      </c>
      <c r="DC1987">
        <v>7.0000000000000007E-2</v>
      </c>
      <c r="DD1987">
        <v>0.12</v>
      </c>
      <c r="DE1987">
        <v>0</v>
      </c>
      <c r="DF1987">
        <v>2010</v>
      </c>
      <c r="DG1987">
        <v>0.14300001000000001</v>
      </c>
      <c r="DH1987">
        <v>8.4799998000000001E-2</v>
      </c>
      <c r="DI1987">
        <v>9.5899999E-2</v>
      </c>
      <c r="DJ1987">
        <v>0.183</v>
      </c>
      <c r="DK1987">
        <v>0.26779999999999998</v>
      </c>
      <c r="DL1987">
        <v>220838.78</v>
      </c>
      <c r="DM1987">
        <v>130980.6</v>
      </c>
      <c r="DN1987">
        <v>89858.18</v>
      </c>
      <c r="DO1987">
        <v>148046.48000000001</v>
      </c>
      <c r="DP1987">
        <v>413508.63</v>
      </c>
      <c r="DR1987">
        <v>0</v>
      </c>
      <c r="DS1987">
        <v>0</v>
      </c>
      <c r="DT1987">
        <v>0</v>
      </c>
      <c r="DU1987">
        <v>0</v>
      </c>
      <c r="DV1987">
        <v>31586</v>
      </c>
      <c r="DW1987">
        <v>1551973.4</v>
      </c>
      <c r="DX1987">
        <v>47.099997999999999</v>
      </c>
      <c r="DY1987">
        <v>11.9</v>
      </c>
      <c r="DZ1987">
        <v>49.134998000000003</v>
      </c>
      <c r="EA1987">
        <v>12919</v>
      </c>
      <c r="EB1987">
        <v>6</v>
      </c>
      <c r="EC1987">
        <v>22776</v>
      </c>
      <c r="EF1987">
        <v>26.552942000000002</v>
      </c>
      <c r="EG1987">
        <v>18245</v>
      </c>
      <c r="EJ1987">
        <v>29.959999</v>
      </c>
      <c r="EK1987">
        <v>72.800003000000004</v>
      </c>
      <c r="EP1987">
        <v>4531</v>
      </c>
      <c r="EQ1987">
        <v>4364</v>
      </c>
      <c r="ER1987">
        <v>167</v>
      </c>
      <c r="ES1987">
        <v>0</v>
      </c>
      <c r="EV1987">
        <v>67287</v>
      </c>
      <c r="EW1987">
        <v>0</v>
      </c>
      <c r="EX1987">
        <v>1</v>
      </c>
      <c r="FB1987">
        <v>5874606</v>
      </c>
      <c r="FI1987">
        <v>5166224.5</v>
      </c>
      <c r="FN1987">
        <v>-7019.0820000000003</v>
      </c>
      <c r="FP1987">
        <v>130980.6</v>
      </c>
      <c r="FQ1987">
        <v>157697.60999999999</v>
      </c>
      <c r="FW1987">
        <v>288678.21999999997</v>
      </c>
      <c r="FX1987">
        <v>654949.93999999994</v>
      </c>
      <c r="FZ1987">
        <v>51623.726999999999</v>
      </c>
      <c r="GA1987">
        <v>57397.754000000001</v>
      </c>
      <c r="GB1987">
        <v>109021.48</v>
      </c>
      <c r="GC1987">
        <v>7301.5962</v>
      </c>
      <c r="GL1987">
        <v>-20798.655999999999</v>
      </c>
      <c r="GM1987">
        <v>34638.879000000001</v>
      </c>
      <c r="GN1987">
        <v>-6550.6162000000004</v>
      </c>
      <c r="GO1987">
        <v>468.46600000000001</v>
      </c>
      <c r="GQ1987">
        <v>1067240.8999999999</v>
      </c>
      <c r="GR1987">
        <v>-604769.81000000006</v>
      </c>
      <c r="GS1987">
        <v>-583436.06000000006</v>
      </c>
      <c r="GT1987">
        <v>-11682.652</v>
      </c>
      <c r="GZ1987">
        <v>-9651.1182000000008</v>
      </c>
      <c r="HA1987">
        <v>-28094.365000000002</v>
      </c>
      <c r="HB1987">
        <v>-7765.9179999999997</v>
      </c>
      <c r="HE1987">
        <v>-640630.13</v>
      </c>
      <c r="HG1987">
        <v>5166224.5</v>
      </c>
    </row>
    <row r="1988" spans="1:215" x14ac:dyDescent="0.25">
      <c r="A1988">
        <v>145</v>
      </c>
      <c r="B1988" t="s">
        <v>1418</v>
      </c>
      <c r="C1988">
        <v>2010</v>
      </c>
      <c r="F1988">
        <v>1921</v>
      </c>
      <c r="G1988">
        <v>0</v>
      </c>
      <c r="I1988">
        <v>2</v>
      </c>
      <c r="J1988" t="s">
        <v>699</v>
      </c>
      <c r="K1988" t="s">
        <v>700</v>
      </c>
      <c r="L1988" t="s">
        <v>701</v>
      </c>
      <c r="M1988">
        <v>1</v>
      </c>
      <c r="N1988" t="s">
        <v>615</v>
      </c>
      <c r="O1988">
        <v>1</v>
      </c>
      <c r="P1988" t="s">
        <v>616</v>
      </c>
      <c r="Q1988" t="s">
        <v>713</v>
      </c>
      <c r="R1988">
        <v>1</v>
      </c>
      <c r="T1988" s="60">
        <v>40543</v>
      </c>
      <c r="U1988" s="60">
        <v>40543</v>
      </c>
      <c r="V1988" s="60">
        <v>40543</v>
      </c>
      <c r="W1988" t="s">
        <v>1419</v>
      </c>
      <c r="X1988" t="s">
        <v>848</v>
      </c>
      <c r="Y1988" t="s">
        <v>635</v>
      </c>
      <c r="Z1988">
        <v>2.9999998999999999E-2</v>
      </c>
      <c r="AA1988">
        <v>7.9999998000000003E-2</v>
      </c>
      <c r="AB1988">
        <v>1</v>
      </c>
      <c r="AC1988">
        <v>0</v>
      </c>
      <c r="AD1988">
        <v>5</v>
      </c>
      <c r="AE1988">
        <v>0</v>
      </c>
      <c r="AF1988">
        <v>1</v>
      </c>
      <c r="AG1988">
        <v>30</v>
      </c>
      <c r="BP1988" s="60">
        <v>40543</v>
      </c>
      <c r="BQ1988">
        <v>6003389.5</v>
      </c>
      <c r="BR1988">
        <v>11828666</v>
      </c>
      <c r="BS1988">
        <v>0.50749999000000001</v>
      </c>
      <c r="BT1988">
        <v>5825276</v>
      </c>
      <c r="BV1988">
        <v>1541388.1</v>
      </c>
      <c r="BW1988">
        <v>483948.34</v>
      </c>
      <c r="BX1988">
        <v>0.31900001</v>
      </c>
      <c r="BY1988">
        <v>0</v>
      </c>
      <c r="BZ1988">
        <v>0</v>
      </c>
      <c r="CA1988">
        <v>0</v>
      </c>
      <c r="CC1988">
        <v>0.14199999999999999</v>
      </c>
      <c r="CE1988">
        <v>-0.01</v>
      </c>
      <c r="CG1988">
        <v>3.3000000000000002E-2</v>
      </c>
      <c r="CJ1988">
        <v>3.7999999E-2</v>
      </c>
      <c r="CR1988">
        <v>1</v>
      </c>
      <c r="CS1988">
        <v>0</v>
      </c>
      <c r="CT1988">
        <v>0</v>
      </c>
      <c r="CU1988">
        <v>0</v>
      </c>
      <c r="CV1988">
        <v>0.54000002000000003</v>
      </c>
      <c r="CW1988">
        <v>0.31999999000000001</v>
      </c>
      <c r="CX1988">
        <v>0.22</v>
      </c>
      <c r="CY1988">
        <v>0.23999999</v>
      </c>
      <c r="CZ1988">
        <v>0</v>
      </c>
      <c r="DA1988">
        <v>0</v>
      </c>
      <c r="DB1988">
        <v>5.0000001000000002E-2</v>
      </c>
      <c r="DC1988">
        <v>3.9999999000000001E-2</v>
      </c>
      <c r="DD1988">
        <v>0.12</v>
      </c>
      <c r="DE1988">
        <v>0</v>
      </c>
      <c r="DF1988">
        <v>2011</v>
      </c>
      <c r="DG1988">
        <v>0.14280000000000001</v>
      </c>
      <c r="DH1988">
        <v>8.5900001000000004E-2</v>
      </c>
      <c r="DI1988">
        <v>9.9700003999999995E-2</v>
      </c>
      <c r="DJ1988">
        <v>0.22589998999999999</v>
      </c>
      <c r="DK1988">
        <v>0.31180000000000002</v>
      </c>
      <c r="DL1988">
        <v>221696.64000000001</v>
      </c>
      <c r="DM1988">
        <v>133299.54999999999</v>
      </c>
      <c r="DN1988">
        <v>88397.101999999999</v>
      </c>
      <c r="DO1988">
        <v>154752.31</v>
      </c>
      <c r="DP1988">
        <v>483948.34</v>
      </c>
      <c r="DR1988">
        <v>0</v>
      </c>
      <c r="DS1988">
        <v>0</v>
      </c>
      <c r="DT1988">
        <v>0</v>
      </c>
      <c r="DU1988">
        <v>0</v>
      </c>
      <c r="DV1988">
        <v>30726</v>
      </c>
      <c r="DW1988">
        <v>1541388.1</v>
      </c>
      <c r="DX1988">
        <v>47.299999</v>
      </c>
      <c r="DY1988">
        <v>12.2</v>
      </c>
      <c r="DZ1988">
        <v>50.165999999999997</v>
      </c>
      <c r="EA1988">
        <v>13866</v>
      </c>
      <c r="EB1988">
        <v>3</v>
      </c>
      <c r="EC1988">
        <v>22957</v>
      </c>
      <c r="EF1988">
        <v>27.448332000000001</v>
      </c>
      <c r="EG1988">
        <v>18438</v>
      </c>
      <c r="EJ1988">
        <v>31046</v>
      </c>
      <c r="EK1988">
        <v>72.800003000000004</v>
      </c>
      <c r="EP1988">
        <v>4519</v>
      </c>
      <c r="EQ1988">
        <v>4346</v>
      </c>
      <c r="ER1988">
        <v>173</v>
      </c>
      <c r="ES1988">
        <v>0</v>
      </c>
      <c r="EU1988">
        <v>0</v>
      </c>
      <c r="EV1988">
        <v>67552</v>
      </c>
      <c r="EW1988">
        <v>0</v>
      </c>
      <c r="EX1988">
        <v>1</v>
      </c>
      <c r="FB1988">
        <v>6438552</v>
      </c>
      <c r="FI1988">
        <v>5435593.5</v>
      </c>
      <c r="FN1988">
        <v>-1775.5709999999999</v>
      </c>
      <c r="FP1988">
        <v>133299.54999999999</v>
      </c>
      <c r="FQ1988">
        <v>164302</v>
      </c>
      <c r="FW1988">
        <v>297601.56</v>
      </c>
      <c r="FX1988">
        <v>537395.25</v>
      </c>
      <c r="FZ1988">
        <v>51084.148000000001</v>
      </c>
      <c r="GA1988">
        <v>57590.108999999997</v>
      </c>
      <c r="GB1988">
        <v>108674.26</v>
      </c>
      <c r="GC1988">
        <v>9254.8564000000006</v>
      </c>
      <c r="GL1988">
        <v>-23998.002</v>
      </c>
      <c r="GM1988">
        <v>9537.8564000000006</v>
      </c>
      <c r="GN1988">
        <v>-2295.2179999999998</v>
      </c>
      <c r="GO1988">
        <v>-519.64697000000001</v>
      </c>
      <c r="GP1988">
        <v>24.434999000000001</v>
      </c>
      <c r="GQ1988">
        <v>936195</v>
      </c>
      <c r="GR1988">
        <v>-630131.38</v>
      </c>
      <c r="GS1988">
        <v>-607540.43999999994</v>
      </c>
      <c r="GT1988">
        <v>-13041.253000000001</v>
      </c>
      <c r="GZ1988">
        <v>-9549.6846000000005</v>
      </c>
      <c r="HA1988">
        <v>-29949.703000000001</v>
      </c>
      <c r="HB1988">
        <v>-6744.9467999999997</v>
      </c>
      <c r="HE1988">
        <v>-666826.06000000006</v>
      </c>
      <c r="HG1988">
        <v>5435593.5</v>
      </c>
    </row>
    <row r="1989" spans="1:215" x14ac:dyDescent="0.25">
      <c r="A1989">
        <v>145</v>
      </c>
      <c r="B1989" t="s">
        <v>1418</v>
      </c>
      <c r="C1989">
        <v>2011</v>
      </c>
      <c r="F1989">
        <v>1921</v>
      </c>
      <c r="G1989">
        <v>0</v>
      </c>
      <c r="I1989">
        <v>2</v>
      </c>
      <c r="J1989" t="s">
        <v>699</v>
      </c>
      <c r="K1989" t="s">
        <v>700</v>
      </c>
      <c r="L1989" t="s">
        <v>701</v>
      </c>
      <c r="M1989">
        <v>1</v>
      </c>
      <c r="N1989" t="s">
        <v>615</v>
      </c>
      <c r="O1989">
        <v>1</v>
      </c>
      <c r="P1989" t="s">
        <v>616</v>
      </c>
      <c r="Q1989" t="s">
        <v>713</v>
      </c>
      <c r="R1989">
        <v>1</v>
      </c>
      <c r="T1989" s="60">
        <v>40908</v>
      </c>
      <c r="U1989" s="60">
        <v>40908</v>
      </c>
      <c r="V1989" s="60">
        <v>40908</v>
      </c>
      <c r="W1989" t="s">
        <v>1419</v>
      </c>
      <c r="X1989" t="s">
        <v>848</v>
      </c>
      <c r="Y1989" t="s">
        <v>635</v>
      </c>
      <c r="Z1989">
        <v>2.9999998999999999E-2</v>
      </c>
      <c r="AA1989">
        <v>7.9999998000000003E-2</v>
      </c>
      <c r="AB1989">
        <v>1</v>
      </c>
      <c r="AC1989">
        <v>0</v>
      </c>
      <c r="AD1989">
        <v>5</v>
      </c>
      <c r="AE1989">
        <v>0</v>
      </c>
      <c r="AF1989">
        <v>1</v>
      </c>
      <c r="AG1989">
        <v>30</v>
      </c>
      <c r="BP1989" s="60">
        <v>40908</v>
      </c>
      <c r="BQ1989">
        <v>5552291.5</v>
      </c>
      <c r="BR1989">
        <v>12292930</v>
      </c>
      <c r="BS1989">
        <v>0.45169997000000001</v>
      </c>
      <c r="BT1989">
        <v>6740638.5</v>
      </c>
      <c r="BV1989">
        <v>1605993.4</v>
      </c>
      <c r="BW1989">
        <v>611755.56000000006</v>
      </c>
      <c r="BX1989">
        <v>0.23999999</v>
      </c>
      <c r="BY1989">
        <v>0</v>
      </c>
      <c r="BZ1989">
        <v>0</v>
      </c>
      <c r="CA1989">
        <v>0</v>
      </c>
      <c r="CC1989">
        <v>0</v>
      </c>
      <c r="CE1989">
        <v>0.109</v>
      </c>
      <c r="CG1989">
        <v>1.6000001E-2</v>
      </c>
      <c r="CJ1989">
        <v>4.5000001999999997E-2</v>
      </c>
      <c r="CR1989">
        <v>1</v>
      </c>
      <c r="CS1989">
        <v>0</v>
      </c>
      <c r="CT1989">
        <v>0</v>
      </c>
      <c r="CU1989">
        <v>0</v>
      </c>
      <c r="CV1989">
        <v>0.49000000999999999</v>
      </c>
      <c r="CW1989">
        <v>0.30000000999999998</v>
      </c>
      <c r="CX1989">
        <v>0.19</v>
      </c>
      <c r="CY1989">
        <v>0.27000001000000001</v>
      </c>
      <c r="CZ1989">
        <v>0</v>
      </c>
      <c r="DA1989">
        <v>0</v>
      </c>
      <c r="DB1989">
        <v>7.9999998000000003E-2</v>
      </c>
      <c r="DC1989">
        <v>0.02</v>
      </c>
      <c r="DD1989">
        <v>0.14000000000000001</v>
      </c>
      <c r="DE1989">
        <v>0</v>
      </c>
      <c r="DF1989">
        <v>2012</v>
      </c>
      <c r="DG1989">
        <v>0.15409999999999999</v>
      </c>
      <c r="DH1989">
        <v>8.6000003000000005E-2</v>
      </c>
      <c r="DI1989">
        <v>9.5399998E-2</v>
      </c>
      <c r="DJ1989">
        <v>0.31090000000000001</v>
      </c>
      <c r="DK1989">
        <v>0.39689999999999998</v>
      </c>
      <c r="DL1989">
        <v>237451.44</v>
      </c>
      <c r="DM1989">
        <v>132596.42000000001</v>
      </c>
      <c r="DN1989">
        <v>104855.02</v>
      </c>
      <c r="DO1989">
        <v>147009.32999999999</v>
      </c>
      <c r="DP1989">
        <v>611755.56000000006</v>
      </c>
      <c r="DR1989">
        <v>0</v>
      </c>
      <c r="DS1989">
        <v>0</v>
      </c>
      <c r="DT1989">
        <v>0</v>
      </c>
      <c r="DU1989">
        <v>0</v>
      </c>
      <c r="DV1989">
        <v>31976</v>
      </c>
      <c r="DW1989">
        <v>1605993.4</v>
      </c>
      <c r="DX1989">
        <v>47.099997999999999</v>
      </c>
      <c r="DY1989">
        <v>12.1</v>
      </c>
      <c r="DZ1989">
        <v>50.224997999999999</v>
      </c>
      <c r="EA1989">
        <v>12762</v>
      </c>
      <c r="EB1989">
        <v>2</v>
      </c>
      <c r="EC1989">
        <v>23380</v>
      </c>
      <c r="EF1989">
        <v>28.381958000000001</v>
      </c>
      <c r="EG1989">
        <v>18813</v>
      </c>
      <c r="EJ1989">
        <v>32.269001000000003</v>
      </c>
      <c r="EK1989">
        <v>72.699996999999996</v>
      </c>
      <c r="EP1989">
        <v>4438</v>
      </c>
      <c r="EQ1989">
        <v>4274</v>
      </c>
      <c r="ER1989">
        <v>164</v>
      </c>
      <c r="ES1989">
        <v>129</v>
      </c>
      <c r="EU1989">
        <v>129</v>
      </c>
      <c r="EV1989">
        <v>68120</v>
      </c>
      <c r="EW1989">
        <v>0</v>
      </c>
      <c r="EX1989">
        <v>1</v>
      </c>
      <c r="FB1989">
        <v>6803140.5</v>
      </c>
      <c r="FI1989">
        <v>5053249</v>
      </c>
      <c r="FN1989">
        <v>-347.68299999999999</v>
      </c>
      <c r="FP1989">
        <v>132596.42000000001</v>
      </c>
      <c r="FQ1989">
        <v>156525.38</v>
      </c>
      <c r="FW1989">
        <v>289121.78000000003</v>
      </c>
      <c r="FX1989">
        <v>-68464.891000000003</v>
      </c>
      <c r="FZ1989">
        <v>53510.726999999999</v>
      </c>
      <c r="GA1989">
        <v>62235.839999999997</v>
      </c>
      <c r="GB1989">
        <v>115746.57</v>
      </c>
      <c r="GC1989">
        <v>8168.8510999999999</v>
      </c>
      <c r="GL1989">
        <v>-25721.613000000001</v>
      </c>
      <c r="GM1989">
        <v>1778.34</v>
      </c>
      <c r="GN1989">
        <v>75.971001000000001</v>
      </c>
      <c r="GO1989">
        <v>423.65399000000002</v>
      </c>
      <c r="GQ1989">
        <v>320705.03000000003</v>
      </c>
      <c r="GR1989">
        <v>-663570.18999999994</v>
      </c>
      <c r="GS1989">
        <v>-640090.18999999994</v>
      </c>
      <c r="GT1989">
        <v>-13963.941000000001</v>
      </c>
      <c r="GZ1989">
        <v>-9516.0527000000002</v>
      </c>
      <c r="HA1989">
        <v>-32104.030999999999</v>
      </c>
      <c r="HB1989">
        <v>-7375.3379000000004</v>
      </c>
      <c r="HE1989">
        <v>-703049.56</v>
      </c>
      <c r="HG1989">
        <v>5053249</v>
      </c>
    </row>
    <row r="1990" spans="1:215" x14ac:dyDescent="0.25">
      <c r="A1990">
        <v>145</v>
      </c>
      <c r="B1990" t="s">
        <v>1418</v>
      </c>
      <c r="C1990">
        <v>2012</v>
      </c>
      <c r="F1990">
        <v>1921</v>
      </c>
      <c r="G1990">
        <v>0</v>
      </c>
      <c r="I1990">
        <v>2</v>
      </c>
      <c r="J1990" t="s">
        <v>699</v>
      </c>
      <c r="K1990" t="s">
        <v>700</v>
      </c>
      <c r="L1990" t="s">
        <v>701</v>
      </c>
      <c r="M1990">
        <v>1</v>
      </c>
      <c r="N1990" t="s">
        <v>615</v>
      </c>
      <c r="O1990">
        <v>1</v>
      </c>
      <c r="P1990" t="s">
        <v>616</v>
      </c>
      <c r="Q1990" t="s">
        <v>713</v>
      </c>
      <c r="R1990">
        <v>1</v>
      </c>
      <c r="T1990" s="60">
        <v>41274</v>
      </c>
      <c r="U1990" s="60">
        <v>41274</v>
      </c>
      <c r="V1990" s="60">
        <v>41274</v>
      </c>
      <c r="W1990" t="s">
        <v>1419</v>
      </c>
      <c r="X1990" t="s">
        <v>848</v>
      </c>
      <c r="Y1990" t="s">
        <v>635</v>
      </c>
      <c r="Z1990">
        <v>2.9999998999999999E-2</v>
      </c>
      <c r="AA1990">
        <v>7.9999998000000003E-2</v>
      </c>
      <c r="AB1990">
        <v>1</v>
      </c>
      <c r="AC1990">
        <v>0</v>
      </c>
      <c r="AD1990">
        <v>5</v>
      </c>
      <c r="AE1990">
        <v>0</v>
      </c>
      <c r="AF1990">
        <v>1</v>
      </c>
      <c r="AG1990">
        <v>30</v>
      </c>
      <c r="BP1990" s="60">
        <v>41274</v>
      </c>
      <c r="BQ1990">
        <v>5073320.5</v>
      </c>
      <c r="BR1990">
        <v>13475377</v>
      </c>
      <c r="BS1990">
        <v>0.37650001</v>
      </c>
      <c r="BT1990">
        <v>8402057</v>
      </c>
      <c r="BV1990">
        <v>1590793.8</v>
      </c>
      <c r="BW1990">
        <v>690822.56</v>
      </c>
      <c r="BX1990">
        <v>0.215</v>
      </c>
      <c r="BY1990">
        <v>0</v>
      </c>
      <c r="BZ1990">
        <v>0</v>
      </c>
      <c r="CA1990">
        <v>0</v>
      </c>
      <c r="CC1990">
        <v>0.12899999000000001</v>
      </c>
      <c r="CE1990">
        <v>8.8999993999999999E-2</v>
      </c>
      <c r="CG1990">
        <v>1.8999999E-2</v>
      </c>
      <c r="CJ1990">
        <v>6.4999998000000003E-2</v>
      </c>
      <c r="CR1990">
        <v>1</v>
      </c>
      <c r="CS1990">
        <v>0</v>
      </c>
      <c r="CT1990">
        <v>0</v>
      </c>
      <c r="CU1990">
        <v>0</v>
      </c>
      <c r="CV1990">
        <v>0.49000000999999999</v>
      </c>
      <c r="CW1990">
        <v>0.27000001000000001</v>
      </c>
      <c r="CX1990">
        <v>0.22</v>
      </c>
      <c r="CY1990">
        <v>0.25999999000000001</v>
      </c>
      <c r="CZ1990">
        <v>0</v>
      </c>
      <c r="DA1990">
        <v>0</v>
      </c>
      <c r="DB1990">
        <v>9.0000003999999995E-2</v>
      </c>
      <c r="DC1990">
        <v>0.01</v>
      </c>
      <c r="DD1990">
        <v>0.16</v>
      </c>
      <c r="DE1990">
        <v>0</v>
      </c>
      <c r="DF1990">
        <v>2013</v>
      </c>
      <c r="DG1990">
        <v>0.15160000000000001</v>
      </c>
      <c r="DH1990">
        <v>8.1099993999999995E-2</v>
      </c>
      <c r="DI1990">
        <v>9.2700005000000002E-2</v>
      </c>
      <c r="DJ1990">
        <v>0.34909999000000003</v>
      </c>
      <c r="DK1990">
        <v>0.43020001000000002</v>
      </c>
      <c r="DL1990">
        <v>243538.52</v>
      </c>
      <c r="DM1990">
        <v>130266.3</v>
      </c>
      <c r="DN1990">
        <v>113272.22</v>
      </c>
      <c r="DO1990">
        <v>148858.66</v>
      </c>
      <c r="DP1990">
        <v>690822.56</v>
      </c>
      <c r="DR1990">
        <v>0</v>
      </c>
      <c r="DS1990">
        <v>0</v>
      </c>
      <c r="DT1990">
        <v>0</v>
      </c>
      <c r="DU1990">
        <v>0</v>
      </c>
      <c r="DV1990">
        <v>31326</v>
      </c>
      <c r="DW1990">
        <v>1590793.8</v>
      </c>
      <c r="DX1990">
        <v>46.799999</v>
      </c>
      <c r="DY1990">
        <v>11.9</v>
      </c>
      <c r="DZ1990">
        <v>50.782001000000001</v>
      </c>
      <c r="EA1990">
        <v>13465</v>
      </c>
      <c r="EB1990">
        <v>3</v>
      </c>
      <c r="EC1990">
        <v>24117</v>
      </c>
      <c r="EF1990">
        <v>29.218992</v>
      </c>
      <c r="EG1990">
        <v>19614</v>
      </c>
      <c r="EJ1990">
        <v>33.423000000000002</v>
      </c>
      <c r="EK1990">
        <v>72.599997999999999</v>
      </c>
      <c r="EP1990">
        <v>4374</v>
      </c>
      <c r="EQ1990">
        <v>4225</v>
      </c>
      <c r="ER1990">
        <v>149</v>
      </c>
      <c r="ES1990">
        <v>129</v>
      </c>
      <c r="EU1990">
        <v>129</v>
      </c>
      <c r="EV1990">
        <v>68911</v>
      </c>
      <c r="EW1990">
        <v>0</v>
      </c>
      <c r="EX1990">
        <v>1</v>
      </c>
      <c r="EZ1990">
        <v>8283639.5</v>
      </c>
      <c r="FB1990">
        <v>7633045</v>
      </c>
      <c r="FI1990">
        <v>5182669.5</v>
      </c>
      <c r="FN1990">
        <v>-429.94400000000002</v>
      </c>
      <c r="FP1990">
        <v>130266.3</v>
      </c>
      <c r="FQ1990">
        <v>158380.70000000001</v>
      </c>
      <c r="FW1990">
        <v>288647</v>
      </c>
      <c r="FX1990">
        <v>483082.56</v>
      </c>
      <c r="FZ1990">
        <v>52084.718999999997</v>
      </c>
      <c r="GA1990">
        <v>64197.961000000003</v>
      </c>
      <c r="GB1990">
        <v>116282.68</v>
      </c>
      <c r="GC1990">
        <v>12767.601000000001</v>
      </c>
      <c r="GL1990">
        <v>-25373.526999999998</v>
      </c>
      <c r="GM1990">
        <v>1382.201</v>
      </c>
      <c r="GN1990">
        <v>1056.9459999999999</v>
      </c>
      <c r="GO1990">
        <v>1486.89</v>
      </c>
      <c r="GQ1990">
        <v>877845.5</v>
      </c>
      <c r="GR1990">
        <v>-704674.44</v>
      </c>
      <c r="GS1990">
        <v>-681508.56</v>
      </c>
      <c r="GT1990">
        <v>-13643.816000000001</v>
      </c>
      <c r="GZ1990">
        <v>-9522.0537000000004</v>
      </c>
      <c r="HA1990">
        <v>-36908.785000000003</v>
      </c>
      <c r="HB1990">
        <v>-6841.4858000000004</v>
      </c>
      <c r="HE1990">
        <v>-748424.69</v>
      </c>
      <c r="HG1990">
        <v>5182669.5</v>
      </c>
    </row>
    <row r="1991" spans="1:215" x14ac:dyDescent="0.25">
      <c r="A1991">
        <v>145</v>
      </c>
      <c r="B1991" t="s">
        <v>1418</v>
      </c>
      <c r="C1991">
        <v>2013</v>
      </c>
      <c r="F1991">
        <v>1921</v>
      </c>
      <c r="G1991">
        <v>0</v>
      </c>
      <c r="I1991">
        <v>2</v>
      </c>
      <c r="J1991" t="s">
        <v>699</v>
      </c>
      <c r="K1991" t="s">
        <v>700</v>
      </c>
      <c r="L1991" t="s">
        <v>701</v>
      </c>
      <c r="M1991">
        <v>1</v>
      </c>
      <c r="N1991" t="s">
        <v>615</v>
      </c>
      <c r="O1991">
        <v>1</v>
      </c>
      <c r="P1991" t="s">
        <v>616</v>
      </c>
      <c r="Q1991" t="s">
        <v>713</v>
      </c>
      <c r="R1991">
        <v>1</v>
      </c>
      <c r="T1991" s="60">
        <v>41639</v>
      </c>
      <c r="U1991" s="60">
        <v>41639</v>
      </c>
      <c r="V1991" s="60">
        <v>41639</v>
      </c>
      <c r="W1991" t="s">
        <v>1419</v>
      </c>
      <c r="X1991" t="s">
        <v>848</v>
      </c>
      <c r="Y1991" t="s">
        <v>635</v>
      </c>
      <c r="Z1991">
        <v>2.9999998999999999E-2</v>
      </c>
      <c r="AA1991">
        <v>7.5000002999999996E-2</v>
      </c>
      <c r="AB1991">
        <v>1</v>
      </c>
      <c r="AC1991">
        <v>0</v>
      </c>
      <c r="AD1991">
        <v>5</v>
      </c>
      <c r="AE1991">
        <v>0</v>
      </c>
      <c r="AF1991">
        <v>1</v>
      </c>
      <c r="AG1991">
        <v>30</v>
      </c>
      <c r="AI1991" t="s">
        <v>1420</v>
      </c>
      <c r="AO1991">
        <v>5421676.5</v>
      </c>
      <c r="AP1991">
        <v>5114208</v>
      </c>
      <c r="AQ1991">
        <v>-496265.78</v>
      </c>
      <c r="AR1991">
        <v>0</v>
      </c>
      <c r="AS1991">
        <v>0</v>
      </c>
      <c r="AT1991">
        <v>0</v>
      </c>
      <c r="AU1991">
        <v>1</v>
      </c>
      <c r="AV1991">
        <v>2</v>
      </c>
      <c r="AW1991">
        <v>365182.19</v>
      </c>
      <c r="AX1991">
        <v>0</v>
      </c>
      <c r="AY1991">
        <v>0.80000000999999998</v>
      </c>
      <c r="AZ1991">
        <v>5</v>
      </c>
      <c r="BA1991">
        <v>1</v>
      </c>
      <c r="BB1991">
        <v>1</v>
      </c>
      <c r="BC1991">
        <v>1</v>
      </c>
      <c r="BE1991">
        <v>0</v>
      </c>
      <c r="BP1991" s="60">
        <v>41639</v>
      </c>
      <c r="BQ1991">
        <v>5114208</v>
      </c>
      <c r="BR1991">
        <v>13828920</v>
      </c>
      <c r="BS1991">
        <v>0.36980000000000002</v>
      </c>
      <c r="BT1991">
        <v>8714712</v>
      </c>
      <c r="BV1991">
        <v>1580288.8</v>
      </c>
      <c r="BW1991">
        <v>820022.69</v>
      </c>
      <c r="BX1991">
        <v>0.1807</v>
      </c>
      <c r="BY1991">
        <v>0</v>
      </c>
      <c r="BZ1991">
        <v>0</v>
      </c>
      <c r="CA1991">
        <v>0</v>
      </c>
      <c r="CC1991">
        <v>0.161</v>
      </c>
      <c r="CE1991">
        <v>9.3999997000000002E-2</v>
      </c>
      <c r="CG1991">
        <v>0.123</v>
      </c>
      <c r="CJ1991">
        <v>6.1999999E-2</v>
      </c>
      <c r="CR1991">
        <v>1</v>
      </c>
      <c r="CS1991">
        <v>0</v>
      </c>
      <c r="CT1991">
        <v>0</v>
      </c>
      <c r="CU1991">
        <v>0</v>
      </c>
      <c r="CV1991">
        <v>0.47</v>
      </c>
      <c r="CW1991">
        <v>0.25999999000000001</v>
      </c>
      <c r="CX1991">
        <v>0.20999999</v>
      </c>
      <c r="CY1991">
        <v>0.23999999</v>
      </c>
      <c r="CZ1991">
        <v>0.23999999</v>
      </c>
      <c r="DA1991">
        <v>0</v>
      </c>
      <c r="DB1991">
        <v>9.0000003999999995E-2</v>
      </c>
      <c r="DC1991">
        <v>3.9999999000000001E-2</v>
      </c>
      <c r="DD1991">
        <v>0.16</v>
      </c>
      <c r="DE1991">
        <v>0</v>
      </c>
      <c r="DF1991">
        <v>2014</v>
      </c>
      <c r="DG1991">
        <v>0.16399999000000001</v>
      </c>
      <c r="DH1991">
        <v>8.2700007000000006E-2</v>
      </c>
      <c r="DI1991">
        <v>9.3199998000000006E-2</v>
      </c>
      <c r="DJ1991">
        <v>0.43279999000000002</v>
      </c>
      <c r="DK1991">
        <v>0.51550001000000001</v>
      </c>
      <c r="DL1991">
        <v>260928.78</v>
      </c>
      <c r="DM1991">
        <v>131532.17000000001</v>
      </c>
      <c r="DN1991">
        <v>129396.62</v>
      </c>
      <c r="DO1991">
        <v>148196.89000000001</v>
      </c>
      <c r="DP1991">
        <v>820022.69</v>
      </c>
      <c r="DR1991">
        <v>0</v>
      </c>
      <c r="DS1991">
        <v>0</v>
      </c>
      <c r="DT1991">
        <v>0</v>
      </c>
      <c r="DU1991">
        <v>0</v>
      </c>
      <c r="DV1991">
        <v>30647</v>
      </c>
      <c r="DW1991">
        <v>1580288.8</v>
      </c>
      <c r="DX1991">
        <v>46.700001</v>
      </c>
      <c r="DY1991">
        <v>11.9</v>
      </c>
      <c r="DZ1991">
        <v>51.563999000000003</v>
      </c>
      <c r="EA1991">
        <v>14254</v>
      </c>
      <c r="EB1991">
        <v>3</v>
      </c>
      <c r="EC1991">
        <v>24599</v>
      </c>
      <c r="EF1991">
        <v>30.308043999999999</v>
      </c>
      <c r="EG1991">
        <v>20113</v>
      </c>
      <c r="EJ1991">
        <v>34.356997999999997</v>
      </c>
      <c r="EK1991">
        <v>72.599997999999999</v>
      </c>
      <c r="EP1991">
        <v>4348</v>
      </c>
      <c r="EQ1991">
        <v>4207</v>
      </c>
      <c r="ER1991">
        <v>141</v>
      </c>
      <c r="ES1991">
        <v>138</v>
      </c>
      <c r="EU1991">
        <v>138</v>
      </c>
      <c r="EV1991">
        <v>69503</v>
      </c>
      <c r="EW1991">
        <v>0</v>
      </c>
      <c r="EX1991">
        <v>1</v>
      </c>
      <c r="FB1991">
        <v>7938851</v>
      </c>
      <c r="FI1991">
        <v>5421676.5</v>
      </c>
      <c r="FN1991">
        <v>-373.09</v>
      </c>
      <c r="FP1991">
        <v>131532.17000000001</v>
      </c>
      <c r="FQ1991">
        <v>157704.97</v>
      </c>
      <c r="FW1991">
        <v>289237.15999999997</v>
      </c>
      <c r="FX1991">
        <v>641676.13</v>
      </c>
      <c r="FZ1991">
        <v>49089.108999999997</v>
      </c>
      <c r="GA1991">
        <v>50069.313000000002</v>
      </c>
      <c r="GB1991">
        <v>99158.422000000006</v>
      </c>
      <c r="GC1991">
        <v>18257.525000000001</v>
      </c>
      <c r="GL1991">
        <v>-25937.105</v>
      </c>
      <c r="GM1991">
        <v>1377.298</v>
      </c>
      <c r="GN1991">
        <v>740.18903</v>
      </c>
      <c r="GO1991">
        <v>1113.2791</v>
      </c>
      <c r="GQ1991">
        <v>1024509.6</v>
      </c>
      <c r="GR1991">
        <v>-745547.56</v>
      </c>
      <c r="GS1991">
        <v>-723880.63</v>
      </c>
      <c r="GT1991">
        <v>-12158.883</v>
      </c>
      <c r="GZ1991">
        <v>-9508.0869000000002</v>
      </c>
      <c r="HA1991">
        <v>-33456.449000000001</v>
      </c>
      <c r="HB1991">
        <v>-6498.9130999999998</v>
      </c>
      <c r="HE1991">
        <v>-785502.94</v>
      </c>
      <c r="HG1991">
        <v>5421676.5</v>
      </c>
    </row>
    <row r="1992" spans="1:215" x14ac:dyDescent="0.25">
      <c r="A1992">
        <v>145</v>
      </c>
      <c r="B1992" t="s">
        <v>1418</v>
      </c>
      <c r="C1992">
        <v>2014</v>
      </c>
      <c r="F1992">
        <v>1921</v>
      </c>
      <c r="G1992">
        <v>0</v>
      </c>
      <c r="I1992">
        <v>2</v>
      </c>
      <c r="J1992" t="s">
        <v>699</v>
      </c>
      <c r="K1992" t="s">
        <v>700</v>
      </c>
      <c r="L1992" t="s">
        <v>701</v>
      </c>
      <c r="M1992">
        <v>1</v>
      </c>
      <c r="N1992" t="s">
        <v>615</v>
      </c>
      <c r="O1992">
        <v>1</v>
      </c>
      <c r="P1992" t="s">
        <v>616</v>
      </c>
      <c r="Q1992" t="s">
        <v>713</v>
      </c>
      <c r="R1992">
        <v>1</v>
      </c>
      <c r="T1992" s="60">
        <v>42004</v>
      </c>
      <c r="U1992" s="60">
        <v>42004</v>
      </c>
      <c r="BY1992">
        <v>0</v>
      </c>
      <c r="BZ1992">
        <v>0</v>
      </c>
      <c r="CA1992">
        <v>0</v>
      </c>
      <c r="CS1992">
        <v>0</v>
      </c>
      <c r="CT1992">
        <v>0</v>
      </c>
      <c r="CU1992">
        <v>0</v>
      </c>
      <c r="CV1992">
        <v>0</v>
      </c>
      <c r="CW1992">
        <v>0</v>
      </c>
      <c r="CX1992">
        <v>0</v>
      </c>
      <c r="CY1992">
        <v>0</v>
      </c>
      <c r="CZ1992">
        <v>0</v>
      </c>
      <c r="DA1992">
        <v>0</v>
      </c>
      <c r="DB1992">
        <v>0</v>
      </c>
      <c r="DC1992">
        <v>0</v>
      </c>
      <c r="DD1992">
        <v>0</v>
      </c>
      <c r="DE1992">
        <v>0</v>
      </c>
      <c r="DR1992">
        <v>0</v>
      </c>
      <c r="DS1992">
        <v>0</v>
      </c>
      <c r="DT1992">
        <v>0</v>
      </c>
      <c r="DU1992">
        <v>0</v>
      </c>
      <c r="EW1992">
        <v>0</v>
      </c>
      <c r="EX1992">
        <v>0</v>
      </c>
    </row>
    <row r="1993" spans="1:215" x14ac:dyDescent="0.25">
      <c r="A1993">
        <v>146</v>
      </c>
      <c r="B1993" t="s">
        <v>1421</v>
      </c>
      <c r="C1993">
        <v>2001</v>
      </c>
      <c r="F1993">
        <v>1921</v>
      </c>
      <c r="G1993">
        <v>0</v>
      </c>
      <c r="I1993">
        <v>2</v>
      </c>
      <c r="J1993" t="s">
        <v>699</v>
      </c>
      <c r="K1993" t="s">
        <v>700</v>
      </c>
      <c r="L1993" t="s">
        <v>701</v>
      </c>
      <c r="M1993">
        <v>3</v>
      </c>
      <c r="N1993" t="s">
        <v>651</v>
      </c>
      <c r="O1993">
        <v>1</v>
      </c>
      <c r="P1993" t="s">
        <v>616</v>
      </c>
      <c r="Q1993" t="s">
        <v>713</v>
      </c>
      <c r="R1993">
        <v>1</v>
      </c>
      <c r="T1993" s="60">
        <v>37256</v>
      </c>
      <c r="U1993" s="60">
        <v>37256</v>
      </c>
      <c r="V1993" s="60">
        <v>37256</v>
      </c>
      <c r="BP1993" s="60">
        <v>37256</v>
      </c>
      <c r="BQ1993">
        <v>4183796</v>
      </c>
      <c r="BR1993">
        <v>5932510.5</v>
      </c>
      <c r="BS1993">
        <v>0.70519995999999996</v>
      </c>
      <c r="BT1993">
        <v>1748714.6</v>
      </c>
      <c r="BV1993">
        <v>763352.5</v>
      </c>
      <c r="BW1993">
        <v>123201.66</v>
      </c>
      <c r="BX1993">
        <v>1.1336999999999999</v>
      </c>
      <c r="BY1993">
        <v>0</v>
      </c>
      <c r="BZ1993">
        <v>0</v>
      </c>
      <c r="CA1993">
        <v>0</v>
      </c>
      <c r="CS1993">
        <v>0</v>
      </c>
      <c r="CT1993">
        <v>0</v>
      </c>
      <c r="CU1993">
        <v>0</v>
      </c>
      <c r="CV1993">
        <v>0</v>
      </c>
      <c r="CW1993">
        <v>0</v>
      </c>
      <c r="CX1993">
        <v>0</v>
      </c>
      <c r="CY1993">
        <v>0</v>
      </c>
      <c r="CZ1993">
        <v>0</v>
      </c>
      <c r="DA1993">
        <v>0</v>
      </c>
      <c r="DB1993">
        <v>0</v>
      </c>
      <c r="DC1993">
        <v>0</v>
      </c>
      <c r="DD1993">
        <v>0</v>
      </c>
      <c r="DE1993">
        <v>0</v>
      </c>
      <c r="DF1993">
        <v>2002</v>
      </c>
      <c r="DR1993">
        <v>0</v>
      </c>
      <c r="DS1993">
        <v>0</v>
      </c>
      <c r="DT1993">
        <v>0</v>
      </c>
      <c r="DU1993">
        <v>0</v>
      </c>
      <c r="DV1993">
        <v>13889</v>
      </c>
      <c r="DW1993">
        <v>763352.5</v>
      </c>
      <c r="DZ1993">
        <v>54.960999000000001</v>
      </c>
      <c r="EC1993">
        <v>11175</v>
      </c>
      <c r="EE1993">
        <v>66</v>
      </c>
      <c r="EF1993">
        <v>36.428001000000002</v>
      </c>
      <c r="EG1993">
        <v>7192</v>
      </c>
      <c r="EH1993">
        <v>261991.89</v>
      </c>
      <c r="EJ1993">
        <v>36.428001000000002</v>
      </c>
      <c r="EN1993">
        <v>555</v>
      </c>
      <c r="EP1993">
        <v>3428</v>
      </c>
      <c r="EQ1993">
        <v>3173</v>
      </c>
      <c r="ER1993">
        <v>255</v>
      </c>
      <c r="ES1993">
        <v>0</v>
      </c>
      <c r="EV1993">
        <v>25064</v>
      </c>
      <c r="EW1993">
        <v>0</v>
      </c>
      <c r="EX1993">
        <v>0</v>
      </c>
      <c r="FB1993">
        <v>3463944</v>
      </c>
    </row>
    <row r="1994" spans="1:215" x14ac:dyDescent="0.25">
      <c r="A1994">
        <v>146</v>
      </c>
      <c r="B1994" t="s">
        <v>1421</v>
      </c>
      <c r="C1994">
        <v>2002</v>
      </c>
      <c r="F1994">
        <v>1921</v>
      </c>
      <c r="G1994">
        <v>0</v>
      </c>
      <c r="I1994">
        <v>2</v>
      </c>
      <c r="J1994" t="s">
        <v>699</v>
      </c>
      <c r="K1994" t="s">
        <v>700</v>
      </c>
      <c r="L1994" t="s">
        <v>701</v>
      </c>
      <c r="M1994">
        <v>3</v>
      </c>
      <c r="N1994" t="s">
        <v>651</v>
      </c>
      <c r="O1994">
        <v>1</v>
      </c>
      <c r="P1994" t="s">
        <v>616</v>
      </c>
      <c r="Q1994" t="s">
        <v>713</v>
      </c>
      <c r="R1994">
        <v>1</v>
      </c>
      <c r="T1994" s="60">
        <v>37621</v>
      </c>
      <c r="U1994" s="60">
        <v>37621</v>
      </c>
      <c r="V1994" s="60">
        <v>37621</v>
      </c>
      <c r="BP1994" s="60">
        <v>37621</v>
      </c>
      <c r="BQ1994">
        <v>4124580</v>
      </c>
      <c r="BR1994">
        <v>6384846</v>
      </c>
      <c r="BS1994">
        <v>0.64599996999999998</v>
      </c>
      <c r="BT1994">
        <v>2260266</v>
      </c>
      <c r="BV1994">
        <v>866531.81</v>
      </c>
      <c r="BW1994">
        <v>130237.41</v>
      </c>
      <c r="BX1994">
        <v>1.0901999</v>
      </c>
      <c r="BY1994">
        <v>0</v>
      </c>
      <c r="BZ1994">
        <v>0</v>
      </c>
      <c r="CA1994">
        <v>0</v>
      </c>
      <c r="CS1994">
        <v>0</v>
      </c>
      <c r="CT1994">
        <v>0</v>
      </c>
      <c r="CU1994">
        <v>0</v>
      </c>
      <c r="CV1994">
        <v>0</v>
      </c>
      <c r="CW1994">
        <v>0</v>
      </c>
      <c r="CX1994">
        <v>0</v>
      </c>
      <c r="CY1994">
        <v>0</v>
      </c>
      <c r="CZ1994">
        <v>0</v>
      </c>
      <c r="DA1994">
        <v>0</v>
      </c>
      <c r="DB1994">
        <v>0</v>
      </c>
      <c r="DC1994">
        <v>0</v>
      </c>
      <c r="DD1994">
        <v>0</v>
      </c>
      <c r="DE1994">
        <v>0</v>
      </c>
      <c r="DF1994">
        <v>2003</v>
      </c>
      <c r="DR1994">
        <v>0</v>
      </c>
      <c r="DS1994">
        <v>0</v>
      </c>
      <c r="DT1994">
        <v>0</v>
      </c>
      <c r="DU1994">
        <v>0</v>
      </c>
      <c r="DV1994">
        <v>13720</v>
      </c>
      <c r="DW1994">
        <v>866531.81</v>
      </c>
      <c r="DZ1994">
        <v>63.158000999999999</v>
      </c>
      <c r="EC1994">
        <v>11358</v>
      </c>
      <c r="EE1994">
        <v>66</v>
      </c>
      <c r="EF1994">
        <v>38.199001000000003</v>
      </c>
      <c r="EG1994">
        <v>7392</v>
      </c>
      <c r="EH1994">
        <v>282368.15999999997</v>
      </c>
      <c r="EJ1994">
        <v>38.199001000000003</v>
      </c>
      <c r="EN1994">
        <v>580</v>
      </c>
      <c r="EP1994">
        <v>3386</v>
      </c>
      <c r="EQ1994">
        <v>3151</v>
      </c>
      <c r="ER1994">
        <v>235</v>
      </c>
      <c r="ES1994">
        <v>0</v>
      </c>
      <c r="EV1994">
        <v>25078</v>
      </c>
      <c r="EW1994">
        <v>0</v>
      </c>
      <c r="EX1994">
        <v>0</v>
      </c>
      <c r="FB1994">
        <v>3769125.5</v>
      </c>
    </row>
    <row r="1995" spans="1:215" x14ac:dyDescent="0.25">
      <c r="A1995">
        <v>146</v>
      </c>
      <c r="B1995" t="s">
        <v>1421</v>
      </c>
      <c r="C1995">
        <v>2003</v>
      </c>
      <c r="F1995">
        <v>1921</v>
      </c>
      <c r="G1995">
        <v>0</v>
      </c>
      <c r="I1995">
        <v>2</v>
      </c>
      <c r="J1995" t="s">
        <v>699</v>
      </c>
      <c r="K1995" t="s">
        <v>700</v>
      </c>
      <c r="L1995" t="s">
        <v>701</v>
      </c>
      <c r="M1995">
        <v>3</v>
      </c>
      <c r="N1995" t="s">
        <v>651</v>
      </c>
      <c r="O1995">
        <v>1</v>
      </c>
      <c r="P1995" t="s">
        <v>616</v>
      </c>
      <c r="Q1995" t="s">
        <v>713</v>
      </c>
      <c r="R1995">
        <v>1</v>
      </c>
      <c r="T1995" s="60">
        <v>37986</v>
      </c>
      <c r="U1995" s="60">
        <v>37986</v>
      </c>
      <c r="V1995" s="60">
        <v>37986</v>
      </c>
      <c r="W1995" t="s">
        <v>201</v>
      </c>
      <c r="X1995" t="s">
        <v>1422</v>
      </c>
      <c r="Y1995" t="s">
        <v>619</v>
      </c>
      <c r="Z1995">
        <v>2.9999998999999999E-2</v>
      </c>
      <c r="AA1995">
        <v>7.9999998000000003E-2</v>
      </c>
      <c r="AB1995">
        <v>1</v>
      </c>
      <c r="AC1995">
        <v>0</v>
      </c>
      <c r="AD1995">
        <v>5</v>
      </c>
      <c r="AE1995">
        <v>1</v>
      </c>
      <c r="AF1995">
        <v>1</v>
      </c>
      <c r="AG1995">
        <v>30</v>
      </c>
      <c r="BP1995" s="60">
        <v>37986</v>
      </c>
      <c r="BQ1995">
        <v>4039695.5</v>
      </c>
      <c r="BR1995">
        <v>6581433</v>
      </c>
      <c r="BS1995">
        <v>0.61379998999999996</v>
      </c>
      <c r="BT1995">
        <v>2541737.7999999998</v>
      </c>
      <c r="BV1995">
        <v>887555.81</v>
      </c>
      <c r="BW1995">
        <v>181545.56</v>
      </c>
      <c r="BX1995">
        <v>0.77559995999999998</v>
      </c>
      <c r="BY1995">
        <v>0</v>
      </c>
      <c r="BZ1995">
        <v>0</v>
      </c>
      <c r="CA1995">
        <v>0</v>
      </c>
      <c r="CS1995">
        <v>0</v>
      </c>
      <c r="CT1995">
        <v>0</v>
      </c>
      <c r="CU1995">
        <v>0</v>
      </c>
      <c r="CV1995">
        <v>0</v>
      </c>
      <c r="CW1995">
        <v>0</v>
      </c>
      <c r="CX1995">
        <v>0</v>
      </c>
      <c r="CY1995">
        <v>0</v>
      </c>
      <c r="CZ1995">
        <v>0</v>
      </c>
      <c r="DA1995">
        <v>0</v>
      </c>
      <c r="DB1995">
        <v>0</v>
      </c>
      <c r="DC1995">
        <v>0</v>
      </c>
      <c r="DD1995">
        <v>0</v>
      </c>
      <c r="DE1995">
        <v>0</v>
      </c>
      <c r="DF1995">
        <v>2004</v>
      </c>
      <c r="DR1995">
        <v>0</v>
      </c>
      <c r="DS1995">
        <v>0</v>
      </c>
      <c r="DT1995">
        <v>0</v>
      </c>
      <c r="DU1995">
        <v>0</v>
      </c>
      <c r="DV1995">
        <v>13746</v>
      </c>
      <c r="DW1995">
        <v>887555.81</v>
      </c>
      <c r="DZ1995">
        <v>64.568000999999995</v>
      </c>
      <c r="EC1995">
        <v>11441</v>
      </c>
      <c r="EE1995">
        <v>66</v>
      </c>
      <c r="EF1995">
        <v>38.998001000000002</v>
      </c>
      <c r="EG1995">
        <v>7498</v>
      </c>
      <c r="EH1995">
        <v>292407.31</v>
      </c>
      <c r="EJ1995">
        <v>38.998001000000002</v>
      </c>
      <c r="EN1995">
        <v>550</v>
      </c>
      <c r="EP1995">
        <v>3393</v>
      </c>
      <c r="EQ1995">
        <v>3146</v>
      </c>
      <c r="ER1995">
        <v>247</v>
      </c>
      <c r="ES1995">
        <v>0</v>
      </c>
      <c r="EV1995">
        <v>25187</v>
      </c>
      <c r="EW1995">
        <v>0</v>
      </c>
      <c r="EX1995">
        <v>0</v>
      </c>
      <c r="FB1995">
        <v>3856262.8</v>
      </c>
    </row>
    <row r="1996" spans="1:215" x14ac:dyDescent="0.25">
      <c r="A1996">
        <v>146</v>
      </c>
      <c r="B1996" t="s">
        <v>1421</v>
      </c>
      <c r="C1996">
        <v>2004</v>
      </c>
      <c r="F1996">
        <v>1921</v>
      </c>
      <c r="G1996">
        <v>0</v>
      </c>
      <c r="I1996">
        <v>2</v>
      </c>
      <c r="J1996" t="s">
        <v>699</v>
      </c>
      <c r="K1996" t="s">
        <v>700</v>
      </c>
      <c r="L1996" t="s">
        <v>701</v>
      </c>
      <c r="M1996">
        <v>3</v>
      </c>
      <c r="N1996" t="s">
        <v>651</v>
      </c>
      <c r="O1996">
        <v>1</v>
      </c>
      <c r="P1996" t="s">
        <v>616</v>
      </c>
      <c r="Q1996" t="s">
        <v>713</v>
      </c>
      <c r="R1996">
        <v>1</v>
      </c>
      <c r="T1996" s="60">
        <v>38352</v>
      </c>
      <c r="U1996" s="60">
        <v>38352</v>
      </c>
      <c r="V1996" s="60">
        <v>38352</v>
      </c>
      <c r="W1996" t="s">
        <v>201</v>
      </c>
      <c r="X1996" t="s">
        <v>1422</v>
      </c>
      <c r="Y1996" t="s">
        <v>619</v>
      </c>
      <c r="Z1996">
        <v>2.9999998999999999E-2</v>
      </c>
      <c r="AA1996">
        <v>7.9999998000000003E-2</v>
      </c>
      <c r="AB1996">
        <v>1</v>
      </c>
      <c r="AC1996">
        <v>0</v>
      </c>
      <c r="AD1996">
        <v>5</v>
      </c>
      <c r="AE1996">
        <v>1</v>
      </c>
      <c r="AF1996">
        <v>1</v>
      </c>
      <c r="AG1996">
        <v>30</v>
      </c>
      <c r="BP1996" s="60">
        <v>38352</v>
      </c>
      <c r="BQ1996">
        <v>3933031.3</v>
      </c>
      <c r="BR1996">
        <v>7034271.5</v>
      </c>
      <c r="BS1996">
        <v>0.55909997</v>
      </c>
      <c r="BT1996">
        <v>3101240.3</v>
      </c>
      <c r="BV1996">
        <v>874301.94</v>
      </c>
      <c r="BW1996">
        <v>203757.53</v>
      </c>
      <c r="BX1996">
        <v>0.66620003999999999</v>
      </c>
      <c r="BY1996">
        <v>0</v>
      </c>
      <c r="BZ1996">
        <v>0</v>
      </c>
      <c r="CA1996">
        <v>0</v>
      </c>
      <c r="CS1996">
        <v>0</v>
      </c>
      <c r="CT1996">
        <v>0</v>
      </c>
      <c r="CU1996">
        <v>0</v>
      </c>
      <c r="CV1996">
        <v>0</v>
      </c>
      <c r="CW1996">
        <v>0</v>
      </c>
      <c r="CX1996">
        <v>0</v>
      </c>
      <c r="CY1996">
        <v>0</v>
      </c>
      <c r="CZ1996">
        <v>0</v>
      </c>
      <c r="DA1996">
        <v>0</v>
      </c>
      <c r="DB1996">
        <v>0</v>
      </c>
      <c r="DC1996">
        <v>0</v>
      </c>
      <c r="DD1996">
        <v>0</v>
      </c>
      <c r="DE1996">
        <v>0</v>
      </c>
      <c r="DF1996">
        <v>2005</v>
      </c>
      <c r="DR1996">
        <v>0</v>
      </c>
      <c r="DS1996">
        <v>0</v>
      </c>
      <c r="DT1996">
        <v>0</v>
      </c>
      <c r="DU1996">
        <v>0</v>
      </c>
      <c r="DV1996">
        <v>13569</v>
      </c>
      <c r="DW1996">
        <v>874301.94</v>
      </c>
      <c r="DZ1996">
        <v>64.433998000000003</v>
      </c>
      <c r="EC1996">
        <v>11808</v>
      </c>
      <c r="EE1996">
        <v>66</v>
      </c>
      <c r="EF1996">
        <v>41.914000999999999</v>
      </c>
      <c r="EG1996">
        <v>7815</v>
      </c>
      <c r="EH1996">
        <v>327560.25</v>
      </c>
      <c r="EJ1996">
        <v>41.914000999999999</v>
      </c>
      <c r="EN1996">
        <v>546</v>
      </c>
      <c r="EP1996">
        <v>3447</v>
      </c>
      <c r="EQ1996">
        <v>3198</v>
      </c>
      <c r="ER1996">
        <v>249</v>
      </c>
      <c r="ES1996">
        <v>0</v>
      </c>
      <c r="EV1996">
        <v>25377</v>
      </c>
      <c r="EW1996">
        <v>0</v>
      </c>
      <c r="EX1996">
        <v>0</v>
      </c>
      <c r="FB1996">
        <v>4313531</v>
      </c>
    </row>
    <row r="1997" spans="1:215" x14ac:dyDescent="0.25">
      <c r="A1997">
        <v>146</v>
      </c>
      <c r="B1997" t="s">
        <v>1421</v>
      </c>
      <c r="C1997">
        <v>2005</v>
      </c>
      <c r="F1997">
        <v>1921</v>
      </c>
      <c r="G1997">
        <v>0</v>
      </c>
      <c r="I1997">
        <v>2</v>
      </c>
      <c r="J1997" t="s">
        <v>699</v>
      </c>
      <c r="K1997" t="s">
        <v>700</v>
      </c>
      <c r="L1997" t="s">
        <v>701</v>
      </c>
      <c r="M1997">
        <v>3</v>
      </c>
      <c r="N1997" t="s">
        <v>651</v>
      </c>
      <c r="O1997">
        <v>1</v>
      </c>
      <c r="P1997" t="s">
        <v>616</v>
      </c>
      <c r="Q1997" t="s">
        <v>713</v>
      </c>
      <c r="R1997">
        <v>1</v>
      </c>
      <c r="T1997" s="60">
        <v>38717</v>
      </c>
      <c r="U1997" s="60">
        <v>38717</v>
      </c>
      <c r="V1997" s="60">
        <v>38717</v>
      </c>
      <c r="W1997" t="s">
        <v>201</v>
      </c>
      <c r="X1997" t="s">
        <v>1422</v>
      </c>
      <c r="Y1997" t="s">
        <v>619</v>
      </c>
      <c r="Z1997">
        <v>2.9999998999999999E-2</v>
      </c>
      <c r="AA1997">
        <v>7.9999998000000003E-2</v>
      </c>
      <c r="AB1997">
        <v>1</v>
      </c>
      <c r="AC1997">
        <v>0</v>
      </c>
      <c r="AD1997">
        <v>5</v>
      </c>
      <c r="AE1997">
        <v>1</v>
      </c>
      <c r="AF1997">
        <v>1</v>
      </c>
      <c r="AG1997">
        <v>30</v>
      </c>
      <c r="BP1997" s="60">
        <v>38717</v>
      </c>
      <c r="BQ1997">
        <v>3914431.8</v>
      </c>
      <c r="BR1997">
        <v>7722737</v>
      </c>
      <c r="BS1997">
        <v>0.50690000999999996</v>
      </c>
      <c r="BT1997">
        <v>3808305.5</v>
      </c>
      <c r="BV1997">
        <v>948973.75</v>
      </c>
      <c r="BW1997">
        <v>238423.45</v>
      </c>
      <c r="BX1997">
        <v>0.74769998000000004</v>
      </c>
      <c r="BY1997">
        <v>0</v>
      </c>
      <c r="BZ1997">
        <v>0</v>
      </c>
      <c r="CA1997">
        <v>0</v>
      </c>
      <c r="CS1997">
        <v>0</v>
      </c>
      <c r="CT1997">
        <v>0</v>
      </c>
      <c r="CU1997">
        <v>0</v>
      </c>
      <c r="CV1997">
        <v>0</v>
      </c>
      <c r="CW1997">
        <v>0</v>
      </c>
      <c r="CX1997">
        <v>0</v>
      </c>
      <c r="CY1997">
        <v>0</v>
      </c>
      <c r="CZ1997">
        <v>0</v>
      </c>
      <c r="DA1997">
        <v>0</v>
      </c>
      <c r="DB1997">
        <v>0</v>
      </c>
      <c r="DC1997">
        <v>0</v>
      </c>
      <c r="DD1997">
        <v>0</v>
      </c>
      <c r="DE1997">
        <v>0</v>
      </c>
      <c r="DF1997">
        <v>2006</v>
      </c>
      <c r="DR1997">
        <v>0</v>
      </c>
      <c r="DS1997">
        <v>0</v>
      </c>
      <c r="DT1997">
        <v>0</v>
      </c>
      <c r="DU1997">
        <v>0</v>
      </c>
      <c r="DV1997">
        <v>13462</v>
      </c>
      <c r="DW1997">
        <v>948973.75</v>
      </c>
      <c r="DZ1997">
        <v>70.492996000000005</v>
      </c>
      <c r="EC1997">
        <v>11999</v>
      </c>
      <c r="EE1997">
        <v>67</v>
      </c>
      <c r="EF1997">
        <v>43.93</v>
      </c>
      <c r="EG1997">
        <v>8026</v>
      </c>
      <c r="EH1997">
        <v>352579.19</v>
      </c>
      <c r="EJ1997">
        <v>43.93</v>
      </c>
      <c r="EN1997">
        <v>554</v>
      </c>
      <c r="EP1997">
        <v>3419</v>
      </c>
      <c r="EQ1997">
        <v>3172</v>
      </c>
      <c r="ER1997">
        <v>247</v>
      </c>
      <c r="ES1997">
        <v>0</v>
      </c>
      <c r="EV1997">
        <v>25461</v>
      </c>
      <c r="EW1997">
        <v>0</v>
      </c>
      <c r="EX1997">
        <v>0</v>
      </c>
      <c r="FB1997">
        <v>4677633</v>
      </c>
    </row>
    <row r="1998" spans="1:215" x14ac:dyDescent="0.25">
      <c r="A1998">
        <v>146</v>
      </c>
      <c r="B1998" t="s">
        <v>1421</v>
      </c>
      <c r="C1998">
        <v>2006</v>
      </c>
      <c r="F1998">
        <v>1921</v>
      </c>
      <c r="G1998">
        <v>0</v>
      </c>
      <c r="I1998">
        <v>2</v>
      </c>
      <c r="J1998" t="s">
        <v>699</v>
      </c>
      <c r="K1998" t="s">
        <v>700</v>
      </c>
      <c r="L1998" t="s">
        <v>701</v>
      </c>
      <c r="M1998">
        <v>3</v>
      </c>
      <c r="N1998" t="s">
        <v>651</v>
      </c>
      <c r="O1998">
        <v>1</v>
      </c>
      <c r="P1998" t="s">
        <v>616</v>
      </c>
      <c r="Q1998" t="s">
        <v>713</v>
      </c>
      <c r="R1998">
        <v>1</v>
      </c>
      <c r="T1998" s="60">
        <v>39082</v>
      </c>
      <c r="U1998" s="60">
        <v>39082</v>
      </c>
      <c r="V1998" s="60">
        <v>39082</v>
      </c>
      <c r="W1998" t="s">
        <v>201</v>
      </c>
      <c r="X1998" t="s">
        <v>1422</v>
      </c>
      <c r="Y1998" t="s">
        <v>619</v>
      </c>
      <c r="Z1998">
        <v>2.9999998999999999E-2</v>
      </c>
      <c r="AA1998">
        <v>7.9999998000000003E-2</v>
      </c>
      <c r="AB1998">
        <v>1</v>
      </c>
      <c r="AC1998">
        <v>0</v>
      </c>
      <c r="AD1998">
        <v>5</v>
      </c>
      <c r="AE1998">
        <v>1</v>
      </c>
      <c r="AF1998">
        <v>1</v>
      </c>
      <c r="AG1998">
        <v>30</v>
      </c>
      <c r="BP1998" s="60">
        <v>39082</v>
      </c>
      <c r="BQ1998">
        <v>3997991</v>
      </c>
      <c r="BR1998">
        <v>7939561.5</v>
      </c>
      <c r="BS1998">
        <v>0.50360000000000005</v>
      </c>
      <c r="BT1998">
        <v>3941570.3</v>
      </c>
      <c r="BV1998">
        <v>1012983.6</v>
      </c>
      <c r="BW1998">
        <v>262657.03000000003</v>
      </c>
      <c r="BX1998">
        <v>0.57380003000000002</v>
      </c>
      <c r="BY1998">
        <v>0</v>
      </c>
      <c r="BZ1998">
        <v>0</v>
      </c>
      <c r="CA1998">
        <v>0</v>
      </c>
      <c r="CS1998">
        <v>0</v>
      </c>
      <c r="CT1998">
        <v>0</v>
      </c>
      <c r="CU1998">
        <v>0</v>
      </c>
      <c r="CV1998">
        <v>0</v>
      </c>
      <c r="CW1998">
        <v>0</v>
      </c>
      <c r="CX1998">
        <v>0</v>
      </c>
      <c r="CY1998">
        <v>0</v>
      </c>
      <c r="CZ1998">
        <v>0</v>
      </c>
      <c r="DA1998">
        <v>0</v>
      </c>
      <c r="DB1998">
        <v>0</v>
      </c>
      <c r="DC1998">
        <v>0</v>
      </c>
      <c r="DD1998">
        <v>0</v>
      </c>
      <c r="DE1998">
        <v>0</v>
      </c>
      <c r="DF1998">
        <v>2007</v>
      </c>
      <c r="DR1998">
        <v>0</v>
      </c>
      <c r="DS1998">
        <v>0</v>
      </c>
      <c r="DT1998">
        <v>0</v>
      </c>
      <c r="DU1998">
        <v>0</v>
      </c>
      <c r="DV1998">
        <v>13749</v>
      </c>
      <c r="DW1998">
        <v>1012983.6</v>
      </c>
      <c r="DX1998">
        <v>41.5</v>
      </c>
      <c r="DY1998">
        <v>12.8</v>
      </c>
      <c r="DZ1998">
        <v>73.677002000000002</v>
      </c>
      <c r="EC1998">
        <v>12026</v>
      </c>
      <c r="EE1998">
        <v>67</v>
      </c>
      <c r="EF1998">
        <v>45.68</v>
      </c>
      <c r="EG1998">
        <v>8083</v>
      </c>
      <c r="EH1998">
        <v>369228.63</v>
      </c>
      <c r="EI1998">
        <v>66.900002000000001</v>
      </c>
      <c r="EJ1998">
        <v>45.683998000000003</v>
      </c>
      <c r="EN1998">
        <v>531</v>
      </c>
      <c r="EP1998">
        <v>3412</v>
      </c>
      <c r="EQ1998">
        <v>3157</v>
      </c>
      <c r="ER1998">
        <v>255</v>
      </c>
      <c r="ES1998">
        <v>0</v>
      </c>
      <c r="EV1998">
        <v>25775</v>
      </c>
      <c r="EW1998">
        <v>0</v>
      </c>
      <c r="EX1998">
        <v>0</v>
      </c>
      <c r="FB1998">
        <v>4858554</v>
      </c>
      <c r="FN1998">
        <v>-461.15499999999997</v>
      </c>
      <c r="FP1998">
        <v>91965.687999999995</v>
      </c>
      <c r="FQ1998">
        <v>157689.28</v>
      </c>
      <c r="FW1998">
        <v>249654.97</v>
      </c>
      <c r="FX1998">
        <v>373574.06</v>
      </c>
      <c r="FZ1998">
        <v>47278.483999999997</v>
      </c>
      <c r="GA1998">
        <v>38141.913999999997</v>
      </c>
      <c r="GB1998">
        <v>85420.398000000001</v>
      </c>
      <c r="GC1998">
        <v>273.70400999999998</v>
      </c>
      <c r="GL1998">
        <v>-13377.464</v>
      </c>
      <c r="GM1998">
        <v>29767.186000000002</v>
      </c>
      <c r="GN1998">
        <v>-28382.851999999999</v>
      </c>
      <c r="GO1998">
        <v>-27921.695</v>
      </c>
      <c r="GP1998">
        <v>1069.991</v>
      </c>
      <c r="GQ1998">
        <v>698000</v>
      </c>
      <c r="GR1998">
        <v>-452788.09</v>
      </c>
      <c r="GS1998">
        <v>-450901.63</v>
      </c>
      <c r="GU1998">
        <v>-1886.443</v>
      </c>
      <c r="HA1998">
        <v>-5271.8418000000001</v>
      </c>
      <c r="HB1998">
        <v>-2700.4751000000001</v>
      </c>
      <c r="HE1998">
        <v>-460760.41</v>
      </c>
      <c r="HG1998">
        <v>4192076.3</v>
      </c>
    </row>
    <row r="1999" spans="1:215" x14ac:dyDescent="0.25">
      <c r="A1999">
        <v>146</v>
      </c>
      <c r="B1999" t="s">
        <v>1421</v>
      </c>
      <c r="C1999">
        <v>2007</v>
      </c>
      <c r="F1999">
        <v>1921</v>
      </c>
      <c r="G1999">
        <v>0</v>
      </c>
      <c r="I1999">
        <v>2</v>
      </c>
      <c r="J1999" t="s">
        <v>699</v>
      </c>
      <c r="K1999" t="s">
        <v>700</v>
      </c>
      <c r="L1999" t="s">
        <v>701</v>
      </c>
      <c r="M1999">
        <v>3</v>
      </c>
      <c r="N1999" t="s">
        <v>651</v>
      </c>
      <c r="O1999">
        <v>1</v>
      </c>
      <c r="P1999" t="s">
        <v>616</v>
      </c>
      <c r="Q1999" t="s">
        <v>713</v>
      </c>
      <c r="R1999">
        <v>1</v>
      </c>
      <c r="T1999" s="60">
        <v>39447</v>
      </c>
      <c r="U1999" s="60">
        <v>39447</v>
      </c>
      <c r="V1999" s="60">
        <v>39447</v>
      </c>
      <c r="W1999" t="s">
        <v>201</v>
      </c>
      <c r="X1999" t="s">
        <v>1422</v>
      </c>
      <c r="Y1999" t="s">
        <v>619</v>
      </c>
      <c r="Z1999">
        <v>2.9999998999999999E-2</v>
      </c>
      <c r="AA1999">
        <v>7.9999998000000003E-2</v>
      </c>
      <c r="AB1999">
        <v>1</v>
      </c>
      <c r="AC1999">
        <v>0</v>
      </c>
      <c r="AD1999">
        <v>5</v>
      </c>
      <c r="AE1999">
        <v>1</v>
      </c>
      <c r="AF1999">
        <v>1</v>
      </c>
      <c r="AG1999">
        <v>30</v>
      </c>
      <c r="BP1999" s="60">
        <v>39447</v>
      </c>
      <c r="BQ1999">
        <v>4231682</v>
      </c>
      <c r="BR1999">
        <v>8220352.5</v>
      </c>
      <c r="BS1999">
        <v>0.51480000999999997</v>
      </c>
      <c r="BT1999">
        <v>3988670.8</v>
      </c>
      <c r="BV1999">
        <v>1038957</v>
      </c>
      <c r="BW1999">
        <v>312726.59000000003</v>
      </c>
      <c r="BX1999">
        <v>0.54549998</v>
      </c>
      <c r="BY1999">
        <v>0</v>
      </c>
      <c r="BZ1999">
        <v>0</v>
      </c>
      <c r="CA1999">
        <v>0</v>
      </c>
      <c r="CC1999">
        <v>8.7999999999999995E-2</v>
      </c>
      <c r="CE1999">
        <v>9.3999997000000002E-2</v>
      </c>
      <c r="CG1999">
        <v>0.11899999999999999</v>
      </c>
      <c r="CJ1999">
        <v>7.2999998999999996E-2</v>
      </c>
      <c r="CR1999">
        <v>1</v>
      </c>
      <c r="CS1999">
        <v>0</v>
      </c>
      <c r="CT1999">
        <v>0</v>
      </c>
      <c r="CU1999">
        <v>0</v>
      </c>
      <c r="CV1999">
        <v>0.625</v>
      </c>
      <c r="CW1999">
        <v>0.44599998000000002</v>
      </c>
      <c r="CX1999">
        <v>0.17899999</v>
      </c>
      <c r="CY1999">
        <v>0.30599999</v>
      </c>
      <c r="CZ1999">
        <v>0</v>
      </c>
      <c r="DA1999">
        <v>0</v>
      </c>
      <c r="DB1999">
        <v>1.6000001E-2</v>
      </c>
      <c r="DC1999">
        <v>1E-3</v>
      </c>
      <c r="DD1999">
        <v>5.2999996000000001E-2</v>
      </c>
      <c r="DE1999">
        <v>0</v>
      </c>
      <c r="DF1999">
        <v>2008</v>
      </c>
      <c r="DG1999">
        <v>0.17762539999999999</v>
      </c>
      <c r="DH1999">
        <v>9.2179328000000005E-2</v>
      </c>
      <c r="DI1999">
        <v>8.5446074999999996E-2</v>
      </c>
      <c r="DJ1999">
        <v>0.17703426999999999</v>
      </c>
      <c r="DK1999">
        <v>0.26921359</v>
      </c>
      <c r="DL1999">
        <v>184545.16</v>
      </c>
      <c r="DM1999">
        <v>95770.358999999997</v>
      </c>
      <c r="DN1999">
        <v>88774.797000000006</v>
      </c>
      <c r="DO1999">
        <v>183931</v>
      </c>
      <c r="DP1999">
        <v>279701.34000000003</v>
      </c>
      <c r="DR1999">
        <v>1</v>
      </c>
      <c r="DS1999">
        <v>1</v>
      </c>
      <c r="DT1999">
        <v>1</v>
      </c>
      <c r="DU1999">
        <v>1</v>
      </c>
      <c r="DV1999">
        <v>13748</v>
      </c>
      <c r="DW1999">
        <v>1038957</v>
      </c>
      <c r="DX1999">
        <v>41.799999</v>
      </c>
      <c r="DY1999">
        <v>13.1</v>
      </c>
      <c r="DZ1999">
        <v>75.571999000000005</v>
      </c>
      <c r="EC1999">
        <v>12135</v>
      </c>
      <c r="EE1999">
        <v>67</v>
      </c>
      <c r="EF1999">
        <v>47.391998000000001</v>
      </c>
      <c r="EG1999">
        <v>8155</v>
      </c>
      <c r="EH1999">
        <v>386485.69</v>
      </c>
      <c r="EI1999">
        <v>67.300003000000004</v>
      </c>
      <c r="EJ1999">
        <v>47.387999999999998</v>
      </c>
      <c r="EN1999">
        <v>537</v>
      </c>
      <c r="EP1999">
        <v>3443</v>
      </c>
      <c r="EQ1999">
        <v>3201</v>
      </c>
      <c r="ER1999">
        <v>242</v>
      </c>
      <c r="ES1999">
        <v>0</v>
      </c>
      <c r="EV1999">
        <v>25883</v>
      </c>
      <c r="EW1999">
        <v>0</v>
      </c>
      <c r="EX1999">
        <v>0</v>
      </c>
      <c r="FB1999">
        <v>5006931.5</v>
      </c>
      <c r="FI1999">
        <v>4333234</v>
      </c>
      <c r="FN1999">
        <v>-689.60900000000004</v>
      </c>
      <c r="FP1999">
        <v>93299.991999999998</v>
      </c>
      <c r="FQ1999">
        <v>178678.16</v>
      </c>
      <c r="FW1999">
        <v>271978.15999999997</v>
      </c>
      <c r="FX1999">
        <v>265358.44</v>
      </c>
      <c r="FZ1999">
        <v>53094.324000000001</v>
      </c>
      <c r="GA1999">
        <v>42467.73</v>
      </c>
      <c r="GB1999">
        <v>95562.054999999993</v>
      </c>
      <c r="GC1999">
        <v>1564.7260000000001</v>
      </c>
      <c r="GL1999">
        <v>-14679.450999999999</v>
      </c>
      <c r="GM1999">
        <v>33941.847999999998</v>
      </c>
      <c r="GN1999">
        <v>-31833.467000000001</v>
      </c>
      <c r="GO1999">
        <v>-31143.857</v>
      </c>
      <c r="GP1999">
        <v>27.820999</v>
      </c>
      <c r="GQ1999">
        <v>621920.13</v>
      </c>
      <c r="GR1999">
        <v>-471478.5</v>
      </c>
      <c r="GS1999">
        <v>-469723.69</v>
      </c>
      <c r="GU1999">
        <v>-1754.8361</v>
      </c>
      <c r="HA1999">
        <v>-6206.8130000000001</v>
      </c>
      <c r="HB1999">
        <v>-3077.0729999999999</v>
      </c>
      <c r="HE1999">
        <v>-480762.41</v>
      </c>
      <c r="HG1999">
        <v>4333234</v>
      </c>
    </row>
    <row r="2000" spans="1:215" x14ac:dyDescent="0.25">
      <c r="A2000">
        <v>146</v>
      </c>
      <c r="B2000" t="s">
        <v>1421</v>
      </c>
      <c r="C2000">
        <v>2008</v>
      </c>
      <c r="F2000">
        <v>1921</v>
      </c>
      <c r="G2000">
        <v>0</v>
      </c>
      <c r="I2000">
        <v>2</v>
      </c>
      <c r="J2000" t="s">
        <v>699</v>
      </c>
      <c r="K2000" t="s">
        <v>700</v>
      </c>
      <c r="L2000" t="s">
        <v>701</v>
      </c>
      <c r="M2000">
        <v>3</v>
      </c>
      <c r="N2000" t="s">
        <v>651</v>
      </c>
      <c r="O2000">
        <v>1</v>
      </c>
      <c r="P2000" t="s">
        <v>616</v>
      </c>
      <c r="Q2000" t="s">
        <v>713</v>
      </c>
      <c r="R2000">
        <v>1</v>
      </c>
      <c r="T2000" s="60">
        <v>39813</v>
      </c>
      <c r="U2000" s="60">
        <v>39813</v>
      </c>
      <c r="V2000" s="60">
        <v>39813</v>
      </c>
      <c r="W2000" t="s">
        <v>201</v>
      </c>
      <c r="X2000" t="s">
        <v>1422</v>
      </c>
      <c r="Y2000" t="s">
        <v>619</v>
      </c>
      <c r="Z2000">
        <v>2.9999998999999999E-2</v>
      </c>
      <c r="AA2000">
        <v>7.9999998000000003E-2</v>
      </c>
      <c r="AB2000">
        <v>1</v>
      </c>
      <c r="AC2000">
        <v>0</v>
      </c>
      <c r="AD2000">
        <v>5</v>
      </c>
      <c r="AE2000">
        <v>1</v>
      </c>
      <c r="AF2000">
        <v>1</v>
      </c>
      <c r="AG2000">
        <v>30</v>
      </c>
      <c r="BP2000" s="60">
        <v>39813</v>
      </c>
      <c r="BQ2000">
        <v>4093720</v>
      </c>
      <c r="BR2000">
        <v>8482574</v>
      </c>
      <c r="BS2000">
        <v>0.48259996999999999</v>
      </c>
      <c r="BT2000">
        <v>4388854</v>
      </c>
      <c r="BV2000">
        <v>1023580.7</v>
      </c>
      <c r="BW2000">
        <v>318234.88</v>
      </c>
      <c r="BX2000">
        <v>0.54310000000000003</v>
      </c>
      <c r="BY2000">
        <v>0</v>
      </c>
      <c r="BZ2000">
        <v>0</v>
      </c>
      <c r="CA2000">
        <v>0</v>
      </c>
      <c r="CC2000">
        <v>-0.27800000000000002</v>
      </c>
      <c r="CE2000">
        <v>-4.1999999000000003E-2</v>
      </c>
      <c r="CG2000">
        <v>8.9999999999999993E-3</v>
      </c>
      <c r="CJ2000">
        <v>2.5000000000000001E-2</v>
      </c>
      <c r="CR2000">
        <v>1</v>
      </c>
      <c r="CS2000">
        <v>0</v>
      </c>
      <c r="CT2000">
        <v>0</v>
      </c>
      <c r="CU2000">
        <v>0</v>
      </c>
      <c r="CV2000">
        <v>0.56000000000000005</v>
      </c>
      <c r="CW2000">
        <v>0.41</v>
      </c>
      <c r="CX2000">
        <v>0.15000000999999999</v>
      </c>
      <c r="CY2000">
        <v>0.30000000999999998</v>
      </c>
      <c r="CZ2000">
        <v>0</v>
      </c>
      <c r="DA2000">
        <v>0</v>
      </c>
      <c r="DB2000">
        <v>2.9999998999999999E-2</v>
      </c>
      <c r="DC2000">
        <v>0</v>
      </c>
      <c r="DD2000">
        <v>0.11</v>
      </c>
      <c r="DE2000">
        <v>0.01</v>
      </c>
      <c r="DF2000">
        <v>2009</v>
      </c>
      <c r="DG2000">
        <v>0.17830102</v>
      </c>
      <c r="DH2000">
        <v>9.2174292000000005E-2</v>
      </c>
      <c r="DI2000">
        <v>8.6126729999999999E-2</v>
      </c>
      <c r="DJ2000">
        <v>1.8171504000000002E-2</v>
      </c>
      <c r="DK2000">
        <v>0.11034579999999999</v>
      </c>
      <c r="DL2000">
        <v>182505.48</v>
      </c>
      <c r="DM2000">
        <v>94347.827999999994</v>
      </c>
      <c r="DN2000">
        <v>88157.656000000003</v>
      </c>
      <c r="DO2000">
        <v>18600</v>
      </c>
      <c r="DP2000">
        <v>112947.83</v>
      </c>
      <c r="DR2000">
        <v>1</v>
      </c>
      <c r="DS2000">
        <v>1</v>
      </c>
      <c r="DT2000">
        <v>1</v>
      </c>
      <c r="DU2000">
        <v>1</v>
      </c>
      <c r="DV2000">
        <v>13373</v>
      </c>
      <c r="DW2000">
        <v>1023580.7</v>
      </c>
      <c r="DX2000">
        <v>42.400002000000001</v>
      </c>
      <c r="DY2000">
        <v>13.6</v>
      </c>
      <c r="DZ2000">
        <v>76.540999999999997</v>
      </c>
      <c r="EC2000">
        <v>11424</v>
      </c>
      <c r="EE2000">
        <v>68</v>
      </c>
      <c r="EF2000">
        <v>49.238998000000002</v>
      </c>
      <c r="EG2000">
        <v>8210</v>
      </c>
      <c r="EH2000">
        <v>404254.06</v>
      </c>
      <c r="EI2000">
        <v>67.599997999999999</v>
      </c>
      <c r="EJ2000">
        <v>49.235999999999997</v>
      </c>
      <c r="EP2000">
        <v>3214</v>
      </c>
      <c r="EQ2000">
        <v>3214</v>
      </c>
      <c r="ES2000">
        <v>0</v>
      </c>
      <c r="EV2000">
        <v>24797</v>
      </c>
      <c r="EW2000">
        <v>0</v>
      </c>
      <c r="EX2000">
        <v>0</v>
      </c>
      <c r="FB2000">
        <v>5208200</v>
      </c>
      <c r="FI2000">
        <v>3000998.5</v>
      </c>
      <c r="FN2000">
        <v>-930.62800000000004</v>
      </c>
      <c r="FP2000">
        <v>93207.406000000003</v>
      </c>
      <c r="FQ2000">
        <v>181526.45</v>
      </c>
      <c r="FW2000">
        <v>274733.84000000003</v>
      </c>
      <c r="FX2000">
        <v>-1187618.3999999999</v>
      </c>
      <c r="FZ2000">
        <v>36659.394999999997</v>
      </c>
      <c r="GA2000">
        <v>54994.32</v>
      </c>
      <c r="GB2000">
        <v>91653.710999999996</v>
      </c>
      <c r="GC2000">
        <v>3006.8921</v>
      </c>
      <c r="GL2000">
        <v>-11476.546</v>
      </c>
      <c r="GM2000">
        <v>8296.3603999999996</v>
      </c>
      <c r="GN2000">
        <v>-8771.5048999999999</v>
      </c>
      <c r="GO2000">
        <v>-7840.8770000000004</v>
      </c>
      <c r="GP2000">
        <v>159.54300000000001</v>
      </c>
      <c r="GQ2000">
        <v>-830016.06</v>
      </c>
      <c r="GR2000">
        <v>-491602.88</v>
      </c>
      <c r="GS2000">
        <v>-489823.66</v>
      </c>
      <c r="GU2000">
        <v>-1779.2</v>
      </c>
      <c r="HA2000">
        <v>-6118.4492</v>
      </c>
      <c r="HB2000">
        <v>-4153.5698000000002</v>
      </c>
      <c r="HD2000">
        <v>-344.60001</v>
      </c>
      <c r="HE2000">
        <v>-502219.47</v>
      </c>
      <c r="HG2000">
        <v>3000998.5</v>
      </c>
    </row>
    <row r="2001" spans="1:215" x14ac:dyDescent="0.25">
      <c r="A2001">
        <v>146</v>
      </c>
      <c r="B2001" t="s">
        <v>1421</v>
      </c>
      <c r="C2001">
        <v>2009</v>
      </c>
      <c r="F2001">
        <v>1921</v>
      </c>
      <c r="G2001">
        <v>0</v>
      </c>
      <c r="I2001">
        <v>2</v>
      </c>
      <c r="J2001" t="s">
        <v>699</v>
      </c>
      <c r="K2001" t="s">
        <v>700</v>
      </c>
      <c r="L2001" t="s">
        <v>701</v>
      </c>
      <c r="M2001">
        <v>3</v>
      </c>
      <c r="N2001" t="s">
        <v>651</v>
      </c>
      <c r="O2001">
        <v>1</v>
      </c>
      <c r="P2001" t="s">
        <v>616</v>
      </c>
      <c r="Q2001" t="s">
        <v>713</v>
      </c>
      <c r="R2001">
        <v>1</v>
      </c>
      <c r="T2001" s="60">
        <v>40178</v>
      </c>
      <c r="U2001" s="60">
        <v>40178</v>
      </c>
      <c r="V2001" s="60">
        <v>40178</v>
      </c>
      <c r="W2001" t="s">
        <v>201</v>
      </c>
      <c r="X2001" t="s">
        <v>1422</v>
      </c>
      <c r="Y2001" t="s">
        <v>619</v>
      </c>
      <c r="Z2001">
        <v>2.9999998999999999E-2</v>
      </c>
      <c r="AA2001">
        <v>7.9999998000000003E-2</v>
      </c>
      <c r="AB2001">
        <v>1</v>
      </c>
      <c r="AC2001">
        <v>0</v>
      </c>
      <c r="AD2001">
        <v>5</v>
      </c>
      <c r="AE2001">
        <v>1</v>
      </c>
      <c r="AF2001">
        <v>1</v>
      </c>
      <c r="AG2001">
        <v>30</v>
      </c>
      <c r="BP2001" s="60">
        <v>40178</v>
      </c>
      <c r="BQ2001">
        <v>3884978.3</v>
      </c>
      <c r="BR2001">
        <v>8736102</v>
      </c>
      <c r="BS2001">
        <v>0.44469999999999998</v>
      </c>
      <c r="BT2001">
        <v>4851123.5</v>
      </c>
      <c r="BV2001">
        <v>1011205.4</v>
      </c>
      <c r="BW2001">
        <v>339488.19</v>
      </c>
      <c r="BX2001">
        <v>0.50680000000000003</v>
      </c>
      <c r="BY2001">
        <v>0</v>
      </c>
      <c r="BZ2001">
        <v>0</v>
      </c>
      <c r="CA2001">
        <v>0</v>
      </c>
      <c r="CC2001">
        <v>0.215</v>
      </c>
      <c r="CE2001">
        <v>-1.6000001E-2</v>
      </c>
      <c r="CG2001">
        <v>2.7999999000000001E-2</v>
      </c>
      <c r="CJ2001">
        <v>3.3000000000000002E-2</v>
      </c>
      <c r="CR2001">
        <v>1</v>
      </c>
      <c r="CS2001">
        <v>0</v>
      </c>
      <c r="CT2001">
        <v>0</v>
      </c>
      <c r="CU2001">
        <v>0</v>
      </c>
      <c r="CV2001">
        <v>0.56000000000000005</v>
      </c>
      <c r="CW2001">
        <v>0.41</v>
      </c>
      <c r="CX2001">
        <v>0.15000000999999999</v>
      </c>
      <c r="CY2001">
        <v>0.30000000999999998</v>
      </c>
      <c r="CZ2001">
        <v>0</v>
      </c>
      <c r="DA2001">
        <v>0</v>
      </c>
      <c r="DB2001">
        <v>2.9999998999999999E-2</v>
      </c>
      <c r="DC2001">
        <v>0</v>
      </c>
      <c r="DD2001">
        <v>9.0000003999999995E-2</v>
      </c>
      <c r="DE2001">
        <v>2.9999998999999999E-2</v>
      </c>
      <c r="DF2001">
        <v>2010</v>
      </c>
      <c r="DG2001">
        <v>0.17641924</v>
      </c>
      <c r="DH2001">
        <v>9.2172592999999997E-2</v>
      </c>
      <c r="DI2001">
        <v>8.4246658000000002E-2</v>
      </c>
      <c r="DJ2001">
        <v>0.18434929999999999</v>
      </c>
      <c r="DK2001">
        <v>0.27652188999999999</v>
      </c>
      <c r="DL2001">
        <v>178396.09</v>
      </c>
      <c r="DM2001">
        <v>93205.422000000006</v>
      </c>
      <c r="DN2001">
        <v>85190.672000000006</v>
      </c>
      <c r="DO2001">
        <v>186415</v>
      </c>
      <c r="DP2001">
        <v>279620.44</v>
      </c>
      <c r="DR2001">
        <v>1</v>
      </c>
      <c r="DS2001">
        <v>1</v>
      </c>
      <c r="DT2001">
        <v>1</v>
      </c>
      <c r="DU2001">
        <v>1</v>
      </c>
      <c r="DV2001">
        <v>13154</v>
      </c>
      <c r="DW2001">
        <v>1011205.4</v>
      </c>
      <c r="DX2001">
        <v>43</v>
      </c>
      <c r="DY2001">
        <v>14.3</v>
      </c>
      <c r="DZ2001">
        <v>76.874001000000007</v>
      </c>
      <c r="EC2001">
        <v>12154</v>
      </c>
      <c r="EE2001">
        <v>68</v>
      </c>
      <c r="EF2001">
        <v>50.798999999999999</v>
      </c>
      <c r="EG2001">
        <v>8227</v>
      </c>
      <c r="EH2001">
        <v>417924.78</v>
      </c>
      <c r="EI2001">
        <v>68.099997999999999</v>
      </c>
      <c r="EJ2001">
        <v>50.796000999999997</v>
      </c>
      <c r="EN2001">
        <v>518</v>
      </c>
      <c r="EP2001">
        <v>3409</v>
      </c>
      <c r="EQ2001">
        <v>3177</v>
      </c>
      <c r="ER2001">
        <v>232</v>
      </c>
      <c r="ES2001">
        <v>0</v>
      </c>
      <c r="EV2001">
        <v>25308</v>
      </c>
      <c r="EW2001">
        <v>0</v>
      </c>
      <c r="EX2001">
        <v>0</v>
      </c>
      <c r="FB2001">
        <v>5391373.5</v>
      </c>
      <c r="FI2001">
        <v>3326050.8</v>
      </c>
      <c r="FN2001">
        <v>-412.07799999999997</v>
      </c>
      <c r="FP2001">
        <v>95614.391000000003</v>
      </c>
      <c r="FQ2001">
        <v>180510.84</v>
      </c>
      <c r="FW2001">
        <v>276125.25</v>
      </c>
      <c r="FX2001">
        <v>512929.41</v>
      </c>
      <c r="FZ2001">
        <v>30186.907999999999</v>
      </c>
      <c r="GA2001">
        <v>30177.953000000001</v>
      </c>
      <c r="GB2001">
        <v>60364.862999999998</v>
      </c>
      <c r="GC2001">
        <v>2561.835</v>
      </c>
      <c r="GL2001">
        <v>-9801.4902000000002</v>
      </c>
      <c r="GM2001">
        <v>527.22497999999996</v>
      </c>
      <c r="GN2001">
        <v>732.97198000000003</v>
      </c>
      <c r="GO2001">
        <v>1145.05</v>
      </c>
      <c r="GP2001">
        <v>799.36401000000001</v>
      </c>
      <c r="GQ2001">
        <v>844239.44</v>
      </c>
      <c r="GR2001">
        <v>-508515.97</v>
      </c>
      <c r="GS2001">
        <v>-506853.19</v>
      </c>
      <c r="GU2001">
        <v>-1662.8</v>
      </c>
      <c r="HA2001">
        <v>-6193.8720999999996</v>
      </c>
      <c r="HB2001">
        <v>-4303.5991000000004</v>
      </c>
      <c r="HD2001">
        <v>-173.60001</v>
      </c>
      <c r="HE2001">
        <v>-519187.06</v>
      </c>
      <c r="HG2001">
        <v>3326050.8</v>
      </c>
    </row>
    <row r="2002" spans="1:215" x14ac:dyDescent="0.25">
      <c r="A2002">
        <v>146</v>
      </c>
      <c r="B2002" t="s">
        <v>1421</v>
      </c>
      <c r="C2002">
        <v>2010</v>
      </c>
      <c r="F2002">
        <v>1921</v>
      </c>
      <c r="G2002">
        <v>0</v>
      </c>
      <c r="I2002">
        <v>2</v>
      </c>
      <c r="J2002" t="s">
        <v>699</v>
      </c>
      <c r="K2002" t="s">
        <v>700</v>
      </c>
      <c r="L2002" t="s">
        <v>701</v>
      </c>
      <c r="M2002">
        <v>3</v>
      </c>
      <c r="N2002" t="s">
        <v>651</v>
      </c>
      <c r="O2002">
        <v>1</v>
      </c>
      <c r="P2002" t="s">
        <v>616</v>
      </c>
      <c r="Q2002" t="s">
        <v>713</v>
      </c>
      <c r="R2002">
        <v>1</v>
      </c>
      <c r="T2002" s="60">
        <v>40543</v>
      </c>
      <c r="U2002" s="60">
        <v>40543</v>
      </c>
      <c r="V2002" s="60">
        <v>40543</v>
      </c>
      <c r="W2002" t="s">
        <v>201</v>
      </c>
      <c r="X2002" t="s">
        <v>1422</v>
      </c>
      <c r="Y2002" t="s">
        <v>619</v>
      </c>
      <c r="Z2002">
        <v>2.9999998999999999E-2</v>
      </c>
      <c r="AA2002">
        <v>7.9999998000000003E-2</v>
      </c>
      <c r="AB2002">
        <v>1</v>
      </c>
      <c r="AC2002">
        <v>0</v>
      </c>
      <c r="AD2002">
        <v>5</v>
      </c>
      <c r="AE2002">
        <v>1</v>
      </c>
      <c r="AF2002">
        <v>1</v>
      </c>
      <c r="AG2002">
        <v>30</v>
      </c>
      <c r="BP2002" s="60">
        <v>40543</v>
      </c>
      <c r="BQ2002">
        <v>3718954.5</v>
      </c>
      <c r="BR2002">
        <v>9210056</v>
      </c>
      <c r="BS2002">
        <v>0.40380000999999999</v>
      </c>
      <c r="BT2002">
        <v>5491102</v>
      </c>
      <c r="BV2002">
        <v>1048084.3</v>
      </c>
      <c r="BW2002">
        <v>363624.56</v>
      </c>
      <c r="BX2002">
        <v>0.47989999999999999</v>
      </c>
      <c r="BY2002">
        <v>0</v>
      </c>
      <c r="BZ2002">
        <v>0</v>
      </c>
      <c r="CA2002">
        <v>0</v>
      </c>
      <c r="CC2002">
        <v>0.127</v>
      </c>
      <c r="CE2002">
        <v>-4.0000000000000001E-3</v>
      </c>
      <c r="CG2002">
        <v>3.7999999E-2</v>
      </c>
      <c r="CJ2002">
        <v>4.0999997000000003E-2</v>
      </c>
      <c r="CR2002">
        <v>1</v>
      </c>
      <c r="CS2002">
        <v>0</v>
      </c>
      <c r="CT2002">
        <v>0</v>
      </c>
      <c r="CU2002">
        <v>0</v>
      </c>
      <c r="CV2002">
        <v>0.62</v>
      </c>
      <c r="CW2002">
        <v>0.41999998999999999</v>
      </c>
      <c r="CX2002">
        <v>0.2</v>
      </c>
      <c r="CY2002">
        <v>0.23</v>
      </c>
      <c r="CZ2002">
        <v>0</v>
      </c>
      <c r="DA2002">
        <v>0</v>
      </c>
      <c r="DB2002">
        <v>2.9999998999999999E-2</v>
      </c>
      <c r="DC2002">
        <v>0</v>
      </c>
      <c r="DD2002">
        <v>7.9999998000000003E-2</v>
      </c>
      <c r="DE2002">
        <v>3.9999999000000001E-2</v>
      </c>
      <c r="DF2002">
        <v>2011</v>
      </c>
      <c r="DG2002">
        <v>0.17569333000000001</v>
      </c>
      <c r="DH2002">
        <v>9.2146926000000004E-2</v>
      </c>
      <c r="DI2002">
        <v>8.3546392999999997E-2</v>
      </c>
      <c r="DJ2002">
        <v>0.17714223000000001</v>
      </c>
      <c r="DK2002">
        <v>0.26928917000000002</v>
      </c>
      <c r="DL2002">
        <v>184141.42</v>
      </c>
      <c r="DM2002">
        <v>96577.75</v>
      </c>
      <c r="DN2002">
        <v>87563.664000000004</v>
      </c>
      <c r="DO2002">
        <v>185660</v>
      </c>
      <c r="DP2002">
        <v>282237.75</v>
      </c>
      <c r="DQ2002">
        <v>1048084.3</v>
      </c>
      <c r="DR2002">
        <v>1</v>
      </c>
      <c r="DS2002">
        <v>1</v>
      </c>
      <c r="DT2002">
        <v>1</v>
      </c>
      <c r="DU2002">
        <v>1</v>
      </c>
      <c r="DV2002">
        <v>12737</v>
      </c>
      <c r="DW2002">
        <v>1048084288</v>
      </c>
      <c r="DX2002">
        <v>43.200001</v>
      </c>
      <c r="DY2002">
        <v>14.5</v>
      </c>
      <c r="DZ2002">
        <v>82.287002999999999</v>
      </c>
      <c r="EC2002">
        <v>12381</v>
      </c>
      <c r="EE2002">
        <v>68</v>
      </c>
      <c r="EF2002">
        <v>53.060001</v>
      </c>
      <c r="EG2002">
        <v>8495</v>
      </c>
      <c r="EH2002">
        <v>450742.88</v>
      </c>
      <c r="EI2002">
        <v>68.199996999999996</v>
      </c>
      <c r="EJ2002">
        <v>53.063999000000003</v>
      </c>
      <c r="EN2002">
        <v>516</v>
      </c>
      <c r="EP2002">
        <v>3370</v>
      </c>
      <c r="EQ2002">
        <v>3148</v>
      </c>
      <c r="ER2002">
        <v>222</v>
      </c>
      <c r="ES2002">
        <v>0</v>
      </c>
      <c r="EV2002">
        <v>25118</v>
      </c>
      <c r="EW2002">
        <v>0</v>
      </c>
      <c r="EX2002">
        <v>0</v>
      </c>
      <c r="FB2002">
        <v>5717654.5</v>
      </c>
      <c r="FI2002">
        <v>3439668.8</v>
      </c>
      <c r="FN2002">
        <v>-230.53</v>
      </c>
      <c r="FP2002">
        <v>108402.35</v>
      </c>
      <c r="FQ2002">
        <v>183834.64</v>
      </c>
      <c r="FW2002">
        <v>292237</v>
      </c>
      <c r="FX2002">
        <v>316282.28000000003</v>
      </c>
      <c r="FZ2002">
        <v>27113.326000000001</v>
      </c>
      <c r="GA2002">
        <v>29784.973000000002</v>
      </c>
      <c r="GB2002">
        <v>56898.296999999999</v>
      </c>
      <c r="GC2002">
        <v>5300.8379000000004</v>
      </c>
      <c r="GL2002">
        <v>-9835.6952999999994</v>
      </c>
      <c r="GM2002">
        <v>1132.624</v>
      </c>
      <c r="GN2002">
        <v>-220.28799000000001</v>
      </c>
      <c r="GO2002">
        <v>10.242000000000001</v>
      </c>
      <c r="GP2002">
        <v>20.030999999999999</v>
      </c>
      <c r="GQ2002">
        <v>661815.06000000006</v>
      </c>
      <c r="GR2002">
        <v>-536244.75</v>
      </c>
      <c r="GS2002">
        <v>-534462.31000000006</v>
      </c>
      <c r="GU2002">
        <v>-1782.4</v>
      </c>
      <c r="HA2002">
        <v>-7587.4359999999997</v>
      </c>
      <c r="HB2002">
        <v>-3924.9279999999999</v>
      </c>
      <c r="HD2002">
        <v>-440.05099000000001</v>
      </c>
      <c r="HE2002">
        <v>-548197.13</v>
      </c>
      <c r="HG2002">
        <v>3439668.8</v>
      </c>
    </row>
    <row r="2003" spans="1:215" x14ac:dyDescent="0.25">
      <c r="A2003">
        <v>146</v>
      </c>
      <c r="B2003" t="s">
        <v>1421</v>
      </c>
      <c r="C2003">
        <v>2011</v>
      </c>
      <c r="F2003">
        <v>1921</v>
      </c>
      <c r="G2003">
        <v>0</v>
      </c>
      <c r="I2003">
        <v>2</v>
      </c>
      <c r="J2003" t="s">
        <v>699</v>
      </c>
      <c r="K2003" t="s">
        <v>700</v>
      </c>
      <c r="L2003" t="s">
        <v>701</v>
      </c>
      <c r="M2003">
        <v>3</v>
      </c>
      <c r="N2003" t="s">
        <v>651</v>
      </c>
      <c r="O2003">
        <v>1</v>
      </c>
      <c r="P2003" t="s">
        <v>616</v>
      </c>
      <c r="Q2003" t="s">
        <v>713</v>
      </c>
      <c r="R2003">
        <v>1</v>
      </c>
      <c r="T2003" s="60">
        <v>40908</v>
      </c>
      <c r="U2003" s="60">
        <v>40908</v>
      </c>
      <c r="V2003" s="60">
        <v>40908</v>
      </c>
      <c r="W2003" t="s">
        <v>201</v>
      </c>
      <c r="X2003" t="s">
        <v>1422</v>
      </c>
      <c r="Y2003" t="s">
        <v>619</v>
      </c>
      <c r="Z2003">
        <v>2.9999998999999999E-2</v>
      </c>
      <c r="AA2003">
        <v>7.9999998000000003E-2</v>
      </c>
      <c r="AB2003">
        <v>1</v>
      </c>
      <c r="AC2003">
        <v>0</v>
      </c>
      <c r="AD2003">
        <v>5</v>
      </c>
      <c r="AE2003">
        <v>1</v>
      </c>
      <c r="AF2003">
        <v>1</v>
      </c>
      <c r="AG2003">
        <v>30</v>
      </c>
      <c r="BP2003" s="60">
        <v>40908</v>
      </c>
      <c r="BQ2003">
        <v>3444690.3</v>
      </c>
      <c r="BR2003">
        <v>9522395</v>
      </c>
      <c r="BS2003">
        <v>0.36169996999999998</v>
      </c>
      <c r="BT2003">
        <v>6077704.5</v>
      </c>
      <c r="BV2003">
        <v>1034403.5</v>
      </c>
      <c r="BW2003">
        <v>402751.97</v>
      </c>
      <c r="BX2003">
        <v>0.43209999999999998</v>
      </c>
      <c r="BY2003">
        <v>0</v>
      </c>
      <c r="BZ2003">
        <v>0</v>
      </c>
      <c r="CA2003">
        <v>0</v>
      </c>
      <c r="CC2003">
        <v>8.0000000000000002E-3</v>
      </c>
      <c r="CE2003">
        <v>0.11300001</v>
      </c>
      <c r="CG2003">
        <v>1.6000001E-2</v>
      </c>
      <c r="CJ2003">
        <v>4.6999998000000001E-2</v>
      </c>
      <c r="CR2003">
        <v>1</v>
      </c>
      <c r="CS2003">
        <v>0</v>
      </c>
      <c r="CT2003">
        <v>0</v>
      </c>
      <c r="CU2003">
        <v>0</v>
      </c>
      <c r="CV2003">
        <v>0.44999999000000002</v>
      </c>
      <c r="CW2003">
        <v>0.27000001000000001</v>
      </c>
      <c r="CX2003">
        <v>0.18000000999999999</v>
      </c>
      <c r="CY2003">
        <v>0.28999998999999999</v>
      </c>
      <c r="CZ2003">
        <v>0</v>
      </c>
      <c r="DA2003">
        <v>0</v>
      </c>
      <c r="DB2003">
        <v>3.9999999000000001E-2</v>
      </c>
      <c r="DC2003">
        <v>0</v>
      </c>
      <c r="DD2003">
        <v>0.1</v>
      </c>
      <c r="DE2003">
        <v>0.12</v>
      </c>
      <c r="DF2003">
        <v>2012</v>
      </c>
      <c r="DG2003">
        <v>0.17200001000000001</v>
      </c>
      <c r="DH2003">
        <v>9.1999999999999998E-2</v>
      </c>
      <c r="DI2003">
        <v>7.9999998000000003E-2</v>
      </c>
      <c r="DJ2003">
        <v>0.20697436</v>
      </c>
      <c r="DK2003">
        <v>0.29911156999999999</v>
      </c>
      <c r="DL2003">
        <v>177911</v>
      </c>
      <c r="DM2003">
        <v>95307.07</v>
      </c>
      <c r="DN2003">
        <v>82603.922000000006</v>
      </c>
      <c r="DO2003">
        <v>214095</v>
      </c>
      <c r="DP2003">
        <v>309402.06</v>
      </c>
      <c r="DQ2003">
        <v>1034403.5</v>
      </c>
      <c r="DR2003">
        <v>0</v>
      </c>
      <c r="DS2003">
        <v>0</v>
      </c>
      <c r="DT2003">
        <v>0</v>
      </c>
      <c r="DU2003">
        <v>1</v>
      </c>
      <c r="DV2003">
        <v>12236</v>
      </c>
      <c r="DW2003">
        <v>1034403.5</v>
      </c>
      <c r="DX2003">
        <v>43.599997999999999</v>
      </c>
      <c r="DY2003">
        <v>15</v>
      </c>
      <c r="DZ2003">
        <v>84.538002000000006</v>
      </c>
      <c r="EC2003">
        <v>12663</v>
      </c>
      <c r="EE2003">
        <v>68</v>
      </c>
      <c r="EF2003">
        <v>55.103999999999999</v>
      </c>
      <c r="EG2003">
        <v>8763</v>
      </c>
      <c r="EH2003">
        <v>482875.31</v>
      </c>
      <c r="EI2003">
        <v>68.400002000000001</v>
      </c>
      <c r="EJ2003">
        <v>55.103999999999999</v>
      </c>
      <c r="EN2003">
        <v>525</v>
      </c>
      <c r="EP2003">
        <v>3375</v>
      </c>
      <c r="EQ2003">
        <v>3161</v>
      </c>
      <c r="ER2003">
        <v>214</v>
      </c>
      <c r="ES2003">
        <v>0</v>
      </c>
      <c r="EV2003">
        <v>24899</v>
      </c>
      <c r="EW2003">
        <v>0</v>
      </c>
      <c r="EX2003">
        <v>0</v>
      </c>
      <c r="FB2003">
        <v>6041684.5</v>
      </c>
      <c r="FI2003">
        <v>3175508.8</v>
      </c>
      <c r="FN2003">
        <v>-283.61</v>
      </c>
      <c r="FP2003">
        <v>98222.258000000002</v>
      </c>
      <c r="FQ2003">
        <v>183521.53</v>
      </c>
      <c r="FW2003">
        <v>281743.78000000003</v>
      </c>
      <c r="FX2003">
        <v>-20412.407999999999</v>
      </c>
      <c r="FZ2003">
        <v>23149.998</v>
      </c>
      <c r="GA2003">
        <v>36153.796999999999</v>
      </c>
      <c r="GB2003">
        <v>59303.792999999998</v>
      </c>
      <c r="GC2003">
        <v>3298.5990999999999</v>
      </c>
      <c r="GL2003">
        <v>-9669.2510000000002</v>
      </c>
      <c r="GM2003">
        <v>963.56701999999996</v>
      </c>
      <c r="GN2003">
        <v>171.81200000000001</v>
      </c>
      <c r="GO2003">
        <v>455.42200000000003</v>
      </c>
      <c r="GP2003">
        <v>104.468</v>
      </c>
      <c r="GQ2003">
        <v>315504.38</v>
      </c>
      <c r="GR2003">
        <v>-567968.18999999994</v>
      </c>
      <c r="GS2003">
        <v>-566457.38</v>
      </c>
      <c r="GU2003">
        <v>-1510.8</v>
      </c>
      <c r="HA2003">
        <v>-7337.2339000000002</v>
      </c>
      <c r="HB2003">
        <v>-3895.7310000000002</v>
      </c>
      <c r="HD2003">
        <v>-463.22600999999997</v>
      </c>
      <c r="HE2003">
        <v>-579664.38</v>
      </c>
      <c r="HG2003">
        <v>3175508.8</v>
      </c>
    </row>
    <row r="2004" spans="1:215" x14ac:dyDescent="0.25">
      <c r="A2004">
        <v>146</v>
      </c>
      <c r="B2004" t="s">
        <v>1421</v>
      </c>
      <c r="C2004">
        <v>2012</v>
      </c>
      <c r="F2004">
        <v>1921</v>
      </c>
      <c r="G2004">
        <v>0</v>
      </c>
      <c r="I2004">
        <v>2</v>
      </c>
      <c r="J2004" t="s">
        <v>699</v>
      </c>
      <c r="K2004" t="s">
        <v>700</v>
      </c>
      <c r="L2004" t="s">
        <v>701</v>
      </c>
      <c r="M2004">
        <v>3</v>
      </c>
      <c r="N2004" t="s">
        <v>651</v>
      </c>
      <c r="O2004">
        <v>1</v>
      </c>
      <c r="P2004" t="s">
        <v>616</v>
      </c>
      <c r="Q2004" t="s">
        <v>713</v>
      </c>
      <c r="R2004">
        <v>1</v>
      </c>
      <c r="T2004" s="60">
        <v>41274</v>
      </c>
      <c r="U2004" s="60">
        <v>41274</v>
      </c>
      <c r="V2004" s="60">
        <v>41274</v>
      </c>
      <c r="W2004" t="s">
        <v>201</v>
      </c>
      <c r="X2004" t="s">
        <v>1422</v>
      </c>
      <c r="Y2004" t="s">
        <v>619</v>
      </c>
      <c r="Z2004">
        <v>2.9999998999999999E-2</v>
      </c>
      <c r="AA2004">
        <v>7.9999998000000003E-2</v>
      </c>
      <c r="AB2004">
        <v>1</v>
      </c>
      <c r="AC2004">
        <v>0</v>
      </c>
      <c r="AD2004">
        <v>5</v>
      </c>
      <c r="AE2004">
        <v>1</v>
      </c>
      <c r="AF2004">
        <v>1</v>
      </c>
      <c r="AG2004">
        <v>30</v>
      </c>
      <c r="AI2004" t="s">
        <v>1423</v>
      </c>
      <c r="AO2004">
        <v>3213433.3</v>
      </c>
      <c r="AP2004">
        <v>3148929.8</v>
      </c>
      <c r="AQ2004">
        <v>-315251.78000000003</v>
      </c>
      <c r="AR2004">
        <v>0</v>
      </c>
      <c r="AS2004">
        <v>0</v>
      </c>
      <c r="AT2004">
        <v>0</v>
      </c>
      <c r="AU2004">
        <v>1</v>
      </c>
      <c r="AV2004">
        <v>2</v>
      </c>
      <c r="AW2004">
        <v>111745.72</v>
      </c>
      <c r="AX2004">
        <v>0</v>
      </c>
      <c r="AY2004">
        <v>0.80000000999999998</v>
      </c>
      <c r="AZ2004">
        <v>5</v>
      </c>
      <c r="BA2004">
        <v>1</v>
      </c>
      <c r="BB2004">
        <v>1</v>
      </c>
      <c r="BC2004">
        <v>1</v>
      </c>
      <c r="BE2004">
        <v>0</v>
      </c>
      <c r="BP2004" s="60">
        <v>41274</v>
      </c>
      <c r="BQ2004">
        <v>3148929.8</v>
      </c>
      <c r="BR2004">
        <v>10051827</v>
      </c>
      <c r="BS2004">
        <v>0.31330001000000002</v>
      </c>
      <c r="BT2004">
        <v>6902897.5</v>
      </c>
      <c r="BV2004">
        <v>1015170.7</v>
      </c>
      <c r="BW2004">
        <v>431010.19</v>
      </c>
      <c r="BX2004">
        <v>0.45910001</v>
      </c>
      <c r="BY2004">
        <v>0</v>
      </c>
      <c r="BZ2004">
        <v>0</v>
      </c>
      <c r="CA2004">
        <v>0</v>
      </c>
      <c r="CC2004">
        <v>0.124</v>
      </c>
      <c r="CE2004">
        <v>8.5000001000000006E-2</v>
      </c>
      <c r="CG2004">
        <v>2.3E-2</v>
      </c>
      <c r="CJ2004">
        <v>7.0000000000000007E-2</v>
      </c>
      <c r="CR2004">
        <v>1</v>
      </c>
      <c r="CS2004">
        <v>0</v>
      </c>
      <c r="CT2004">
        <v>0</v>
      </c>
      <c r="CU2004">
        <v>0</v>
      </c>
      <c r="CV2004">
        <v>0.46000001000000001</v>
      </c>
      <c r="CW2004">
        <v>0.23999999</v>
      </c>
      <c r="CX2004">
        <v>0.22</v>
      </c>
      <c r="CY2004">
        <v>0.25999999000000001</v>
      </c>
      <c r="CZ2004">
        <v>0</v>
      </c>
      <c r="DA2004">
        <v>0</v>
      </c>
      <c r="DB2004">
        <v>3.9999999000000001E-2</v>
      </c>
      <c r="DC2004">
        <v>0.01</v>
      </c>
      <c r="DD2004">
        <v>0.1</v>
      </c>
      <c r="DE2004">
        <v>0.13</v>
      </c>
      <c r="DF2004">
        <v>2013</v>
      </c>
      <c r="DG2004">
        <v>0.18100000999999999</v>
      </c>
      <c r="DH2004">
        <v>9.3000001999999998E-2</v>
      </c>
      <c r="DI2004">
        <v>8.7999999999999995E-2</v>
      </c>
      <c r="DJ2004">
        <v>0.18968632999999999</v>
      </c>
      <c r="DK2004">
        <v>0.28182404999999999</v>
      </c>
      <c r="DL2004">
        <v>183285.56</v>
      </c>
      <c r="DM2004">
        <v>93535.531000000003</v>
      </c>
      <c r="DN2004">
        <v>89750.023000000001</v>
      </c>
      <c r="DO2004">
        <v>192564</v>
      </c>
      <c r="DP2004">
        <v>286099.53000000003</v>
      </c>
      <c r="DQ2004">
        <v>1015170.7</v>
      </c>
      <c r="DR2004">
        <v>0</v>
      </c>
      <c r="DS2004">
        <v>0</v>
      </c>
      <c r="DT2004">
        <v>0</v>
      </c>
      <c r="DU2004">
        <v>1</v>
      </c>
      <c r="DV2004">
        <v>12026</v>
      </c>
      <c r="DW2004">
        <v>1015170.7</v>
      </c>
      <c r="DX2004">
        <v>43.400002000000001</v>
      </c>
      <c r="DY2004">
        <v>14.9</v>
      </c>
      <c r="DZ2004">
        <v>84.415001000000004</v>
      </c>
      <c r="EC2004">
        <v>12966</v>
      </c>
      <c r="ED2004">
        <v>595829.31000000006</v>
      </c>
      <c r="EE2004">
        <v>69</v>
      </c>
      <c r="EF2004">
        <v>56.896000000000001</v>
      </c>
      <c r="EG2004">
        <v>9035</v>
      </c>
      <c r="EH2004">
        <v>514053.84</v>
      </c>
      <c r="EI2004">
        <v>68.5</v>
      </c>
      <c r="EJ2004">
        <v>56.891998000000001</v>
      </c>
      <c r="EN2004">
        <v>526</v>
      </c>
      <c r="EP2004">
        <v>3405</v>
      </c>
      <c r="EQ2004">
        <v>3191</v>
      </c>
      <c r="ER2004">
        <v>214</v>
      </c>
      <c r="ES2004">
        <v>0</v>
      </c>
      <c r="EV2004">
        <v>24992</v>
      </c>
      <c r="EW2004">
        <v>0</v>
      </c>
      <c r="EX2004">
        <v>0</v>
      </c>
      <c r="EZ2004">
        <v>5562959.5</v>
      </c>
      <c r="FA2004">
        <v>64940.394999999997</v>
      </c>
      <c r="FB2004">
        <v>6475282.5</v>
      </c>
      <c r="FE2004">
        <v>12103182</v>
      </c>
      <c r="FI2004">
        <v>3213433.3</v>
      </c>
      <c r="FN2004">
        <v>-293.649</v>
      </c>
      <c r="FP2004">
        <v>95892.054999999993</v>
      </c>
      <c r="FQ2004">
        <v>207228.02</v>
      </c>
      <c r="FW2004">
        <v>303120.06</v>
      </c>
      <c r="FX2004">
        <v>300497.69</v>
      </c>
      <c r="FZ2004">
        <v>22830.851999999999</v>
      </c>
      <c r="GA2004">
        <v>32217.298999999999</v>
      </c>
      <c r="GB2004">
        <v>55048.152000000002</v>
      </c>
      <c r="GC2004">
        <v>5690.9170000000004</v>
      </c>
      <c r="GL2004">
        <v>-9235.6836000000003</v>
      </c>
      <c r="GM2004">
        <v>989.37097000000006</v>
      </c>
      <c r="GN2004">
        <v>185.89100999999999</v>
      </c>
      <c r="GO2004">
        <v>479.54001</v>
      </c>
      <c r="GP2004">
        <v>423.21600000000001</v>
      </c>
      <c r="GQ2004">
        <v>656719.63</v>
      </c>
      <c r="GR2004">
        <v>-602756.06000000006</v>
      </c>
      <c r="GS2004">
        <v>-601213.06000000006</v>
      </c>
      <c r="GU2004">
        <v>-1543</v>
      </c>
      <c r="HA2004">
        <v>-11150.565000000001</v>
      </c>
      <c r="HB2004">
        <v>-4396.6382000000003</v>
      </c>
      <c r="HD2004">
        <v>-491.84798999999998</v>
      </c>
      <c r="HE2004">
        <v>-618795.06000000006</v>
      </c>
      <c r="HG2004">
        <v>3213433.3</v>
      </c>
    </row>
    <row r="2005" spans="1:215" x14ac:dyDescent="0.25">
      <c r="A2005">
        <v>146</v>
      </c>
      <c r="B2005" t="s">
        <v>1421</v>
      </c>
      <c r="C2005">
        <v>2013</v>
      </c>
      <c r="F2005">
        <v>1921</v>
      </c>
      <c r="G2005">
        <v>0</v>
      </c>
      <c r="I2005">
        <v>2</v>
      </c>
      <c r="J2005" t="s">
        <v>699</v>
      </c>
      <c r="K2005" t="s">
        <v>700</v>
      </c>
      <c r="L2005" t="s">
        <v>701</v>
      </c>
      <c r="M2005">
        <v>3</v>
      </c>
      <c r="N2005" t="s">
        <v>651</v>
      </c>
      <c r="O2005">
        <v>1</v>
      </c>
      <c r="P2005" t="s">
        <v>616</v>
      </c>
      <c r="Q2005" t="s">
        <v>713</v>
      </c>
      <c r="R2005">
        <v>1</v>
      </c>
      <c r="T2005" s="60">
        <v>41639</v>
      </c>
      <c r="U2005" s="60">
        <v>41639</v>
      </c>
      <c r="V2005" s="60">
        <v>41639</v>
      </c>
      <c r="W2005" t="s">
        <v>201</v>
      </c>
      <c r="X2005" t="s">
        <v>1422</v>
      </c>
      <c r="Y2005" t="s">
        <v>619</v>
      </c>
      <c r="Z2005">
        <v>2.9999998999999999E-2</v>
      </c>
      <c r="AA2005">
        <v>7.7500000999999999E-2</v>
      </c>
      <c r="AB2005">
        <v>1</v>
      </c>
      <c r="AC2005">
        <v>0</v>
      </c>
      <c r="AD2005">
        <v>5</v>
      </c>
      <c r="AE2005">
        <v>1</v>
      </c>
      <c r="AF2005">
        <v>1</v>
      </c>
      <c r="AG2005">
        <v>30</v>
      </c>
      <c r="AI2005" t="s">
        <v>1424</v>
      </c>
      <c r="AO2005">
        <v>3265200.5</v>
      </c>
      <c r="AP2005">
        <v>2912852.5</v>
      </c>
      <c r="AQ2005">
        <v>-363526.28</v>
      </c>
      <c r="AR2005">
        <v>0</v>
      </c>
      <c r="AS2005">
        <v>0</v>
      </c>
      <c r="AT2005">
        <v>0</v>
      </c>
      <c r="AU2005">
        <v>1</v>
      </c>
      <c r="AV2005">
        <v>2</v>
      </c>
      <c r="AW2005">
        <v>180339.19</v>
      </c>
      <c r="AX2005">
        <v>0</v>
      </c>
      <c r="AY2005">
        <v>0.80000000999999998</v>
      </c>
      <c r="AZ2005">
        <v>5</v>
      </c>
      <c r="BA2005">
        <v>1</v>
      </c>
      <c r="BB2005">
        <v>1</v>
      </c>
      <c r="BC2005">
        <v>1</v>
      </c>
      <c r="BE2005">
        <v>0</v>
      </c>
      <c r="BP2005" s="60">
        <v>41639</v>
      </c>
      <c r="BQ2005">
        <v>3053881.8</v>
      </c>
      <c r="BR2005">
        <v>10282339</v>
      </c>
      <c r="BS2005">
        <v>0.29700001999999998</v>
      </c>
      <c r="BT2005">
        <v>7228457</v>
      </c>
      <c r="BV2005">
        <v>1015426.1</v>
      </c>
      <c r="BW2005">
        <v>474177.59</v>
      </c>
      <c r="BX2005">
        <v>0.37859999999999999</v>
      </c>
      <c r="BY2005">
        <v>0</v>
      </c>
      <c r="BZ2005">
        <v>0</v>
      </c>
      <c r="CA2005">
        <v>0</v>
      </c>
      <c r="CC2005">
        <v>0.15000000999999999</v>
      </c>
      <c r="CE2005">
        <v>9.0000003999999995E-2</v>
      </c>
      <c r="CG2005">
        <v>0.12</v>
      </c>
      <c r="CJ2005">
        <v>5.9999998999999998E-2</v>
      </c>
      <c r="CS2005">
        <v>0</v>
      </c>
      <c r="CT2005">
        <v>0</v>
      </c>
      <c r="CU2005">
        <v>0</v>
      </c>
      <c r="CV2005">
        <v>0.44999999000000002</v>
      </c>
      <c r="CW2005">
        <v>0.23999999</v>
      </c>
      <c r="CX2005">
        <v>0.20999999</v>
      </c>
      <c r="CY2005">
        <v>0.23999999</v>
      </c>
      <c r="CZ2005">
        <v>0.23999999</v>
      </c>
      <c r="DA2005">
        <v>0</v>
      </c>
      <c r="DB2005">
        <v>3.9999999000000001E-2</v>
      </c>
      <c r="DC2005">
        <v>3.9999999000000001E-2</v>
      </c>
      <c r="DD2005">
        <v>0.1</v>
      </c>
      <c r="DE2005">
        <v>0.14000000000000001</v>
      </c>
      <c r="DF2005">
        <v>2014</v>
      </c>
      <c r="DG2005">
        <v>0.19499999000000001</v>
      </c>
      <c r="DH2005">
        <v>9.1999999999999998E-2</v>
      </c>
      <c r="DI2005">
        <v>0.10299999999999999</v>
      </c>
      <c r="DJ2005">
        <v>0.18556839</v>
      </c>
      <c r="DK2005">
        <v>0.27771004999999999</v>
      </c>
      <c r="DL2005">
        <v>198458.61</v>
      </c>
      <c r="DM2005">
        <v>93563.031000000003</v>
      </c>
      <c r="DN2005">
        <v>104895.59</v>
      </c>
      <c r="DO2005">
        <v>188431</v>
      </c>
      <c r="DP2005">
        <v>281994.03000000003</v>
      </c>
      <c r="DQ2005">
        <v>1015426.1</v>
      </c>
      <c r="DR2005">
        <v>0</v>
      </c>
      <c r="DS2005">
        <v>0</v>
      </c>
      <c r="DT2005">
        <v>0</v>
      </c>
      <c r="DU2005">
        <v>1</v>
      </c>
      <c r="DV2005">
        <v>12161</v>
      </c>
      <c r="DW2005">
        <v>1015426.1</v>
      </c>
      <c r="DX2005">
        <v>43.400002000000001</v>
      </c>
      <c r="DY2005">
        <v>14.9</v>
      </c>
      <c r="DZ2005">
        <v>83.499001000000007</v>
      </c>
      <c r="EC2005">
        <v>13159</v>
      </c>
      <c r="EF2005">
        <v>48.167735999999998</v>
      </c>
      <c r="EG2005">
        <v>9194</v>
      </c>
      <c r="EN2005">
        <v>563</v>
      </c>
      <c r="EP2005">
        <v>3402</v>
      </c>
      <c r="EQ2005">
        <v>3130</v>
      </c>
      <c r="ER2005">
        <v>272</v>
      </c>
      <c r="ES2005">
        <v>0</v>
      </c>
      <c r="EV2005">
        <v>25320</v>
      </c>
      <c r="EW2005">
        <v>0</v>
      </c>
      <c r="EX2005">
        <v>1</v>
      </c>
      <c r="FB2005">
        <v>6594792</v>
      </c>
      <c r="FN2005">
        <v>-231.53100000000001</v>
      </c>
      <c r="FP2005">
        <v>93328.945000000007</v>
      </c>
      <c r="FQ2005">
        <v>188889.23</v>
      </c>
      <c r="FW2005">
        <v>282218.19</v>
      </c>
      <c r="FX2005">
        <v>364545.28000000003</v>
      </c>
      <c r="FZ2005">
        <v>20352.113000000001</v>
      </c>
      <c r="GA2005">
        <v>32815.167999999998</v>
      </c>
      <c r="GB2005">
        <v>53167.281000000003</v>
      </c>
      <c r="GC2005">
        <v>5327.6410999999998</v>
      </c>
      <c r="GL2005">
        <v>-8673.3456999999999</v>
      </c>
      <c r="GM2005">
        <v>936.29498000000001</v>
      </c>
      <c r="GN2005">
        <v>-9.5509996000000008</v>
      </c>
      <c r="GO2005">
        <v>221.98</v>
      </c>
      <c r="GP2005">
        <v>479.32799999999997</v>
      </c>
      <c r="GQ2005">
        <v>697991.13</v>
      </c>
      <c r="GR2005">
        <v>-633839.25</v>
      </c>
      <c r="GS2005">
        <v>-632204.68999999994</v>
      </c>
      <c r="GU2005">
        <v>-1634.6</v>
      </c>
      <c r="HA2005">
        <v>-8087.0181000000002</v>
      </c>
      <c r="HB2005">
        <v>-3891.3290999999999</v>
      </c>
      <c r="HD2005">
        <v>-406.18301000000002</v>
      </c>
      <c r="HE2005">
        <v>-646223.81000000006</v>
      </c>
      <c r="HG2005">
        <v>3265200.5</v>
      </c>
    </row>
    <row r="2006" spans="1:215" x14ac:dyDescent="0.25">
      <c r="A2006">
        <v>146</v>
      </c>
      <c r="B2006" t="s">
        <v>1421</v>
      </c>
      <c r="C2006">
        <v>2014</v>
      </c>
      <c r="F2006">
        <v>1921</v>
      </c>
      <c r="G2006">
        <v>0</v>
      </c>
      <c r="I2006">
        <v>2</v>
      </c>
      <c r="J2006" t="s">
        <v>699</v>
      </c>
      <c r="K2006" t="s">
        <v>700</v>
      </c>
      <c r="L2006" t="s">
        <v>701</v>
      </c>
      <c r="M2006">
        <v>3</v>
      </c>
      <c r="N2006" t="s">
        <v>651</v>
      </c>
      <c r="O2006">
        <v>1</v>
      </c>
      <c r="P2006" t="s">
        <v>616</v>
      </c>
      <c r="Q2006" t="s">
        <v>713</v>
      </c>
      <c r="R2006">
        <v>1</v>
      </c>
      <c r="T2006" s="60">
        <v>42004</v>
      </c>
      <c r="U2006" s="60">
        <v>42004</v>
      </c>
      <c r="BY2006">
        <v>0</v>
      </c>
      <c r="BZ2006">
        <v>0</v>
      </c>
      <c r="CA2006">
        <v>0</v>
      </c>
      <c r="CS2006">
        <v>0</v>
      </c>
      <c r="CT2006">
        <v>0</v>
      </c>
      <c r="CU2006">
        <v>0</v>
      </c>
      <c r="CV2006">
        <v>0</v>
      </c>
      <c r="CW2006">
        <v>0</v>
      </c>
      <c r="CX2006">
        <v>0</v>
      </c>
      <c r="CY2006">
        <v>0</v>
      </c>
      <c r="CZ2006">
        <v>0</v>
      </c>
      <c r="DA2006">
        <v>0</v>
      </c>
      <c r="DB2006">
        <v>0</v>
      </c>
      <c r="DC2006">
        <v>0</v>
      </c>
      <c r="DD2006">
        <v>0</v>
      </c>
      <c r="DE2006">
        <v>0</v>
      </c>
      <c r="DR2006">
        <v>0</v>
      </c>
      <c r="DS2006">
        <v>0</v>
      </c>
      <c r="DT2006">
        <v>0</v>
      </c>
      <c r="DU2006">
        <v>0</v>
      </c>
      <c r="EW2006">
        <v>0</v>
      </c>
      <c r="EX2006">
        <v>0</v>
      </c>
    </row>
    <row r="2007" spans="1:215" x14ac:dyDescent="0.25">
      <c r="A2007">
        <v>147</v>
      </c>
      <c r="B2007" t="s">
        <v>1425</v>
      </c>
      <c r="C2007">
        <v>2001</v>
      </c>
      <c r="F2007">
        <v>1926</v>
      </c>
      <c r="G2007">
        <v>0</v>
      </c>
      <c r="I2007">
        <v>1</v>
      </c>
      <c r="J2007" t="s">
        <v>699</v>
      </c>
      <c r="K2007" t="s">
        <v>700</v>
      </c>
      <c r="L2007" t="s">
        <v>1426</v>
      </c>
      <c r="M2007">
        <v>1</v>
      </c>
      <c r="N2007" t="s">
        <v>615</v>
      </c>
      <c r="O2007">
        <v>1</v>
      </c>
      <c r="P2007" t="s">
        <v>616</v>
      </c>
      <c r="Q2007" t="s">
        <v>713</v>
      </c>
      <c r="R2007">
        <v>1</v>
      </c>
      <c r="T2007" s="60">
        <v>37256</v>
      </c>
      <c r="U2007" s="60">
        <v>37256</v>
      </c>
      <c r="V2007" s="60">
        <v>37256</v>
      </c>
      <c r="W2007" t="s">
        <v>201</v>
      </c>
      <c r="X2007" t="s">
        <v>1427</v>
      </c>
      <c r="Z2007">
        <v>3.5000000000000003E-2</v>
      </c>
      <c r="AA2007">
        <v>7.9999998000000003E-2</v>
      </c>
      <c r="AB2007">
        <v>1</v>
      </c>
      <c r="AC2007">
        <v>0</v>
      </c>
      <c r="AD2007">
        <v>5</v>
      </c>
      <c r="BP2007" s="60">
        <v>37256</v>
      </c>
      <c r="BQ2007">
        <v>5935506.5</v>
      </c>
      <c r="BR2007">
        <v>6678219.5</v>
      </c>
      <c r="BS2007">
        <v>0.88879996999999999</v>
      </c>
      <c r="BT2007">
        <v>742713.44</v>
      </c>
      <c r="BV2007">
        <v>1274942.1000000001</v>
      </c>
      <c r="BW2007">
        <v>211188.72</v>
      </c>
      <c r="BX2007">
        <v>0.76300000999999995</v>
      </c>
      <c r="BY2007">
        <v>0</v>
      </c>
      <c r="BZ2007">
        <v>0</v>
      </c>
      <c r="CA2007">
        <v>0</v>
      </c>
      <c r="CS2007">
        <v>0</v>
      </c>
      <c r="CT2007">
        <v>0</v>
      </c>
      <c r="CU2007">
        <v>0</v>
      </c>
      <c r="CV2007">
        <v>0</v>
      </c>
      <c r="CW2007">
        <v>0</v>
      </c>
      <c r="CX2007">
        <v>0</v>
      </c>
      <c r="CY2007">
        <v>0</v>
      </c>
      <c r="CZ2007">
        <v>0</v>
      </c>
      <c r="DA2007">
        <v>0</v>
      </c>
      <c r="DB2007">
        <v>0</v>
      </c>
      <c r="DC2007">
        <v>0</v>
      </c>
      <c r="DD2007">
        <v>0</v>
      </c>
      <c r="DE2007">
        <v>0</v>
      </c>
      <c r="DF2007">
        <v>2002</v>
      </c>
      <c r="DG2007">
        <v>0.24219999</v>
      </c>
      <c r="DH2007">
        <v>9.9799998000000001E-2</v>
      </c>
      <c r="DI2007">
        <v>0.1424</v>
      </c>
      <c r="DJ2007">
        <v>0.16564572999999999</v>
      </c>
      <c r="DK2007">
        <v>0.26544573999999999</v>
      </c>
      <c r="DL2007">
        <v>305457.88</v>
      </c>
      <c r="DM2007">
        <v>125848.93</v>
      </c>
      <c r="DN2007">
        <v>161141.14000000001</v>
      </c>
      <c r="DQ2007">
        <v>1274942.1000000001</v>
      </c>
      <c r="DR2007">
        <v>0</v>
      </c>
      <c r="DS2007">
        <v>0</v>
      </c>
      <c r="DT2007">
        <v>0</v>
      </c>
      <c r="DU2007">
        <v>1</v>
      </c>
      <c r="DV2007">
        <v>26540</v>
      </c>
      <c r="DW2007">
        <v>1274942.1000000001</v>
      </c>
      <c r="DZ2007">
        <v>48.039000999999999</v>
      </c>
      <c r="EA2007">
        <v>8583</v>
      </c>
      <c r="EC2007">
        <v>11305</v>
      </c>
      <c r="EF2007">
        <v>16.927004</v>
      </c>
      <c r="ES2007">
        <v>0</v>
      </c>
      <c r="EV2007">
        <v>46428</v>
      </c>
      <c r="EW2007">
        <v>0</v>
      </c>
      <c r="EX2007">
        <v>1</v>
      </c>
      <c r="FB2007">
        <v>2277233</v>
      </c>
      <c r="FP2007">
        <v>125798.21</v>
      </c>
      <c r="FQ2007">
        <v>135829.47</v>
      </c>
      <c r="FW2007">
        <v>261627.67</v>
      </c>
      <c r="FX2007">
        <v>-215345.36</v>
      </c>
      <c r="FZ2007">
        <v>161444.45000000001</v>
      </c>
      <c r="GA2007">
        <v>26548.629000000001</v>
      </c>
      <c r="GB2007">
        <v>187993.08</v>
      </c>
      <c r="GE2007">
        <v>-2901.7529</v>
      </c>
      <c r="GL2007">
        <v>-8050.1499000000003</v>
      </c>
      <c r="GN2007">
        <v>0</v>
      </c>
      <c r="GP2007">
        <v>4760.1660000000002</v>
      </c>
      <c r="GQ2007">
        <v>228083.66</v>
      </c>
      <c r="GR2007">
        <v>-191359.78</v>
      </c>
      <c r="GS2007">
        <v>-168814.77</v>
      </c>
      <c r="GT2007">
        <v>-10286.281999999999</v>
      </c>
      <c r="GW2007">
        <v>-12258.733</v>
      </c>
      <c r="HA2007">
        <v>-22274.688999999998</v>
      </c>
      <c r="HB2007">
        <v>-5054.7690000000002</v>
      </c>
      <c r="HE2007">
        <v>-218635.94</v>
      </c>
      <c r="HG2007">
        <v>5530086.5</v>
      </c>
    </row>
    <row r="2008" spans="1:215" x14ac:dyDescent="0.25">
      <c r="A2008">
        <v>147</v>
      </c>
      <c r="B2008" t="s">
        <v>1425</v>
      </c>
      <c r="C2008">
        <v>2002</v>
      </c>
      <c r="F2008">
        <v>1926</v>
      </c>
      <c r="G2008">
        <v>0</v>
      </c>
      <c r="I2008">
        <v>1</v>
      </c>
      <c r="J2008" t="s">
        <v>699</v>
      </c>
      <c r="K2008" t="s">
        <v>700</v>
      </c>
      <c r="L2008" t="s">
        <v>1426</v>
      </c>
      <c r="M2008">
        <v>1</v>
      </c>
      <c r="N2008" t="s">
        <v>615</v>
      </c>
      <c r="O2008">
        <v>1</v>
      </c>
      <c r="P2008" t="s">
        <v>616</v>
      </c>
      <c r="Q2008" t="s">
        <v>713</v>
      </c>
      <c r="R2008">
        <v>1</v>
      </c>
      <c r="T2008" s="60">
        <v>37621</v>
      </c>
      <c r="U2008" s="60">
        <v>37621</v>
      </c>
      <c r="V2008" s="60">
        <v>37621</v>
      </c>
      <c r="W2008" t="s">
        <v>201</v>
      </c>
      <c r="X2008" t="s">
        <v>1427</v>
      </c>
      <c r="Z2008">
        <v>3.5000000000000003E-2</v>
      </c>
      <c r="AA2008">
        <v>7.9999998000000003E-2</v>
      </c>
      <c r="AB2008">
        <v>1</v>
      </c>
      <c r="AC2008">
        <v>0</v>
      </c>
      <c r="AD2008">
        <v>5</v>
      </c>
      <c r="BP2008" s="60">
        <v>37621</v>
      </c>
      <c r="BQ2008">
        <v>5861233.5</v>
      </c>
      <c r="BR2008">
        <v>7846308</v>
      </c>
      <c r="BS2008">
        <v>0.74699998000000001</v>
      </c>
      <c r="BT2008">
        <v>1985074.5</v>
      </c>
      <c r="BV2008">
        <v>1330456.8999999999</v>
      </c>
      <c r="BW2008">
        <v>253942.38</v>
      </c>
      <c r="BX2008">
        <v>0.7026</v>
      </c>
      <c r="BY2008">
        <v>0</v>
      </c>
      <c r="BZ2008">
        <v>0</v>
      </c>
      <c r="CA2008">
        <v>0</v>
      </c>
      <c r="CC2008">
        <v>-6.8420603999999996E-2</v>
      </c>
      <c r="CS2008">
        <v>1</v>
      </c>
      <c r="CT2008">
        <v>0</v>
      </c>
      <c r="CU2008">
        <v>0</v>
      </c>
      <c r="CV2008">
        <v>0</v>
      </c>
      <c r="CW2008">
        <v>0</v>
      </c>
      <c r="CX2008">
        <v>0</v>
      </c>
      <c r="CY2008">
        <v>0</v>
      </c>
      <c r="CZ2008">
        <v>0</v>
      </c>
      <c r="DA2008">
        <v>0</v>
      </c>
      <c r="DB2008">
        <v>0</v>
      </c>
      <c r="DC2008">
        <v>0</v>
      </c>
      <c r="DD2008">
        <v>0</v>
      </c>
      <c r="DE2008">
        <v>0</v>
      </c>
      <c r="DF2008">
        <v>2003</v>
      </c>
      <c r="DG2008">
        <v>0.25019999999999998</v>
      </c>
      <c r="DH2008">
        <v>0.10520001</v>
      </c>
      <c r="DI2008">
        <v>0.14499999999999999</v>
      </c>
      <c r="DJ2008">
        <v>0.19086855999999999</v>
      </c>
      <c r="DK2008">
        <v>0.29606854999999999</v>
      </c>
      <c r="DL2008">
        <v>318958.81</v>
      </c>
      <c r="DM2008">
        <v>146979.95000000001</v>
      </c>
      <c r="DN2008">
        <v>178410.97</v>
      </c>
      <c r="DQ2008">
        <v>1330456.8999999999</v>
      </c>
      <c r="DR2008">
        <v>0</v>
      </c>
      <c r="DS2008">
        <v>0</v>
      </c>
      <c r="DT2008">
        <v>0</v>
      </c>
      <c r="DU2008">
        <v>1</v>
      </c>
      <c r="DV2008">
        <v>26571</v>
      </c>
      <c r="DW2008">
        <v>1330456.8999999999</v>
      </c>
      <c r="DZ2008">
        <v>50.071998999999998</v>
      </c>
      <c r="EA2008">
        <v>9204</v>
      </c>
      <c r="EC2008">
        <v>11396</v>
      </c>
      <c r="EF2008">
        <v>17.666128</v>
      </c>
      <c r="ES2008">
        <v>0</v>
      </c>
      <c r="EV2008">
        <v>47171</v>
      </c>
      <c r="EW2008">
        <v>0</v>
      </c>
      <c r="EX2008">
        <v>1</v>
      </c>
      <c r="FB2008">
        <v>2498721.2999999998</v>
      </c>
      <c r="FP2008">
        <v>147031.10999999999</v>
      </c>
      <c r="FQ2008">
        <v>151080.44</v>
      </c>
      <c r="FW2008">
        <v>298111.53000000003</v>
      </c>
      <c r="FX2008">
        <v>-549297.25</v>
      </c>
      <c r="FZ2008">
        <v>142288.88</v>
      </c>
      <c r="GA2008">
        <v>31072.338</v>
      </c>
      <c r="GB2008">
        <v>173361.22</v>
      </c>
      <c r="GE2008">
        <v>1526.819</v>
      </c>
      <c r="GL2008">
        <v>-8334.7528999999995</v>
      </c>
      <c r="GP2008">
        <v>4372.1719000000003</v>
      </c>
      <c r="GQ2008">
        <v>-80260.241999999998</v>
      </c>
      <c r="GR2008">
        <v>-201323.2</v>
      </c>
      <c r="GS2008">
        <v>-176814.56</v>
      </c>
      <c r="GT2008">
        <v>-11178.485000000001</v>
      </c>
      <c r="GW2008">
        <v>-13330.157999999999</v>
      </c>
      <c r="HA2008">
        <v>-20254.535</v>
      </c>
      <c r="HB2008">
        <v>-6394.9209000000001</v>
      </c>
      <c r="HE2008">
        <v>-227972.66</v>
      </c>
      <c r="HG2008">
        <v>5221853.5</v>
      </c>
    </row>
    <row r="2009" spans="1:215" x14ac:dyDescent="0.25">
      <c r="A2009">
        <v>147</v>
      </c>
      <c r="B2009" t="s">
        <v>1425</v>
      </c>
      <c r="C2009">
        <v>2003</v>
      </c>
      <c r="F2009">
        <v>1926</v>
      </c>
      <c r="G2009">
        <v>0</v>
      </c>
      <c r="I2009">
        <v>1</v>
      </c>
      <c r="J2009" t="s">
        <v>699</v>
      </c>
      <c r="K2009" t="s">
        <v>700</v>
      </c>
      <c r="L2009" t="s">
        <v>1426</v>
      </c>
      <c r="M2009">
        <v>1</v>
      </c>
      <c r="N2009" t="s">
        <v>615</v>
      </c>
      <c r="O2009">
        <v>1</v>
      </c>
      <c r="P2009" t="s">
        <v>616</v>
      </c>
      <c r="Q2009" t="s">
        <v>713</v>
      </c>
      <c r="R2009">
        <v>1</v>
      </c>
      <c r="T2009" s="60">
        <v>37986</v>
      </c>
      <c r="U2009" s="60">
        <v>37986</v>
      </c>
      <c r="V2009" s="60">
        <v>37986</v>
      </c>
      <c r="W2009" t="s">
        <v>201</v>
      </c>
      <c r="X2009" t="s">
        <v>1427</v>
      </c>
      <c r="Z2009">
        <v>3.5000000000000003E-2</v>
      </c>
      <c r="AA2009">
        <v>7.9999998000000003E-2</v>
      </c>
      <c r="AB2009">
        <v>1</v>
      </c>
      <c r="AC2009">
        <v>0</v>
      </c>
      <c r="AD2009">
        <v>5</v>
      </c>
      <c r="BP2009" s="60">
        <v>37986</v>
      </c>
      <c r="BQ2009">
        <v>5929201</v>
      </c>
      <c r="BR2009">
        <v>8780970</v>
      </c>
      <c r="BS2009">
        <v>0.67519998999999997</v>
      </c>
      <c r="BT2009">
        <v>2851768.5</v>
      </c>
      <c r="BV2009">
        <v>1307079.3</v>
      </c>
      <c r="BW2009">
        <v>364658.31</v>
      </c>
      <c r="BX2009">
        <v>0.50900000000000001</v>
      </c>
      <c r="BY2009">
        <v>0</v>
      </c>
      <c r="BZ2009">
        <v>0</v>
      </c>
      <c r="CA2009">
        <v>0</v>
      </c>
      <c r="CC2009">
        <v>0.17009009</v>
      </c>
      <c r="CS2009">
        <v>1</v>
      </c>
      <c r="CT2009">
        <v>0</v>
      </c>
      <c r="CU2009">
        <v>0</v>
      </c>
      <c r="CV2009">
        <v>0</v>
      </c>
      <c r="CW2009">
        <v>0</v>
      </c>
      <c r="CX2009">
        <v>0</v>
      </c>
      <c r="CY2009">
        <v>0</v>
      </c>
      <c r="CZ2009">
        <v>0</v>
      </c>
      <c r="DA2009">
        <v>0</v>
      </c>
      <c r="DB2009">
        <v>0</v>
      </c>
      <c r="DC2009">
        <v>0</v>
      </c>
      <c r="DD2009">
        <v>0</v>
      </c>
      <c r="DE2009">
        <v>0</v>
      </c>
      <c r="DF2009">
        <v>2004</v>
      </c>
      <c r="DG2009">
        <v>0.25170000999999997</v>
      </c>
      <c r="DH2009">
        <v>0.1153</v>
      </c>
      <c r="DI2009">
        <v>0.13639999999999999</v>
      </c>
      <c r="DJ2009">
        <v>0.27898714000000002</v>
      </c>
      <c r="DK2009">
        <v>0.39428713999999998</v>
      </c>
      <c r="DL2009">
        <v>334858.53000000003</v>
      </c>
      <c r="DM2009">
        <v>140029.59</v>
      </c>
      <c r="DN2009">
        <v>185608.03</v>
      </c>
      <c r="DQ2009">
        <v>1307079.3</v>
      </c>
      <c r="DR2009">
        <v>0</v>
      </c>
      <c r="DS2009">
        <v>0</v>
      </c>
      <c r="DT2009">
        <v>0</v>
      </c>
      <c r="DU2009">
        <v>1</v>
      </c>
      <c r="DV2009">
        <v>25513</v>
      </c>
      <c r="DW2009">
        <v>1307079.3</v>
      </c>
      <c r="DZ2009">
        <v>51.610500000000002</v>
      </c>
      <c r="EA2009">
        <v>9888</v>
      </c>
      <c r="EC2009">
        <v>13672</v>
      </c>
      <c r="EF2009">
        <v>20.731266000000002</v>
      </c>
      <c r="ES2009">
        <v>0</v>
      </c>
      <c r="EV2009">
        <v>49073</v>
      </c>
      <c r="EW2009">
        <v>0</v>
      </c>
      <c r="EX2009">
        <v>1</v>
      </c>
      <c r="FB2009">
        <v>4021001.5</v>
      </c>
      <c r="FP2009">
        <v>140073.57999999999</v>
      </c>
      <c r="FQ2009">
        <v>148663.39000000001</v>
      </c>
      <c r="FW2009">
        <v>288736.96999999997</v>
      </c>
      <c r="FX2009">
        <v>738506.56</v>
      </c>
      <c r="FZ2009">
        <v>110540.86</v>
      </c>
      <c r="GA2009">
        <v>35957.737999999998</v>
      </c>
      <c r="GB2009">
        <v>146498.59</v>
      </c>
      <c r="GE2009">
        <v>7022.2929999999997</v>
      </c>
      <c r="GL2009">
        <v>-9024.3212999999996</v>
      </c>
      <c r="GP2009">
        <v>5182.2739000000001</v>
      </c>
      <c r="GQ2009">
        <v>1176922.3999999999</v>
      </c>
      <c r="GR2009">
        <v>-283437.88</v>
      </c>
      <c r="GS2009">
        <v>-258424</v>
      </c>
      <c r="GT2009">
        <v>-9993.9395000000004</v>
      </c>
      <c r="GW2009">
        <v>-15019.947</v>
      </c>
      <c r="HA2009">
        <v>-44209.953000000001</v>
      </c>
      <c r="HB2009">
        <v>-7255.6670000000004</v>
      </c>
      <c r="HE2009">
        <v>-334903.5</v>
      </c>
      <c r="HG2009">
        <v>6063872.5</v>
      </c>
    </row>
    <row r="2010" spans="1:215" x14ac:dyDescent="0.25">
      <c r="A2010">
        <v>147</v>
      </c>
      <c r="B2010" t="s">
        <v>1425</v>
      </c>
      <c r="C2010">
        <v>2004</v>
      </c>
      <c r="F2010">
        <v>1926</v>
      </c>
      <c r="G2010">
        <v>0</v>
      </c>
      <c r="I2010">
        <v>1</v>
      </c>
      <c r="J2010" t="s">
        <v>699</v>
      </c>
      <c r="K2010" t="s">
        <v>700</v>
      </c>
      <c r="L2010" t="s">
        <v>1426</v>
      </c>
      <c r="M2010">
        <v>1</v>
      </c>
      <c r="N2010" t="s">
        <v>615</v>
      </c>
      <c r="O2010">
        <v>1</v>
      </c>
      <c r="P2010" t="s">
        <v>616</v>
      </c>
      <c r="Q2010" t="s">
        <v>713</v>
      </c>
      <c r="R2010">
        <v>1</v>
      </c>
      <c r="T2010" s="60">
        <v>38352</v>
      </c>
      <c r="U2010" s="60">
        <v>38352</v>
      </c>
      <c r="V2010" s="60">
        <v>38352</v>
      </c>
      <c r="W2010" t="s">
        <v>201</v>
      </c>
      <c r="X2010" t="s">
        <v>1427</v>
      </c>
      <c r="Z2010">
        <v>2.9999998999999999E-2</v>
      </c>
      <c r="AA2010">
        <v>7.5000002999999996E-2</v>
      </c>
      <c r="AB2010">
        <v>1</v>
      </c>
      <c r="AC2010">
        <v>0</v>
      </c>
      <c r="AD2010">
        <v>5</v>
      </c>
      <c r="BP2010" s="60">
        <v>38352</v>
      </c>
      <c r="BQ2010">
        <v>6700845</v>
      </c>
      <c r="BR2010">
        <v>9450784</v>
      </c>
      <c r="BS2010">
        <v>0.70899999000000002</v>
      </c>
      <c r="BT2010">
        <v>2749939</v>
      </c>
      <c r="BV2010">
        <v>1371540.5</v>
      </c>
      <c r="BW2010">
        <v>457427</v>
      </c>
      <c r="BX2010">
        <v>0.44150001</v>
      </c>
      <c r="BY2010">
        <v>0</v>
      </c>
      <c r="BZ2010">
        <v>0</v>
      </c>
      <c r="CA2010">
        <v>0</v>
      </c>
      <c r="CC2010">
        <v>9.5224313000000005E-2</v>
      </c>
      <c r="CS2010">
        <v>1</v>
      </c>
      <c r="CT2010">
        <v>0</v>
      </c>
      <c r="CU2010">
        <v>0</v>
      </c>
      <c r="CV2010">
        <v>0</v>
      </c>
      <c r="CW2010">
        <v>0</v>
      </c>
      <c r="CX2010">
        <v>0</v>
      </c>
      <c r="CY2010">
        <v>0</v>
      </c>
      <c r="CZ2010">
        <v>0</v>
      </c>
      <c r="DA2010">
        <v>0</v>
      </c>
      <c r="DB2010">
        <v>0</v>
      </c>
      <c r="DC2010">
        <v>0</v>
      </c>
      <c r="DD2010">
        <v>0</v>
      </c>
      <c r="DE2010">
        <v>0</v>
      </c>
      <c r="DF2010">
        <v>2005</v>
      </c>
      <c r="DG2010">
        <v>0.24190001</v>
      </c>
      <c r="DH2010">
        <v>9.2299997999999994E-2</v>
      </c>
      <c r="DI2010">
        <v>0.14960000000000001</v>
      </c>
      <c r="DJ2010">
        <v>0.33351329000000002</v>
      </c>
      <c r="DK2010">
        <v>0.42581329000000001</v>
      </c>
      <c r="DL2010">
        <v>331734.71999999997</v>
      </c>
      <c r="DM2010">
        <v>126611</v>
      </c>
      <c r="DN2010">
        <v>205123.73</v>
      </c>
      <c r="DQ2010">
        <v>1371540.5</v>
      </c>
      <c r="DR2010">
        <v>0</v>
      </c>
      <c r="DS2010">
        <v>0</v>
      </c>
      <c r="DT2010">
        <v>0</v>
      </c>
      <c r="DU2010">
        <v>1</v>
      </c>
      <c r="DV2010">
        <v>25848</v>
      </c>
      <c r="DZ2010">
        <v>53.061999999999998</v>
      </c>
      <c r="EA2010">
        <v>10071</v>
      </c>
      <c r="EC2010">
        <v>13782</v>
      </c>
      <c r="EF2010">
        <v>22.346153000000001</v>
      </c>
      <c r="ES2010">
        <v>0</v>
      </c>
      <c r="EV2010">
        <v>49701</v>
      </c>
      <c r="EW2010">
        <v>0</v>
      </c>
      <c r="EX2010">
        <v>1</v>
      </c>
      <c r="FB2010">
        <v>4423092</v>
      </c>
      <c r="FP2010">
        <v>148991.79999999999</v>
      </c>
      <c r="FQ2010">
        <v>161453.31</v>
      </c>
      <c r="FW2010">
        <v>310445.13</v>
      </c>
      <c r="FX2010">
        <v>431129.25</v>
      </c>
      <c r="FZ2010">
        <v>98616.320000000007</v>
      </c>
      <c r="GA2010">
        <v>44955.733999999997</v>
      </c>
      <c r="GB2010">
        <v>143572.06</v>
      </c>
      <c r="GE2010">
        <v>5884.1337999999996</v>
      </c>
      <c r="GL2010">
        <v>-9781.0391</v>
      </c>
      <c r="GP2010">
        <v>6623.8491000000004</v>
      </c>
      <c r="GQ2010">
        <v>887873.38</v>
      </c>
      <c r="GR2010">
        <v>-307974.69</v>
      </c>
      <c r="GS2010">
        <v>-279823</v>
      </c>
      <c r="GT2010">
        <v>-10748.120999999999</v>
      </c>
      <c r="GW2010">
        <v>-17403.574000000001</v>
      </c>
      <c r="HA2010">
        <v>-18049.094000000001</v>
      </c>
      <c r="HB2010">
        <v>-6780.9408999999996</v>
      </c>
      <c r="HE2010">
        <v>-332804.71999999997</v>
      </c>
      <c r="HG2010">
        <v>6618941</v>
      </c>
    </row>
    <row r="2011" spans="1:215" x14ac:dyDescent="0.25">
      <c r="A2011">
        <v>147</v>
      </c>
      <c r="B2011" t="s">
        <v>1425</v>
      </c>
      <c r="C2011">
        <v>2005</v>
      </c>
      <c r="F2011">
        <v>1926</v>
      </c>
      <c r="G2011">
        <v>0</v>
      </c>
      <c r="I2011">
        <v>1</v>
      </c>
      <c r="J2011" t="s">
        <v>699</v>
      </c>
      <c r="K2011" t="s">
        <v>700</v>
      </c>
      <c r="L2011" t="s">
        <v>1426</v>
      </c>
      <c r="M2011">
        <v>1</v>
      </c>
      <c r="N2011" t="s">
        <v>615</v>
      </c>
      <c r="O2011">
        <v>1</v>
      </c>
      <c r="P2011" t="s">
        <v>616</v>
      </c>
      <c r="Q2011" t="s">
        <v>713</v>
      </c>
      <c r="R2011">
        <v>1</v>
      </c>
      <c r="T2011" s="60">
        <v>38717</v>
      </c>
      <c r="U2011" s="60">
        <v>38717</v>
      </c>
      <c r="V2011" s="60">
        <v>38717</v>
      </c>
      <c r="W2011" t="s">
        <v>201</v>
      </c>
      <c r="X2011" t="s">
        <v>1427</v>
      </c>
      <c r="Z2011">
        <v>2.9999998999999999E-2</v>
      </c>
      <c r="AA2011">
        <v>7.5000002999999996E-2</v>
      </c>
      <c r="AB2011">
        <v>1</v>
      </c>
      <c r="AC2011">
        <v>0</v>
      </c>
      <c r="AD2011">
        <v>5</v>
      </c>
      <c r="BP2011" s="60">
        <v>38717</v>
      </c>
      <c r="BQ2011">
        <v>7027508</v>
      </c>
      <c r="BR2011">
        <v>9269944</v>
      </c>
      <c r="BS2011">
        <v>0.75809996999999996</v>
      </c>
      <c r="BT2011">
        <v>2242436</v>
      </c>
      <c r="BV2011">
        <v>1387459.1</v>
      </c>
      <c r="BW2011">
        <v>321669.40999999997</v>
      </c>
      <c r="BX2011">
        <v>0.59249996999999999</v>
      </c>
      <c r="BY2011">
        <v>0</v>
      </c>
      <c r="BZ2011">
        <v>0</v>
      </c>
      <c r="CA2011">
        <v>0</v>
      </c>
      <c r="CC2011">
        <v>5.0022665000000001E-2</v>
      </c>
      <c r="CS2011">
        <v>1</v>
      </c>
      <c r="CT2011">
        <v>0</v>
      </c>
      <c r="CU2011">
        <v>0</v>
      </c>
      <c r="CV2011">
        <v>0</v>
      </c>
      <c r="CW2011">
        <v>0</v>
      </c>
      <c r="CX2011">
        <v>0</v>
      </c>
      <c r="CY2011">
        <v>0</v>
      </c>
      <c r="CZ2011">
        <v>0</v>
      </c>
      <c r="DA2011">
        <v>0</v>
      </c>
      <c r="DB2011">
        <v>0</v>
      </c>
      <c r="DC2011">
        <v>0</v>
      </c>
      <c r="DD2011">
        <v>0</v>
      </c>
      <c r="DE2011">
        <v>0</v>
      </c>
      <c r="DF2011">
        <v>2006</v>
      </c>
      <c r="DG2011">
        <v>0.24059999000000001</v>
      </c>
      <c r="DH2011">
        <v>8.5100002999999994E-2</v>
      </c>
      <c r="DI2011">
        <v>0.15549999</v>
      </c>
      <c r="DJ2011">
        <v>0.23184063999999999</v>
      </c>
      <c r="DK2011">
        <v>0.31694064</v>
      </c>
      <c r="DL2011">
        <v>333904.40999999997</v>
      </c>
      <c r="DM2011">
        <v>118099.66</v>
      </c>
      <c r="DN2011">
        <v>215804.77</v>
      </c>
      <c r="DQ2011">
        <v>1387459.1</v>
      </c>
      <c r="DR2011">
        <v>0</v>
      </c>
      <c r="DS2011">
        <v>0</v>
      </c>
      <c r="DT2011">
        <v>0</v>
      </c>
      <c r="DU2011">
        <v>1</v>
      </c>
      <c r="DV2011">
        <v>25726</v>
      </c>
      <c r="DZ2011">
        <v>53.931998999999998</v>
      </c>
      <c r="EA2011">
        <v>10185</v>
      </c>
      <c r="EC2011">
        <v>13926</v>
      </c>
      <c r="EF2011">
        <v>22.979313000000001</v>
      </c>
      <c r="ES2011">
        <v>0</v>
      </c>
      <c r="EV2011">
        <v>49837</v>
      </c>
      <c r="EW2011">
        <v>0</v>
      </c>
      <c r="EX2011">
        <v>1</v>
      </c>
      <c r="FB2011">
        <v>4023902</v>
      </c>
      <c r="FN2011">
        <v>-494.51499999999999</v>
      </c>
      <c r="FP2011">
        <v>174213.73</v>
      </c>
      <c r="FQ2011">
        <v>187153.3</v>
      </c>
      <c r="FW2011">
        <v>361367.03</v>
      </c>
      <c r="FX2011">
        <v>190554.05</v>
      </c>
      <c r="FZ2011">
        <v>94967.226999999999</v>
      </c>
      <c r="GA2011">
        <v>44444.605000000003</v>
      </c>
      <c r="GB2011">
        <v>139411.82999999999</v>
      </c>
      <c r="GE2011">
        <v>3026.8831</v>
      </c>
      <c r="GL2011">
        <v>-9953.6172000000006</v>
      </c>
      <c r="GM2011">
        <v>30389.798999999999</v>
      </c>
      <c r="GN2011">
        <v>-28903.366999999998</v>
      </c>
      <c r="GO2011">
        <v>-28408.851999999999</v>
      </c>
      <c r="GP2011">
        <v>6570.8589000000002</v>
      </c>
      <c r="GQ2011">
        <v>692463.75</v>
      </c>
      <c r="GR2011">
        <v>-320009.90999999997</v>
      </c>
      <c r="GS2011">
        <v>-289176.13</v>
      </c>
      <c r="GT2011">
        <v>-11359.918</v>
      </c>
      <c r="GW2011">
        <v>-19473.853999999999</v>
      </c>
      <c r="HA2011">
        <v>-23041.741999999998</v>
      </c>
      <c r="HB2011">
        <v>-4398.4369999999999</v>
      </c>
      <c r="HE2011">
        <v>-347450.09</v>
      </c>
      <c r="HG2011">
        <v>6963955</v>
      </c>
    </row>
    <row r="2012" spans="1:215" x14ac:dyDescent="0.25">
      <c r="A2012">
        <v>147</v>
      </c>
      <c r="B2012" t="s">
        <v>1425</v>
      </c>
      <c r="C2012">
        <v>2006</v>
      </c>
      <c r="F2012">
        <v>1926</v>
      </c>
      <c r="G2012">
        <v>0</v>
      </c>
      <c r="I2012">
        <v>1</v>
      </c>
      <c r="J2012" t="s">
        <v>699</v>
      </c>
      <c r="K2012" t="s">
        <v>700</v>
      </c>
      <c r="L2012" t="s">
        <v>1426</v>
      </c>
      <c r="M2012">
        <v>1</v>
      </c>
      <c r="N2012" t="s">
        <v>615</v>
      </c>
      <c r="O2012">
        <v>1</v>
      </c>
      <c r="P2012" t="s">
        <v>616</v>
      </c>
      <c r="Q2012" t="s">
        <v>713</v>
      </c>
      <c r="R2012">
        <v>1</v>
      </c>
      <c r="T2012" s="60">
        <v>39082</v>
      </c>
      <c r="U2012" s="60">
        <v>39082</v>
      </c>
      <c r="V2012" s="60">
        <v>39082</v>
      </c>
      <c r="W2012" t="s">
        <v>201</v>
      </c>
      <c r="X2012" t="s">
        <v>1427</v>
      </c>
      <c r="Y2012" t="s">
        <v>635</v>
      </c>
      <c r="Z2012">
        <v>2.9999998999999999E-2</v>
      </c>
      <c r="AA2012">
        <v>7.5000002999999996E-2</v>
      </c>
      <c r="AB2012">
        <v>1</v>
      </c>
      <c r="AC2012">
        <v>0</v>
      </c>
      <c r="AD2012">
        <v>5</v>
      </c>
      <c r="AE2012">
        <v>0</v>
      </c>
      <c r="AF2012">
        <v>1</v>
      </c>
      <c r="AG2012">
        <v>30</v>
      </c>
      <c r="BP2012" s="60">
        <v>39082</v>
      </c>
      <c r="BQ2012">
        <v>7462683</v>
      </c>
      <c r="BR2012">
        <v>9904578</v>
      </c>
      <c r="BS2012">
        <v>0.75349997999999996</v>
      </c>
      <c r="BT2012">
        <v>2441895</v>
      </c>
      <c r="BV2012">
        <v>1412878.6</v>
      </c>
      <c r="BW2012">
        <v>282223.69</v>
      </c>
      <c r="BX2012">
        <v>0.70379996</v>
      </c>
      <c r="BY2012">
        <v>0</v>
      </c>
      <c r="BZ2012">
        <v>0</v>
      </c>
      <c r="CA2012">
        <v>0</v>
      </c>
      <c r="CC2012">
        <v>0.10836914</v>
      </c>
      <c r="CG2012">
        <v>6.7984797E-2</v>
      </c>
      <c r="CS2012">
        <v>1</v>
      </c>
      <c r="CT2012">
        <v>1</v>
      </c>
      <c r="CU2012">
        <v>0</v>
      </c>
      <c r="CV2012">
        <v>0</v>
      </c>
      <c r="CW2012">
        <v>0</v>
      </c>
      <c r="CX2012">
        <v>0</v>
      </c>
      <c r="CY2012">
        <v>0</v>
      </c>
      <c r="CZ2012">
        <v>0</v>
      </c>
      <c r="DA2012">
        <v>0</v>
      </c>
      <c r="DB2012">
        <v>0</v>
      </c>
      <c r="DC2012">
        <v>0</v>
      </c>
      <c r="DD2012">
        <v>0</v>
      </c>
      <c r="DE2012">
        <v>0</v>
      </c>
      <c r="DF2012">
        <v>2007</v>
      </c>
      <c r="DG2012">
        <v>0.24250000999999999</v>
      </c>
      <c r="DH2012">
        <v>8.5000001000000006E-2</v>
      </c>
      <c r="DI2012">
        <v>0.15740000000000001</v>
      </c>
      <c r="DJ2012">
        <v>0.19975084000000001</v>
      </c>
      <c r="DK2012">
        <v>0.28475085</v>
      </c>
      <c r="DL2012">
        <v>342584.56</v>
      </c>
      <c r="DM2012">
        <v>120264.59</v>
      </c>
      <c r="DN2012">
        <v>222319.98</v>
      </c>
      <c r="DQ2012">
        <v>1412878.6</v>
      </c>
      <c r="DR2012">
        <v>0</v>
      </c>
      <c r="DS2012">
        <v>0</v>
      </c>
      <c r="DT2012">
        <v>0</v>
      </c>
      <c r="DU2012">
        <v>1</v>
      </c>
      <c r="DV2012">
        <v>25555</v>
      </c>
      <c r="DW2012">
        <v>1376064</v>
      </c>
      <c r="DZ2012">
        <v>55.287998000000002</v>
      </c>
      <c r="EA2012">
        <v>10888</v>
      </c>
      <c r="EC2012">
        <v>14173</v>
      </c>
      <c r="ED2012">
        <v>329084.06</v>
      </c>
      <c r="EF2012">
        <v>23.219083999999999</v>
      </c>
      <c r="EG2012">
        <v>11416</v>
      </c>
      <c r="EH2012">
        <v>302917.71999999997</v>
      </c>
      <c r="EN2012">
        <v>337</v>
      </c>
      <c r="EO2012">
        <v>6740.1859999999997</v>
      </c>
      <c r="EP2012">
        <v>2420</v>
      </c>
      <c r="EQ2012">
        <v>2294</v>
      </c>
      <c r="ER2012">
        <v>126</v>
      </c>
      <c r="ES2012">
        <v>0</v>
      </c>
      <c r="EV2012">
        <v>50616</v>
      </c>
      <c r="EW2012">
        <v>0</v>
      </c>
      <c r="EX2012">
        <v>1</v>
      </c>
      <c r="FB2012">
        <v>4149302.3</v>
      </c>
      <c r="FN2012">
        <v>-537.79200000000003</v>
      </c>
      <c r="FP2012">
        <v>121672.77</v>
      </c>
      <c r="FQ2012">
        <v>194367.84</v>
      </c>
      <c r="FW2012">
        <v>316040.63</v>
      </c>
      <c r="FX2012">
        <v>598260.88</v>
      </c>
      <c r="FZ2012">
        <v>95678.164000000004</v>
      </c>
      <c r="GA2012">
        <v>60121.258000000002</v>
      </c>
      <c r="GB2012">
        <v>155799.42000000001</v>
      </c>
      <c r="GE2012">
        <v>4103.2650999999996</v>
      </c>
      <c r="GL2012">
        <v>-10730.106</v>
      </c>
      <c r="GM2012">
        <v>62698.406000000003</v>
      </c>
      <c r="GN2012">
        <v>-61073.375</v>
      </c>
      <c r="GO2012">
        <v>-60535.582000000002</v>
      </c>
      <c r="GP2012">
        <v>5619.6592000000001</v>
      </c>
      <c r="GQ2012">
        <v>1070718.8</v>
      </c>
      <c r="GR2012">
        <v>-334985.06</v>
      </c>
      <c r="GS2012">
        <v>-301803.13</v>
      </c>
      <c r="GT2012">
        <v>-11722.48</v>
      </c>
      <c r="GW2012">
        <v>-21459.473000000002</v>
      </c>
      <c r="HA2012">
        <v>-24922.153999999999</v>
      </c>
      <c r="HB2012">
        <v>-3979.1550000000002</v>
      </c>
      <c r="HE2012">
        <v>-363886.44</v>
      </c>
      <c r="HG2012">
        <v>7670787</v>
      </c>
    </row>
    <row r="2013" spans="1:215" x14ac:dyDescent="0.25">
      <c r="A2013">
        <v>147</v>
      </c>
      <c r="B2013" t="s">
        <v>1425</v>
      </c>
      <c r="C2013">
        <v>2007</v>
      </c>
      <c r="F2013">
        <v>1926</v>
      </c>
      <c r="G2013">
        <v>0</v>
      </c>
      <c r="I2013">
        <v>1</v>
      </c>
      <c r="J2013" t="s">
        <v>699</v>
      </c>
      <c r="K2013" t="s">
        <v>700</v>
      </c>
      <c r="L2013" t="s">
        <v>1426</v>
      </c>
      <c r="M2013">
        <v>1</v>
      </c>
      <c r="N2013" t="s">
        <v>615</v>
      </c>
      <c r="O2013">
        <v>1</v>
      </c>
      <c r="P2013" t="s">
        <v>616</v>
      </c>
      <c r="Q2013" t="s">
        <v>713</v>
      </c>
      <c r="R2013">
        <v>1</v>
      </c>
      <c r="T2013" s="60">
        <v>39447</v>
      </c>
      <c r="U2013" s="60">
        <v>39447</v>
      </c>
      <c r="V2013" s="60">
        <v>39447</v>
      </c>
      <c r="W2013" t="s">
        <v>201</v>
      </c>
      <c r="X2013" t="s">
        <v>1427</v>
      </c>
      <c r="Y2013" t="s">
        <v>635</v>
      </c>
      <c r="Z2013">
        <v>2.9999998999999999E-2</v>
      </c>
      <c r="AA2013">
        <v>7.5000002999999996E-2</v>
      </c>
      <c r="AB2013">
        <v>1</v>
      </c>
      <c r="AC2013">
        <v>0</v>
      </c>
      <c r="AD2013">
        <v>5</v>
      </c>
      <c r="AE2013">
        <v>0</v>
      </c>
      <c r="AF2013">
        <v>1</v>
      </c>
      <c r="AG2013">
        <v>30</v>
      </c>
      <c r="BP2013" s="60">
        <v>39447</v>
      </c>
      <c r="BQ2013">
        <v>8059880</v>
      </c>
      <c r="BR2013">
        <v>10423730</v>
      </c>
      <c r="BS2013">
        <v>0.77319998000000001</v>
      </c>
      <c r="BT2013">
        <v>2363850</v>
      </c>
      <c r="BV2013">
        <v>1370844.8</v>
      </c>
      <c r="BW2013">
        <v>287061.53000000003</v>
      </c>
      <c r="BX2013">
        <v>0.80160003999999996</v>
      </c>
      <c r="BY2013">
        <v>0</v>
      </c>
      <c r="BZ2013">
        <v>0</v>
      </c>
      <c r="CA2013">
        <v>0</v>
      </c>
      <c r="CC2013">
        <v>6.2788396999999996E-2</v>
      </c>
      <c r="CG2013">
        <v>9.6504591000000001E-2</v>
      </c>
      <c r="CS2013">
        <v>1</v>
      </c>
      <c r="CT2013">
        <v>1</v>
      </c>
      <c r="CU2013">
        <v>0</v>
      </c>
      <c r="CV2013">
        <v>0</v>
      </c>
      <c r="CW2013">
        <v>0</v>
      </c>
      <c r="CX2013">
        <v>0</v>
      </c>
      <c r="CY2013">
        <v>0</v>
      </c>
      <c r="CZ2013">
        <v>0</v>
      </c>
      <c r="DA2013">
        <v>0</v>
      </c>
      <c r="DB2013">
        <v>0</v>
      </c>
      <c r="DC2013">
        <v>0</v>
      </c>
      <c r="DD2013">
        <v>0</v>
      </c>
      <c r="DE2013">
        <v>0</v>
      </c>
      <c r="DF2013">
        <v>2008</v>
      </c>
      <c r="DG2013">
        <v>0.24139999000000001</v>
      </c>
      <c r="DH2013">
        <v>8.5100002999999994E-2</v>
      </c>
      <c r="DI2013">
        <v>0.15630000999999999</v>
      </c>
      <c r="DJ2013">
        <v>0.20940484000000001</v>
      </c>
      <c r="DK2013">
        <v>0.29450484999999998</v>
      </c>
      <c r="DL2013">
        <v>330895.38</v>
      </c>
      <c r="DM2013">
        <v>116689.03</v>
      </c>
      <c r="DN2013">
        <v>214206.34</v>
      </c>
      <c r="DQ2013">
        <v>1370844.8</v>
      </c>
      <c r="DR2013">
        <v>0</v>
      </c>
      <c r="DS2013">
        <v>0</v>
      </c>
      <c r="DT2013">
        <v>0</v>
      </c>
      <c r="DU2013">
        <v>1</v>
      </c>
      <c r="DV2013">
        <v>23456</v>
      </c>
      <c r="DW2013">
        <v>1370844.8</v>
      </c>
      <c r="DZ2013">
        <v>58.443001000000002</v>
      </c>
      <c r="EA2013">
        <v>11232</v>
      </c>
      <c r="EC2013">
        <v>14469</v>
      </c>
      <c r="ED2013">
        <v>357608.91</v>
      </c>
      <c r="EF2013">
        <v>24.715523000000001</v>
      </c>
      <c r="EG2013">
        <v>11719</v>
      </c>
      <c r="EH2013">
        <v>348221.63</v>
      </c>
      <c r="EN2013">
        <v>321</v>
      </c>
      <c r="EO2013">
        <v>6984.4629000000004</v>
      </c>
      <c r="EP2013">
        <v>2429</v>
      </c>
      <c r="EQ2013">
        <v>2299</v>
      </c>
      <c r="ER2013">
        <v>130</v>
      </c>
      <c r="ES2013">
        <v>0</v>
      </c>
      <c r="EV2013">
        <v>49157</v>
      </c>
      <c r="EW2013">
        <v>0</v>
      </c>
      <c r="EX2013">
        <v>1</v>
      </c>
      <c r="FB2013">
        <v>4466816</v>
      </c>
      <c r="FI2013">
        <v>8069709.5</v>
      </c>
      <c r="FN2013">
        <v>-846.69500000000005</v>
      </c>
      <c r="FP2013">
        <v>123047.52</v>
      </c>
      <c r="FQ2013">
        <v>226721.02</v>
      </c>
      <c r="FW2013">
        <v>349768.53</v>
      </c>
      <c r="FX2013">
        <v>321131.69</v>
      </c>
      <c r="FZ2013">
        <v>91530.843999999997</v>
      </c>
      <c r="GA2013">
        <v>72493.125</v>
      </c>
      <c r="GB2013">
        <v>164023.97</v>
      </c>
      <c r="GE2013">
        <v>1492.829</v>
      </c>
      <c r="GL2013">
        <v>-11994.986000000001</v>
      </c>
      <c r="GM2013">
        <v>70162.547000000006</v>
      </c>
      <c r="GN2013">
        <v>-67426.491999999998</v>
      </c>
      <c r="GO2013">
        <v>-66579.797000000006</v>
      </c>
      <c r="GP2013">
        <v>4247.0321999999996</v>
      </c>
      <c r="GQ2013">
        <v>831405.13</v>
      </c>
      <c r="GR2013">
        <v>-361405.78</v>
      </c>
      <c r="GS2013">
        <v>-324725</v>
      </c>
      <c r="GT2013">
        <v>-13035.555</v>
      </c>
      <c r="GW2013">
        <v>-23645.234</v>
      </c>
      <c r="HA2013">
        <v>-66623.358999999997</v>
      </c>
      <c r="HB2013">
        <v>-4450.3301000000001</v>
      </c>
      <c r="HE2013">
        <v>-432482.47</v>
      </c>
      <c r="HG2013">
        <v>8069709.5</v>
      </c>
    </row>
    <row r="2014" spans="1:215" x14ac:dyDescent="0.25">
      <c r="A2014">
        <v>147</v>
      </c>
      <c r="B2014" t="s">
        <v>1425</v>
      </c>
      <c r="C2014">
        <v>2008</v>
      </c>
      <c r="F2014">
        <v>1926</v>
      </c>
      <c r="G2014">
        <v>0</v>
      </c>
      <c r="I2014">
        <v>1</v>
      </c>
      <c r="J2014" t="s">
        <v>699</v>
      </c>
      <c r="K2014" t="s">
        <v>700</v>
      </c>
      <c r="L2014" t="s">
        <v>1426</v>
      </c>
      <c r="M2014">
        <v>1</v>
      </c>
      <c r="N2014" t="s">
        <v>615</v>
      </c>
      <c r="O2014">
        <v>1</v>
      </c>
      <c r="P2014" t="s">
        <v>616</v>
      </c>
      <c r="Q2014" t="s">
        <v>713</v>
      </c>
      <c r="R2014">
        <v>1</v>
      </c>
      <c r="T2014" s="60">
        <v>39813</v>
      </c>
      <c r="U2014" s="60">
        <v>39813</v>
      </c>
      <c r="V2014" s="60">
        <v>39813</v>
      </c>
      <c r="W2014" t="s">
        <v>201</v>
      </c>
      <c r="X2014" t="s">
        <v>1427</v>
      </c>
      <c r="Y2014" t="s">
        <v>635</v>
      </c>
      <c r="Z2014">
        <v>2.9999998999999999E-2</v>
      </c>
      <c r="AA2014">
        <v>7.5000002999999996E-2</v>
      </c>
      <c r="AB2014">
        <v>1</v>
      </c>
      <c r="AC2014">
        <v>0</v>
      </c>
      <c r="AD2014">
        <v>5</v>
      </c>
      <c r="AE2014">
        <v>0</v>
      </c>
      <c r="AF2014">
        <v>1</v>
      </c>
      <c r="AG2014">
        <v>30</v>
      </c>
      <c r="BP2014" s="60">
        <v>39813</v>
      </c>
      <c r="BQ2014">
        <v>8036075</v>
      </c>
      <c r="BR2014">
        <v>11073181</v>
      </c>
      <c r="BS2014">
        <v>0.72570002</v>
      </c>
      <c r="BT2014">
        <v>3037106.5</v>
      </c>
      <c r="BV2014">
        <v>1463372.4</v>
      </c>
      <c r="BW2014">
        <v>283892.71999999997</v>
      </c>
      <c r="BX2014">
        <v>0.52919996000000002</v>
      </c>
      <c r="BY2014">
        <v>0</v>
      </c>
      <c r="BZ2014">
        <v>0</v>
      </c>
      <c r="CA2014">
        <v>0</v>
      </c>
      <c r="CC2014">
        <v>-0.22980645</v>
      </c>
      <c r="CG2014">
        <v>8.5247680000000003E-3</v>
      </c>
      <c r="CS2014">
        <v>1</v>
      </c>
      <c r="CT2014">
        <v>1</v>
      </c>
      <c r="CU2014">
        <v>0</v>
      </c>
      <c r="CV2014">
        <v>0.52999996999999999</v>
      </c>
      <c r="CW2014">
        <v>0.44</v>
      </c>
      <c r="CX2014">
        <v>9.0000003999999995E-2</v>
      </c>
      <c r="CY2014">
        <v>0.41999998999999999</v>
      </c>
      <c r="CZ2014">
        <v>0</v>
      </c>
      <c r="DA2014">
        <v>0</v>
      </c>
      <c r="DB2014">
        <v>0.01</v>
      </c>
      <c r="DC2014">
        <v>2.9999998999999999E-2</v>
      </c>
      <c r="DD2014">
        <v>0.01</v>
      </c>
      <c r="DE2014">
        <v>0</v>
      </c>
      <c r="DF2014">
        <v>2009</v>
      </c>
      <c r="DG2014">
        <v>0.2361</v>
      </c>
      <c r="DH2014">
        <v>8.5100002999999994E-2</v>
      </c>
      <c r="DI2014">
        <v>0.15100000999999999</v>
      </c>
      <c r="DJ2014">
        <v>0.19399896</v>
      </c>
      <c r="DK2014">
        <v>0.27909896000000001</v>
      </c>
      <c r="DL2014">
        <v>345537.28000000003</v>
      </c>
      <c r="DM2014">
        <v>124578.41</v>
      </c>
      <c r="DN2014">
        <v>220958.86</v>
      </c>
      <c r="DQ2014">
        <v>1463372.4</v>
      </c>
      <c r="DR2014">
        <v>0</v>
      </c>
      <c r="DS2014">
        <v>0</v>
      </c>
      <c r="DT2014">
        <v>0</v>
      </c>
      <c r="DU2014">
        <v>1</v>
      </c>
      <c r="DV2014">
        <v>23436</v>
      </c>
      <c r="DW2014">
        <v>1463372.4</v>
      </c>
      <c r="DZ2014">
        <v>62.441001999999997</v>
      </c>
      <c r="EA2014">
        <v>11837</v>
      </c>
      <c r="EC2014">
        <v>14745</v>
      </c>
      <c r="ED2014">
        <v>381388.25</v>
      </c>
      <c r="EF2014">
        <v>25.865599</v>
      </c>
      <c r="EG2014">
        <v>11967</v>
      </c>
      <c r="EH2014">
        <v>326858.15999999997</v>
      </c>
      <c r="EN2014">
        <v>318</v>
      </c>
      <c r="EO2014">
        <v>7272.5298000000003</v>
      </c>
      <c r="EP2014">
        <v>2460</v>
      </c>
      <c r="EQ2014">
        <v>2325</v>
      </c>
      <c r="ER2014">
        <v>135</v>
      </c>
      <c r="ES2014">
        <v>0</v>
      </c>
      <c r="EV2014">
        <v>50018</v>
      </c>
      <c r="EW2014">
        <v>0</v>
      </c>
      <c r="EX2014">
        <v>1</v>
      </c>
      <c r="FB2014">
        <v>4649512.5</v>
      </c>
      <c r="FI2014">
        <v>6069280</v>
      </c>
      <c r="FP2014">
        <v>123776.7</v>
      </c>
      <c r="FQ2014">
        <v>146134.91</v>
      </c>
      <c r="FW2014">
        <v>269911.63</v>
      </c>
      <c r="FX2014">
        <v>-2010910.5</v>
      </c>
      <c r="FZ2014">
        <v>70876.75</v>
      </c>
      <c r="GA2014">
        <v>84083.883000000002</v>
      </c>
      <c r="GB2014">
        <v>154960.64000000001</v>
      </c>
      <c r="GE2014">
        <v>2803.4618999999998</v>
      </c>
      <c r="GL2014">
        <v>-12323.941000000001</v>
      </c>
      <c r="GM2014">
        <v>7858.7412000000004</v>
      </c>
      <c r="GN2014">
        <v>-1318.376</v>
      </c>
      <c r="GP2014">
        <v>4458.5038999999997</v>
      </c>
      <c r="GQ2014">
        <v>-1584559.9</v>
      </c>
      <c r="GR2014">
        <v>-386973.13</v>
      </c>
      <c r="GS2014">
        <v>-347922.28</v>
      </c>
      <c r="GT2014">
        <v>-13234.974</v>
      </c>
      <c r="GW2014">
        <v>-25815.859</v>
      </c>
      <c r="HA2014">
        <v>-24724.101999999999</v>
      </c>
      <c r="HB2014">
        <v>-4172.5361000000003</v>
      </c>
      <c r="HE2014">
        <v>-415869.75</v>
      </c>
      <c r="HG2014">
        <v>6069280</v>
      </c>
    </row>
    <row r="2015" spans="1:215" x14ac:dyDescent="0.25">
      <c r="A2015">
        <v>147</v>
      </c>
      <c r="B2015" t="s">
        <v>1425</v>
      </c>
      <c r="C2015">
        <v>2009</v>
      </c>
      <c r="F2015">
        <v>1926</v>
      </c>
      <c r="G2015">
        <v>0</v>
      </c>
      <c r="I2015">
        <v>1</v>
      </c>
      <c r="J2015" t="s">
        <v>699</v>
      </c>
      <c r="K2015" t="s">
        <v>700</v>
      </c>
      <c r="L2015" t="s">
        <v>1426</v>
      </c>
      <c r="M2015">
        <v>1</v>
      </c>
      <c r="N2015" t="s">
        <v>615</v>
      </c>
      <c r="O2015">
        <v>1</v>
      </c>
      <c r="P2015" t="s">
        <v>616</v>
      </c>
      <c r="Q2015" t="s">
        <v>713</v>
      </c>
      <c r="R2015">
        <v>1</v>
      </c>
      <c r="T2015" s="60">
        <v>40178</v>
      </c>
      <c r="U2015" s="60">
        <v>40178</v>
      </c>
      <c r="V2015" s="60">
        <v>40178</v>
      </c>
      <c r="W2015" t="s">
        <v>201</v>
      </c>
      <c r="X2015" t="s">
        <v>1427</v>
      </c>
      <c r="Y2015" t="s">
        <v>635</v>
      </c>
      <c r="Z2015">
        <v>2.9999998999999999E-2</v>
      </c>
      <c r="AA2015">
        <v>7.5000002999999996E-2</v>
      </c>
      <c r="AB2015">
        <v>1</v>
      </c>
      <c r="AC2015">
        <v>0</v>
      </c>
      <c r="AD2015">
        <v>5</v>
      </c>
      <c r="AE2015">
        <v>0</v>
      </c>
      <c r="AF2015">
        <v>1</v>
      </c>
      <c r="AG2015">
        <v>30</v>
      </c>
      <c r="BP2015" s="60">
        <v>40178</v>
      </c>
      <c r="BQ2015">
        <v>7945567</v>
      </c>
      <c r="BR2015">
        <v>12575516</v>
      </c>
      <c r="BS2015">
        <v>0.63180000000000003</v>
      </c>
      <c r="BT2015">
        <v>4629948.5</v>
      </c>
      <c r="BV2015">
        <v>1498161.8</v>
      </c>
      <c r="BW2015">
        <v>352851</v>
      </c>
      <c r="BX2015">
        <v>0.43220001000000002</v>
      </c>
      <c r="BY2015">
        <v>0</v>
      </c>
      <c r="BZ2015">
        <v>0</v>
      </c>
      <c r="CA2015">
        <v>0</v>
      </c>
      <c r="CC2015">
        <v>0.18000000999999999</v>
      </c>
      <c r="CE2015">
        <v>-1.7000001000000001E-2</v>
      </c>
      <c r="CG2015">
        <v>0.02</v>
      </c>
      <c r="CS2015">
        <v>0</v>
      </c>
      <c r="CT2015">
        <v>0</v>
      </c>
      <c r="CU2015">
        <v>0</v>
      </c>
      <c r="CV2015">
        <v>0.58999997000000004</v>
      </c>
      <c r="CW2015">
        <v>0.47999998999999999</v>
      </c>
      <c r="CX2015">
        <v>0.11</v>
      </c>
      <c r="CY2015">
        <v>0.36000000999999998</v>
      </c>
      <c r="CZ2015">
        <v>0</v>
      </c>
      <c r="DA2015">
        <v>0</v>
      </c>
      <c r="DB2015">
        <v>0.01</v>
      </c>
      <c r="DC2015">
        <v>2.9999998999999999E-2</v>
      </c>
      <c r="DD2015">
        <v>0.01</v>
      </c>
      <c r="DE2015">
        <v>0</v>
      </c>
      <c r="DF2015">
        <v>2010</v>
      </c>
      <c r="DG2015">
        <v>0.21560000000000001</v>
      </c>
      <c r="DH2015">
        <v>8.5100002999999994E-2</v>
      </c>
      <c r="DI2015">
        <v>0.1305</v>
      </c>
      <c r="DJ2015">
        <v>0.23552263000000001</v>
      </c>
      <c r="DK2015">
        <v>0.32062262000000002</v>
      </c>
      <c r="DL2015">
        <v>322969.06</v>
      </c>
      <c r="DM2015">
        <v>127532.48</v>
      </c>
      <c r="DN2015">
        <v>195436.58</v>
      </c>
      <c r="DQ2015">
        <v>1498161.8</v>
      </c>
      <c r="DR2015">
        <v>0</v>
      </c>
      <c r="DS2015">
        <v>0</v>
      </c>
      <c r="DT2015">
        <v>0</v>
      </c>
      <c r="DU2015">
        <v>1</v>
      </c>
      <c r="DV2015">
        <v>23570</v>
      </c>
      <c r="DW2015">
        <v>149816.72</v>
      </c>
      <c r="DZ2015">
        <v>63.561999999999998</v>
      </c>
      <c r="EA2015">
        <v>11826</v>
      </c>
      <c r="EC2015">
        <v>14915</v>
      </c>
      <c r="ED2015">
        <v>415455.84</v>
      </c>
      <c r="EF2015">
        <v>27.854900000000001</v>
      </c>
      <c r="EG2015">
        <v>12145</v>
      </c>
      <c r="EH2015">
        <v>379847.63</v>
      </c>
      <c r="EN2015">
        <v>308</v>
      </c>
      <c r="EO2015">
        <v>7245.9369999999999</v>
      </c>
      <c r="EP2015">
        <v>2462</v>
      </c>
      <c r="EQ2015">
        <v>2330</v>
      </c>
      <c r="ER2015">
        <v>132</v>
      </c>
      <c r="ES2015">
        <v>0</v>
      </c>
      <c r="EV2015">
        <v>50311</v>
      </c>
      <c r="EW2015">
        <v>0</v>
      </c>
      <c r="EX2015">
        <v>1</v>
      </c>
      <c r="FB2015">
        <v>5479823</v>
      </c>
      <c r="FI2015">
        <v>6929486</v>
      </c>
      <c r="FP2015">
        <v>127795.88</v>
      </c>
      <c r="FQ2015">
        <v>147934.64000000001</v>
      </c>
      <c r="FW2015">
        <v>275730.53000000003</v>
      </c>
      <c r="FX2015">
        <v>870835.75</v>
      </c>
      <c r="FZ2015">
        <v>70687.141000000003</v>
      </c>
      <c r="GA2015">
        <v>78536.241999999998</v>
      </c>
      <c r="GB2015">
        <v>149223.38</v>
      </c>
      <c r="GE2015">
        <v>1928.6899000000001</v>
      </c>
      <c r="GL2015">
        <v>-12472.527</v>
      </c>
      <c r="GM2015">
        <v>4768.4902000000002</v>
      </c>
      <c r="GN2015">
        <v>-668.55602999999996</v>
      </c>
      <c r="GP2015">
        <v>6087.8989000000001</v>
      </c>
      <c r="GQ2015">
        <v>1295433.6000000001</v>
      </c>
      <c r="GR2015">
        <v>-410574.63</v>
      </c>
      <c r="GS2015">
        <v>-369227</v>
      </c>
      <c r="GT2015">
        <v>-13510.566999999999</v>
      </c>
      <c r="GW2015">
        <v>-27837.078000000001</v>
      </c>
      <c r="HA2015">
        <v>-20404.91</v>
      </c>
      <c r="HB2015">
        <v>-4248.2870999999996</v>
      </c>
      <c r="HE2015">
        <v>-435227.84</v>
      </c>
      <c r="HG2015">
        <v>6929486</v>
      </c>
    </row>
    <row r="2016" spans="1:215" x14ac:dyDescent="0.25">
      <c r="A2016">
        <v>147</v>
      </c>
      <c r="B2016" t="s">
        <v>1425</v>
      </c>
      <c r="C2016">
        <v>2010</v>
      </c>
      <c r="F2016">
        <v>1926</v>
      </c>
      <c r="G2016">
        <v>0</v>
      </c>
      <c r="I2016">
        <v>1</v>
      </c>
      <c r="J2016" t="s">
        <v>699</v>
      </c>
      <c r="K2016" t="s">
        <v>700</v>
      </c>
      <c r="L2016" t="s">
        <v>1426</v>
      </c>
      <c r="M2016">
        <v>1</v>
      </c>
      <c r="N2016" t="s">
        <v>615</v>
      </c>
      <c r="O2016">
        <v>1</v>
      </c>
      <c r="P2016" t="s">
        <v>616</v>
      </c>
      <c r="Q2016" t="s">
        <v>713</v>
      </c>
      <c r="R2016">
        <v>1</v>
      </c>
      <c r="T2016" s="60">
        <v>40543</v>
      </c>
      <c r="U2016" s="60">
        <v>40543</v>
      </c>
      <c r="V2016" s="60">
        <v>40543</v>
      </c>
      <c r="W2016" t="s">
        <v>201</v>
      </c>
      <c r="X2016" t="s">
        <v>1427</v>
      </c>
      <c r="Y2016" t="s">
        <v>635</v>
      </c>
      <c r="Z2016">
        <v>2.9999998999999999E-2</v>
      </c>
      <c r="AA2016">
        <v>7.5000002999999996E-2</v>
      </c>
      <c r="AB2016">
        <v>1</v>
      </c>
      <c r="AC2016">
        <v>0</v>
      </c>
      <c r="AD2016">
        <v>5</v>
      </c>
      <c r="AE2016">
        <v>0</v>
      </c>
      <c r="AF2016">
        <v>1</v>
      </c>
      <c r="AG2016">
        <v>30</v>
      </c>
      <c r="BP2016" s="60">
        <v>40543</v>
      </c>
      <c r="BQ2016">
        <v>7982368.5</v>
      </c>
      <c r="BR2016">
        <v>13142137</v>
      </c>
      <c r="BS2016">
        <v>0.60740000000000005</v>
      </c>
      <c r="BT2016">
        <v>5159768.5</v>
      </c>
      <c r="BV2016">
        <v>1494093.6</v>
      </c>
      <c r="BW2016">
        <v>454327.47</v>
      </c>
      <c r="BX2016">
        <v>0.31810000999999999</v>
      </c>
      <c r="BY2016">
        <v>0</v>
      </c>
      <c r="BZ2016">
        <v>0</v>
      </c>
      <c r="CA2016">
        <v>0</v>
      </c>
      <c r="CC2016">
        <v>0.124</v>
      </c>
      <c r="CE2016">
        <v>2E-3</v>
      </c>
      <c r="CG2016">
        <v>3.5000000000000003E-2</v>
      </c>
      <c r="CS2016">
        <v>0</v>
      </c>
      <c r="CT2016">
        <v>0</v>
      </c>
      <c r="CU2016">
        <v>0</v>
      </c>
      <c r="CV2016">
        <v>0.56999999000000001</v>
      </c>
      <c r="CW2016">
        <v>0.44</v>
      </c>
      <c r="CX2016">
        <v>0.13</v>
      </c>
      <c r="CY2016">
        <v>0.34999998999999998</v>
      </c>
      <c r="CZ2016">
        <v>0</v>
      </c>
      <c r="DA2016">
        <v>0</v>
      </c>
      <c r="DB2016">
        <v>0.02</v>
      </c>
      <c r="DC2016">
        <v>5.0000001000000002E-2</v>
      </c>
      <c r="DD2016">
        <v>0.01</v>
      </c>
      <c r="DE2016">
        <v>0</v>
      </c>
      <c r="DF2016">
        <v>2011</v>
      </c>
      <c r="DG2016">
        <v>0.21490000000000001</v>
      </c>
      <c r="DH2016">
        <v>8.5100002999999994E-2</v>
      </c>
      <c r="DI2016">
        <v>0.12979999</v>
      </c>
      <c r="DJ2016">
        <v>0.30408233000000001</v>
      </c>
      <c r="DK2016">
        <v>0.38918233000000002</v>
      </c>
      <c r="DL2016">
        <v>321126.19</v>
      </c>
      <c r="DM2016">
        <v>127182.93</v>
      </c>
      <c r="DN2016">
        <v>193943.25</v>
      </c>
      <c r="DQ2016">
        <v>1494093.6</v>
      </c>
      <c r="DR2016">
        <v>0</v>
      </c>
      <c r="DS2016">
        <v>0</v>
      </c>
      <c r="DT2016">
        <v>0</v>
      </c>
      <c r="DU2016">
        <v>1</v>
      </c>
      <c r="DV2016">
        <v>23165</v>
      </c>
      <c r="DW2016">
        <v>1494093.6</v>
      </c>
      <c r="DZ2016">
        <v>64.498001000000002</v>
      </c>
      <c r="EA2016">
        <v>12148</v>
      </c>
      <c r="EC2016">
        <v>15333</v>
      </c>
      <c r="ED2016">
        <v>445909.28</v>
      </c>
      <c r="EF2016">
        <v>29.082001000000002</v>
      </c>
      <c r="EG2016">
        <v>12460</v>
      </c>
      <c r="EH2016">
        <v>406441.22</v>
      </c>
      <c r="EN2016">
        <v>355</v>
      </c>
      <c r="EO2016">
        <v>8085.5342000000001</v>
      </c>
      <c r="EP2016">
        <v>2518</v>
      </c>
      <c r="EQ2016">
        <v>2394</v>
      </c>
      <c r="ER2016">
        <v>124</v>
      </c>
      <c r="ES2016">
        <v>0</v>
      </c>
      <c r="EV2016">
        <v>50646</v>
      </c>
      <c r="EW2016">
        <v>0</v>
      </c>
      <c r="EX2016">
        <v>0</v>
      </c>
      <c r="FB2016">
        <v>5826424.5</v>
      </c>
      <c r="FI2016">
        <v>7574653.5</v>
      </c>
      <c r="FP2016">
        <v>129449.87</v>
      </c>
      <c r="FQ2016">
        <v>141326.26999999999</v>
      </c>
      <c r="FW2016">
        <v>270776.13</v>
      </c>
      <c r="FX2016">
        <v>666907.88</v>
      </c>
      <c r="FZ2016">
        <v>99427.562999999995</v>
      </c>
      <c r="GA2016">
        <v>75401.25</v>
      </c>
      <c r="GB2016">
        <v>174828.81</v>
      </c>
      <c r="GE2016">
        <v>4262.3690999999999</v>
      </c>
      <c r="GL2016">
        <v>-14745.938</v>
      </c>
      <c r="GM2016">
        <v>2220.0709999999999</v>
      </c>
      <c r="GN2016">
        <v>-420.35001</v>
      </c>
      <c r="GP2016">
        <v>8078.1021000000001</v>
      </c>
      <c r="GQ2016">
        <v>1111907.1000000001</v>
      </c>
      <c r="GR2016">
        <v>-437622.59</v>
      </c>
      <c r="GS2016">
        <v>-393525.72</v>
      </c>
      <c r="GT2016">
        <v>-13789.106</v>
      </c>
      <c r="GW2016">
        <v>-30307.794999999998</v>
      </c>
      <c r="HA2016">
        <v>-25041.817999999999</v>
      </c>
      <c r="HB2016">
        <v>-4074.9551000000001</v>
      </c>
      <c r="HE2016">
        <v>-466739.38</v>
      </c>
      <c r="HG2016">
        <v>7574653.5</v>
      </c>
    </row>
    <row r="2017" spans="1:215" x14ac:dyDescent="0.25">
      <c r="A2017">
        <v>147</v>
      </c>
      <c r="B2017" t="s">
        <v>1425</v>
      </c>
      <c r="C2017">
        <v>2011</v>
      </c>
      <c r="F2017">
        <v>1926</v>
      </c>
      <c r="G2017">
        <v>0</v>
      </c>
      <c r="I2017">
        <v>1</v>
      </c>
      <c r="J2017" t="s">
        <v>699</v>
      </c>
      <c r="K2017" t="s">
        <v>700</v>
      </c>
      <c r="L2017" t="s">
        <v>1426</v>
      </c>
      <c r="M2017">
        <v>1</v>
      </c>
      <c r="N2017" t="s">
        <v>615</v>
      </c>
      <c r="O2017">
        <v>1</v>
      </c>
      <c r="P2017" t="s">
        <v>616</v>
      </c>
      <c r="Q2017" t="s">
        <v>713</v>
      </c>
      <c r="R2017">
        <v>1</v>
      </c>
      <c r="T2017" s="60">
        <v>40908</v>
      </c>
      <c r="U2017" s="60">
        <v>40908</v>
      </c>
      <c r="V2017" s="60">
        <v>40908</v>
      </c>
      <c r="W2017" t="s">
        <v>201</v>
      </c>
      <c r="X2017" t="s">
        <v>1427</v>
      </c>
      <c r="Y2017" t="s">
        <v>635</v>
      </c>
      <c r="Z2017">
        <v>2.9999998999999999E-2</v>
      </c>
      <c r="AA2017">
        <v>7.5000002999999996E-2</v>
      </c>
      <c r="AB2017">
        <v>1</v>
      </c>
      <c r="AC2017">
        <v>0</v>
      </c>
      <c r="AD2017">
        <v>5</v>
      </c>
      <c r="AE2017">
        <v>0</v>
      </c>
      <c r="AF2017">
        <v>1</v>
      </c>
      <c r="AG2017">
        <v>30</v>
      </c>
      <c r="BP2017" s="60">
        <v>40908</v>
      </c>
      <c r="BQ2017">
        <v>7897102</v>
      </c>
      <c r="BR2017">
        <v>13724012</v>
      </c>
      <c r="BS2017">
        <v>0.57539998999999997</v>
      </c>
      <c r="BT2017">
        <v>5826910.5</v>
      </c>
      <c r="BV2017">
        <v>1456444.1</v>
      </c>
      <c r="BW2017">
        <v>493724.38</v>
      </c>
      <c r="BX2017">
        <v>0.32539998999999997</v>
      </c>
      <c r="BY2017">
        <v>0</v>
      </c>
      <c r="BZ2017">
        <v>0</v>
      </c>
      <c r="CA2017">
        <v>0</v>
      </c>
      <c r="CC2017">
        <v>1.2E-2</v>
      </c>
      <c r="CE2017">
        <v>0.10299999999999999</v>
      </c>
      <c r="CG2017">
        <v>1.6000001E-2</v>
      </c>
      <c r="CJ2017">
        <v>4.3206016999999999E-2</v>
      </c>
      <c r="CS2017">
        <v>0</v>
      </c>
      <c r="CT2017">
        <v>0</v>
      </c>
      <c r="CU2017">
        <v>1</v>
      </c>
      <c r="CV2017">
        <v>0.41999998999999999</v>
      </c>
      <c r="CW2017">
        <v>0.25999999000000001</v>
      </c>
      <c r="CX2017">
        <v>0.16</v>
      </c>
      <c r="CY2017">
        <v>0.38</v>
      </c>
      <c r="CZ2017">
        <v>0</v>
      </c>
      <c r="DA2017">
        <v>0</v>
      </c>
      <c r="DB2017">
        <v>5.9999998999999998E-2</v>
      </c>
      <c r="DC2017">
        <v>0.13</v>
      </c>
      <c r="DD2017">
        <v>0.01</v>
      </c>
      <c r="DE2017">
        <v>0</v>
      </c>
      <c r="DF2017">
        <v>2012</v>
      </c>
      <c r="DG2017">
        <v>0.20969999</v>
      </c>
      <c r="DH2017">
        <v>8.5100002999999994E-2</v>
      </c>
      <c r="DI2017">
        <v>0.1246</v>
      </c>
      <c r="DJ2017">
        <v>0.44999999000000002</v>
      </c>
      <c r="DK2017">
        <v>0.53509998000000003</v>
      </c>
      <c r="DL2017">
        <v>305471.59000000003</v>
      </c>
      <c r="DM2017">
        <v>123987.01</v>
      </c>
      <c r="DN2017">
        <v>181484.59</v>
      </c>
      <c r="DO2017">
        <v>655800.13</v>
      </c>
      <c r="DP2017">
        <v>779787.13</v>
      </c>
      <c r="DQ2017">
        <v>1456444.1</v>
      </c>
      <c r="DR2017">
        <v>0</v>
      </c>
      <c r="DS2017">
        <v>0</v>
      </c>
      <c r="DT2017">
        <v>0</v>
      </c>
      <c r="DU2017">
        <v>0</v>
      </c>
      <c r="DV2017">
        <v>22037</v>
      </c>
      <c r="DW2017">
        <v>1456444.1</v>
      </c>
      <c r="DX2017">
        <v>47.299999</v>
      </c>
      <c r="DY2017">
        <v>13.7</v>
      </c>
      <c r="DZ2017">
        <v>66.091003000000001</v>
      </c>
      <c r="EA2017">
        <v>12584</v>
      </c>
      <c r="EC2017">
        <v>15866</v>
      </c>
      <c r="ED2017">
        <v>487885.53</v>
      </c>
      <c r="EE2017">
        <v>71.099997999999999</v>
      </c>
      <c r="EF2017">
        <v>30.923999999999999</v>
      </c>
      <c r="EG2017">
        <v>13023</v>
      </c>
      <c r="EH2017">
        <v>44710.902000000002</v>
      </c>
      <c r="EI2017">
        <v>70.599997999999999</v>
      </c>
      <c r="EJ2017">
        <v>34.332000999999998</v>
      </c>
      <c r="EN2017">
        <v>311</v>
      </c>
      <c r="EO2017">
        <v>6901.5591000000004</v>
      </c>
      <c r="EP2017">
        <v>2532</v>
      </c>
      <c r="EQ2017">
        <v>2409</v>
      </c>
      <c r="ER2017">
        <v>123</v>
      </c>
      <c r="ES2017">
        <v>0</v>
      </c>
      <c r="EV2017">
        <v>50487</v>
      </c>
      <c r="EW2017">
        <v>0</v>
      </c>
      <c r="EX2017">
        <v>0</v>
      </c>
      <c r="FB2017">
        <v>6355248</v>
      </c>
      <c r="FI2017">
        <v>7441243</v>
      </c>
      <c r="FP2017">
        <v>127577.48</v>
      </c>
      <c r="FQ2017">
        <v>162667.16</v>
      </c>
      <c r="FW2017">
        <v>290244.63</v>
      </c>
      <c r="FX2017">
        <v>-108798.59</v>
      </c>
      <c r="FZ2017">
        <v>88803.656000000003</v>
      </c>
      <c r="GA2017">
        <v>107036.38</v>
      </c>
      <c r="GB2017">
        <v>195840.03</v>
      </c>
      <c r="GE2017">
        <v>9806.2245999999996</v>
      </c>
      <c r="GL2017">
        <v>-16653.789000000001</v>
      </c>
      <c r="GM2017">
        <v>3064.0990999999999</v>
      </c>
      <c r="GN2017">
        <v>-556.94897000000003</v>
      </c>
      <c r="GP2017">
        <v>3380.4369999999999</v>
      </c>
      <c r="GQ2017">
        <v>376326.09</v>
      </c>
      <c r="GR2017">
        <v>-476492.28</v>
      </c>
      <c r="GS2017">
        <v>-429527.59</v>
      </c>
      <c r="GT2017">
        <v>-13961.630999999999</v>
      </c>
      <c r="GW2017">
        <v>-33003.059000000001</v>
      </c>
      <c r="HA2017">
        <v>-29165.335999999999</v>
      </c>
      <c r="HB2017">
        <v>-4078.8429999999998</v>
      </c>
      <c r="HE2017">
        <v>-509736.47</v>
      </c>
      <c r="HG2017">
        <v>7441243</v>
      </c>
    </row>
    <row r="2018" spans="1:215" x14ac:dyDescent="0.25">
      <c r="A2018">
        <v>147</v>
      </c>
      <c r="B2018" t="s">
        <v>1425</v>
      </c>
      <c r="C2018">
        <v>2012</v>
      </c>
      <c r="F2018">
        <v>1926</v>
      </c>
      <c r="G2018">
        <v>0</v>
      </c>
      <c r="I2018">
        <v>1</v>
      </c>
      <c r="J2018" t="s">
        <v>699</v>
      </c>
      <c r="K2018" t="s">
        <v>700</v>
      </c>
      <c r="L2018" t="s">
        <v>1426</v>
      </c>
      <c r="M2018">
        <v>1</v>
      </c>
      <c r="N2018" t="s">
        <v>615</v>
      </c>
      <c r="O2018">
        <v>1</v>
      </c>
      <c r="P2018" t="s">
        <v>616</v>
      </c>
      <c r="Q2018" t="s">
        <v>713</v>
      </c>
      <c r="R2018">
        <v>1</v>
      </c>
      <c r="T2018" s="60">
        <v>41274</v>
      </c>
      <c r="U2018" s="60">
        <v>41274</v>
      </c>
      <c r="V2018" s="60">
        <v>41274</v>
      </c>
      <c r="W2018" t="s">
        <v>201</v>
      </c>
      <c r="X2018" t="s">
        <v>1427</v>
      </c>
      <c r="Y2018" t="s">
        <v>635</v>
      </c>
      <c r="Z2018">
        <v>2.9999998999999999E-2</v>
      </c>
      <c r="AA2018">
        <v>7.5000002999999996E-2</v>
      </c>
      <c r="AB2018">
        <v>1</v>
      </c>
      <c r="AC2018">
        <v>0</v>
      </c>
      <c r="AD2018">
        <v>5</v>
      </c>
      <c r="AE2018">
        <v>0</v>
      </c>
      <c r="AF2018">
        <v>1</v>
      </c>
      <c r="AG2018">
        <v>30</v>
      </c>
      <c r="AI2018" t="s">
        <v>1428</v>
      </c>
      <c r="AJ2018" t="s">
        <v>1429</v>
      </c>
      <c r="AO2018">
        <v>8059935.5</v>
      </c>
      <c r="AP2018">
        <v>7833883</v>
      </c>
      <c r="AQ2018">
        <v>-268995.15999999997</v>
      </c>
      <c r="AR2018">
        <v>0</v>
      </c>
      <c r="AS2018">
        <v>0</v>
      </c>
      <c r="AT2018">
        <v>0</v>
      </c>
      <c r="AU2018">
        <v>1</v>
      </c>
      <c r="AV2018">
        <v>4</v>
      </c>
      <c r="AW2018">
        <v>339499.22</v>
      </c>
      <c r="AX2018">
        <v>0</v>
      </c>
      <c r="AY2018">
        <v>0.80000000999999998</v>
      </c>
      <c r="AZ2018">
        <v>5</v>
      </c>
      <c r="BA2018">
        <v>1</v>
      </c>
      <c r="BB2018">
        <v>1</v>
      </c>
      <c r="BC2018">
        <v>1</v>
      </c>
      <c r="BE2018">
        <v>0</v>
      </c>
      <c r="BP2018" s="60">
        <v>41274</v>
      </c>
      <c r="BQ2018">
        <v>7833883</v>
      </c>
      <c r="BR2018">
        <v>14630251</v>
      </c>
      <c r="BS2018">
        <v>0.53549999000000004</v>
      </c>
      <c r="BT2018">
        <v>6796368</v>
      </c>
      <c r="BV2018">
        <v>1478253.4</v>
      </c>
      <c r="BW2018">
        <v>540218.31000000006</v>
      </c>
      <c r="BX2018">
        <v>0.28270000000000001</v>
      </c>
      <c r="BY2018">
        <v>0</v>
      </c>
      <c r="BZ2018">
        <v>0</v>
      </c>
      <c r="CA2018">
        <v>0</v>
      </c>
      <c r="CC2018">
        <v>0.125</v>
      </c>
      <c r="CE2018">
        <v>8.6000003000000005E-2</v>
      </c>
      <c r="CG2018">
        <v>2.7000000999999999E-2</v>
      </c>
      <c r="CJ2018">
        <v>6.3073642999999999E-2</v>
      </c>
      <c r="CS2018">
        <v>0</v>
      </c>
      <c r="CT2018">
        <v>0</v>
      </c>
      <c r="CU2018">
        <v>1</v>
      </c>
      <c r="CV2018">
        <v>0.44</v>
      </c>
      <c r="CW2018">
        <v>0.25999999000000001</v>
      </c>
      <c r="CX2018">
        <v>0.18000000999999999</v>
      </c>
      <c r="CY2018">
        <v>0.31</v>
      </c>
      <c r="CZ2018">
        <v>0</v>
      </c>
      <c r="DA2018">
        <v>0</v>
      </c>
      <c r="DB2018">
        <v>7.0000000000000007E-2</v>
      </c>
      <c r="DC2018">
        <v>7.9999998000000003E-2</v>
      </c>
      <c r="DD2018">
        <v>0.1</v>
      </c>
      <c r="DE2018">
        <v>0</v>
      </c>
      <c r="DF2018">
        <v>2013</v>
      </c>
      <c r="DG2018">
        <v>0.20999999</v>
      </c>
      <c r="DH2018">
        <v>8.5100002999999994E-2</v>
      </c>
      <c r="DI2018">
        <v>0.1249</v>
      </c>
      <c r="DJ2018">
        <v>0.48700001999999998</v>
      </c>
      <c r="DK2018">
        <v>0.57209997999999995</v>
      </c>
      <c r="DL2018">
        <v>310417.40999999997</v>
      </c>
      <c r="DM2018">
        <v>125836.08</v>
      </c>
      <c r="DN2018">
        <v>184581.33</v>
      </c>
      <c r="DO2018">
        <v>719890.06</v>
      </c>
      <c r="DP2018">
        <v>845726.13</v>
      </c>
      <c r="DQ2018">
        <v>1478253.4</v>
      </c>
      <c r="DR2018">
        <v>0</v>
      </c>
      <c r="DS2018">
        <v>0</v>
      </c>
      <c r="DT2018">
        <v>0</v>
      </c>
      <c r="DU2018">
        <v>0</v>
      </c>
      <c r="DV2018">
        <v>21447</v>
      </c>
      <c r="DW2018">
        <v>1478253.4</v>
      </c>
      <c r="DX2018">
        <v>47.5</v>
      </c>
      <c r="DY2018">
        <v>14</v>
      </c>
      <c r="DZ2018">
        <v>68.926002999999994</v>
      </c>
      <c r="EA2018">
        <v>11856</v>
      </c>
      <c r="EC2018">
        <v>16174</v>
      </c>
      <c r="ED2018">
        <v>524228.09</v>
      </c>
      <c r="EE2018">
        <v>71.199996999999996</v>
      </c>
      <c r="EF2018">
        <v>32.411999000000002</v>
      </c>
      <c r="EG2018">
        <v>13609</v>
      </c>
      <c r="EH2018">
        <v>487135.16</v>
      </c>
      <c r="EI2018">
        <v>71.099997999999999</v>
      </c>
      <c r="EJ2018">
        <v>35.796000999999997</v>
      </c>
      <c r="EP2018">
        <v>2565</v>
      </c>
      <c r="ES2018">
        <v>0</v>
      </c>
      <c r="EV2018">
        <v>49477</v>
      </c>
      <c r="EW2018">
        <v>0</v>
      </c>
      <c r="EX2018">
        <v>0</v>
      </c>
      <c r="EZ2018">
        <v>9166297</v>
      </c>
      <c r="FA2018">
        <v>848844.19</v>
      </c>
      <c r="FB2018">
        <v>6995186</v>
      </c>
      <c r="FI2018">
        <v>8059935.5</v>
      </c>
      <c r="FP2018">
        <v>130570.6</v>
      </c>
      <c r="FQ2018">
        <v>152734.53</v>
      </c>
      <c r="FW2018">
        <v>283305.13</v>
      </c>
      <c r="FX2018">
        <v>710479.25</v>
      </c>
      <c r="FZ2018">
        <v>98114.266000000003</v>
      </c>
      <c r="GA2018">
        <v>95576.398000000001</v>
      </c>
      <c r="GB2018">
        <v>193690.66</v>
      </c>
      <c r="GL2018">
        <v>-19625.585999999999</v>
      </c>
      <c r="GM2018">
        <v>3817.7229000000002</v>
      </c>
      <c r="GN2018">
        <v>-674.52697999999998</v>
      </c>
      <c r="GP2018">
        <v>4212.2089999999998</v>
      </c>
      <c r="GQ2018">
        <v>1175204.8999999999</v>
      </c>
      <c r="GR2018">
        <v>-519127.41</v>
      </c>
      <c r="GS2018">
        <v>-469398.78</v>
      </c>
      <c r="GT2018">
        <v>-13966.348</v>
      </c>
      <c r="GW2018">
        <v>-35762.285000000003</v>
      </c>
      <c r="HA2018">
        <v>-33081.726999999999</v>
      </c>
      <c r="HB2018">
        <v>-4303.3530000000001</v>
      </c>
      <c r="HE2018">
        <v>-556512.5</v>
      </c>
      <c r="HG2018">
        <v>8059935.5</v>
      </c>
    </row>
    <row r="2019" spans="1:215" x14ac:dyDescent="0.25">
      <c r="A2019">
        <v>147</v>
      </c>
      <c r="B2019" t="s">
        <v>1425</v>
      </c>
      <c r="C2019">
        <v>2013</v>
      </c>
      <c r="F2019">
        <v>1926</v>
      </c>
      <c r="G2019">
        <v>0</v>
      </c>
      <c r="I2019">
        <v>1</v>
      </c>
      <c r="J2019" t="s">
        <v>699</v>
      </c>
      <c r="K2019" t="s">
        <v>700</v>
      </c>
      <c r="L2019" t="s">
        <v>1426</v>
      </c>
      <c r="M2019">
        <v>1</v>
      </c>
      <c r="N2019" t="s">
        <v>615</v>
      </c>
      <c r="O2019">
        <v>1</v>
      </c>
      <c r="P2019" t="s">
        <v>616</v>
      </c>
      <c r="Q2019" t="s">
        <v>713</v>
      </c>
      <c r="R2019">
        <v>1</v>
      </c>
      <c r="T2019" s="60">
        <v>41639</v>
      </c>
      <c r="U2019" s="60">
        <v>41639</v>
      </c>
      <c r="V2019" s="60">
        <v>41639</v>
      </c>
      <c r="W2019" t="s">
        <v>201</v>
      </c>
      <c r="X2019" t="s">
        <v>1427</v>
      </c>
      <c r="Y2019" t="s">
        <v>635</v>
      </c>
      <c r="Z2019">
        <v>3.2499999000000002E-2</v>
      </c>
      <c r="AA2019">
        <v>7.5000002999999996E-2</v>
      </c>
      <c r="AB2019">
        <v>1</v>
      </c>
      <c r="AC2019">
        <v>0</v>
      </c>
      <c r="AD2019">
        <v>5</v>
      </c>
      <c r="AE2019">
        <v>0</v>
      </c>
      <c r="AF2019">
        <v>1</v>
      </c>
      <c r="AG2019">
        <v>30</v>
      </c>
      <c r="AI2019" t="s">
        <v>1430</v>
      </c>
      <c r="AJ2019" t="s">
        <v>1429</v>
      </c>
      <c r="AO2019">
        <v>8927367</v>
      </c>
      <c r="AP2019">
        <v>8381444.5</v>
      </c>
      <c r="AR2019">
        <v>0</v>
      </c>
      <c r="AS2019">
        <v>0</v>
      </c>
      <c r="AT2019">
        <v>0</v>
      </c>
      <c r="AU2019">
        <v>1</v>
      </c>
      <c r="AV2019">
        <v>4</v>
      </c>
      <c r="AW2019">
        <v>586433.75</v>
      </c>
      <c r="AX2019">
        <v>0</v>
      </c>
      <c r="AY2019">
        <v>0.80000000999999998</v>
      </c>
      <c r="AZ2019">
        <v>5</v>
      </c>
      <c r="BA2019">
        <v>1</v>
      </c>
      <c r="BB2019">
        <v>1</v>
      </c>
      <c r="BC2019">
        <v>1</v>
      </c>
      <c r="BE2019">
        <v>0</v>
      </c>
      <c r="BP2019" s="60">
        <v>41639</v>
      </c>
      <c r="BQ2019">
        <v>8381444.5</v>
      </c>
      <c r="BR2019">
        <v>14812088</v>
      </c>
      <c r="BS2019">
        <v>0.56590003</v>
      </c>
      <c r="BT2019">
        <v>6430643.5</v>
      </c>
      <c r="BV2019">
        <v>1484269.8</v>
      </c>
      <c r="BW2019">
        <v>634722.13</v>
      </c>
      <c r="BX2019">
        <v>0.30730000000000002</v>
      </c>
      <c r="BY2019">
        <v>0</v>
      </c>
      <c r="BZ2019">
        <v>0</v>
      </c>
      <c r="CA2019">
        <v>0</v>
      </c>
      <c r="CC2019">
        <v>0.15100000999999999</v>
      </c>
      <c r="CE2019">
        <v>9.3999997000000002E-2</v>
      </c>
      <c r="CG2019">
        <v>0.11700000000000001</v>
      </c>
      <c r="CJ2019">
        <v>6.1326366E-2</v>
      </c>
      <c r="CS2019">
        <v>0</v>
      </c>
      <c r="CT2019">
        <v>0</v>
      </c>
      <c r="CU2019">
        <v>1</v>
      </c>
      <c r="CV2019">
        <v>0.51999998000000003</v>
      </c>
      <c r="CW2019">
        <v>0.31999999000000001</v>
      </c>
      <c r="CX2019">
        <v>0.2</v>
      </c>
      <c r="CY2019">
        <v>0.23999999</v>
      </c>
      <c r="CZ2019">
        <v>0.23999999</v>
      </c>
      <c r="DA2019">
        <v>0</v>
      </c>
      <c r="DB2019">
        <v>7.9999998000000003E-2</v>
      </c>
      <c r="DC2019">
        <v>5.9999998999999998E-2</v>
      </c>
      <c r="DD2019">
        <v>0.1</v>
      </c>
      <c r="DE2019">
        <v>0</v>
      </c>
      <c r="DF2019">
        <v>2014</v>
      </c>
      <c r="DG2019">
        <v>0.17200001000000001</v>
      </c>
      <c r="DH2019">
        <v>8.5100002999999994E-2</v>
      </c>
      <c r="DI2019">
        <v>8.6800002000000001E-2</v>
      </c>
      <c r="DJ2019">
        <v>0.42980000000000002</v>
      </c>
      <c r="DK2019">
        <v>0.51490002999999995</v>
      </c>
      <c r="DL2019">
        <v>253922.95</v>
      </c>
      <c r="DM2019">
        <v>125703.64</v>
      </c>
      <c r="DN2019">
        <v>128219.32</v>
      </c>
      <c r="DO2019">
        <v>634722.13</v>
      </c>
      <c r="DP2019">
        <v>760425.75</v>
      </c>
      <c r="DQ2019">
        <v>1476638.4</v>
      </c>
      <c r="DR2019">
        <v>0</v>
      </c>
      <c r="DS2019">
        <v>0</v>
      </c>
      <c r="DT2019">
        <v>0</v>
      </c>
      <c r="DU2019">
        <v>0</v>
      </c>
      <c r="DV2019">
        <v>21287</v>
      </c>
      <c r="DW2019">
        <v>1484269.8</v>
      </c>
      <c r="DZ2019">
        <v>69.726585</v>
      </c>
      <c r="EA2019">
        <v>12747</v>
      </c>
      <c r="EC2019">
        <v>16677</v>
      </c>
      <c r="ED2019">
        <v>566786</v>
      </c>
      <c r="EF2019">
        <v>33.985999999999997</v>
      </c>
      <c r="ES2019">
        <v>0</v>
      </c>
      <c r="EV2019">
        <v>50711</v>
      </c>
      <c r="EW2019">
        <v>1</v>
      </c>
      <c r="EX2019">
        <v>0</v>
      </c>
      <c r="FB2019">
        <v>7373618.5</v>
      </c>
      <c r="FP2019">
        <v>127593.22</v>
      </c>
      <c r="FQ2019">
        <v>147720.01999999999</v>
      </c>
      <c r="FW2019">
        <v>275313.21999999997</v>
      </c>
      <c r="FX2019">
        <v>1022074</v>
      </c>
      <c r="FZ2019">
        <v>83220.218999999997</v>
      </c>
      <c r="GA2019">
        <v>97300.75</v>
      </c>
      <c r="GB2019">
        <v>180520.97</v>
      </c>
      <c r="GL2019">
        <v>-27523.48</v>
      </c>
      <c r="GM2019">
        <v>5264.9540999999999</v>
      </c>
      <c r="GN2019">
        <v>-896.31701999999996</v>
      </c>
      <c r="GP2019">
        <v>4041.145</v>
      </c>
      <c r="GQ2019">
        <v>1458794.5</v>
      </c>
      <c r="GR2019">
        <v>-557165.81000000006</v>
      </c>
      <c r="GS2019">
        <v>-507494.41</v>
      </c>
      <c r="GT2019">
        <v>-10909.477999999999</v>
      </c>
      <c r="GW2019">
        <v>-38761.917999999998</v>
      </c>
      <c r="HA2019">
        <v>-29873.028999999999</v>
      </c>
      <c r="HB2019">
        <v>-4324.6337999999996</v>
      </c>
      <c r="HE2019">
        <v>-591363.5</v>
      </c>
      <c r="HG2019">
        <v>8927367</v>
      </c>
    </row>
    <row r="2020" spans="1:215" x14ac:dyDescent="0.25">
      <c r="A2020">
        <v>147</v>
      </c>
      <c r="B2020" t="s">
        <v>1425</v>
      </c>
      <c r="C2020">
        <v>2014</v>
      </c>
      <c r="F2020">
        <v>1926</v>
      </c>
      <c r="G2020">
        <v>0</v>
      </c>
      <c r="I2020">
        <v>1</v>
      </c>
      <c r="J2020" t="s">
        <v>699</v>
      </c>
      <c r="K2020" t="s">
        <v>700</v>
      </c>
      <c r="L2020" t="s">
        <v>1426</v>
      </c>
      <c r="M2020">
        <v>1</v>
      </c>
      <c r="N2020" t="s">
        <v>615</v>
      </c>
      <c r="O2020">
        <v>1</v>
      </c>
      <c r="P2020" t="s">
        <v>616</v>
      </c>
      <c r="Q2020" t="s">
        <v>713</v>
      </c>
      <c r="R2020">
        <v>1</v>
      </c>
      <c r="T2020" s="60">
        <v>42004</v>
      </c>
      <c r="U2020" s="60">
        <v>42004</v>
      </c>
      <c r="BY2020">
        <v>0</v>
      </c>
      <c r="BZ2020">
        <v>0</v>
      </c>
      <c r="CA2020">
        <v>0</v>
      </c>
      <c r="CS2020">
        <v>0</v>
      </c>
      <c r="CT2020">
        <v>0</v>
      </c>
      <c r="CU2020">
        <v>0</v>
      </c>
      <c r="CV2020">
        <v>0</v>
      </c>
      <c r="CW2020">
        <v>0</v>
      </c>
      <c r="CX2020">
        <v>0</v>
      </c>
      <c r="CY2020">
        <v>0</v>
      </c>
      <c r="CZ2020">
        <v>0</v>
      </c>
      <c r="DA2020">
        <v>0</v>
      </c>
      <c r="DB2020">
        <v>0</v>
      </c>
      <c r="DC2020">
        <v>0</v>
      </c>
      <c r="DD2020">
        <v>0</v>
      </c>
      <c r="DE2020">
        <v>0</v>
      </c>
      <c r="DR2020">
        <v>0</v>
      </c>
      <c r="DS2020">
        <v>0</v>
      </c>
      <c r="DT2020">
        <v>0</v>
      </c>
      <c r="DU2020">
        <v>0</v>
      </c>
      <c r="EW2020">
        <v>0</v>
      </c>
      <c r="EX2020">
        <v>0</v>
      </c>
    </row>
    <row r="2021" spans="1:215" x14ac:dyDescent="0.25">
      <c r="A2021">
        <v>148</v>
      </c>
      <c r="B2021" t="s">
        <v>1431</v>
      </c>
      <c r="C2021">
        <v>2001</v>
      </c>
      <c r="F2021">
        <v>1911</v>
      </c>
      <c r="G2021">
        <v>0</v>
      </c>
      <c r="I2021">
        <v>2</v>
      </c>
      <c r="J2021" t="s">
        <v>945</v>
      </c>
      <c r="K2021" t="s">
        <v>946</v>
      </c>
      <c r="L2021" t="s">
        <v>1432</v>
      </c>
      <c r="M2021">
        <v>1</v>
      </c>
      <c r="N2021" t="s">
        <v>615</v>
      </c>
      <c r="O2021">
        <v>0</v>
      </c>
      <c r="P2021" t="s">
        <v>633</v>
      </c>
      <c r="Q2021" t="s">
        <v>626</v>
      </c>
      <c r="R2021">
        <v>2</v>
      </c>
      <c r="S2021">
        <v>1</v>
      </c>
      <c r="T2021" s="60">
        <v>37256</v>
      </c>
      <c r="U2021" s="60">
        <v>37257</v>
      </c>
      <c r="V2021" s="60">
        <v>36892</v>
      </c>
      <c r="BP2021" s="60">
        <v>37257</v>
      </c>
      <c r="BQ2021">
        <v>3371716</v>
      </c>
      <c r="BR2021">
        <v>4796130</v>
      </c>
      <c r="BS2021">
        <v>0.70300001000000001</v>
      </c>
      <c r="BT2021">
        <v>1424414</v>
      </c>
      <c r="BV2021">
        <v>1052420</v>
      </c>
      <c r="BW2021">
        <v>146882</v>
      </c>
      <c r="BX2021">
        <v>1</v>
      </c>
      <c r="BY2021">
        <v>0</v>
      </c>
      <c r="BZ2021">
        <v>0</v>
      </c>
      <c r="CA2021">
        <v>0</v>
      </c>
      <c r="CS2021">
        <v>0</v>
      </c>
      <c r="CT2021">
        <v>0</v>
      </c>
      <c r="CU2021">
        <v>0</v>
      </c>
      <c r="CV2021">
        <v>0</v>
      </c>
      <c r="CW2021">
        <v>0</v>
      </c>
      <c r="CX2021">
        <v>0</v>
      </c>
      <c r="CY2021">
        <v>0</v>
      </c>
      <c r="CZ2021">
        <v>0</v>
      </c>
      <c r="DA2021">
        <v>0</v>
      </c>
      <c r="DB2021">
        <v>0</v>
      </c>
      <c r="DC2021">
        <v>0</v>
      </c>
      <c r="DD2021">
        <v>0</v>
      </c>
      <c r="DE2021">
        <v>0</v>
      </c>
      <c r="DR2021">
        <v>0</v>
      </c>
      <c r="DS2021">
        <v>0</v>
      </c>
      <c r="DT2021">
        <v>0</v>
      </c>
      <c r="DU2021">
        <v>0</v>
      </c>
      <c r="DV2021">
        <v>22003</v>
      </c>
      <c r="DZ2021">
        <v>47.830750000000002</v>
      </c>
      <c r="EA2021">
        <v>3560</v>
      </c>
      <c r="EC2021">
        <v>13144</v>
      </c>
      <c r="EG2021">
        <v>13144</v>
      </c>
      <c r="ES2021">
        <v>0</v>
      </c>
      <c r="EV2021">
        <v>38707</v>
      </c>
      <c r="EW2021">
        <v>1</v>
      </c>
      <c r="EX2021">
        <v>0</v>
      </c>
    </row>
    <row r="2022" spans="1:215" x14ac:dyDescent="0.25">
      <c r="A2022">
        <v>148</v>
      </c>
      <c r="B2022" t="s">
        <v>1431</v>
      </c>
      <c r="C2022">
        <v>2002</v>
      </c>
      <c r="F2022">
        <v>1911</v>
      </c>
      <c r="G2022">
        <v>0</v>
      </c>
      <c r="I2022">
        <v>2</v>
      </c>
      <c r="J2022" t="s">
        <v>945</v>
      </c>
      <c r="K2022" t="s">
        <v>946</v>
      </c>
      <c r="L2022" t="s">
        <v>1432</v>
      </c>
      <c r="M2022">
        <v>1</v>
      </c>
      <c r="N2022" t="s">
        <v>615</v>
      </c>
      <c r="O2022">
        <v>0</v>
      </c>
      <c r="P2022" t="s">
        <v>633</v>
      </c>
      <c r="Q2022" t="s">
        <v>626</v>
      </c>
      <c r="R2022">
        <v>2</v>
      </c>
      <c r="S2022">
        <v>1</v>
      </c>
      <c r="T2022" s="60">
        <v>37621</v>
      </c>
      <c r="U2022" s="60">
        <v>37622</v>
      </c>
      <c r="V2022" s="60">
        <v>37257</v>
      </c>
      <c r="BP2022" s="60">
        <v>37622</v>
      </c>
      <c r="BQ2022">
        <v>3204893</v>
      </c>
      <c r="BR2022">
        <v>5121319</v>
      </c>
      <c r="BS2022">
        <v>0.62580000999999996</v>
      </c>
      <c r="BT2022">
        <v>1916426</v>
      </c>
      <c r="BV2022">
        <v>1099779</v>
      </c>
      <c r="BW2022">
        <v>152882</v>
      </c>
      <c r="BX2022">
        <v>1</v>
      </c>
      <c r="BY2022">
        <v>0</v>
      </c>
      <c r="BZ2022">
        <v>0</v>
      </c>
      <c r="CA2022">
        <v>0</v>
      </c>
      <c r="CS2022">
        <v>0</v>
      </c>
      <c r="CT2022">
        <v>0</v>
      </c>
      <c r="CU2022">
        <v>0</v>
      </c>
      <c r="CV2022">
        <v>0</v>
      </c>
      <c r="CW2022">
        <v>0</v>
      </c>
      <c r="CX2022">
        <v>0</v>
      </c>
      <c r="CY2022">
        <v>0</v>
      </c>
      <c r="CZ2022">
        <v>0</v>
      </c>
      <c r="DA2022">
        <v>0</v>
      </c>
      <c r="DB2022">
        <v>0</v>
      </c>
      <c r="DC2022">
        <v>0</v>
      </c>
      <c r="DD2022">
        <v>0</v>
      </c>
      <c r="DE2022">
        <v>0</v>
      </c>
      <c r="DR2022">
        <v>0</v>
      </c>
      <c r="DS2022">
        <v>0</v>
      </c>
      <c r="DT2022">
        <v>0</v>
      </c>
      <c r="DU2022">
        <v>0</v>
      </c>
      <c r="DV2022">
        <v>21229.5</v>
      </c>
      <c r="DZ2022">
        <v>51.804282999999998</v>
      </c>
      <c r="EC2022">
        <v>13589</v>
      </c>
      <c r="ES2022">
        <v>0</v>
      </c>
      <c r="EV2022">
        <v>39245.5</v>
      </c>
      <c r="EW2022">
        <v>1</v>
      </c>
      <c r="EX2022">
        <v>0</v>
      </c>
    </row>
    <row r="2023" spans="1:215" x14ac:dyDescent="0.25">
      <c r="A2023">
        <v>148</v>
      </c>
      <c r="B2023" t="s">
        <v>1431</v>
      </c>
      <c r="C2023">
        <v>2003</v>
      </c>
      <c r="F2023">
        <v>1911</v>
      </c>
      <c r="G2023">
        <v>0</v>
      </c>
      <c r="I2023">
        <v>2</v>
      </c>
      <c r="J2023" t="s">
        <v>945</v>
      </c>
      <c r="K2023" t="s">
        <v>946</v>
      </c>
      <c r="L2023" t="s">
        <v>1432</v>
      </c>
      <c r="M2023">
        <v>1</v>
      </c>
      <c r="N2023" t="s">
        <v>615</v>
      </c>
      <c r="O2023">
        <v>0</v>
      </c>
      <c r="P2023" t="s">
        <v>633</v>
      </c>
      <c r="Q2023" t="s">
        <v>626</v>
      </c>
      <c r="R2023">
        <v>2</v>
      </c>
      <c r="S2023">
        <v>1</v>
      </c>
      <c r="T2023" s="60">
        <v>37986</v>
      </c>
      <c r="U2023" s="60">
        <v>37987</v>
      </c>
      <c r="V2023" s="60">
        <v>37622</v>
      </c>
      <c r="BP2023" s="60">
        <v>37987</v>
      </c>
      <c r="BQ2023">
        <v>3384814</v>
      </c>
      <c r="BR2023">
        <v>5420842</v>
      </c>
      <c r="BS2023">
        <v>0.62439995999999998</v>
      </c>
      <c r="BT2023">
        <v>2036028</v>
      </c>
      <c r="BV2023">
        <v>1067492</v>
      </c>
      <c r="BW2023">
        <v>157064</v>
      </c>
      <c r="BX2023">
        <v>1</v>
      </c>
      <c r="BY2023">
        <v>0</v>
      </c>
      <c r="BZ2023">
        <v>0</v>
      </c>
      <c r="CA2023">
        <v>0</v>
      </c>
      <c r="CS2023">
        <v>0</v>
      </c>
      <c r="CT2023">
        <v>0</v>
      </c>
      <c r="CU2023">
        <v>0</v>
      </c>
      <c r="CV2023">
        <v>0</v>
      </c>
      <c r="CW2023">
        <v>0</v>
      </c>
      <c r="CX2023">
        <v>0</v>
      </c>
      <c r="CY2023">
        <v>0</v>
      </c>
      <c r="CZ2023">
        <v>0</v>
      </c>
      <c r="DA2023">
        <v>0</v>
      </c>
      <c r="DB2023">
        <v>0</v>
      </c>
      <c r="DC2023">
        <v>0</v>
      </c>
      <c r="DD2023">
        <v>0</v>
      </c>
      <c r="DE2023">
        <v>0</v>
      </c>
      <c r="DG2023">
        <v>0.12759999999999999</v>
      </c>
      <c r="DH2023">
        <v>8.9099996000000001E-2</v>
      </c>
      <c r="DI2023">
        <v>4.2300000999999997E-2</v>
      </c>
      <c r="DJ2023">
        <v>0.14713365</v>
      </c>
      <c r="DK2023">
        <v>0.15570000000000001</v>
      </c>
      <c r="DL2023">
        <v>136212.41</v>
      </c>
      <c r="DM2023">
        <v>106485.86</v>
      </c>
      <c r="DN2023">
        <v>44885.652000000002</v>
      </c>
      <c r="DQ2023">
        <v>1091246.3999999999</v>
      </c>
      <c r="DR2023">
        <v>0</v>
      </c>
      <c r="DS2023">
        <v>0</v>
      </c>
      <c r="DT2023">
        <v>0</v>
      </c>
      <c r="DU2023">
        <v>1</v>
      </c>
      <c r="DV2023">
        <v>20456</v>
      </c>
      <c r="DW2023">
        <v>1017281.9</v>
      </c>
      <c r="DX2023">
        <v>44.599997999999999</v>
      </c>
      <c r="DY2023">
        <v>12.9</v>
      </c>
      <c r="DZ2023">
        <v>49.756999999999998</v>
      </c>
      <c r="EA2023">
        <v>5294</v>
      </c>
      <c r="EC2023">
        <v>14034</v>
      </c>
      <c r="EG2023">
        <v>9538</v>
      </c>
      <c r="EI2023">
        <v>72.300003000000004</v>
      </c>
      <c r="EJ2023">
        <v>23.628</v>
      </c>
      <c r="EN2023">
        <v>1683</v>
      </c>
      <c r="EO2023">
        <v>39887.101999999999</v>
      </c>
      <c r="EP2023">
        <v>2813</v>
      </c>
      <c r="ES2023">
        <v>0</v>
      </c>
      <c r="EV2023">
        <v>39784</v>
      </c>
      <c r="EW2023">
        <v>0</v>
      </c>
      <c r="EX2023">
        <v>0</v>
      </c>
    </row>
    <row r="2024" spans="1:215" x14ac:dyDescent="0.25">
      <c r="A2024">
        <v>148</v>
      </c>
      <c r="B2024" t="s">
        <v>1431</v>
      </c>
      <c r="C2024">
        <v>2004</v>
      </c>
      <c r="F2024">
        <v>1911</v>
      </c>
      <c r="G2024">
        <v>0</v>
      </c>
      <c r="I2024">
        <v>2</v>
      </c>
      <c r="J2024" t="s">
        <v>945</v>
      </c>
      <c r="K2024" t="s">
        <v>946</v>
      </c>
      <c r="L2024" t="s">
        <v>1432</v>
      </c>
      <c r="M2024">
        <v>1</v>
      </c>
      <c r="N2024" t="s">
        <v>615</v>
      </c>
      <c r="O2024">
        <v>0</v>
      </c>
      <c r="P2024" t="s">
        <v>633</v>
      </c>
      <c r="Q2024" t="s">
        <v>626</v>
      </c>
      <c r="R2024">
        <v>2</v>
      </c>
      <c r="S2024">
        <v>1</v>
      </c>
      <c r="T2024" s="60">
        <v>38352</v>
      </c>
      <c r="U2024" s="60">
        <v>38353</v>
      </c>
      <c r="V2024" s="60">
        <v>37987</v>
      </c>
      <c r="BP2024" s="60">
        <v>38353</v>
      </c>
      <c r="BQ2024">
        <v>3587118</v>
      </c>
      <c r="BR2024">
        <v>5664288</v>
      </c>
      <c r="BS2024">
        <v>0.63330001000000002</v>
      </c>
      <c r="BT2024">
        <v>2077170</v>
      </c>
      <c r="BV2024">
        <v>1115529</v>
      </c>
      <c r="BW2024">
        <v>164069</v>
      </c>
      <c r="BX2024">
        <v>1</v>
      </c>
      <c r="BY2024">
        <v>0</v>
      </c>
      <c r="BZ2024">
        <v>0</v>
      </c>
      <c r="CA2024">
        <v>0</v>
      </c>
      <c r="CS2024">
        <v>0</v>
      </c>
      <c r="CT2024">
        <v>0</v>
      </c>
      <c r="CU2024">
        <v>0</v>
      </c>
      <c r="CV2024">
        <v>0</v>
      </c>
      <c r="CW2024">
        <v>0</v>
      </c>
      <c r="CX2024">
        <v>0</v>
      </c>
      <c r="CY2024">
        <v>0</v>
      </c>
      <c r="CZ2024">
        <v>0</v>
      </c>
      <c r="DA2024">
        <v>0</v>
      </c>
      <c r="DB2024">
        <v>0</v>
      </c>
      <c r="DC2024">
        <v>0</v>
      </c>
      <c r="DD2024">
        <v>0</v>
      </c>
      <c r="DE2024">
        <v>0</v>
      </c>
      <c r="DR2024">
        <v>0</v>
      </c>
      <c r="DS2024">
        <v>0</v>
      </c>
      <c r="DT2024">
        <v>0</v>
      </c>
      <c r="DU2024">
        <v>0</v>
      </c>
      <c r="DV2024">
        <v>20686.5</v>
      </c>
      <c r="DW2024">
        <v>1066087.5</v>
      </c>
      <c r="DZ2024">
        <v>51.535423000000002</v>
      </c>
      <c r="EC2024">
        <v>13908.5</v>
      </c>
      <c r="ES2024">
        <v>0</v>
      </c>
      <c r="EV2024">
        <v>40331</v>
      </c>
      <c r="EW2024">
        <v>1</v>
      </c>
      <c r="EX2024">
        <v>0</v>
      </c>
    </row>
    <row r="2025" spans="1:215" x14ac:dyDescent="0.25">
      <c r="A2025">
        <v>148</v>
      </c>
      <c r="B2025" t="s">
        <v>1431</v>
      </c>
      <c r="C2025">
        <v>2005</v>
      </c>
      <c r="F2025">
        <v>1911</v>
      </c>
      <c r="G2025">
        <v>0</v>
      </c>
      <c r="I2025">
        <v>2</v>
      </c>
      <c r="J2025" t="s">
        <v>945</v>
      </c>
      <c r="K2025" t="s">
        <v>946</v>
      </c>
      <c r="L2025" t="s">
        <v>1432</v>
      </c>
      <c r="M2025">
        <v>1</v>
      </c>
      <c r="N2025" t="s">
        <v>615</v>
      </c>
      <c r="O2025">
        <v>0</v>
      </c>
      <c r="P2025" t="s">
        <v>633</v>
      </c>
      <c r="Q2025" t="s">
        <v>626</v>
      </c>
      <c r="R2025">
        <v>2</v>
      </c>
      <c r="S2025">
        <v>1</v>
      </c>
      <c r="T2025" s="60">
        <v>38717</v>
      </c>
      <c r="U2025" s="60">
        <v>38718</v>
      </c>
      <c r="V2025" s="60">
        <v>38353</v>
      </c>
      <c r="BP2025" s="60">
        <v>38718</v>
      </c>
      <c r="BQ2025">
        <v>3836807</v>
      </c>
      <c r="BR2025">
        <v>5957373</v>
      </c>
      <c r="BS2025">
        <v>0.64399998999999997</v>
      </c>
      <c r="BT2025">
        <v>2120566</v>
      </c>
      <c r="BV2025">
        <v>1168808</v>
      </c>
      <c r="BW2025">
        <v>191132</v>
      </c>
      <c r="BX2025">
        <v>1</v>
      </c>
      <c r="BY2025">
        <v>0</v>
      </c>
      <c r="BZ2025">
        <v>0</v>
      </c>
      <c r="CA2025">
        <v>0</v>
      </c>
      <c r="CS2025">
        <v>0</v>
      </c>
      <c r="CT2025">
        <v>0</v>
      </c>
      <c r="CU2025">
        <v>0</v>
      </c>
      <c r="CV2025">
        <v>0.53799998999999998</v>
      </c>
      <c r="CW2025">
        <v>0.32499999000000002</v>
      </c>
      <c r="CX2025">
        <v>0.21299999999999999</v>
      </c>
      <c r="CY2025">
        <v>0.23699999999999999</v>
      </c>
      <c r="CZ2025">
        <v>0.11399999</v>
      </c>
      <c r="DA2025">
        <v>0</v>
      </c>
      <c r="DB2025">
        <v>8.1000000000000003E-2</v>
      </c>
      <c r="DC2025">
        <v>0</v>
      </c>
      <c r="DD2025">
        <v>0.14400001000000001</v>
      </c>
      <c r="DE2025">
        <v>0</v>
      </c>
      <c r="DG2025">
        <v>0.1285</v>
      </c>
      <c r="DH2025">
        <v>9.11E-2</v>
      </c>
      <c r="DI2025">
        <v>4.2300000999999997E-2</v>
      </c>
      <c r="DJ2025">
        <v>0.16352728</v>
      </c>
      <c r="DK2025">
        <v>0.1857</v>
      </c>
      <c r="DL2025">
        <v>150215.04999999999</v>
      </c>
      <c r="DM2025">
        <v>95126.766000000003</v>
      </c>
      <c r="DN2025">
        <v>47529.184000000001</v>
      </c>
      <c r="DQ2025">
        <v>1194816.3999999999</v>
      </c>
      <c r="DR2025">
        <v>0</v>
      </c>
      <c r="DS2025">
        <v>0</v>
      </c>
      <c r="DT2025">
        <v>0</v>
      </c>
      <c r="DU2025">
        <v>1</v>
      </c>
      <c r="DV2025">
        <v>20917</v>
      </c>
      <c r="DW2025">
        <v>1114893.3</v>
      </c>
      <c r="DX2025">
        <v>45</v>
      </c>
      <c r="DY2025">
        <v>13</v>
      </c>
      <c r="DZ2025">
        <v>53.300998999999997</v>
      </c>
      <c r="EA2025">
        <v>6178</v>
      </c>
      <c r="EC2025">
        <v>13783</v>
      </c>
      <c r="EG2025">
        <v>9369</v>
      </c>
      <c r="EI2025">
        <v>72.599997999999999</v>
      </c>
      <c r="EJ2025">
        <v>26.315999999999999</v>
      </c>
      <c r="EN2025">
        <v>1658</v>
      </c>
      <c r="EO2025">
        <v>44686.413999999997</v>
      </c>
      <c r="EP2025">
        <v>2756</v>
      </c>
      <c r="ES2025">
        <v>0</v>
      </c>
      <c r="EV2025">
        <v>40878</v>
      </c>
      <c r="EW2025">
        <v>0</v>
      </c>
      <c r="EX2025">
        <v>0</v>
      </c>
      <c r="FA2025">
        <v>72365.266000000003</v>
      </c>
      <c r="FB2025">
        <v>2986183.3</v>
      </c>
    </row>
    <row r="2026" spans="1:215" x14ac:dyDescent="0.25">
      <c r="A2026">
        <v>148</v>
      </c>
      <c r="B2026" t="s">
        <v>1431</v>
      </c>
      <c r="C2026">
        <v>2006</v>
      </c>
      <c r="F2026">
        <v>1911</v>
      </c>
      <c r="G2026">
        <v>0</v>
      </c>
      <c r="I2026">
        <v>2</v>
      </c>
      <c r="J2026" t="s">
        <v>945</v>
      </c>
      <c r="K2026" t="s">
        <v>946</v>
      </c>
      <c r="L2026" t="s">
        <v>1432</v>
      </c>
      <c r="M2026">
        <v>1</v>
      </c>
      <c r="N2026" t="s">
        <v>615</v>
      </c>
      <c r="O2026">
        <v>0</v>
      </c>
      <c r="P2026" t="s">
        <v>633</v>
      </c>
      <c r="Q2026" t="s">
        <v>626</v>
      </c>
      <c r="R2026">
        <v>2</v>
      </c>
      <c r="S2026">
        <v>1</v>
      </c>
      <c r="T2026" s="60">
        <v>39082</v>
      </c>
      <c r="U2026" s="60">
        <v>39083</v>
      </c>
      <c r="V2026" s="60">
        <v>38718</v>
      </c>
      <c r="W2026" t="s">
        <v>201</v>
      </c>
      <c r="Z2026">
        <v>5.0000001000000002E-2</v>
      </c>
      <c r="AA2026">
        <v>7.9999998000000003E-2</v>
      </c>
      <c r="AB2026">
        <v>1</v>
      </c>
      <c r="AG2026">
        <v>17</v>
      </c>
      <c r="BP2026" s="60">
        <v>39083</v>
      </c>
      <c r="BQ2026">
        <v>4138146</v>
      </c>
      <c r="BR2026">
        <v>6223154</v>
      </c>
      <c r="BS2026">
        <v>0.66500002000000003</v>
      </c>
      <c r="BT2026">
        <v>2085008</v>
      </c>
      <c r="BV2026">
        <v>1221404</v>
      </c>
      <c r="BW2026">
        <v>217088</v>
      </c>
      <c r="BX2026">
        <v>1</v>
      </c>
      <c r="BY2026">
        <v>0</v>
      </c>
      <c r="BZ2026">
        <v>0</v>
      </c>
      <c r="CA2026">
        <v>0</v>
      </c>
      <c r="CS2026">
        <v>0</v>
      </c>
      <c r="CT2026">
        <v>0</v>
      </c>
      <c r="CU2026">
        <v>0</v>
      </c>
      <c r="CV2026">
        <v>0.53200000999999997</v>
      </c>
      <c r="CW2026">
        <v>0.27500001000000002</v>
      </c>
      <c r="CX2026">
        <v>0.25700000000000001</v>
      </c>
      <c r="CY2026">
        <v>0.20699999999999999</v>
      </c>
      <c r="CZ2026">
        <v>0.10299999999999999</v>
      </c>
      <c r="DA2026">
        <v>0</v>
      </c>
      <c r="DB2026">
        <v>0.11</v>
      </c>
      <c r="DC2026">
        <v>0</v>
      </c>
      <c r="DD2026">
        <v>0.15100000999999999</v>
      </c>
      <c r="DE2026">
        <v>0</v>
      </c>
      <c r="DR2026">
        <v>0</v>
      </c>
      <c r="DS2026">
        <v>0</v>
      </c>
      <c r="DT2026">
        <v>0</v>
      </c>
      <c r="DU2026">
        <v>0</v>
      </c>
      <c r="DV2026">
        <v>21332.5</v>
      </c>
      <c r="DW2026">
        <v>1177190</v>
      </c>
      <c r="DZ2026">
        <v>55.182938</v>
      </c>
      <c r="EC2026">
        <v>13861</v>
      </c>
      <c r="ES2026">
        <v>0</v>
      </c>
      <c r="EV2026">
        <v>41402.5</v>
      </c>
      <c r="EW2026">
        <v>1</v>
      </c>
      <c r="EX2026">
        <v>0</v>
      </c>
    </row>
    <row r="2027" spans="1:215" x14ac:dyDescent="0.25">
      <c r="A2027">
        <v>148</v>
      </c>
      <c r="B2027" t="s">
        <v>1431</v>
      </c>
      <c r="C2027">
        <v>2007</v>
      </c>
      <c r="F2027">
        <v>1911</v>
      </c>
      <c r="G2027">
        <v>0</v>
      </c>
      <c r="I2027">
        <v>2</v>
      </c>
      <c r="J2027" t="s">
        <v>945</v>
      </c>
      <c r="K2027" t="s">
        <v>946</v>
      </c>
      <c r="L2027" t="s">
        <v>1432</v>
      </c>
      <c r="M2027">
        <v>1</v>
      </c>
      <c r="N2027" t="s">
        <v>615</v>
      </c>
      <c r="O2027">
        <v>0</v>
      </c>
      <c r="P2027" t="s">
        <v>633</v>
      </c>
      <c r="Q2027" t="s">
        <v>626</v>
      </c>
      <c r="R2027">
        <v>2</v>
      </c>
      <c r="S2027">
        <v>1</v>
      </c>
      <c r="T2027" s="60">
        <v>39447</v>
      </c>
      <c r="U2027" s="60">
        <v>39448</v>
      </c>
      <c r="V2027" s="60">
        <v>39083</v>
      </c>
      <c r="BP2027" s="60">
        <v>39448</v>
      </c>
      <c r="BQ2027">
        <v>4458002</v>
      </c>
      <c r="BR2027">
        <v>6596148</v>
      </c>
      <c r="BS2027">
        <v>0.67580003</v>
      </c>
      <c r="BT2027">
        <v>2138146</v>
      </c>
      <c r="BV2027">
        <v>1299112</v>
      </c>
      <c r="BW2027">
        <v>227822</v>
      </c>
      <c r="BX2027">
        <v>1</v>
      </c>
      <c r="BY2027">
        <v>0</v>
      </c>
      <c r="BZ2027">
        <v>0</v>
      </c>
      <c r="CA2027">
        <v>0</v>
      </c>
      <c r="CS2027">
        <v>0</v>
      </c>
      <c r="CT2027">
        <v>0</v>
      </c>
      <c r="CU2027">
        <v>0</v>
      </c>
      <c r="CV2027">
        <v>0.51599996999999997</v>
      </c>
      <c r="CW2027">
        <v>0.25100001999999999</v>
      </c>
      <c r="CX2027">
        <v>0.26499999000000002</v>
      </c>
      <c r="CY2027">
        <v>0.2</v>
      </c>
      <c r="CZ2027">
        <v>0.109</v>
      </c>
      <c r="DA2027">
        <v>0</v>
      </c>
      <c r="DB2027">
        <v>8.6000003000000005E-2</v>
      </c>
      <c r="DC2027">
        <v>0</v>
      </c>
      <c r="DD2027">
        <v>0.19800000000000001</v>
      </c>
      <c r="DE2027">
        <v>0</v>
      </c>
      <c r="DG2027">
        <v>0.13819999999999999</v>
      </c>
      <c r="DH2027">
        <v>8.8699996000000003E-2</v>
      </c>
      <c r="DI2027">
        <v>5.6199998000000001E-2</v>
      </c>
      <c r="DJ2027">
        <v>0.17536747</v>
      </c>
      <c r="DK2027">
        <v>0.1497</v>
      </c>
      <c r="DL2027">
        <v>118832.95</v>
      </c>
      <c r="DM2027">
        <v>76298.741999999998</v>
      </c>
      <c r="DN2027">
        <v>45050.042999999998</v>
      </c>
      <c r="DP2027">
        <v>131660.5</v>
      </c>
      <c r="DQ2027">
        <v>879228.5</v>
      </c>
      <c r="DR2027">
        <v>0</v>
      </c>
      <c r="DS2027">
        <v>0</v>
      </c>
      <c r="DT2027">
        <v>0</v>
      </c>
      <c r="DU2027">
        <v>1</v>
      </c>
      <c r="DV2027">
        <v>21748</v>
      </c>
      <c r="DW2027">
        <v>1239486.6000000001</v>
      </c>
      <c r="DX2027">
        <v>44.900002000000001</v>
      </c>
      <c r="DY2027">
        <v>12.8</v>
      </c>
      <c r="DZ2027">
        <v>56.993000000000002</v>
      </c>
      <c r="EA2027">
        <v>796</v>
      </c>
      <c r="EB2027">
        <v>5444</v>
      </c>
      <c r="EC2027">
        <v>13939</v>
      </c>
      <c r="EG2027">
        <v>9450</v>
      </c>
      <c r="EI2027">
        <v>72.699996999999996</v>
      </c>
      <c r="EJ2027">
        <v>29.34</v>
      </c>
      <c r="EN2027">
        <v>1748</v>
      </c>
      <c r="EO2027">
        <v>55691.281000000003</v>
      </c>
      <c r="EP2027">
        <v>2741</v>
      </c>
      <c r="ES2027">
        <v>0</v>
      </c>
      <c r="EV2027">
        <v>41927</v>
      </c>
      <c r="EW2027">
        <v>0</v>
      </c>
      <c r="EX2027">
        <v>0</v>
      </c>
    </row>
    <row r="2028" spans="1:215" x14ac:dyDescent="0.25">
      <c r="A2028">
        <v>148</v>
      </c>
      <c r="B2028" t="s">
        <v>1431</v>
      </c>
      <c r="C2028">
        <v>2008</v>
      </c>
      <c r="F2028">
        <v>1911</v>
      </c>
      <c r="G2028">
        <v>0</v>
      </c>
      <c r="I2028">
        <v>2</v>
      </c>
      <c r="J2028" t="s">
        <v>945</v>
      </c>
      <c r="K2028" t="s">
        <v>946</v>
      </c>
      <c r="L2028" t="s">
        <v>1432</v>
      </c>
      <c r="M2028">
        <v>1</v>
      </c>
      <c r="N2028" t="s">
        <v>615</v>
      </c>
      <c r="O2028">
        <v>0</v>
      </c>
      <c r="P2028" t="s">
        <v>633</v>
      </c>
      <c r="Q2028" t="s">
        <v>626</v>
      </c>
      <c r="R2028">
        <v>2</v>
      </c>
      <c r="S2028">
        <v>1</v>
      </c>
      <c r="T2028" s="60">
        <v>39813</v>
      </c>
      <c r="U2028" s="60">
        <v>39814</v>
      </c>
      <c r="V2028" s="60">
        <v>39448</v>
      </c>
      <c r="BP2028" s="60">
        <v>39814</v>
      </c>
      <c r="BQ2028">
        <v>4089989</v>
      </c>
      <c r="BR2028">
        <v>6900229</v>
      </c>
      <c r="BS2028">
        <v>0.5927</v>
      </c>
      <c r="BT2028">
        <v>2810240</v>
      </c>
      <c r="BV2028">
        <v>1364068</v>
      </c>
      <c r="BW2028">
        <v>239039</v>
      </c>
      <c r="BX2028">
        <v>1</v>
      </c>
      <c r="BY2028">
        <v>0</v>
      </c>
      <c r="BZ2028">
        <v>0</v>
      </c>
      <c r="CA2028">
        <v>0</v>
      </c>
      <c r="CS2028">
        <v>0</v>
      </c>
      <c r="CT2028">
        <v>0</v>
      </c>
      <c r="CU2028">
        <v>0</v>
      </c>
      <c r="CV2028">
        <v>0.46700001000000002</v>
      </c>
      <c r="CW2028">
        <v>0.21200000999999999</v>
      </c>
      <c r="CX2028">
        <v>0.255</v>
      </c>
      <c r="CY2028">
        <v>0.21799999</v>
      </c>
      <c r="CZ2028">
        <v>0.10299999999999999</v>
      </c>
      <c r="DA2028">
        <v>0</v>
      </c>
      <c r="DB2028">
        <v>0.109</v>
      </c>
      <c r="DC2028">
        <v>0</v>
      </c>
      <c r="DD2028">
        <v>0.20599998999999999</v>
      </c>
      <c r="DE2028">
        <v>0</v>
      </c>
      <c r="DR2028">
        <v>0</v>
      </c>
      <c r="DS2028">
        <v>0</v>
      </c>
      <c r="DT2028">
        <v>0</v>
      </c>
      <c r="DU2028">
        <v>0</v>
      </c>
      <c r="DV2028">
        <v>20881.5</v>
      </c>
      <c r="DW2028">
        <v>1242136</v>
      </c>
      <c r="DZ2028">
        <v>59.484997</v>
      </c>
      <c r="EC2028">
        <v>13948.5</v>
      </c>
      <c r="ES2028">
        <v>0</v>
      </c>
      <c r="EV2028">
        <v>41756.5</v>
      </c>
      <c r="EW2028">
        <v>1</v>
      </c>
      <c r="EX2028">
        <v>0</v>
      </c>
      <c r="FI2028">
        <v>3408324</v>
      </c>
    </row>
    <row r="2029" spans="1:215" x14ac:dyDescent="0.25">
      <c r="A2029">
        <v>148</v>
      </c>
      <c r="B2029" t="s">
        <v>1431</v>
      </c>
      <c r="C2029">
        <v>2009</v>
      </c>
      <c r="F2029">
        <v>1911</v>
      </c>
      <c r="G2029">
        <v>0</v>
      </c>
      <c r="I2029">
        <v>2</v>
      </c>
      <c r="J2029" t="s">
        <v>945</v>
      </c>
      <c r="K2029" t="s">
        <v>946</v>
      </c>
      <c r="L2029" t="s">
        <v>1432</v>
      </c>
      <c r="M2029">
        <v>1</v>
      </c>
      <c r="N2029" t="s">
        <v>615</v>
      </c>
      <c r="O2029">
        <v>0</v>
      </c>
      <c r="P2029" t="s">
        <v>633</v>
      </c>
      <c r="Q2029" t="s">
        <v>626</v>
      </c>
      <c r="R2029">
        <v>2</v>
      </c>
      <c r="S2029">
        <v>1</v>
      </c>
      <c r="T2029" s="60">
        <v>40178</v>
      </c>
      <c r="U2029" s="60">
        <v>40179</v>
      </c>
      <c r="V2029" s="60">
        <v>39814</v>
      </c>
      <c r="BP2029" s="60">
        <v>40179</v>
      </c>
      <c r="BQ2029">
        <v>4270893</v>
      </c>
      <c r="BR2029">
        <v>7091018</v>
      </c>
      <c r="BS2029">
        <v>0.60229999000000001</v>
      </c>
      <c r="BT2029">
        <v>2820124</v>
      </c>
      <c r="BV2029">
        <v>1306060</v>
      </c>
      <c r="BW2029">
        <v>250823</v>
      </c>
      <c r="BX2029">
        <v>1</v>
      </c>
      <c r="BY2029">
        <v>0</v>
      </c>
      <c r="BZ2029">
        <v>0</v>
      </c>
      <c r="CA2029">
        <v>0</v>
      </c>
      <c r="CS2029">
        <v>0</v>
      </c>
      <c r="CT2029">
        <v>0</v>
      </c>
      <c r="CU2029">
        <v>0</v>
      </c>
      <c r="CV2029">
        <v>0.41099997999999999</v>
      </c>
      <c r="CW2029">
        <v>0.17100000000000001</v>
      </c>
      <c r="CX2029">
        <v>0.23999999</v>
      </c>
      <c r="CY2029">
        <v>0.20699999999999999</v>
      </c>
      <c r="CZ2029">
        <v>0.10299999999999999</v>
      </c>
      <c r="DA2029">
        <v>0</v>
      </c>
      <c r="DB2029">
        <v>0.109</v>
      </c>
      <c r="DC2029">
        <v>0</v>
      </c>
      <c r="DD2029">
        <v>0.27300000000000002</v>
      </c>
      <c r="DE2029">
        <v>0</v>
      </c>
      <c r="DG2029">
        <v>0.13819999999999999</v>
      </c>
      <c r="DH2029">
        <v>9.0600005999999997E-2</v>
      </c>
      <c r="DI2029">
        <v>5.4499999E-2</v>
      </c>
      <c r="DJ2029">
        <v>0.19204553999999999</v>
      </c>
      <c r="DK2029">
        <v>0.15369999000000001</v>
      </c>
      <c r="DL2029">
        <v>117412.84</v>
      </c>
      <c r="DM2029">
        <v>77013.679999999993</v>
      </c>
      <c r="DN2029">
        <v>46384.02</v>
      </c>
      <c r="DP2029">
        <v>133494.23000000001</v>
      </c>
      <c r="DQ2029">
        <v>868535.38</v>
      </c>
      <c r="DR2029">
        <v>0</v>
      </c>
      <c r="DS2029">
        <v>0</v>
      </c>
      <c r="DT2029">
        <v>0</v>
      </c>
      <c r="DU2029">
        <v>1</v>
      </c>
      <c r="DV2029">
        <v>20015</v>
      </c>
      <c r="DW2029">
        <v>1244785.3999999999</v>
      </c>
      <c r="DX2029">
        <v>45.700001</v>
      </c>
      <c r="DY2029">
        <v>13.5</v>
      </c>
      <c r="DZ2029">
        <v>62.193001000000002</v>
      </c>
      <c r="EA2029">
        <v>951</v>
      </c>
      <c r="EB2029">
        <v>6662</v>
      </c>
      <c r="EC2029">
        <v>13958</v>
      </c>
      <c r="EG2029">
        <v>9431</v>
      </c>
      <c r="EI2029">
        <v>72.900002000000001</v>
      </c>
      <c r="EJ2029">
        <v>32.279998999999997</v>
      </c>
      <c r="EN2029">
        <v>1837</v>
      </c>
      <c r="EO2029">
        <v>67146.023000000001</v>
      </c>
      <c r="EP2029">
        <v>2690</v>
      </c>
      <c r="ES2029">
        <v>0</v>
      </c>
      <c r="EV2029">
        <v>41586</v>
      </c>
      <c r="EW2029">
        <v>0</v>
      </c>
      <c r="EX2029">
        <v>0</v>
      </c>
      <c r="FA2029">
        <v>163569.34</v>
      </c>
      <c r="FB2029">
        <v>3673142</v>
      </c>
      <c r="FI2029">
        <v>3999786.3</v>
      </c>
    </row>
    <row r="2030" spans="1:215" x14ac:dyDescent="0.25">
      <c r="A2030">
        <v>148</v>
      </c>
      <c r="B2030" t="s">
        <v>1431</v>
      </c>
      <c r="C2030">
        <v>2010</v>
      </c>
      <c r="F2030">
        <v>1911</v>
      </c>
      <c r="G2030">
        <v>0</v>
      </c>
      <c r="I2030">
        <v>2</v>
      </c>
      <c r="J2030" t="s">
        <v>945</v>
      </c>
      <c r="K2030" t="s">
        <v>946</v>
      </c>
      <c r="L2030" t="s">
        <v>1432</v>
      </c>
      <c r="M2030">
        <v>1</v>
      </c>
      <c r="N2030" t="s">
        <v>615</v>
      </c>
      <c r="O2030">
        <v>0</v>
      </c>
      <c r="P2030" t="s">
        <v>633</v>
      </c>
      <c r="Q2030" t="s">
        <v>626</v>
      </c>
      <c r="R2030">
        <v>2</v>
      </c>
      <c r="S2030">
        <v>1</v>
      </c>
      <c r="T2030" s="60">
        <v>40543</v>
      </c>
      <c r="U2030" s="60">
        <v>40544</v>
      </c>
      <c r="V2030" s="60">
        <v>40179</v>
      </c>
      <c r="W2030" t="s">
        <v>201</v>
      </c>
      <c r="Z2030">
        <v>5.0000001000000002E-2</v>
      </c>
      <c r="AA2030">
        <v>7.9999998000000003E-2</v>
      </c>
      <c r="AB2030">
        <v>1</v>
      </c>
      <c r="AG2030">
        <v>15</v>
      </c>
      <c r="BP2030" s="60">
        <v>40544</v>
      </c>
      <c r="BQ2030">
        <v>4592675</v>
      </c>
      <c r="BR2030">
        <v>7283907</v>
      </c>
      <c r="BS2030">
        <v>0.62209999999999999</v>
      </c>
      <c r="BT2030">
        <v>2790232</v>
      </c>
      <c r="BV2030">
        <v>1371363</v>
      </c>
      <c r="BW2030">
        <v>463656</v>
      </c>
      <c r="BX2030">
        <v>1</v>
      </c>
      <c r="BY2030">
        <v>0</v>
      </c>
      <c r="BZ2030">
        <v>0</v>
      </c>
      <c r="CA2030">
        <v>0</v>
      </c>
      <c r="CC2030">
        <v>0.15959999999999999</v>
      </c>
      <c r="CE2030">
        <v>-0.13069998999999999</v>
      </c>
      <c r="CG2030">
        <v>-3.5399999000000001E-2</v>
      </c>
      <c r="CS2030">
        <v>0</v>
      </c>
      <c r="CT2030">
        <v>0</v>
      </c>
      <c r="CU2030">
        <v>0</v>
      </c>
      <c r="CV2030">
        <v>0.45599996999999998</v>
      </c>
      <c r="CW2030">
        <v>0</v>
      </c>
      <c r="CX2030">
        <v>0</v>
      </c>
      <c r="CY2030">
        <v>0.20999999</v>
      </c>
      <c r="CZ2030">
        <v>0</v>
      </c>
      <c r="DA2030">
        <v>0</v>
      </c>
      <c r="DB2030">
        <v>9.1000005999999994E-2</v>
      </c>
      <c r="DC2030">
        <v>0</v>
      </c>
      <c r="DD2030">
        <v>0.24299999</v>
      </c>
      <c r="DE2030">
        <v>0</v>
      </c>
      <c r="DR2030">
        <v>0</v>
      </c>
      <c r="DS2030">
        <v>0</v>
      </c>
      <c r="DT2030">
        <v>0</v>
      </c>
      <c r="DU2030">
        <v>0</v>
      </c>
      <c r="DV2030">
        <v>19707</v>
      </c>
      <c r="DW2030">
        <v>1242092.3999999999</v>
      </c>
      <c r="DZ2030">
        <v>63.027977</v>
      </c>
      <c r="EC2030">
        <v>14073.5</v>
      </c>
      <c r="EF2030">
        <v>31.586670000000002</v>
      </c>
      <c r="ES2030">
        <v>0</v>
      </c>
      <c r="EV2030">
        <v>41980.5</v>
      </c>
      <c r="EW2030">
        <v>1</v>
      </c>
      <c r="EX2030">
        <v>1</v>
      </c>
      <c r="FI2030">
        <v>3364527</v>
      </c>
      <c r="FP2030">
        <v>126450</v>
      </c>
      <c r="FQ2030">
        <v>463656</v>
      </c>
      <c r="FW2030">
        <v>590106</v>
      </c>
      <c r="FX2030">
        <v>440862</v>
      </c>
      <c r="GB2030">
        <v>94165</v>
      </c>
      <c r="GL2030">
        <v>-15648</v>
      </c>
      <c r="GM2030">
        <v>1814</v>
      </c>
      <c r="GN2030">
        <v>-685</v>
      </c>
      <c r="GP2030">
        <v>12850</v>
      </c>
      <c r="GQ2030">
        <v>1123464</v>
      </c>
      <c r="GR2030">
        <v>-444535</v>
      </c>
      <c r="GS2030">
        <v>-444535</v>
      </c>
      <c r="HA2030">
        <v>-42627</v>
      </c>
      <c r="HB2030">
        <v>-5835</v>
      </c>
      <c r="HD2030">
        <v>-9533</v>
      </c>
      <c r="HE2030">
        <v>-502530</v>
      </c>
      <c r="HG2030">
        <v>4620720</v>
      </c>
    </row>
    <row r="2031" spans="1:215" x14ac:dyDescent="0.25">
      <c r="A2031">
        <v>148</v>
      </c>
      <c r="B2031" t="s">
        <v>1431</v>
      </c>
      <c r="C2031">
        <v>2011</v>
      </c>
      <c r="F2031">
        <v>1911</v>
      </c>
      <c r="G2031">
        <v>0</v>
      </c>
      <c r="I2031">
        <v>2</v>
      </c>
      <c r="J2031" t="s">
        <v>945</v>
      </c>
      <c r="K2031" t="s">
        <v>946</v>
      </c>
      <c r="L2031" t="s">
        <v>1432</v>
      </c>
      <c r="M2031">
        <v>1</v>
      </c>
      <c r="N2031" t="s">
        <v>615</v>
      </c>
      <c r="O2031">
        <v>0</v>
      </c>
      <c r="P2031" t="s">
        <v>633</v>
      </c>
      <c r="Q2031" t="s">
        <v>626</v>
      </c>
      <c r="R2031">
        <v>2</v>
      </c>
      <c r="S2031">
        <v>1</v>
      </c>
      <c r="T2031" s="60">
        <v>40908</v>
      </c>
      <c r="U2031" s="60">
        <v>40909</v>
      </c>
      <c r="V2031" s="60">
        <v>40544</v>
      </c>
      <c r="W2031" t="s">
        <v>201</v>
      </c>
      <c r="Z2031">
        <v>5.0000001000000002E-2</v>
      </c>
      <c r="AA2031">
        <v>7.9999998000000003E-2</v>
      </c>
      <c r="AB2031">
        <v>1</v>
      </c>
      <c r="AG2031">
        <v>14</v>
      </c>
      <c r="AO2031">
        <v>3260503</v>
      </c>
      <c r="AP2031">
        <v>3575387.3</v>
      </c>
      <c r="AQ2031">
        <v>-103180.86</v>
      </c>
      <c r="AR2031">
        <v>0</v>
      </c>
      <c r="AS2031">
        <v>0</v>
      </c>
      <c r="AT2031">
        <v>0</v>
      </c>
      <c r="AU2031">
        <v>1</v>
      </c>
      <c r="AV2031">
        <v>4</v>
      </c>
      <c r="AW2031">
        <v>-393605.16</v>
      </c>
      <c r="AX2031">
        <v>0</v>
      </c>
      <c r="AY2031">
        <v>0.2</v>
      </c>
      <c r="AZ2031">
        <v>1</v>
      </c>
      <c r="BB2031">
        <v>0</v>
      </c>
      <c r="BC2031">
        <v>4</v>
      </c>
      <c r="BD2031">
        <v>2</v>
      </c>
      <c r="BE2031">
        <v>1</v>
      </c>
      <c r="BP2031" s="60">
        <v>40909</v>
      </c>
      <c r="BQ2031">
        <v>4855200</v>
      </c>
      <c r="BR2031">
        <v>7902175</v>
      </c>
      <c r="BS2031">
        <v>0.61449999</v>
      </c>
      <c r="BT2031">
        <v>3046975</v>
      </c>
      <c r="BV2031">
        <v>1301803</v>
      </c>
      <c r="BW2031">
        <v>245280</v>
      </c>
      <c r="BX2031">
        <v>1</v>
      </c>
      <c r="BY2031">
        <v>0</v>
      </c>
      <c r="BZ2031">
        <v>0</v>
      </c>
      <c r="CA2031">
        <v>0</v>
      </c>
      <c r="CC2031">
        <v>0.1444</v>
      </c>
      <c r="CE2031">
        <v>-5.8099999999999999E-2</v>
      </c>
      <c r="CG2031">
        <v>-3.1099999E-2</v>
      </c>
      <c r="CS2031">
        <v>0</v>
      </c>
      <c r="CT2031">
        <v>0</v>
      </c>
      <c r="CU2031">
        <v>0</v>
      </c>
      <c r="CV2031">
        <v>0.50300001999999999</v>
      </c>
      <c r="CW2031">
        <v>0</v>
      </c>
      <c r="CX2031">
        <v>0</v>
      </c>
      <c r="CY2031">
        <v>0.192</v>
      </c>
      <c r="CZ2031">
        <v>0</v>
      </c>
      <c r="DA2031">
        <v>0</v>
      </c>
      <c r="DB2031">
        <v>8.1999995000000006E-2</v>
      </c>
      <c r="DC2031">
        <v>0</v>
      </c>
      <c r="DD2031">
        <v>0.22299999000000001</v>
      </c>
      <c r="DE2031">
        <v>0</v>
      </c>
      <c r="DG2031">
        <v>0.1489</v>
      </c>
      <c r="DH2031">
        <v>9.3000001999999998E-2</v>
      </c>
      <c r="DI2031">
        <v>5.9699996999999998E-2</v>
      </c>
      <c r="DJ2031">
        <v>0.18841559999999999</v>
      </c>
      <c r="DK2031">
        <v>0.19770001000000001</v>
      </c>
      <c r="DL2031">
        <v>125271.05</v>
      </c>
      <c r="DM2031">
        <v>78243.960999999996</v>
      </c>
      <c r="DN2031">
        <v>50529.800999999999</v>
      </c>
      <c r="DP2031">
        <v>170142.48</v>
      </c>
      <c r="DQ2031">
        <v>860399.63</v>
      </c>
      <c r="DR2031">
        <v>0</v>
      </c>
      <c r="DS2031">
        <v>0</v>
      </c>
      <c r="DT2031">
        <v>0</v>
      </c>
      <c r="DU2031">
        <v>1</v>
      </c>
      <c r="DV2031">
        <v>19399</v>
      </c>
      <c r="DW2031">
        <v>1239399.3999999999</v>
      </c>
      <c r="DX2031">
        <v>45.900002000000001</v>
      </c>
      <c r="DY2031">
        <v>13.9</v>
      </c>
      <c r="DZ2031">
        <v>63.889999000000003</v>
      </c>
      <c r="EA2031">
        <v>878</v>
      </c>
      <c r="EB2031">
        <v>7909</v>
      </c>
      <c r="EC2031">
        <v>14189</v>
      </c>
      <c r="EF2031">
        <v>33.117203000000003</v>
      </c>
      <c r="EG2031">
        <v>9826</v>
      </c>
      <c r="EI2031">
        <v>72.900002000000001</v>
      </c>
      <c r="EJ2031">
        <v>35.387999999999998</v>
      </c>
      <c r="EN2031">
        <v>1847</v>
      </c>
      <c r="EO2031">
        <v>72343.297000000006</v>
      </c>
      <c r="EP2031">
        <v>2516</v>
      </c>
      <c r="ES2031">
        <v>0</v>
      </c>
      <c r="EV2031">
        <v>42375</v>
      </c>
      <c r="EW2031">
        <v>0</v>
      </c>
      <c r="EX2031">
        <v>1</v>
      </c>
      <c r="FA2031">
        <v>157246.26999999999</v>
      </c>
      <c r="FB2031">
        <v>4276237.5</v>
      </c>
      <c r="FI2031">
        <v>3260503</v>
      </c>
      <c r="FP2031">
        <v>123481</v>
      </c>
      <c r="FQ2031">
        <v>154880</v>
      </c>
      <c r="FR2031">
        <v>90400</v>
      </c>
      <c r="FW2031">
        <v>368761</v>
      </c>
      <c r="FX2031">
        <v>-114461</v>
      </c>
      <c r="GB2031">
        <v>128927</v>
      </c>
      <c r="GL2031">
        <v>-17877</v>
      </c>
      <c r="GM2031">
        <v>1665</v>
      </c>
      <c r="GN2031">
        <v>-483</v>
      </c>
      <c r="GP2031">
        <v>14567</v>
      </c>
      <c r="GQ2031">
        <v>381099</v>
      </c>
      <c r="GR2031">
        <v>-469900</v>
      </c>
      <c r="GS2031">
        <v>-469900</v>
      </c>
      <c r="HA2031">
        <v>-43760</v>
      </c>
      <c r="HB2031">
        <v>-6100</v>
      </c>
      <c r="HD2031">
        <v>-10459</v>
      </c>
      <c r="HE2031">
        <v>-530219</v>
      </c>
      <c r="HG2031">
        <v>4471600</v>
      </c>
    </row>
    <row r="2032" spans="1:215" x14ac:dyDescent="0.25">
      <c r="A2032">
        <v>148</v>
      </c>
      <c r="B2032" t="s">
        <v>1431</v>
      </c>
      <c r="C2032">
        <v>2012</v>
      </c>
      <c r="F2032">
        <v>1911</v>
      </c>
      <c r="G2032">
        <v>0</v>
      </c>
      <c r="I2032">
        <v>2</v>
      </c>
      <c r="J2032" t="s">
        <v>945</v>
      </c>
      <c r="K2032" t="s">
        <v>946</v>
      </c>
      <c r="L2032" t="s">
        <v>1432</v>
      </c>
      <c r="M2032">
        <v>1</v>
      </c>
      <c r="N2032" t="s">
        <v>615</v>
      </c>
      <c r="O2032">
        <v>0</v>
      </c>
      <c r="P2032" t="s">
        <v>633</v>
      </c>
      <c r="Q2032" t="s">
        <v>626</v>
      </c>
      <c r="R2032">
        <v>2</v>
      </c>
      <c r="S2032">
        <v>1</v>
      </c>
      <c r="T2032" s="60">
        <v>41274</v>
      </c>
      <c r="U2032" s="60">
        <v>41275</v>
      </c>
      <c r="V2032" s="60">
        <v>40909</v>
      </c>
      <c r="W2032" t="s">
        <v>201</v>
      </c>
      <c r="Z2032">
        <v>4.7499999000000001E-2</v>
      </c>
      <c r="AA2032">
        <v>7.7500000999999999E-2</v>
      </c>
      <c r="AB2032">
        <v>1</v>
      </c>
      <c r="AG2032">
        <v>13</v>
      </c>
      <c r="AO2032">
        <v>3588000</v>
      </c>
      <c r="AP2032">
        <v>3740207</v>
      </c>
      <c r="AQ2032">
        <v>-133313</v>
      </c>
      <c r="AR2032">
        <v>0</v>
      </c>
      <c r="AS2032">
        <v>0</v>
      </c>
      <c r="AT2032">
        <v>0</v>
      </c>
      <c r="AU2032">
        <v>1</v>
      </c>
      <c r="AV2032">
        <v>4</v>
      </c>
      <c r="AW2032">
        <v>-393605.16</v>
      </c>
      <c r="AX2032">
        <v>0</v>
      </c>
      <c r="AY2032">
        <v>0.2</v>
      </c>
      <c r="AZ2032">
        <v>1</v>
      </c>
      <c r="BB2032">
        <v>0</v>
      </c>
      <c r="BC2032">
        <v>4</v>
      </c>
      <c r="BD2032">
        <v>2</v>
      </c>
      <c r="BE2032">
        <v>1</v>
      </c>
      <c r="BP2032" s="60">
        <v>41275</v>
      </c>
      <c r="BQ2032">
        <v>5073098</v>
      </c>
      <c r="BR2032">
        <v>8199808</v>
      </c>
      <c r="BS2032">
        <v>0.61869996999999999</v>
      </c>
      <c r="BT2032">
        <v>3126710</v>
      </c>
      <c r="BV2032">
        <v>1360385</v>
      </c>
      <c r="BW2032">
        <v>261943</v>
      </c>
      <c r="BX2032">
        <v>1</v>
      </c>
      <c r="BY2032">
        <v>0</v>
      </c>
      <c r="BZ2032">
        <v>0</v>
      </c>
      <c r="CA2032">
        <v>0</v>
      </c>
      <c r="CC2032">
        <v>0.10539999999999999</v>
      </c>
      <c r="CE2032">
        <v>0.13600001</v>
      </c>
      <c r="CG2032">
        <v>-3.3399999E-2</v>
      </c>
      <c r="CS2032">
        <v>0</v>
      </c>
      <c r="CT2032">
        <v>0</v>
      </c>
      <c r="CU2032">
        <v>0</v>
      </c>
      <c r="CV2032">
        <v>0.42599999999999999</v>
      </c>
      <c r="CW2032">
        <v>0</v>
      </c>
      <c r="CX2032">
        <v>0</v>
      </c>
      <c r="CY2032">
        <v>0.21600000999999999</v>
      </c>
      <c r="CZ2032">
        <v>0</v>
      </c>
      <c r="DA2032">
        <v>0</v>
      </c>
      <c r="DB2032">
        <v>9.6999995000000006E-2</v>
      </c>
      <c r="DC2032">
        <v>0</v>
      </c>
      <c r="DD2032">
        <v>0.26100001</v>
      </c>
      <c r="DE2032">
        <v>0</v>
      </c>
      <c r="DR2032">
        <v>0</v>
      </c>
      <c r="DS2032">
        <v>0</v>
      </c>
      <c r="DT2032">
        <v>0</v>
      </c>
      <c r="DU2032">
        <v>0</v>
      </c>
      <c r="DV2032">
        <v>19838.5</v>
      </c>
      <c r="DW2032">
        <v>1309228.6000000001</v>
      </c>
      <c r="DZ2032">
        <v>65.994338999999997</v>
      </c>
      <c r="EC2032">
        <v>14264.5</v>
      </c>
      <c r="EF2032">
        <v>34.19482</v>
      </c>
      <c r="ES2032">
        <v>0</v>
      </c>
      <c r="EV2032">
        <v>42892</v>
      </c>
      <c r="EW2032">
        <v>1</v>
      </c>
      <c r="EX2032">
        <v>1</v>
      </c>
      <c r="FP2032">
        <v>125763</v>
      </c>
      <c r="FQ2032">
        <v>167097</v>
      </c>
      <c r="FR2032">
        <v>94846</v>
      </c>
      <c r="FW2032">
        <v>387706</v>
      </c>
      <c r="FX2032">
        <v>458389</v>
      </c>
      <c r="GB2032">
        <v>118234</v>
      </c>
      <c r="GL2032">
        <v>-18853</v>
      </c>
      <c r="GM2032">
        <v>2013</v>
      </c>
      <c r="GN2032">
        <v>-562</v>
      </c>
      <c r="GP2032">
        <v>13003</v>
      </c>
      <c r="GQ2032">
        <v>959930</v>
      </c>
      <c r="GR2032">
        <v>-487772</v>
      </c>
      <c r="GS2032">
        <v>-487772</v>
      </c>
      <c r="HA2032">
        <v>-14548</v>
      </c>
      <c r="HB2032">
        <v>-7880</v>
      </c>
      <c r="HD2032">
        <v>-10819</v>
      </c>
      <c r="HE2032">
        <v>-521019</v>
      </c>
      <c r="HG2032">
        <v>4910511</v>
      </c>
    </row>
    <row r="2033" spans="1:215" x14ac:dyDescent="0.25">
      <c r="A2033">
        <v>148</v>
      </c>
      <c r="B2033" t="s">
        <v>1431</v>
      </c>
      <c r="C2033">
        <v>2013</v>
      </c>
      <c r="F2033">
        <v>1911</v>
      </c>
      <c r="G2033">
        <v>0</v>
      </c>
      <c r="I2033">
        <v>2</v>
      </c>
      <c r="J2033" t="s">
        <v>945</v>
      </c>
      <c r="K2033" t="s">
        <v>946</v>
      </c>
      <c r="L2033" t="s">
        <v>1432</v>
      </c>
      <c r="M2033">
        <v>1</v>
      </c>
      <c r="N2033" t="s">
        <v>615</v>
      </c>
      <c r="O2033">
        <v>0</v>
      </c>
      <c r="P2033" t="s">
        <v>633</v>
      </c>
      <c r="Q2033" t="s">
        <v>626</v>
      </c>
      <c r="R2033">
        <v>2</v>
      </c>
      <c r="S2033">
        <v>1</v>
      </c>
      <c r="T2033" s="60">
        <v>41639</v>
      </c>
      <c r="U2033" s="60">
        <v>41640</v>
      </c>
      <c r="V2033" s="60">
        <v>41275</v>
      </c>
      <c r="Z2033">
        <v>5.0000001000000002E-2</v>
      </c>
      <c r="AA2033">
        <v>7.7500000999999999E-2</v>
      </c>
      <c r="BP2033" s="60">
        <v>41640</v>
      </c>
      <c r="BQ2033">
        <v>5383891</v>
      </c>
      <c r="BR2033">
        <v>9054730</v>
      </c>
      <c r="BS2033">
        <v>0.59459996000000004</v>
      </c>
      <c r="BT2033">
        <v>3670839</v>
      </c>
      <c r="BV2033">
        <v>1444652</v>
      </c>
      <c r="BW2033">
        <v>288458</v>
      </c>
      <c r="BX2033">
        <v>1</v>
      </c>
      <c r="BY2033">
        <v>0</v>
      </c>
      <c r="BZ2033">
        <v>0</v>
      </c>
      <c r="CA2033">
        <v>0</v>
      </c>
      <c r="CC2033">
        <v>0.12670000000000001</v>
      </c>
      <c r="CE2033">
        <v>0.12540001000000001</v>
      </c>
      <c r="CG2033">
        <v>7.1999999999999998E-3</v>
      </c>
      <c r="CS2033">
        <v>0</v>
      </c>
      <c r="CT2033">
        <v>0</v>
      </c>
      <c r="CU2033">
        <v>0</v>
      </c>
      <c r="CV2033">
        <v>0.45299998000000002</v>
      </c>
      <c r="CW2033">
        <v>0</v>
      </c>
      <c r="CX2033">
        <v>0</v>
      </c>
      <c r="CY2033">
        <v>0.215</v>
      </c>
      <c r="CZ2033">
        <v>0</v>
      </c>
      <c r="DA2033">
        <v>0</v>
      </c>
      <c r="DB2033">
        <v>8.1999995000000006E-2</v>
      </c>
      <c r="DC2033">
        <v>0</v>
      </c>
      <c r="DD2033">
        <v>0.25</v>
      </c>
      <c r="DE2033">
        <v>0</v>
      </c>
      <c r="DG2033">
        <v>0.14310001</v>
      </c>
      <c r="DH2033">
        <v>9.4799994999999998E-2</v>
      </c>
      <c r="DI2033">
        <v>5.4800000000000001E-2</v>
      </c>
      <c r="DJ2033">
        <v>0.19967299999999999</v>
      </c>
      <c r="DK2033">
        <v>0.21859999999999999</v>
      </c>
      <c r="DL2033">
        <v>129985.16</v>
      </c>
      <c r="DM2033">
        <v>86122.773000000001</v>
      </c>
      <c r="DN2033">
        <v>49754.277000000002</v>
      </c>
      <c r="DP2033">
        <v>203074.63</v>
      </c>
      <c r="DQ2033">
        <v>928882.81</v>
      </c>
      <c r="DR2033">
        <v>0</v>
      </c>
      <c r="DS2033">
        <v>0</v>
      </c>
      <c r="DT2033">
        <v>0</v>
      </c>
      <c r="DU2033">
        <v>1</v>
      </c>
      <c r="DV2033">
        <v>20278</v>
      </c>
      <c r="DW2033">
        <v>1379057.9</v>
      </c>
      <c r="DX2033">
        <v>45.400002000000001</v>
      </c>
      <c r="DY2033">
        <v>14.2</v>
      </c>
      <c r="DZ2033">
        <v>68.008003000000002</v>
      </c>
      <c r="EA2033">
        <v>808</v>
      </c>
      <c r="EB2033">
        <v>7983</v>
      </c>
      <c r="EC2033">
        <v>14340</v>
      </c>
      <c r="EF2033">
        <v>35.473430999999998</v>
      </c>
      <c r="EG2033">
        <v>10043</v>
      </c>
      <c r="EI2033">
        <v>73.099997999999999</v>
      </c>
      <c r="EJ2033">
        <v>38.304001</v>
      </c>
      <c r="EN2033">
        <v>1862</v>
      </c>
      <c r="EO2033">
        <v>81265.125</v>
      </c>
      <c r="EP2033">
        <v>2435</v>
      </c>
      <c r="ES2033">
        <v>0</v>
      </c>
      <c r="EV2033">
        <v>43409</v>
      </c>
      <c r="EW2033">
        <v>0</v>
      </c>
      <c r="EX2033">
        <v>1</v>
      </c>
      <c r="FA2033">
        <v>165599.53</v>
      </c>
      <c r="FB2033">
        <v>4818007</v>
      </c>
      <c r="FP2033">
        <v>136612</v>
      </c>
      <c r="FQ2033">
        <v>188926</v>
      </c>
      <c r="FR2033">
        <v>99532</v>
      </c>
      <c r="FW2033">
        <v>425070</v>
      </c>
      <c r="FX2033">
        <v>599794</v>
      </c>
      <c r="GB2033">
        <v>112225</v>
      </c>
      <c r="GL2033">
        <v>-21060</v>
      </c>
      <c r="GM2033">
        <v>1590</v>
      </c>
      <c r="GN2033">
        <v>-423</v>
      </c>
      <c r="GP2033">
        <v>9258</v>
      </c>
      <c r="GQ2033">
        <v>1126454</v>
      </c>
      <c r="GR2033">
        <v>-508689</v>
      </c>
      <c r="GS2033">
        <v>-508689</v>
      </c>
      <c r="HA2033">
        <v>-18132</v>
      </c>
      <c r="HB2033">
        <v>-8001</v>
      </c>
      <c r="HD2033">
        <v>-10946</v>
      </c>
      <c r="HE2033">
        <v>-545768</v>
      </c>
      <c r="HG2033">
        <v>5491197</v>
      </c>
    </row>
    <row r="2034" spans="1:215" x14ac:dyDescent="0.25">
      <c r="A2034">
        <v>148</v>
      </c>
      <c r="B2034" t="s">
        <v>1431</v>
      </c>
      <c r="C2034">
        <v>2014</v>
      </c>
      <c r="F2034">
        <v>1911</v>
      </c>
      <c r="G2034">
        <v>0</v>
      </c>
      <c r="I2034">
        <v>2</v>
      </c>
      <c r="J2034" t="s">
        <v>945</v>
      </c>
      <c r="K2034" t="s">
        <v>946</v>
      </c>
      <c r="L2034" t="s">
        <v>1432</v>
      </c>
      <c r="M2034">
        <v>1</v>
      </c>
      <c r="N2034" t="s">
        <v>615</v>
      </c>
      <c r="O2034">
        <v>0</v>
      </c>
      <c r="P2034" t="s">
        <v>633</v>
      </c>
      <c r="Q2034" t="s">
        <v>626</v>
      </c>
      <c r="R2034">
        <v>2</v>
      </c>
      <c r="S2034">
        <v>1</v>
      </c>
      <c r="T2034" s="60">
        <v>42004</v>
      </c>
      <c r="U2034" s="60">
        <v>42005</v>
      </c>
      <c r="V2034" s="60">
        <v>41640</v>
      </c>
      <c r="W2034" t="s">
        <v>201</v>
      </c>
      <c r="Z2034">
        <v>4.5000001999999997E-2</v>
      </c>
      <c r="AA2034">
        <v>7.7500000999999999E-2</v>
      </c>
      <c r="AB2034">
        <v>1</v>
      </c>
      <c r="BP2034" s="60">
        <v>41640</v>
      </c>
      <c r="BY2034">
        <v>0</v>
      </c>
      <c r="BZ2034">
        <v>0</v>
      </c>
      <c r="CA2034">
        <v>0</v>
      </c>
      <c r="CS2034">
        <v>0</v>
      </c>
      <c r="CT2034">
        <v>0</v>
      </c>
      <c r="CU2034">
        <v>0</v>
      </c>
      <c r="CV2034">
        <v>0.40200001000000002</v>
      </c>
      <c r="CW2034">
        <v>0.1666</v>
      </c>
      <c r="CX2034">
        <v>0.23540000999999999</v>
      </c>
      <c r="CY2034">
        <v>0.25749999000000001</v>
      </c>
      <c r="CZ2034">
        <v>0.16009999999999999</v>
      </c>
      <c r="DA2034">
        <v>7.9000003999999999E-2</v>
      </c>
      <c r="DB2034">
        <v>0.1114</v>
      </c>
      <c r="DC2034">
        <v>0</v>
      </c>
      <c r="DD2034">
        <v>0.2291</v>
      </c>
      <c r="DE2034">
        <v>0</v>
      </c>
      <c r="DR2034">
        <v>0</v>
      </c>
      <c r="DS2034">
        <v>0</v>
      </c>
      <c r="DT2034">
        <v>0</v>
      </c>
      <c r="DU2034">
        <v>0</v>
      </c>
      <c r="ES2034">
        <v>0</v>
      </c>
      <c r="EW2034">
        <v>0</v>
      </c>
      <c r="EX2034">
        <v>0</v>
      </c>
    </row>
    <row r="2035" spans="1:215" x14ac:dyDescent="0.25">
      <c r="A2035">
        <v>149</v>
      </c>
      <c r="B2035" t="s">
        <v>1433</v>
      </c>
      <c r="C2035">
        <v>2001</v>
      </c>
      <c r="F2035">
        <v>1941</v>
      </c>
      <c r="G2035">
        <v>0</v>
      </c>
      <c r="I2035">
        <v>2</v>
      </c>
      <c r="J2035" t="s">
        <v>1092</v>
      </c>
      <c r="K2035" t="s">
        <v>1093</v>
      </c>
      <c r="L2035" t="s">
        <v>1094</v>
      </c>
      <c r="M2035">
        <v>3</v>
      </c>
      <c r="N2035" t="s">
        <v>651</v>
      </c>
      <c r="O2035">
        <v>1</v>
      </c>
      <c r="P2035" t="s">
        <v>616</v>
      </c>
      <c r="Q2035" t="s">
        <v>713</v>
      </c>
      <c r="R2035">
        <v>1</v>
      </c>
      <c r="T2035" s="60">
        <v>37072</v>
      </c>
      <c r="U2035" s="60">
        <v>37072</v>
      </c>
      <c r="V2035" s="60">
        <v>37072</v>
      </c>
      <c r="BP2035" s="60">
        <v>37072</v>
      </c>
      <c r="BQ2035">
        <v>6525700</v>
      </c>
      <c r="BR2035">
        <v>7707300</v>
      </c>
      <c r="BS2035">
        <v>0.84669083000000001</v>
      </c>
      <c r="BT2035">
        <v>1181600</v>
      </c>
      <c r="BV2035">
        <v>799232</v>
      </c>
      <c r="BW2035">
        <v>241311</v>
      </c>
      <c r="BX2035">
        <v>1.2386379999999999</v>
      </c>
      <c r="BY2035">
        <v>0</v>
      </c>
      <c r="BZ2035">
        <v>0</v>
      </c>
      <c r="CA2035">
        <v>0</v>
      </c>
      <c r="CS2035">
        <v>0</v>
      </c>
      <c r="CT2035">
        <v>0</v>
      </c>
      <c r="CU2035">
        <v>0</v>
      </c>
      <c r="CV2035">
        <v>0</v>
      </c>
      <c r="CW2035">
        <v>0</v>
      </c>
      <c r="CX2035">
        <v>0</v>
      </c>
      <c r="CY2035">
        <v>0</v>
      </c>
      <c r="CZ2035">
        <v>0</v>
      </c>
      <c r="DA2035">
        <v>0</v>
      </c>
      <c r="DB2035">
        <v>0</v>
      </c>
      <c r="DC2035">
        <v>0</v>
      </c>
      <c r="DD2035">
        <v>0</v>
      </c>
      <c r="DE2035">
        <v>0</v>
      </c>
      <c r="DR2035">
        <v>0</v>
      </c>
      <c r="DS2035">
        <v>0</v>
      </c>
      <c r="DT2035">
        <v>0</v>
      </c>
      <c r="DU2035">
        <v>0</v>
      </c>
      <c r="DV2035">
        <v>11333</v>
      </c>
      <c r="DW2035">
        <v>799232</v>
      </c>
      <c r="DZ2035">
        <v>70.523003000000003</v>
      </c>
      <c r="EC2035">
        <v>16155</v>
      </c>
      <c r="ED2035">
        <v>548685</v>
      </c>
      <c r="EF2035">
        <v>33.963787000000004</v>
      </c>
      <c r="EG2035">
        <v>16155</v>
      </c>
      <c r="EH2035">
        <v>548685</v>
      </c>
      <c r="ES2035">
        <v>0</v>
      </c>
      <c r="EV2035">
        <v>27488</v>
      </c>
      <c r="EW2035">
        <v>0</v>
      </c>
      <c r="EX2035">
        <v>1</v>
      </c>
      <c r="FB2035">
        <v>4939847</v>
      </c>
    </row>
    <row r="2036" spans="1:215" x14ac:dyDescent="0.25">
      <c r="A2036">
        <v>149</v>
      </c>
      <c r="B2036" t="s">
        <v>1433</v>
      </c>
      <c r="C2036">
        <v>2002</v>
      </c>
      <c r="F2036">
        <v>1941</v>
      </c>
      <c r="G2036">
        <v>0</v>
      </c>
      <c r="I2036">
        <v>2</v>
      </c>
      <c r="J2036" t="s">
        <v>1092</v>
      </c>
      <c r="K2036" t="s">
        <v>1093</v>
      </c>
      <c r="L2036" t="s">
        <v>1094</v>
      </c>
      <c r="M2036">
        <v>3</v>
      </c>
      <c r="N2036" t="s">
        <v>651</v>
      </c>
      <c r="O2036">
        <v>1</v>
      </c>
      <c r="P2036" t="s">
        <v>616</v>
      </c>
      <c r="Q2036" t="s">
        <v>713</v>
      </c>
      <c r="R2036">
        <v>1</v>
      </c>
      <c r="T2036" s="60">
        <v>37437</v>
      </c>
      <c r="U2036" s="60">
        <v>37437</v>
      </c>
      <c r="V2036" s="60">
        <v>37437</v>
      </c>
      <c r="BP2036" s="60">
        <v>37437</v>
      </c>
      <c r="BQ2036">
        <v>6612300</v>
      </c>
      <c r="BR2036">
        <v>8218500</v>
      </c>
      <c r="BS2036">
        <v>0.80456293000000001</v>
      </c>
      <c r="BT2036">
        <v>1606200</v>
      </c>
      <c r="BV2036">
        <v>789694</v>
      </c>
      <c r="BW2036">
        <v>302318</v>
      </c>
      <c r="BX2036">
        <v>1.1452180000000001</v>
      </c>
      <c r="BY2036">
        <v>0</v>
      </c>
      <c r="BZ2036">
        <v>0</v>
      </c>
      <c r="CA2036">
        <v>0</v>
      </c>
      <c r="CS2036">
        <v>0</v>
      </c>
      <c r="CT2036">
        <v>0</v>
      </c>
      <c r="CU2036">
        <v>0</v>
      </c>
      <c r="CV2036">
        <v>0</v>
      </c>
      <c r="CW2036">
        <v>0</v>
      </c>
      <c r="CX2036">
        <v>0</v>
      </c>
      <c r="CY2036">
        <v>0</v>
      </c>
      <c r="CZ2036">
        <v>0</v>
      </c>
      <c r="DA2036">
        <v>0</v>
      </c>
      <c r="DB2036">
        <v>0</v>
      </c>
      <c r="DC2036">
        <v>0</v>
      </c>
      <c r="DD2036">
        <v>0</v>
      </c>
      <c r="DE2036">
        <v>0</v>
      </c>
      <c r="DR2036">
        <v>0</v>
      </c>
      <c r="DS2036">
        <v>0</v>
      </c>
      <c r="DT2036">
        <v>0</v>
      </c>
      <c r="DU2036">
        <v>0</v>
      </c>
      <c r="DV2036">
        <v>11271</v>
      </c>
      <c r="DW2036">
        <v>789694.44</v>
      </c>
      <c r="DZ2036">
        <v>70.064003</v>
      </c>
      <c r="EC2036">
        <v>16175</v>
      </c>
      <c r="ED2036">
        <v>591581</v>
      </c>
      <c r="EF2036">
        <v>36.573788</v>
      </c>
      <c r="EG2036">
        <v>16175</v>
      </c>
      <c r="EH2036">
        <v>591581</v>
      </c>
      <c r="ES2036">
        <v>0</v>
      </c>
      <c r="EV2036">
        <v>27446</v>
      </c>
      <c r="EW2036">
        <v>0</v>
      </c>
      <c r="EX2036">
        <v>1</v>
      </c>
      <c r="FB2036">
        <v>5457660</v>
      </c>
    </row>
    <row r="2037" spans="1:215" x14ac:dyDescent="0.25">
      <c r="A2037">
        <v>149</v>
      </c>
      <c r="B2037" t="s">
        <v>1433</v>
      </c>
      <c r="C2037">
        <v>2003</v>
      </c>
      <c r="F2037">
        <v>1941</v>
      </c>
      <c r="G2037">
        <v>0</v>
      </c>
      <c r="I2037">
        <v>2</v>
      </c>
      <c r="J2037" t="s">
        <v>1092</v>
      </c>
      <c r="K2037" t="s">
        <v>1093</v>
      </c>
      <c r="L2037" t="s">
        <v>1094</v>
      </c>
      <c r="M2037">
        <v>3</v>
      </c>
      <c r="N2037" t="s">
        <v>651</v>
      </c>
      <c r="O2037">
        <v>1</v>
      </c>
      <c r="P2037" t="s">
        <v>616</v>
      </c>
      <c r="Q2037" t="s">
        <v>713</v>
      </c>
      <c r="R2037">
        <v>1</v>
      </c>
      <c r="T2037" s="60">
        <v>37802</v>
      </c>
      <c r="U2037" s="60">
        <v>37802</v>
      </c>
      <c r="V2037" s="60">
        <v>37802</v>
      </c>
      <c r="BP2037" s="60">
        <v>37802</v>
      </c>
      <c r="BQ2037">
        <v>6441500</v>
      </c>
      <c r="BR2037">
        <v>8697900</v>
      </c>
      <c r="BS2037">
        <v>0.74058104000000002</v>
      </c>
      <c r="BT2037">
        <v>2256400</v>
      </c>
      <c r="BV2037">
        <v>748763</v>
      </c>
      <c r="BW2037">
        <v>316967</v>
      </c>
      <c r="BX2037">
        <v>1.2288408</v>
      </c>
      <c r="BY2037">
        <v>0</v>
      </c>
      <c r="BZ2037">
        <v>0</v>
      </c>
      <c r="CA2037">
        <v>0</v>
      </c>
      <c r="CS2037">
        <v>0</v>
      </c>
      <c r="CT2037">
        <v>0</v>
      </c>
      <c r="CU2037">
        <v>0</v>
      </c>
      <c r="CV2037">
        <v>0</v>
      </c>
      <c r="CW2037">
        <v>0</v>
      </c>
      <c r="CX2037">
        <v>0</v>
      </c>
      <c r="CY2037">
        <v>0</v>
      </c>
      <c r="CZ2037">
        <v>0</v>
      </c>
      <c r="DA2037">
        <v>0</v>
      </c>
      <c r="DB2037">
        <v>0</v>
      </c>
      <c r="DC2037">
        <v>0</v>
      </c>
      <c r="DD2037">
        <v>0</v>
      </c>
      <c r="DE2037">
        <v>0</v>
      </c>
      <c r="DR2037">
        <v>0</v>
      </c>
      <c r="DS2037">
        <v>0</v>
      </c>
      <c r="DT2037">
        <v>0</v>
      </c>
      <c r="DU2037">
        <v>0</v>
      </c>
      <c r="DV2037">
        <v>10860</v>
      </c>
      <c r="DW2037">
        <v>748763</v>
      </c>
      <c r="DZ2037">
        <v>68.946999000000005</v>
      </c>
      <c r="EC2037">
        <v>17409</v>
      </c>
      <c r="ED2037">
        <v>655631</v>
      </c>
      <c r="EF2037">
        <v>37.660460999999998</v>
      </c>
      <c r="EG2037">
        <v>17409</v>
      </c>
      <c r="EH2037">
        <v>655631</v>
      </c>
      <c r="ES2037">
        <v>0</v>
      </c>
      <c r="EV2037">
        <v>28269</v>
      </c>
      <c r="EW2037">
        <v>0</v>
      </c>
      <c r="EX2037">
        <v>1</v>
      </c>
      <c r="FB2037">
        <v>6159223</v>
      </c>
    </row>
    <row r="2038" spans="1:215" x14ac:dyDescent="0.25">
      <c r="A2038">
        <v>149</v>
      </c>
      <c r="B2038" t="s">
        <v>1433</v>
      </c>
      <c r="C2038">
        <v>2004</v>
      </c>
      <c r="F2038">
        <v>1941</v>
      </c>
      <c r="G2038">
        <v>0</v>
      </c>
      <c r="I2038">
        <v>2</v>
      </c>
      <c r="J2038" t="s">
        <v>1092</v>
      </c>
      <c r="K2038" t="s">
        <v>1093</v>
      </c>
      <c r="L2038" t="s">
        <v>1094</v>
      </c>
      <c r="M2038">
        <v>3</v>
      </c>
      <c r="N2038" t="s">
        <v>651</v>
      </c>
      <c r="O2038">
        <v>1</v>
      </c>
      <c r="P2038" t="s">
        <v>616</v>
      </c>
      <c r="Q2038" t="s">
        <v>713</v>
      </c>
      <c r="R2038">
        <v>1</v>
      </c>
      <c r="T2038" s="60">
        <v>38168</v>
      </c>
      <c r="U2038" s="60">
        <v>38168</v>
      </c>
      <c r="V2038" s="60">
        <v>38168</v>
      </c>
      <c r="BP2038" s="60">
        <v>38168</v>
      </c>
      <c r="BQ2038">
        <v>6277298</v>
      </c>
      <c r="BR2038">
        <v>9817113</v>
      </c>
      <c r="BS2038">
        <v>0.63900000000000001</v>
      </c>
      <c r="BT2038">
        <v>3539815</v>
      </c>
      <c r="BV2038">
        <v>864824</v>
      </c>
      <c r="BW2038">
        <v>392693</v>
      </c>
      <c r="BX2038">
        <v>1.0890441</v>
      </c>
      <c r="BY2038">
        <v>0</v>
      </c>
      <c r="BZ2038">
        <v>0</v>
      </c>
      <c r="CA2038">
        <v>0</v>
      </c>
      <c r="CC2038">
        <v>0.16930000000000001</v>
      </c>
      <c r="CE2038">
        <v>3.6499998999999998E-2</v>
      </c>
      <c r="CG2038">
        <v>2.0799999999999999E-2</v>
      </c>
      <c r="CJ2038">
        <v>9.7499996000000005E-2</v>
      </c>
      <c r="CS2038">
        <v>0</v>
      </c>
      <c r="CT2038">
        <v>0</v>
      </c>
      <c r="CU2038">
        <v>0</v>
      </c>
      <c r="CV2038">
        <v>0.65199994999999999</v>
      </c>
      <c r="CW2038">
        <v>0.50200003000000004</v>
      </c>
      <c r="CX2038">
        <v>0.15000000999999999</v>
      </c>
      <c r="CY2038">
        <v>0.30000000999999998</v>
      </c>
      <c r="CZ2038">
        <v>0.25</v>
      </c>
      <c r="DA2038">
        <v>0</v>
      </c>
      <c r="DB2038">
        <v>2.9999998999999999E-2</v>
      </c>
      <c r="DC2038">
        <v>0</v>
      </c>
      <c r="DD2038">
        <v>1.7999998999999999E-2</v>
      </c>
      <c r="DE2038">
        <v>0</v>
      </c>
      <c r="DR2038">
        <v>0</v>
      </c>
      <c r="DS2038">
        <v>0</v>
      </c>
      <c r="DT2038">
        <v>0</v>
      </c>
      <c r="DU2038">
        <v>0</v>
      </c>
      <c r="DV2038">
        <v>11239</v>
      </c>
      <c r="DW2038">
        <v>804974.06</v>
      </c>
      <c r="DZ2038">
        <v>71.623001000000002</v>
      </c>
      <c r="EC2038">
        <v>17459</v>
      </c>
      <c r="ED2038">
        <v>687439</v>
      </c>
      <c r="EF2038">
        <v>39.374476999999999</v>
      </c>
      <c r="EG2038">
        <v>17459</v>
      </c>
      <c r="EH2038">
        <v>687439</v>
      </c>
      <c r="ES2038">
        <v>0</v>
      </c>
      <c r="EV2038">
        <v>28698</v>
      </c>
      <c r="EW2038">
        <v>0</v>
      </c>
      <c r="EX2038">
        <v>1</v>
      </c>
      <c r="FB2038">
        <v>6534286</v>
      </c>
    </row>
    <row r="2039" spans="1:215" x14ac:dyDescent="0.25">
      <c r="A2039">
        <v>149</v>
      </c>
      <c r="B2039" t="s">
        <v>1433</v>
      </c>
      <c r="C2039">
        <v>2005</v>
      </c>
      <c r="F2039">
        <v>1941</v>
      </c>
      <c r="G2039">
        <v>0</v>
      </c>
      <c r="I2039">
        <v>2</v>
      </c>
      <c r="J2039" t="s">
        <v>1092</v>
      </c>
      <c r="K2039" t="s">
        <v>1093</v>
      </c>
      <c r="L2039" t="s">
        <v>1094</v>
      </c>
      <c r="M2039">
        <v>3</v>
      </c>
      <c r="N2039" t="s">
        <v>651</v>
      </c>
      <c r="O2039">
        <v>1</v>
      </c>
      <c r="P2039" t="s">
        <v>616</v>
      </c>
      <c r="Q2039" t="s">
        <v>713</v>
      </c>
      <c r="R2039">
        <v>1</v>
      </c>
      <c r="T2039" s="60">
        <v>38533</v>
      </c>
      <c r="U2039" s="60">
        <v>38533</v>
      </c>
      <c r="V2039" s="60">
        <v>38533</v>
      </c>
      <c r="BP2039" s="60">
        <v>38533</v>
      </c>
      <c r="BQ2039">
        <v>6169209</v>
      </c>
      <c r="BR2039">
        <v>10236380</v>
      </c>
      <c r="BS2039">
        <v>0.60299999000000004</v>
      </c>
      <c r="BT2039">
        <v>4067171</v>
      </c>
      <c r="BV2039">
        <v>908261</v>
      </c>
      <c r="BW2039">
        <v>489508</v>
      </c>
      <c r="BX2039">
        <v>1.0590185000000001</v>
      </c>
      <c r="BY2039">
        <v>0</v>
      </c>
      <c r="BZ2039">
        <v>0</v>
      </c>
      <c r="CA2039">
        <v>0</v>
      </c>
      <c r="CC2039">
        <v>0.10879999999999999</v>
      </c>
      <c r="CE2039">
        <v>0.10510000999999999</v>
      </c>
      <c r="CG2039">
        <v>2.5699999000000001E-2</v>
      </c>
      <c r="CJ2039">
        <v>9.0299993999999995E-2</v>
      </c>
      <c r="CS2039">
        <v>0</v>
      </c>
      <c r="CT2039">
        <v>0</v>
      </c>
      <c r="CU2039">
        <v>0</v>
      </c>
      <c r="CV2039">
        <v>0.64699996000000004</v>
      </c>
      <c r="CW2039">
        <v>0.48400003000000003</v>
      </c>
      <c r="CX2039">
        <v>0.16299999000000001</v>
      </c>
      <c r="CY2039">
        <v>0.30000000999999998</v>
      </c>
      <c r="CZ2039">
        <v>0.22</v>
      </c>
      <c r="DA2039">
        <v>0</v>
      </c>
      <c r="DB2039">
        <v>2.9000001000000001E-2</v>
      </c>
      <c r="DC2039">
        <v>0</v>
      </c>
      <c r="DD2039">
        <v>2.4E-2</v>
      </c>
      <c r="DE2039">
        <v>0</v>
      </c>
      <c r="DR2039">
        <v>0</v>
      </c>
      <c r="DS2039">
        <v>0</v>
      </c>
      <c r="DT2039">
        <v>0</v>
      </c>
      <c r="DU2039">
        <v>0</v>
      </c>
      <c r="DV2039">
        <v>11470</v>
      </c>
      <c r="DW2039">
        <v>908261.19</v>
      </c>
      <c r="DZ2039">
        <v>79.185997</v>
      </c>
      <c r="EC2039">
        <v>17443</v>
      </c>
      <c r="ED2039">
        <v>715456</v>
      </c>
      <c r="EF2039">
        <v>41.016795999999999</v>
      </c>
      <c r="EG2039">
        <v>17443</v>
      </c>
      <c r="EH2039">
        <v>715456</v>
      </c>
      <c r="ES2039">
        <v>0</v>
      </c>
      <c r="EV2039">
        <v>28913</v>
      </c>
      <c r="EW2039">
        <v>0</v>
      </c>
      <c r="EX2039">
        <v>1</v>
      </c>
      <c r="FB2039">
        <v>7319033</v>
      </c>
    </row>
    <row r="2040" spans="1:215" x14ac:dyDescent="0.25">
      <c r="A2040">
        <v>149</v>
      </c>
      <c r="B2040" t="s">
        <v>1433</v>
      </c>
      <c r="C2040">
        <v>2006</v>
      </c>
      <c r="F2040">
        <v>1941</v>
      </c>
      <c r="G2040">
        <v>0</v>
      </c>
      <c r="I2040">
        <v>2</v>
      </c>
      <c r="J2040" t="s">
        <v>1092</v>
      </c>
      <c r="K2040" t="s">
        <v>1093</v>
      </c>
      <c r="L2040" t="s">
        <v>1094</v>
      </c>
      <c r="M2040">
        <v>3</v>
      </c>
      <c r="N2040" t="s">
        <v>651</v>
      </c>
      <c r="O2040">
        <v>1</v>
      </c>
      <c r="P2040" t="s">
        <v>616</v>
      </c>
      <c r="Q2040" t="s">
        <v>713</v>
      </c>
      <c r="R2040">
        <v>1</v>
      </c>
      <c r="T2040" s="60">
        <v>38898</v>
      </c>
      <c r="U2040" s="60">
        <v>38898</v>
      </c>
      <c r="V2040" s="60">
        <v>38898</v>
      </c>
      <c r="BP2040" s="60">
        <v>38898</v>
      </c>
      <c r="BQ2040">
        <v>6174111</v>
      </c>
      <c r="BR2040">
        <v>11061482</v>
      </c>
      <c r="BS2040">
        <v>0.55799997000000001</v>
      </c>
      <c r="BT2040">
        <v>4887371</v>
      </c>
      <c r="BV2040">
        <v>932730</v>
      </c>
      <c r="BW2040">
        <v>608771</v>
      </c>
      <c r="BX2040">
        <v>1</v>
      </c>
      <c r="BY2040">
        <v>0</v>
      </c>
      <c r="BZ2040">
        <v>0</v>
      </c>
      <c r="CA2040">
        <v>0</v>
      </c>
      <c r="CC2040">
        <v>0.10349999999999999</v>
      </c>
      <c r="CE2040">
        <v>0.1268</v>
      </c>
      <c r="CG2040">
        <v>6.3799999999999996E-2</v>
      </c>
      <c r="CJ2040">
        <v>8.3500005000000002E-2</v>
      </c>
      <c r="CS2040">
        <v>0</v>
      </c>
      <c r="CT2040">
        <v>0</v>
      </c>
      <c r="CU2040">
        <v>0</v>
      </c>
      <c r="CV2040">
        <v>0.61000001000000004</v>
      </c>
      <c r="CW2040">
        <v>0.44</v>
      </c>
      <c r="CX2040">
        <v>0.17</v>
      </c>
      <c r="CY2040">
        <v>0.30000000999999998</v>
      </c>
      <c r="CZ2040">
        <v>0.20999999</v>
      </c>
      <c r="DA2040">
        <v>0</v>
      </c>
      <c r="DB2040">
        <v>5.9999998999999998E-2</v>
      </c>
      <c r="DC2040">
        <v>0</v>
      </c>
      <c r="DD2040">
        <v>2.9999998999999999E-2</v>
      </c>
      <c r="DE2040">
        <v>0</v>
      </c>
      <c r="DR2040">
        <v>0</v>
      </c>
      <c r="DS2040">
        <v>0</v>
      </c>
      <c r="DT2040">
        <v>0</v>
      </c>
      <c r="DU2040">
        <v>0</v>
      </c>
      <c r="DV2040">
        <v>11641</v>
      </c>
      <c r="DW2040">
        <v>932730.19</v>
      </c>
      <c r="DZ2040">
        <v>80.125</v>
      </c>
      <c r="EA2040">
        <v>24</v>
      </c>
      <c r="EB2040">
        <v>31</v>
      </c>
      <c r="EC2040">
        <v>17485</v>
      </c>
      <c r="ED2040">
        <v>749064</v>
      </c>
      <c r="EF2040">
        <v>42.840378000000001</v>
      </c>
      <c r="EG2040">
        <v>17485</v>
      </c>
      <c r="EH2040">
        <v>749064</v>
      </c>
      <c r="ES2040">
        <v>0</v>
      </c>
      <c r="EV2040">
        <v>29181</v>
      </c>
      <c r="EW2040">
        <v>0</v>
      </c>
      <c r="EX2040">
        <v>1</v>
      </c>
      <c r="FB2040">
        <v>7672323</v>
      </c>
    </row>
    <row r="2041" spans="1:215" x14ac:dyDescent="0.25">
      <c r="A2041">
        <v>149</v>
      </c>
      <c r="B2041" t="s">
        <v>1433</v>
      </c>
      <c r="C2041">
        <v>2007</v>
      </c>
      <c r="F2041">
        <v>1941</v>
      </c>
      <c r="G2041">
        <v>0</v>
      </c>
      <c r="I2041">
        <v>2</v>
      </c>
      <c r="J2041" t="s">
        <v>1092</v>
      </c>
      <c r="K2041" t="s">
        <v>1093</v>
      </c>
      <c r="L2041" t="s">
        <v>1094</v>
      </c>
      <c r="M2041">
        <v>3</v>
      </c>
      <c r="N2041" t="s">
        <v>651</v>
      </c>
      <c r="O2041">
        <v>1</v>
      </c>
      <c r="P2041" t="s">
        <v>616</v>
      </c>
      <c r="Q2041" t="s">
        <v>713</v>
      </c>
      <c r="R2041">
        <v>1</v>
      </c>
      <c r="T2041" s="60">
        <v>39263</v>
      </c>
      <c r="U2041" s="60">
        <v>39263</v>
      </c>
      <c r="V2041" s="60">
        <v>39263</v>
      </c>
      <c r="W2041" t="s">
        <v>1434</v>
      </c>
      <c r="X2041" t="s">
        <v>1435</v>
      </c>
      <c r="Y2041" t="s">
        <v>639</v>
      </c>
      <c r="Z2041">
        <v>2.5000000000000001E-2</v>
      </c>
      <c r="AA2041">
        <v>7.9999998000000003E-2</v>
      </c>
      <c r="AB2041">
        <v>3</v>
      </c>
      <c r="AC2041">
        <v>0</v>
      </c>
      <c r="AD2041">
        <v>6</v>
      </c>
      <c r="AE2041">
        <v>0</v>
      </c>
      <c r="AF2041">
        <v>3</v>
      </c>
      <c r="BP2041" s="60">
        <v>39263</v>
      </c>
      <c r="BQ2041">
        <v>6459130</v>
      </c>
      <c r="BR2041">
        <v>11731140</v>
      </c>
      <c r="BS2041">
        <v>0.55100000000000005</v>
      </c>
      <c r="BT2041">
        <v>5272010</v>
      </c>
      <c r="BV2041">
        <v>1000383</v>
      </c>
      <c r="BW2041">
        <v>683193</v>
      </c>
      <c r="BX2041">
        <v>1</v>
      </c>
      <c r="BY2041">
        <v>0</v>
      </c>
      <c r="BZ2041">
        <v>0</v>
      </c>
      <c r="CA2041">
        <v>0</v>
      </c>
      <c r="CC2041">
        <v>0.18290001</v>
      </c>
      <c r="CE2041">
        <v>0.1313</v>
      </c>
      <c r="CG2041">
        <v>0.12</v>
      </c>
      <c r="CJ2041">
        <v>7.9700001000000006E-2</v>
      </c>
      <c r="CS2041">
        <v>0</v>
      </c>
      <c r="CT2041">
        <v>0</v>
      </c>
      <c r="CU2041">
        <v>0</v>
      </c>
      <c r="CV2041">
        <v>0.56999999000000001</v>
      </c>
      <c r="CW2041">
        <v>0.40000001000000002</v>
      </c>
      <c r="CX2041">
        <v>0.17</v>
      </c>
      <c r="CY2041">
        <v>0.30000000999999998</v>
      </c>
      <c r="CZ2041">
        <v>0.20999999</v>
      </c>
      <c r="DA2041">
        <v>0</v>
      </c>
      <c r="DB2041">
        <v>7.9999998000000003E-2</v>
      </c>
      <c r="DC2041">
        <v>0</v>
      </c>
      <c r="DD2041">
        <v>5.0000001000000002E-2</v>
      </c>
      <c r="DE2041">
        <v>0</v>
      </c>
      <c r="DR2041">
        <v>0</v>
      </c>
      <c r="DS2041">
        <v>0</v>
      </c>
      <c r="DT2041">
        <v>0</v>
      </c>
      <c r="DU2041">
        <v>0</v>
      </c>
      <c r="DV2041">
        <v>11528</v>
      </c>
      <c r="DW2041">
        <v>1000383.3</v>
      </c>
      <c r="DZ2041">
        <v>86.778998999999999</v>
      </c>
      <c r="EA2041">
        <v>35</v>
      </c>
      <c r="EB2041">
        <v>28</v>
      </c>
      <c r="EC2041">
        <v>17479</v>
      </c>
      <c r="ED2041">
        <v>794507</v>
      </c>
      <c r="EF2041">
        <v>45.454945000000002</v>
      </c>
      <c r="EG2041">
        <v>17479</v>
      </c>
      <c r="EH2041">
        <v>794507</v>
      </c>
      <c r="ES2041">
        <v>0</v>
      </c>
      <c r="EV2041">
        <v>29070</v>
      </c>
      <c r="EW2041">
        <v>0</v>
      </c>
      <c r="EX2041">
        <v>1</v>
      </c>
      <c r="FB2041">
        <v>7672323</v>
      </c>
      <c r="FI2041">
        <v>7202700</v>
      </c>
    </row>
    <row r="2042" spans="1:215" x14ac:dyDescent="0.25">
      <c r="A2042">
        <v>149</v>
      </c>
      <c r="B2042" t="s">
        <v>1433</v>
      </c>
      <c r="C2042">
        <v>2008</v>
      </c>
      <c r="F2042">
        <v>1941</v>
      </c>
      <c r="G2042">
        <v>0</v>
      </c>
      <c r="I2042">
        <v>2</v>
      </c>
      <c r="J2042" t="s">
        <v>1092</v>
      </c>
      <c r="K2042" t="s">
        <v>1093</v>
      </c>
      <c r="L2042" t="s">
        <v>1094</v>
      </c>
      <c r="M2042">
        <v>3</v>
      </c>
      <c r="N2042" t="s">
        <v>651</v>
      </c>
      <c r="O2042">
        <v>1</v>
      </c>
      <c r="P2042" t="s">
        <v>616</v>
      </c>
      <c r="Q2042" t="s">
        <v>713</v>
      </c>
      <c r="R2042">
        <v>1</v>
      </c>
      <c r="T2042" s="60">
        <v>39629</v>
      </c>
      <c r="U2042" s="60">
        <v>39629</v>
      </c>
      <c r="V2042" s="60">
        <v>39629</v>
      </c>
      <c r="W2042" t="s">
        <v>1434</v>
      </c>
      <c r="X2042" t="s">
        <v>1435</v>
      </c>
      <c r="Y2042" t="s">
        <v>639</v>
      </c>
      <c r="Z2042">
        <v>2.5000000000000001E-2</v>
      </c>
      <c r="AA2042">
        <v>7.9999998000000003E-2</v>
      </c>
      <c r="AB2042">
        <v>3</v>
      </c>
      <c r="AC2042">
        <v>0</v>
      </c>
      <c r="AD2042">
        <v>6</v>
      </c>
      <c r="AE2042">
        <v>0</v>
      </c>
      <c r="AF2042">
        <v>3</v>
      </c>
      <c r="BP2042" s="60">
        <v>39629</v>
      </c>
      <c r="BQ2042">
        <v>6942992</v>
      </c>
      <c r="BR2042">
        <v>12313206</v>
      </c>
      <c r="BS2042">
        <v>0.56400001</v>
      </c>
      <c r="BT2042">
        <v>5370214</v>
      </c>
      <c r="BV2042">
        <v>1051592</v>
      </c>
      <c r="BW2042">
        <v>780202</v>
      </c>
      <c r="BX2042">
        <v>1</v>
      </c>
      <c r="BY2042">
        <v>0</v>
      </c>
      <c r="BZ2042">
        <v>0</v>
      </c>
      <c r="CA2042">
        <v>0</v>
      </c>
      <c r="CS2042">
        <v>0</v>
      </c>
      <c r="CT2042">
        <v>0</v>
      </c>
      <c r="CU2042">
        <v>0</v>
      </c>
      <c r="CV2042">
        <v>0</v>
      </c>
      <c r="CW2042">
        <v>0</v>
      </c>
      <c r="CX2042">
        <v>0</v>
      </c>
      <c r="CY2042">
        <v>0</v>
      </c>
      <c r="CZ2042">
        <v>0</v>
      </c>
      <c r="DA2042">
        <v>0</v>
      </c>
      <c r="DB2042">
        <v>0</v>
      </c>
      <c r="DC2042">
        <v>0</v>
      </c>
      <c r="DD2042">
        <v>0</v>
      </c>
      <c r="DE2042">
        <v>0</v>
      </c>
      <c r="DR2042">
        <v>0</v>
      </c>
      <c r="DS2042">
        <v>0</v>
      </c>
      <c r="DT2042">
        <v>0</v>
      </c>
      <c r="DU2042">
        <v>0</v>
      </c>
      <c r="DV2042">
        <v>11574</v>
      </c>
      <c r="DW2042">
        <v>1051591.5</v>
      </c>
      <c r="DZ2042">
        <v>90.858001999999999</v>
      </c>
      <c r="EA2042">
        <v>32</v>
      </c>
      <c r="EB2042">
        <v>53</v>
      </c>
      <c r="EC2042">
        <v>17404</v>
      </c>
      <c r="ED2042">
        <v>833347</v>
      </c>
      <c r="EF2042">
        <v>47.8825</v>
      </c>
      <c r="EG2042">
        <v>17404</v>
      </c>
      <c r="EH2042">
        <v>833347</v>
      </c>
      <c r="ES2042">
        <v>0</v>
      </c>
      <c r="EV2042">
        <v>29063</v>
      </c>
      <c r="EW2042">
        <v>0</v>
      </c>
      <c r="EX2042">
        <v>1</v>
      </c>
      <c r="FB2042">
        <v>7961318</v>
      </c>
      <c r="FI2042">
        <v>6817300</v>
      </c>
      <c r="FP2042">
        <v>75974</v>
      </c>
      <c r="FQ2042">
        <v>780202</v>
      </c>
      <c r="FW2042">
        <v>856176</v>
      </c>
      <c r="FX2042">
        <v>-564831</v>
      </c>
      <c r="FZ2042">
        <v>116713</v>
      </c>
      <c r="GA2042">
        <v>93438</v>
      </c>
      <c r="GB2042">
        <v>210151</v>
      </c>
      <c r="GL2042">
        <v>-21341</v>
      </c>
      <c r="GM2042">
        <v>63564</v>
      </c>
      <c r="GN2042">
        <v>-53933</v>
      </c>
      <c r="GP2042">
        <v>40103</v>
      </c>
      <c r="GQ2042">
        <v>529889</v>
      </c>
      <c r="GR2042">
        <v>-915225</v>
      </c>
      <c r="GS2042">
        <v>-915225</v>
      </c>
      <c r="HE2042">
        <v>-915225</v>
      </c>
      <c r="HG2042">
        <v>6817325</v>
      </c>
    </row>
    <row r="2043" spans="1:215" x14ac:dyDescent="0.25">
      <c r="A2043">
        <v>149</v>
      </c>
      <c r="B2043" t="s">
        <v>1433</v>
      </c>
      <c r="C2043">
        <v>2009</v>
      </c>
      <c r="F2043">
        <v>1941</v>
      </c>
      <c r="G2043">
        <v>0</v>
      </c>
      <c r="I2043">
        <v>2</v>
      </c>
      <c r="J2043" t="s">
        <v>1092</v>
      </c>
      <c r="K2043" t="s">
        <v>1093</v>
      </c>
      <c r="L2043" t="s">
        <v>1094</v>
      </c>
      <c r="M2043">
        <v>3</v>
      </c>
      <c r="N2043" t="s">
        <v>651</v>
      </c>
      <c r="O2043">
        <v>1</v>
      </c>
      <c r="P2043" t="s">
        <v>616</v>
      </c>
      <c r="Q2043" t="s">
        <v>713</v>
      </c>
      <c r="R2043">
        <v>1</v>
      </c>
      <c r="T2043" s="60">
        <v>39994</v>
      </c>
      <c r="U2043" s="60">
        <v>39994</v>
      </c>
      <c r="V2043" s="60">
        <v>39994</v>
      </c>
      <c r="W2043" t="s">
        <v>1434</v>
      </c>
      <c r="X2043" t="s">
        <v>1435</v>
      </c>
      <c r="Y2043" t="s">
        <v>639</v>
      </c>
      <c r="Z2043">
        <v>2.5000000000000001E-2</v>
      </c>
      <c r="AA2043">
        <v>7.9999998000000003E-2</v>
      </c>
      <c r="AB2043">
        <v>3</v>
      </c>
      <c r="AC2043">
        <v>0</v>
      </c>
      <c r="AD2043">
        <v>6</v>
      </c>
      <c r="AE2043">
        <v>0</v>
      </c>
      <c r="AF2043">
        <v>3</v>
      </c>
      <c r="BP2043" s="60">
        <v>39994</v>
      </c>
      <c r="BQ2043">
        <v>7304758</v>
      </c>
      <c r="BR2043">
        <v>12864974</v>
      </c>
      <c r="BS2043">
        <v>0.56800002000000005</v>
      </c>
      <c r="BT2043">
        <v>5560216</v>
      </c>
      <c r="BV2043">
        <v>1079682</v>
      </c>
      <c r="BW2043">
        <v>843751</v>
      </c>
      <c r="BX2043">
        <v>1</v>
      </c>
      <c r="BY2043">
        <v>0</v>
      </c>
      <c r="BZ2043">
        <v>0</v>
      </c>
      <c r="CA2043">
        <v>0</v>
      </c>
      <c r="CC2043">
        <v>-0.18780000999999999</v>
      </c>
      <c r="CE2043">
        <v>-3.0499999999999999E-2</v>
      </c>
      <c r="CG2043">
        <v>2.1999999999999999E-2</v>
      </c>
      <c r="CJ2043">
        <v>2.1400000999999998E-2</v>
      </c>
      <c r="CS2043">
        <v>0</v>
      </c>
      <c r="CT2043">
        <v>0</v>
      </c>
      <c r="CU2043">
        <v>0</v>
      </c>
      <c r="CV2043">
        <v>0.54699998999999999</v>
      </c>
      <c r="CW2043">
        <v>0.39300001000000001</v>
      </c>
      <c r="CX2043">
        <v>0.154</v>
      </c>
      <c r="CY2043">
        <v>0.34999998999999998</v>
      </c>
      <c r="CZ2043">
        <v>0.24600000999999999</v>
      </c>
      <c r="DA2043">
        <v>0</v>
      </c>
      <c r="DB2043">
        <v>3.7999999E-2</v>
      </c>
      <c r="DC2043">
        <v>0</v>
      </c>
      <c r="DD2043">
        <v>5.1999996999999999E-2</v>
      </c>
      <c r="DE2043">
        <v>1.2999999E-2</v>
      </c>
      <c r="DR2043">
        <v>0</v>
      </c>
      <c r="DS2043">
        <v>0</v>
      </c>
      <c r="DT2043">
        <v>0</v>
      </c>
      <c r="DU2043">
        <v>0</v>
      </c>
      <c r="DV2043">
        <v>11460</v>
      </c>
      <c r="DW2043">
        <v>1079682.3999999999</v>
      </c>
      <c r="DZ2043">
        <v>94.212997000000001</v>
      </c>
      <c r="EA2043">
        <v>34</v>
      </c>
      <c r="EB2043">
        <v>30</v>
      </c>
      <c r="EC2043">
        <v>17263</v>
      </c>
      <c r="ED2043">
        <v>862197</v>
      </c>
      <c r="EF2043">
        <v>49.944794000000002</v>
      </c>
      <c r="EG2043">
        <v>17263</v>
      </c>
      <c r="EH2043">
        <v>862197</v>
      </c>
      <c r="ES2043">
        <v>0</v>
      </c>
      <c r="EV2043">
        <v>28787</v>
      </c>
      <c r="EW2043">
        <v>0</v>
      </c>
      <c r="EX2043">
        <v>1</v>
      </c>
      <c r="FB2043">
        <v>8188720</v>
      </c>
      <c r="FI2043">
        <v>5576800</v>
      </c>
      <c r="FP2043">
        <v>84357</v>
      </c>
      <c r="FQ2043">
        <v>843751</v>
      </c>
      <c r="FW2043">
        <v>928108</v>
      </c>
      <c r="FX2043">
        <v>-1457773</v>
      </c>
      <c r="FZ2043">
        <v>106811</v>
      </c>
      <c r="GA2043">
        <v>80229</v>
      </c>
      <c r="GB2043">
        <v>187040</v>
      </c>
      <c r="GL2043">
        <v>-22719</v>
      </c>
      <c r="GM2043">
        <v>21996</v>
      </c>
      <c r="GN2043">
        <v>-11461</v>
      </c>
      <c r="GP2043">
        <v>42729</v>
      </c>
      <c r="GQ2043">
        <v>-312080</v>
      </c>
      <c r="GR2043">
        <v>-928453</v>
      </c>
      <c r="GS2043">
        <v>-928453</v>
      </c>
      <c r="HE2043">
        <v>-928453</v>
      </c>
      <c r="HG2043">
        <v>5576792</v>
      </c>
    </row>
    <row r="2044" spans="1:215" x14ac:dyDescent="0.25">
      <c r="A2044">
        <v>149</v>
      </c>
      <c r="B2044" t="s">
        <v>1433</v>
      </c>
      <c r="C2044">
        <v>2010</v>
      </c>
      <c r="F2044">
        <v>1941</v>
      </c>
      <c r="G2044">
        <v>0</v>
      </c>
      <c r="I2044">
        <v>2</v>
      </c>
      <c r="J2044" t="s">
        <v>1092</v>
      </c>
      <c r="K2044" t="s">
        <v>1093</v>
      </c>
      <c r="L2044" t="s">
        <v>1094</v>
      </c>
      <c r="M2044">
        <v>3</v>
      </c>
      <c r="N2044" t="s">
        <v>651</v>
      </c>
      <c r="O2044">
        <v>1</v>
      </c>
      <c r="P2044" t="s">
        <v>616</v>
      </c>
      <c r="Q2044" t="s">
        <v>713</v>
      </c>
      <c r="R2044">
        <v>1</v>
      </c>
      <c r="T2044" s="60">
        <v>40359</v>
      </c>
      <c r="U2044" s="60">
        <v>40359</v>
      </c>
      <c r="V2044" s="60">
        <v>40359</v>
      </c>
      <c r="W2044" t="s">
        <v>201</v>
      </c>
      <c r="X2044" t="s">
        <v>1435</v>
      </c>
      <c r="Y2044" t="s">
        <v>639</v>
      </c>
      <c r="Z2044">
        <v>2.5000000000000001E-2</v>
      </c>
      <c r="AA2044">
        <v>7.0000000000000007E-2</v>
      </c>
      <c r="AB2044">
        <v>1</v>
      </c>
      <c r="AC2044">
        <v>0</v>
      </c>
      <c r="AD2044">
        <v>6</v>
      </c>
      <c r="AE2044">
        <v>0</v>
      </c>
      <c r="AF2044">
        <v>3</v>
      </c>
      <c r="BP2044" s="60">
        <v>40359</v>
      </c>
      <c r="BQ2044">
        <v>7392656</v>
      </c>
      <c r="BR2044">
        <v>15349598</v>
      </c>
      <c r="BS2044">
        <v>0.48199998999999999</v>
      </c>
      <c r="BT2044">
        <v>7956942</v>
      </c>
      <c r="BV2044">
        <v>1138188</v>
      </c>
      <c r="BW2044">
        <v>874331</v>
      </c>
      <c r="BX2044">
        <v>1</v>
      </c>
      <c r="BY2044">
        <v>0</v>
      </c>
      <c r="BZ2044">
        <v>0</v>
      </c>
      <c r="CA2044">
        <v>0</v>
      </c>
      <c r="CC2044">
        <v>0.14699999999999999</v>
      </c>
      <c r="CE2044">
        <v>-4.0500000000000001E-2</v>
      </c>
      <c r="CG2044">
        <v>2.8900001000000002E-2</v>
      </c>
      <c r="CJ2044">
        <v>2.7300000000000001E-2</v>
      </c>
      <c r="CS2044">
        <v>0</v>
      </c>
      <c r="CT2044">
        <v>0</v>
      </c>
      <c r="CU2044">
        <v>0</v>
      </c>
      <c r="CV2044">
        <v>0.56600004000000004</v>
      </c>
      <c r="CW2044">
        <v>0.40500000000000003</v>
      </c>
      <c r="CX2044">
        <v>0.161</v>
      </c>
      <c r="CY2044">
        <v>0.30099999999999999</v>
      </c>
      <c r="CZ2044">
        <v>0.19800000000000001</v>
      </c>
      <c r="DA2044">
        <v>0</v>
      </c>
      <c r="DB2044">
        <v>4.9000002000000001E-2</v>
      </c>
      <c r="DC2044">
        <v>1.7000001000000001E-2</v>
      </c>
      <c r="DD2044">
        <v>6.1000000999999998E-2</v>
      </c>
      <c r="DE2044">
        <v>6.0000000000000001E-3</v>
      </c>
      <c r="DR2044">
        <v>0</v>
      </c>
      <c r="DS2044">
        <v>0</v>
      </c>
      <c r="DT2044">
        <v>0</v>
      </c>
      <c r="DU2044">
        <v>0</v>
      </c>
      <c r="DV2044">
        <v>11080</v>
      </c>
      <c r="DW2044">
        <v>1138187.8</v>
      </c>
      <c r="DZ2044">
        <v>102.72499999999999</v>
      </c>
      <c r="EA2044">
        <v>33</v>
      </c>
      <c r="EB2044">
        <v>23</v>
      </c>
      <c r="EC2044">
        <v>17140</v>
      </c>
      <c r="ED2044">
        <v>891920</v>
      </c>
      <c r="EF2044">
        <v>52.037337999999998</v>
      </c>
      <c r="EG2044">
        <v>17140</v>
      </c>
      <c r="EH2044">
        <v>891920</v>
      </c>
      <c r="ES2044">
        <v>0</v>
      </c>
      <c r="EV2044">
        <v>28276</v>
      </c>
      <c r="EW2044">
        <v>0</v>
      </c>
      <c r="EX2044">
        <v>1</v>
      </c>
      <c r="FB2044">
        <v>9695971</v>
      </c>
      <c r="FI2044">
        <v>6438800</v>
      </c>
      <c r="FP2044">
        <v>89223</v>
      </c>
      <c r="FQ2044">
        <v>874331</v>
      </c>
      <c r="FW2044">
        <v>963554</v>
      </c>
      <c r="FX2044">
        <v>666775</v>
      </c>
      <c r="FZ2044">
        <v>96958</v>
      </c>
      <c r="GA2044">
        <v>79139</v>
      </c>
      <c r="GB2044">
        <v>176097</v>
      </c>
      <c r="GL2044">
        <v>-28377</v>
      </c>
      <c r="GM2044">
        <v>4430</v>
      </c>
      <c r="GN2044">
        <v>-724</v>
      </c>
      <c r="GP2044">
        <v>34990</v>
      </c>
      <c r="GQ2044">
        <v>1816745</v>
      </c>
      <c r="GR2044">
        <v>-954773</v>
      </c>
      <c r="GS2044">
        <v>-954773</v>
      </c>
      <c r="HE2044">
        <v>-954773</v>
      </c>
      <c r="HG2044">
        <v>6438764</v>
      </c>
    </row>
    <row r="2045" spans="1:215" x14ac:dyDescent="0.25">
      <c r="A2045">
        <v>149</v>
      </c>
      <c r="B2045" t="s">
        <v>1433</v>
      </c>
      <c r="C2045">
        <v>2011</v>
      </c>
      <c r="F2045">
        <v>1941</v>
      </c>
      <c r="G2045">
        <v>0</v>
      </c>
      <c r="I2045">
        <v>2</v>
      </c>
      <c r="J2045" t="s">
        <v>1092</v>
      </c>
      <c r="K2045" t="s">
        <v>1093</v>
      </c>
      <c r="L2045" t="s">
        <v>1094</v>
      </c>
      <c r="M2045">
        <v>3</v>
      </c>
      <c r="N2045" t="s">
        <v>651</v>
      </c>
      <c r="O2045">
        <v>1</v>
      </c>
      <c r="P2045" t="s">
        <v>616</v>
      </c>
      <c r="Q2045" t="s">
        <v>713</v>
      </c>
      <c r="R2045">
        <v>1</v>
      </c>
      <c r="T2045" s="60">
        <v>40724</v>
      </c>
      <c r="U2045" s="60">
        <v>40724</v>
      </c>
      <c r="V2045" s="60">
        <v>40724</v>
      </c>
      <c r="W2045" t="s">
        <v>201</v>
      </c>
      <c r="X2045" t="s">
        <v>1435</v>
      </c>
      <c r="Y2045" t="s">
        <v>639</v>
      </c>
      <c r="Z2045">
        <v>2.5000000000000001E-2</v>
      </c>
      <c r="AA2045">
        <v>7.0000000000000007E-2</v>
      </c>
      <c r="AB2045">
        <v>1</v>
      </c>
      <c r="AC2045">
        <v>0</v>
      </c>
      <c r="AD2045">
        <v>6</v>
      </c>
      <c r="AE2045">
        <v>0</v>
      </c>
      <c r="AF2045">
        <v>3</v>
      </c>
      <c r="BP2045" s="60">
        <v>40724</v>
      </c>
      <c r="BQ2045">
        <v>7955668</v>
      </c>
      <c r="BR2045">
        <v>15808930</v>
      </c>
      <c r="BS2045">
        <v>0.50300001999999999</v>
      </c>
      <c r="BT2045">
        <v>7853262</v>
      </c>
      <c r="BV2045">
        <v>1125460</v>
      </c>
      <c r="BW2045">
        <v>890706</v>
      </c>
      <c r="BX2045">
        <v>1</v>
      </c>
      <c r="BY2045">
        <v>0</v>
      </c>
      <c r="BZ2045">
        <v>0</v>
      </c>
      <c r="CA2045">
        <v>0</v>
      </c>
      <c r="CC2045">
        <v>0.23150000000000001</v>
      </c>
      <c r="CE2045">
        <v>4.6999998000000001E-2</v>
      </c>
      <c r="CG2045">
        <v>5.1899999000000002E-2</v>
      </c>
      <c r="CJ2045">
        <v>5.7800002000000003E-2</v>
      </c>
      <c r="CS2045">
        <v>0</v>
      </c>
      <c r="CT2045">
        <v>0</v>
      </c>
      <c r="CU2045">
        <v>0</v>
      </c>
      <c r="CV2045">
        <v>0.55599999</v>
      </c>
      <c r="CW2045">
        <v>0.38</v>
      </c>
      <c r="CX2045">
        <v>0.17599999999999999</v>
      </c>
      <c r="CY2045">
        <v>0.23499999999999999</v>
      </c>
      <c r="CZ2045">
        <v>0.16600001</v>
      </c>
      <c r="DA2045">
        <v>0</v>
      </c>
      <c r="DB2045">
        <v>6.3999996000000003E-2</v>
      </c>
      <c r="DC2045">
        <v>7.2999998999999996E-2</v>
      </c>
      <c r="DD2045">
        <v>6.1999999E-2</v>
      </c>
      <c r="DE2045">
        <v>0.01</v>
      </c>
      <c r="DR2045">
        <v>0</v>
      </c>
      <c r="DS2045">
        <v>0</v>
      </c>
      <c r="DT2045">
        <v>0</v>
      </c>
      <c r="DU2045">
        <v>0</v>
      </c>
      <c r="DV2045">
        <v>10650</v>
      </c>
      <c r="DW2045">
        <v>1125459.6000000001</v>
      </c>
      <c r="DZ2045">
        <v>105.67700000000001</v>
      </c>
      <c r="EA2045">
        <v>30</v>
      </c>
      <c r="EB2045">
        <v>16</v>
      </c>
      <c r="EC2045">
        <v>17017</v>
      </c>
      <c r="ED2045">
        <v>921210</v>
      </c>
      <c r="EF2045">
        <v>54.134689000000002</v>
      </c>
      <c r="EG2045">
        <v>17017</v>
      </c>
      <c r="EH2045">
        <v>921010</v>
      </c>
      <c r="ES2045">
        <v>0</v>
      </c>
      <c r="EV2045">
        <v>27713</v>
      </c>
      <c r="EW2045">
        <v>0</v>
      </c>
      <c r="EX2045">
        <v>1</v>
      </c>
      <c r="FB2045">
        <v>9949809</v>
      </c>
      <c r="FI2045">
        <v>7955700</v>
      </c>
      <c r="FP2045">
        <v>94893</v>
      </c>
      <c r="FQ2045">
        <v>890706</v>
      </c>
      <c r="FW2045">
        <v>985599</v>
      </c>
      <c r="FX2045">
        <v>1304444</v>
      </c>
      <c r="FZ2045">
        <v>91695</v>
      </c>
      <c r="GA2045">
        <v>100972</v>
      </c>
      <c r="GB2045">
        <v>192667</v>
      </c>
      <c r="GL2045">
        <v>-28242</v>
      </c>
      <c r="GM2045">
        <v>4756</v>
      </c>
      <c r="GN2045">
        <v>-733</v>
      </c>
      <c r="GP2045">
        <v>41887</v>
      </c>
      <c r="GQ2045">
        <v>2500378</v>
      </c>
      <c r="GR2045">
        <v>-983474</v>
      </c>
      <c r="GS2045">
        <v>-983474</v>
      </c>
      <c r="HE2045">
        <v>-983474</v>
      </c>
      <c r="HG2045">
        <v>7955668</v>
      </c>
    </row>
    <row r="2046" spans="1:215" x14ac:dyDescent="0.25">
      <c r="A2046">
        <v>149</v>
      </c>
      <c r="B2046" t="s">
        <v>1433</v>
      </c>
      <c r="C2046">
        <v>2012</v>
      </c>
      <c r="F2046">
        <v>1941</v>
      </c>
      <c r="G2046">
        <v>0</v>
      </c>
      <c r="I2046">
        <v>2</v>
      </c>
      <c r="J2046" t="s">
        <v>1092</v>
      </c>
      <c r="K2046" t="s">
        <v>1093</v>
      </c>
      <c r="L2046" t="s">
        <v>1094</v>
      </c>
      <c r="M2046">
        <v>3</v>
      </c>
      <c r="N2046" t="s">
        <v>651</v>
      </c>
      <c r="O2046">
        <v>1</v>
      </c>
      <c r="P2046" t="s">
        <v>616</v>
      </c>
      <c r="Q2046" t="s">
        <v>713</v>
      </c>
      <c r="R2046">
        <v>1</v>
      </c>
      <c r="T2046" s="60">
        <v>41090</v>
      </c>
      <c r="U2046" s="60">
        <v>41090</v>
      </c>
      <c r="V2046" s="60">
        <v>41090</v>
      </c>
      <c r="W2046" t="s">
        <v>201</v>
      </c>
      <c r="X2046" t="s">
        <v>1435</v>
      </c>
      <c r="Y2046" t="s">
        <v>639</v>
      </c>
      <c r="Z2046">
        <v>2.5000000000000001E-2</v>
      </c>
      <c r="AA2046">
        <v>7.0000000000000007E-2</v>
      </c>
      <c r="AB2046">
        <v>1</v>
      </c>
      <c r="AC2046">
        <v>0</v>
      </c>
      <c r="AD2046">
        <v>6</v>
      </c>
      <c r="AE2046">
        <v>0</v>
      </c>
      <c r="AF2046">
        <v>3</v>
      </c>
      <c r="AI2046" t="s">
        <v>1436</v>
      </c>
      <c r="AO2046">
        <v>8124700</v>
      </c>
      <c r="AP2046">
        <v>8520800</v>
      </c>
      <c r="AQ2046">
        <v>37800</v>
      </c>
      <c r="AR2046">
        <v>0</v>
      </c>
      <c r="AS2046">
        <v>1</v>
      </c>
      <c r="AT2046">
        <v>0</v>
      </c>
      <c r="AU2046">
        <v>1</v>
      </c>
      <c r="AV2046">
        <v>2</v>
      </c>
      <c r="AX2046">
        <v>0</v>
      </c>
      <c r="AY2046">
        <v>0.83333330999999999</v>
      </c>
      <c r="AZ2046">
        <v>6</v>
      </c>
      <c r="BA2046">
        <v>1</v>
      </c>
      <c r="BB2046">
        <v>1</v>
      </c>
      <c r="BC2046">
        <v>1</v>
      </c>
      <c r="BE2046">
        <v>0</v>
      </c>
      <c r="BP2046" s="60">
        <v>41090</v>
      </c>
      <c r="BQ2046">
        <v>8520769</v>
      </c>
      <c r="BR2046">
        <v>16280003</v>
      </c>
      <c r="BS2046">
        <v>0.52300000000000002</v>
      </c>
      <c r="BT2046">
        <v>7759234</v>
      </c>
      <c r="BV2046">
        <v>1106113</v>
      </c>
      <c r="BW2046">
        <v>976895</v>
      </c>
      <c r="BX2046">
        <v>1</v>
      </c>
      <c r="BY2046">
        <v>0</v>
      </c>
      <c r="BZ2046">
        <v>0</v>
      </c>
      <c r="CA2046">
        <v>0</v>
      </c>
      <c r="CC2046">
        <v>1.0999999999999999E-2</v>
      </c>
      <c r="CE2046">
        <v>0.12630000999999999</v>
      </c>
      <c r="CG2046">
        <v>1.9299999000000002E-2</v>
      </c>
      <c r="CJ2046">
        <v>6.8499997000000007E-2</v>
      </c>
      <c r="CS2046">
        <v>0</v>
      </c>
      <c r="CT2046">
        <v>0</v>
      </c>
      <c r="CU2046">
        <v>0</v>
      </c>
      <c r="CV2046">
        <v>0.50300001999999999</v>
      </c>
      <c r="CW2046">
        <v>0.34400001000000002</v>
      </c>
      <c r="CX2046">
        <v>0.15899999000000001</v>
      </c>
      <c r="CY2046">
        <v>0.27800000000000002</v>
      </c>
      <c r="CZ2046">
        <v>0.19</v>
      </c>
      <c r="DA2046">
        <v>0</v>
      </c>
      <c r="DB2046">
        <v>7.3999993999999999E-2</v>
      </c>
      <c r="DC2046">
        <v>3.9000000999999999E-2</v>
      </c>
      <c r="DD2046">
        <v>9.4999999000000002E-2</v>
      </c>
      <c r="DE2046">
        <v>1.0999999999999999E-2</v>
      </c>
      <c r="DR2046">
        <v>0</v>
      </c>
      <c r="DS2046">
        <v>0</v>
      </c>
      <c r="DT2046">
        <v>0</v>
      </c>
      <c r="DU2046">
        <v>0</v>
      </c>
      <c r="DV2046">
        <v>10267</v>
      </c>
      <c r="DW2046">
        <v>1106113.3999999999</v>
      </c>
      <c r="DZ2046">
        <v>107.735</v>
      </c>
      <c r="EA2046">
        <v>30</v>
      </c>
      <c r="EB2046">
        <v>12</v>
      </c>
      <c r="EC2046">
        <v>16917</v>
      </c>
      <c r="ED2046">
        <v>953119</v>
      </c>
      <c r="EF2046">
        <v>56.340899999999998</v>
      </c>
      <c r="EG2046">
        <v>16917</v>
      </c>
      <c r="EH2046">
        <v>983119</v>
      </c>
      <c r="ES2046">
        <v>0</v>
      </c>
      <c r="EV2046">
        <v>27226</v>
      </c>
      <c r="EW2046">
        <v>0</v>
      </c>
      <c r="EX2046">
        <v>1</v>
      </c>
      <c r="FB2046">
        <v>10270585</v>
      </c>
      <c r="FI2046">
        <v>8124700</v>
      </c>
      <c r="FP2046">
        <v>98494</v>
      </c>
      <c r="FQ2046">
        <v>976895</v>
      </c>
      <c r="FW2046">
        <v>1075389</v>
      </c>
      <c r="FX2046">
        <v>-98920</v>
      </c>
      <c r="FZ2046">
        <v>97567</v>
      </c>
      <c r="GA2046">
        <v>122806</v>
      </c>
      <c r="GB2046">
        <v>220373</v>
      </c>
      <c r="GL2046">
        <v>-32928</v>
      </c>
      <c r="GM2046">
        <v>5340</v>
      </c>
      <c r="GN2046">
        <v>-317</v>
      </c>
      <c r="GP2046">
        <v>37661</v>
      </c>
      <c r="GQ2046">
        <v>1206598</v>
      </c>
      <c r="GR2046">
        <v>-1037589</v>
      </c>
      <c r="GS2046">
        <v>-1037589</v>
      </c>
      <c r="HE2046">
        <v>-1037589</v>
      </c>
      <c r="HG2046">
        <v>8124677</v>
      </c>
    </row>
    <row r="2047" spans="1:215" x14ac:dyDescent="0.25">
      <c r="A2047">
        <v>149</v>
      </c>
      <c r="B2047" t="s">
        <v>1433</v>
      </c>
      <c r="C2047">
        <v>2013</v>
      </c>
      <c r="F2047">
        <v>1941</v>
      </c>
      <c r="G2047">
        <v>0</v>
      </c>
      <c r="I2047">
        <v>2</v>
      </c>
      <c r="J2047" t="s">
        <v>1092</v>
      </c>
      <c r="K2047" t="s">
        <v>1093</v>
      </c>
      <c r="L2047" t="s">
        <v>1094</v>
      </c>
      <c r="M2047">
        <v>3</v>
      </c>
      <c r="N2047" t="s">
        <v>651</v>
      </c>
      <c r="O2047">
        <v>1</v>
      </c>
      <c r="P2047" t="s">
        <v>616</v>
      </c>
      <c r="Q2047" t="s">
        <v>713</v>
      </c>
      <c r="R2047">
        <v>1</v>
      </c>
      <c r="T2047" s="60">
        <v>41455</v>
      </c>
      <c r="U2047" s="60">
        <v>41455</v>
      </c>
      <c r="BP2047" s="60">
        <v>41455</v>
      </c>
      <c r="BQ2047">
        <v>9144587</v>
      </c>
      <c r="BR2047">
        <v>16839324</v>
      </c>
      <c r="BS2047">
        <v>0.54299998000000005</v>
      </c>
      <c r="BT2047">
        <v>7694738</v>
      </c>
      <c r="BV2047">
        <v>1099786</v>
      </c>
      <c r="BW2047">
        <v>962173</v>
      </c>
      <c r="BX2047">
        <v>1</v>
      </c>
      <c r="BY2047">
        <v>0</v>
      </c>
      <c r="BZ2047">
        <v>0</v>
      </c>
      <c r="CA2047">
        <v>0</v>
      </c>
      <c r="CC2047">
        <v>0.11899999999999999</v>
      </c>
      <c r="CE2047">
        <v>0.1168</v>
      </c>
      <c r="CG2047">
        <v>5.3600002000000001E-2</v>
      </c>
      <c r="CJ2047">
        <v>7.6200001000000003E-2</v>
      </c>
      <c r="CS2047">
        <v>0</v>
      </c>
      <c r="CT2047">
        <v>0</v>
      </c>
      <c r="CU2047">
        <v>0</v>
      </c>
      <c r="CV2047">
        <v>0.52700000999999996</v>
      </c>
      <c r="CW2047">
        <v>0.37</v>
      </c>
      <c r="CX2047">
        <v>0.15700001</v>
      </c>
      <c r="CY2047">
        <v>0.24900000999999999</v>
      </c>
      <c r="CZ2047">
        <v>0.17499999999999999</v>
      </c>
      <c r="DA2047">
        <v>0</v>
      </c>
      <c r="DB2047">
        <v>7.0000000000000007E-2</v>
      </c>
      <c r="DC2047">
        <v>2.3E-2</v>
      </c>
      <c r="DD2047">
        <v>9.8000005000000001E-2</v>
      </c>
      <c r="DE2047">
        <v>3.3000000000000002E-2</v>
      </c>
      <c r="DR2047">
        <v>0</v>
      </c>
      <c r="DS2047">
        <v>0</v>
      </c>
      <c r="DT2047">
        <v>0</v>
      </c>
      <c r="DU2047">
        <v>0</v>
      </c>
      <c r="DV2047">
        <v>10182</v>
      </c>
      <c r="DW2047">
        <v>1099785.5</v>
      </c>
      <c r="DZ2047">
        <v>108.01272</v>
      </c>
      <c r="ES2047">
        <v>0</v>
      </c>
      <c r="EW2047">
        <v>1</v>
      </c>
      <c r="EX2047">
        <v>0</v>
      </c>
      <c r="FP2047">
        <v>104816</v>
      </c>
      <c r="FQ2047">
        <v>962173</v>
      </c>
      <c r="FW2047">
        <v>1066989</v>
      </c>
      <c r="FX2047">
        <v>757136</v>
      </c>
      <c r="FZ2047">
        <v>109000</v>
      </c>
      <c r="GA2047">
        <v>128031</v>
      </c>
      <c r="GB2047">
        <v>237031</v>
      </c>
      <c r="GL2047">
        <v>-38482</v>
      </c>
      <c r="GM2047">
        <v>6298</v>
      </c>
      <c r="GN2047">
        <v>-791</v>
      </c>
      <c r="GP2047">
        <v>38965</v>
      </c>
      <c r="GQ2047">
        <v>2067146</v>
      </c>
      <c r="GR2047">
        <v>-1064631</v>
      </c>
      <c r="GS2047">
        <v>-1064631</v>
      </c>
      <c r="HE2047">
        <v>-1064631</v>
      </c>
      <c r="HG2047">
        <v>9127192</v>
      </c>
    </row>
    <row r="2048" spans="1:215" x14ac:dyDescent="0.25">
      <c r="A2048">
        <v>149</v>
      </c>
      <c r="B2048" t="s">
        <v>1433</v>
      </c>
      <c r="C2048">
        <v>2014</v>
      </c>
      <c r="F2048">
        <v>1941</v>
      </c>
      <c r="G2048">
        <v>0</v>
      </c>
      <c r="I2048">
        <v>2</v>
      </c>
      <c r="J2048" t="s">
        <v>1092</v>
      </c>
      <c r="K2048" t="s">
        <v>1093</v>
      </c>
      <c r="L2048" t="s">
        <v>1094</v>
      </c>
      <c r="M2048">
        <v>3</v>
      </c>
      <c r="N2048" t="s">
        <v>651</v>
      </c>
      <c r="O2048">
        <v>1</v>
      </c>
      <c r="P2048" t="s">
        <v>616</v>
      </c>
      <c r="Q2048" t="s">
        <v>713</v>
      </c>
      <c r="R2048">
        <v>1</v>
      </c>
      <c r="T2048" s="60">
        <v>41820</v>
      </c>
      <c r="U2048" s="60">
        <v>41820</v>
      </c>
      <c r="BW2048">
        <v>969956</v>
      </c>
      <c r="BX2048">
        <v>1</v>
      </c>
      <c r="BY2048">
        <v>0</v>
      </c>
      <c r="BZ2048">
        <v>0</v>
      </c>
      <c r="CA2048">
        <v>0</v>
      </c>
      <c r="CC2048">
        <v>0.19590001000000001</v>
      </c>
      <c r="CG2048">
        <v>0.13829488000000001</v>
      </c>
      <c r="CS2048">
        <v>0</v>
      </c>
      <c r="CT2048">
        <v>1</v>
      </c>
      <c r="CU2048">
        <v>0</v>
      </c>
      <c r="CV2048">
        <v>0.52600002000000001</v>
      </c>
      <c r="CW2048">
        <v>0.36400001999999998</v>
      </c>
      <c r="CX2048">
        <v>0.16200000000000001</v>
      </c>
      <c r="CY2048">
        <v>0.24099998</v>
      </c>
      <c r="CZ2048">
        <v>0.16900000000000001</v>
      </c>
      <c r="DA2048">
        <v>0</v>
      </c>
      <c r="DB2048">
        <v>7.2999998999999996E-2</v>
      </c>
      <c r="DC2048">
        <v>2.4E-2</v>
      </c>
      <c r="DD2048">
        <v>9.8999999000000005E-2</v>
      </c>
      <c r="DE2048">
        <v>3.6999997E-2</v>
      </c>
      <c r="DR2048">
        <v>0</v>
      </c>
      <c r="DS2048">
        <v>0</v>
      </c>
      <c r="DT2048">
        <v>0</v>
      </c>
      <c r="DU2048">
        <v>0</v>
      </c>
      <c r="EW2048">
        <v>0</v>
      </c>
      <c r="EX2048">
        <v>0</v>
      </c>
      <c r="FN2048">
        <v>-245</v>
      </c>
      <c r="FP2048">
        <v>108859</v>
      </c>
      <c r="FQ2048">
        <v>969956</v>
      </c>
      <c r="FW2048">
        <v>1078815</v>
      </c>
      <c r="FX2048">
        <v>1352930</v>
      </c>
      <c r="FZ2048">
        <v>118699</v>
      </c>
      <c r="GA2048">
        <v>141157</v>
      </c>
      <c r="GB2048">
        <v>259856</v>
      </c>
      <c r="GL2048">
        <v>-42803</v>
      </c>
      <c r="GM2048">
        <v>4171</v>
      </c>
      <c r="GN2048">
        <v>-5141</v>
      </c>
      <c r="GO2048">
        <v>-4896</v>
      </c>
      <c r="GP2048">
        <v>39980</v>
      </c>
      <c r="GQ2048">
        <v>2687808</v>
      </c>
      <c r="GR2048">
        <v>-1099162</v>
      </c>
      <c r="GS2048">
        <v>-1099162</v>
      </c>
      <c r="HD2048">
        <v>-120000</v>
      </c>
      <c r="HE2048">
        <v>-1219162</v>
      </c>
      <c r="HG2048">
        <v>10595838</v>
      </c>
    </row>
    <row r="2049" spans="1:215" x14ac:dyDescent="0.25">
      <c r="A2049">
        <v>150</v>
      </c>
      <c r="B2049" t="s">
        <v>1437</v>
      </c>
      <c r="C2049">
        <v>2001</v>
      </c>
      <c r="F2049">
        <v>1940</v>
      </c>
      <c r="G2049">
        <v>0</v>
      </c>
      <c r="I2049">
        <v>2</v>
      </c>
      <c r="J2049" t="s">
        <v>1092</v>
      </c>
      <c r="K2049" t="s">
        <v>1093</v>
      </c>
      <c r="L2049" t="s">
        <v>1094</v>
      </c>
      <c r="M2049">
        <v>3</v>
      </c>
      <c r="N2049" t="s">
        <v>651</v>
      </c>
      <c r="O2049">
        <v>1</v>
      </c>
      <c r="P2049" t="s">
        <v>616</v>
      </c>
      <c r="Q2049" t="s">
        <v>713</v>
      </c>
      <c r="R2049">
        <v>1</v>
      </c>
      <c r="T2049" s="60">
        <v>37072</v>
      </c>
      <c r="U2049" s="60">
        <v>37072</v>
      </c>
      <c r="V2049" s="60">
        <v>37072</v>
      </c>
      <c r="W2049" t="s">
        <v>1434</v>
      </c>
      <c r="X2049" t="s">
        <v>848</v>
      </c>
      <c r="Y2049" t="s">
        <v>639</v>
      </c>
      <c r="Z2049">
        <v>2.5000000000000001E-2</v>
      </c>
      <c r="AA2049">
        <v>7.9999998000000003E-2</v>
      </c>
      <c r="AB2049">
        <v>3</v>
      </c>
      <c r="AC2049">
        <v>0</v>
      </c>
      <c r="AD2049">
        <v>5</v>
      </c>
      <c r="AE2049">
        <v>0</v>
      </c>
      <c r="AF2049">
        <v>3</v>
      </c>
      <c r="BP2049" s="60">
        <v>37072</v>
      </c>
      <c r="BQ2049">
        <v>18141700</v>
      </c>
      <c r="BR2049">
        <v>17353900</v>
      </c>
      <c r="BS2049">
        <v>1.0453961000000001</v>
      </c>
      <c r="BT2049">
        <v>-787800</v>
      </c>
      <c r="BV2049">
        <v>2500130</v>
      </c>
      <c r="BW2049">
        <v>543758</v>
      </c>
      <c r="BX2049">
        <v>0.75981599</v>
      </c>
      <c r="BY2049">
        <v>0</v>
      </c>
      <c r="BZ2049">
        <v>0</v>
      </c>
      <c r="CA2049">
        <v>0</v>
      </c>
      <c r="CS2049">
        <v>0</v>
      </c>
      <c r="CT2049">
        <v>0</v>
      </c>
      <c r="CU2049">
        <v>0</v>
      </c>
      <c r="CV2049">
        <v>0.67100000000000004</v>
      </c>
      <c r="CW2049">
        <v>0.48299998</v>
      </c>
      <c r="CX2049">
        <v>0.18799999000000001</v>
      </c>
      <c r="CY2049">
        <v>0.32900003</v>
      </c>
      <c r="CZ2049">
        <v>0.32900003</v>
      </c>
      <c r="DA2049">
        <v>0</v>
      </c>
      <c r="DB2049">
        <v>0</v>
      </c>
      <c r="DC2049">
        <v>0</v>
      </c>
      <c r="DD2049">
        <v>0</v>
      </c>
      <c r="DE2049">
        <v>0</v>
      </c>
      <c r="DR2049">
        <v>0</v>
      </c>
      <c r="DS2049">
        <v>0</v>
      </c>
      <c r="DT2049">
        <v>0</v>
      </c>
      <c r="DU2049">
        <v>0</v>
      </c>
      <c r="DV2049">
        <v>38827</v>
      </c>
      <c r="DW2049">
        <v>2500130.2999999998</v>
      </c>
      <c r="DZ2049">
        <v>64.391998000000001</v>
      </c>
      <c r="EC2049">
        <v>35245</v>
      </c>
      <c r="ED2049">
        <v>1034938.8</v>
      </c>
      <c r="EF2049">
        <v>29.364000000000001</v>
      </c>
      <c r="EG2049">
        <v>35245</v>
      </c>
      <c r="EH2049">
        <v>1034938.8</v>
      </c>
      <c r="EJ2049">
        <v>29.364000000000001</v>
      </c>
      <c r="ES2049">
        <v>0</v>
      </c>
      <c r="EV2049">
        <v>74072</v>
      </c>
      <c r="EW2049">
        <v>0</v>
      </c>
      <c r="EX2049">
        <v>0</v>
      </c>
      <c r="FB2049">
        <v>10245495</v>
      </c>
      <c r="FP2049">
        <v>37862</v>
      </c>
      <c r="FQ2049">
        <v>413156</v>
      </c>
      <c r="FW2049">
        <v>451018</v>
      </c>
      <c r="FX2049">
        <v>-1951395</v>
      </c>
      <c r="FZ2049">
        <v>385138</v>
      </c>
      <c r="GA2049">
        <v>108317</v>
      </c>
      <c r="GB2049">
        <v>493455</v>
      </c>
      <c r="GL2049">
        <v>-22013</v>
      </c>
      <c r="GM2049">
        <v>111101</v>
      </c>
      <c r="GN2049">
        <v>-105104</v>
      </c>
      <c r="GP2049">
        <v>5983</v>
      </c>
      <c r="GQ2049">
        <v>-1016955</v>
      </c>
      <c r="GR2049">
        <v>-1031163</v>
      </c>
      <c r="GS2049">
        <v>-1031163</v>
      </c>
      <c r="HE2049">
        <v>-1031163</v>
      </c>
      <c r="HG2049">
        <v>15765300</v>
      </c>
    </row>
    <row r="2050" spans="1:215" x14ac:dyDescent="0.25">
      <c r="A2050">
        <v>150</v>
      </c>
      <c r="B2050" t="s">
        <v>1437</v>
      </c>
      <c r="C2050">
        <v>2002</v>
      </c>
      <c r="F2050">
        <v>1940</v>
      </c>
      <c r="G2050">
        <v>0</v>
      </c>
      <c r="I2050">
        <v>2</v>
      </c>
      <c r="J2050" t="s">
        <v>1092</v>
      </c>
      <c r="K2050" t="s">
        <v>1093</v>
      </c>
      <c r="L2050" t="s">
        <v>1094</v>
      </c>
      <c r="M2050">
        <v>3</v>
      </c>
      <c r="N2050" t="s">
        <v>651</v>
      </c>
      <c r="O2050">
        <v>1</v>
      </c>
      <c r="P2050" t="s">
        <v>616</v>
      </c>
      <c r="Q2050" t="s">
        <v>713</v>
      </c>
      <c r="R2050">
        <v>1</v>
      </c>
      <c r="T2050" s="60">
        <v>37437</v>
      </c>
      <c r="U2050" s="60">
        <v>37437</v>
      </c>
      <c r="V2050" s="60">
        <v>37437</v>
      </c>
      <c r="W2050" t="s">
        <v>1434</v>
      </c>
      <c r="X2050" t="s">
        <v>848</v>
      </c>
      <c r="Y2050" t="s">
        <v>639</v>
      </c>
      <c r="Z2050">
        <v>2.5000000000000001E-2</v>
      </c>
      <c r="AA2050">
        <v>7.9999998000000003E-2</v>
      </c>
      <c r="AB2050">
        <v>3</v>
      </c>
      <c r="AC2050">
        <v>0</v>
      </c>
      <c r="AD2050">
        <v>5</v>
      </c>
      <c r="AE2050">
        <v>0</v>
      </c>
      <c r="AF2050">
        <v>3</v>
      </c>
      <c r="BP2050" s="60">
        <v>37437</v>
      </c>
      <c r="BQ2050">
        <v>18913600</v>
      </c>
      <c r="BR2050">
        <v>19566300</v>
      </c>
      <c r="BS2050">
        <v>0.96664159999999999</v>
      </c>
      <c r="BT2050">
        <v>652700</v>
      </c>
      <c r="BV2050">
        <v>2496249</v>
      </c>
      <c r="BW2050">
        <v>636481</v>
      </c>
      <c r="BX2050">
        <v>0.83973604000000002</v>
      </c>
      <c r="BY2050">
        <v>0</v>
      </c>
      <c r="BZ2050">
        <v>0</v>
      </c>
      <c r="CA2050">
        <v>0</v>
      </c>
      <c r="CC2050">
        <v>-5.0589398000000001E-2</v>
      </c>
      <c r="CS2050">
        <v>1</v>
      </c>
      <c r="CT2050">
        <v>0</v>
      </c>
      <c r="CU2050">
        <v>0</v>
      </c>
      <c r="CV2050">
        <v>0.67000002000000003</v>
      </c>
      <c r="CW2050">
        <v>0.47</v>
      </c>
      <c r="CX2050">
        <v>0.2</v>
      </c>
      <c r="CY2050">
        <v>0.33000001000000001</v>
      </c>
      <c r="CZ2050">
        <v>0.31</v>
      </c>
      <c r="DA2050">
        <v>0.02</v>
      </c>
      <c r="DB2050">
        <v>0</v>
      </c>
      <c r="DC2050">
        <v>0</v>
      </c>
      <c r="DD2050">
        <v>0</v>
      </c>
      <c r="DE2050">
        <v>0</v>
      </c>
      <c r="DR2050">
        <v>0</v>
      </c>
      <c r="DS2050">
        <v>0</v>
      </c>
      <c r="DT2050">
        <v>0</v>
      </c>
      <c r="DU2050">
        <v>0</v>
      </c>
      <c r="DV2050">
        <v>36536</v>
      </c>
      <c r="DW2050">
        <v>2496249</v>
      </c>
      <c r="DZ2050">
        <v>68.322997999999998</v>
      </c>
      <c r="EC2050">
        <v>37263</v>
      </c>
      <c r="ED2050">
        <v>1124085</v>
      </c>
      <c r="EF2050">
        <v>30.166</v>
      </c>
      <c r="EG2050">
        <v>37263</v>
      </c>
      <c r="EH2050">
        <v>1124085</v>
      </c>
      <c r="EJ2050">
        <v>30.166</v>
      </c>
      <c r="ES2050">
        <v>0</v>
      </c>
      <c r="EV2050">
        <v>73799</v>
      </c>
      <c r="EW2050">
        <v>0</v>
      </c>
      <c r="EX2050">
        <v>0</v>
      </c>
      <c r="FB2050">
        <v>11294438</v>
      </c>
      <c r="FP2050">
        <v>127044</v>
      </c>
      <c r="FQ2050">
        <v>534476</v>
      </c>
      <c r="FW2050">
        <v>661520</v>
      </c>
      <c r="FX2050">
        <v>-1675050</v>
      </c>
      <c r="FZ2050">
        <v>336332</v>
      </c>
      <c r="GA2050">
        <v>117928</v>
      </c>
      <c r="GB2050">
        <v>454260</v>
      </c>
      <c r="GL2050">
        <v>-21945</v>
      </c>
      <c r="GM2050">
        <v>50512</v>
      </c>
      <c r="GN2050">
        <v>-41773</v>
      </c>
      <c r="GP2050">
        <v>5105</v>
      </c>
      <c r="GQ2050">
        <v>-567371</v>
      </c>
      <c r="GR2050">
        <v>-1116735</v>
      </c>
      <c r="GS2050">
        <v>-1116735</v>
      </c>
      <c r="HB2050">
        <v>-7660</v>
      </c>
      <c r="HE2050">
        <v>-1124395</v>
      </c>
      <c r="HF2050">
        <v>431334</v>
      </c>
      <c r="HG2050">
        <v>14504868</v>
      </c>
    </row>
    <row r="2051" spans="1:215" x14ac:dyDescent="0.25">
      <c r="A2051">
        <v>150</v>
      </c>
      <c r="B2051" t="s">
        <v>1437</v>
      </c>
      <c r="C2051">
        <v>2003</v>
      </c>
      <c r="F2051">
        <v>1940</v>
      </c>
      <c r="G2051">
        <v>0</v>
      </c>
      <c r="I2051">
        <v>2</v>
      </c>
      <c r="J2051" t="s">
        <v>1092</v>
      </c>
      <c r="K2051" t="s">
        <v>1093</v>
      </c>
      <c r="L2051" t="s">
        <v>1094</v>
      </c>
      <c r="M2051">
        <v>3</v>
      </c>
      <c r="N2051" t="s">
        <v>651</v>
      </c>
      <c r="O2051">
        <v>1</v>
      </c>
      <c r="P2051" t="s">
        <v>616</v>
      </c>
      <c r="Q2051" t="s">
        <v>713</v>
      </c>
      <c r="R2051">
        <v>1</v>
      </c>
      <c r="T2051" s="60">
        <v>37802</v>
      </c>
      <c r="U2051" s="60">
        <v>37802</v>
      </c>
      <c r="V2051" s="60">
        <v>37802</v>
      </c>
      <c r="W2051" t="s">
        <v>1434</v>
      </c>
      <c r="X2051" t="s">
        <v>848</v>
      </c>
      <c r="Y2051" t="s">
        <v>639</v>
      </c>
      <c r="Z2051">
        <v>2.5000000000000001E-2</v>
      </c>
      <c r="AA2051">
        <v>7.9999998000000003E-2</v>
      </c>
      <c r="AB2051">
        <v>3</v>
      </c>
      <c r="AC2051">
        <v>0</v>
      </c>
      <c r="AD2051">
        <v>5</v>
      </c>
      <c r="AE2051">
        <v>0</v>
      </c>
      <c r="AF2051">
        <v>3</v>
      </c>
      <c r="BP2051" s="60">
        <v>37802</v>
      </c>
      <c r="BQ2051">
        <v>18781400</v>
      </c>
      <c r="BR2051">
        <v>20525100</v>
      </c>
      <c r="BS2051">
        <v>0.91504549999999996</v>
      </c>
      <c r="BT2051">
        <v>1743700</v>
      </c>
      <c r="BV2051">
        <v>2433897</v>
      </c>
      <c r="BW2051">
        <v>821387</v>
      </c>
      <c r="BX2051">
        <v>0.76136946999999999</v>
      </c>
      <c r="BY2051">
        <v>0</v>
      </c>
      <c r="BZ2051">
        <v>0</v>
      </c>
      <c r="CA2051">
        <v>0</v>
      </c>
      <c r="CC2051">
        <v>2.4108940999999998E-2</v>
      </c>
      <c r="CS2051">
        <v>1</v>
      </c>
      <c r="CT2051">
        <v>0</v>
      </c>
      <c r="CU2051">
        <v>0</v>
      </c>
      <c r="CV2051">
        <v>0.64999998000000003</v>
      </c>
      <c r="CW2051">
        <v>0.46000001000000001</v>
      </c>
      <c r="CX2051">
        <v>0.19</v>
      </c>
      <c r="CY2051">
        <v>0.34999998999999998</v>
      </c>
      <c r="CZ2051">
        <v>0.33000001000000001</v>
      </c>
      <c r="DA2051">
        <v>0.02</v>
      </c>
      <c r="DB2051">
        <v>0</v>
      </c>
      <c r="DC2051">
        <v>0</v>
      </c>
      <c r="DD2051">
        <v>0</v>
      </c>
      <c r="DE2051">
        <v>0</v>
      </c>
      <c r="DR2051">
        <v>0</v>
      </c>
      <c r="DS2051">
        <v>0</v>
      </c>
      <c r="DT2051">
        <v>0</v>
      </c>
      <c r="DU2051">
        <v>0</v>
      </c>
      <c r="DV2051">
        <v>35841</v>
      </c>
      <c r="DW2051">
        <v>2433897.2999999998</v>
      </c>
      <c r="DZ2051">
        <v>67.907996999999995</v>
      </c>
      <c r="EC2051">
        <v>38260</v>
      </c>
      <c r="ED2051">
        <v>1189819</v>
      </c>
      <c r="EF2051">
        <v>31.097999999999999</v>
      </c>
      <c r="EG2051">
        <v>38260</v>
      </c>
      <c r="EH2051">
        <v>1189819</v>
      </c>
      <c r="EJ2051">
        <v>31.097999999999999</v>
      </c>
      <c r="ES2051">
        <v>0</v>
      </c>
      <c r="EV2051">
        <v>74101</v>
      </c>
      <c r="EW2051">
        <v>0</v>
      </c>
      <c r="EX2051">
        <v>0</v>
      </c>
      <c r="FB2051">
        <v>12020762</v>
      </c>
      <c r="FP2051">
        <v>110839</v>
      </c>
      <c r="FQ2051">
        <v>625379</v>
      </c>
      <c r="FW2051">
        <v>736218</v>
      </c>
      <c r="FX2051">
        <v>-20349</v>
      </c>
      <c r="FZ2051">
        <v>270804</v>
      </c>
      <c r="GA2051">
        <v>125364</v>
      </c>
      <c r="GB2051">
        <v>396168</v>
      </c>
      <c r="GL2051">
        <v>-19823</v>
      </c>
      <c r="GM2051">
        <v>17443</v>
      </c>
      <c r="GN2051">
        <v>-27749</v>
      </c>
      <c r="GP2051">
        <v>4007</v>
      </c>
      <c r="GQ2051">
        <v>1085915</v>
      </c>
      <c r="GR2051">
        <v>-1307757</v>
      </c>
      <c r="GS2051">
        <v>-1307757</v>
      </c>
      <c r="HB2051">
        <v>-11395</v>
      </c>
      <c r="HE2051">
        <v>-1319152</v>
      </c>
      <c r="HG2051">
        <v>14271631</v>
      </c>
    </row>
    <row r="2052" spans="1:215" x14ac:dyDescent="0.25">
      <c r="A2052">
        <v>150</v>
      </c>
      <c r="B2052" t="s">
        <v>1437</v>
      </c>
      <c r="C2052">
        <v>2004</v>
      </c>
      <c r="F2052">
        <v>1940</v>
      </c>
      <c r="G2052">
        <v>0</v>
      </c>
      <c r="I2052">
        <v>2</v>
      </c>
      <c r="J2052" t="s">
        <v>1092</v>
      </c>
      <c r="K2052" t="s">
        <v>1093</v>
      </c>
      <c r="L2052" t="s">
        <v>1094</v>
      </c>
      <c r="M2052">
        <v>3</v>
      </c>
      <c r="N2052" t="s">
        <v>651</v>
      </c>
      <c r="O2052">
        <v>1</v>
      </c>
      <c r="P2052" t="s">
        <v>616</v>
      </c>
      <c r="Q2052" t="s">
        <v>713</v>
      </c>
      <c r="R2052">
        <v>1</v>
      </c>
      <c r="T2052" s="60">
        <v>38168</v>
      </c>
      <c r="U2052" s="60">
        <v>38168</v>
      </c>
      <c r="V2052" s="60">
        <v>38168</v>
      </c>
      <c r="W2052" t="s">
        <v>1434</v>
      </c>
      <c r="X2052" t="s">
        <v>1435</v>
      </c>
      <c r="Y2052" t="s">
        <v>639</v>
      </c>
      <c r="Z2052">
        <v>2.5000000000000001E-2</v>
      </c>
      <c r="AA2052">
        <v>7.9999998000000003E-2</v>
      </c>
      <c r="AB2052">
        <v>3</v>
      </c>
      <c r="AC2052">
        <v>0</v>
      </c>
      <c r="AD2052">
        <v>6</v>
      </c>
      <c r="AE2052">
        <v>0</v>
      </c>
      <c r="AF2052">
        <v>3</v>
      </c>
      <c r="BP2052" s="60">
        <v>38168</v>
      </c>
      <c r="BQ2052">
        <v>18735134</v>
      </c>
      <c r="BR2052">
        <v>23378380</v>
      </c>
      <c r="BS2052">
        <v>0.755</v>
      </c>
      <c r="BT2052">
        <v>4643246</v>
      </c>
      <c r="BV2052">
        <v>2757662</v>
      </c>
      <c r="BW2052">
        <v>917731</v>
      </c>
      <c r="BX2052">
        <v>0.88476694</v>
      </c>
      <c r="BY2052">
        <v>0</v>
      </c>
      <c r="BZ2052">
        <v>0</v>
      </c>
      <c r="CA2052">
        <v>0</v>
      </c>
      <c r="CC2052">
        <v>0.17040000999999999</v>
      </c>
      <c r="CE2052">
        <v>3.5599999E-2</v>
      </c>
      <c r="CG2052">
        <v>2.18E-2</v>
      </c>
      <c r="CJ2052">
        <v>9.8800003999999997E-2</v>
      </c>
      <c r="CL2052">
        <v>9.7700007000000005E-2</v>
      </c>
      <c r="CR2052">
        <v>1</v>
      </c>
      <c r="CS2052">
        <v>0</v>
      </c>
      <c r="CT2052">
        <v>0</v>
      </c>
      <c r="CU2052">
        <v>0</v>
      </c>
      <c r="CV2052">
        <v>0.72130006999999996</v>
      </c>
      <c r="CW2052">
        <v>0.50650001</v>
      </c>
      <c r="CX2052">
        <v>0.21479999999999999</v>
      </c>
      <c r="CY2052">
        <v>0.27869999000000001</v>
      </c>
      <c r="CZ2052">
        <v>0.27320000999999999</v>
      </c>
      <c r="DA2052">
        <v>5.4999999999999997E-3</v>
      </c>
      <c r="DB2052">
        <v>0</v>
      </c>
      <c r="DC2052">
        <v>0</v>
      </c>
      <c r="DD2052">
        <v>0</v>
      </c>
      <c r="DE2052">
        <v>0</v>
      </c>
      <c r="DR2052">
        <v>0</v>
      </c>
      <c r="DS2052">
        <v>0</v>
      </c>
      <c r="DT2052">
        <v>0</v>
      </c>
      <c r="DU2052">
        <v>0</v>
      </c>
      <c r="DV2052">
        <v>35049</v>
      </c>
      <c r="DW2052">
        <v>2757662</v>
      </c>
      <c r="DZ2052">
        <v>78.680000000000007</v>
      </c>
      <c r="EC2052">
        <v>39452</v>
      </c>
      <c r="ED2052">
        <v>1273202.3999999999</v>
      </c>
      <c r="EF2052">
        <v>32.271999000000001</v>
      </c>
      <c r="EG2052">
        <v>39452</v>
      </c>
      <c r="EH2052">
        <v>1273202.3999999999</v>
      </c>
      <c r="EJ2052">
        <v>32.271999000000001</v>
      </c>
      <c r="ES2052">
        <v>0</v>
      </c>
      <c r="EV2052">
        <v>74501</v>
      </c>
      <c r="EW2052">
        <v>0</v>
      </c>
      <c r="EX2052">
        <v>0</v>
      </c>
      <c r="FB2052">
        <v>12934032</v>
      </c>
      <c r="FP2052">
        <v>118565</v>
      </c>
      <c r="FQ2052">
        <v>811978</v>
      </c>
      <c r="FW2052">
        <v>930543</v>
      </c>
      <c r="FX2052">
        <v>1982626</v>
      </c>
      <c r="FZ2052">
        <v>242050</v>
      </c>
      <c r="GA2052">
        <v>134169</v>
      </c>
      <c r="GB2052">
        <v>376219</v>
      </c>
      <c r="GL2052">
        <v>-29894</v>
      </c>
      <c r="GM2052">
        <v>22700</v>
      </c>
      <c r="GN2052">
        <v>-17908</v>
      </c>
      <c r="GP2052">
        <v>6190</v>
      </c>
      <c r="GQ2052">
        <v>3270476</v>
      </c>
      <c r="GR2052">
        <v>-1393776</v>
      </c>
      <c r="GS2052">
        <v>-1393776</v>
      </c>
      <c r="HB2052">
        <v>-11612</v>
      </c>
      <c r="HE2052">
        <v>-1405388</v>
      </c>
      <c r="HG2052">
        <v>16136719</v>
      </c>
    </row>
    <row r="2053" spans="1:215" x14ac:dyDescent="0.25">
      <c r="A2053">
        <v>150</v>
      </c>
      <c r="B2053" t="s">
        <v>1437</v>
      </c>
      <c r="C2053">
        <v>2005</v>
      </c>
      <c r="F2053">
        <v>1940</v>
      </c>
      <c r="G2053">
        <v>0</v>
      </c>
      <c r="I2053">
        <v>2</v>
      </c>
      <c r="J2053" t="s">
        <v>1092</v>
      </c>
      <c r="K2053" t="s">
        <v>1093</v>
      </c>
      <c r="L2053" t="s">
        <v>1094</v>
      </c>
      <c r="M2053">
        <v>3</v>
      </c>
      <c r="N2053" t="s">
        <v>651</v>
      </c>
      <c r="O2053">
        <v>1</v>
      </c>
      <c r="P2053" t="s">
        <v>616</v>
      </c>
      <c r="Q2053" t="s">
        <v>713</v>
      </c>
      <c r="R2053">
        <v>1</v>
      </c>
      <c r="T2053" s="60">
        <v>38533</v>
      </c>
      <c r="U2053" s="60">
        <v>38533</v>
      </c>
      <c r="V2053" s="60">
        <v>38533</v>
      </c>
      <c r="W2053" t="s">
        <v>1434</v>
      </c>
      <c r="X2053" t="s">
        <v>1435</v>
      </c>
      <c r="Y2053" t="s">
        <v>639</v>
      </c>
      <c r="Z2053">
        <v>2.5000000000000001E-2</v>
      </c>
      <c r="AA2053">
        <v>7.9999998000000003E-2</v>
      </c>
      <c r="AB2053">
        <v>3</v>
      </c>
      <c r="AC2053">
        <v>0</v>
      </c>
      <c r="AD2053">
        <v>6</v>
      </c>
      <c r="AE2053">
        <v>0</v>
      </c>
      <c r="AF2053">
        <v>3</v>
      </c>
      <c r="BP2053" s="60">
        <v>38533</v>
      </c>
      <c r="BQ2053">
        <v>18767256</v>
      </c>
      <c r="BR2053">
        <v>24852980</v>
      </c>
      <c r="BS2053">
        <v>0.80100000000000005</v>
      </c>
      <c r="BT2053">
        <v>6085723</v>
      </c>
      <c r="BV2053">
        <v>2812930</v>
      </c>
      <c r="BW2053">
        <v>1123939</v>
      </c>
      <c r="BX2053">
        <v>0.91934258000000002</v>
      </c>
      <c r="BY2053">
        <v>0</v>
      </c>
      <c r="BZ2053">
        <v>0</v>
      </c>
      <c r="CA2053">
        <v>0</v>
      </c>
      <c r="CC2053">
        <v>0.1028</v>
      </c>
      <c r="CE2053">
        <v>9.9600002000000007E-2</v>
      </c>
      <c r="CG2053">
        <v>2.3599999E-2</v>
      </c>
      <c r="CJ2053">
        <v>9.11E-2</v>
      </c>
      <c r="CL2053">
        <v>9.7399995000000003E-2</v>
      </c>
      <c r="CR2053">
        <v>1</v>
      </c>
      <c r="CS2053">
        <v>0</v>
      </c>
      <c r="CT2053">
        <v>0</v>
      </c>
      <c r="CU2053">
        <v>0</v>
      </c>
      <c r="CV2053">
        <v>0.70639998000000004</v>
      </c>
      <c r="CW2053">
        <v>0.48800000999999998</v>
      </c>
      <c r="CX2053">
        <v>0.21840000000000001</v>
      </c>
      <c r="CY2053">
        <v>0.29359998999999998</v>
      </c>
      <c r="CZ2053">
        <v>0.28780001</v>
      </c>
      <c r="DA2053">
        <v>5.7999999999999996E-3</v>
      </c>
      <c r="DB2053">
        <v>0</v>
      </c>
      <c r="DC2053">
        <v>0</v>
      </c>
      <c r="DD2053">
        <v>0</v>
      </c>
      <c r="DE2053">
        <v>0</v>
      </c>
      <c r="DR2053">
        <v>0</v>
      </c>
      <c r="DS2053">
        <v>0</v>
      </c>
      <c r="DT2053">
        <v>0</v>
      </c>
      <c r="DU2053">
        <v>0</v>
      </c>
      <c r="DV2053">
        <v>35324</v>
      </c>
      <c r="DW2053">
        <v>2812930.3</v>
      </c>
      <c r="DZ2053">
        <v>79.632003999999995</v>
      </c>
      <c r="EC2053">
        <v>41131</v>
      </c>
      <c r="ED2053">
        <v>1385364.3</v>
      </c>
      <c r="EF2053">
        <v>33.681998999999998</v>
      </c>
      <c r="EG2053">
        <v>41131</v>
      </c>
      <c r="EH2053">
        <v>1385364.3</v>
      </c>
      <c r="EJ2053">
        <v>33.681998999999998</v>
      </c>
      <c r="ES2053">
        <v>0</v>
      </c>
      <c r="EV2053">
        <v>76455</v>
      </c>
      <c r="EW2053">
        <v>0</v>
      </c>
      <c r="EX2053">
        <v>0</v>
      </c>
      <c r="FB2053">
        <v>14176476</v>
      </c>
      <c r="FP2053">
        <v>119575</v>
      </c>
      <c r="FQ2053">
        <v>1033285</v>
      </c>
      <c r="FW2053">
        <v>1152860</v>
      </c>
      <c r="FX2053">
        <v>1148299</v>
      </c>
      <c r="FZ2053">
        <v>270041</v>
      </c>
      <c r="GA2053">
        <v>183614</v>
      </c>
      <c r="GB2053">
        <v>453655</v>
      </c>
      <c r="GL2053">
        <v>-38285</v>
      </c>
      <c r="GM2053">
        <v>74128</v>
      </c>
      <c r="GN2053">
        <v>-64814</v>
      </c>
      <c r="GP2053">
        <v>2442</v>
      </c>
      <c r="GQ2053">
        <v>2728285</v>
      </c>
      <c r="GR2053">
        <v>-1611199</v>
      </c>
      <c r="GS2053">
        <v>-1611199</v>
      </c>
      <c r="HB2053">
        <v>-13671</v>
      </c>
      <c r="HE2053">
        <v>-1624870</v>
      </c>
      <c r="HG2053">
        <v>17240134</v>
      </c>
    </row>
    <row r="2054" spans="1:215" x14ac:dyDescent="0.25">
      <c r="A2054">
        <v>150</v>
      </c>
      <c r="B2054" t="s">
        <v>1437</v>
      </c>
      <c r="C2054">
        <v>2006</v>
      </c>
      <c r="F2054">
        <v>1940</v>
      </c>
      <c r="G2054">
        <v>0</v>
      </c>
      <c r="I2054">
        <v>2</v>
      </c>
      <c r="J2054" t="s">
        <v>1092</v>
      </c>
      <c r="K2054" t="s">
        <v>1093</v>
      </c>
      <c r="L2054" t="s">
        <v>1094</v>
      </c>
      <c r="M2054">
        <v>3</v>
      </c>
      <c r="N2054" t="s">
        <v>651</v>
      </c>
      <c r="O2054">
        <v>1</v>
      </c>
      <c r="P2054" t="s">
        <v>616</v>
      </c>
      <c r="Q2054" t="s">
        <v>713</v>
      </c>
      <c r="R2054">
        <v>1</v>
      </c>
      <c r="T2054" s="60">
        <v>38898</v>
      </c>
      <c r="U2054" s="60">
        <v>38898</v>
      </c>
      <c r="V2054" s="60">
        <v>38898</v>
      </c>
      <c r="W2054" t="s">
        <v>1434</v>
      </c>
      <c r="X2054" t="s">
        <v>1435</v>
      </c>
      <c r="Y2054" t="s">
        <v>639</v>
      </c>
      <c r="Z2054">
        <v>2.5000000000000001E-2</v>
      </c>
      <c r="AA2054">
        <v>7.9999998000000003E-2</v>
      </c>
      <c r="AB2054">
        <v>3</v>
      </c>
      <c r="AC2054">
        <v>0</v>
      </c>
      <c r="AD2054">
        <v>6</v>
      </c>
      <c r="AE2054">
        <v>0</v>
      </c>
      <c r="AF2054">
        <v>3</v>
      </c>
      <c r="BP2054" s="60">
        <v>38898</v>
      </c>
      <c r="BQ2054">
        <v>18689452</v>
      </c>
      <c r="BR2054">
        <v>26902144</v>
      </c>
      <c r="BS2054">
        <v>0.69499999000000001</v>
      </c>
      <c r="BT2054">
        <v>8212693</v>
      </c>
      <c r="BV2054">
        <v>2816929</v>
      </c>
      <c r="BW2054">
        <v>1337715</v>
      </c>
      <c r="BX2054">
        <v>1</v>
      </c>
      <c r="BY2054">
        <v>0</v>
      </c>
      <c r="BZ2054">
        <v>0</v>
      </c>
      <c r="CA2054">
        <v>0</v>
      </c>
      <c r="CC2054">
        <v>0.1065</v>
      </c>
      <c r="CE2054">
        <v>0.12620001</v>
      </c>
      <c r="CG2054">
        <v>6.2700003000000004E-2</v>
      </c>
      <c r="CJ2054">
        <v>8.4399998000000004E-2</v>
      </c>
      <c r="CL2054">
        <v>9.8999999000000005E-2</v>
      </c>
      <c r="CR2054">
        <v>1</v>
      </c>
      <c r="CS2054">
        <v>0</v>
      </c>
      <c r="CT2054">
        <v>0</v>
      </c>
      <c r="CU2054">
        <v>0</v>
      </c>
      <c r="CV2054">
        <v>0.70689999999999997</v>
      </c>
      <c r="CW2054">
        <v>0.48209997999999998</v>
      </c>
      <c r="CX2054">
        <v>0.22479999000000001</v>
      </c>
      <c r="CY2054">
        <v>0.29049998999999999</v>
      </c>
      <c r="CZ2054">
        <v>0.28560001000000002</v>
      </c>
      <c r="DA2054">
        <v>4.8999999999999998E-3</v>
      </c>
      <c r="DB2054">
        <v>0</v>
      </c>
      <c r="DC2054">
        <v>2.5999999999999999E-3</v>
      </c>
      <c r="DD2054">
        <v>0</v>
      </c>
      <c r="DE2054">
        <v>0</v>
      </c>
      <c r="DR2054">
        <v>0</v>
      </c>
      <c r="DS2054">
        <v>0</v>
      </c>
      <c r="DT2054">
        <v>0</v>
      </c>
      <c r="DU2054">
        <v>0</v>
      </c>
      <c r="DV2054">
        <v>35194</v>
      </c>
      <c r="DW2054">
        <v>2816928.5</v>
      </c>
      <c r="DZ2054">
        <v>80.040001000000004</v>
      </c>
      <c r="EC2054">
        <v>42474</v>
      </c>
      <c r="ED2054">
        <v>1492294.4</v>
      </c>
      <c r="EF2054">
        <v>35.133999000000003</v>
      </c>
      <c r="EG2054">
        <v>42474</v>
      </c>
      <c r="EH2054">
        <v>1492294.4</v>
      </c>
      <c r="EJ2054">
        <v>35.133999000000003</v>
      </c>
      <c r="ES2054">
        <v>0</v>
      </c>
      <c r="EV2054">
        <v>77668</v>
      </c>
      <c r="EW2054">
        <v>0</v>
      </c>
      <c r="EX2054">
        <v>0</v>
      </c>
      <c r="FB2054">
        <v>15866403</v>
      </c>
      <c r="FP2054">
        <v>144574</v>
      </c>
      <c r="FQ2054">
        <v>1337715</v>
      </c>
      <c r="FW2054">
        <v>1482289</v>
      </c>
      <c r="FX2054">
        <v>1322843</v>
      </c>
      <c r="FZ2054">
        <v>292308</v>
      </c>
      <c r="GA2054">
        <v>179533</v>
      </c>
      <c r="GB2054">
        <v>471841</v>
      </c>
      <c r="GL2054">
        <v>-42269</v>
      </c>
      <c r="GM2054">
        <v>129232</v>
      </c>
      <c r="GN2054">
        <v>-120079</v>
      </c>
      <c r="GP2054">
        <v>3860</v>
      </c>
      <c r="GQ2054">
        <v>3247717</v>
      </c>
      <c r="GR2054">
        <v>-1919088</v>
      </c>
      <c r="GS2054">
        <v>-1919088</v>
      </c>
      <c r="HB2054">
        <v>-13279</v>
      </c>
      <c r="HE2054">
        <v>-1932367</v>
      </c>
      <c r="HG2054">
        <v>18555484</v>
      </c>
    </row>
    <row r="2055" spans="1:215" x14ac:dyDescent="0.25">
      <c r="A2055">
        <v>150</v>
      </c>
      <c r="B2055" t="s">
        <v>1437</v>
      </c>
      <c r="C2055">
        <v>2007</v>
      </c>
      <c r="F2055">
        <v>1940</v>
      </c>
      <c r="G2055">
        <v>0</v>
      </c>
      <c r="I2055">
        <v>2</v>
      </c>
      <c r="J2055" t="s">
        <v>1092</v>
      </c>
      <c r="K2055" t="s">
        <v>1093</v>
      </c>
      <c r="L2055" t="s">
        <v>1094</v>
      </c>
      <c r="M2055">
        <v>3</v>
      </c>
      <c r="N2055" t="s">
        <v>651</v>
      </c>
      <c r="O2055">
        <v>1</v>
      </c>
      <c r="P2055" t="s">
        <v>616</v>
      </c>
      <c r="Q2055" t="s">
        <v>713</v>
      </c>
      <c r="R2055">
        <v>1</v>
      </c>
      <c r="T2055" s="60">
        <v>39263</v>
      </c>
      <c r="U2055" s="60">
        <v>39263</v>
      </c>
      <c r="V2055" s="60">
        <v>39263</v>
      </c>
      <c r="W2055" t="s">
        <v>1434</v>
      </c>
      <c r="X2055" t="s">
        <v>1435</v>
      </c>
      <c r="Y2055" t="s">
        <v>639</v>
      </c>
      <c r="Z2055">
        <v>2.5000000000000001E-2</v>
      </c>
      <c r="AA2055">
        <v>7.9999998000000003E-2</v>
      </c>
      <c r="AB2055">
        <v>3</v>
      </c>
      <c r="AC2055">
        <v>0</v>
      </c>
      <c r="AD2055">
        <v>6</v>
      </c>
      <c r="AE2055">
        <v>0</v>
      </c>
      <c r="AF2055">
        <v>3</v>
      </c>
      <c r="BP2055" s="60">
        <v>39263</v>
      </c>
      <c r="BQ2055">
        <v>19800552</v>
      </c>
      <c r="BR2055">
        <v>28728912</v>
      </c>
      <c r="BS2055">
        <v>0.68900001</v>
      </c>
      <c r="BT2055">
        <v>8928360</v>
      </c>
      <c r="BV2055">
        <v>2961649</v>
      </c>
      <c r="BW2055">
        <v>1544341</v>
      </c>
      <c r="BX2055">
        <v>1</v>
      </c>
      <c r="BY2055">
        <v>0</v>
      </c>
      <c r="BZ2055">
        <v>0</v>
      </c>
      <c r="CA2055">
        <v>0</v>
      </c>
      <c r="CC2055">
        <v>0.18879999</v>
      </c>
      <c r="CE2055">
        <v>0.1321</v>
      </c>
      <c r="CG2055">
        <v>0.1183</v>
      </c>
      <c r="CJ2055">
        <v>8.1299997999999998E-2</v>
      </c>
      <c r="CL2055">
        <v>0.1019</v>
      </c>
      <c r="CR2055">
        <v>1</v>
      </c>
      <c r="CS2055">
        <v>0</v>
      </c>
      <c r="CT2055">
        <v>0</v>
      </c>
      <c r="CU2055">
        <v>0</v>
      </c>
      <c r="CV2055">
        <v>0.72370005000000004</v>
      </c>
      <c r="CW2055">
        <v>0.49400001999999998</v>
      </c>
      <c r="CX2055">
        <v>0.22969999999999999</v>
      </c>
      <c r="CY2055">
        <v>0.2762</v>
      </c>
      <c r="CZ2055">
        <v>0.27309999000000001</v>
      </c>
      <c r="DA2055">
        <v>3.0999999999999999E-3</v>
      </c>
      <c r="DB2055">
        <v>0</v>
      </c>
      <c r="DC2055" s="61">
        <v>1E-4</v>
      </c>
      <c r="DD2055">
        <v>0</v>
      </c>
      <c r="DE2055">
        <v>0</v>
      </c>
      <c r="DR2055">
        <v>0</v>
      </c>
      <c r="DS2055">
        <v>0</v>
      </c>
      <c r="DT2055">
        <v>0</v>
      </c>
      <c r="DU2055">
        <v>0</v>
      </c>
      <c r="DV2055">
        <v>34956</v>
      </c>
      <c r="DW2055">
        <v>2961649.3</v>
      </c>
      <c r="DZ2055">
        <v>84.724997999999999</v>
      </c>
      <c r="EC2055">
        <v>43731</v>
      </c>
      <c r="ED2055">
        <v>1589282</v>
      </c>
      <c r="EF2055">
        <v>36.341999000000001</v>
      </c>
      <c r="EG2055">
        <v>43731</v>
      </c>
      <c r="EH2055">
        <v>1589282</v>
      </c>
      <c r="EJ2055">
        <v>36.341999000000001</v>
      </c>
      <c r="ES2055">
        <v>0</v>
      </c>
      <c r="EV2055">
        <v>78687</v>
      </c>
      <c r="EW2055">
        <v>0</v>
      </c>
      <c r="EX2055">
        <v>0</v>
      </c>
      <c r="FB2055">
        <v>16893532</v>
      </c>
      <c r="FI2055">
        <v>21905500</v>
      </c>
      <c r="FP2055">
        <v>132213</v>
      </c>
      <c r="FQ2055">
        <v>1544341</v>
      </c>
      <c r="FW2055">
        <v>1676554</v>
      </c>
      <c r="FX2055">
        <v>2923000</v>
      </c>
      <c r="FZ2055">
        <v>306662</v>
      </c>
      <c r="GA2055">
        <v>226509</v>
      </c>
      <c r="GB2055">
        <v>533171</v>
      </c>
      <c r="GL2055">
        <v>-58809</v>
      </c>
      <c r="GM2055">
        <v>209470</v>
      </c>
      <c r="GN2055">
        <v>-200035</v>
      </c>
      <c r="GP2055">
        <v>3498</v>
      </c>
      <c r="GQ2055">
        <v>5086849</v>
      </c>
      <c r="GR2055">
        <v>-1722052</v>
      </c>
      <c r="GS2055">
        <v>-1722052</v>
      </c>
      <c r="HB2055">
        <v>-14791</v>
      </c>
      <c r="HE2055">
        <v>-1736843</v>
      </c>
      <c r="HG2055">
        <v>21905490</v>
      </c>
    </row>
    <row r="2056" spans="1:215" x14ac:dyDescent="0.25">
      <c r="A2056">
        <v>150</v>
      </c>
      <c r="B2056" t="s">
        <v>1437</v>
      </c>
      <c r="C2056">
        <v>2008</v>
      </c>
      <c r="F2056">
        <v>1940</v>
      </c>
      <c r="G2056">
        <v>0</v>
      </c>
      <c r="I2056">
        <v>2</v>
      </c>
      <c r="J2056" t="s">
        <v>1092</v>
      </c>
      <c r="K2056" t="s">
        <v>1093</v>
      </c>
      <c r="L2056" t="s">
        <v>1094</v>
      </c>
      <c r="M2056">
        <v>3</v>
      </c>
      <c r="N2056" t="s">
        <v>651</v>
      </c>
      <c r="O2056">
        <v>1</v>
      </c>
      <c r="P2056" t="s">
        <v>616</v>
      </c>
      <c r="Q2056" t="s">
        <v>713</v>
      </c>
      <c r="R2056">
        <v>1</v>
      </c>
      <c r="T2056" s="60">
        <v>39629</v>
      </c>
      <c r="U2056" s="60">
        <v>39629</v>
      </c>
      <c r="V2056" s="60">
        <v>39629</v>
      </c>
      <c r="W2056" t="s">
        <v>1434</v>
      </c>
      <c r="X2056" t="s">
        <v>1435</v>
      </c>
      <c r="Y2056" t="s">
        <v>639</v>
      </c>
      <c r="Z2056">
        <v>2.5000000000000001E-2</v>
      </c>
      <c r="AA2056">
        <v>7.9999998000000003E-2</v>
      </c>
      <c r="AB2056">
        <v>3</v>
      </c>
      <c r="AC2056">
        <v>0</v>
      </c>
      <c r="AD2056">
        <v>6</v>
      </c>
      <c r="AE2056">
        <v>0</v>
      </c>
      <c r="AF2056">
        <v>3</v>
      </c>
      <c r="BP2056" s="60">
        <v>39629</v>
      </c>
      <c r="BQ2056">
        <v>21393152</v>
      </c>
      <c r="BR2056">
        <v>30226568</v>
      </c>
      <c r="BS2056">
        <v>0.70799999999999996</v>
      </c>
      <c r="BT2056">
        <v>8833416</v>
      </c>
      <c r="BV2056">
        <v>3095904</v>
      </c>
      <c r="BW2056">
        <v>1797824</v>
      </c>
      <c r="BX2056">
        <v>1</v>
      </c>
      <c r="BY2056">
        <v>0</v>
      </c>
      <c r="BZ2056">
        <v>0</v>
      </c>
      <c r="CA2056">
        <v>0</v>
      </c>
      <c r="CC2056">
        <v>-4.8299997999999997E-2</v>
      </c>
      <c r="CE2056">
        <v>7.7699997000000007E-2</v>
      </c>
      <c r="CG2056">
        <v>0.1007</v>
      </c>
      <c r="CJ2056">
        <v>5.6500003E-2</v>
      </c>
      <c r="CL2056">
        <v>8.8699996000000003E-2</v>
      </c>
      <c r="CR2056">
        <v>1</v>
      </c>
      <c r="CS2056">
        <v>0</v>
      </c>
      <c r="CT2056">
        <v>0</v>
      </c>
      <c r="CU2056">
        <v>0</v>
      </c>
      <c r="CV2056">
        <v>0.70739996000000005</v>
      </c>
      <c r="CW2056">
        <v>0.50349997999999996</v>
      </c>
      <c r="CX2056">
        <v>0.20389999</v>
      </c>
      <c r="CY2056">
        <v>0.2913</v>
      </c>
      <c r="CZ2056">
        <v>0.2913</v>
      </c>
      <c r="DA2056">
        <v>0</v>
      </c>
      <c r="DB2056">
        <v>0</v>
      </c>
      <c r="DC2056">
        <v>1.2999999999999999E-3</v>
      </c>
      <c r="DD2056">
        <v>0</v>
      </c>
      <c r="DE2056">
        <v>0</v>
      </c>
      <c r="DR2056">
        <v>0</v>
      </c>
      <c r="DS2056">
        <v>0</v>
      </c>
      <c r="DT2056">
        <v>0</v>
      </c>
      <c r="DU2056">
        <v>0</v>
      </c>
      <c r="DV2056">
        <v>35337</v>
      </c>
      <c r="DW2056">
        <v>3095644.3</v>
      </c>
      <c r="DZ2056">
        <v>87.611000000000004</v>
      </c>
      <c r="EC2056">
        <v>44290</v>
      </c>
      <c r="ED2056">
        <v>1654461.1</v>
      </c>
      <c r="EF2056">
        <v>37.354999999999997</v>
      </c>
      <c r="EG2056">
        <v>44290</v>
      </c>
      <c r="EH2056">
        <v>1654461.1</v>
      </c>
      <c r="EJ2056">
        <v>37.354999999999997</v>
      </c>
      <c r="ES2056">
        <v>0</v>
      </c>
      <c r="EV2056">
        <v>79627</v>
      </c>
      <c r="EW2056">
        <v>0</v>
      </c>
      <c r="EX2056">
        <v>0</v>
      </c>
      <c r="FB2056">
        <v>17590712</v>
      </c>
      <c r="FI2056">
        <v>21061000</v>
      </c>
      <c r="FP2056">
        <v>143755</v>
      </c>
      <c r="FQ2056">
        <v>1797824</v>
      </c>
      <c r="FW2056">
        <v>1941579</v>
      </c>
      <c r="FX2056">
        <v>-1562108</v>
      </c>
      <c r="FZ2056">
        <v>343513</v>
      </c>
      <c r="GA2056">
        <v>282277</v>
      </c>
      <c r="GB2056">
        <v>625790</v>
      </c>
      <c r="GL2056">
        <v>-72398</v>
      </c>
      <c r="GM2056">
        <v>173467</v>
      </c>
      <c r="GN2056">
        <v>-145936</v>
      </c>
      <c r="GP2056">
        <v>4008</v>
      </c>
      <c r="GQ2056">
        <v>964402</v>
      </c>
      <c r="GR2056">
        <v>-1793656</v>
      </c>
      <c r="GS2056">
        <v>-1793656</v>
      </c>
      <c r="HB2056">
        <v>-15205</v>
      </c>
      <c r="HE2056">
        <v>-1808861</v>
      </c>
      <c r="HG2056">
        <v>21061032</v>
      </c>
    </row>
    <row r="2057" spans="1:215" x14ac:dyDescent="0.25">
      <c r="A2057">
        <v>150</v>
      </c>
      <c r="B2057" t="s">
        <v>1437</v>
      </c>
      <c r="C2057">
        <v>2009</v>
      </c>
      <c r="F2057">
        <v>1940</v>
      </c>
      <c r="G2057">
        <v>0</v>
      </c>
      <c r="I2057">
        <v>2</v>
      </c>
      <c r="J2057" t="s">
        <v>1092</v>
      </c>
      <c r="K2057" t="s">
        <v>1093</v>
      </c>
      <c r="L2057" t="s">
        <v>1094</v>
      </c>
      <c r="M2057">
        <v>3</v>
      </c>
      <c r="N2057" t="s">
        <v>651</v>
      </c>
      <c r="O2057">
        <v>1</v>
      </c>
      <c r="P2057" t="s">
        <v>616</v>
      </c>
      <c r="Q2057" t="s">
        <v>713</v>
      </c>
      <c r="R2057">
        <v>1</v>
      </c>
      <c r="T2057" s="60">
        <v>39994</v>
      </c>
      <c r="U2057" s="60">
        <v>39994</v>
      </c>
      <c r="V2057" s="60">
        <v>39994</v>
      </c>
      <c r="W2057" t="s">
        <v>1434</v>
      </c>
      <c r="X2057" t="s">
        <v>1435</v>
      </c>
      <c r="Y2057" t="s">
        <v>639</v>
      </c>
      <c r="Z2057">
        <v>2.5000000000000001E-2</v>
      </c>
      <c r="AA2057">
        <v>7.9999998000000003E-2</v>
      </c>
      <c r="AB2057">
        <v>3</v>
      </c>
      <c r="AC2057">
        <v>0</v>
      </c>
      <c r="AD2057">
        <v>6</v>
      </c>
      <c r="AE2057">
        <v>0</v>
      </c>
      <c r="AF2057">
        <v>3</v>
      </c>
      <c r="BP2057" s="60">
        <v>39994</v>
      </c>
      <c r="BQ2057">
        <v>22676172</v>
      </c>
      <c r="BR2057">
        <v>31822044</v>
      </c>
      <c r="BS2057">
        <v>0.71300006000000005</v>
      </c>
      <c r="BT2057">
        <v>9145871</v>
      </c>
      <c r="BV2057">
        <v>3261118</v>
      </c>
      <c r="BW2057">
        <v>1932150</v>
      </c>
      <c r="BX2057">
        <v>1</v>
      </c>
      <c r="BY2057">
        <v>0</v>
      </c>
      <c r="BZ2057">
        <v>0</v>
      </c>
      <c r="CA2057">
        <v>0</v>
      </c>
      <c r="CC2057">
        <v>-0.18629999</v>
      </c>
      <c r="CE2057">
        <v>-2.7199999999999998E-2</v>
      </c>
      <c r="CG2057">
        <v>2.3499999000000001E-2</v>
      </c>
      <c r="CJ2057">
        <v>2.2700001000000001E-2</v>
      </c>
      <c r="CL2057">
        <v>7.3100000999999998E-2</v>
      </c>
      <c r="CR2057">
        <v>1</v>
      </c>
      <c r="CS2057">
        <v>0</v>
      </c>
      <c r="CT2057">
        <v>0</v>
      </c>
      <c r="CU2057">
        <v>0</v>
      </c>
      <c r="CV2057">
        <v>0.66860001999999996</v>
      </c>
      <c r="CW2057">
        <v>0.49459999999999998</v>
      </c>
      <c r="CX2057">
        <v>0.17399998999999999</v>
      </c>
      <c r="CY2057">
        <v>0.32970001999999998</v>
      </c>
      <c r="CZ2057">
        <v>0.32970001999999998</v>
      </c>
      <c r="DA2057">
        <v>0</v>
      </c>
      <c r="DB2057">
        <v>0</v>
      </c>
      <c r="DC2057">
        <v>1.6999999999999999E-3</v>
      </c>
      <c r="DD2057">
        <v>0</v>
      </c>
      <c r="DE2057">
        <v>0</v>
      </c>
      <c r="DR2057">
        <v>0</v>
      </c>
      <c r="DS2057">
        <v>0</v>
      </c>
      <c r="DT2057">
        <v>0</v>
      </c>
      <c r="DU2057">
        <v>0</v>
      </c>
      <c r="DV2057">
        <v>35608</v>
      </c>
      <c r="DW2057">
        <v>3261118</v>
      </c>
      <c r="DZ2057">
        <v>91.584000000000003</v>
      </c>
      <c r="EC2057">
        <v>44285</v>
      </c>
      <c r="ED2057">
        <v>1713469.8</v>
      </c>
      <c r="EF2057">
        <v>38.692000999999998</v>
      </c>
      <c r="EG2057">
        <v>44285</v>
      </c>
      <c r="EH2057">
        <v>1713469.8</v>
      </c>
      <c r="EJ2057">
        <v>38.692000999999998</v>
      </c>
      <c r="ES2057">
        <v>0</v>
      </c>
      <c r="EV2057">
        <v>79893</v>
      </c>
      <c r="EW2057">
        <v>0</v>
      </c>
      <c r="EX2057">
        <v>0</v>
      </c>
      <c r="FB2057">
        <v>17852956</v>
      </c>
      <c r="FI2057">
        <v>17424100</v>
      </c>
      <c r="FP2057">
        <v>211559</v>
      </c>
      <c r="FQ2057">
        <v>1932150</v>
      </c>
      <c r="FW2057">
        <v>2143709</v>
      </c>
      <c r="FX2057">
        <v>-4470872</v>
      </c>
      <c r="FZ2057">
        <v>329163</v>
      </c>
      <c r="GA2057">
        <v>248934</v>
      </c>
      <c r="GB2057">
        <v>578097</v>
      </c>
      <c r="GL2057">
        <v>-73692</v>
      </c>
      <c r="GM2057">
        <v>55557</v>
      </c>
      <c r="GN2057">
        <v>-26923</v>
      </c>
      <c r="GP2057">
        <v>3759</v>
      </c>
      <c r="GQ2057">
        <v>-1790365</v>
      </c>
      <c r="GR2057">
        <v>-1830032</v>
      </c>
      <c r="GS2057">
        <v>-1830032</v>
      </c>
      <c r="HB2057">
        <v>-16580</v>
      </c>
      <c r="HE2057">
        <v>-1846612</v>
      </c>
      <c r="HG2057">
        <v>17424054</v>
      </c>
    </row>
    <row r="2058" spans="1:215" x14ac:dyDescent="0.25">
      <c r="A2058">
        <v>150</v>
      </c>
      <c r="B2058" t="s">
        <v>1437</v>
      </c>
      <c r="C2058">
        <v>2010</v>
      </c>
      <c r="F2058">
        <v>1940</v>
      </c>
      <c r="G2058">
        <v>0</v>
      </c>
      <c r="I2058">
        <v>2</v>
      </c>
      <c r="J2058" t="s">
        <v>1092</v>
      </c>
      <c r="K2058" t="s">
        <v>1093</v>
      </c>
      <c r="L2058" t="s">
        <v>1094</v>
      </c>
      <c r="M2058">
        <v>3</v>
      </c>
      <c r="N2058" t="s">
        <v>651</v>
      </c>
      <c r="O2058">
        <v>1</v>
      </c>
      <c r="P2058" t="s">
        <v>616</v>
      </c>
      <c r="Q2058" t="s">
        <v>713</v>
      </c>
      <c r="R2058">
        <v>1</v>
      </c>
      <c r="T2058" s="60">
        <v>40359</v>
      </c>
      <c r="U2058" s="60">
        <v>40359</v>
      </c>
      <c r="V2058" s="60">
        <v>40359</v>
      </c>
      <c r="W2058" t="s">
        <v>201</v>
      </c>
      <c r="X2058" t="s">
        <v>1435</v>
      </c>
      <c r="Y2058" t="s">
        <v>639</v>
      </c>
      <c r="Z2058">
        <v>2.5000000000000001E-2</v>
      </c>
      <c r="AA2058">
        <v>7.0000000000000007E-2</v>
      </c>
      <c r="AB2058">
        <v>1</v>
      </c>
      <c r="AC2058">
        <v>0</v>
      </c>
      <c r="AD2058">
        <v>6</v>
      </c>
      <c r="AE2058">
        <v>0</v>
      </c>
      <c r="AF2058">
        <v>3</v>
      </c>
      <c r="BP2058" s="60">
        <v>40359</v>
      </c>
      <c r="BQ2058">
        <v>22908732</v>
      </c>
      <c r="BR2058">
        <v>38134432</v>
      </c>
      <c r="BS2058">
        <v>0.60100001000000003</v>
      </c>
      <c r="BT2058">
        <v>15225698</v>
      </c>
      <c r="BV2058">
        <v>3464097</v>
      </c>
      <c r="BW2058">
        <v>1980996</v>
      </c>
      <c r="BX2058">
        <v>1</v>
      </c>
      <c r="BY2058">
        <v>0</v>
      </c>
      <c r="BZ2058">
        <v>0</v>
      </c>
      <c r="CA2058">
        <v>0</v>
      </c>
      <c r="CC2058">
        <v>0.13739999999999999</v>
      </c>
      <c r="CE2058">
        <v>-4.1399999999999999E-2</v>
      </c>
      <c r="CG2058">
        <v>2.98E-2</v>
      </c>
      <c r="CJ2058">
        <v>2.6700001000000001E-2</v>
      </c>
      <c r="CL2058">
        <v>7.0300004999999999E-2</v>
      </c>
      <c r="CR2058">
        <v>1</v>
      </c>
      <c r="CS2058">
        <v>0</v>
      </c>
      <c r="CT2058">
        <v>0</v>
      </c>
      <c r="CU2058">
        <v>0</v>
      </c>
      <c r="CV2058">
        <v>0.66160005</v>
      </c>
      <c r="CW2058">
        <v>0.49900000999999999</v>
      </c>
      <c r="CX2058">
        <v>0.16259999999999999</v>
      </c>
      <c r="CY2058">
        <v>0.33759999000000002</v>
      </c>
      <c r="CZ2058">
        <v>0.33759999000000002</v>
      </c>
      <c r="DA2058">
        <v>0</v>
      </c>
      <c r="DB2058">
        <v>0</v>
      </c>
      <c r="DC2058">
        <v>6.9999999999999999E-4</v>
      </c>
      <c r="DD2058">
        <v>0</v>
      </c>
      <c r="DE2058">
        <v>0</v>
      </c>
      <c r="DR2058">
        <v>0</v>
      </c>
      <c r="DS2058">
        <v>0</v>
      </c>
      <c r="DT2058">
        <v>0</v>
      </c>
      <c r="DU2058">
        <v>0</v>
      </c>
      <c r="DV2058">
        <v>34597</v>
      </c>
      <c r="DW2058">
        <v>3464096.8</v>
      </c>
      <c r="DZ2058">
        <v>100.127</v>
      </c>
      <c r="EC2058">
        <v>44634</v>
      </c>
      <c r="ED2058">
        <v>1794318.8</v>
      </c>
      <c r="EF2058">
        <v>40.201000000000001</v>
      </c>
      <c r="EG2058">
        <v>44634</v>
      </c>
      <c r="EH2058">
        <v>1794318.8</v>
      </c>
      <c r="EJ2058">
        <v>40.201000000000001</v>
      </c>
      <c r="ES2058">
        <v>0</v>
      </c>
      <c r="EV2058">
        <v>79231</v>
      </c>
      <c r="EW2058">
        <v>0</v>
      </c>
      <c r="EX2058">
        <v>0</v>
      </c>
      <c r="FB2058">
        <v>20639838</v>
      </c>
      <c r="FI2058">
        <v>19985100</v>
      </c>
      <c r="FP2058">
        <v>222711</v>
      </c>
      <c r="FQ2058">
        <v>1980066</v>
      </c>
      <c r="FW2058">
        <v>2202777</v>
      </c>
      <c r="FX2058">
        <v>1802617</v>
      </c>
      <c r="FZ2058">
        <v>320152</v>
      </c>
      <c r="GA2058">
        <v>239919</v>
      </c>
      <c r="GB2058">
        <v>560071</v>
      </c>
      <c r="GL2058">
        <v>-90105</v>
      </c>
      <c r="GM2058">
        <v>11921</v>
      </c>
      <c r="GN2058">
        <v>-1432</v>
      </c>
      <c r="GP2058">
        <v>3060</v>
      </c>
      <c r="GQ2058">
        <v>4488909</v>
      </c>
      <c r="GR2058">
        <v>-1911331</v>
      </c>
      <c r="GS2058">
        <v>-1911331</v>
      </c>
      <c r="HB2058">
        <v>-16518</v>
      </c>
      <c r="HE2058">
        <v>-1927849</v>
      </c>
      <c r="HG2058">
        <v>19985114</v>
      </c>
    </row>
    <row r="2059" spans="1:215" x14ac:dyDescent="0.25">
      <c r="A2059">
        <v>150</v>
      </c>
      <c r="B2059" t="s">
        <v>1437</v>
      </c>
      <c r="C2059">
        <v>2011</v>
      </c>
      <c r="F2059">
        <v>1940</v>
      </c>
      <c r="G2059">
        <v>0</v>
      </c>
      <c r="I2059">
        <v>2</v>
      </c>
      <c r="J2059" t="s">
        <v>1092</v>
      </c>
      <c r="K2059" t="s">
        <v>1093</v>
      </c>
      <c r="L2059" t="s">
        <v>1094</v>
      </c>
      <c r="M2059">
        <v>3</v>
      </c>
      <c r="N2059" t="s">
        <v>651</v>
      </c>
      <c r="O2059">
        <v>1</v>
      </c>
      <c r="P2059" t="s">
        <v>616</v>
      </c>
      <c r="Q2059" t="s">
        <v>713</v>
      </c>
      <c r="R2059">
        <v>1</v>
      </c>
      <c r="T2059" s="60">
        <v>40724</v>
      </c>
      <c r="U2059" s="60">
        <v>40724</v>
      </c>
      <c r="V2059" s="60">
        <v>40724</v>
      </c>
      <c r="W2059" t="s">
        <v>201</v>
      </c>
      <c r="X2059" t="s">
        <v>1435</v>
      </c>
      <c r="Y2059" t="s">
        <v>639</v>
      </c>
      <c r="Z2059">
        <v>2.5000000000000001E-2</v>
      </c>
      <c r="AA2059">
        <v>7.0000000000000007E-2</v>
      </c>
      <c r="AB2059">
        <v>1</v>
      </c>
      <c r="AC2059">
        <v>0</v>
      </c>
      <c r="AD2059">
        <v>6</v>
      </c>
      <c r="AE2059">
        <v>0</v>
      </c>
      <c r="AF2059">
        <v>3</v>
      </c>
      <c r="BP2059" s="60">
        <v>40724</v>
      </c>
      <c r="BQ2059">
        <v>24748860</v>
      </c>
      <c r="BR2059">
        <v>40524580</v>
      </c>
      <c r="BS2059">
        <v>0.61099999999999999</v>
      </c>
      <c r="BT2059">
        <v>15775720</v>
      </c>
      <c r="BV2059">
        <v>3480066</v>
      </c>
      <c r="BW2059">
        <v>2083633</v>
      </c>
      <c r="BX2059">
        <v>1</v>
      </c>
      <c r="BY2059">
        <v>0</v>
      </c>
      <c r="BZ2059">
        <v>0</v>
      </c>
      <c r="CA2059">
        <v>0</v>
      </c>
      <c r="CC2059">
        <v>0.2326</v>
      </c>
      <c r="CE2059">
        <v>4.4899995999999998E-2</v>
      </c>
      <c r="CG2059">
        <v>5.2299999E-2</v>
      </c>
      <c r="CJ2059">
        <v>5.7500001000000002E-2</v>
      </c>
      <c r="CL2059">
        <v>7.3600001999999998E-2</v>
      </c>
      <c r="CR2059">
        <v>1</v>
      </c>
      <c r="CS2059">
        <v>0</v>
      </c>
      <c r="CT2059">
        <v>0</v>
      </c>
      <c r="CU2059">
        <v>0</v>
      </c>
      <c r="CV2059">
        <v>0.68069999999999997</v>
      </c>
      <c r="CW2059">
        <v>0.50630003000000001</v>
      </c>
      <c r="CX2059">
        <v>0.1744</v>
      </c>
      <c r="CY2059">
        <v>0.31889999000000002</v>
      </c>
      <c r="CZ2059">
        <v>0</v>
      </c>
      <c r="DA2059">
        <v>0</v>
      </c>
      <c r="DB2059">
        <v>0</v>
      </c>
      <c r="DC2059">
        <v>4.0000000000000002E-4</v>
      </c>
      <c r="DD2059">
        <v>0</v>
      </c>
      <c r="DE2059">
        <v>0</v>
      </c>
      <c r="DR2059">
        <v>0</v>
      </c>
      <c r="DS2059">
        <v>0</v>
      </c>
      <c r="DT2059">
        <v>0</v>
      </c>
      <c r="DU2059">
        <v>0</v>
      </c>
      <c r="DV2059">
        <v>33705</v>
      </c>
      <c r="DW2059">
        <v>3480066</v>
      </c>
      <c r="DZ2059">
        <v>103.251</v>
      </c>
      <c r="EC2059">
        <v>45755</v>
      </c>
      <c r="ED2059">
        <v>1905325.8</v>
      </c>
      <c r="EF2059">
        <v>41.542000000000002</v>
      </c>
      <c r="EG2059">
        <v>45755</v>
      </c>
      <c r="EH2059">
        <v>1905325.8</v>
      </c>
      <c r="EJ2059">
        <v>41.542000000000002</v>
      </c>
      <c r="ES2059">
        <v>0</v>
      </c>
      <c r="EV2059">
        <v>79460</v>
      </c>
      <c r="EW2059">
        <v>0</v>
      </c>
      <c r="EX2059">
        <v>0</v>
      </c>
      <c r="FB2059">
        <v>21974392</v>
      </c>
      <c r="FI2059">
        <v>24148900</v>
      </c>
      <c r="FP2059">
        <v>206859</v>
      </c>
      <c r="FQ2059">
        <v>2084563</v>
      </c>
      <c r="FW2059">
        <v>2291422</v>
      </c>
      <c r="FX2059">
        <v>4008833</v>
      </c>
      <c r="FZ2059">
        <v>295753</v>
      </c>
      <c r="GA2059">
        <v>307839</v>
      </c>
      <c r="GB2059">
        <v>603592</v>
      </c>
      <c r="GL2059">
        <v>-90375</v>
      </c>
      <c r="GM2059">
        <v>15093</v>
      </c>
      <c r="GN2059">
        <v>-2046</v>
      </c>
      <c r="GP2059">
        <v>2561</v>
      </c>
      <c r="GQ2059">
        <v>6829080</v>
      </c>
      <c r="GR2059">
        <v>-2049193</v>
      </c>
      <c r="GS2059">
        <v>-2049193</v>
      </c>
      <c r="HB2059">
        <v>-16141</v>
      </c>
      <c r="HE2059">
        <v>-2065334</v>
      </c>
      <c r="HG2059">
        <v>24748860</v>
      </c>
    </row>
    <row r="2060" spans="1:215" x14ac:dyDescent="0.25">
      <c r="A2060">
        <v>150</v>
      </c>
      <c r="B2060" t="s">
        <v>1437</v>
      </c>
      <c r="C2060">
        <v>2012</v>
      </c>
      <c r="F2060">
        <v>1940</v>
      </c>
      <c r="G2060">
        <v>0</v>
      </c>
      <c r="I2060">
        <v>2</v>
      </c>
      <c r="J2060" t="s">
        <v>1092</v>
      </c>
      <c r="K2060" t="s">
        <v>1093</v>
      </c>
      <c r="L2060" t="s">
        <v>1094</v>
      </c>
      <c r="M2060">
        <v>3</v>
      </c>
      <c r="N2060" t="s">
        <v>651</v>
      </c>
      <c r="O2060">
        <v>1</v>
      </c>
      <c r="P2060" t="s">
        <v>616</v>
      </c>
      <c r="Q2060" t="s">
        <v>713</v>
      </c>
      <c r="R2060">
        <v>1</v>
      </c>
      <c r="T2060" s="60">
        <v>41090</v>
      </c>
      <c r="U2060" s="60">
        <v>41090</v>
      </c>
      <c r="V2060" s="60">
        <v>41090</v>
      </c>
      <c r="W2060" t="s">
        <v>201</v>
      </c>
      <c r="X2060" t="s">
        <v>1435</v>
      </c>
      <c r="Y2060" t="s">
        <v>639</v>
      </c>
      <c r="Z2060">
        <v>2.5000000000000001E-2</v>
      </c>
      <c r="AA2060">
        <v>7.0000000000000007E-2</v>
      </c>
      <c r="AB2060">
        <v>1</v>
      </c>
      <c r="AC2060">
        <v>0</v>
      </c>
      <c r="AD2060">
        <v>6</v>
      </c>
      <c r="AE2060">
        <v>0</v>
      </c>
      <c r="AF2060">
        <v>3</v>
      </c>
      <c r="AI2060" t="s">
        <v>1436</v>
      </c>
      <c r="AO2060">
        <v>25479900</v>
      </c>
      <c r="AP2060">
        <v>26777100</v>
      </c>
      <c r="AQ2060">
        <v>501419</v>
      </c>
      <c r="AR2060">
        <v>0</v>
      </c>
      <c r="AS2060">
        <v>1</v>
      </c>
      <c r="AT2060">
        <v>0</v>
      </c>
      <c r="AU2060">
        <v>1</v>
      </c>
      <c r="AV2060">
        <v>2</v>
      </c>
      <c r="AX2060">
        <v>0</v>
      </c>
      <c r="AY2060">
        <v>0.83333330999999999</v>
      </c>
      <c r="AZ2060">
        <v>6</v>
      </c>
      <c r="BA2060">
        <v>1</v>
      </c>
      <c r="BB2060">
        <v>1</v>
      </c>
      <c r="BC2060">
        <v>1</v>
      </c>
      <c r="BE2060">
        <v>0</v>
      </c>
      <c r="BP2060" s="60">
        <v>41090</v>
      </c>
      <c r="BQ2060">
        <v>26777076</v>
      </c>
      <c r="BR2060">
        <v>42015624</v>
      </c>
      <c r="BS2060">
        <v>0.63700002</v>
      </c>
      <c r="BT2060">
        <v>15238548</v>
      </c>
      <c r="BV2060">
        <v>3478154</v>
      </c>
      <c r="BW2060">
        <v>2385731</v>
      </c>
      <c r="BX2060">
        <v>1</v>
      </c>
      <c r="BY2060">
        <v>0</v>
      </c>
      <c r="BZ2060">
        <v>0</v>
      </c>
      <c r="CA2060">
        <v>0</v>
      </c>
      <c r="CC2060">
        <v>8.6999999999999994E-3</v>
      </c>
      <c r="CE2060">
        <v>0.12239999999999999</v>
      </c>
      <c r="CG2060">
        <v>1.8300001E-2</v>
      </c>
      <c r="CJ2060">
        <v>6.7100003000000005E-2</v>
      </c>
      <c r="CL2060">
        <v>5.9899997000000003E-2</v>
      </c>
      <c r="CR2060">
        <v>1</v>
      </c>
      <c r="CS2060">
        <v>0</v>
      </c>
      <c r="CT2060">
        <v>0</v>
      </c>
      <c r="CU2060">
        <v>0</v>
      </c>
      <c r="CV2060">
        <v>0.66970003</v>
      </c>
      <c r="CW2060">
        <v>0.51899998999999997</v>
      </c>
      <c r="CX2060">
        <v>0.1507</v>
      </c>
      <c r="CY2060">
        <v>0.32880002000000003</v>
      </c>
      <c r="CZ2060">
        <v>0</v>
      </c>
      <c r="DA2060">
        <v>0</v>
      </c>
      <c r="DB2060">
        <v>0</v>
      </c>
      <c r="DC2060">
        <v>1.5E-3</v>
      </c>
      <c r="DD2060">
        <v>0</v>
      </c>
      <c r="DE2060">
        <v>0</v>
      </c>
      <c r="DR2060">
        <v>0</v>
      </c>
      <c r="DS2060">
        <v>0</v>
      </c>
      <c r="DT2060">
        <v>0</v>
      </c>
      <c r="DU2060">
        <v>0</v>
      </c>
      <c r="DV2060">
        <v>34240</v>
      </c>
      <c r="DW2060">
        <v>3478154</v>
      </c>
      <c r="DZ2060">
        <v>101.58199999999999</v>
      </c>
      <c r="EA2060">
        <v>746</v>
      </c>
      <c r="EB2060">
        <v>1358</v>
      </c>
      <c r="EC2060">
        <v>46638</v>
      </c>
      <c r="ED2060">
        <v>2006198</v>
      </c>
      <c r="EF2060">
        <v>43.015999000000001</v>
      </c>
      <c r="EG2060">
        <v>46638</v>
      </c>
      <c r="ES2060">
        <v>0</v>
      </c>
      <c r="EV2060">
        <v>82982</v>
      </c>
      <c r="EW2060">
        <v>0</v>
      </c>
      <c r="EX2060">
        <v>0</v>
      </c>
      <c r="FB2060">
        <v>22181744</v>
      </c>
      <c r="FI2060">
        <v>25479900</v>
      </c>
      <c r="FP2060">
        <v>216172</v>
      </c>
      <c r="FQ2060">
        <v>2385731</v>
      </c>
      <c r="FW2060">
        <v>2601903</v>
      </c>
      <c r="FX2060">
        <v>-394985</v>
      </c>
      <c r="FZ2060">
        <v>361931</v>
      </c>
      <c r="GA2060">
        <v>333333</v>
      </c>
      <c r="GB2060">
        <v>695264</v>
      </c>
      <c r="GL2060">
        <v>-91685</v>
      </c>
      <c r="GM2060">
        <v>16551</v>
      </c>
      <c r="GN2060">
        <v>-1102</v>
      </c>
      <c r="GP2060">
        <v>5552</v>
      </c>
      <c r="GQ2060">
        <v>2831498</v>
      </c>
      <c r="GR2060">
        <v>-2083906</v>
      </c>
      <c r="GS2060">
        <v>-2083906</v>
      </c>
      <c r="HB2060">
        <v>-16578</v>
      </c>
      <c r="HE2060">
        <v>-2100484</v>
      </c>
      <c r="HG2060">
        <v>25479874</v>
      </c>
    </row>
    <row r="2061" spans="1:215" x14ac:dyDescent="0.25">
      <c r="A2061">
        <v>150</v>
      </c>
      <c r="B2061" t="s">
        <v>1437</v>
      </c>
      <c r="C2061">
        <v>2013</v>
      </c>
      <c r="F2061">
        <v>1940</v>
      </c>
      <c r="G2061">
        <v>0</v>
      </c>
      <c r="I2061">
        <v>2</v>
      </c>
      <c r="J2061" t="s">
        <v>1092</v>
      </c>
      <c r="K2061" t="s">
        <v>1093</v>
      </c>
      <c r="L2061" t="s">
        <v>1094</v>
      </c>
      <c r="M2061">
        <v>3</v>
      </c>
      <c r="N2061" t="s">
        <v>651</v>
      </c>
      <c r="O2061">
        <v>1</v>
      </c>
      <c r="P2061" t="s">
        <v>616</v>
      </c>
      <c r="Q2061" t="s">
        <v>713</v>
      </c>
      <c r="R2061">
        <v>1</v>
      </c>
      <c r="T2061" s="60">
        <v>41455</v>
      </c>
      <c r="U2061" s="60">
        <v>41455</v>
      </c>
      <c r="BP2061" s="60">
        <v>41455</v>
      </c>
      <c r="BQ2061">
        <v>29087154</v>
      </c>
      <c r="BR2061">
        <v>43529912</v>
      </c>
      <c r="BS2061">
        <v>0.66800004000000002</v>
      </c>
      <c r="BT2061">
        <v>14442758</v>
      </c>
      <c r="BV2061">
        <v>3524804</v>
      </c>
      <c r="BW2061">
        <v>2424690</v>
      </c>
      <c r="BX2061">
        <v>1</v>
      </c>
      <c r="BY2061">
        <v>0</v>
      </c>
      <c r="BZ2061">
        <v>0</v>
      </c>
      <c r="CA2061">
        <v>0</v>
      </c>
      <c r="CC2061">
        <v>0.12280000000000001</v>
      </c>
      <c r="CE2061">
        <v>0.1176</v>
      </c>
      <c r="CG2061">
        <v>5.2600003999999999E-2</v>
      </c>
      <c r="CJ2061">
        <v>7.6399996999999997E-2</v>
      </c>
      <c r="CL2061">
        <v>5.5199999E-2</v>
      </c>
      <c r="CR2061">
        <v>1</v>
      </c>
      <c r="CS2061">
        <v>0</v>
      </c>
      <c r="CT2061">
        <v>0</v>
      </c>
      <c r="CU2061">
        <v>0</v>
      </c>
      <c r="CV2061">
        <v>0.74019997999999998</v>
      </c>
      <c r="CW2061">
        <v>0.58440000000000003</v>
      </c>
      <c r="CX2061">
        <v>0.15579999999999999</v>
      </c>
      <c r="CY2061">
        <v>0.25920000999999998</v>
      </c>
      <c r="CZ2061">
        <v>0</v>
      </c>
      <c r="DA2061">
        <v>0</v>
      </c>
      <c r="DB2061">
        <v>0</v>
      </c>
      <c r="DC2061">
        <v>5.9999999999999995E-4</v>
      </c>
      <c r="DD2061">
        <v>0</v>
      </c>
      <c r="DE2061">
        <v>0</v>
      </c>
      <c r="DR2061">
        <v>0</v>
      </c>
      <c r="DS2061">
        <v>0</v>
      </c>
      <c r="DT2061">
        <v>0</v>
      </c>
      <c r="DU2061">
        <v>0</v>
      </c>
      <c r="DV2061">
        <v>34775</v>
      </c>
      <c r="DW2061">
        <v>3524804</v>
      </c>
      <c r="DZ2061">
        <v>101.36</v>
      </c>
      <c r="ES2061">
        <v>0</v>
      </c>
      <c r="EW2061">
        <v>0</v>
      </c>
      <c r="EX2061">
        <v>0</v>
      </c>
      <c r="FP2061">
        <v>229675</v>
      </c>
      <c r="FQ2061">
        <v>2424691</v>
      </c>
      <c r="FW2061">
        <v>2654365</v>
      </c>
      <c r="FX2061">
        <v>2348307</v>
      </c>
      <c r="FZ2061">
        <v>376436</v>
      </c>
      <c r="GA2061">
        <v>393640</v>
      </c>
      <c r="GB2061">
        <v>770076</v>
      </c>
      <c r="GL2061">
        <v>-105960</v>
      </c>
      <c r="GM2061">
        <v>20594</v>
      </c>
      <c r="GN2061">
        <v>-3016</v>
      </c>
      <c r="GP2061">
        <v>5965</v>
      </c>
      <c r="GQ2061">
        <v>5690331</v>
      </c>
      <c r="GR2061">
        <v>-2157547</v>
      </c>
      <c r="GS2061">
        <v>-2157547</v>
      </c>
      <c r="HB2061">
        <v>-17548</v>
      </c>
      <c r="HD2061">
        <v>-8169</v>
      </c>
      <c r="HE2061">
        <v>-2183264</v>
      </c>
      <c r="HG2061">
        <v>28986940</v>
      </c>
    </row>
    <row r="2062" spans="1:215" x14ac:dyDescent="0.25">
      <c r="A2062">
        <v>150</v>
      </c>
      <c r="B2062" t="s">
        <v>1437</v>
      </c>
      <c r="C2062">
        <v>2014</v>
      </c>
      <c r="F2062">
        <v>1940</v>
      </c>
      <c r="G2062">
        <v>0</v>
      </c>
      <c r="I2062">
        <v>2</v>
      </c>
      <c r="J2062" t="s">
        <v>1092</v>
      </c>
      <c r="K2062" t="s">
        <v>1093</v>
      </c>
      <c r="L2062" t="s">
        <v>1094</v>
      </c>
      <c r="M2062">
        <v>3</v>
      </c>
      <c r="N2062" t="s">
        <v>651</v>
      </c>
      <c r="O2062">
        <v>1</v>
      </c>
      <c r="P2062" t="s">
        <v>616</v>
      </c>
      <c r="Q2062" t="s">
        <v>713</v>
      </c>
      <c r="R2062">
        <v>1</v>
      </c>
      <c r="T2062" s="60">
        <v>41820</v>
      </c>
      <c r="U2062" s="60">
        <v>41820</v>
      </c>
      <c r="BW2062">
        <v>2320910</v>
      </c>
      <c r="BX2062">
        <v>1</v>
      </c>
      <c r="BY2062">
        <v>0</v>
      </c>
      <c r="BZ2062">
        <v>0</v>
      </c>
      <c r="CA2062">
        <v>0</v>
      </c>
      <c r="CC2062">
        <v>0.17739999000000001</v>
      </c>
      <c r="CE2062">
        <v>0.1007</v>
      </c>
      <c r="CG2062">
        <v>0.13330001</v>
      </c>
      <c r="CJ2062">
        <v>7.6999999999999999E-2</v>
      </c>
      <c r="CL2062">
        <v>5.8299999999999998E-2</v>
      </c>
      <c r="CS2062">
        <v>0</v>
      </c>
      <c r="CT2062">
        <v>0</v>
      </c>
      <c r="CU2062">
        <v>0</v>
      </c>
      <c r="CV2062">
        <v>0.76550001000000001</v>
      </c>
      <c r="CW2062">
        <v>0.59699999999999998</v>
      </c>
      <c r="CX2062">
        <v>0.16850001000000001</v>
      </c>
      <c r="CY2062">
        <v>0.23709999000000001</v>
      </c>
      <c r="CZ2062">
        <v>0</v>
      </c>
      <c r="DA2062">
        <v>0</v>
      </c>
      <c r="DB2062">
        <v>0</v>
      </c>
      <c r="DC2062">
        <v>1.5E-3</v>
      </c>
      <c r="DD2062">
        <v>0</v>
      </c>
      <c r="DE2062">
        <v>0</v>
      </c>
      <c r="DR2062">
        <v>0</v>
      </c>
      <c r="DS2062">
        <v>0</v>
      </c>
      <c r="DT2062">
        <v>0</v>
      </c>
      <c r="DU2062">
        <v>0</v>
      </c>
      <c r="EW2062">
        <v>0</v>
      </c>
      <c r="EX2062">
        <v>0</v>
      </c>
      <c r="FP2062">
        <v>228783</v>
      </c>
      <c r="FQ2062">
        <v>2320910</v>
      </c>
      <c r="FW2062">
        <v>2549693</v>
      </c>
      <c r="FX2062">
        <v>4369202</v>
      </c>
      <c r="FZ2062">
        <v>374192</v>
      </c>
      <c r="GA2062">
        <v>441568</v>
      </c>
      <c r="GB2062">
        <v>815760</v>
      </c>
      <c r="GL2062">
        <v>-120828</v>
      </c>
      <c r="GM2062">
        <v>8412</v>
      </c>
      <c r="GN2062">
        <v>-1016</v>
      </c>
      <c r="GP2062">
        <v>6811</v>
      </c>
      <c r="GQ2062">
        <v>7628034</v>
      </c>
      <c r="GR2062">
        <v>-2305609</v>
      </c>
      <c r="GS2062">
        <v>-2305609</v>
      </c>
      <c r="HB2062">
        <v>-17450</v>
      </c>
      <c r="HD2062">
        <v>-2541024</v>
      </c>
      <c r="HE2062">
        <v>-4864083</v>
      </c>
      <c r="HG2062">
        <v>31750892</v>
      </c>
    </row>
    <row r="2063" spans="1:215" x14ac:dyDescent="0.25">
      <c r="A2063">
        <v>151</v>
      </c>
      <c r="B2063" t="s">
        <v>1438</v>
      </c>
      <c r="C2063">
        <v>2001</v>
      </c>
      <c r="F2063">
        <v>1938</v>
      </c>
      <c r="G2063">
        <v>0</v>
      </c>
      <c r="I2063">
        <v>2</v>
      </c>
      <c r="J2063" t="s">
        <v>1324</v>
      </c>
      <c r="K2063" t="s">
        <v>1325</v>
      </c>
      <c r="L2063" t="s">
        <v>1439</v>
      </c>
      <c r="M2063">
        <v>1</v>
      </c>
      <c r="N2063" t="s">
        <v>615</v>
      </c>
      <c r="O2063">
        <v>1</v>
      </c>
      <c r="P2063" t="s">
        <v>616</v>
      </c>
      <c r="Q2063" t="s">
        <v>1373</v>
      </c>
      <c r="R2063">
        <v>3</v>
      </c>
      <c r="S2063">
        <v>0</v>
      </c>
      <c r="T2063" s="60">
        <v>37256</v>
      </c>
      <c r="U2063" s="60">
        <v>37257</v>
      </c>
      <c r="V2063" s="60">
        <v>37257</v>
      </c>
      <c r="BP2063" s="60">
        <v>37257</v>
      </c>
      <c r="BQ2063">
        <v>4242333</v>
      </c>
      <c r="BR2063">
        <v>3091511</v>
      </c>
      <c r="BS2063">
        <v>1.3720000000000001</v>
      </c>
      <c r="BT2063">
        <v>-1150822</v>
      </c>
      <c r="BV2063">
        <v>466757</v>
      </c>
      <c r="BW2063">
        <v>144</v>
      </c>
      <c r="BX2063">
        <v>1</v>
      </c>
      <c r="BY2063">
        <v>0</v>
      </c>
      <c r="BZ2063">
        <v>0</v>
      </c>
      <c r="CA2063">
        <v>0</v>
      </c>
      <c r="CS2063">
        <v>0</v>
      </c>
      <c r="CT2063">
        <v>0</v>
      </c>
      <c r="CU2063">
        <v>0</v>
      </c>
      <c r="CV2063">
        <v>0</v>
      </c>
      <c r="CW2063">
        <v>0</v>
      </c>
      <c r="CX2063">
        <v>0</v>
      </c>
      <c r="CY2063">
        <v>0</v>
      </c>
      <c r="CZ2063">
        <v>0</v>
      </c>
      <c r="DA2063">
        <v>0</v>
      </c>
      <c r="DB2063">
        <v>0</v>
      </c>
      <c r="DC2063">
        <v>0</v>
      </c>
      <c r="DD2063">
        <v>0</v>
      </c>
      <c r="DE2063">
        <v>0</v>
      </c>
      <c r="DR2063">
        <v>0</v>
      </c>
      <c r="DS2063">
        <v>0</v>
      </c>
      <c r="DT2063">
        <v>0</v>
      </c>
      <c r="DU2063">
        <v>0</v>
      </c>
      <c r="ES2063">
        <v>0</v>
      </c>
      <c r="EW2063">
        <v>0</v>
      </c>
      <c r="EX2063">
        <v>0</v>
      </c>
    </row>
    <row r="2064" spans="1:215" x14ac:dyDescent="0.25">
      <c r="A2064">
        <v>151</v>
      </c>
      <c r="B2064" t="s">
        <v>1438</v>
      </c>
      <c r="C2064">
        <v>2002</v>
      </c>
      <c r="F2064">
        <v>1938</v>
      </c>
      <c r="G2064">
        <v>0</v>
      </c>
      <c r="I2064">
        <v>2</v>
      </c>
      <c r="J2064" t="s">
        <v>1324</v>
      </c>
      <c r="K2064" t="s">
        <v>1325</v>
      </c>
      <c r="L2064" t="s">
        <v>1439</v>
      </c>
      <c r="M2064">
        <v>1</v>
      </c>
      <c r="N2064" t="s">
        <v>615</v>
      </c>
      <c r="O2064">
        <v>1</v>
      </c>
      <c r="P2064" t="s">
        <v>616</v>
      </c>
      <c r="Q2064" t="s">
        <v>1373</v>
      </c>
      <c r="R2064">
        <v>3</v>
      </c>
      <c r="S2064">
        <v>0</v>
      </c>
      <c r="T2064" s="60">
        <v>37621</v>
      </c>
      <c r="U2064" s="60">
        <v>37622</v>
      </c>
      <c r="V2064" s="60">
        <v>37622</v>
      </c>
      <c r="BP2064" s="60">
        <v>37622</v>
      </c>
      <c r="BQ2064">
        <v>3689981</v>
      </c>
      <c r="BR2064">
        <v>3204247</v>
      </c>
      <c r="BS2064">
        <v>1.1519999999999999</v>
      </c>
      <c r="BT2064">
        <v>-485734</v>
      </c>
      <c r="BV2064">
        <v>480800</v>
      </c>
      <c r="BW2064">
        <v>32</v>
      </c>
      <c r="BX2064">
        <v>1</v>
      </c>
      <c r="BY2064">
        <v>0</v>
      </c>
      <c r="BZ2064">
        <v>0</v>
      </c>
      <c r="CA2064">
        <v>0</v>
      </c>
      <c r="CC2064">
        <v>-9.1999999999999998E-2</v>
      </c>
      <c r="CS2064">
        <v>0</v>
      </c>
      <c r="CT2064">
        <v>0</v>
      </c>
      <c r="CU2064">
        <v>0</v>
      </c>
      <c r="CV2064">
        <v>0</v>
      </c>
      <c r="CW2064">
        <v>0</v>
      </c>
      <c r="CX2064">
        <v>0</v>
      </c>
      <c r="CY2064">
        <v>0</v>
      </c>
      <c r="CZ2064">
        <v>0</v>
      </c>
      <c r="DA2064">
        <v>0</v>
      </c>
      <c r="DB2064">
        <v>0</v>
      </c>
      <c r="DC2064">
        <v>0</v>
      </c>
      <c r="DD2064">
        <v>0</v>
      </c>
      <c r="DE2064">
        <v>0</v>
      </c>
      <c r="DR2064">
        <v>0</v>
      </c>
      <c r="DS2064">
        <v>0</v>
      </c>
      <c r="DT2064">
        <v>0</v>
      </c>
      <c r="DU2064">
        <v>0</v>
      </c>
      <c r="DV2064">
        <v>12889</v>
      </c>
      <c r="DW2064">
        <v>480800</v>
      </c>
      <c r="DZ2064">
        <v>37.303001000000002</v>
      </c>
      <c r="EA2064">
        <v>3828</v>
      </c>
      <c r="EC2064">
        <v>10334</v>
      </c>
      <c r="ED2064">
        <v>171410.28</v>
      </c>
      <c r="EF2064">
        <v>16.587</v>
      </c>
      <c r="EG2064">
        <v>10334</v>
      </c>
      <c r="EH2064">
        <v>171410.28</v>
      </c>
      <c r="EJ2064">
        <v>16.587</v>
      </c>
      <c r="ES2064">
        <v>0</v>
      </c>
      <c r="EV2064">
        <v>27051</v>
      </c>
      <c r="EW2064">
        <v>0</v>
      </c>
      <c r="EX2064">
        <v>0</v>
      </c>
    </row>
    <row r="2065" spans="1:215" x14ac:dyDescent="0.25">
      <c r="A2065">
        <v>151</v>
      </c>
      <c r="B2065" t="s">
        <v>1438</v>
      </c>
      <c r="C2065">
        <v>2003</v>
      </c>
      <c r="F2065">
        <v>1938</v>
      </c>
      <c r="G2065">
        <v>0</v>
      </c>
      <c r="I2065">
        <v>2</v>
      </c>
      <c r="J2065" t="s">
        <v>1324</v>
      </c>
      <c r="K2065" t="s">
        <v>1325</v>
      </c>
      <c r="L2065" t="s">
        <v>1439</v>
      </c>
      <c r="M2065">
        <v>1</v>
      </c>
      <c r="N2065" t="s">
        <v>615</v>
      </c>
      <c r="O2065">
        <v>1</v>
      </c>
      <c r="P2065" t="s">
        <v>616</v>
      </c>
      <c r="Q2065" t="s">
        <v>1373</v>
      </c>
      <c r="R2065">
        <v>3</v>
      </c>
      <c r="S2065">
        <v>0</v>
      </c>
      <c r="T2065" s="60">
        <v>37986</v>
      </c>
      <c r="U2065" s="60">
        <v>37987</v>
      </c>
      <c r="V2065" s="60">
        <v>37987</v>
      </c>
      <c r="W2065" t="s">
        <v>324</v>
      </c>
      <c r="X2065" t="s">
        <v>1440</v>
      </c>
      <c r="Y2065" t="s">
        <v>639</v>
      </c>
      <c r="Z2065">
        <v>2.9999998999999999E-2</v>
      </c>
      <c r="AA2065">
        <v>8.5000001000000006E-2</v>
      </c>
      <c r="AB2065">
        <v>2</v>
      </c>
      <c r="AC2065">
        <v>0</v>
      </c>
      <c r="AD2065">
        <v>3</v>
      </c>
      <c r="AE2065">
        <v>0</v>
      </c>
      <c r="AF2065">
        <v>3</v>
      </c>
      <c r="AG2065">
        <v>20</v>
      </c>
      <c r="BP2065" s="60">
        <v>37987</v>
      </c>
      <c r="BQ2065">
        <v>3909085</v>
      </c>
      <c r="BR2065">
        <v>3370923</v>
      </c>
      <c r="BS2065">
        <v>1.1599999999999999</v>
      </c>
      <c r="BT2065">
        <v>-538162</v>
      </c>
      <c r="BV2065">
        <v>486384</v>
      </c>
      <c r="BW2065">
        <v>78</v>
      </c>
      <c r="BX2065">
        <v>1</v>
      </c>
      <c r="BY2065">
        <v>0</v>
      </c>
      <c r="BZ2065">
        <v>0</v>
      </c>
      <c r="CA2065">
        <v>0</v>
      </c>
      <c r="CC2065">
        <v>0.27700001000000002</v>
      </c>
      <c r="CJ2065">
        <v>0.10199999999999999</v>
      </c>
      <c r="CR2065">
        <v>0</v>
      </c>
      <c r="CS2065">
        <v>0</v>
      </c>
      <c r="CT2065">
        <v>0</v>
      </c>
      <c r="CU2065">
        <v>0</v>
      </c>
      <c r="CV2065">
        <v>0.68599999</v>
      </c>
      <c r="CW2065">
        <v>0.52300000000000002</v>
      </c>
      <c r="CX2065">
        <v>0.16299999000000001</v>
      </c>
      <c r="CY2065">
        <v>0.26899999000000002</v>
      </c>
      <c r="CZ2065">
        <v>0</v>
      </c>
      <c r="DA2065">
        <v>0</v>
      </c>
      <c r="DB2065">
        <v>4.5000001999999997E-2</v>
      </c>
      <c r="DC2065">
        <v>0</v>
      </c>
      <c r="DD2065">
        <v>0</v>
      </c>
      <c r="DE2065">
        <v>0</v>
      </c>
      <c r="DF2065">
        <v>2005</v>
      </c>
      <c r="DG2065">
        <v>8.8818700000000003E-4</v>
      </c>
      <c r="DH2065">
        <v>5.2222100000000001E-4</v>
      </c>
      <c r="DI2065">
        <v>3.6596600000000001E-4</v>
      </c>
      <c r="DJ2065">
        <v>1.6036699999999999E-4</v>
      </c>
      <c r="DK2065">
        <v>6.8258800000000003E-4</v>
      </c>
      <c r="DL2065">
        <v>432</v>
      </c>
      <c r="DM2065">
        <v>254</v>
      </c>
      <c r="DN2065">
        <v>178</v>
      </c>
      <c r="DR2065">
        <v>1</v>
      </c>
      <c r="DS2065">
        <v>1</v>
      </c>
      <c r="DT2065">
        <v>1</v>
      </c>
      <c r="DU2065">
        <v>1</v>
      </c>
      <c r="DV2065">
        <v>12574</v>
      </c>
      <c r="DW2065">
        <v>486384</v>
      </c>
      <c r="DZ2065">
        <v>38.681998999999998</v>
      </c>
      <c r="EA2065">
        <v>3623</v>
      </c>
      <c r="EC2065">
        <v>10527</v>
      </c>
      <c r="ED2065">
        <v>183775.86</v>
      </c>
      <c r="EF2065">
        <v>17.457999999999998</v>
      </c>
      <c r="EG2065">
        <v>10527</v>
      </c>
      <c r="EH2065">
        <v>183775.86</v>
      </c>
      <c r="EJ2065">
        <v>17.457999999999998</v>
      </c>
      <c r="ES2065">
        <v>0</v>
      </c>
      <c r="EV2065">
        <v>26724</v>
      </c>
      <c r="EW2065">
        <v>0</v>
      </c>
      <c r="EX2065">
        <v>0</v>
      </c>
      <c r="FB2065">
        <v>2051141</v>
      </c>
      <c r="FP2065">
        <v>31054</v>
      </c>
      <c r="FQ2065">
        <v>78</v>
      </c>
      <c r="FW2065">
        <v>31132</v>
      </c>
      <c r="FX2065">
        <v>831323</v>
      </c>
      <c r="GB2065">
        <v>73460</v>
      </c>
      <c r="GL2065">
        <v>-15153</v>
      </c>
      <c r="GQ2065">
        <v>920762</v>
      </c>
      <c r="GR2065">
        <v>-188257</v>
      </c>
      <c r="GS2065">
        <v>-188257</v>
      </c>
      <c r="HA2065">
        <v>-1281</v>
      </c>
      <c r="HB2065">
        <v>-5242</v>
      </c>
      <c r="HE2065">
        <v>-194780</v>
      </c>
      <c r="HG2065">
        <v>4082455</v>
      </c>
    </row>
    <row r="2066" spans="1:215" x14ac:dyDescent="0.25">
      <c r="A2066">
        <v>151</v>
      </c>
      <c r="B2066" t="s">
        <v>1438</v>
      </c>
      <c r="C2066">
        <v>2004</v>
      </c>
      <c r="F2066">
        <v>1938</v>
      </c>
      <c r="G2066">
        <v>0</v>
      </c>
      <c r="I2066">
        <v>2</v>
      </c>
      <c r="J2066" t="s">
        <v>1324</v>
      </c>
      <c r="K2066" t="s">
        <v>1325</v>
      </c>
      <c r="L2066" t="s">
        <v>1439</v>
      </c>
      <c r="M2066">
        <v>1</v>
      </c>
      <c r="N2066" t="s">
        <v>615</v>
      </c>
      <c r="O2066">
        <v>1</v>
      </c>
      <c r="P2066" t="s">
        <v>616</v>
      </c>
      <c r="Q2066" t="s">
        <v>1373</v>
      </c>
      <c r="R2066">
        <v>3</v>
      </c>
      <c r="S2066">
        <v>0</v>
      </c>
      <c r="T2066" s="60">
        <v>38352</v>
      </c>
      <c r="U2066" s="60">
        <v>38353</v>
      </c>
      <c r="V2066" s="60">
        <v>38353</v>
      </c>
      <c r="W2066" t="s">
        <v>324</v>
      </c>
      <c r="X2066" t="s">
        <v>1440</v>
      </c>
      <c r="Y2066" t="s">
        <v>639</v>
      </c>
      <c r="Z2066">
        <v>2.9999998999999999E-2</v>
      </c>
      <c r="AA2066">
        <v>8.5000001000000006E-2</v>
      </c>
      <c r="AB2066">
        <v>2</v>
      </c>
      <c r="AC2066">
        <v>0</v>
      </c>
      <c r="AD2066">
        <v>3</v>
      </c>
      <c r="AE2066">
        <v>0</v>
      </c>
      <c r="AF2066">
        <v>3</v>
      </c>
      <c r="AG2066">
        <v>20</v>
      </c>
      <c r="BP2066" s="60">
        <v>38353</v>
      </c>
      <c r="BQ2066">
        <v>4112558</v>
      </c>
      <c r="BR2066">
        <v>3523179</v>
      </c>
      <c r="BS2066">
        <v>1.1669999</v>
      </c>
      <c r="BT2066">
        <v>-589379</v>
      </c>
      <c r="BV2066">
        <v>505609</v>
      </c>
      <c r="BW2066">
        <v>46</v>
      </c>
      <c r="BX2066">
        <v>1</v>
      </c>
      <c r="BY2066">
        <v>0</v>
      </c>
      <c r="BZ2066">
        <v>0</v>
      </c>
      <c r="CA2066">
        <v>0</v>
      </c>
      <c r="CC2066">
        <v>0.12899999000000001</v>
      </c>
      <c r="CJ2066">
        <v>0.11700000000000001</v>
      </c>
      <c r="CR2066">
        <v>0</v>
      </c>
      <c r="CS2066">
        <v>0</v>
      </c>
      <c r="CT2066">
        <v>0</v>
      </c>
      <c r="CU2066">
        <v>0</v>
      </c>
      <c r="CV2066">
        <v>0.68699997999999995</v>
      </c>
      <c r="CW2066">
        <v>0.52300000000000002</v>
      </c>
      <c r="CX2066">
        <v>0.16399999000000001</v>
      </c>
      <c r="CY2066">
        <v>0.27100000000000002</v>
      </c>
      <c r="CZ2066">
        <v>0</v>
      </c>
      <c r="DA2066">
        <v>0</v>
      </c>
      <c r="DB2066">
        <v>4.1999999000000003E-2</v>
      </c>
      <c r="DC2066">
        <v>0</v>
      </c>
      <c r="DD2066">
        <v>0</v>
      </c>
      <c r="DE2066">
        <v>0</v>
      </c>
      <c r="DF2066">
        <v>2006</v>
      </c>
      <c r="DG2066">
        <v>8.8012699999999997E-4</v>
      </c>
      <c r="DH2066">
        <v>5.0434199999999996E-4</v>
      </c>
      <c r="DI2066">
        <v>3.7578399999999999E-4</v>
      </c>
      <c r="DJ2066" s="61">
        <v>9.1000000000000003E-5</v>
      </c>
      <c r="DK2066">
        <v>5.9532200000000002E-4</v>
      </c>
      <c r="DL2066">
        <v>445</v>
      </c>
      <c r="DM2066">
        <v>255</v>
      </c>
      <c r="DN2066">
        <v>190</v>
      </c>
      <c r="DR2066">
        <v>1</v>
      </c>
      <c r="DS2066">
        <v>1</v>
      </c>
      <c r="DT2066">
        <v>1</v>
      </c>
      <c r="DU2066">
        <v>1</v>
      </c>
      <c r="DV2066">
        <v>12195</v>
      </c>
      <c r="DW2066">
        <v>505609</v>
      </c>
      <c r="DZ2066">
        <v>41.459999000000003</v>
      </c>
      <c r="EA2066">
        <v>3542</v>
      </c>
      <c r="EC2066">
        <v>10669</v>
      </c>
      <c r="ED2066">
        <v>191511.08</v>
      </c>
      <c r="EF2066">
        <v>17.950001</v>
      </c>
      <c r="EG2066">
        <v>10669</v>
      </c>
      <c r="EH2066">
        <v>191511.08</v>
      </c>
      <c r="EJ2066">
        <v>17.950001</v>
      </c>
      <c r="ES2066">
        <v>0</v>
      </c>
      <c r="EV2066">
        <v>26406</v>
      </c>
      <c r="EW2066">
        <v>0</v>
      </c>
      <c r="EX2066">
        <v>0</v>
      </c>
      <c r="FB2066">
        <v>2121380</v>
      </c>
      <c r="FP2066">
        <v>30700</v>
      </c>
      <c r="FQ2066">
        <v>5496</v>
      </c>
      <c r="FW2066">
        <v>36196</v>
      </c>
      <c r="FX2066">
        <v>441358</v>
      </c>
      <c r="GB2066">
        <v>73504</v>
      </c>
      <c r="GL2066">
        <v>-14303</v>
      </c>
      <c r="GQ2066">
        <v>536755</v>
      </c>
      <c r="GR2066">
        <v>-194582</v>
      </c>
      <c r="GS2066">
        <v>-194582</v>
      </c>
      <c r="HA2066">
        <v>-1156</v>
      </c>
      <c r="HB2066">
        <v>-5532</v>
      </c>
      <c r="HE2066">
        <v>-201270</v>
      </c>
      <c r="HG2066">
        <v>4417940</v>
      </c>
    </row>
    <row r="2067" spans="1:215" x14ac:dyDescent="0.25">
      <c r="A2067">
        <v>151</v>
      </c>
      <c r="B2067" t="s">
        <v>1438</v>
      </c>
      <c r="C2067">
        <v>2005</v>
      </c>
      <c r="F2067">
        <v>1938</v>
      </c>
      <c r="G2067">
        <v>0</v>
      </c>
      <c r="I2067">
        <v>2</v>
      </c>
      <c r="J2067" t="s">
        <v>1324</v>
      </c>
      <c r="K2067" t="s">
        <v>1325</v>
      </c>
      <c r="L2067" t="s">
        <v>1439</v>
      </c>
      <c r="M2067">
        <v>1</v>
      </c>
      <c r="N2067" t="s">
        <v>615</v>
      </c>
      <c r="O2067">
        <v>1</v>
      </c>
      <c r="P2067" t="s">
        <v>616</v>
      </c>
      <c r="Q2067" t="s">
        <v>1373</v>
      </c>
      <c r="R2067">
        <v>3</v>
      </c>
      <c r="S2067">
        <v>0</v>
      </c>
      <c r="T2067" s="60">
        <v>38717</v>
      </c>
      <c r="U2067" s="60">
        <v>38718</v>
      </c>
      <c r="V2067" s="60">
        <v>38718</v>
      </c>
      <c r="W2067" t="s">
        <v>324</v>
      </c>
      <c r="X2067" t="s">
        <v>1440</v>
      </c>
      <c r="Y2067" t="s">
        <v>639</v>
      </c>
      <c r="Z2067">
        <v>2.9999998999999999E-2</v>
      </c>
      <c r="AA2067">
        <v>8.5000001000000006E-2</v>
      </c>
      <c r="AB2067">
        <v>2</v>
      </c>
      <c r="AC2067">
        <v>0</v>
      </c>
      <c r="AD2067">
        <v>3</v>
      </c>
      <c r="AE2067">
        <v>0</v>
      </c>
      <c r="AF2067">
        <v>3</v>
      </c>
      <c r="AG2067">
        <v>18</v>
      </c>
      <c r="BP2067" s="60">
        <v>38718</v>
      </c>
      <c r="BQ2067">
        <v>4556371</v>
      </c>
      <c r="BR2067">
        <v>3706198</v>
      </c>
      <c r="BS2067">
        <v>1.2290000000000001</v>
      </c>
      <c r="BT2067">
        <v>-850173</v>
      </c>
      <c r="BV2067">
        <v>515934</v>
      </c>
      <c r="BW2067">
        <v>47</v>
      </c>
      <c r="BX2067">
        <v>1</v>
      </c>
      <c r="BY2067">
        <v>0</v>
      </c>
      <c r="BZ2067">
        <v>0</v>
      </c>
      <c r="CA2067">
        <v>0</v>
      </c>
      <c r="CC2067">
        <v>8.6999996999999996E-2</v>
      </c>
      <c r="CJ2067">
        <v>0.1</v>
      </c>
      <c r="CR2067">
        <v>0</v>
      </c>
      <c r="CS2067">
        <v>0</v>
      </c>
      <c r="CT2067">
        <v>0</v>
      </c>
      <c r="CU2067">
        <v>0</v>
      </c>
      <c r="CV2067">
        <v>0.67500000999999998</v>
      </c>
      <c r="CW2067">
        <v>0.50900000000000001</v>
      </c>
      <c r="CX2067">
        <v>0.16600001</v>
      </c>
      <c r="CY2067">
        <v>0.26700002</v>
      </c>
      <c r="CZ2067">
        <v>0</v>
      </c>
      <c r="DA2067">
        <v>0</v>
      </c>
      <c r="DB2067">
        <v>5.8000002000000002E-2</v>
      </c>
      <c r="DC2067">
        <v>0</v>
      </c>
      <c r="DD2067">
        <v>0</v>
      </c>
      <c r="DE2067">
        <v>0</v>
      </c>
      <c r="DF2067">
        <v>2007</v>
      </c>
      <c r="DG2067">
        <v>8.5475999999999998E-4</v>
      </c>
      <c r="DH2067">
        <v>4.8262000000000001E-4</v>
      </c>
      <c r="DI2067">
        <v>3.7214099999999999E-4</v>
      </c>
      <c r="DJ2067" s="61">
        <v>9.1100000000000005E-5</v>
      </c>
      <c r="DK2067">
        <v>5.7371699999999996E-4</v>
      </c>
      <c r="DL2067">
        <v>441</v>
      </c>
      <c r="DM2067">
        <v>249</v>
      </c>
      <c r="DN2067">
        <v>192</v>
      </c>
      <c r="DR2067">
        <v>1</v>
      </c>
      <c r="DS2067">
        <v>1</v>
      </c>
      <c r="DT2067">
        <v>1</v>
      </c>
      <c r="DU2067">
        <v>1</v>
      </c>
      <c r="DV2067">
        <v>12015</v>
      </c>
      <c r="DW2067">
        <v>515934</v>
      </c>
      <c r="DZ2067">
        <v>42.941001999999997</v>
      </c>
      <c r="EA2067">
        <v>3913</v>
      </c>
      <c r="EC2067">
        <v>10787</v>
      </c>
      <c r="ED2067">
        <v>201554.75</v>
      </c>
      <c r="EF2067">
        <v>18.684999000000001</v>
      </c>
      <c r="EG2067">
        <v>10787</v>
      </c>
      <c r="EH2067">
        <v>201554.75</v>
      </c>
      <c r="EJ2067">
        <v>18.684999000000001</v>
      </c>
      <c r="ES2067">
        <v>0</v>
      </c>
      <c r="EV2067">
        <v>26715</v>
      </c>
      <c r="EW2067">
        <v>0</v>
      </c>
      <c r="EX2067">
        <v>0</v>
      </c>
      <c r="FB2067">
        <v>2229797</v>
      </c>
      <c r="FP2067">
        <v>32084</v>
      </c>
      <c r="FQ2067">
        <v>47</v>
      </c>
      <c r="FW2067">
        <v>32131</v>
      </c>
      <c r="FX2067">
        <v>318139</v>
      </c>
      <c r="GB2067">
        <v>69890</v>
      </c>
      <c r="GL2067">
        <v>-20033</v>
      </c>
      <c r="GQ2067">
        <v>400137</v>
      </c>
      <c r="GR2067">
        <v>-204721</v>
      </c>
      <c r="GS2067">
        <v>-204721</v>
      </c>
      <c r="HA2067">
        <v>-1190</v>
      </c>
      <c r="HB2067">
        <v>-5794</v>
      </c>
      <c r="HE2067">
        <v>-211705</v>
      </c>
      <c r="HG2067">
        <v>4606362</v>
      </c>
    </row>
    <row r="2068" spans="1:215" x14ac:dyDescent="0.25">
      <c r="A2068">
        <v>151</v>
      </c>
      <c r="B2068" t="s">
        <v>1438</v>
      </c>
      <c r="C2068">
        <v>2006</v>
      </c>
      <c r="F2068">
        <v>1938</v>
      </c>
      <c r="G2068">
        <v>0</v>
      </c>
      <c r="I2068">
        <v>2</v>
      </c>
      <c r="J2068" t="s">
        <v>1324</v>
      </c>
      <c r="K2068" t="s">
        <v>1325</v>
      </c>
      <c r="L2068" t="s">
        <v>1439</v>
      </c>
      <c r="M2068">
        <v>1</v>
      </c>
      <c r="N2068" t="s">
        <v>615</v>
      </c>
      <c r="O2068">
        <v>1</v>
      </c>
      <c r="P2068" t="s">
        <v>616</v>
      </c>
      <c r="Q2068" t="s">
        <v>1373</v>
      </c>
      <c r="R2068">
        <v>3</v>
      </c>
      <c r="S2068">
        <v>0</v>
      </c>
      <c r="T2068" s="60">
        <v>39082</v>
      </c>
      <c r="U2068" s="60">
        <v>39083</v>
      </c>
      <c r="V2068" s="60">
        <v>39083</v>
      </c>
      <c r="W2068" t="s">
        <v>324</v>
      </c>
      <c r="X2068" t="s">
        <v>1440</v>
      </c>
      <c r="Y2068" t="s">
        <v>639</v>
      </c>
      <c r="Z2068">
        <v>2.9999998999999999E-2</v>
      </c>
      <c r="AA2068">
        <v>8.5000001000000006E-2</v>
      </c>
      <c r="AB2068">
        <v>2</v>
      </c>
      <c r="AC2068">
        <v>0</v>
      </c>
      <c r="AD2068">
        <v>3</v>
      </c>
      <c r="AE2068">
        <v>0</v>
      </c>
      <c r="AF2068">
        <v>3</v>
      </c>
      <c r="AG2068">
        <v>17</v>
      </c>
      <c r="BP2068" s="60">
        <v>39083</v>
      </c>
      <c r="BQ2068">
        <v>4899721</v>
      </c>
      <c r="BR2068">
        <v>3846481</v>
      </c>
      <c r="BS2068">
        <v>1.274</v>
      </c>
      <c r="BT2068">
        <v>-1053240</v>
      </c>
      <c r="BV2068">
        <v>528854</v>
      </c>
      <c r="BW2068">
        <v>0</v>
      </c>
      <c r="BX2068">
        <v>1</v>
      </c>
      <c r="BY2068">
        <v>0</v>
      </c>
      <c r="BZ2068">
        <v>0</v>
      </c>
      <c r="CA2068">
        <v>0</v>
      </c>
      <c r="CC2068">
        <v>0.154</v>
      </c>
      <c r="CG2068">
        <v>0.10428508</v>
      </c>
      <c r="CJ2068">
        <v>0.10100000000000001</v>
      </c>
      <c r="CR2068">
        <v>0</v>
      </c>
      <c r="CS2068">
        <v>0</v>
      </c>
      <c r="CT2068">
        <v>1</v>
      </c>
      <c r="CU2068">
        <v>0</v>
      </c>
      <c r="CV2068">
        <v>0.67600000000000005</v>
      </c>
      <c r="CW2068">
        <v>0.46799998999999998</v>
      </c>
      <c r="CX2068">
        <v>0.20799999</v>
      </c>
      <c r="CY2068">
        <v>0.27000001000000001</v>
      </c>
      <c r="CZ2068">
        <v>0</v>
      </c>
      <c r="DA2068">
        <v>0</v>
      </c>
      <c r="DB2068">
        <v>5.4000000999999999E-2</v>
      </c>
      <c r="DC2068">
        <v>0</v>
      </c>
      <c r="DD2068">
        <v>0</v>
      </c>
      <c r="DE2068">
        <v>0</v>
      </c>
      <c r="DF2068">
        <v>2008</v>
      </c>
      <c r="DG2068">
        <v>6.9206200000000002E-4</v>
      </c>
      <c r="DH2068">
        <v>3.8573999999999998E-4</v>
      </c>
      <c r="DI2068">
        <v>3.06323E-4</v>
      </c>
      <c r="DJ2068">
        <v>0</v>
      </c>
      <c r="DK2068">
        <v>3.8573999999999998E-4</v>
      </c>
      <c r="DL2068">
        <v>366</v>
      </c>
      <c r="DM2068">
        <v>204</v>
      </c>
      <c r="DN2068">
        <v>162</v>
      </c>
      <c r="DR2068">
        <v>1</v>
      </c>
      <c r="DS2068">
        <v>1</v>
      </c>
      <c r="DT2068">
        <v>1</v>
      </c>
      <c r="DU2068">
        <v>1</v>
      </c>
      <c r="DV2068">
        <v>11928</v>
      </c>
      <c r="DW2068">
        <v>528854</v>
      </c>
      <c r="DZ2068">
        <v>44.337001999999998</v>
      </c>
      <c r="EA2068">
        <v>3664</v>
      </c>
      <c r="EC2068">
        <v>10854</v>
      </c>
      <c r="ED2068">
        <v>211100.55</v>
      </c>
      <c r="EF2068">
        <v>19.448999000000001</v>
      </c>
      <c r="EG2068">
        <v>10854</v>
      </c>
      <c r="EH2068">
        <v>211100.55</v>
      </c>
      <c r="EJ2068">
        <v>19.448999000000001</v>
      </c>
      <c r="ES2068">
        <v>0</v>
      </c>
      <c r="EV2068">
        <v>26446</v>
      </c>
      <c r="EW2068">
        <v>0</v>
      </c>
      <c r="EX2068">
        <v>0</v>
      </c>
      <c r="FB2068">
        <v>2316108</v>
      </c>
      <c r="FP2068">
        <v>31979</v>
      </c>
      <c r="FQ2068">
        <v>0</v>
      </c>
      <c r="FW2068">
        <v>31979</v>
      </c>
      <c r="FX2068">
        <v>606412</v>
      </c>
      <c r="GB2068">
        <v>85642</v>
      </c>
      <c r="GL2068">
        <v>-17648</v>
      </c>
      <c r="GQ2068">
        <v>706385</v>
      </c>
      <c r="GR2068">
        <v>-215275</v>
      </c>
      <c r="GS2068">
        <v>-215275</v>
      </c>
      <c r="HA2068">
        <v>-1373</v>
      </c>
      <c r="HB2068">
        <v>-7623</v>
      </c>
      <c r="HE2068">
        <v>-224271</v>
      </c>
      <c r="HG2068">
        <v>5088475</v>
      </c>
    </row>
    <row r="2069" spans="1:215" x14ac:dyDescent="0.25">
      <c r="A2069">
        <v>151</v>
      </c>
      <c r="B2069" t="s">
        <v>1438</v>
      </c>
      <c r="C2069">
        <v>2007</v>
      </c>
      <c r="F2069">
        <v>1938</v>
      </c>
      <c r="G2069">
        <v>0</v>
      </c>
      <c r="I2069">
        <v>2</v>
      </c>
      <c r="J2069" t="s">
        <v>1324</v>
      </c>
      <c r="K2069" t="s">
        <v>1325</v>
      </c>
      <c r="L2069" t="s">
        <v>1439</v>
      </c>
      <c r="M2069">
        <v>1</v>
      </c>
      <c r="N2069" t="s">
        <v>615</v>
      </c>
      <c r="O2069">
        <v>1</v>
      </c>
      <c r="P2069" t="s">
        <v>616</v>
      </c>
      <c r="Q2069" t="s">
        <v>1373</v>
      </c>
      <c r="R2069">
        <v>3</v>
      </c>
      <c r="S2069">
        <v>0</v>
      </c>
      <c r="T2069" s="60">
        <v>39447</v>
      </c>
      <c r="U2069" s="60">
        <v>39448</v>
      </c>
      <c r="V2069" s="60">
        <v>39448</v>
      </c>
      <c r="W2069" t="s">
        <v>324</v>
      </c>
      <c r="X2069" t="s">
        <v>1440</v>
      </c>
      <c r="Y2069" t="s">
        <v>639</v>
      </c>
      <c r="Z2069">
        <v>2.9999998999999999E-2</v>
      </c>
      <c r="AA2069">
        <v>8.5000001000000006E-2</v>
      </c>
      <c r="AB2069">
        <v>2</v>
      </c>
      <c r="AC2069">
        <v>0</v>
      </c>
      <c r="AD2069">
        <v>3</v>
      </c>
      <c r="AE2069">
        <v>0</v>
      </c>
      <c r="AF2069">
        <v>3</v>
      </c>
      <c r="AG2069">
        <v>16</v>
      </c>
      <c r="AO2069">
        <v>5231571</v>
      </c>
      <c r="BP2069" s="60">
        <v>39448</v>
      </c>
      <c r="BQ2069">
        <v>5192000</v>
      </c>
      <c r="BR2069">
        <v>3958061</v>
      </c>
      <c r="BS2069">
        <v>1.3119999</v>
      </c>
      <c r="BT2069">
        <v>-1233939</v>
      </c>
      <c r="BV2069">
        <v>532412</v>
      </c>
      <c r="BW2069">
        <v>0</v>
      </c>
      <c r="BX2069">
        <v>1</v>
      </c>
      <c r="BY2069">
        <v>0</v>
      </c>
      <c r="BZ2069">
        <v>0</v>
      </c>
      <c r="CA2069">
        <v>0</v>
      </c>
      <c r="CC2069">
        <v>7.5000002999999996E-2</v>
      </c>
      <c r="CG2069">
        <v>0.14220941000000001</v>
      </c>
      <c r="CJ2069">
        <v>8.6000003000000005E-2</v>
      </c>
      <c r="CR2069">
        <v>0</v>
      </c>
      <c r="CS2069">
        <v>0</v>
      </c>
      <c r="CT2069">
        <v>1</v>
      </c>
      <c r="CU2069">
        <v>0</v>
      </c>
      <c r="CV2069">
        <v>0.64699996000000004</v>
      </c>
      <c r="CW2069">
        <v>0.44400001</v>
      </c>
      <c r="CX2069">
        <v>0.20299998999999999</v>
      </c>
      <c r="CY2069">
        <v>0.27899997999999998</v>
      </c>
      <c r="CZ2069">
        <v>0</v>
      </c>
      <c r="DA2069">
        <v>0</v>
      </c>
      <c r="DB2069">
        <v>7.4000000999999996E-2</v>
      </c>
      <c r="DC2069">
        <v>0</v>
      </c>
      <c r="DD2069">
        <v>0</v>
      </c>
      <c r="DE2069">
        <v>0</v>
      </c>
      <c r="DF2069">
        <v>2009</v>
      </c>
      <c r="DG2069">
        <v>6.4423799999999999E-4</v>
      </c>
      <c r="DH2069">
        <v>3.4371899999999998E-4</v>
      </c>
      <c r="DI2069">
        <v>3.0051900000000001E-4</v>
      </c>
      <c r="DJ2069">
        <v>0</v>
      </c>
      <c r="DK2069">
        <v>3.4371899999999998E-4</v>
      </c>
      <c r="DL2069">
        <v>343</v>
      </c>
      <c r="DM2069">
        <v>183</v>
      </c>
      <c r="DN2069">
        <v>160</v>
      </c>
      <c r="DR2069">
        <v>1</v>
      </c>
      <c r="DS2069">
        <v>1</v>
      </c>
      <c r="DT2069">
        <v>1</v>
      </c>
      <c r="DU2069">
        <v>1</v>
      </c>
      <c r="DV2069">
        <v>11737</v>
      </c>
      <c r="DW2069">
        <v>532412</v>
      </c>
      <c r="DZ2069">
        <v>45.362000000000002</v>
      </c>
      <c r="EA2069">
        <v>4147</v>
      </c>
      <c r="EC2069">
        <v>10984</v>
      </c>
      <c r="ED2069">
        <v>220966.73</v>
      </c>
      <c r="EF2069">
        <v>20.117000999999998</v>
      </c>
      <c r="EG2069">
        <v>10984</v>
      </c>
      <c r="EH2069">
        <v>220966.73</v>
      </c>
      <c r="EJ2069">
        <v>20.117000999999998</v>
      </c>
      <c r="ES2069">
        <v>0</v>
      </c>
      <c r="EV2069">
        <v>26868</v>
      </c>
      <c r="EW2069">
        <v>0</v>
      </c>
      <c r="EX2069">
        <v>0</v>
      </c>
      <c r="FB2069">
        <v>2415086</v>
      </c>
      <c r="FI2069">
        <v>5231571</v>
      </c>
      <c r="FP2069">
        <v>33020</v>
      </c>
      <c r="FQ2069">
        <v>0</v>
      </c>
      <c r="FW2069">
        <v>33020</v>
      </c>
      <c r="FX2069">
        <v>267817</v>
      </c>
      <c r="GB2069">
        <v>99846</v>
      </c>
      <c r="GL2069">
        <v>-16365</v>
      </c>
      <c r="GQ2069">
        <v>384318</v>
      </c>
      <c r="GR2069">
        <v>-226415</v>
      </c>
      <c r="GS2069">
        <v>-226415</v>
      </c>
      <c r="HA2069">
        <v>-2853</v>
      </c>
      <c r="HB2069">
        <v>-10104</v>
      </c>
      <c r="HE2069">
        <v>-239372</v>
      </c>
      <c r="HG2069">
        <v>5233337</v>
      </c>
    </row>
    <row r="2070" spans="1:215" x14ac:dyDescent="0.25">
      <c r="A2070">
        <v>151</v>
      </c>
      <c r="B2070" t="s">
        <v>1438</v>
      </c>
      <c r="C2070">
        <v>2008</v>
      </c>
      <c r="F2070">
        <v>1938</v>
      </c>
      <c r="G2070">
        <v>0</v>
      </c>
      <c r="I2070">
        <v>2</v>
      </c>
      <c r="J2070" t="s">
        <v>1324</v>
      </c>
      <c r="K2070" t="s">
        <v>1325</v>
      </c>
      <c r="L2070" t="s">
        <v>1439</v>
      </c>
      <c r="M2070">
        <v>1</v>
      </c>
      <c r="N2070" t="s">
        <v>615</v>
      </c>
      <c r="O2070">
        <v>1</v>
      </c>
      <c r="P2070" t="s">
        <v>616</v>
      </c>
      <c r="Q2070" t="s">
        <v>1373</v>
      </c>
      <c r="R2070">
        <v>3</v>
      </c>
      <c r="S2070">
        <v>0</v>
      </c>
      <c r="T2070" s="60">
        <v>39813</v>
      </c>
      <c r="U2070" s="60">
        <v>39814</v>
      </c>
      <c r="V2070" s="60">
        <v>39814</v>
      </c>
      <c r="W2070" t="s">
        <v>324</v>
      </c>
      <c r="X2070" t="s">
        <v>1441</v>
      </c>
      <c r="Y2070" t="s">
        <v>627</v>
      </c>
      <c r="Z2070">
        <v>2.9999998999999999E-2</v>
      </c>
      <c r="AA2070">
        <v>8.5000001000000006E-2</v>
      </c>
      <c r="AB2070">
        <v>2</v>
      </c>
      <c r="AC2070">
        <v>0</v>
      </c>
      <c r="AD2070">
        <v>5</v>
      </c>
      <c r="AE2070">
        <v>1</v>
      </c>
      <c r="AF2070">
        <v>3</v>
      </c>
      <c r="AG2070">
        <v>25</v>
      </c>
      <c r="AO2070">
        <v>3399793</v>
      </c>
      <c r="BP2070" s="60">
        <v>39814</v>
      </c>
      <c r="BQ2070">
        <v>4076297</v>
      </c>
      <c r="BR2070">
        <v>4113089</v>
      </c>
      <c r="BS2070">
        <v>0.99099999999999999</v>
      </c>
      <c r="BT2070">
        <v>36792</v>
      </c>
      <c r="BV2070">
        <v>536558</v>
      </c>
      <c r="BW2070">
        <v>0</v>
      </c>
      <c r="BX2070">
        <v>1</v>
      </c>
      <c r="BY2070">
        <v>0</v>
      </c>
      <c r="BZ2070">
        <v>0</v>
      </c>
      <c r="CA2070">
        <v>0</v>
      </c>
      <c r="CC2070">
        <v>-0.30700000999999999</v>
      </c>
      <c r="CG2070">
        <v>1.0774315E-2</v>
      </c>
      <c r="CJ2070">
        <v>3.5000000000000003E-2</v>
      </c>
      <c r="CR2070">
        <v>0</v>
      </c>
      <c r="CS2070">
        <v>0</v>
      </c>
      <c r="CT2070">
        <v>1</v>
      </c>
      <c r="CU2070">
        <v>0</v>
      </c>
      <c r="CV2070">
        <v>0.57800001000000001</v>
      </c>
      <c r="CW2070">
        <v>0.39900002000000001</v>
      </c>
      <c r="CX2070">
        <v>0.17899999</v>
      </c>
      <c r="CY2070">
        <v>0.31900001</v>
      </c>
      <c r="CZ2070">
        <v>0</v>
      </c>
      <c r="DA2070">
        <v>0</v>
      </c>
      <c r="DB2070">
        <v>0.10299999999999999</v>
      </c>
      <c r="DC2070">
        <v>0</v>
      </c>
      <c r="DD2070">
        <v>0</v>
      </c>
      <c r="DE2070">
        <v>0</v>
      </c>
      <c r="DF2070">
        <v>2010</v>
      </c>
      <c r="DG2070">
        <v>6.3553199999999996E-4</v>
      </c>
      <c r="DH2070">
        <v>3.1869800000000002E-4</v>
      </c>
      <c r="DI2070">
        <v>3.16834E-4</v>
      </c>
      <c r="DJ2070">
        <v>0</v>
      </c>
      <c r="DK2070">
        <v>3.1869800000000002E-4</v>
      </c>
      <c r="DL2070">
        <v>341</v>
      </c>
      <c r="DM2070">
        <v>171</v>
      </c>
      <c r="DN2070">
        <v>170</v>
      </c>
      <c r="DR2070">
        <v>1</v>
      </c>
      <c r="DS2070">
        <v>1</v>
      </c>
      <c r="DT2070">
        <v>1</v>
      </c>
      <c r="DU2070">
        <v>1</v>
      </c>
      <c r="DV2070">
        <v>11581</v>
      </c>
      <c r="DW2070">
        <v>536558</v>
      </c>
      <c r="DZ2070">
        <v>46.331001000000001</v>
      </c>
      <c r="EA2070">
        <v>4143</v>
      </c>
      <c r="EC2070">
        <v>11082</v>
      </c>
      <c r="ED2070">
        <v>231557.95</v>
      </c>
      <c r="EF2070">
        <v>20.895</v>
      </c>
      <c r="EG2070">
        <v>11082</v>
      </c>
      <c r="EH2070">
        <v>231557.95</v>
      </c>
      <c r="EJ2070">
        <v>20.895</v>
      </c>
      <c r="ES2070">
        <v>0</v>
      </c>
      <c r="EV2070">
        <v>26806</v>
      </c>
      <c r="EW2070">
        <v>0</v>
      </c>
      <c r="EX2070">
        <v>0</v>
      </c>
      <c r="FB2070">
        <v>2527962</v>
      </c>
      <c r="FI2070">
        <v>3399793</v>
      </c>
      <c r="FP2070">
        <v>33897</v>
      </c>
      <c r="FQ2070">
        <v>0</v>
      </c>
      <c r="FW2070">
        <v>33897</v>
      </c>
      <c r="FX2070">
        <v>-1701573</v>
      </c>
      <c r="GB2070">
        <v>102898</v>
      </c>
      <c r="GL2070">
        <v>-14434</v>
      </c>
      <c r="GQ2070">
        <v>-1579212</v>
      </c>
      <c r="GR2070">
        <v>-236957</v>
      </c>
      <c r="GS2070">
        <v>-236957</v>
      </c>
      <c r="HA2070">
        <v>-2827</v>
      </c>
      <c r="HB2070">
        <v>-11658</v>
      </c>
      <c r="HE2070">
        <v>-251442</v>
      </c>
      <c r="HG2070">
        <v>3402683</v>
      </c>
    </row>
    <row r="2071" spans="1:215" x14ac:dyDescent="0.25">
      <c r="A2071">
        <v>151</v>
      </c>
      <c r="B2071" t="s">
        <v>1438</v>
      </c>
      <c r="C2071">
        <v>2009</v>
      </c>
      <c r="F2071">
        <v>1938</v>
      </c>
      <c r="G2071">
        <v>0</v>
      </c>
      <c r="I2071">
        <v>2</v>
      </c>
      <c r="J2071" t="s">
        <v>1324</v>
      </c>
      <c r="K2071" t="s">
        <v>1325</v>
      </c>
      <c r="L2071" t="s">
        <v>1439</v>
      </c>
      <c r="M2071">
        <v>1</v>
      </c>
      <c r="N2071" t="s">
        <v>615</v>
      </c>
      <c r="O2071">
        <v>1</v>
      </c>
      <c r="P2071" t="s">
        <v>616</v>
      </c>
      <c r="Q2071" t="s">
        <v>1373</v>
      </c>
      <c r="R2071">
        <v>3</v>
      </c>
      <c r="S2071">
        <v>0</v>
      </c>
      <c r="T2071" s="60">
        <v>40178</v>
      </c>
      <c r="U2071" s="60">
        <v>40179</v>
      </c>
      <c r="V2071" s="60">
        <v>40179</v>
      </c>
      <c r="W2071" t="s">
        <v>324</v>
      </c>
      <c r="X2071" t="s">
        <v>1441</v>
      </c>
      <c r="Y2071" t="s">
        <v>627</v>
      </c>
      <c r="Z2071">
        <v>2.9999998999999999E-2</v>
      </c>
      <c r="AA2071">
        <v>8.5000001000000006E-2</v>
      </c>
      <c r="AB2071">
        <v>2</v>
      </c>
      <c r="AC2071">
        <v>0</v>
      </c>
      <c r="AD2071">
        <v>5</v>
      </c>
      <c r="AE2071">
        <v>1</v>
      </c>
      <c r="AF2071">
        <v>3</v>
      </c>
      <c r="AG2071">
        <v>24</v>
      </c>
      <c r="AO2071">
        <v>4020640</v>
      </c>
      <c r="BP2071" s="60">
        <v>40179</v>
      </c>
      <c r="BQ2071">
        <v>4814402</v>
      </c>
      <c r="BR2071">
        <v>4269324</v>
      </c>
      <c r="BS2071">
        <v>1.1279999999999999</v>
      </c>
      <c r="BT2071">
        <v>-545078</v>
      </c>
      <c r="BV2071">
        <v>553846</v>
      </c>
      <c r="BW2071">
        <v>60098</v>
      </c>
      <c r="BX2071">
        <v>1</v>
      </c>
      <c r="BY2071">
        <v>0</v>
      </c>
      <c r="BZ2071">
        <v>0</v>
      </c>
      <c r="CA2071">
        <v>0</v>
      </c>
      <c r="CC2071">
        <v>0.23599999999999999</v>
      </c>
      <c r="CG2071">
        <v>2.9245838999999999E-2</v>
      </c>
      <c r="CJ2071">
        <v>4.3999999999999997E-2</v>
      </c>
      <c r="CR2071">
        <v>0</v>
      </c>
      <c r="CS2071">
        <v>0</v>
      </c>
      <c r="CT2071">
        <v>1</v>
      </c>
      <c r="CU2071">
        <v>0</v>
      </c>
      <c r="CV2071">
        <v>0.66199993999999995</v>
      </c>
      <c r="CW2071">
        <v>0.44099998000000001</v>
      </c>
      <c r="CX2071">
        <v>0.221</v>
      </c>
      <c r="CY2071">
        <v>0.28100002000000002</v>
      </c>
      <c r="CZ2071">
        <v>0</v>
      </c>
      <c r="DA2071">
        <v>0</v>
      </c>
      <c r="DB2071">
        <v>5.6999995999999997E-2</v>
      </c>
      <c r="DC2071">
        <v>0</v>
      </c>
      <c r="DD2071">
        <v>0</v>
      </c>
      <c r="DE2071">
        <v>0</v>
      </c>
      <c r="DF2071">
        <v>2011</v>
      </c>
      <c r="DG2071">
        <v>6.2291699999999996E-4</v>
      </c>
      <c r="DH2071">
        <v>3.1055600000000003E-4</v>
      </c>
      <c r="DI2071">
        <v>3.1236099999999999E-4</v>
      </c>
      <c r="DJ2071">
        <v>0.10851031</v>
      </c>
      <c r="DK2071">
        <v>0.10882086000000001</v>
      </c>
      <c r="DL2071">
        <v>345</v>
      </c>
      <c r="DM2071">
        <v>172</v>
      </c>
      <c r="DN2071">
        <v>173</v>
      </c>
      <c r="DR2071">
        <v>1</v>
      </c>
      <c r="DS2071">
        <v>1</v>
      </c>
      <c r="DT2071">
        <v>1</v>
      </c>
      <c r="DU2071">
        <v>1</v>
      </c>
      <c r="DV2071">
        <v>11664</v>
      </c>
      <c r="DW2071">
        <v>553846</v>
      </c>
      <c r="DZ2071">
        <v>47.483001999999999</v>
      </c>
      <c r="EA2071">
        <v>4123</v>
      </c>
      <c r="EC2071">
        <v>11205</v>
      </c>
      <c r="ED2071">
        <v>242962.2</v>
      </c>
      <c r="EF2071">
        <v>21.683001000000001</v>
      </c>
      <c r="EG2071">
        <v>11205</v>
      </c>
      <c r="EH2071">
        <v>242962.2</v>
      </c>
      <c r="EJ2071">
        <v>21.683001000000001</v>
      </c>
      <c r="ES2071">
        <v>0</v>
      </c>
      <c r="EV2071">
        <v>26992</v>
      </c>
      <c r="EW2071">
        <v>0</v>
      </c>
      <c r="EX2071">
        <v>0</v>
      </c>
      <c r="FB2071">
        <v>2637961</v>
      </c>
      <c r="FI2071">
        <v>4020640</v>
      </c>
      <c r="FP2071">
        <v>35894</v>
      </c>
      <c r="FQ2071">
        <v>60098</v>
      </c>
      <c r="FW2071">
        <v>95992</v>
      </c>
      <c r="FX2071">
        <v>727875</v>
      </c>
      <c r="GB2071">
        <v>79072</v>
      </c>
      <c r="GL2071">
        <v>-10800</v>
      </c>
      <c r="GQ2071">
        <v>892139</v>
      </c>
      <c r="GR2071">
        <v>-252699</v>
      </c>
      <c r="GS2071">
        <v>-252699</v>
      </c>
      <c r="HA2071">
        <v>-2315</v>
      </c>
      <c r="HB2071">
        <v>-12247</v>
      </c>
      <c r="HE2071">
        <v>-267261</v>
      </c>
      <c r="HF2071">
        <v>-5581</v>
      </c>
      <c r="HG2071">
        <v>4021980</v>
      </c>
    </row>
    <row r="2072" spans="1:215" x14ac:dyDescent="0.25">
      <c r="A2072">
        <v>151</v>
      </c>
      <c r="B2072" t="s">
        <v>1438</v>
      </c>
      <c r="C2072">
        <v>2010</v>
      </c>
      <c r="F2072">
        <v>1938</v>
      </c>
      <c r="G2072">
        <v>0</v>
      </c>
      <c r="I2072">
        <v>2</v>
      </c>
      <c r="J2072" t="s">
        <v>1324</v>
      </c>
      <c r="K2072" t="s">
        <v>1325</v>
      </c>
      <c r="L2072" t="s">
        <v>1439</v>
      </c>
      <c r="M2072">
        <v>1</v>
      </c>
      <c r="N2072" t="s">
        <v>615</v>
      </c>
      <c r="O2072">
        <v>1</v>
      </c>
      <c r="P2072" t="s">
        <v>616</v>
      </c>
      <c r="Q2072" t="s">
        <v>1373</v>
      </c>
      <c r="R2072">
        <v>3</v>
      </c>
      <c r="S2072">
        <v>0</v>
      </c>
      <c r="T2072" s="60">
        <v>40543</v>
      </c>
      <c r="U2072" s="60">
        <v>40544</v>
      </c>
      <c r="V2072" s="60">
        <v>40544</v>
      </c>
      <c r="W2072" t="s">
        <v>324</v>
      </c>
      <c r="X2072" t="s">
        <v>1441</v>
      </c>
      <c r="Y2072" t="s">
        <v>627</v>
      </c>
      <c r="Z2072">
        <v>2.9999998999999999E-2</v>
      </c>
      <c r="AA2072">
        <v>8.5000001000000006E-2</v>
      </c>
      <c r="AB2072">
        <v>2</v>
      </c>
      <c r="AC2072">
        <v>0</v>
      </c>
      <c r="AD2072">
        <v>5</v>
      </c>
      <c r="AE2072">
        <v>1</v>
      </c>
      <c r="AF2072">
        <v>3</v>
      </c>
      <c r="AG2072">
        <v>24</v>
      </c>
      <c r="AO2072">
        <v>4322384</v>
      </c>
      <c r="BP2072" s="60">
        <v>40544</v>
      </c>
      <c r="BQ2072">
        <v>4641425</v>
      </c>
      <c r="BR2072">
        <v>4447548</v>
      </c>
      <c r="BS2072">
        <v>1.044</v>
      </c>
      <c r="BT2072">
        <v>-193877</v>
      </c>
      <c r="BV2072">
        <v>538218</v>
      </c>
      <c r="BW2072">
        <v>1450</v>
      </c>
      <c r="BX2072">
        <v>0</v>
      </c>
      <c r="BY2072">
        <v>0</v>
      </c>
      <c r="BZ2072">
        <v>0</v>
      </c>
      <c r="CA2072">
        <v>0</v>
      </c>
      <c r="CC2072">
        <v>0.14199999999999999</v>
      </c>
      <c r="CG2072">
        <v>3.9456744000000002E-2</v>
      </c>
      <c r="CJ2072">
        <v>5.5E-2</v>
      </c>
      <c r="CR2072">
        <v>0</v>
      </c>
      <c r="CS2072">
        <v>0</v>
      </c>
      <c r="CT2072">
        <v>1</v>
      </c>
      <c r="CU2072">
        <v>0</v>
      </c>
      <c r="CV2072">
        <v>0.67400002000000003</v>
      </c>
      <c r="CW2072">
        <v>0.34599998999999998</v>
      </c>
      <c r="CX2072">
        <v>0.32799998000000002</v>
      </c>
      <c r="CY2072">
        <v>0.26899999000000002</v>
      </c>
      <c r="CZ2072">
        <v>0</v>
      </c>
      <c r="DA2072">
        <v>0</v>
      </c>
      <c r="DB2072">
        <v>5.5999998000000002E-2</v>
      </c>
      <c r="DC2072">
        <v>0</v>
      </c>
      <c r="DD2072">
        <v>1E-3</v>
      </c>
      <c r="DE2072">
        <v>0</v>
      </c>
      <c r="DF2072">
        <v>2012</v>
      </c>
      <c r="DG2072">
        <v>5.7597499999999995E-4</v>
      </c>
      <c r="DH2072">
        <v>2.8055499999999999E-4</v>
      </c>
      <c r="DI2072">
        <v>2.95419E-4</v>
      </c>
      <c r="DJ2072">
        <v>2.6940760000000001E-3</v>
      </c>
      <c r="DK2072">
        <v>2.9746310000000001E-3</v>
      </c>
      <c r="DL2072">
        <v>310</v>
      </c>
      <c r="DM2072">
        <v>151</v>
      </c>
      <c r="DN2072">
        <v>159</v>
      </c>
      <c r="DR2072">
        <v>1</v>
      </c>
      <c r="DS2072">
        <v>1</v>
      </c>
      <c r="DT2072">
        <v>1</v>
      </c>
      <c r="DU2072">
        <v>1</v>
      </c>
      <c r="DV2072">
        <v>11247</v>
      </c>
      <c r="DW2072">
        <v>538218</v>
      </c>
      <c r="DZ2072">
        <v>47.853999999999999</v>
      </c>
      <c r="EA2072">
        <v>4158</v>
      </c>
      <c r="EC2072">
        <v>11568</v>
      </c>
      <c r="ED2072">
        <v>261404.94</v>
      </c>
      <c r="EF2072">
        <v>22.597000000000001</v>
      </c>
      <c r="EG2072">
        <v>11568</v>
      </c>
      <c r="EH2072">
        <v>261404.94</v>
      </c>
      <c r="EJ2072">
        <v>22.597000000000001</v>
      </c>
      <c r="ES2072">
        <v>0</v>
      </c>
      <c r="EV2072">
        <v>26973</v>
      </c>
      <c r="EW2072">
        <v>0</v>
      </c>
      <c r="EX2072">
        <v>0</v>
      </c>
      <c r="FB2072">
        <v>2835309</v>
      </c>
      <c r="FI2072">
        <v>4322384</v>
      </c>
      <c r="FP2072">
        <v>35699</v>
      </c>
      <c r="FQ2072">
        <v>0</v>
      </c>
      <c r="FW2072">
        <v>35699</v>
      </c>
      <c r="FX2072">
        <v>489720</v>
      </c>
      <c r="GB2072">
        <v>81277</v>
      </c>
      <c r="GL2072">
        <v>-13196</v>
      </c>
      <c r="GQ2072">
        <v>593500</v>
      </c>
      <c r="GR2072">
        <v>-268940</v>
      </c>
      <c r="GS2072">
        <v>-268940</v>
      </c>
      <c r="HA2072">
        <v>-2769</v>
      </c>
      <c r="HB2072">
        <v>-13275</v>
      </c>
      <c r="HE2072">
        <v>-284984</v>
      </c>
      <c r="HF2072">
        <v>-7000</v>
      </c>
      <c r="HG2072">
        <v>4323496</v>
      </c>
    </row>
    <row r="2073" spans="1:215" x14ac:dyDescent="0.25">
      <c r="A2073">
        <v>151</v>
      </c>
      <c r="B2073" t="s">
        <v>1438</v>
      </c>
      <c r="C2073">
        <v>2011</v>
      </c>
      <c r="F2073">
        <v>1938</v>
      </c>
      <c r="G2073">
        <v>0</v>
      </c>
      <c r="I2073">
        <v>2</v>
      </c>
      <c r="J2073" t="s">
        <v>1324</v>
      </c>
      <c r="K2073" t="s">
        <v>1325</v>
      </c>
      <c r="L2073" t="s">
        <v>1439</v>
      </c>
      <c r="M2073">
        <v>1</v>
      </c>
      <c r="N2073" t="s">
        <v>615</v>
      </c>
      <c r="O2073">
        <v>1</v>
      </c>
      <c r="P2073" t="s">
        <v>616</v>
      </c>
      <c r="Q2073" t="s">
        <v>1373</v>
      </c>
      <c r="R2073">
        <v>3</v>
      </c>
      <c r="S2073">
        <v>0</v>
      </c>
      <c r="T2073" s="60">
        <v>40908</v>
      </c>
      <c r="U2073" s="60">
        <v>40909</v>
      </c>
      <c r="V2073" s="60">
        <v>40909</v>
      </c>
      <c r="W2073" t="s">
        <v>324</v>
      </c>
      <c r="X2073" t="s">
        <v>1441</v>
      </c>
      <c r="Y2073" t="s">
        <v>627</v>
      </c>
      <c r="Z2073">
        <v>2.9999998999999999E-2</v>
      </c>
      <c r="AA2073">
        <v>8.5000001000000006E-2</v>
      </c>
      <c r="AB2073">
        <v>2</v>
      </c>
      <c r="AC2073">
        <v>0</v>
      </c>
      <c r="AD2073">
        <v>5</v>
      </c>
      <c r="AE2073">
        <v>1</v>
      </c>
      <c r="AF2073">
        <v>3</v>
      </c>
      <c r="AG2073">
        <v>22</v>
      </c>
      <c r="AO2073">
        <v>4008589</v>
      </c>
      <c r="BP2073" s="60">
        <v>40909</v>
      </c>
      <c r="BQ2073">
        <v>4404635</v>
      </c>
      <c r="BR2073">
        <v>4587915</v>
      </c>
      <c r="BS2073">
        <v>0.95999997999999997</v>
      </c>
      <c r="BT2073">
        <v>183280</v>
      </c>
      <c r="BV2073">
        <v>525181</v>
      </c>
      <c r="BW2073">
        <v>31402</v>
      </c>
      <c r="BX2073">
        <v>0</v>
      </c>
      <c r="BY2073">
        <v>0</v>
      </c>
      <c r="BZ2073">
        <v>0</v>
      </c>
      <c r="CA2073">
        <v>0</v>
      </c>
      <c r="CC2073">
        <v>-1.0999999999999999E-2</v>
      </c>
      <c r="CG2073">
        <v>7.8699909999999998E-3</v>
      </c>
      <c r="CJ2073">
        <v>5.5E-2</v>
      </c>
      <c r="CR2073">
        <v>0</v>
      </c>
      <c r="CS2073">
        <v>0</v>
      </c>
      <c r="CT2073">
        <v>1</v>
      </c>
      <c r="CU2073">
        <v>0</v>
      </c>
      <c r="CV2073">
        <v>0.62600005000000003</v>
      </c>
      <c r="CW2073">
        <v>0.31600001</v>
      </c>
      <c r="CX2073">
        <v>0.31</v>
      </c>
      <c r="CY2073">
        <v>0.28699999999999998</v>
      </c>
      <c r="CZ2073">
        <v>0</v>
      </c>
      <c r="DA2073">
        <v>0</v>
      </c>
      <c r="DB2073">
        <v>8.3000004000000002E-2</v>
      </c>
      <c r="DC2073">
        <v>0</v>
      </c>
      <c r="DD2073">
        <v>4.0000000000000001E-3</v>
      </c>
      <c r="DE2073">
        <v>0</v>
      </c>
      <c r="DF2073">
        <v>2013</v>
      </c>
      <c r="DG2073">
        <v>5.50287E-4</v>
      </c>
      <c r="DH2073">
        <v>2.58958E-4</v>
      </c>
      <c r="DI2073">
        <v>2.9132799999999999E-4</v>
      </c>
      <c r="DJ2073">
        <v>5.9792720000000001E-2</v>
      </c>
      <c r="DK2073">
        <v>6.0051680000000003E-2</v>
      </c>
      <c r="DL2073">
        <v>289</v>
      </c>
      <c r="DM2073">
        <v>136</v>
      </c>
      <c r="DN2073">
        <v>153</v>
      </c>
      <c r="DR2073">
        <v>1</v>
      </c>
      <c r="DS2073">
        <v>1</v>
      </c>
      <c r="DT2073">
        <v>1</v>
      </c>
      <c r="DU2073">
        <v>1</v>
      </c>
      <c r="DV2073">
        <v>10767</v>
      </c>
      <c r="DW2073">
        <v>525181</v>
      </c>
      <c r="DZ2073">
        <v>48.777000000000001</v>
      </c>
      <c r="EA2073">
        <v>4127</v>
      </c>
      <c r="EC2073">
        <v>11960</v>
      </c>
      <c r="ED2073">
        <v>277148.31</v>
      </c>
      <c r="EF2073">
        <v>23.172999999999998</v>
      </c>
      <c r="EG2073">
        <v>11960</v>
      </c>
      <c r="EH2073">
        <v>277148.31</v>
      </c>
      <c r="EJ2073">
        <v>23.172999999999998</v>
      </c>
      <c r="ES2073">
        <v>0</v>
      </c>
      <c r="EV2073">
        <v>26854</v>
      </c>
      <c r="EW2073">
        <v>0</v>
      </c>
      <c r="EX2073">
        <v>0</v>
      </c>
      <c r="FB2073">
        <v>2987922</v>
      </c>
      <c r="FI2073">
        <v>4008589</v>
      </c>
      <c r="FP2073">
        <v>35325</v>
      </c>
      <c r="FQ2073">
        <v>17350</v>
      </c>
      <c r="FW2073">
        <v>52675</v>
      </c>
      <c r="FX2073">
        <v>-141146</v>
      </c>
      <c r="GB2073">
        <v>88550</v>
      </c>
      <c r="GL2073">
        <v>-15336</v>
      </c>
      <c r="GQ2073">
        <v>-15257</v>
      </c>
      <c r="GR2073">
        <v>-283128</v>
      </c>
      <c r="GS2073">
        <v>-283128</v>
      </c>
      <c r="HA2073">
        <v>-12134</v>
      </c>
      <c r="HB2073">
        <v>-2437</v>
      </c>
      <c r="HE2073">
        <v>-297699</v>
      </c>
      <c r="HG2073">
        <v>4010540</v>
      </c>
    </row>
    <row r="2074" spans="1:215" x14ac:dyDescent="0.25">
      <c r="A2074">
        <v>151</v>
      </c>
      <c r="B2074" t="s">
        <v>1438</v>
      </c>
      <c r="C2074">
        <v>2012</v>
      </c>
      <c r="F2074">
        <v>1938</v>
      </c>
      <c r="G2074">
        <v>0</v>
      </c>
      <c r="I2074">
        <v>2</v>
      </c>
      <c r="J2074" t="s">
        <v>1324</v>
      </c>
      <c r="K2074" t="s">
        <v>1325</v>
      </c>
      <c r="L2074" t="s">
        <v>1439</v>
      </c>
      <c r="M2074">
        <v>1</v>
      </c>
      <c r="N2074" t="s">
        <v>615</v>
      </c>
      <c r="O2074">
        <v>1</v>
      </c>
      <c r="P2074" t="s">
        <v>616</v>
      </c>
      <c r="Q2074" t="s">
        <v>1373</v>
      </c>
      <c r="R2074">
        <v>3</v>
      </c>
      <c r="S2074">
        <v>0</v>
      </c>
      <c r="T2074" s="60">
        <v>41274</v>
      </c>
      <c r="U2074" s="60">
        <v>41275</v>
      </c>
      <c r="V2074" s="60">
        <v>41275</v>
      </c>
      <c r="W2074" t="s">
        <v>324</v>
      </c>
      <c r="X2074" t="s">
        <v>1441</v>
      </c>
      <c r="Y2074" t="s">
        <v>1442</v>
      </c>
      <c r="Z2074">
        <v>2.9999998999999999E-2</v>
      </c>
      <c r="AA2074">
        <v>8.5000001000000006E-2</v>
      </c>
      <c r="AB2074">
        <v>2</v>
      </c>
      <c r="AC2074">
        <v>0</v>
      </c>
      <c r="AD2074">
        <v>5</v>
      </c>
      <c r="AE2074">
        <v>1</v>
      </c>
      <c r="AF2074">
        <v>3</v>
      </c>
      <c r="AG2074">
        <v>21</v>
      </c>
      <c r="AI2074" t="s">
        <v>1443</v>
      </c>
      <c r="AO2074">
        <v>4375197</v>
      </c>
      <c r="AP2074">
        <v>4259889</v>
      </c>
      <c r="AQ2074">
        <v>-163471</v>
      </c>
      <c r="AR2074">
        <v>0</v>
      </c>
      <c r="AS2074">
        <v>0</v>
      </c>
      <c r="AT2074">
        <v>0</v>
      </c>
      <c r="AU2074">
        <v>1</v>
      </c>
      <c r="AV2074">
        <v>2</v>
      </c>
      <c r="AW2074">
        <v>196296</v>
      </c>
      <c r="AX2074">
        <v>0</v>
      </c>
      <c r="AY2074">
        <v>0.2</v>
      </c>
      <c r="AZ2074">
        <v>5</v>
      </c>
      <c r="BA2074">
        <v>1</v>
      </c>
      <c r="BB2074">
        <v>0</v>
      </c>
      <c r="BC2074">
        <v>4</v>
      </c>
      <c r="BD2074">
        <v>1</v>
      </c>
      <c r="BE2074">
        <v>1</v>
      </c>
      <c r="BF2074">
        <v>1.2</v>
      </c>
      <c r="BG2074">
        <v>0.80000000999999998</v>
      </c>
      <c r="BP2074" s="60">
        <v>41275</v>
      </c>
      <c r="BQ2074">
        <v>4259889</v>
      </c>
      <c r="BR2074">
        <v>4689814</v>
      </c>
      <c r="BS2074">
        <v>0.90800004999999995</v>
      </c>
      <c r="BT2074">
        <v>429928</v>
      </c>
      <c r="BV2074">
        <v>523738</v>
      </c>
      <c r="BW2074">
        <v>73298</v>
      </c>
      <c r="BX2074">
        <v>1</v>
      </c>
      <c r="BY2074">
        <v>0</v>
      </c>
      <c r="BZ2074">
        <v>0</v>
      </c>
      <c r="CA2074">
        <v>0</v>
      </c>
      <c r="CC2074">
        <v>0.14199999999999999</v>
      </c>
      <c r="CG2074">
        <v>2.0131218999999999E-2</v>
      </c>
      <c r="CJ2074">
        <v>7.9000003999999999E-2</v>
      </c>
      <c r="CR2074">
        <v>0</v>
      </c>
      <c r="CS2074">
        <v>0</v>
      </c>
      <c r="CT2074">
        <v>1</v>
      </c>
      <c r="CU2074">
        <v>0</v>
      </c>
      <c r="CV2074">
        <v>0.63400000000000001</v>
      </c>
      <c r="CW2074">
        <v>0.31099999</v>
      </c>
      <c r="CX2074">
        <v>0.32299998000000002</v>
      </c>
      <c r="CY2074">
        <v>0.27100000000000002</v>
      </c>
      <c r="CZ2074">
        <v>0</v>
      </c>
      <c r="DA2074">
        <v>0</v>
      </c>
      <c r="DB2074">
        <v>8.5000001000000006E-2</v>
      </c>
      <c r="DC2074">
        <v>0</v>
      </c>
      <c r="DD2074">
        <v>0.01</v>
      </c>
      <c r="DE2074">
        <v>0</v>
      </c>
      <c r="DF2074">
        <v>2014</v>
      </c>
      <c r="DG2074">
        <v>6.0908299999999996E-4</v>
      </c>
      <c r="DH2074">
        <v>2.40578E-4</v>
      </c>
      <c r="DI2074">
        <v>3.6850499999999998E-4</v>
      </c>
      <c r="DJ2074">
        <v>0.13995166000000001</v>
      </c>
      <c r="DK2074">
        <v>0.14019224</v>
      </c>
      <c r="DL2074">
        <v>319</v>
      </c>
      <c r="DM2074">
        <v>126</v>
      </c>
      <c r="DN2074">
        <v>193</v>
      </c>
      <c r="DR2074">
        <v>1</v>
      </c>
      <c r="DS2074">
        <v>1</v>
      </c>
      <c r="DT2074">
        <v>1</v>
      </c>
      <c r="DU2074">
        <v>1</v>
      </c>
      <c r="DV2074">
        <v>10714</v>
      </c>
      <c r="DW2074">
        <v>523738</v>
      </c>
      <c r="DZ2074">
        <v>48.883999000000003</v>
      </c>
      <c r="EA2074">
        <v>3887</v>
      </c>
      <c r="EC2074">
        <v>12128</v>
      </c>
      <c r="ED2074">
        <v>291225.44</v>
      </c>
      <c r="EF2074">
        <v>24.013000000000002</v>
      </c>
      <c r="EG2074">
        <v>12128</v>
      </c>
      <c r="EH2074">
        <v>291225.44</v>
      </c>
      <c r="EJ2074">
        <v>24.013000000000002</v>
      </c>
      <c r="ES2074">
        <v>0</v>
      </c>
      <c r="EV2074">
        <v>26729</v>
      </c>
      <c r="EW2074">
        <v>0</v>
      </c>
      <c r="EX2074">
        <v>0</v>
      </c>
      <c r="FA2074">
        <v>89632</v>
      </c>
      <c r="FB2074">
        <v>3121007</v>
      </c>
      <c r="FI2074">
        <v>4375197</v>
      </c>
      <c r="FP2074">
        <v>38809</v>
      </c>
      <c r="FQ2074">
        <v>100159</v>
      </c>
      <c r="FW2074">
        <v>138968</v>
      </c>
      <c r="FX2074">
        <v>467722</v>
      </c>
      <c r="GB2074">
        <v>87499</v>
      </c>
      <c r="GL2074">
        <v>-15251</v>
      </c>
      <c r="GQ2074">
        <v>678938</v>
      </c>
      <c r="GR2074">
        <v>-299479</v>
      </c>
      <c r="GS2074">
        <v>-299479</v>
      </c>
      <c r="HA2074">
        <v>-2960</v>
      </c>
      <c r="HB2074">
        <v>-9739</v>
      </c>
      <c r="HE2074">
        <v>-312178</v>
      </c>
      <c r="HG2074">
        <v>4377300</v>
      </c>
    </row>
    <row r="2075" spans="1:215" x14ac:dyDescent="0.25">
      <c r="A2075">
        <v>151</v>
      </c>
      <c r="B2075" t="s">
        <v>1438</v>
      </c>
      <c r="C2075">
        <v>2013</v>
      </c>
      <c r="F2075">
        <v>1938</v>
      </c>
      <c r="G2075">
        <v>0</v>
      </c>
      <c r="I2075">
        <v>2</v>
      </c>
      <c r="J2075" t="s">
        <v>1324</v>
      </c>
      <c r="K2075" t="s">
        <v>1325</v>
      </c>
      <c r="L2075" t="s">
        <v>1439</v>
      </c>
      <c r="M2075">
        <v>1</v>
      </c>
      <c r="N2075" t="s">
        <v>615</v>
      </c>
      <c r="O2075">
        <v>1</v>
      </c>
      <c r="P2075" t="s">
        <v>616</v>
      </c>
      <c r="Q2075" t="s">
        <v>1373</v>
      </c>
      <c r="R2075">
        <v>3</v>
      </c>
      <c r="S2075">
        <v>0</v>
      </c>
      <c r="T2075" s="60">
        <v>41639</v>
      </c>
      <c r="U2075" s="60">
        <v>41640</v>
      </c>
      <c r="AI2075" t="s">
        <v>1444</v>
      </c>
      <c r="AO2075">
        <v>4949534</v>
      </c>
      <c r="AP2075">
        <v>4580729</v>
      </c>
      <c r="AR2075">
        <v>0</v>
      </c>
      <c r="AS2075">
        <v>0</v>
      </c>
      <c r="AT2075">
        <v>0</v>
      </c>
      <c r="AU2075">
        <v>1</v>
      </c>
      <c r="AV2075">
        <v>2</v>
      </c>
      <c r="AW2075">
        <v>434858</v>
      </c>
      <c r="AX2075">
        <v>0</v>
      </c>
      <c r="AY2075">
        <v>0.2</v>
      </c>
      <c r="AZ2075">
        <v>5</v>
      </c>
      <c r="BA2075">
        <v>1</v>
      </c>
      <c r="BB2075">
        <v>0</v>
      </c>
      <c r="BC2075">
        <v>4</v>
      </c>
      <c r="BD2075">
        <v>1</v>
      </c>
      <c r="BE2075">
        <v>1</v>
      </c>
      <c r="BF2075">
        <v>1.2</v>
      </c>
      <c r="BG2075">
        <v>0.80000000999999998</v>
      </c>
      <c r="BP2075" s="60">
        <v>41640</v>
      </c>
      <c r="BQ2075">
        <v>4580729</v>
      </c>
      <c r="BR2075">
        <v>4831689</v>
      </c>
      <c r="BS2075">
        <v>0.94800001</v>
      </c>
      <c r="BT2075">
        <v>250960</v>
      </c>
      <c r="BV2075">
        <v>521651</v>
      </c>
      <c r="BW2075">
        <v>93294</v>
      </c>
      <c r="BX2075">
        <v>0.85000001999999997</v>
      </c>
      <c r="BY2075">
        <v>0</v>
      </c>
      <c r="BZ2075">
        <v>0</v>
      </c>
      <c r="CA2075">
        <v>0</v>
      </c>
      <c r="CC2075">
        <v>0.19600001</v>
      </c>
      <c r="CG2075">
        <v>0.13777301</v>
      </c>
      <c r="CJ2075">
        <v>7.1999996999999996E-2</v>
      </c>
      <c r="CR2075">
        <v>0</v>
      </c>
      <c r="CS2075">
        <v>0</v>
      </c>
      <c r="CT2075">
        <v>1</v>
      </c>
      <c r="CU2075">
        <v>0</v>
      </c>
      <c r="CV2075">
        <v>0.65800004999999995</v>
      </c>
      <c r="CW2075">
        <v>0.32900003</v>
      </c>
      <c r="CX2075">
        <v>0.32900003</v>
      </c>
      <c r="CY2075">
        <v>0.25600001</v>
      </c>
      <c r="CZ2075">
        <v>0</v>
      </c>
      <c r="DA2075">
        <v>0</v>
      </c>
      <c r="DB2075">
        <v>7.1999996999999996E-2</v>
      </c>
      <c r="DC2075">
        <v>0</v>
      </c>
      <c r="DD2075">
        <v>1.4E-2</v>
      </c>
      <c r="DE2075">
        <v>0</v>
      </c>
      <c r="DF2075">
        <v>2015</v>
      </c>
      <c r="DG2075">
        <v>4.9266700000000002E-4</v>
      </c>
      <c r="DH2075">
        <v>2.0128400000000001E-4</v>
      </c>
      <c r="DI2075">
        <v>2.97134E-4</v>
      </c>
      <c r="DJ2075">
        <v>0.17884370999999999</v>
      </c>
      <c r="DK2075">
        <v>0.17904498999999999</v>
      </c>
      <c r="DL2075">
        <v>257</v>
      </c>
      <c r="DM2075">
        <v>105</v>
      </c>
      <c r="DN2075">
        <v>155</v>
      </c>
      <c r="DR2075">
        <v>1</v>
      </c>
      <c r="DS2075">
        <v>1</v>
      </c>
      <c r="DT2075">
        <v>1</v>
      </c>
      <c r="DU2075">
        <v>1</v>
      </c>
      <c r="DV2075">
        <v>10675</v>
      </c>
      <c r="DW2075">
        <v>521651</v>
      </c>
      <c r="DZ2075">
        <v>48.867001000000002</v>
      </c>
      <c r="EA2075">
        <v>3643</v>
      </c>
      <c r="EC2075">
        <v>12487</v>
      </c>
      <c r="EF2075">
        <v>24.928726000000001</v>
      </c>
      <c r="EG2075">
        <v>12487</v>
      </c>
      <c r="EH2075">
        <v>305612.65999999997</v>
      </c>
      <c r="ES2075">
        <v>0</v>
      </c>
      <c r="EV2075">
        <v>26805</v>
      </c>
      <c r="EW2075">
        <v>0</v>
      </c>
      <c r="EX2075">
        <v>1</v>
      </c>
      <c r="FB2075">
        <v>3254212</v>
      </c>
      <c r="FP2075">
        <v>42624</v>
      </c>
      <c r="FQ2075">
        <v>79533</v>
      </c>
      <c r="FS2075">
        <v>250</v>
      </c>
      <c r="FW2075">
        <v>122407</v>
      </c>
      <c r="FX2075">
        <v>729740</v>
      </c>
      <c r="GB2075">
        <v>84673</v>
      </c>
      <c r="GL2075">
        <v>-16089</v>
      </c>
      <c r="GQ2075">
        <v>920731</v>
      </c>
      <c r="GR2075">
        <v>-311285</v>
      </c>
      <c r="GS2075">
        <v>-311285</v>
      </c>
      <c r="HA2075">
        <v>-24162</v>
      </c>
      <c r="HB2075">
        <v>-11764</v>
      </c>
      <c r="HE2075">
        <v>-347211</v>
      </c>
      <c r="HG2075">
        <v>4951470</v>
      </c>
    </row>
    <row r="2076" spans="1:215" x14ac:dyDescent="0.25">
      <c r="A2076">
        <v>151</v>
      </c>
      <c r="B2076" t="s">
        <v>1438</v>
      </c>
      <c r="C2076">
        <v>2014</v>
      </c>
      <c r="F2076">
        <v>1938</v>
      </c>
      <c r="G2076">
        <v>0</v>
      </c>
      <c r="I2076">
        <v>2</v>
      </c>
      <c r="J2076" t="s">
        <v>1324</v>
      </c>
      <c r="K2076" t="s">
        <v>1325</v>
      </c>
      <c r="L2076" t="s">
        <v>1439</v>
      </c>
      <c r="M2076">
        <v>1</v>
      </c>
      <c r="N2076" t="s">
        <v>615</v>
      </c>
      <c r="O2076">
        <v>1</v>
      </c>
      <c r="P2076" t="s">
        <v>616</v>
      </c>
      <c r="Q2076" t="s">
        <v>1373</v>
      </c>
      <c r="R2076">
        <v>3</v>
      </c>
      <c r="S2076">
        <v>0</v>
      </c>
      <c r="T2076" s="60">
        <v>42004</v>
      </c>
      <c r="U2076" s="60">
        <v>42005</v>
      </c>
      <c r="BY2076">
        <v>0</v>
      </c>
      <c r="BZ2076">
        <v>0</v>
      </c>
      <c r="CA2076">
        <v>0</v>
      </c>
      <c r="CS2076">
        <v>0</v>
      </c>
      <c r="CT2076">
        <v>0</v>
      </c>
      <c r="CU2076">
        <v>0</v>
      </c>
      <c r="CV2076">
        <v>0</v>
      </c>
      <c r="CW2076">
        <v>0</v>
      </c>
      <c r="CX2076">
        <v>0</v>
      </c>
      <c r="CY2076">
        <v>0</v>
      </c>
      <c r="CZ2076">
        <v>0</v>
      </c>
      <c r="DA2076">
        <v>0</v>
      </c>
      <c r="DB2076">
        <v>0</v>
      </c>
      <c r="DC2076">
        <v>0</v>
      </c>
      <c r="DD2076">
        <v>0</v>
      </c>
      <c r="DE2076">
        <v>0</v>
      </c>
      <c r="DR2076">
        <v>0</v>
      </c>
      <c r="DS2076">
        <v>0</v>
      </c>
      <c r="DT2076">
        <v>0</v>
      </c>
      <c r="DU2076">
        <v>0</v>
      </c>
      <c r="EW2076">
        <v>0</v>
      </c>
      <c r="EX2076">
        <v>0</v>
      </c>
    </row>
    <row r="2077" spans="1:215" x14ac:dyDescent="0.25">
      <c r="A2077">
        <v>152</v>
      </c>
      <c r="B2077" t="s">
        <v>1445</v>
      </c>
      <c r="C2077">
        <v>2001</v>
      </c>
      <c r="F2077">
        <v>1915</v>
      </c>
      <c r="G2077">
        <v>0</v>
      </c>
      <c r="I2077">
        <v>2</v>
      </c>
      <c r="J2077" t="s">
        <v>1188</v>
      </c>
      <c r="K2077" t="s">
        <v>1189</v>
      </c>
      <c r="L2077" t="s">
        <v>1446</v>
      </c>
      <c r="M2077">
        <v>1</v>
      </c>
      <c r="N2077" t="s">
        <v>615</v>
      </c>
      <c r="O2077">
        <v>1</v>
      </c>
      <c r="P2077" t="s">
        <v>616</v>
      </c>
      <c r="Q2077" t="s">
        <v>713</v>
      </c>
      <c r="R2077">
        <v>1</v>
      </c>
      <c r="T2077" s="60">
        <v>37072</v>
      </c>
      <c r="U2077" s="60">
        <v>37073</v>
      </c>
      <c r="V2077" s="60">
        <v>37073</v>
      </c>
      <c r="W2077" t="s">
        <v>201</v>
      </c>
      <c r="X2077" t="s">
        <v>833</v>
      </c>
      <c r="Y2077" t="s">
        <v>635</v>
      </c>
      <c r="Z2077">
        <v>4.5000001999999997E-2</v>
      </c>
      <c r="AA2077">
        <v>9.0000003999999995E-2</v>
      </c>
      <c r="AB2077">
        <v>1</v>
      </c>
      <c r="AC2077">
        <v>0</v>
      </c>
      <c r="AD2077">
        <v>5</v>
      </c>
      <c r="AE2077">
        <v>0</v>
      </c>
      <c r="AF2077">
        <v>1</v>
      </c>
      <c r="AG2077">
        <v>40</v>
      </c>
      <c r="BP2077" s="60">
        <v>37073</v>
      </c>
      <c r="BQ2077">
        <v>4943400</v>
      </c>
      <c r="BR2077">
        <v>6379800</v>
      </c>
      <c r="BS2077">
        <v>0.77499998000000003</v>
      </c>
      <c r="BT2077">
        <v>1436400</v>
      </c>
      <c r="BV2077">
        <v>1180400</v>
      </c>
      <c r="BW2077">
        <v>167600</v>
      </c>
      <c r="BX2077">
        <v>1</v>
      </c>
      <c r="BY2077">
        <v>0</v>
      </c>
      <c r="BZ2077">
        <v>0</v>
      </c>
      <c r="CA2077">
        <v>0</v>
      </c>
      <c r="CC2077">
        <v>-5.9999998999999998E-2</v>
      </c>
      <c r="CS2077">
        <v>0</v>
      </c>
      <c r="CT2077">
        <v>0</v>
      </c>
      <c r="CU2077">
        <v>0</v>
      </c>
      <c r="CV2077">
        <v>0.49190002999999999</v>
      </c>
      <c r="CW2077">
        <v>0.29620001000000001</v>
      </c>
      <c r="CX2077">
        <v>0.19569998999999999</v>
      </c>
      <c r="CY2077">
        <v>0.35580002999999999</v>
      </c>
      <c r="CZ2077">
        <v>2.4900001000000001E-2</v>
      </c>
      <c r="DA2077">
        <v>0.33090001000000002</v>
      </c>
      <c r="DB2077">
        <v>2.5999999999999999E-3</v>
      </c>
      <c r="DC2077">
        <v>2.7000000000000001E-3</v>
      </c>
      <c r="DD2077">
        <v>0.1258</v>
      </c>
      <c r="DE2077">
        <v>2.1100000000000001E-2</v>
      </c>
      <c r="DF2077">
        <v>2003</v>
      </c>
      <c r="DG2077">
        <v>9.1827504000000004E-2</v>
      </c>
      <c r="DH2077">
        <v>3.7763532000000002E-2</v>
      </c>
      <c r="DI2077">
        <v>5.4060001000000003E-2</v>
      </c>
      <c r="DJ2077">
        <v>0.16244690000000001</v>
      </c>
      <c r="DK2077">
        <v>0.20021043999999999</v>
      </c>
      <c r="DL2077">
        <v>108393</v>
      </c>
      <c r="DM2077">
        <v>44576</v>
      </c>
      <c r="DN2077">
        <v>63818</v>
      </c>
      <c r="DO2077">
        <v>191752</v>
      </c>
      <c r="DP2077">
        <v>236328</v>
      </c>
      <c r="DQ2077">
        <v>1180398</v>
      </c>
      <c r="DR2077">
        <v>1</v>
      </c>
      <c r="DS2077">
        <v>1</v>
      </c>
      <c r="DT2077">
        <v>0</v>
      </c>
      <c r="DU2077">
        <v>1</v>
      </c>
      <c r="DV2077">
        <v>29322</v>
      </c>
      <c r="DW2077">
        <v>1180398</v>
      </c>
      <c r="DZ2077">
        <v>40.256393000000003</v>
      </c>
      <c r="EA2077">
        <v>709</v>
      </c>
      <c r="EC2077">
        <v>33746</v>
      </c>
      <c r="ED2077">
        <v>347985</v>
      </c>
      <c r="EF2077">
        <v>10.311889000000001</v>
      </c>
      <c r="EG2077">
        <v>18081</v>
      </c>
      <c r="EH2077">
        <v>299316</v>
      </c>
      <c r="EN2077">
        <v>4767</v>
      </c>
      <c r="EO2077">
        <v>69464</v>
      </c>
      <c r="EP2077">
        <v>8577</v>
      </c>
      <c r="ES2077">
        <v>2321</v>
      </c>
      <c r="ET2077">
        <v>2321</v>
      </c>
      <c r="EV2077">
        <v>63777</v>
      </c>
      <c r="EW2077">
        <v>1</v>
      </c>
      <c r="EX2077">
        <v>1</v>
      </c>
      <c r="FB2077">
        <v>4015806</v>
      </c>
      <c r="FP2077">
        <v>49278.453000000001</v>
      </c>
      <c r="FQ2077">
        <v>167615.82999999999</v>
      </c>
      <c r="FW2077">
        <v>216894.28</v>
      </c>
      <c r="FX2077">
        <v>-408821.97</v>
      </c>
      <c r="GB2077">
        <v>133787.20000000001</v>
      </c>
      <c r="GL2077">
        <v>-14032.276</v>
      </c>
      <c r="GM2077">
        <v>29434.717000000001</v>
      </c>
      <c r="GN2077">
        <v>-27388.844000000001</v>
      </c>
      <c r="GP2077">
        <v>647.99798999999996</v>
      </c>
      <c r="GQ2077">
        <v>-69478.898000000001</v>
      </c>
      <c r="GR2077">
        <v>-457738.31</v>
      </c>
      <c r="GS2077">
        <v>-456741.69</v>
      </c>
      <c r="GZ2077">
        <v>-996.63800000000003</v>
      </c>
      <c r="HA2077">
        <v>-4718.9521000000004</v>
      </c>
      <c r="HB2077">
        <v>-359.53600999999998</v>
      </c>
      <c r="HD2077">
        <v>-4004.0958999999998</v>
      </c>
      <c r="HE2077">
        <v>-466820.91</v>
      </c>
      <c r="HG2077">
        <v>4440113</v>
      </c>
    </row>
    <row r="2078" spans="1:215" x14ac:dyDescent="0.25">
      <c r="A2078">
        <v>152</v>
      </c>
      <c r="B2078" t="s">
        <v>1445</v>
      </c>
      <c r="C2078">
        <v>2002</v>
      </c>
      <c r="F2078">
        <v>1915</v>
      </c>
      <c r="G2078">
        <v>0</v>
      </c>
      <c r="I2078">
        <v>2</v>
      </c>
      <c r="J2078" t="s">
        <v>1188</v>
      </c>
      <c r="K2078" t="s">
        <v>1189</v>
      </c>
      <c r="L2078" t="s">
        <v>1446</v>
      </c>
      <c r="M2078">
        <v>1</v>
      </c>
      <c r="N2078" t="s">
        <v>615</v>
      </c>
      <c r="O2078">
        <v>1</v>
      </c>
      <c r="P2078" t="s">
        <v>616</v>
      </c>
      <c r="Q2078" t="s">
        <v>713</v>
      </c>
      <c r="R2078">
        <v>1</v>
      </c>
      <c r="T2078" s="60">
        <v>37437</v>
      </c>
      <c r="U2078" s="60">
        <v>37438</v>
      </c>
      <c r="V2078" s="60">
        <v>37438</v>
      </c>
      <c r="W2078" t="s">
        <v>201</v>
      </c>
      <c r="X2078" t="s">
        <v>833</v>
      </c>
      <c r="Y2078" t="s">
        <v>635</v>
      </c>
      <c r="Z2078">
        <v>4.5000001999999997E-2</v>
      </c>
      <c r="AA2078">
        <v>9.0000003999999995E-2</v>
      </c>
      <c r="AB2078">
        <v>1</v>
      </c>
      <c r="AC2078">
        <v>0</v>
      </c>
      <c r="AD2078">
        <v>5</v>
      </c>
      <c r="AE2078">
        <v>0</v>
      </c>
      <c r="AF2078">
        <v>1</v>
      </c>
      <c r="AG2078">
        <v>40</v>
      </c>
      <c r="BP2078" s="60">
        <v>37438</v>
      </c>
      <c r="BQ2078">
        <v>4891300</v>
      </c>
      <c r="BR2078">
        <v>6727200</v>
      </c>
      <c r="BS2078">
        <v>0.72699999999999998</v>
      </c>
      <c r="BT2078">
        <v>1835900</v>
      </c>
      <c r="BV2078">
        <v>1207300</v>
      </c>
      <c r="BW2078">
        <v>178200</v>
      </c>
      <c r="BX2078">
        <v>1</v>
      </c>
      <c r="BY2078">
        <v>0</v>
      </c>
      <c r="BZ2078">
        <v>0</v>
      </c>
      <c r="CA2078">
        <v>0</v>
      </c>
      <c r="CC2078">
        <v>-5.8000002000000002E-2</v>
      </c>
      <c r="CS2078">
        <v>0</v>
      </c>
      <c r="CT2078">
        <v>0</v>
      </c>
      <c r="CU2078">
        <v>0</v>
      </c>
      <c r="CV2078">
        <v>0.54750001000000004</v>
      </c>
      <c r="CW2078">
        <v>0.37360000999999998</v>
      </c>
      <c r="CX2078">
        <v>0.17389999</v>
      </c>
      <c r="CY2078">
        <v>0.31519999999999998</v>
      </c>
      <c r="CZ2078">
        <v>2.87E-2</v>
      </c>
      <c r="DA2078">
        <v>0.28650001000000003</v>
      </c>
      <c r="DB2078">
        <v>1.9E-3</v>
      </c>
      <c r="DC2078">
        <v>4.8999999999999998E-3</v>
      </c>
      <c r="DD2078">
        <v>0.10929999999999999</v>
      </c>
      <c r="DE2078">
        <v>2.1400000999999998E-2</v>
      </c>
      <c r="DF2078">
        <v>2004</v>
      </c>
      <c r="DG2078">
        <v>9.1303587000000005E-2</v>
      </c>
      <c r="DH2078">
        <v>3.7307154000000002E-2</v>
      </c>
      <c r="DI2078">
        <v>5.4000000999999999E-2</v>
      </c>
      <c r="DJ2078">
        <v>0.20559727</v>
      </c>
      <c r="DK2078">
        <v>0.24290442000000001</v>
      </c>
      <c r="DL2078">
        <v>110231</v>
      </c>
      <c r="DM2078">
        <v>45041</v>
      </c>
      <c r="DN2078">
        <v>65191</v>
      </c>
      <c r="DO2078">
        <v>248218</v>
      </c>
      <c r="DP2078">
        <v>293259</v>
      </c>
      <c r="DQ2078">
        <v>1207302</v>
      </c>
      <c r="DR2078">
        <v>1</v>
      </c>
      <c r="DS2078">
        <v>1</v>
      </c>
      <c r="DT2078">
        <v>0</v>
      </c>
      <c r="DU2078">
        <v>1</v>
      </c>
      <c r="DV2078">
        <v>29298</v>
      </c>
      <c r="DW2078">
        <v>1207302</v>
      </c>
      <c r="DZ2078">
        <v>41.207661000000002</v>
      </c>
      <c r="EA2078">
        <v>730</v>
      </c>
      <c r="EC2078">
        <v>34081</v>
      </c>
      <c r="ED2078">
        <v>355989</v>
      </c>
      <c r="EF2078">
        <v>10.44538</v>
      </c>
      <c r="EG2078">
        <v>17989</v>
      </c>
      <c r="EH2078">
        <v>305735</v>
      </c>
      <c r="EN2078">
        <v>4683</v>
      </c>
      <c r="EO2078">
        <v>69880</v>
      </c>
      <c r="EP2078">
        <v>8580</v>
      </c>
      <c r="ES2078">
        <v>2829</v>
      </c>
      <c r="ET2078">
        <v>2829</v>
      </c>
      <c r="EV2078">
        <v>64109</v>
      </c>
      <c r="EW2078">
        <v>1</v>
      </c>
      <c r="EX2078">
        <v>1</v>
      </c>
      <c r="FB2078">
        <v>4309176</v>
      </c>
      <c r="FP2078">
        <v>50079.266000000003</v>
      </c>
      <c r="FQ2078">
        <v>178239.42</v>
      </c>
      <c r="FW2078">
        <v>228318.69</v>
      </c>
      <c r="FX2078">
        <v>-347606.75</v>
      </c>
      <c r="GB2078">
        <v>109267.23</v>
      </c>
      <c r="GL2078">
        <v>-11948.329</v>
      </c>
      <c r="GM2078">
        <v>10808.232</v>
      </c>
      <c r="GN2078">
        <v>-8657.1113000000005</v>
      </c>
      <c r="GP2078">
        <v>699.39599999999996</v>
      </c>
      <c r="GQ2078">
        <v>-19118.631000000001</v>
      </c>
      <c r="GR2078">
        <v>-451276.47</v>
      </c>
      <c r="GS2078">
        <v>-450221.69</v>
      </c>
      <c r="GZ2078">
        <v>-1054.798</v>
      </c>
      <c r="HA2078">
        <v>-7145.4589999999998</v>
      </c>
      <c r="HB2078">
        <v>-315.375</v>
      </c>
      <c r="HD2078">
        <v>-3747.2129</v>
      </c>
      <c r="HE2078">
        <v>-462484.53</v>
      </c>
      <c r="HG2078">
        <v>3958510</v>
      </c>
    </row>
    <row r="2079" spans="1:215" x14ac:dyDescent="0.25">
      <c r="A2079">
        <v>152</v>
      </c>
      <c r="B2079" t="s">
        <v>1445</v>
      </c>
      <c r="C2079">
        <v>2003</v>
      </c>
      <c r="F2079">
        <v>1915</v>
      </c>
      <c r="G2079">
        <v>0</v>
      </c>
      <c r="I2079">
        <v>2</v>
      </c>
      <c r="J2079" t="s">
        <v>1188</v>
      </c>
      <c r="K2079" t="s">
        <v>1189</v>
      </c>
      <c r="L2079" t="s">
        <v>1446</v>
      </c>
      <c r="M2079">
        <v>1</v>
      </c>
      <c r="N2079" t="s">
        <v>615</v>
      </c>
      <c r="O2079">
        <v>1</v>
      </c>
      <c r="P2079" t="s">
        <v>616</v>
      </c>
      <c r="Q2079" t="s">
        <v>713</v>
      </c>
      <c r="R2079">
        <v>1</v>
      </c>
      <c r="T2079" s="60">
        <v>37802</v>
      </c>
      <c r="U2079" s="60">
        <v>37803</v>
      </c>
      <c r="V2079" s="60">
        <v>37803</v>
      </c>
      <c r="W2079" t="s">
        <v>201</v>
      </c>
      <c r="X2079" t="s">
        <v>833</v>
      </c>
      <c r="Y2079" t="s">
        <v>635</v>
      </c>
      <c r="Z2079">
        <v>4.5000001999999997E-2</v>
      </c>
      <c r="AA2079">
        <v>9.0000003999999995E-2</v>
      </c>
      <c r="AB2079">
        <v>1</v>
      </c>
      <c r="AC2079">
        <v>0</v>
      </c>
      <c r="AD2079">
        <v>5</v>
      </c>
      <c r="AE2079">
        <v>0</v>
      </c>
      <c r="AF2079">
        <v>1</v>
      </c>
      <c r="AG2079">
        <v>40</v>
      </c>
      <c r="BP2079" s="60">
        <v>37803</v>
      </c>
      <c r="BQ2079">
        <v>4548100</v>
      </c>
      <c r="BR2079">
        <v>7188300</v>
      </c>
      <c r="BS2079">
        <v>0.63300002</v>
      </c>
      <c r="BT2079">
        <v>2640200</v>
      </c>
      <c r="BV2079">
        <v>1269300</v>
      </c>
      <c r="BW2079">
        <v>195500</v>
      </c>
      <c r="BX2079">
        <v>0.91900002999999997</v>
      </c>
      <c r="BY2079">
        <v>0</v>
      </c>
      <c r="BZ2079">
        <v>0</v>
      </c>
      <c r="CA2079">
        <v>0</v>
      </c>
      <c r="CC2079">
        <v>1.7999998999999999E-2</v>
      </c>
      <c r="CS2079">
        <v>0</v>
      </c>
      <c r="CT2079">
        <v>0</v>
      </c>
      <c r="CU2079">
        <v>0</v>
      </c>
      <c r="CV2079">
        <v>0.56090002999999999</v>
      </c>
      <c r="CW2079">
        <v>0.40650001000000002</v>
      </c>
      <c r="CX2079">
        <v>0.15440001</v>
      </c>
      <c r="CY2079">
        <v>0.29209997999999998</v>
      </c>
      <c r="CZ2079">
        <v>3.0400000999999999E-2</v>
      </c>
      <c r="DA2079">
        <v>0.26169999999999999</v>
      </c>
      <c r="DB2079">
        <v>1E-3</v>
      </c>
      <c r="DC2079">
        <v>4.7000000000000002E-3</v>
      </c>
      <c r="DD2079">
        <v>0.108</v>
      </c>
      <c r="DE2079">
        <v>3.3700000000000001E-2</v>
      </c>
      <c r="DF2079">
        <v>2005</v>
      </c>
      <c r="DG2079">
        <v>9.1618202999999995E-2</v>
      </c>
      <c r="DH2079">
        <v>3.6888196999999998E-2</v>
      </c>
      <c r="DI2079">
        <v>5.4730002E-2</v>
      </c>
      <c r="DJ2079">
        <v>0.27506891</v>
      </c>
      <c r="DK2079">
        <v>0.31195708999999999</v>
      </c>
      <c r="DL2079">
        <v>116293</v>
      </c>
      <c r="DM2079">
        <v>46823</v>
      </c>
      <c r="DN2079">
        <v>69470</v>
      </c>
      <c r="DO2079">
        <v>349151</v>
      </c>
      <c r="DP2079">
        <v>395974</v>
      </c>
      <c r="DQ2079">
        <v>1269322</v>
      </c>
      <c r="DR2079">
        <v>1</v>
      </c>
      <c r="DS2079">
        <v>1</v>
      </c>
      <c r="DT2079">
        <v>0</v>
      </c>
      <c r="DU2079">
        <v>1</v>
      </c>
      <c r="DV2079">
        <v>28885</v>
      </c>
      <c r="DW2079">
        <v>1269322</v>
      </c>
      <c r="DZ2079">
        <v>43.943984999999998</v>
      </c>
      <c r="EA2079">
        <v>755</v>
      </c>
      <c r="EC2079">
        <v>34840</v>
      </c>
      <c r="ED2079">
        <v>372568</v>
      </c>
      <c r="EF2079">
        <v>10.693686</v>
      </c>
      <c r="EG2079">
        <v>18072</v>
      </c>
      <c r="EH2079">
        <v>320242</v>
      </c>
      <c r="EN2079">
        <v>4623</v>
      </c>
      <c r="EO2079">
        <v>72770</v>
      </c>
      <c r="EP2079">
        <v>8621</v>
      </c>
      <c r="ES2079">
        <v>3524</v>
      </c>
      <c r="ET2079">
        <v>3524</v>
      </c>
      <c r="EV2079">
        <v>64480</v>
      </c>
      <c r="EW2079">
        <v>1</v>
      </c>
      <c r="EX2079">
        <v>1</v>
      </c>
      <c r="FB2079">
        <v>4625004</v>
      </c>
      <c r="FP2079">
        <v>52545.413999999997</v>
      </c>
      <c r="FQ2079">
        <v>179756.52</v>
      </c>
      <c r="FW2079">
        <v>232301.92</v>
      </c>
      <c r="FX2079">
        <v>7338.7089999999998</v>
      </c>
      <c r="GB2079">
        <v>74402.241999999998</v>
      </c>
      <c r="GL2079">
        <v>-11293.483</v>
      </c>
      <c r="GM2079">
        <v>4954.8130000000001</v>
      </c>
      <c r="GN2079">
        <v>-3921.3258999999998</v>
      </c>
      <c r="GP2079">
        <v>2381.9180000000001</v>
      </c>
      <c r="GQ2079">
        <v>306164.81</v>
      </c>
      <c r="GR2079">
        <v>-463521.84</v>
      </c>
      <c r="GS2079">
        <v>-462327.34</v>
      </c>
      <c r="GZ2079">
        <v>-1194.5030999999999</v>
      </c>
      <c r="HA2079">
        <v>-4880.7147999999997</v>
      </c>
      <c r="HB2079">
        <v>-472.39999</v>
      </c>
      <c r="HD2079">
        <v>-4998.7821999999996</v>
      </c>
      <c r="HE2079">
        <v>-473873.75</v>
      </c>
      <c r="HG2079">
        <v>3790801</v>
      </c>
    </row>
    <row r="2080" spans="1:215" x14ac:dyDescent="0.25">
      <c r="A2080">
        <v>152</v>
      </c>
      <c r="B2080" t="s">
        <v>1445</v>
      </c>
      <c r="C2080">
        <v>2004</v>
      </c>
      <c r="F2080">
        <v>1915</v>
      </c>
      <c r="G2080">
        <v>0</v>
      </c>
      <c r="I2080">
        <v>2</v>
      </c>
      <c r="J2080" t="s">
        <v>1188</v>
      </c>
      <c r="K2080" t="s">
        <v>1189</v>
      </c>
      <c r="L2080" t="s">
        <v>1446</v>
      </c>
      <c r="M2080">
        <v>1</v>
      </c>
      <c r="N2080" t="s">
        <v>615</v>
      </c>
      <c r="O2080">
        <v>1</v>
      </c>
      <c r="P2080" t="s">
        <v>616</v>
      </c>
      <c r="Q2080" t="s">
        <v>713</v>
      </c>
      <c r="R2080">
        <v>1</v>
      </c>
      <c r="T2080" s="60">
        <v>38168</v>
      </c>
      <c r="U2080" s="60">
        <v>38169</v>
      </c>
      <c r="V2080" s="60">
        <v>38169</v>
      </c>
      <c r="W2080" t="s">
        <v>201</v>
      </c>
      <c r="X2080" t="s">
        <v>833</v>
      </c>
      <c r="Y2080" t="s">
        <v>635</v>
      </c>
      <c r="Z2080">
        <v>4.5000001999999997E-2</v>
      </c>
      <c r="AA2080">
        <v>9.0000003999999995E-2</v>
      </c>
      <c r="AB2080">
        <v>1</v>
      </c>
      <c r="AC2080">
        <v>0</v>
      </c>
      <c r="AD2080">
        <v>5</v>
      </c>
      <c r="AE2080">
        <v>0</v>
      </c>
      <c r="AF2080">
        <v>1</v>
      </c>
      <c r="AG2080">
        <v>40</v>
      </c>
      <c r="BP2080" s="60">
        <v>38169</v>
      </c>
      <c r="BQ2080">
        <v>4333100</v>
      </c>
      <c r="BR2080">
        <v>7247700</v>
      </c>
      <c r="BS2080">
        <v>0.59799999000000004</v>
      </c>
      <c r="BT2080">
        <v>2914600</v>
      </c>
      <c r="BV2080">
        <v>1266000</v>
      </c>
      <c r="BW2080">
        <v>253800</v>
      </c>
      <c r="BX2080">
        <v>0.79900002000000003</v>
      </c>
      <c r="BY2080">
        <v>0</v>
      </c>
      <c r="BZ2080">
        <v>0</v>
      </c>
      <c r="CA2080">
        <v>0</v>
      </c>
      <c r="CC2080">
        <v>0.16600001</v>
      </c>
      <c r="CS2080">
        <v>0</v>
      </c>
      <c r="CT2080">
        <v>0</v>
      </c>
      <c r="CU2080">
        <v>0</v>
      </c>
      <c r="CV2080">
        <v>0.55080003</v>
      </c>
      <c r="CW2080">
        <v>0.40970001</v>
      </c>
      <c r="CX2080">
        <v>0.14109999000000001</v>
      </c>
      <c r="CY2080">
        <v>0.30410000999999998</v>
      </c>
      <c r="CZ2080">
        <v>0.27309999000000001</v>
      </c>
      <c r="DA2080">
        <v>0</v>
      </c>
      <c r="DB2080">
        <v>2.9999999999999997E-4</v>
      </c>
      <c r="DC2080">
        <v>4.3E-3</v>
      </c>
      <c r="DD2080">
        <v>0.1074</v>
      </c>
      <c r="DE2080">
        <v>3.2800000000000003E-2</v>
      </c>
      <c r="DF2080">
        <v>2006</v>
      </c>
      <c r="DG2080">
        <v>9.0358801000000002E-2</v>
      </c>
      <c r="DH2080">
        <v>3.6317304000000002E-2</v>
      </c>
      <c r="DI2080">
        <v>5.4039999999999998E-2</v>
      </c>
      <c r="DJ2080">
        <v>0.30075206999999998</v>
      </c>
      <c r="DK2080">
        <v>0.33706939000000002</v>
      </c>
      <c r="DL2080">
        <v>114390</v>
      </c>
      <c r="DM2080">
        <v>45976</v>
      </c>
      <c r="DN2080">
        <v>68414</v>
      </c>
      <c r="DO2080">
        <v>380738</v>
      </c>
      <c r="DP2080">
        <v>426714</v>
      </c>
      <c r="DQ2080">
        <v>1265953</v>
      </c>
      <c r="DR2080">
        <v>1</v>
      </c>
      <c r="DS2080">
        <v>1</v>
      </c>
      <c r="DT2080">
        <v>0</v>
      </c>
      <c r="DU2080">
        <v>1</v>
      </c>
      <c r="DV2080">
        <v>28634</v>
      </c>
      <c r="DW2080">
        <v>1265953</v>
      </c>
      <c r="DZ2080">
        <v>44.211533000000003</v>
      </c>
      <c r="EA2080">
        <v>809</v>
      </c>
      <c r="EC2080">
        <v>35318</v>
      </c>
      <c r="ED2080">
        <v>420826</v>
      </c>
      <c r="EF2080">
        <v>11.91534</v>
      </c>
      <c r="EG2080">
        <v>19243</v>
      </c>
      <c r="EH2080">
        <v>365931</v>
      </c>
      <c r="EN2080">
        <v>4574</v>
      </c>
      <c r="EO2080">
        <v>73076</v>
      </c>
      <c r="EP2080">
        <v>8648</v>
      </c>
      <c r="ES2080">
        <v>2853</v>
      </c>
      <c r="ET2080">
        <v>2853</v>
      </c>
      <c r="EV2080">
        <v>64761</v>
      </c>
      <c r="EW2080">
        <v>1</v>
      </c>
      <c r="EX2080">
        <v>1</v>
      </c>
      <c r="FB2080">
        <v>4820023</v>
      </c>
      <c r="FP2080">
        <v>50534.512000000002</v>
      </c>
      <c r="FQ2080">
        <v>202826.88</v>
      </c>
      <c r="FW2080">
        <v>253361.39</v>
      </c>
      <c r="FX2080">
        <v>539661.18999999994</v>
      </c>
      <c r="GB2080">
        <v>68375.741999999998</v>
      </c>
      <c r="GL2080">
        <v>-13033.85</v>
      </c>
      <c r="GM2080">
        <v>3608.2671</v>
      </c>
      <c r="GN2080">
        <v>-2803.2858999999999</v>
      </c>
      <c r="GP2080">
        <v>1269.7</v>
      </c>
      <c r="GQ2080">
        <v>850439.13</v>
      </c>
      <c r="GR2080">
        <v>-658793.38</v>
      </c>
      <c r="GS2080">
        <v>-657549.06000000006</v>
      </c>
      <c r="GZ2080">
        <v>-1244.307</v>
      </c>
      <c r="HA2080">
        <v>-4100.2529000000004</v>
      </c>
      <c r="HB2080">
        <v>-512.91900999999996</v>
      </c>
      <c r="HD2080">
        <v>-4626.8369000000002</v>
      </c>
      <c r="HE2080">
        <v>-668033.38</v>
      </c>
      <c r="HG2080">
        <v>3973206.8</v>
      </c>
    </row>
    <row r="2081" spans="1:215" x14ac:dyDescent="0.25">
      <c r="A2081">
        <v>152</v>
      </c>
      <c r="B2081" t="s">
        <v>1445</v>
      </c>
      <c r="C2081">
        <v>2005</v>
      </c>
      <c r="F2081">
        <v>1915</v>
      </c>
      <c r="G2081">
        <v>0</v>
      </c>
      <c r="I2081">
        <v>2</v>
      </c>
      <c r="J2081" t="s">
        <v>1188</v>
      </c>
      <c r="K2081" t="s">
        <v>1189</v>
      </c>
      <c r="L2081" t="s">
        <v>1446</v>
      </c>
      <c r="M2081">
        <v>1</v>
      </c>
      <c r="N2081" t="s">
        <v>615</v>
      </c>
      <c r="O2081">
        <v>1</v>
      </c>
      <c r="P2081" t="s">
        <v>616</v>
      </c>
      <c r="Q2081" t="s">
        <v>713</v>
      </c>
      <c r="R2081">
        <v>1</v>
      </c>
      <c r="T2081" s="60">
        <v>38533</v>
      </c>
      <c r="U2081" s="60">
        <v>38534</v>
      </c>
      <c r="V2081" s="60">
        <v>38534</v>
      </c>
      <c r="W2081" t="s">
        <v>201</v>
      </c>
      <c r="X2081" t="s">
        <v>833</v>
      </c>
      <c r="Y2081" t="s">
        <v>635</v>
      </c>
      <c r="Z2081">
        <v>3.9999999000000001E-2</v>
      </c>
      <c r="AA2081">
        <v>8.7499998999999995E-2</v>
      </c>
      <c r="AB2081">
        <v>1</v>
      </c>
      <c r="AC2081">
        <v>0</v>
      </c>
      <c r="AD2081">
        <v>5</v>
      </c>
      <c r="AE2081">
        <v>0</v>
      </c>
      <c r="AF2081">
        <v>1</v>
      </c>
      <c r="AG2081">
        <v>40</v>
      </c>
      <c r="BP2081" s="60">
        <v>38534</v>
      </c>
      <c r="BQ2081">
        <v>4159500</v>
      </c>
      <c r="BR2081">
        <v>7851500</v>
      </c>
      <c r="BS2081">
        <v>0.52999996999999999</v>
      </c>
      <c r="BT2081">
        <v>3692000</v>
      </c>
      <c r="BV2081">
        <v>1270700</v>
      </c>
      <c r="BW2081">
        <v>358100</v>
      </c>
      <c r="BX2081">
        <v>0.83599997000000004</v>
      </c>
      <c r="BY2081">
        <v>0</v>
      </c>
      <c r="BZ2081">
        <v>0</v>
      </c>
      <c r="CA2081">
        <v>0</v>
      </c>
      <c r="CC2081">
        <v>9.8999999000000005E-2</v>
      </c>
      <c r="CG2081">
        <v>2.9258712999999999E-2</v>
      </c>
      <c r="CS2081">
        <v>0</v>
      </c>
      <c r="CT2081">
        <v>1</v>
      </c>
      <c r="CU2081">
        <v>0</v>
      </c>
      <c r="CV2081">
        <v>0.59349996000000005</v>
      </c>
      <c r="CW2081">
        <v>0.43159999999999998</v>
      </c>
      <c r="CX2081">
        <v>0.16189999999999999</v>
      </c>
      <c r="CY2081">
        <v>0.2361</v>
      </c>
      <c r="CZ2081">
        <v>0</v>
      </c>
      <c r="DA2081">
        <v>0.20610000000000001</v>
      </c>
      <c r="DB2081">
        <v>0</v>
      </c>
      <c r="DC2081">
        <v>2.4500001E-2</v>
      </c>
      <c r="DD2081">
        <v>0.10829999999999999</v>
      </c>
      <c r="DE2081">
        <v>3.4799999999999998E-2</v>
      </c>
      <c r="DF2081">
        <v>2007</v>
      </c>
      <c r="DG2081">
        <v>9.3246326000000004E-2</v>
      </c>
      <c r="DH2081">
        <v>3.5451766000000003E-2</v>
      </c>
      <c r="DI2081">
        <v>5.7789996000000003E-2</v>
      </c>
      <c r="DJ2081">
        <v>0.3805365</v>
      </c>
      <c r="DK2081">
        <v>0.41598826999999999</v>
      </c>
      <c r="DL2081">
        <v>118484</v>
      </c>
      <c r="DM2081">
        <v>45047</v>
      </c>
      <c r="DN2081">
        <v>73437</v>
      </c>
      <c r="DO2081">
        <v>483531</v>
      </c>
      <c r="DP2081">
        <v>528578</v>
      </c>
      <c r="DQ2081">
        <v>1270656</v>
      </c>
      <c r="DR2081">
        <v>1</v>
      </c>
      <c r="DS2081">
        <v>1</v>
      </c>
      <c r="DT2081">
        <v>0</v>
      </c>
      <c r="DU2081">
        <v>1</v>
      </c>
      <c r="DV2081">
        <v>27992</v>
      </c>
      <c r="DW2081">
        <v>1270656</v>
      </c>
      <c r="DZ2081">
        <v>45.393538999999997</v>
      </c>
      <c r="EA2081">
        <v>802</v>
      </c>
      <c r="EC2081">
        <v>35443</v>
      </c>
      <c r="ED2081">
        <v>598417</v>
      </c>
      <c r="EF2081">
        <v>16.883925999999999</v>
      </c>
      <c r="EG2081">
        <v>19528</v>
      </c>
      <c r="EH2081">
        <v>382623</v>
      </c>
      <c r="EN2081">
        <v>4481</v>
      </c>
      <c r="EO2081">
        <v>72637</v>
      </c>
      <c r="EP2081">
        <v>8610</v>
      </c>
      <c r="ES2081">
        <v>2824</v>
      </c>
      <c r="ET2081">
        <v>2824</v>
      </c>
      <c r="EV2081">
        <v>64237</v>
      </c>
      <c r="EW2081">
        <v>1</v>
      </c>
      <c r="EX2081">
        <v>1</v>
      </c>
      <c r="FB2081">
        <v>5169577</v>
      </c>
      <c r="FP2081">
        <v>49328.141000000003</v>
      </c>
      <c r="FQ2081">
        <v>299239.21999999997</v>
      </c>
      <c r="FW2081">
        <v>348567.38</v>
      </c>
      <c r="FX2081">
        <v>321234.09000000003</v>
      </c>
      <c r="GB2081">
        <v>74571.116999999998</v>
      </c>
      <c r="GL2081">
        <v>-15012.132</v>
      </c>
      <c r="GM2081">
        <v>8499.4932000000008</v>
      </c>
      <c r="GN2081">
        <v>-7564.8032000000003</v>
      </c>
      <c r="GP2081">
        <v>358.42200000000003</v>
      </c>
      <c r="GQ2081">
        <v>730653.56</v>
      </c>
      <c r="GR2081">
        <v>-592160.93999999994</v>
      </c>
      <c r="GS2081">
        <v>-590653.63</v>
      </c>
      <c r="GZ2081">
        <v>-1507.3311000000001</v>
      </c>
      <c r="HA2081">
        <v>-4641.5361000000003</v>
      </c>
      <c r="HB2081">
        <v>-304.25299000000001</v>
      </c>
      <c r="HD2081">
        <v>-4965.4912000000004</v>
      </c>
      <c r="HE2081">
        <v>-602072.18999999994</v>
      </c>
      <c r="HG2081">
        <v>4101788</v>
      </c>
    </row>
    <row r="2082" spans="1:215" x14ac:dyDescent="0.25">
      <c r="A2082">
        <v>152</v>
      </c>
      <c r="B2082" t="s">
        <v>1445</v>
      </c>
      <c r="C2082">
        <v>2006</v>
      </c>
      <c r="F2082">
        <v>1915</v>
      </c>
      <c r="G2082">
        <v>0</v>
      </c>
      <c r="I2082">
        <v>2</v>
      </c>
      <c r="J2082" t="s">
        <v>1188</v>
      </c>
      <c r="K2082" t="s">
        <v>1189</v>
      </c>
      <c r="L2082" t="s">
        <v>1446</v>
      </c>
      <c r="M2082">
        <v>1</v>
      </c>
      <c r="N2082" t="s">
        <v>615</v>
      </c>
      <c r="O2082">
        <v>1</v>
      </c>
      <c r="P2082" t="s">
        <v>616</v>
      </c>
      <c r="Q2082" t="s">
        <v>713</v>
      </c>
      <c r="R2082">
        <v>1</v>
      </c>
      <c r="T2082" s="60">
        <v>38898</v>
      </c>
      <c r="U2082" s="60">
        <v>38899</v>
      </c>
      <c r="V2082" s="60">
        <v>38899</v>
      </c>
      <c r="W2082" t="s">
        <v>201</v>
      </c>
      <c r="X2082" t="s">
        <v>833</v>
      </c>
      <c r="Y2082" t="s">
        <v>635</v>
      </c>
      <c r="Z2082">
        <v>3.9999999000000001E-2</v>
      </c>
      <c r="AA2082">
        <v>8.7499998999999995E-2</v>
      </c>
      <c r="AB2082">
        <v>1</v>
      </c>
      <c r="AC2082">
        <v>0</v>
      </c>
      <c r="AD2082">
        <v>5</v>
      </c>
      <c r="AE2082">
        <v>0</v>
      </c>
      <c r="AF2082">
        <v>1</v>
      </c>
      <c r="AG2082">
        <v>40</v>
      </c>
      <c r="BP2082" s="60">
        <v>38899</v>
      </c>
      <c r="BQ2082">
        <v>4168500</v>
      </c>
      <c r="BR2082">
        <v>8083700</v>
      </c>
      <c r="BS2082">
        <v>0.51599996999999997</v>
      </c>
      <c r="BT2082">
        <v>3915200</v>
      </c>
      <c r="BV2082">
        <v>1319400</v>
      </c>
      <c r="BW2082">
        <v>395000</v>
      </c>
      <c r="BX2082">
        <v>0.83999997000000004</v>
      </c>
      <c r="BY2082">
        <v>0</v>
      </c>
      <c r="BZ2082">
        <v>0</v>
      </c>
      <c r="CA2082">
        <v>0</v>
      </c>
      <c r="CC2082">
        <v>0.11300001</v>
      </c>
      <c r="CG2082">
        <v>6.4628325E-2</v>
      </c>
      <c r="CS2082">
        <v>0</v>
      </c>
      <c r="CT2082">
        <v>1</v>
      </c>
      <c r="CU2082">
        <v>0</v>
      </c>
      <c r="CV2082">
        <v>0.51020001999999998</v>
      </c>
      <c r="CW2082">
        <v>0.36250000999999998</v>
      </c>
      <c r="CX2082">
        <v>0.14770000999999999</v>
      </c>
      <c r="CY2082">
        <v>0.25790000000000002</v>
      </c>
      <c r="CZ2082">
        <v>0</v>
      </c>
      <c r="DA2082">
        <v>0.17129999000000001</v>
      </c>
      <c r="DB2082">
        <v>8.0000000000000004E-4</v>
      </c>
      <c r="DC2082">
        <v>1.9E-3</v>
      </c>
      <c r="DD2082">
        <v>0.17610000000000001</v>
      </c>
      <c r="DE2082">
        <v>5.2900001000000002E-2</v>
      </c>
      <c r="DF2082">
        <v>2008</v>
      </c>
      <c r="DG2082">
        <v>9.1800004000000004E-2</v>
      </c>
      <c r="DH2082">
        <v>3.5099998E-2</v>
      </c>
      <c r="DI2082">
        <v>5.6700001999999999E-2</v>
      </c>
      <c r="DJ2082">
        <v>0.3831</v>
      </c>
      <c r="DK2082">
        <v>0.41819999000000002</v>
      </c>
      <c r="DL2082">
        <v>124134</v>
      </c>
      <c r="DM2082">
        <v>47445</v>
      </c>
      <c r="DN2082">
        <v>76689</v>
      </c>
      <c r="DO2082">
        <v>517884</v>
      </c>
      <c r="DP2082">
        <v>565329</v>
      </c>
      <c r="DQ2082">
        <v>1351826</v>
      </c>
      <c r="DR2082">
        <v>0</v>
      </c>
      <c r="DS2082">
        <v>0</v>
      </c>
      <c r="DT2082">
        <v>0</v>
      </c>
      <c r="DU2082">
        <v>0</v>
      </c>
      <c r="DV2082">
        <v>28017</v>
      </c>
      <c r="DW2082">
        <v>1319431.1000000001</v>
      </c>
      <c r="DX2082">
        <v>43.400002000000001</v>
      </c>
      <c r="DY2082">
        <v>12.5</v>
      </c>
      <c r="DZ2082">
        <v>47.094002000000003</v>
      </c>
      <c r="EA2082">
        <v>809</v>
      </c>
      <c r="EC2082">
        <v>35554</v>
      </c>
      <c r="ED2082">
        <v>532052.25</v>
      </c>
      <c r="EF2082">
        <v>16.158000999999999</v>
      </c>
      <c r="EG2082">
        <v>19853</v>
      </c>
      <c r="EH2082">
        <v>400193.91</v>
      </c>
      <c r="EJ2082">
        <v>20158</v>
      </c>
      <c r="EN2082">
        <v>4439</v>
      </c>
      <c r="EO2082">
        <v>73394.491999999998</v>
      </c>
      <c r="EP2082">
        <v>8637</v>
      </c>
      <c r="ES2082">
        <v>2625</v>
      </c>
      <c r="ET2082">
        <v>2625</v>
      </c>
      <c r="EV2082">
        <v>64380</v>
      </c>
      <c r="EW2082">
        <v>0</v>
      </c>
      <c r="EX2082">
        <v>0</v>
      </c>
      <c r="FB2082">
        <v>5281291</v>
      </c>
      <c r="FP2082">
        <v>48910.055</v>
      </c>
      <c r="FQ2082">
        <v>331765.44</v>
      </c>
      <c r="FW2082">
        <v>380675.5</v>
      </c>
      <c r="FX2082">
        <v>403143.78</v>
      </c>
      <c r="GB2082">
        <v>65100.546999999999</v>
      </c>
      <c r="GL2082">
        <v>-16780.609</v>
      </c>
      <c r="GM2082">
        <v>12040.928</v>
      </c>
      <c r="GN2082">
        <v>-11343.244000000001</v>
      </c>
      <c r="GP2082">
        <v>2157.3510999999999</v>
      </c>
      <c r="GQ2082">
        <v>834994.25</v>
      </c>
      <c r="GR2082">
        <v>-610716.75</v>
      </c>
      <c r="GS2082">
        <v>-608682.18999999994</v>
      </c>
      <c r="GZ2082">
        <v>-2034.5228999999999</v>
      </c>
      <c r="HA2082">
        <v>-4791.1089000000002</v>
      </c>
      <c r="HB2082">
        <v>-249.00200000000001</v>
      </c>
      <c r="HD2082">
        <v>-4439.1938</v>
      </c>
      <c r="HE2082">
        <v>-620196</v>
      </c>
      <c r="HG2082">
        <v>4316586</v>
      </c>
    </row>
    <row r="2083" spans="1:215" x14ac:dyDescent="0.25">
      <c r="A2083">
        <v>152</v>
      </c>
      <c r="B2083" t="s">
        <v>1445</v>
      </c>
      <c r="C2083">
        <v>2007</v>
      </c>
      <c r="F2083">
        <v>1915</v>
      </c>
      <c r="G2083">
        <v>0</v>
      </c>
      <c r="I2083">
        <v>2</v>
      </c>
      <c r="J2083" t="s">
        <v>1188</v>
      </c>
      <c r="K2083" t="s">
        <v>1189</v>
      </c>
      <c r="L2083" t="s">
        <v>1446</v>
      </c>
      <c r="M2083">
        <v>1</v>
      </c>
      <c r="N2083" t="s">
        <v>615</v>
      </c>
      <c r="O2083">
        <v>1</v>
      </c>
      <c r="P2083" t="s">
        <v>616</v>
      </c>
      <c r="Q2083" t="s">
        <v>713</v>
      </c>
      <c r="R2083">
        <v>1</v>
      </c>
      <c r="T2083" s="60">
        <v>39263</v>
      </c>
      <c r="U2083" s="60">
        <v>39264</v>
      </c>
      <c r="V2083" s="60">
        <v>39264</v>
      </c>
      <c r="W2083" t="s">
        <v>201</v>
      </c>
      <c r="X2083" t="s">
        <v>833</v>
      </c>
      <c r="Y2083" t="s">
        <v>635</v>
      </c>
      <c r="Z2083">
        <v>3.9999999000000001E-2</v>
      </c>
      <c r="AA2083">
        <v>8.7499998999999995E-2</v>
      </c>
      <c r="AB2083">
        <v>1</v>
      </c>
      <c r="AC2083">
        <v>0</v>
      </c>
      <c r="AD2083">
        <v>5</v>
      </c>
      <c r="AE2083">
        <v>0</v>
      </c>
      <c r="AF2083">
        <v>1</v>
      </c>
      <c r="AG2083">
        <v>40</v>
      </c>
      <c r="BP2083" s="60">
        <v>39264</v>
      </c>
      <c r="BQ2083">
        <v>4421700</v>
      </c>
      <c r="BR2083">
        <v>8197200</v>
      </c>
      <c r="BS2083">
        <v>0.53900002999999996</v>
      </c>
      <c r="BT2083">
        <v>3775500</v>
      </c>
      <c r="BV2083">
        <v>1351800</v>
      </c>
      <c r="BW2083">
        <v>527900</v>
      </c>
      <c r="BX2083">
        <v>0.81900001</v>
      </c>
      <c r="BY2083">
        <v>0</v>
      </c>
      <c r="BZ2083">
        <v>0</v>
      </c>
      <c r="CA2083">
        <v>0</v>
      </c>
      <c r="CC2083">
        <v>0.17</v>
      </c>
      <c r="CG2083">
        <v>0.11179574</v>
      </c>
      <c r="CS2083">
        <v>0</v>
      </c>
      <c r="CT2083">
        <v>1</v>
      </c>
      <c r="CU2083">
        <v>0</v>
      </c>
      <c r="CV2083">
        <v>0.51419996999999995</v>
      </c>
      <c r="CW2083">
        <v>0.35529998000000002</v>
      </c>
      <c r="CX2083">
        <v>0.15890001000000001</v>
      </c>
      <c r="CY2083">
        <v>0.24069999</v>
      </c>
      <c r="CZ2083">
        <v>0</v>
      </c>
      <c r="DA2083">
        <v>0.1532</v>
      </c>
      <c r="DB2083">
        <v>1.8300001E-2</v>
      </c>
      <c r="DC2083">
        <v>5.8999999999999999E-3</v>
      </c>
      <c r="DD2083">
        <v>0.16259999999999999</v>
      </c>
      <c r="DE2083">
        <v>5.8299999999999998E-2</v>
      </c>
      <c r="DF2083">
        <v>2009</v>
      </c>
      <c r="DG2083">
        <v>9.0900004000000006E-2</v>
      </c>
      <c r="DH2083">
        <v>3.4799999999999998E-2</v>
      </c>
      <c r="DI2083">
        <v>5.6199998000000001E-2</v>
      </c>
      <c r="DJ2083">
        <v>0.36599999999999999</v>
      </c>
      <c r="DK2083">
        <v>0.40080001999999998</v>
      </c>
      <c r="DL2083">
        <v>127858</v>
      </c>
      <c r="DM2083">
        <v>48894</v>
      </c>
      <c r="DN2083">
        <v>78964</v>
      </c>
      <c r="DO2083">
        <v>514493</v>
      </c>
      <c r="DP2083">
        <v>563387</v>
      </c>
      <c r="DQ2083">
        <v>1405899</v>
      </c>
      <c r="DR2083">
        <v>0</v>
      </c>
      <c r="DS2083">
        <v>0</v>
      </c>
      <c r="DT2083">
        <v>0</v>
      </c>
      <c r="DU2083">
        <v>0</v>
      </c>
      <c r="DV2083">
        <v>28354</v>
      </c>
      <c r="DW2083">
        <v>1351826.3</v>
      </c>
      <c r="DX2083">
        <v>43.299999</v>
      </c>
      <c r="DY2083">
        <v>12</v>
      </c>
      <c r="DZ2083">
        <v>47.676997999999998</v>
      </c>
      <c r="EA2083">
        <v>1301</v>
      </c>
      <c r="EC2083">
        <v>35527</v>
      </c>
      <c r="ED2083">
        <v>559777.18999999994</v>
      </c>
      <c r="EF2083">
        <v>16.747</v>
      </c>
      <c r="EG2083">
        <v>20448</v>
      </c>
      <c r="EH2083">
        <v>425673.78</v>
      </c>
      <c r="EJ2083">
        <v>20.816998999999999</v>
      </c>
      <c r="EN2083">
        <v>4384</v>
      </c>
      <c r="EO2083">
        <v>74270.851999999999</v>
      </c>
      <c r="EP2083">
        <v>8593</v>
      </c>
      <c r="ES2083">
        <v>2102</v>
      </c>
      <c r="ET2083">
        <v>2102</v>
      </c>
      <c r="EV2083">
        <v>65182</v>
      </c>
      <c r="EW2083">
        <v>0</v>
      </c>
      <c r="EX2083">
        <v>0</v>
      </c>
      <c r="FB2083">
        <v>5325969</v>
      </c>
      <c r="FP2083">
        <v>49179.796999999999</v>
      </c>
      <c r="FQ2083">
        <v>432267.16</v>
      </c>
      <c r="FW2083">
        <v>481446.94</v>
      </c>
      <c r="FX2083">
        <v>701730.06</v>
      </c>
      <c r="GB2083">
        <v>80310.937999999995</v>
      </c>
      <c r="GL2083">
        <v>-17126.785</v>
      </c>
      <c r="GM2083">
        <v>21836.851999999999</v>
      </c>
      <c r="GN2083">
        <v>-20758.342000000001</v>
      </c>
      <c r="GP2083">
        <v>1963.0341000000001</v>
      </c>
      <c r="GQ2083">
        <v>1249402.8</v>
      </c>
      <c r="GR2083">
        <v>-657191.13</v>
      </c>
      <c r="GS2083">
        <v>-655629.06000000006</v>
      </c>
      <c r="GZ2083">
        <v>-1562.0699</v>
      </c>
      <c r="HA2083">
        <v>-4474.3847999999998</v>
      </c>
      <c r="HB2083">
        <v>-158.80700999999999</v>
      </c>
      <c r="HD2083">
        <v>-4809.5181000000002</v>
      </c>
      <c r="HE2083">
        <v>-666633.88</v>
      </c>
      <c r="HG2083">
        <v>4899355</v>
      </c>
    </row>
    <row r="2084" spans="1:215" x14ac:dyDescent="0.25">
      <c r="A2084">
        <v>152</v>
      </c>
      <c r="B2084" t="s">
        <v>1445</v>
      </c>
      <c r="C2084">
        <v>2008</v>
      </c>
      <c r="F2084">
        <v>1915</v>
      </c>
      <c r="G2084">
        <v>0</v>
      </c>
      <c r="I2084">
        <v>2</v>
      </c>
      <c r="J2084" t="s">
        <v>1188</v>
      </c>
      <c r="K2084" t="s">
        <v>1189</v>
      </c>
      <c r="L2084" t="s">
        <v>1446</v>
      </c>
      <c r="M2084">
        <v>1</v>
      </c>
      <c r="N2084" t="s">
        <v>615</v>
      </c>
      <c r="O2084">
        <v>1</v>
      </c>
      <c r="P2084" t="s">
        <v>616</v>
      </c>
      <c r="Q2084" t="s">
        <v>713</v>
      </c>
      <c r="R2084">
        <v>1</v>
      </c>
      <c r="T2084" s="60">
        <v>39629</v>
      </c>
      <c r="U2084" s="60">
        <v>39630</v>
      </c>
      <c r="V2084" s="60">
        <v>39630</v>
      </c>
      <c r="W2084" t="s">
        <v>201</v>
      </c>
      <c r="X2084" t="s">
        <v>833</v>
      </c>
      <c r="Y2084" t="s">
        <v>635</v>
      </c>
      <c r="Z2084">
        <v>3.9999999000000001E-2</v>
      </c>
      <c r="AA2084">
        <v>8.7499998999999995E-2</v>
      </c>
      <c r="AB2084">
        <v>1</v>
      </c>
      <c r="AC2084">
        <v>0</v>
      </c>
      <c r="AD2084">
        <v>5</v>
      </c>
      <c r="AE2084">
        <v>0</v>
      </c>
      <c r="AF2084">
        <v>1</v>
      </c>
      <c r="AG2084">
        <v>40</v>
      </c>
      <c r="BP2084" s="60">
        <v>39630</v>
      </c>
      <c r="BQ2084">
        <v>4623600</v>
      </c>
      <c r="BR2084">
        <v>8402200</v>
      </c>
      <c r="BS2084">
        <v>0.55000000999999998</v>
      </c>
      <c r="BT2084">
        <v>3778700</v>
      </c>
      <c r="BV2084">
        <v>1456500</v>
      </c>
      <c r="BW2084">
        <v>536900</v>
      </c>
      <c r="BX2084">
        <v>0.79500002000000003</v>
      </c>
      <c r="BY2084">
        <v>0</v>
      </c>
      <c r="BZ2084">
        <v>0</v>
      </c>
      <c r="CA2084">
        <v>0</v>
      </c>
      <c r="CC2084">
        <v>-4.5000001999999997E-2</v>
      </c>
      <c r="CG2084">
        <v>9.7680933999999997E-2</v>
      </c>
      <c r="CS2084">
        <v>0</v>
      </c>
      <c r="CT2084">
        <v>1</v>
      </c>
      <c r="CU2084">
        <v>0</v>
      </c>
      <c r="CV2084">
        <v>0.47</v>
      </c>
      <c r="CW2084">
        <v>0.27000001000000001</v>
      </c>
      <c r="CX2084">
        <v>0.2</v>
      </c>
      <c r="CY2084">
        <v>0.31999999000000001</v>
      </c>
      <c r="CZ2084">
        <v>0</v>
      </c>
      <c r="DA2084">
        <v>0</v>
      </c>
      <c r="DB2084">
        <v>2.9999998999999999E-2</v>
      </c>
      <c r="DC2084">
        <v>0.01</v>
      </c>
      <c r="DD2084">
        <v>0.14000000000000001</v>
      </c>
      <c r="DE2084">
        <v>2.9999998999999999E-2</v>
      </c>
      <c r="DF2084">
        <v>2010</v>
      </c>
      <c r="DG2084">
        <v>8.9599997000000001E-2</v>
      </c>
      <c r="DH2084">
        <v>3.4000002000000001E-2</v>
      </c>
      <c r="DI2084">
        <v>5.5599998999999997E-2</v>
      </c>
      <c r="DJ2084">
        <v>0.36230001000000001</v>
      </c>
      <c r="DK2084">
        <v>0.39630001999999998</v>
      </c>
      <c r="DL2084">
        <v>135724</v>
      </c>
      <c r="DM2084">
        <v>51558</v>
      </c>
      <c r="DN2084">
        <v>84166</v>
      </c>
      <c r="DO2084">
        <v>548785</v>
      </c>
      <c r="DP2084">
        <v>600343</v>
      </c>
      <c r="DQ2084">
        <v>1514781</v>
      </c>
      <c r="DR2084">
        <v>0</v>
      </c>
      <c r="DS2084">
        <v>0</v>
      </c>
      <c r="DT2084">
        <v>0</v>
      </c>
      <c r="DU2084">
        <v>0</v>
      </c>
      <c r="DV2084">
        <v>29215</v>
      </c>
      <c r="DW2084">
        <v>1456520.5</v>
      </c>
      <c r="DX2084">
        <v>43.400002000000001</v>
      </c>
      <c r="DY2084">
        <v>12</v>
      </c>
      <c r="DZ2084">
        <v>49.854999999999997</v>
      </c>
      <c r="EA2084">
        <v>1263</v>
      </c>
      <c r="EC2084">
        <v>35405</v>
      </c>
      <c r="ED2084">
        <v>585670.63</v>
      </c>
      <c r="EF2084">
        <v>17.350000000000001</v>
      </c>
      <c r="EG2084">
        <v>20898</v>
      </c>
      <c r="EH2084">
        <v>449179</v>
      </c>
      <c r="EJ2084">
        <v>21.493998999999999</v>
      </c>
      <c r="EN2084">
        <v>4349</v>
      </c>
      <c r="EO2084">
        <v>75183.366999999998</v>
      </c>
      <c r="EP2084">
        <v>8510</v>
      </c>
      <c r="ES2084">
        <v>1648</v>
      </c>
      <c r="ET2084">
        <v>1648</v>
      </c>
      <c r="EV2084">
        <v>65883</v>
      </c>
      <c r="EW2084">
        <v>0</v>
      </c>
      <c r="EX2084">
        <v>0</v>
      </c>
      <c r="FB2084">
        <v>5350582</v>
      </c>
      <c r="FP2084">
        <v>51690.163999999997</v>
      </c>
      <c r="FQ2084">
        <v>426934.47</v>
      </c>
      <c r="FW2084">
        <v>478624.66</v>
      </c>
      <c r="FX2084">
        <v>-304924.40999999997</v>
      </c>
      <c r="GB2084">
        <v>97123.133000000002</v>
      </c>
      <c r="GL2084">
        <v>-17105.120999999999</v>
      </c>
      <c r="GM2084">
        <v>34380.019999999997</v>
      </c>
      <c r="GN2084">
        <v>-26980.432000000001</v>
      </c>
      <c r="GP2084">
        <v>1068.4549999999999</v>
      </c>
      <c r="GQ2084">
        <v>262186.31</v>
      </c>
      <c r="GR2084">
        <v>-727546.88</v>
      </c>
      <c r="GS2084">
        <v>-725660.63</v>
      </c>
      <c r="GZ2084">
        <v>-1886.2841000000001</v>
      </c>
      <c r="HA2084">
        <v>-4200.1538</v>
      </c>
      <c r="HB2084">
        <v>-205.8</v>
      </c>
      <c r="HD2084">
        <v>-5513.2231000000002</v>
      </c>
      <c r="HE2084">
        <v>-737466.06</v>
      </c>
      <c r="HG2084">
        <v>4424075.5</v>
      </c>
    </row>
    <row r="2085" spans="1:215" x14ac:dyDescent="0.25">
      <c r="A2085">
        <v>152</v>
      </c>
      <c r="B2085" t="s">
        <v>1445</v>
      </c>
      <c r="C2085">
        <v>2009</v>
      </c>
      <c r="F2085">
        <v>1915</v>
      </c>
      <c r="G2085">
        <v>0</v>
      </c>
      <c r="I2085">
        <v>2</v>
      </c>
      <c r="J2085" t="s">
        <v>1188</v>
      </c>
      <c r="K2085" t="s">
        <v>1189</v>
      </c>
      <c r="L2085" t="s">
        <v>1446</v>
      </c>
      <c r="M2085">
        <v>1</v>
      </c>
      <c r="N2085" t="s">
        <v>615</v>
      </c>
      <c r="O2085">
        <v>1</v>
      </c>
      <c r="P2085" t="s">
        <v>616</v>
      </c>
      <c r="Q2085" t="s">
        <v>713</v>
      </c>
      <c r="R2085">
        <v>1</v>
      </c>
      <c r="T2085" s="60">
        <v>39994</v>
      </c>
      <c r="U2085" s="60">
        <v>39995</v>
      </c>
      <c r="V2085" s="60">
        <v>39995</v>
      </c>
      <c r="W2085" t="s">
        <v>201</v>
      </c>
      <c r="X2085" t="s">
        <v>1447</v>
      </c>
      <c r="Y2085" t="s">
        <v>635</v>
      </c>
      <c r="Z2085">
        <v>3.9999999000000001E-2</v>
      </c>
      <c r="AA2085">
        <v>8.2500003000000002E-2</v>
      </c>
      <c r="AB2085">
        <v>1</v>
      </c>
      <c r="AC2085">
        <v>0</v>
      </c>
      <c r="AD2085">
        <v>10</v>
      </c>
      <c r="AE2085">
        <v>0</v>
      </c>
      <c r="AF2085">
        <v>1</v>
      </c>
      <c r="AG2085">
        <v>30</v>
      </c>
      <c r="BP2085" s="60">
        <v>39995</v>
      </c>
      <c r="BQ2085">
        <v>4042100</v>
      </c>
      <c r="BR2085">
        <v>8975000</v>
      </c>
      <c r="BS2085">
        <v>0.44999999000000002</v>
      </c>
      <c r="BT2085">
        <v>4932900</v>
      </c>
      <c r="BV2085">
        <v>1463300</v>
      </c>
      <c r="BW2085">
        <v>539500</v>
      </c>
      <c r="BX2085">
        <v>0.84400003999999995</v>
      </c>
      <c r="BY2085">
        <v>0</v>
      </c>
      <c r="BZ2085">
        <v>0</v>
      </c>
      <c r="CA2085">
        <v>0</v>
      </c>
      <c r="CC2085">
        <v>-0.19900000000000001</v>
      </c>
      <c r="CG2085">
        <v>1.826993E-2</v>
      </c>
      <c r="CS2085">
        <v>0</v>
      </c>
      <c r="CT2085">
        <v>1</v>
      </c>
      <c r="CU2085">
        <v>0</v>
      </c>
      <c r="CV2085">
        <v>0.44999999000000002</v>
      </c>
      <c r="CW2085">
        <v>0.23999999</v>
      </c>
      <c r="CX2085">
        <v>0.20999999</v>
      </c>
      <c r="CY2085">
        <v>0.33000001000000001</v>
      </c>
      <c r="CZ2085">
        <v>0</v>
      </c>
      <c r="DA2085">
        <v>0</v>
      </c>
      <c r="DB2085">
        <v>2.9999998999999999E-2</v>
      </c>
      <c r="DC2085">
        <v>0.01</v>
      </c>
      <c r="DD2085">
        <v>0.18000000999999999</v>
      </c>
      <c r="DE2085">
        <v>0</v>
      </c>
      <c r="DF2085">
        <v>2011</v>
      </c>
      <c r="DG2085">
        <v>9.8199992999999999E-2</v>
      </c>
      <c r="DH2085">
        <v>3.4699999000000002E-2</v>
      </c>
      <c r="DI2085">
        <v>6.3500002E-2</v>
      </c>
      <c r="DJ2085">
        <v>0.44839999000000003</v>
      </c>
      <c r="DK2085">
        <v>0.48310003000000001</v>
      </c>
      <c r="DL2085">
        <v>149473</v>
      </c>
      <c r="DM2085">
        <v>52840</v>
      </c>
      <c r="DN2085">
        <v>96633</v>
      </c>
      <c r="DO2085">
        <v>682335</v>
      </c>
      <c r="DP2085">
        <v>735175</v>
      </c>
      <c r="DQ2085">
        <v>1521790</v>
      </c>
      <c r="DR2085">
        <v>0</v>
      </c>
      <c r="DS2085">
        <v>0</v>
      </c>
      <c r="DT2085">
        <v>0</v>
      </c>
      <c r="DU2085">
        <v>0</v>
      </c>
      <c r="DV2085">
        <v>28632</v>
      </c>
      <c r="DW2085">
        <v>1463259.8</v>
      </c>
      <c r="DX2085">
        <v>43.599997999999999</v>
      </c>
      <c r="DY2085">
        <v>12.3</v>
      </c>
      <c r="DZ2085">
        <v>51.105998999999997</v>
      </c>
      <c r="EA2085">
        <v>1336</v>
      </c>
      <c r="EC2085">
        <v>35694</v>
      </c>
      <c r="ED2085">
        <v>605992.75</v>
      </c>
      <c r="EF2085">
        <v>17.794001000000002</v>
      </c>
      <c r="EG2085">
        <v>21214</v>
      </c>
      <c r="EH2085">
        <v>466141.06</v>
      </c>
      <c r="EJ2085">
        <v>21.972999999999999</v>
      </c>
      <c r="EN2085">
        <v>4288</v>
      </c>
      <c r="EO2085">
        <v>76102.843999999997</v>
      </c>
      <c r="EP2085">
        <v>8554</v>
      </c>
      <c r="ES2085">
        <v>1638</v>
      </c>
      <c r="ET2085">
        <v>1638</v>
      </c>
      <c r="EV2085">
        <v>65662</v>
      </c>
      <c r="EW2085">
        <v>0</v>
      </c>
      <c r="EX2085">
        <v>0</v>
      </c>
      <c r="FB2085">
        <v>5693790</v>
      </c>
      <c r="FO2085">
        <v>-20581.762999999999</v>
      </c>
      <c r="FP2085">
        <v>54022.578000000001</v>
      </c>
      <c r="FQ2085">
        <v>455389</v>
      </c>
      <c r="FW2085">
        <v>509411.59</v>
      </c>
      <c r="FX2085">
        <v>-912254.5</v>
      </c>
      <c r="GB2085">
        <v>75635.327999999994</v>
      </c>
      <c r="GL2085">
        <v>-12758.521000000001</v>
      </c>
      <c r="GM2085">
        <v>12342.273999999999</v>
      </c>
      <c r="GN2085">
        <v>-6662.875</v>
      </c>
      <c r="GP2085">
        <v>1014.88</v>
      </c>
      <c r="GQ2085">
        <v>-353853.59</v>
      </c>
      <c r="GR2085">
        <v>-683482.31</v>
      </c>
      <c r="GS2085">
        <v>-681086.69</v>
      </c>
      <c r="GZ2085">
        <v>-2395.6311000000001</v>
      </c>
      <c r="HA2085">
        <v>-4786.2129000000004</v>
      </c>
      <c r="HB2085">
        <v>-243.99199999999999</v>
      </c>
      <c r="HD2085">
        <v>-5942.1768000000002</v>
      </c>
      <c r="HE2085">
        <v>-694454.69</v>
      </c>
      <c r="HG2085">
        <v>3375767</v>
      </c>
    </row>
    <row r="2086" spans="1:215" x14ac:dyDescent="0.25">
      <c r="A2086">
        <v>152</v>
      </c>
      <c r="B2086" t="s">
        <v>1445</v>
      </c>
      <c r="C2086">
        <v>2010</v>
      </c>
      <c r="F2086">
        <v>1915</v>
      </c>
      <c r="G2086">
        <v>0</v>
      </c>
      <c r="I2086">
        <v>2</v>
      </c>
      <c r="J2086" t="s">
        <v>1188</v>
      </c>
      <c r="K2086" t="s">
        <v>1189</v>
      </c>
      <c r="L2086" t="s">
        <v>1446</v>
      </c>
      <c r="M2086">
        <v>1</v>
      </c>
      <c r="N2086" t="s">
        <v>615</v>
      </c>
      <c r="O2086">
        <v>1</v>
      </c>
      <c r="P2086" t="s">
        <v>616</v>
      </c>
      <c r="Q2086" t="s">
        <v>713</v>
      </c>
      <c r="R2086">
        <v>1</v>
      </c>
      <c r="T2086" s="60">
        <v>40359</v>
      </c>
      <c r="U2086" s="60">
        <v>40360</v>
      </c>
      <c r="V2086" s="60">
        <v>40360</v>
      </c>
      <c r="W2086" t="s">
        <v>201</v>
      </c>
      <c r="X2086" t="s">
        <v>1447</v>
      </c>
      <c r="Y2086" t="s">
        <v>635</v>
      </c>
      <c r="Z2086">
        <v>3.5000000000000003E-2</v>
      </c>
      <c r="AA2086">
        <v>8.1499994000000006E-2</v>
      </c>
      <c r="AB2086">
        <v>1</v>
      </c>
      <c r="AC2086">
        <v>0</v>
      </c>
      <c r="AD2086">
        <v>10</v>
      </c>
      <c r="AE2086">
        <v>0</v>
      </c>
      <c r="AF2086">
        <v>1</v>
      </c>
      <c r="AG2086">
        <v>30</v>
      </c>
      <c r="BP2086" s="60">
        <v>40360</v>
      </c>
      <c r="BQ2086">
        <v>4230900</v>
      </c>
      <c r="BR2086">
        <v>9317000</v>
      </c>
      <c r="BS2086">
        <v>0.45400003</v>
      </c>
      <c r="BT2086">
        <v>5086200</v>
      </c>
      <c r="BV2086">
        <v>1421200</v>
      </c>
      <c r="BW2086">
        <v>581100</v>
      </c>
      <c r="BX2086">
        <v>0.53799998999999998</v>
      </c>
      <c r="BY2086">
        <v>0</v>
      </c>
      <c r="BZ2086">
        <v>0</v>
      </c>
      <c r="CA2086">
        <v>0</v>
      </c>
      <c r="CC2086">
        <v>0.13800000000000001</v>
      </c>
      <c r="CG2086">
        <v>2.5396498E-2</v>
      </c>
      <c r="CJ2086">
        <v>2.7325805000000002E-2</v>
      </c>
      <c r="CS2086">
        <v>0</v>
      </c>
      <c r="CT2086">
        <v>1</v>
      </c>
      <c r="CU2086">
        <v>1</v>
      </c>
      <c r="CV2086">
        <v>0.43000000999999999</v>
      </c>
      <c r="CW2086">
        <v>0.23</v>
      </c>
      <c r="CX2086">
        <v>0.2</v>
      </c>
      <c r="CY2086">
        <v>0.31999999000000001</v>
      </c>
      <c r="CZ2086">
        <v>0</v>
      </c>
      <c r="DA2086">
        <v>0</v>
      </c>
      <c r="DB2086">
        <v>2.9999998999999999E-2</v>
      </c>
      <c r="DC2086">
        <v>0.01</v>
      </c>
      <c r="DD2086">
        <v>0.20999999</v>
      </c>
      <c r="DE2086">
        <v>0</v>
      </c>
      <c r="DF2086">
        <v>2012</v>
      </c>
      <c r="DG2086">
        <v>9.5100001000000003E-2</v>
      </c>
      <c r="DH2086">
        <v>3.4200002E-2</v>
      </c>
      <c r="DI2086">
        <v>6.1000000999999998E-2</v>
      </c>
      <c r="DJ2086">
        <v>0.46910000000000002</v>
      </c>
      <c r="DK2086">
        <v>0.50330001000000002</v>
      </c>
      <c r="DL2086">
        <v>139947</v>
      </c>
      <c r="DM2086">
        <v>50251</v>
      </c>
      <c r="DN2086">
        <v>89696</v>
      </c>
      <c r="DO2086">
        <v>690017</v>
      </c>
      <c r="DP2086">
        <v>740268</v>
      </c>
      <c r="DQ2086">
        <v>1470891</v>
      </c>
      <c r="DR2086">
        <v>0</v>
      </c>
      <c r="DS2086">
        <v>0</v>
      </c>
      <c r="DT2086">
        <v>0</v>
      </c>
      <c r="DU2086">
        <v>0</v>
      </c>
      <c r="DV2086">
        <v>27928</v>
      </c>
      <c r="DW2086">
        <v>1421150.9</v>
      </c>
      <c r="DX2086">
        <v>43.900002000000001</v>
      </c>
      <c r="DY2086">
        <v>12.5</v>
      </c>
      <c r="DZ2086">
        <v>50.886001999999998</v>
      </c>
      <c r="EA2086">
        <v>1599</v>
      </c>
      <c r="EC2086">
        <v>35920</v>
      </c>
      <c r="ED2086">
        <v>615241.38</v>
      </c>
      <c r="EF2086">
        <v>18.148001000000001</v>
      </c>
      <c r="EG2086">
        <v>21064</v>
      </c>
      <c r="EH2086">
        <v>471915.63</v>
      </c>
      <c r="EJ2086">
        <v>22.403998999999999</v>
      </c>
      <c r="EN2086">
        <v>4280</v>
      </c>
      <c r="EO2086">
        <v>77910.562999999995</v>
      </c>
      <c r="EP2086">
        <v>8558</v>
      </c>
      <c r="ES2086">
        <v>2018</v>
      </c>
      <c r="ET2086">
        <v>2018</v>
      </c>
      <c r="EV2086">
        <v>65447</v>
      </c>
      <c r="EW2086">
        <v>0</v>
      </c>
      <c r="EX2086">
        <v>0</v>
      </c>
      <c r="FB2086">
        <v>6140923</v>
      </c>
      <c r="FO2086">
        <v>-3899.319</v>
      </c>
      <c r="FP2086">
        <v>51569.851999999999</v>
      </c>
      <c r="FQ2086">
        <v>312556.31</v>
      </c>
      <c r="FW2086">
        <v>364126.19</v>
      </c>
      <c r="FX2086">
        <v>401243.53</v>
      </c>
      <c r="GB2086">
        <v>70537.726999999999</v>
      </c>
      <c r="GL2086">
        <v>-15988.647999999999</v>
      </c>
      <c r="GM2086">
        <v>2852.2561000000001</v>
      </c>
      <c r="GN2086">
        <v>-1032.6210000000001</v>
      </c>
      <c r="GP2086">
        <v>712.09100000000001</v>
      </c>
      <c r="GQ2086">
        <v>818551.19</v>
      </c>
      <c r="GR2086">
        <v>-682233.19</v>
      </c>
      <c r="GS2086">
        <v>-680121.94</v>
      </c>
      <c r="GZ2086">
        <v>-2111.2620000000002</v>
      </c>
      <c r="HA2086">
        <v>-4520.0918000000001</v>
      </c>
      <c r="HB2086">
        <v>-195.93799999999999</v>
      </c>
      <c r="HD2086">
        <v>-5766.9237999999996</v>
      </c>
      <c r="HE2086">
        <v>-692716.19</v>
      </c>
      <c r="HG2086">
        <v>3501602</v>
      </c>
    </row>
    <row r="2087" spans="1:215" x14ac:dyDescent="0.25">
      <c r="A2087">
        <v>152</v>
      </c>
      <c r="B2087" t="s">
        <v>1445</v>
      </c>
      <c r="C2087">
        <v>2011</v>
      </c>
      <c r="F2087">
        <v>1915</v>
      </c>
      <c r="G2087">
        <v>0</v>
      </c>
      <c r="I2087">
        <v>2</v>
      </c>
      <c r="J2087" t="s">
        <v>1188</v>
      </c>
      <c r="K2087" t="s">
        <v>1189</v>
      </c>
      <c r="L2087" t="s">
        <v>1446</v>
      </c>
      <c r="M2087">
        <v>1</v>
      </c>
      <c r="N2087" t="s">
        <v>615</v>
      </c>
      <c r="O2087">
        <v>1</v>
      </c>
      <c r="P2087" t="s">
        <v>616</v>
      </c>
      <c r="Q2087" t="s">
        <v>713</v>
      </c>
      <c r="R2087">
        <v>1</v>
      </c>
      <c r="T2087" s="60">
        <v>40724</v>
      </c>
      <c r="U2087" s="60">
        <v>40725</v>
      </c>
      <c r="V2087" s="60">
        <v>40725</v>
      </c>
      <c r="W2087" t="s">
        <v>201</v>
      </c>
      <c r="X2087" t="s">
        <v>1447</v>
      </c>
      <c r="Y2087" t="s">
        <v>635</v>
      </c>
      <c r="Z2087">
        <v>3.5000000000000003E-2</v>
      </c>
      <c r="AA2087">
        <v>8.1000000000000003E-2</v>
      </c>
      <c r="AB2087">
        <v>1</v>
      </c>
      <c r="AC2087">
        <v>0</v>
      </c>
      <c r="AD2087">
        <v>10</v>
      </c>
      <c r="AE2087">
        <v>0</v>
      </c>
      <c r="AF2087">
        <v>1</v>
      </c>
      <c r="AG2087">
        <v>30</v>
      </c>
      <c r="BP2087" s="60">
        <v>40725</v>
      </c>
      <c r="BQ2087">
        <v>4489100</v>
      </c>
      <c r="BR2087">
        <v>9487500</v>
      </c>
      <c r="BS2087">
        <v>0.47299998999999998</v>
      </c>
      <c r="BT2087">
        <v>4998400</v>
      </c>
      <c r="BV2087">
        <v>1371300</v>
      </c>
      <c r="BW2087">
        <v>715500</v>
      </c>
      <c r="BX2087">
        <v>0.65699995</v>
      </c>
      <c r="BY2087">
        <v>0</v>
      </c>
      <c r="BZ2087">
        <v>0</v>
      </c>
      <c r="CA2087">
        <v>0</v>
      </c>
      <c r="CC2087">
        <v>0.19399999000000001</v>
      </c>
      <c r="CG2087">
        <v>3.9905004000000001E-2</v>
      </c>
      <c r="CJ2087">
        <v>5.2194050999999998E-2</v>
      </c>
      <c r="CS2087">
        <v>0</v>
      </c>
      <c r="CT2087">
        <v>1</v>
      </c>
      <c r="CU2087">
        <v>1</v>
      </c>
      <c r="CV2087">
        <v>0.41499998999999999</v>
      </c>
      <c r="CW2087">
        <v>0.2</v>
      </c>
      <c r="CX2087">
        <v>0.215</v>
      </c>
      <c r="CY2087">
        <v>0.255</v>
      </c>
      <c r="CZ2087">
        <v>0</v>
      </c>
      <c r="DA2087">
        <v>0</v>
      </c>
      <c r="DB2087">
        <v>0.1</v>
      </c>
      <c r="DC2087">
        <v>0</v>
      </c>
      <c r="DD2087">
        <v>0.23</v>
      </c>
      <c r="DE2087">
        <v>0</v>
      </c>
      <c r="DF2087">
        <v>2013</v>
      </c>
      <c r="DG2087">
        <v>9.4999999000000002E-2</v>
      </c>
      <c r="DH2087">
        <v>3.3700000000000001E-2</v>
      </c>
      <c r="DI2087">
        <v>6.1300001999999999E-2</v>
      </c>
      <c r="DJ2087">
        <v>0.50470000999999998</v>
      </c>
      <c r="DK2087">
        <v>0.53839999000000005</v>
      </c>
      <c r="DL2087">
        <v>134810</v>
      </c>
      <c r="DM2087">
        <v>47784</v>
      </c>
      <c r="DN2087">
        <v>87026</v>
      </c>
      <c r="DO2087">
        <v>696264</v>
      </c>
      <c r="DP2087">
        <v>744048</v>
      </c>
      <c r="DQ2087">
        <v>1419269</v>
      </c>
      <c r="DR2087">
        <v>0</v>
      </c>
      <c r="DS2087">
        <v>0</v>
      </c>
      <c r="DT2087">
        <v>0</v>
      </c>
      <c r="DU2087">
        <v>0</v>
      </c>
      <c r="DV2087">
        <v>26671</v>
      </c>
      <c r="DW2087">
        <v>1371273.9</v>
      </c>
      <c r="DX2087">
        <v>44</v>
      </c>
      <c r="DY2087">
        <v>12.6</v>
      </c>
      <c r="DZ2087">
        <v>51.414000999999999</v>
      </c>
      <c r="EA2087">
        <v>1324</v>
      </c>
      <c r="EC2087">
        <v>36354</v>
      </c>
      <c r="ED2087">
        <v>627116.63</v>
      </c>
      <c r="EF2087">
        <v>18.641000999999999</v>
      </c>
      <c r="EG2087">
        <v>21134</v>
      </c>
      <c r="EH2087">
        <v>483213.47</v>
      </c>
      <c r="EJ2087">
        <v>22.864000000000001</v>
      </c>
      <c r="EN2087">
        <v>4235</v>
      </c>
      <c r="EO2087">
        <v>79305.585999999996</v>
      </c>
      <c r="EP2087">
        <v>8273</v>
      </c>
      <c r="ES2087">
        <v>2712</v>
      </c>
      <c r="ET2087">
        <v>2712</v>
      </c>
      <c r="EV2087">
        <v>64349</v>
      </c>
      <c r="EW2087">
        <v>0</v>
      </c>
      <c r="EX2087">
        <v>0</v>
      </c>
      <c r="FB2087">
        <v>6479689</v>
      </c>
      <c r="FO2087">
        <v>-1895.088</v>
      </c>
      <c r="FP2087">
        <v>52705.555</v>
      </c>
      <c r="FQ2087">
        <v>470154.84</v>
      </c>
      <c r="FW2087">
        <v>522860.41</v>
      </c>
      <c r="FX2087">
        <v>635569.43999999994</v>
      </c>
      <c r="GB2087">
        <v>79544.476999999999</v>
      </c>
      <c r="GL2087">
        <v>-15266.001</v>
      </c>
      <c r="GM2087">
        <v>2219.6970000000001</v>
      </c>
      <c r="GN2087">
        <v>-710.17200000000003</v>
      </c>
      <c r="GP2087">
        <v>1377.2560000000001</v>
      </c>
      <c r="GQ2087">
        <v>1223700</v>
      </c>
      <c r="GR2087">
        <v>-684293.31</v>
      </c>
      <c r="GS2087">
        <v>-681908.75</v>
      </c>
      <c r="GZ2087">
        <v>-2384.5540000000001</v>
      </c>
      <c r="HA2087">
        <v>-5124.7388000000001</v>
      </c>
      <c r="HB2087">
        <v>-200.67798999999999</v>
      </c>
      <c r="HD2087">
        <v>-5467.5020000000004</v>
      </c>
      <c r="HE2087">
        <v>-695086.19</v>
      </c>
      <c r="HG2087">
        <v>4030216</v>
      </c>
    </row>
    <row r="2088" spans="1:215" x14ac:dyDescent="0.25">
      <c r="A2088">
        <v>152</v>
      </c>
      <c r="B2088" t="s">
        <v>1445</v>
      </c>
      <c r="C2088">
        <v>2012</v>
      </c>
      <c r="F2088">
        <v>1915</v>
      </c>
      <c r="G2088">
        <v>0</v>
      </c>
      <c r="I2088">
        <v>2</v>
      </c>
      <c r="J2088" t="s">
        <v>1188</v>
      </c>
      <c r="K2088" t="s">
        <v>1189</v>
      </c>
      <c r="L2088" t="s">
        <v>1446</v>
      </c>
      <c r="M2088">
        <v>1</v>
      </c>
      <c r="N2088" t="s">
        <v>615</v>
      </c>
      <c r="O2088">
        <v>1</v>
      </c>
      <c r="P2088" t="s">
        <v>616</v>
      </c>
      <c r="Q2088" t="s">
        <v>713</v>
      </c>
      <c r="R2088">
        <v>1</v>
      </c>
      <c r="T2088" s="60">
        <v>41090</v>
      </c>
      <c r="U2088" s="60">
        <v>41091</v>
      </c>
      <c r="V2088" s="60">
        <v>41091</v>
      </c>
      <c r="W2088" t="s">
        <v>201</v>
      </c>
      <c r="X2088" t="s">
        <v>1447</v>
      </c>
      <c r="Y2088" t="s">
        <v>635</v>
      </c>
      <c r="Z2088">
        <v>3.3000000000000002E-2</v>
      </c>
      <c r="AA2088">
        <v>7.9499997000000003E-2</v>
      </c>
      <c r="AB2088">
        <v>1</v>
      </c>
      <c r="AC2088">
        <v>0</v>
      </c>
      <c r="AD2088">
        <v>10</v>
      </c>
      <c r="AE2088">
        <v>0</v>
      </c>
      <c r="AF2088">
        <v>1</v>
      </c>
      <c r="AG2088">
        <v>30</v>
      </c>
      <c r="BP2088" s="60">
        <v>41091</v>
      </c>
      <c r="BQ2088">
        <v>4486800</v>
      </c>
      <c r="BR2088">
        <v>9799900</v>
      </c>
      <c r="BS2088">
        <v>0.45800000000000002</v>
      </c>
      <c r="BT2088">
        <v>5313100</v>
      </c>
      <c r="BV2088">
        <v>1372200</v>
      </c>
      <c r="BW2088">
        <v>722500</v>
      </c>
      <c r="BX2088">
        <v>0.76999998000000003</v>
      </c>
      <c r="BY2088">
        <v>0</v>
      </c>
      <c r="BZ2088">
        <v>0</v>
      </c>
      <c r="CA2088">
        <v>0</v>
      </c>
      <c r="CC2088">
        <v>2E-3</v>
      </c>
      <c r="CG2088">
        <v>8.1613480000000006E-3</v>
      </c>
      <c r="CJ2088">
        <v>5.8711237999999999E-2</v>
      </c>
      <c r="CS2088">
        <v>0</v>
      </c>
      <c r="CT2088">
        <v>1</v>
      </c>
      <c r="CU2088">
        <v>1</v>
      </c>
      <c r="CV2088">
        <v>0</v>
      </c>
      <c r="CW2088">
        <v>0</v>
      </c>
      <c r="CX2088">
        <v>0</v>
      </c>
      <c r="CY2088">
        <v>0</v>
      </c>
      <c r="CZ2088">
        <v>0</v>
      </c>
      <c r="DA2088">
        <v>0</v>
      </c>
      <c r="DB2088">
        <v>5.7999999999999996E-3</v>
      </c>
      <c r="DC2088">
        <v>0</v>
      </c>
      <c r="DD2088">
        <v>0</v>
      </c>
      <c r="DE2088">
        <v>0</v>
      </c>
      <c r="DF2088">
        <v>2014</v>
      </c>
      <c r="DG2088">
        <v>9.4999999000000002E-2</v>
      </c>
      <c r="DH2088">
        <v>3.3500001000000001E-2</v>
      </c>
      <c r="DI2088">
        <v>6.1600000000000002E-2</v>
      </c>
      <c r="DJ2088">
        <v>0.53790002999999997</v>
      </c>
      <c r="DK2088">
        <v>0.57139998999999997</v>
      </c>
      <c r="DL2088">
        <v>134705</v>
      </c>
      <c r="DM2088">
        <v>47449</v>
      </c>
      <c r="DN2088">
        <v>87256</v>
      </c>
      <c r="DO2088">
        <v>769040</v>
      </c>
      <c r="DP2088">
        <v>816489</v>
      </c>
      <c r="DQ2088">
        <v>1417456</v>
      </c>
      <c r="DR2088">
        <v>0</v>
      </c>
      <c r="DS2088">
        <v>0</v>
      </c>
      <c r="DT2088">
        <v>0</v>
      </c>
      <c r="DU2088">
        <v>0</v>
      </c>
      <c r="DV2088">
        <v>26306</v>
      </c>
      <c r="DW2088">
        <v>1372174.5</v>
      </c>
      <c r="DX2088">
        <v>44.099997999999999</v>
      </c>
      <c r="DY2088">
        <v>12.8</v>
      </c>
      <c r="DZ2088">
        <v>52.161999000000002</v>
      </c>
      <c r="EA2088">
        <v>1289</v>
      </c>
      <c r="EC2088">
        <v>36890</v>
      </c>
      <c r="ED2088">
        <v>646916.63</v>
      </c>
      <c r="EF2088">
        <v>18.969000000000001</v>
      </c>
      <c r="EG2088">
        <v>21314</v>
      </c>
      <c r="EH2088">
        <v>496583</v>
      </c>
      <c r="EJ2088">
        <v>23.297999999999998</v>
      </c>
      <c r="EN2088">
        <v>4169</v>
      </c>
      <c r="EO2088">
        <v>79880.491999999998</v>
      </c>
      <c r="EP2088">
        <v>8621</v>
      </c>
      <c r="ES2088">
        <v>2786</v>
      </c>
      <c r="ET2088">
        <v>2786</v>
      </c>
      <c r="EV2088">
        <v>64485</v>
      </c>
      <c r="EW2088">
        <v>0</v>
      </c>
      <c r="EX2088">
        <v>0</v>
      </c>
      <c r="EY2088">
        <v>5975</v>
      </c>
      <c r="EZ2088">
        <v>3924652</v>
      </c>
      <c r="FA2088">
        <v>116813</v>
      </c>
      <c r="FB2088">
        <v>6730476</v>
      </c>
    </row>
    <row r="2089" spans="1:215" x14ac:dyDescent="0.25">
      <c r="A2089">
        <v>152</v>
      </c>
      <c r="B2089" t="s">
        <v>1445</v>
      </c>
      <c r="C2089">
        <v>2013</v>
      </c>
      <c r="F2089">
        <v>1915</v>
      </c>
      <c r="G2089">
        <v>0</v>
      </c>
      <c r="I2089">
        <v>2</v>
      </c>
      <c r="J2089" t="s">
        <v>1188</v>
      </c>
      <c r="K2089" t="s">
        <v>1189</v>
      </c>
      <c r="L2089" t="s">
        <v>1446</v>
      </c>
      <c r="M2089">
        <v>1</v>
      </c>
      <c r="N2089" t="s">
        <v>615</v>
      </c>
      <c r="O2089">
        <v>1</v>
      </c>
      <c r="P2089" t="s">
        <v>616</v>
      </c>
      <c r="Q2089" t="s">
        <v>713</v>
      </c>
      <c r="R2089">
        <v>1</v>
      </c>
      <c r="T2089" s="60">
        <v>41455</v>
      </c>
      <c r="U2089" s="60">
        <v>41456</v>
      </c>
      <c r="V2089" s="60">
        <v>41456</v>
      </c>
      <c r="W2089" t="s">
        <v>201</v>
      </c>
      <c r="X2089" t="s">
        <v>1447</v>
      </c>
      <c r="Y2089" t="s">
        <v>635</v>
      </c>
      <c r="Z2089">
        <v>3.3000000000000002E-2</v>
      </c>
      <c r="AA2089">
        <v>7.8500002999999999E-2</v>
      </c>
      <c r="AB2089">
        <v>1</v>
      </c>
      <c r="AC2089">
        <v>0</v>
      </c>
      <c r="AD2089">
        <v>10</v>
      </c>
      <c r="AE2089">
        <v>0</v>
      </c>
      <c r="AF2089">
        <v>1</v>
      </c>
      <c r="AG2089">
        <v>34</v>
      </c>
      <c r="AI2089" t="s">
        <v>1448</v>
      </c>
      <c r="AO2089">
        <v>4445224</v>
      </c>
      <c r="AP2089">
        <v>4799260.5</v>
      </c>
      <c r="AQ2089">
        <v>-153394</v>
      </c>
      <c r="AR2089">
        <v>0</v>
      </c>
      <c r="AS2089">
        <v>0</v>
      </c>
      <c r="AT2089">
        <v>0</v>
      </c>
      <c r="AU2089">
        <v>1</v>
      </c>
      <c r="AV2089">
        <v>2</v>
      </c>
      <c r="AW2089">
        <v>127718.28</v>
      </c>
      <c r="AX2089">
        <v>0</v>
      </c>
      <c r="AY2089">
        <v>0.89999998000000003</v>
      </c>
      <c r="AZ2089">
        <v>10</v>
      </c>
      <c r="BA2089">
        <v>1</v>
      </c>
      <c r="BB2089">
        <v>1</v>
      </c>
      <c r="BC2089">
        <v>1</v>
      </c>
      <c r="BE2089">
        <v>0</v>
      </c>
      <c r="BF2089">
        <v>1.2</v>
      </c>
      <c r="BG2089">
        <v>0.80000000999999998</v>
      </c>
      <c r="BP2089" s="60">
        <v>41456</v>
      </c>
      <c r="BQ2089">
        <v>4799300</v>
      </c>
      <c r="BR2089">
        <v>10126200</v>
      </c>
      <c r="BS2089">
        <v>0.47400001000000003</v>
      </c>
      <c r="BT2089">
        <v>5326900</v>
      </c>
      <c r="BV2089">
        <v>1429700</v>
      </c>
      <c r="BW2089">
        <v>738000</v>
      </c>
      <c r="BX2089">
        <v>1.0589999999999999</v>
      </c>
      <c r="BY2089">
        <v>0</v>
      </c>
      <c r="BZ2089">
        <v>0</v>
      </c>
      <c r="CA2089">
        <v>0</v>
      </c>
      <c r="CC2089">
        <v>0.109</v>
      </c>
      <c r="CG2089">
        <v>3.8761094000000003E-2</v>
      </c>
      <c r="CJ2089">
        <v>6.7814700000000006E-2</v>
      </c>
      <c r="CS2089">
        <v>0</v>
      </c>
      <c r="CT2089">
        <v>1</v>
      </c>
      <c r="CU2089">
        <v>1</v>
      </c>
      <c r="CV2089">
        <v>0</v>
      </c>
      <c r="CW2089">
        <v>0</v>
      </c>
      <c r="CX2089">
        <v>0</v>
      </c>
      <c r="CY2089">
        <v>0</v>
      </c>
      <c r="CZ2089">
        <v>0</v>
      </c>
      <c r="DA2089">
        <v>0</v>
      </c>
      <c r="DB2089">
        <v>0</v>
      </c>
      <c r="DC2089">
        <v>0</v>
      </c>
      <c r="DD2089">
        <v>0</v>
      </c>
      <c r="DE2089">
        <v>0</v>
      </c>
      <c r="DF2089">
        <v>2015</v>
      </c>
      <c r="DG2089">
        <v>9.5813266999999994E-2</v>
      </c>
      <c r="DH2089">
        <v>3.3399999E-2</v>
      </c>
      <c r="DI2089">
        <v>6.25E-2</v>
      </c>
      <c r="DJ2089">
        <v>0.55990004999999998</v>
      </c>
      <c r="DK2089">
        <v>0.59330004000000003</v>
      </c>
      <c r="DL2089">
        <v>141507</v>
      </c>
      <c r="DM2089">
        <v>49266</v>
      </c>
      <c r="DN2089">
        <v>92241</v>
      </c>
      <c r="DO2089">
        <v>826847</v>
      </c>
      <c r="DP2089">
        <v>876113</v>
      </c>
      <c r="DQ2089">
        <v>1476904</v>
      </c>
      <c r="DR2089">
        <v>1</v>
      </c>
      <c r="DS2089">
        <v>0</v>
      </c>
      <c r="DT2089">
        <v>0</v>
      </c>
      <c r="DU2089">
        <v>0</v>
      </c>
      <c r="DV2089">
        <v>26788</v>
      </c>
      <c r="DW2089">
        <v>1429723.4</v>
      </c>
      <c r="DX2089">
        <v>44.099997999999999</v>
      </c>
      <c r="DY2089">
        <v>12.9</v>
      </c>
      <c r="DZ2089">
        <v>53.372002000000002</v>
      </c>
      <c r="EA2089">
        <v>1281</v>
      </c>
      <c r="EC2089">
        <v>36889</v>
      </c>
      <c r="ED2089">
        <v>676634.81</v>
      </c>
      <c r="EF2089">
        <v>19.634001000000001</v>
      </c>
      <c r="EG2089">
        <v>21696</v>
      </c>
      <c r="EN2089">
        <v>4152</v>
      </c>
      <c r="EP2089">
        <v>8614</v>
      </c>
      <c r="ES2089">
        <v>2427</v>
      </c>
      <c r="ET2089">
        <v>2427</v>
      </c>
      <c r="EV2089">
        <v>64958</v>
      </c>
      <c r="EW2089">
        <v>0</v>
      </c>
      <c r="EX2089">
        <v>0</v>
      </c>
      <c r="FB2089">
        <v>6831717</v>
      </c>
      <c r="FI2089">
        <v>445223.78</v>
      </c>
    </row>
    <row r="2090" spans="1:215" x14ac:dyDescent="0.25">
      <c r="A2090">
        <v>152</v>
      </c>
      <c r="B2090" t="s">
        <v>1445</v>
      </c>
      <c r="C2090">
        <v>2014</v>
      </c>
      <c r="F2090">
        <v>1915</v>
      </c>
      <c r="G2090">
        <v>0</v>
      </c>
      <c r="I2090">
        <v>2</v>
      </c>
      <c r="J2090" t="s">
        <v>1188</v>
      </c>
      <c r="K2090" t="s">
        <v>1189</v>
      </c>
      <c r="L2090" t="s">
        <v>1446</v>
      </c>
      <c r="M2090">
        <v>1</v>
      </c>
      <c r="N2090" t="s">
        <v>615</v>
      </c>
      <c r="O2090">
        <v>1</v>
      </c>
      <c r="P2090" t="s">
        <v>616</v>
      </c>
      <c r="Q2090" t="s">
        <v>713</v>
      </c>
      <c r="R2090">
        <v>1</v>
      </c>
      <c r="T2090" s="60">
        <v>41820</v>
      </c>
      <c r="U2090" s="60">
        <v>41821</v>
      </c>
      <c r="BY2090">
        <v>0</v>
      </c>
      <c r="BZ2090">
        <v>0</v>
      </c>
      <c r="CA2090">
        <v>0</v>
      </c>
      <c r="CS2090">
        <v>0</v>
      </c>
      <c r="CT2090">
        <v>0</v>
      </c>
      <c r="CU2090">
        <v>0</v>
      </c>
      <c r="CV2090">
        <v>0</v>
      </c>
      <c r="CW2090">
        <v>0</v>
      </c>
      <c r="CX2090">
        <v>0</v>
      </c>
      <c r="CY2090">
        <v>0</v>
      </c>
      <c r="CZ2090">
        <v>0</v>
      </c>
      <c r="DA2090">
        <v>0</v>
      </c>
      <c r="DB2090">
        <v>0</v>
      </c>
      <c r="DC2090">
        <v>0</v>
      </c>
      <c r="DD2090">
        <v>0</v>
      </c>
      <c r="DE2090">
        <v>0</v>
      </c>
      <c r="DR2090">
        <v>0</v>
      </c>
      <c r="DS2090">
        <v>0</v>
      </c>
      <c r="DT2090">
        <v>0</v>
      </c>
      <c r="DU2090">
        <v>0</v>
      </c>
      <c r="EW2090">
        <v>0</v>
      </c>
      <c r="EX2090">
        <v>0</v>
      </c>
    </row>
    <row r="2091" spans="1:215" x14ac:dyDescent="0.25">
      <c r="A2091">
        <v>153</v>
      </c>
      <c r="B2091" t="s">
        <v>1449</v>
      </c>
      <c r="C2091">
        <v>2001</v>
      </c>
      <c r="F2091">
        <v>1916</v>
      </c>
      <c r="G2091">
        <v>0</v>
      </c>
      <c r="I2091">
        <v>2</v>
      </c>
      <c r="J2091" t="s">
        <v>710</v>
      </c>
      <c r="K2091" t="s">
        <v>711</v>
      </c>
      <c r="L2091" t="s">
        <v>1450</v>
      </c>
      <c r="M2091">
        <v>3</v>
      </c>
      <c r="N2091" t="s">
        <v>651</v>
      </c>
      <c r="O2091">
        <v>1</v>
      </c>
      <c r="P2091" t="s">
        <v>616</v>
      </c>
      <c r="Q2091" t="s">
        <v>713</v>
      </c>
      <c r="R2091">
        <v>1</v>
      </c>
      <c r="T2091" s="60">
        <v>37256</v>
      </c>
      <c r="U2091" s="60">
        <v>37257</v>
      </c>
      <c r="V2091" s="60">
        <v>37257</v>
      </c>
      <c r="W2091" t="s">
        <v>201</v>
      </c>
      <c r="X2091" t="s">
        <v>1451</v>
      </c>
      <c r="Y2091" t="s">
        <v>679</v>
      </c>
      <c r="Z2091">
        <v>3.9999999000000001E-2</v>
      </c>
      <c r="AA2091">
        <v>8.5000001000000006E-2</v>
      </c>
      <c r="AB2091">
        <v>1</v>
      </c>
      <c r="AC2091">
        <v>0</v>
      </c>
      <c r="AD2091">
        <v>5</v>
      </c>
      <c r="AE2091">
        <v>1</v>
      </c>
      <c r="BP2091" s="60">
        <v>37257</v>
      </c>
      <c r="BQ2091">
        <v>2158000</v>
      </c>
      <c r="BR2091">
        <v>2554000</v>
      </c>
      <c r="BS2091">
        <v>0.84500003000000001</v>
      </c>
      <c r="BT2091">
        <v>396000</v>
      </c>
      <c r="BV2091">
        <v>251000</v>
      </c>
      <c r="BW2091">
        <v>75592</v>
      </c>
      <c r="BX2091">
        <v>1</v>
      </c>
      <c r="BY2091">
        <v>0</v>
      </c>
      <c r="BZ2091">
        <v>0</v>
      </c>
      <c r="CA2091">
        <v>0</v>
      </c>
      <c r="CS2091">
        <v>0</v>
      </c>
      <c r="CT2091">
        <v>0</v>
      </c>
      <c r="CU2091">
        <v>0</v>
      </c>
      <c r="CV2091">
        <v>0.56700002999999999</v>
      </c>
      <c r="CW2091">
        <v>0.34099998999999998</v>
      </c>
      <c r="CX2091">
        <v>0.22600001</v>
      </c>
      <c r="CY2091">
        <v>0.26299998000000002</v>
      </c>
      <c r="CZ2091">
        <v>0</v>
      </c>
      <c r="DA2091">
        <v>0</v>
      </c>
      <c r="DB2091">
        <v>0.16399999000000001</v>
      </c>
      <c r="DC2091">
        <v>0.01</v>
      </c>
      <c r="DD2091">
        <v>0</v>
      </c>
      <c r="DE2091">
        <v>0</v>
      </c>
      <c r="DF2091">
        <v>2002</v>
      </c>
      <c r="DG2091">
        <v>0.23819999</v>
      </c>
      <c r="DH2091">
        <v>8.5000001000000006E-2</v>
      </c>
      <c r="DI2091">
        <v>0.16219998999999999</v>
      </c>
      <c r="DJ2091">
        <v>0.27500001000000002</v>
      </c>
      <c r="DK2091">
        <v>0.36000000999999998</v>
      </c>
      <c r="DL2091">
        <v>59812.891000000003</v>
      </c>
      <c r="DM2091">
        <v>16224.771000000001</v>
      </c>
      <c r="DN2091">
        <v>43588.116999999998</v>
      </c>
      <c r="DQ2091">
        <v>251103.66</v>
      </c>
      <c r="DR2091">
        <v>0</v>
      </c>
      <c r="DS2091">
        <v>0</v>
      </c>
      <c r="DT2091">
        <v>0</v>
      </c>
      <c r="DU2091">
        <v>0</v>
      </c>
      <c r="DV2091">
        <v>3700</v>
      </c>
      <c r="DW2091">
        <v>190879.66</v>
      </c>
      <c r="DX2091">
        <v>38.009998000000003</v>
      </c>
      <c r="DY2091">
        <v>12.23</v>
      </c>
      <c r="DZ2091">
        <v>51.589001000000003</v>
      </c>
      <c r="EA2091">
        <v>121</v>
      </c>
      <c r="EC2091">
        <v>2813</v>
      </c>
      <c r="EF2091">
        <v>29.663039999999999</v>
      </c>
      <c r="EG2091">
        <v>2813</v>
      </c>
      <c r="ES2091">
        <v>0</v>
      </c>
      <c r="EV2091">
        <v>6634</v>
      </c>
      <c r="EW2091">
        <v>0</v>
      </c>
      <c r="EX2091">
        <v>1</v>
      </c>
      <c r="FD2091">
        <v>2965152.8</v>
      </c>
      <c r="FN2091">
        <v>-473.59199999999998</v>
      </c>
      <c r="FP2091">
        <v>16143.736999999999</v>
      </c>
      <c r="FQ2091">
        <v>75592.062999999995</v>
      </c>
      <c r="FW2091">
        <v>91735.797000000006</v>
      </c>
      <c r="FX2091">
        <v>-190756.58</v>
      </c>
      <c r="FZ2091">
        <v>18399.221000000001</v>
      </c>
      <c r="GA2091">
        <v>9658.375</v>
      </c>
      <c r="GB2091">
        <v>28057.596000000001</v>
      </c>
      <c r="GC2091">
        <v>17526.407999999999</v>
      </c>
      <c r="GM2091">
        <v>8872.1923999999999</v>
      </c>
      <c r="GN2091">
        <v>-7767.1459999999997</v>
      </c>
      <c r="GO2091">
        <v>-7293.5541999999996</v>
      </c>
      <c r="GP2091">
        <v>408.98901000000001</v>
      </c>
      <c r="GQ2091">
        <v>-51922.741999999998</v>
      </c>
      <c r="GR2091">
        <v>-83442.133000000002</v>
      </c>
      <c r="GS2091">
        <v>-83442.133000000002</v>
      </c>
      <c r="HA2091">
        <v>-984.98401000000001</v>
      </c>
      <c r="HB2091">
        <v>-15004.489</v>
      </c>
      <c r="HE2091">
        <v>-99431.608999999997</v>
      </c>
      <c r="HG2091">
        <v>1888386.9</v>
      </c>
    </row>
    <row r="2092" spans="1:215" x14ac:dyDescent="0.25">
      <c r="A2092">
        <v>153</v>
      </c>
      <c r="B2092" t="s">
        <v>1449</v>
      </c>
      <c r="C2092">
        <v>2002</v>
      </c>
      <c r="F2092">
        <v>1916</v>
      </c>
      <c r="G2092">
        <v>0</v>
      </c>
      <c r="I2092">
        <v>2</v>
      </c>
      <c r="J2092" t="s">
        <v>710</v>
      </c>
      <c r="K2092" t="s">
        <v>711</v>
      </c>
      <c r="L2092" t="s">
        <v>1450</v>
      </c>
      <c r="M2092">
        <v>3</v>
      </c>
      <c r="N2092" t="s">
        <v>651</v>
      </c>
      <c r="O2092">
        <v>1</v>
      </c>
      <c r="P2092" t="s">
        <v>616</v>
      </c>
      <c r="Q2092" t="s">
        <v>713</v>
      </c>
      <c r="R2092">
        <v>1</v>
      </c>
      <c r="T2092" s="60">
        <v>37621</v>
      </c>
      <c r="U2092" s="60">
        <v>37622</v>
      </c>
      <c r="V2092" s="60">
        <v>37622</v>
      </c>
      <c r="W2092" t="s">
        <v>201</v>
      </c>
      <c r="X2092" t="s">
        <v>1451</v>
      </c>
      <c r="Y2092" t="s">
        <v>679</v>
      </c>
      <c r="Z2092">
        <v>3.9999999000000001E-2</v>
      </c>
      <c r="AA2092">
        <v>8.5000001000000006E-2</v>
      </c>
      <c r="AB2092">
        <v>1</v>
      </c>
      <c r="AC2092">
        <v>0</v>
      </c>
      <c r="AD2092">
        <v>5</v>
      </c>
      <c r="AE2092">
        <v>1</v>
      </c>
      <c r="BP2092" s="60">
        <v>37622</v>
      </c>
      <c r="BQ2092">
        <v>1992000</v>
      </c>
      <c r="BR2092">
        <v>2738000</v>
      </c>
      <c r="BS2092">
        <v>0.72800003999999996</v>
      </c>
      <c r="BT2092">
        <v>746000</v>
      </c>
      <c r="BV2092">
        <v>270000</v>
      </c>
      <c r="BW2092">
        <v>77085</v>
      </c>
      <c r="BX2092">
        <v>1</v>
      </c>
      <c r="BY2092">
        <v>0</v>
      </c>
      <c r="BZ2092">
        <v>0</v>
      </c>
      <c r="CA2092">
        <v>0</v>
      </c>
      <c r="CC2092">
        <v>-0.11939999</v>
      </c>
      <c r="CS2092">
        <v>0</v>
      </c>
      <c r="CT2092">
        <v>0</v>
      </c>
      <c r="CU2092">
        <v>0</v>
      </c>
      <c r="CV2092">
        <v>0.54799998000000005</v>
      </c>
      <c r="CW2092">
        <v>0.31999999000000001</v>
      </c>
      <c r="CX2092">
        <v>0.22799999000000001</v>
      </c>
      <c r="CY2092">
        <v>0.28699999999999998</v>
      </c>
      <c r="CZ2092">
        <v>0</v>
      </c>
      <c r="DA2092">
        <v>0</v>
      </c>
      <c r="DB2092">
        <v>0.152</v>
      </c>
      <c r="DC2092">
        <v>1.2999999E-2</v>
      </c>
      <c r="DD2092">
        <v>0</v>
      </c>
      <c r="DE2092">
        <v>0</v>
      </c>
      <c r="DF2092">
        <v>2003</v>
      </c>
      <c r="DG2092">
        <v>0.23430000000000001</v>
      </c>
      <c r="DH2092">
        <v>8.5000001000000006E-2</v>
      </c>
      <c r="DI2092">
        <v>0.15970001</v>
      </c>
      <c r="DJ2092">
        <v>0.27500001000000002</v>
      </c>
      <c r="DK2092">
        <v>0.36000000999999998</v>
      </c>
      <c r="DL2092">
        <v>63307.690999999999</v>
      </c>
      <c r="DM2092">
        <v>17150.521000000001</v>
      </c>
      <c r="DN2092">
        <v>46157.171999999999</v>
      </c>
      <c r="DQ2092">
        <v>270199.28000000003</v>
      </c>
      <c r="DR2092">
        <v>0</v>
      </c>
      <c r="DS2092">
        <v>0</v>
      </c>
      <c r="DT2092">
        <v>0</v>
      </c>
      <c r="DU2092">
        <v>0</v>
      </c>
      <c r="DV2092">
        <v>3714</v>
      </c>
      <c r="DW2092">
        <v>201770.83</v>
      </c>
      <c r="DX2092">
        <v>37.900002000000001</v>
      </c>
      <c r="DY2092">
        <v>11.86</v>
      </c>
      <c r="DZ2092">
        <v>54.326999999999998</v>
      </c>
      <c r="EA2092">
        <v>139</v>
      </c>
      <c r="EC2092">
        <v>2870</v>
      </c>
      <c r="EF2092">
        <v>30.972508999999999</v>
      </c>
      <c r="EG2092">
        <v>2870</v>
      </c>
      <c r="ES2092">
        <v>0</v>
      </c>
      <c r="EV2092">
        <v>6723</v>
      </c>
      <c r="EW2092">
        <v>0</v>
      </c>
      <c r="EX2092">
        <v>1</v>
      </c>
      <c r="FD2092">
        <v>3295344.5</v>
      </c>
      <c r="FN2092">
        <v>-307.37900000000002</v>
      </c>
      <c r="FP2092">
        <v>16274.069</v>
      </c>
      <c r="FQ2092">
        <v>77085.172000000006</v>
      </c>
      <c r="FW2092">
        <v>93359.241999999998</v>
      </c>
      <c r="FX2092">
        <v>-271218.56</v>
      </c>
      <c r="FZ2092">
        <v>23218.835999999999</v>
      </c>
      <c r="GA2092">
        <v>11851.455</v>
      </c>
      <c r="GB2092">
        <v>35070.288999999997</v>
      </c>
      <c r="GC2092">
        <v>17012.241999999998</v>
      </c>
      <c r="GM2092">
        <v>2658.3569000000002</v>
      </c>
      <c r="GN2092">
        <v>-1797.4658999999999</v>
      </c>
      <c r="GO2092">
        <v>-1490.087</v>
      </c>
      <c r="GP2092">
        <v>1178.386</v>
      </c>
      <c r="GQ2092">
        <v>-123737.52</v>
      </c>
      <c r="GR2092">
        <v>-88891.101999999999</v>
      </c>
      <c r="GS2092">
        <v>-88891.101999999999</v>
      </c>
      <c r="HA2092">
        <v>-851.92798000000005</v>
      </c>
      <c r="HB2092">
        <v>-14661.816999999999</v>
      </c>
      <c r="HE2092">
        <v>-104404.85</v>
      </c>
      <c r="HG2092">
        <v>1660244.5</v>
      </c>
    </row>
    <row r="2093" spans="1:215" x14ac:dyDescent="0.25">
      <c r="A2093">
        <v>153</v>
      </c>
      <c r="B2093" t="s">
        <v>1449</v>
      </c>
      <c r="C2093">
        <v>2003</v>
      </c>
      <c r="F2093">
        <v>1916</v>
      </c>
      <c r="G2093">
        <v>0</v>
      </c>
      <c r="I2093">
        <v>2</v>
      </c>
      <c r="J2093" t="s">
        <v>710</v>
      </c>
      <c r="K2093" t="s">
        <v>711</v>
      </c>
      <c r="L2093" t="s">
        <v>1450</v>
      </c>
      <c r="M2093">
        <v>3</v>
      </c>
      <c r="N2093" t="s">
        <v>651</v>
      </c>
      <c r="O2093">
        <v>1</v>
      </c>
      <c r="P2093" t="s">
        <v>616</v>
      </c>
      <c r="Q2093" t="s">
        <v>713</v>
      </c>
      <c r="R2093">
        <v>1</v>
      </c>
      <c r="T2093" s="60">
        <v>37986</v>
      </c>
      <c r="U2093" s="60">
        <v>37987</v>
      </c>
      <c r="V2093" s="60">
        <v>37987</v>
      </c>
      <c r="W2093" t="s">
        <v>201</v>
      </c>
      <c r="X2093" t="s">
        <v>1451</v>
      </c>
      <c r="Y2093" t="s">
        <v>679</v>
      </c>
      <c r="Z2093">
        <v>3.9999999000000001E-2</v>
      </c>
      <c r="AA2093">
        <v>8.5000001000000006E-2</v>
      </c>
      <c r="AB2093">
        <v>1</v>
      </c>
      <c r="AC2093">
        <v>0</v>
      </c>
      <c r="AD2093">
        <v>5</v>
      </c>
      <c r="AE2093">
        <v>1</v>
      </c>
      <c r="BP2093" s="60">
        <v>37987</v>
      </c>
      <c r="BQ2093">
        <v>2286000</v>
      </c>
      <c r="BR2093">
        <v>2889000</v>
      </c>
      <c r="BS2093">
        <v>0.79100000999999998</v>
      </c>
      <c r="BT2093">
        <v>603000</v>
      </c>
      <c r="BV2093">
        <v>265000</v>
      </c>
      <c r="BW2093">
        <v>78323</v>
      </c>
      <c r="BX2093">
        <v>1</v>
      </c>
      <c r="BY2093">
        <v>0</v>
      </c>
      <c r="BZ2093">
        <v>0</v>
      </c>
      <c r="CA2093">
        <v>0</v>
      </c>
      <c r="CC2093">
        <v>0.31400001</v>
      </c>
      <c r="CS2093">
        <v>0</v>
      </c>
      <c r="CT2093">
        <v>0</v>
      </c>
      <c r="CU2093">
        <v>0</v>
      </c>
      <c r="CV2093">
        <v>0.57999997999999997</v>
      </c>
      <c r="CW2093">
        <v>0.33000001000000001</v>
      </c>
      <c r="CX2093">
        <v>0.25</v>
      </c>
      <c r="CY2093">
        <v>0.25999999000000001</v>
      </c>
      <c r="CZ2093">
        <v>0</v>
      </c>
      <c r="DA2093">
        <v>0</v>
      </c>
      <c r="DB2093">
        <v>0.15000000999999999</v>
      </c>
      <c r="DC2093">
        <v>0.01</v>
      </c>
      <c r="DD2093">
        <v>0</v>
      </c>
      <c r="DE2093">
        <v>0</v>
      </c>
      <c r="DF2093">
        <v>2004</v>
      </c>
      <c r="DG2093">
        <v>0.23569999999999999</v>
      </c>
      <c r="DH2093">
        <v>8.5000001000000006E-2</v>
      </c>
      <c r="DI2093">
        <v>0.16239998999999999</v>
      </c>
      <c r="DJ2093">
        <v>0.27500001000000002</v>
      </c>
      <c r="DK2093">
        <v>0.36000000999999998</v>
      </c>
      <c r="DL2093">
        <v>62513.93</v>
      </c>
      <c r="DM2093">
        <v>16418.171999999999</v>
      </c>
      <c r="DN2093">
        <v>46095.758000000002</v>
      </c>
      <c r="DQ2093">
        <v>265226.69</v>
      </c>
      <c r="DR2093">
        <v>0</v>
      </c>
      <c r="DS2093">
        <v>0</v>
      </c>
      <c r="DT2093">
        <v>0</v>
      </c>
      <c r="DU2093">
        <v>0</v>
      </c>
      <c r="DV2093">
        <v>3612</v>
      </c>
      <c r="DW2093">
        <v>193154.97</v>
      </c>
      <c r="DX2093">
        <v>38.18</v>
      </c>
      <c r="DY2093">
        <v>12.11</v>
      </c>
      <c r="DZ2093">
        <v>53.476002000000001</v>
      </c>
      <c r="EC2093">
        <v>3099</v>
      </c>
      <c r="EF2093">
        <v>31.057127000000001</v>
      </c>
      <c r="EG2093">
        <v>3099</v>
      </c>
      <c r="ES2093">
        <v>0</v>
      </c>
      <c r="EV2093">
        <v>6711</v>
      </c>
      <c r="EW2093">
        <v>0</v>
      </c>
      <c r="EX2093">
        <v>1</v>
      </c>
      <c r="FD2093">
        <v>3430493.8</v>
      </c>
      <c r="FN2093">
        <v>-322.15600000000001</v>
      </c>
      <c r="FP2093">
        <v>16286.745999999999</v>
      </c>
      <c r="FQ2093">
        <v>78323.358999999997</v>
      </c>
      <c r="FW2093">
        <v>94610.101999999999</v>
      </c>
      <c r="FX2093">
        <v>477539.5</v>
      </c>
      <c r="FZ2093">
        <v>27948.618999999999</v>
      </c>
      <c r="GA2093">
        <v>17788.268</v>
      </c>
      <c r="GB2093">
        <v>45736.887000000002</v>
      </c>
      <c r="GC2093">
        <v>14380.264999999999</v>
      </c>
      <c r="GM2093">
        <v>2186.241</v>
      </c>
      <c r="GN2093">
        <v>-1769.7180000000001</v>
      </c>
      <c r="GO2093">
        <v>-1447.5619999999999</v>
      </c>
      <c r="GP2093">
        <v>373.17700000000002</v>
      </c>
      <c r="GQ2093">
        <v>633056.43999999994</v>
      </c>
      <c r="GR2093">
        <v>-96246.039000000004</v>
      </c>
      <c r="GS2093">
        <v>-96246.039000000004</v>
      </c>
      <c r="HA2093">
        <v>-583.70398</v>
      </c>
      <c r="HB2093">
        <v>-13412.364</v>
      </c>
      <c r="HE2093">
        <v>-110242.11</v>
      </c>
      <c r="HG2093">
        <v>2183058.7999999998</v>
      </c>
    </row>
    <row r="2094" spans="1:215" x14ac:dyDescent="0.25">
      <c r="A2094">
        <v>153</v>
      </c>
      <c r="B2094" t="s">
        <v>1449</v>
      </c>
      <c r="C2094">
        <v>2004</v>
      </c>
      <c r="F2094">
        <v>1916</v>
      </c>
      <c r="G2094">
        <v>0</v>
      </c>
      <c r="I2094">
        <v>2</v>
      </c>
      <c r="J2094" t="s">
        <v>710</v>
      </c>
      <c r="K2094" t="s">
        <v>711</v>
      </c>
      <c r="L2094" t="s">
        <v>1450</v>
      </c>
      <c r="M2094">
        <v>3</v>
      </c>
      <c r="N2094" t="s">
        <v>651</v>
      </c>
      <c r="O2094">
        <v>1</v>
      </c>
      <c r="P2094" t="s">
        <v>616</v>
      </c>
      <c r="Q2094" t="s">
        <v>713</v>
      </c>
      <c r="R2094">
        <v>1</v>
      </c>
      <c r="T2094" s="60">
        <v>38352</v>
      </c>
      <c r="U2094" s="60">
        <v>38353</v>
      </c>
      <c r="V2094" s="60">
        <v>38353</v>
      </c>
      <c r="W2094" t="s">
        <v>201</v>
      </c>
      <c r="X2094" t="s">
        <v>1451</v>
      </c>
      <c r="Y2094" t="s">
        <v>679</v>
      </c>
      <c r="Z2094">
        <v>3.9999999000000001E-2</v>
      </c>
      <c r="AA2094">
        <v>8.5000001000000006E-2</v>
      </c>
      <c r="AB2094">
        <v>1</v>
      </c>
      <c r="AC2094">
        <v>0</v>
      </c>
      <c r="AD2094">
        <v>5</v>
      </c>
      <c r="AE2094">
        <v>1</v>
      </c>
      <c r="BP2094" s="60">
        <v>38353</v>
      </c>
      <c r="BQ2094">
        <v>2485000</v>
      </c>
      <c r="BR2094">
        <v>3074000</v>
      </c>
      <c r="BS2094">
        <v>0.80800002999999998</v>
      </c>
      <c r="BT2094">
        <v>589000</v>
      </c>
      <c r="BV2094">
        <v>282000</v>
      </c>
      <c r="BW2094">
        <v>83291</v>
      </c>
      <c r="BX2094">
        <v>1</v>
      </c>
      <c r="BY2094">
        <v>0</v>
      </c>
      <c r="BZ2094">
        <v>0</v>
      </c>
      <c r="CA2094">
        <v>0</v>
      </c>
      <c r="CC2094">
        <v>0.14770000999999999</v>
      </c>
      <c r="CS2094">
        <v>0</v>
      </c>
      <c r="CT2094">
        <v>0</v>
      </c>
      <c r="CU2094">
        <v>0</v>
      </c>
      <c r="CV2094">
        <v>0.58999997000000004</v>
      </c>
      <c r="CW2094">
        <v>0.34</v>
      </c>
      <c r="CX2094">
        <v>0.25</v>
      </c>
      <c r="CY2094">
        <v>0.16</v>
      </c>
      <c r="CZ2094">
        <v>3.9999999000000001E-2</v>
      </c>
      <c r="DA2094">
        <v>0.12</v>
      </c>
      <c r="DB2094">
        <v>0.14000000000000001</v>
      </c>
      <c r="DC2094">
        <v>0.01</v>
      </c>
      <c r="DD2094">
        <v>0</v>
      </c>
      <c r="DE2094">
        <v>0.12</v>
      </c>
      <c r="DF2094">
        <v>2005</v>
      </c>
      <c r="DG2094">
        <v>0.23069999999999999</v>
      </c>
      <c r="DH2094">
        <v>8.5000001000000006E-2</v>
      </c>
      <c r="DI2094">
        <v>0.1573</v>
      </c>
      <c r="DJ2094">
        <v>0.27500001000000002</v>
      </c>
      <c r="DK2094">
        <v>0.36000000999999998</v>
      </c>
      <c r="DL2094">
        <v>64957.987999999998</v>
      </c>
      <c r="DM2094">
        <v>17571.396000000001</v>
      </c>
      <c r="DN2094">
        <v>47386.593999999997</v>
      </c>
      <c r="DQ2094">
        <v>281569.09000000003</v>
      </c>
      <c r="DR2094">
        <v>0</v>
      </c>
      <c r="DS2094">
        <v>0</v>
      </c>
      <c r="DT2094">
        <v>0</v>
      </c>
      <c r="DU2094">
        <v>0</v>
      </c>
      <c r="DV2094">
        <v>3619</v>
      </c>
      <c r="DW2094">
        <v>206722.3</v>
      </c>
      <c r="DX2094">
        <v>38.419998</v>
      </c>
      <c r="DY2094">
        <v>12.25</v>
      </c>
      <c r="DZ2094">
        <v>57.120998</v>
      </c>
      <c r="EC2094">
        <v>3190</v>
      </c>
      <c r="ED2094">
        <v>102384.95</v>
      </c>
      <c r="EF2094">
        <v>32.096001000000001</v>
      </c>
      <c r="EG2094">
        <v>3190</v>
      </c>
      <c r="EH2094">
        <v>102384.95</v>
      </c>
      <c r="EJ2094">
        <v>32.096001000000001</v>
      </c>
      <c r="ES2094">
        <v>0</v>
      </c>
      <c r="EV2094">
        <v>6809</v>
      </c>
      <c r="EW2094">
        <v>0</v>
      </c>
      <c r="EX2094">
        <v>0</v>
      </c>
      <c r="FD2094">
        <v>3659649.3</v>
      </c>
      <c r="FN2094">
        <v>-341.19400000000002</v>
      </c>
      <c r="FP2094">
        <v>17355.73</v>
      </c>
      <c r="FQ2094">
        <v>83290.516000000003</v>
      </c>
      <c r="FW2094">
        <v>100646.24</v>
      </c>
      <c r="FX2094">
        <v>265912.59000000003</v>
      </c>
      <c r="FZ2094">
        <v>27774.638999999999</v>
      </c>
      <c r="GA2094">
        <v>20533.866999999998</v>
      </c>
      <c r="GB2094">
        <v>48308.504000000001</v>
      </c>
      <c r="GC2094">
        <v>13543.892</v>
      </c>
      <c r="GL2094">
        <v>-11557.45</v>
      </c>
      <c r="GM2094">
        <v>2390.9241000000002</v>
      </c>
      <c r="GN2094">
        <v>-1990.6969999999999</v>
      </c>
      <c r="GO2094">
        <v>-1649.5030999999999</v>
      </c>
      <c r="GP2094">
        <v>584.42400999999995</v>
      </c>
      <c r="GQ2094">
        <v>417838.44</v>
      </c>
      <c r="GR2094">
        <v>-103393.63</v>
      </c>
      <c r="GS2094">
        <v>-103393.63</v>
      </c>
      <c r="HA2094">
        <v>-801.31403</v>
      </c>
      <c r="HB2094">
        <v>-2898.4180000000001</v>
      </c>
      <c r="HE2094">
        <v>-107093.37</v>
      </c>
      <c r="HG2094">
        <v>2493804</v>
      </c>
    </row>
    <row r="2095" spans="1:215" x14ac:dyDescent="0.25">
      <c r="A2095">
        <v>153</v>
      </c>
      <c r="B2095" t="s">
        <v>1449</v>
      </c>
      <c r="C2095">
        <v>2005</v>
      </c>
      <c r="F2095">
        <v>1916</v>
      </c>
      <c r="G2095">
        <v>0</v>
      </c>
      <c r="I2095">
        <v>2</v>
      </c>
      <c r="J2095" t="s">
        <v>710</v>
      </c>
      <c r="K2095" t="s">
        <v>711</v>
      </c>
      <c r="L2095" t="s">
        <v>1450</v>
      </c>
      <c r="M2095">
        <v>3</v>
      </c>
      <c r="N2095" t="s">
        <v>651</v>
      </c>
      <c r="O2095">
        <v>1</v>
      </c>
      <c r="P2095" t="s">
        <v>616</v>
      </c>
      <c r="Q2095" t="s">
        <v>713</v>
      </c>
      <c r="R2095">
        <v>1</v>
      </c>
      <c r="T2095" s="60">
        <v>38717</v>
      </c>
      <c r="U2095" s="60">
        <v>38718</v>
      </c>
      <c r="V2095" s="60">
        <v>38718</v>
      </c>
      <c r="W2095" t="s">
        <v>201</v>
      </c>
      <c r="X2095" t="s">
        <v>1451</v>
      </c>
      <c r="Y2095" t="s">
        <v>679</v>
      </c>
      <c r="Z2095">
        <v>3.9999999000000001E-2</v>
      </c>
      <c r="AA2095">
        <v>8.5000001000000006E-2</v>
      </c>
      <c r="AB2095">
        <v>1</v>
      </c>
      <c r="AC2095">
        <v>0</v>
      </c>
      <c r="AD2095">
        <v>5</v>
      </c>
      <c r="AE2095">
        <v>1</v>
      </c>
      <c r="BP2095" s="60">
        <v>38718</v>
      </c>
      <c r="BQ2095">
        <v>2700000</v>
      </c>
      <c r="BR2095">
        <v>3282000</v>
      </c>
      <c r="BS2095">
        <v>0.82300001</v>
      </c>
      <c r="BT2095">
        <v>582000</v>
      </c>
      <c r="BV2095">
        <v>295000</v>
      </c>
      <c r="BW2095">
        <v>87373</v>
      </c>
      <c r="BX2095">
        <v>1</v>
      </c>
      <c r="BY2095">
        <v>0</v>
      </c>
      <c r="BZ2095">
        <v>0</v>
      </c>
      <c r="CA2095">
        <v>0</v>
      </c>
      <c r="CC2095">
        <v>0.10299999999999999</v>
      </c>
      <c r="CS2095">
        <v>0</v>
      </c>
      <c r="CT2095">
        <v>0</v>
      </c>
      <c r="CU2095">
        <v>0</v>
      </c>
      <c r="CV2095">
        <v>0.57999997999999997</v>
      </c>
      <c r="CW2095">
        <v>0.33000001000000001</v>
      </c>
      <c r="CX2095">
        <v>0.25</v>
      </c>
      <c r="CY2095">
        <v>0.27000001000000001</v>
      </c>
      <c r="CZ2095">
        <v>5.0000001000000002E-2</v>
      </c>
      <c r="DA2095">
        <v>0.22</v>
      </c>
      <c r="DB2095">
        <v>0.14000000000000001</v>
      </c>
      <c r="DC2095">
        <v>0.01</v>
      </c>
      <c r="DD2095">
        <v>0</v>
      </c>
      <c r="DE2095">
        <v>0</v>
      </c>
      <c r="DF2095">
        <v>2006</v>
      </c>
      <c r="DG2095">
        <v>0.2306</v>
      </c>
      <c r="DH2095">
        <v>8.5000001000000006E-2</v>
      </c>
      <c r="DI2095">
        <v>0.15840000000000001</v>
      </c>
      <c r="DJ2095">
        <v>0.27500001000000002</v>
      </c>
      <c r="DK2095">
        <v>0.36000000999999998</v>
      </c>
      <c r="DL2095">
        <v>68023.858999999997</v>
      </c>
      <c r="DM2095">
        <v>18024.447</v>
      </c>
      <c r="DN2095">
        <v>49999.413999999997</v>
      </c>
      <c r="DQ2095">
        <v>294986.38</v>
      </c>
      <c r="DR2095">
        <v>0</v>
      </c>
      <c r="DS2095">
        <v>0</v>
      </c>
      <c r="DT2095">
        <v>0</v>
      </c>
      <c r="DU2095">
        <v>0</v>
      </c>
      <c r="DV2095">
        <v>3592</v>
      </c>
      <c r="DW2095">
        <v>212052.31</v>
      </c>
      <c r="DX2095">
        <v>38.419998</v>
      </c>
      <c r="DY2095">
        <v>12.13</v>
      </c>
      <c r="DZ2095">
        <v>59.034999999999997</v>
      </c>
      <c r="EC2095">
        <v>3262</v>
      </c>
      <c r="ED2095">
        <v>107482.55</v>
      </c>
      <c r="EF2095">
        <v>32.950001</v>
      </c>
      <c r="EG2095">
        <v>3262</v>
      </c>
      <c r="EH2095">
        <v>107482.55</v>
      </c>
      <c r="EJ2095">
        <v>32.950001</v>
      </c>
      <c r="ES2095">
        <v>0</v>
      </c>
      <c r="EV2095">
        <v>6854</v>
      </c>
      <c r="EW2095">
        <v>0</v>
      </c>
      <c r="EX2095">
        <v>0</v>
      </c>
      <c r="FD2095">
        <v>3887671</v>
      </c>
      <c r="FN2095">
        <v>-479.286</v>
      </c>
      <c r="FP2095">
        <v>87373.312999999995</v>
      </c>
      <c r="FQ2095">
        <v>17748.240000000002</v>
      </c>
      <c r="FW2095">
        <v>105121.55</v>
      </c>
      <c r="FX2095">
        <v>185660.67</v>
      </c>
      <c r="FZ2095">
        <v>32011.488000000001</v>
      </c>
      <c r="GA2095">
        <v>30282.984</v>
      </c>
      <c r="GB2095">
        <v>62294.472999999998</v>
      </c>
      <c r="GC2095">
        <v>23745.203000000001</v>
      </c>
      <c r="GL2095">
        <v>-20418.398000000001</v>
      </c>
      <c r="GM2095">
        <v>2601.2329</v>
      </c>
      <c r="GN2095">
        <v>-2023.337</v>
      </c>
      <c r="GO2095">
        <v>-1544.0509999999999</v>
      </c>
      <c r="GP2095">
        <v>344.39899000000003</v>
      </c>
      <c r="GQ2095">
        <v>357325.78</v>
      </c>
      <c r="GR2095">
        <v>-111330.8</v>
      </c>
      <c r="GS2095">
        <v>-111330.8</v>
      </c>
      <c r="HA2095">
        <v>-1069.8579999999999</v>
      </c>
      <c r="HB2095">
        <v>-2995.2089999999998</v>
      </c>
      <c r="HE2095">
        <v>-115395.87</v>
      </c>
      <c r="HG2095">
        <v>2735733.8</v>
      </c>
    </row>
    <row r="2096" spans="1:215" x14ac:dyDescent="0.25">
      <c r="A2096">
        <v>153</v>
      </c>
      <c r="B2096" t="s">
        <v>1449</v>
      </c>
      <c r="C2096">
        <v>2006</v>
      </c>
      <c r="F2096">
        <v>1916</v>
      </c>
      <c r="G2096">
        <v>0</v>
      </c>
      <c r="I2096">
        <v>2</v>
      </c>
      <c r="J2096" t="s">
        <v>710</v>
      </c>
      <c r="K2096" t="s">
        <v>711</v>
      </c>
      <c r="L2096" t="s">
        <v>1450</v>
      </c>
      <c r="M2096">
        <v>3</v>
      </c>
      <c r="N2096" t="s">
        <v>651</v>
      </c>
      <c r="O2096">
        <v>1</v>
      </c>
      <c r="P2096" t="s">
        <v>616</v>
      </c>
      <c r="Q2096" t="s">
        <v>713</v>
      </c>
      <c r="R2096">
        <v>1</v>
      </c>
      <c r="T2096" s="60">
        <v>39082</v>
      </c>
      <c r="U2096" s="60">
        <v>39083</v>
      </c>
      <c r="V2096" s="60">
        <v>39083</v>
      </c>
      <c r="W2096" t="s">
        <v>201</v>
      </c>
      <c r="X2096" t="s">
        <v>1451</v>
      </c>
      <c r="Y2096" t="s">
        <v>679</v>
      </c>
      <c r="Z2096">
        <v>3.9999999000000001E-2</v>
      </c>
      <c r="AA2096">
        <v>8.5000001000000006E-2</v>
      </c>
      <c r="AB2096">
        <v>1</v>
      </c>
      <c r="AC2096">
        <v>0</v>
      </c>
      <c r="AD2096">
        <v>5</v>
      </c>
      <c r="AE2096">
        <v>1</v>
      </c>
      <c r="BP2096" s="60">
        <v>39083</v>
      </c>
      <c r="BQ2096">
        <v>2962000</v>
      </c>
      <c r="BR2096">
        <v>3371000</v>
      </c>
      <c r="BS2096">
        <v>0.87900001000000005</v>
      </c>
      <c r="BT2096">
        <v>409000</v>
      </c>
      <c r="BV2096">
        <v>306000</v>
      </c>
      <c r="BW2096">
        <v>91653</v>
      </c>
      <c r="BX2096">
        <v>1</v>
      </c>
      <c r="BY2096">
        <v>0</v>
      </c>
      <c r="BZ2096">
        <v>0</v>
      </c>
      <c r="CA2096">
        <v>0</v>
      </c>
      <c r="CC2096">
        <v>0.16800000000000001</v>
      </c>
      <c r="CG2096">
        <v>0.11338191</v>
      </c>
      <c r="CS2096">
        <v>0</v>
      </c>
      <c r="CT2096">
        <v>1</v>
      </c>
      <c r="CU2096">
        <v>0</v>
      </c>
      <c r="CV2096">
        <v>0.56499999999999995</v>
      </c>
      <c r="CW2096">
        <v>0</v>
      </c>
      <c r="CX2096">
        <v>0</v>
      </c>
      <c r="CY2096">
        <v>0.26100001</v>
      </c>
      <c r="CZ2096">
        <v>0</v>
      </c>
      <c r="DA2096">
        <v>0</v>
      </c>
      <c r="DB2096">
        <v>0.17299998999999999</v>
      </c>
      <c r="DC2096">
        <v>0</v>
      </c>
      <c r="DD2096">
        <v>0</v>
      </c>
      <c r="DE2096">
        <v>0</v>
      </c>
      <c r="DF2096">
        <v>2007</v>
      </c>
      <c r="DG2096">
        <v>0.26800001000000001</v>
      </c>
      <c r="DH2096">
        <v>8.5000001000000006E-2</v>
      </c>
      <c r="DI2096">
        <v>0.18780000999999999</v>
      </c>
      <c r="DJ2096">
        <v>0.27500001000000002</v>
      </c>
      <c r="DK2096">
        <v>0.36000000999999998</v>
      </c>
      <c r="DL2096">
        <v>81903.656000000003</v>
      </c>
      <c r="DM2096">
        <v>18179.830000000002</v>
      </c>
      <c r="DN2096">
        <v>63723.828000000001</v>
      </c>
      <c r="DQ2096">
        <v>305610.65999999997</v>
      </c>
      <c r="DR2096">
        <v>0</v>
      </c>
      <c r="DS2096">
        <v>0</v>
      </c>
      <c r="DT2096">
        <v>0</v>
      </c>
      <c r="DU2096">
        <v>0</v>
      </c>
      <c r="DV2096">
        <v>3658</v>
      </c>
      <c r="DW2096">
        <v>213880.36</v>
      </c>
      <c r="DX2096">
        <v>38.279998999999997</v>
      </c>
      <c r="DY2096">
        <v>11.89</v>
      </c>
      <c r="DZ2096">
        <v>58.469002000000003</v>
      </c>
      <c r="EC2096">
        <v>3356</v>
      </c>
      <c r="ED2096">
        <v>113184.98</v>
      </c>
      <c r="EF2096">
        <v>33.726002000000001</v>
      </c>
      <c r="EG2096">
        <v>3356</v>
      </c>
      <c r="EH2096">
        <v>113184.98</v>
      </c>
      <c r="EJ2096">
        <v>33.726002000000001</v>
      </c>
      <c r="ES2096">
        <v>0</v>
      </c>
      <c r="EV2096">
        <v>7014</v>
      </c>
      <c r="EW2096">
        <v>0</v>
      </c>
      <c r="EX2096">
        <v>0</v>
      </c>
      <c r="FD2096">
        <v>4128898.5</v>
      </c>
      <c r="FP2096">
        <v>17942.807000000001</v>
      </c>
      <c r="FQ2096">
        <v>91652.585999999996</v>
      </c>
      <c r="FW2096">
        <v>109595.39</v>
      </c>
      <c r="FX2096">
        <v>413041.31</v>
      </c>
      <c r="GQ2096">
        <v>522636.72</v>
      </c>
      <c r="GR2096">
        <v>-122120.3</v>
      </c>
      <c r="GS2096">
        <v>-122120.3</v>
      </c>
      <c r="HA2096">
        <v>-728.33801000000005</v>
      </c>
      <c r="HB2096">
        <v>-4256.7147999999997</v>
      </c>
      <c r="HE2096">
        <v>-127105.35</v>
      </c>
      <c r="HG2096">
        <v>3131265.3</v>
      </c>
    </row>
    <row r="2097" spans="1:215" x14ac:dyDescent="0.25">
      <c r="A2097">
        <v>153</v>
      </c>
      <c r="B2097" t="s">
        <v>1449</v>
      </c>
      <c r="C2097">
        <v>2007</v>
      </c>
      <c r="F2097">
        <v>1916</v>
      </c>
      <c r="G2097">
        <v>0</v>
      </c>
      <c r="I2097">
        <v>2</v>
      </c>
      <c r="J2097" t="s">
        <v>710</v>
      </c>
      <c r="K2097" t="s">
        <v>711</v>
      </c>
      <c r="L2097" t="s">
        <v>1450</v>
      </c>
      <c r="M2097">
        <v>3</v>
      </c>
      <c r="N2097" t="s">
        <v>651</v>
      </c>
      <c r="O2097">
        <v>1</v>
      </c>
      <c r="P2097" t="s">
        <v>616</v>
      </c>
      <c r="Q2097" t="s">
        <v>713</v>
      </c>
      <c r="R2097">
        <v>1</v>
      </c>
      <c r="T2097" s="60">
        <v>39447</v>
      </c>
      <c r="U2097" s="60">
        <v>39448</v>
      </c>
      <c r="V2097" s="60">
        <v>39448</v>
      </c>
      <c r="W2097" t="s">
        <v>201</v>
      </c>
      <c r="X2097" t="s">
        <v>1451</v>
      </c>
      <c r="Y2097" t="s">
        <v>679</v>
      </c>
      <c r="Z2097">
        <v>3.9999999000000001E-2</v>
      </c>
      <c r="AA2097">
        <v>8.5000001000000006E-2</v>
      </c>
      <c r="AB2097">
        <v>1</v>
      </c>
      <c r="AC2097">
        <v>0</v>
      </c>
      <c r="AD2097">
        <v>5</v>
      </c>
      <c r="AE2097">
        <v>1</v>
      </c>
      <c r="AO2097">
        <v>3390975</v>
      </c>
      <c r="BP2097" s="60">
        <v>39448</v>
      </c>
      <c r="BQ2097">
        <v>3259000</v>
      </c>
      <c r="BR2097">
        <v>3644000</v>
      </c>
      <c r="BS2097">
        <v>0.89399998999999997</v>
      </c>
      <c r="BT2097">
        <v>385000</v>
      </c>
      <c r="BV2097">
        <v>321000</v>
      </c>
      <c r="BW2097">
        <v>97762</v>
      </c>
      <c r="BX2097">
        <v>1</v>
      </c>
      <c r="BY2097">
        <v>0</v>
      </c>
      <c r="BZ2097">
        <v>0</v>
      </c>
      <c r="CA2097">
        <v>0</v>
      </c>
      <c r="CC2097">
        <v>0.10299999999999999</v>
      </c>
      <c r="CG2097">
        <v>0.16467171999999999</v>
      </c>
      <c r="CS2097">
        <v>0</v>
      </c>
      <c r="CT2097">
        <v>1</v>
      </c>
      <c r="CU2097">
        <v>0</v>
      </c>
      <c r="CV2097">
        <v>0.53099996000000005</v>
      </c>
      <c r="CW2097">
        <v>0</v>
      </c>
      <c r="CX2097">
        <v>0</v>
      </c>
      <c r="CY2097">
        <v>0.221</v>
      </c>
      <c r="CZ2097">
        <v>0</v>
      </c>
      <c r="DA2097">
        <v>0</v>
      </c>
      <c r="DB2097">
        <v>0.20699999999999999</v>
      </c>
      <c r="DC2097">
        <v>0</v>
      </c>
      <c r="DD2097">
        <v>4.3999999999999997E-2</v>
      </c>
      <c r="DE2097">
        <v>0</v>
      </c>
      <c r="DF2097">
        <v>2008</v>
      </c>
      <c r="DG2097">
        <v>0.26209998000000001</v>
      </c>
      <c r="DH2097">
        <v>8.5000001000000006E-2</v>
      </c>
      <c r="DI2097">
        <v>0.1847</v>
      </c>
      <c r="DJ2097">
        <v>0.27500001000000002</v>
      </c>
      <c r="DK2097">
        <v>0.36000000999999998</v>
      </c>
      <c r="DL2097">
        <v>84263.039000000004</v>
      </c>
      <c r="DM2097">
        <v>18345.436000000002</v>
      </c>
      <c r="DN2097">
        <v>65917.601999999999</v>
      </c>
      <c r="DQ2097">
        <v>321491.94</v>
      </c>
      <c r="DR2097">
        <v>0</v>
      </c>
      <c r="DS2097">
        <v>0</v>
      </c>
      <c r="DT2097">
        <v>0</v>
      </c>
      <c r="DU2097">
        <v>0</v>
      </c>
      <c r="DV2097">
        <v>3725</v>
      </c>
      <c r="DW2097">
        <v>215828.66</v>
      </c>
      <c r="DX2097">
        <v>37.630001</v>
      </c>
      <c r="DY2097">
        <v>11.14</v>
      </c>
      <c r="DZ2097">
        <v>57.941001999999997</v>
      </c>
      <c r="EC2097">
        <v>3476</v>
      </c>
      <c r="ED2097">
        <v>121360.39</v>
      </c>
      <c r="EF2097">
        <v>34.914000999999999</v>
      </c>
      <c r="EG2097">
        <v>3476</v>
      </c>
      <c r="EH2097">
        <v>121360.39</v>
      </c>
      <c r="EJ2097">
        <v>34.914000999999999</v>
      </c>
      <c r="ES2097">
        <v>0</v>
      </c>
      <c r="EV2097">
        <v>7201</v>
      </c>
      <c r="EW2097">
        <v>0</v>
      </c>
      <c r="EX2097">
        <v>0</v>
      </c>
      <c r="FD2097">
        <v>4460198</v>
      </c>
      <c r="FI2097">
        <v>3390975</v>
      </c>
      <c r="FP2097">
        <v>17914.831999999999</v>
      </c>
      <c r="FQ2097">
        <v>97762.335999999996</v>
      </c>
      <c r="FW2097">
        <v>115677.16</v>
      </c>
      <c r="FX2097">
        <v>245027.58</v>
      </c>
      <c r="GQ2097">
        <v>360704.75</v>
      </c>
      <c r="GR2097">
        <v>-131626.06</v>
      </c>
      <c r="GS2097">
        <v>-131626.06</v>
      </c>
      <c r="HA2097">
        <v>-913.52197000000001</v>
      </c>
      <c r="HB2097">
        <v>-6090.6239999999998</v>
      </c>
      <c r="HE2097">
        <v>-138630.20000000001</v>
      </c>
      <c r="HG2097">
        <v>3353339.8</v>
      </c>
    </row>
    <row r="2098" spans="1:215" x14ac:dyDescent="0.25">
      <c r="A2098">
        <v>153</v>
      </c>
      <c r="B2098" t="s">
        <v>1449</v>
      </c>
      <c r="C2098">
        <v>2008</v>
      </c>
      <c r="F2098">
        <v>1916</v>
      </c>
      <c r="G2098">
        <v>0</v>
      </c>
      <c r="I2098">
        <v>2</v>
      </c>
      <c r="J2098" t="s">
        <v>710</v>
      </c>
      <c r="K2098" t="s">
        <v>711</v>
      </c>
      <c r="L2098" t="s">
        <v>1450</v>
      </c>
      <c r="M2098">
        <v>3</v>
      </c>
      <c r="N2098" t="s">
        <v>651</v>
      </c>
      <c r="O2098">
        <v>1</v>
      </c>
      <c r="P2098" t="s">
        <v>616</v>
      </c>
      <c r="Q2098" t="s">
        <v>713</v>
      </c>
      <c r="R2098">
        <v>1</v>
      </c>
      <c r="T2098" s="60">
        <v>39813</v>
      </c>
      <c r="U2098" s="60">
        <v>39814</v>
      </c>
      <c r="V2098" s="60">
        <v>39814</v>
      </c>
      <c r="W2098" t="s">
        <v>201</v>
      </c>
      <c r="X2098" t="s">
        <v>1451</v>
      </c>
      <c r="Y2098" t="s">
        <v>619</v>
      </c>
      <c r="Z2098">
        <v>3.9999999000000001E-2</v>
      </c>
      <c r="AA2098">
        <v>8.5000001000000006E-2</v>
      </c>
      <c r="AB2098">
        <v>1</v>
      </c>
      <c r="AC2098">
        <v>0</v>
      </c>
      <c r="AD2098">
        <v>5</v>
      </c>
      <c r="AE2098">
        <v>1</v>
      </c>
      <c r="AF2098">
        <v>1</v>
      </c>
      <c r="AG2098">
        <v>33</v>
      </c>
      <c r="AO2098">
        <v>2533056</v>
      </c>
      <c r="BP2098" s="60">
        <v>39814</v>
      </c>
      <c r="BQ2098">
        <v>3040000</v>
      </c>
      <c r="BR2098">
        <v>3878000</v>
      </c>
      <c r="BS2098">
        <v>0.78400004000000001</v>
      </c>
      <c r="BT2098">
        <v>838000</v>
      </c>
      <c r="BV2098">
        <v>348000</v>
      </c>
      <c r="BW2098">
        <v>104373</v>
      </c>
      <c r="BX2098">
        <v>1</v>
      </c>
      <c r="BY2098">
        <v>0</v>
      </c>
      <c r="BZ2098">
        <v>0</v>
      </c>
      <c r="CA2098">
        <v>0</v>
      </c>
      <c r="CC2098">
        <v>-0.23752777</v>
      </c>
      <c r="CG2098">
        <v>4.4550076000000001E-2</v>
      </c>
      <c r="CS2098">
        <v>1</v>
      </c>
      <c r="CT2098">
        <v>1</v>
      </c>
      <c r="CU2098">
        <v>0</v>
      </c>
      <c r="CV2098">
        <v>0.24099998</v>
      </c>
      <c r="CW2098">
        <v>4.3000001000000003E-2</v>
      </c>
      <c r="CX2098">
        <v>0.19800000000000001</v>
      </c>
      <c r="CY2098">
        <v>0.183</v>
      </c>
      <c r="CZ2098">
        <v>0</v>
      </c>
      <c r="DA2098">
        <v>0.183</v>
      </c>
      <c r="DB2098">
        <v>0.33700001000000002</v>
      </c>
      <c r="DC2098">
        <v>0</v>
      </c>
      <c r="DD2098">
        <v>0.22399999000000001</v>
      </c>
      <c r="DE2098">
        <v>1.2E-2</v>
      </c>
      <c r="DF2098">
        <v>2009</v>
      </c>
      <c r="DG2098">
        <v>0.2545</v>
      </c>
      <c r="DH2098">
        <v>8.5000001000000006E-2</v>
      </c>
      <c r="DI2098">
        <v>0.17860001</v>
      </c>
      <c r="DJ2098">
        <v>0.27500001000000002</v>
      </c>
      <c r="DK2098">
        <v>0.36000000999999998</v>
      </c>
      <c r="DL2098">
        <v>88593.202999999994</v>
      </c>
      <c r="DM2098">
        <v>19586.57</v>
      </c>
      <c r="DN2098">
        <v>69006.633000000002</v>
      </c>
      <c r="DQ2098">
        <v>348106.88</v>
      </c>
      <c r="DR2098">
        <v>0</v>
      </c>
      <c r="DS2098">
        <v>0</v>
      </c>
      <c r="DT2098">
        <v>0</v>
      </c>
      <c r="DU2098">
        <v>0</v>
      </c>
      <c r="DV2098">
        <v>3983</v>
      </c>
      <c r="DW2098">
        <v>230430.23</v>
      </c>
      <c r="DX2098">
        <v>37.020000000000003</v>
      </c>
      <c r="DY2098">
        <v>10.33</v>
      </c>
      <c r="DZ2098">
        <v>57.853000999999999</v>
      </c>
      <c r="EA2098">
        <v>45</v>
      </c>
      <c r="EC2098">
        <v>3526</v>
      </c>
      <c r="ED2098">
        <v>127349.41</v>
      </c>
      <c r="EF2098">
        <v>36.117001000000002</v>
      </c>
      <c r="EG2098">
        <v>3526</v>
      </c>
      <c r="EH2098">
        <v>127349.41</v>
      </c>
      <c r="EJ2098">
        <v>36.117001000000002</v>
      </c>
      <c r="ES2098">
        <v>0</v>
      </c>
      <c r="EV2098">
        <v>7554</v>
      </c>
      <c r="EW2098">
        <v>0</v>
      </c>
      <c r="EX2098">
        <v>0</v>
      </c>
      <c r="FD2098">
        <v>4750685.5</v>
      </c>
      <c r="FI2098">
        <v>2533056</v>
      </c>
      <c r="FP2098">
        <v>18638.768</v>
      </c>
      <c r="FQ2098">
        <v>104372.73</v>
      </c>
      <c r="FW2098">
        <v>123011.49</v>
      </c>
      <c r="FX2098">
        <v>-796511.44</v>
      </c>
      <c r="GQ2098">
        <v>-673499.94</v>
      </c>
      <c r="GR2098">
        <v>-142075.67000000001</v>
      </c>
      <c r="GS2098">
        <v>-142075.67000000001</v>
      </c>
      <c r="HA2098">
        <v>-357.62799000000001</v>
      </c>
      <c r="HB2098">
        <v>-7941.6021000000001</v>
      </c>
      <c r="HE2098">
        <v>-150374.91</v>
      </c>
      <c r="HG2098">
        <v>2529465</v>
      </c>
    </row>
    <row r="2099" spans="1:215" x14ac:dyDescent="0.25">
      <c r="A2099">
        <v>153</v>
      </c>
      <c r="B2099" t="s">
        <v>1449</v>
      </c>
      <c r="C2099">
        <v>2009</v>
      </c>
      <c r="F2099">
        <v>1916</v>
      </c>
      <c r="G2099">
        <v>0</v>
      </c>
      <c r="I2099">
        <v>2</v>
      </c>
      <c r="J2099" t="s">
        <v>710</v>
      </c>
      <c r="K2099" t="s">
        <v>711</v>
      </c>
      <c r="L2099" t="s">
        <v>1450</v>
      </c>
      <c r="M2099">
        <v>3</v>
      </c>
      <c r="N2099" t="s">
        <v>651</v>
      </c>
      <c r="O2099">
        <v>1</v>
      </c>
      <c r="P2099" t="s">
        <v>616</v>
      </c>
      <c r="Q2099" t="s">
        <v>713</v>
      </c>
      <c r="R2099">
        <v>1</v>
      </c>
      <c r="T2099" s="60">
        <v>40178</v>
      </c>
      <c r="U2099" s="60">
        <v>40179</v>
      </c>
      <c r="V2099" s="60">
        <v>40179</v>
      </c>
      <c r="W2099" t="s">
        <v>201</v>
      </c>
      <c r="X2099" t="s">
        <v>1451</v>
      </c>
      <c r="Y2099" t="s">
        <v>619</v>
      </c>
      <c r="Z2099">
        <v>3.9999999000000001E-2</v>
      </c>
      <c r="AA2099">
        <v>8.5000001000000006E-2</v>
      </c>
      <c r="AB2099">
        <v>1</v>
      </c>
      <c r="AC2099">
        <v>0</v>
      </c>
      <c r="AD2099">
        <v>5</v>
      </c>
      <c r="AE2099">
        <v>1</v>
      </c>
      <c r="AF2099">
        <v>1</v>
      </c>
      <c r="AG2099">
        <v>26</v>
      </c>
      <c r="AO2099">
        <v>2851646</v>
      </c>
      <c r="BP2099" s="60">
        <v>40179</v>
      </c>
      <c r="BQ2099">
        <v>3383000</v>
      </c>
      <c r="BR2099">
        <v>4133000</v>
      </c>
      <c r="BS2099">
        <v>0.81800002000000005</v>
      </c>
      <c r="BT2099">
        <v>750000</v>
      </c>
      <c r="BV2099">
        <v>367000</v>
      </c>
      <c r="BW2099">
        <v>112339</v>
      </c>
      <c r="BX2099">
        <v>0.89800000000000002</v>
      </c>
      <c r="BY2099">
        <v>0</v>
      </c>
      <c r="BZ2099">
        <v>0</v>
      </c>
      <c r="CA2099">
        <v>0</v>
      </c>
      <c r="CC2099">
        <v>0.15700001</v>
      </c>
      <c r="CG2099">
        <v>4.6237446000000001E-2</v>
      </c>
      <c r="CS2099">
        <v>0</v>
      </c>
      <c r="CT2099">
        <v>1</v>
      </c>
      <c r="CU2099">
        <v>0</v>
      </c>
      <c r="CV2099">
        <v>0.21700000999999999</v>
      </c>
      <c r="CW2099">
        <v>0</v>
      </c>
      <c r="CX2099">
        <v>0</v>
      </c>
      <c r="CY2099">
        <v>0.20200001000000001</v>
      </c>
      <c r="CZ2099">
        <v>0</v>
      </c>
      <c r="DA2099">
        <v>0</v>
      </c>
      <c r="DB2099">
        <v>0.24700000999999999</v>
      </c>
      <c r="DC2099">
        <v>0</v>
      </c>
      <c r="DD2099">
        <v>0.33500001000000001</v>
      </c>
      <c r="DE2099">
        <v>0</v>
      </c>
      <c r="DF2099">
        <v>2010</v>
      </c>
      <c r="DG2099">
        <v>0.24909999999999999</v>
      </c>
      <c r="DH2099">
        <v>8.5000001000000006E-2</v>
      </c>
      <c r="DI2099">
        <v>0.17389999</v>
      </c>
      <c r="DJ2099">
        <v>0.27500001000000002</v>
      </c>
      <c r="DK2099">
        <v>0.36000000999999998</v>
      </c>
      <c r="DL2099">
        <v>91349.983999999997</v>
      </c>
      <c r="DM2099">
        <v>20557.849999999999</v>
      </c>
      <c r="DN2099">
        <v>70792.133000000002</v>
      </c>
      <c r="DQ2099">
        <v>366720.13</v>
      </c>
      <c r="DR2099">
        <v>0</v>
      </c>
      <c r="DS2099">
        <v>0</v>
      </c>
      <c r="DT2099">
        <v>0</v>
      </c>
      <c r="DU2099">
        <v>0</v>
      </c>
      <c r="DV2099">
        <v>4170</v>
      </c>
      <c r="DW2099">
        <v>241857.06</v>
      </c>
      <c r="DX2099">
        <v>36.639999000000003</v>
      </c>
      <c r="DY2099">
        <v>9.8199997000000003</v>
      </c>
      <c r="DZ2099">
        <v>57.999001</v>
      </c>
      <c r="EA2099">
        <v>57</v>
      </c>
      <c r="EC2099">
        <v>3594</v>
      </c>
      <c r="ED2099">
        <v>135299.59</v>
      </c>
      <c r="EF2099">
        <v>37.646000000000001</v>
      </c>
      <c r="EG2099">
        <v>3594</v>
      </c>
      <c r="EH2099">
        <v>135299.59</v>
      </c>
      <c r="EJ2099">
        <v>37.646000000000001</v>
      </c>
      <c r="ES2099">
        <v>0</v>
      </c>
      <c r="EV2099">
        <v>7821</v>
      </c>
      <c r="EW2099">
        <v>0</v>
      </c>
      <c r="EX2099">
        <v>0</v>
      </c>
      <c r="FD2099">
        <v>5041696.5</v>
      </c>
      <c r="FI2099">
        <v>2851646</v>
      </c>
      <c r="FP2099">
        <v>19584.240000000002</v>
      </c>
      <c r="FQ2099">
        <v>107699.65</v>
      </c>
      <c r="FW2099">
        <v>127283.89</v>
      </c>
      <c r="FX2099">
        <v>378795.91</v>
      </c>
      <c r="GQ2099">
        <v>506079.81</v>
      </c>
      <c r="GR2099">
        <v>-155342.89000000001</v>
      </c>
      <c r="GS2099">
        <v>-155342.89000000001</v>
      </c>
      <c r="HA2099">
        <v>-771.35199</v>
      </c>
      <c r="HB2099">
        <v>-6490.4081999999999</v>
      </c>
      <c r="HE2099">
        <v>-162604.66</v>
      </c>
      <c r="HG2099">
        <v>2872940</v>
      </c>
    </row>
    <row r="2100" spans="1:215" x14ac:dyDescent="0.25">
      <c r="A2100">
        <v>153</v>
      </c>
      <c r="B2100" t="s">
        <v>1449</v>
      </c>
      <c r="C2100">
        <v>2010</v>
      </c>
      <c r="F2100">
        <v>1916</v>
      </c>
      <c r="G2100">
        <v>0</v>
      </c>
      <c r="I2100">
        <v>2</v>
      </c>
      <c r="J2100" t="s">
        <v>710</v>
      </c>
      <c r="K2100" t="s">
        <v>711</v>
      </c>
      <c r="L2100" t="s">
        <v>1450</v>
      </c>
      <c r="M2100">
        <v>3</v>
      </c>
      <c r="N2100" t="s">
        <v>651</v>
      </c>
      <c r="O2100">
        <v>1</v>
      </c>
      <c r="P2100" t="s">
        <v>616</v>
      </c>
      <c r="Q2100" t="s">
        <v>713</v>
      </c>
      <c r="R2100">
        <v>1</v>
      </c>
      <c r="T2100" s="60">
        <v>40543</v>
      </c>
      <c r="U2100" s="60">
        <v>40544</v>
      </c>
      <c r="V2100" s="60">
        <v>40544</v>
      </c>
      <c r="W2100" t="s">
        <v>201</v>
      </c>
      <c r="X2100" t="s">
        <v>1451</v>
      </c>
      <c r="Y2100" t="s">
        <v>619</v>
      </c>
      <c r="Z2100">
        <v>3.9999999000000001E-2</v>
      </c>
      <c r="AA2100">
        <v>8.5000001000000006E-2</v>
      </c>
      <c r="AB2100">
        <v>1</v>
      </c>
      <c r="AC2100">
        <v>0</v>
      </c>
      <c r="AD2100">
        <v>5</v>
      </c>
      <c r="AE2100">
        <v>1</v>
      </c>
      <c r="AF2100">
        <v>1</v>
      </c>
      <c r="AG2100">
        <v>21</v>
      </c>
      <c r="AO2100">
        <v>3112686.5</v>
      </c>
      <c r="BP2100" s="60">
        <v>40544</v>
      </c>
      <c r="BQ2100">
        <v>3431000</v>
      </c>
      <c r="BR2100">
        <v>4316000</v>
      </c>
      <c r="BS2100">
        <v>0.79500002000000003</v>
      </c>
      <c r="BT2100">
        <v>885000</v>
      </c>
      <c r="BV2100">
        <v>365000</v>
      </c>
      <c r="BW2100">
        <v>103040</v>
      </c>
      <c r="BX2100">
        <v>0.97400003999999996</v>
      </c>
      <c r="BY2100">
        <v>0</v>
      </c>
      <c r="BZ2100">
        <v>0</v>
      </c>
      <c r="CA2100">
        <v>0</v>
      </c>
      <c r="CC2100">
        <v>0.11399999</v>
      </c>
      <c r="CG2100">
        <v>4.8315942000000001E-2</v>
      </c>
      <c r="CS2100">
        <v>0</v>
      </c>
      <c r="CT2100">
        <v>1</v>
      </c>
      <c r="CU2100">
        <v>0</v>
      </c>
      <c r="CV2100">
        <v>0.222</v>
      </c>
      <c r="CW2100">
        <v>0</v>
      </c>
      <c r="CX2100">
        <v>0</v>
      </c>
      <c r="CY2100">
        <v>0.19499999000000001</v>
      </c>
      <c r="CZ2100">
        <v>0</v>
      </c>
      <c r="DA2100">
        <v>0</v>
      </c>
      <c r="DB2100">
        <v>0.24600000999999999</v>
      </c>
      <c r="DC2100">
        <v>0</v>
      </c>
      <c r="DD2100">
        <v>0.34400001000000002</v>
      </c>
      <c r="DE2100">
        <v>0</v>
      </c>
      <c r="DF2100">
        <v>2011</v>
      </c>
      <c r="DG2100">
        <v>0.24299999</v>
      </c>
      <c r="DH2100">
        <v>8.5000001000000006E-2</v>
      </c>
      <c r="DI2100">
        <v>0.16700001</v>
      </c>
      <c r="DJ2100">
        <v>0.27500001000000002</v>
      </c>
      <c r="DK2100">
        <v>0.36000000999999998</v>
      </c>
      <c r="DL2100">
        <v>88725.672000000006</v>
      </c>
      <c r="DM2100">
        <v>21038.32</v>
      </c>
      <c r="DN2100">
        <v>67687.351999999999</v>
      </c>
      <c r="DQ2100">
        <v>365126.22</v>
      </c>
      <c r="DR2100">
        <v>0</v>
      </c>
      <c r="DS2100">
        <v>0</v>
      </c>
      <c r="DT2100">
        <v>0</v>
      </c>
      <c r="DU2100">
        <v>0</v>
      </c>
      <c r="DV2100">
        <v>4085</v>
      </c>
      <c r="DW2100">
        <v>236127.39</v>
      </c>
      <c r="DX2100">
        <v>36.580002</v>
      </c>
      <c r="DY2100">
        <v>9.6800002999999997</v>
      </c>
      <c r="DZ2100">
        <v>57.804001</v>
      </c>
      <c r="EA2100">
        <v>68</v>
      </c>
      <c r="EC2100">
        <v>3670</v>
      </c>
      <c r="ED2100">
        <v>143188.14000000001</v>
      </c>
      <c r="EF2100">
        <v>39.015999000000001</v>
      </c>
      <c r="EG2100">
        <v>3670</v>
      </c>
      <c r="EH2100">
        <v>143188.14000000001</v>
      </c>
      <c r="EJ2100">
        <v>39.015999000000001</v>
      </c>
      <c r="ES2100">
        <v>0</v>
      </c>
      <c r="EV2100">
        <v>7823</v>
      </c>
      <c r="EW2100">
        <v>0</v>
      </c>
      <c r="EX2100">
        <v>0</v>
      </c>
      <c r="FD2100">
        <v>5193431</v>
      </c>
      <c r="FI2100">
        <v>3112686.5</v>
      </c>
      <c r="FP2100">
        <v>19823.953000000001</v>
      </c>
      <c r="FQ2100">
        <v>108263.67</v>
      </c>
      <c r="FW2100">
        <v>128087.63</v>
      </c>
      <c r="FX2100">
        <v>288388.65999999997</v>
      </c>
      <c r="GQ2100">
        <v>416476.28</v>
      </c>
      <c r="GR2100">
        <v>-169458.53</v>
      </c>
      <c r="GS2100">
        <v>-169458.53</v>
      </c>
      <c r="HA2100">
        <v>-813.96600000000001</v>
      </c>
      <c r="HB2100">
        <v>-6457.3018000000002</v>
      </c>
      <c r="HE2100">
        <v>-176729.8</v>
      </c>
      <c r="HG2100">
        <v>3112686.5</v>
      </c>
    </row>
    <row r="2101" spans="1:215" x14ac:dyDescent="0.25">
      <c r="A2101">
        <v>153</v>
      </c>
      <c r="B2101" t="s">
        <v>1449</v>
      </c>
      <c r="C2101">
        <v>2011</v>
      </c>
      <c r="F2101">
        <v>1916</v>
      </c>
      <c r="G2101">
        <v>0</v>
      </c>
      <c r="I2101">
        <v>2</v>
      </c>
      <c r="J2101" t="s">
        <v>710</v>
      </c>
      <c r="K2101" t="s">
        <v>711</v>
      </c>
      <c r="L2101" t="s">
        <v>1450</v>
      </c>
      <c r="M2101">
        <v>3</v>
      </c>
      <c r="N2101" t="s">
        <v>651</v>
      </c>
      <c r="O2101">
        <v>1</v>
      </c>
      <c r="P2101" t="s">
        <v>616</v>
      </c>
      <c r="Q2101" t="s">
        <v>713</v>
      </c>
      <c r="R2101">
        <v>1</v>
      </c>
      <c r="T2101" s="60">
        <v>40908</v>
      </c>
      <c r="U2101" s="60">
        <v>40909</v>
      </c>
      <c r="V2101" s="60">
        <v>40909</v>
      </c>
      <c r="W2101" t="s">
        <v>201</v>
      </c>
      <c r="X2101" t="s">
        <v>1451</v>
      </c>
      <c r="Y2101" t="s">
        <v>619</v>
      </c>
      <c r="Z2101">
        <v>3.9999999000000001E-2</v>
      </c>
      <c r="AA2101">
        <v>8.5000001000000006E-2</v>
      </c>
      <c r="AB2101">
        <v>1</v>
      </c>
      <c r="AC2101">
        <v>0</v>
      </c>
      <c r="AD2101">
        <v>5</v>
      </c>
      <c r="AE2101">
        <v>1</v>
      </c>
      <c r="AF2101">
        <v>1</v>
      </c>
      <c r="AG2101">
        <v>30</v>
      </c>
      <c r="AO2101">
        <v>2990943.3</v>
      </c>
      <c r="BP2101" s="60">
        <v>40909</v>
      </c>
      <c r="BQ2101">
        <v>3379000</v>
      </c>
      <c r="BR2101">
        <v>4569000</v>
      </c>
      <c r="BS2101">
        <v>0.73900001999999998</v>
      </c>
      <c r="BT2101">
        <v>1190000</v>
      </c>
      <c r="BV2101">
        <v>349000</v>
      </c>
      <c r="BW2101">
        <v>103095</v>
      </c>
      <c r="BX2101">
        <v>0.93099999</v>
      </c>
      <c r="BY2101">
        <v>0</v>
      </c>
      <c r="BZ2101">
        <v>0</v>
      </c>
      <c r="CA2101">
        <v>0</v>
      </c>
      <c r="CC2101">
        <v>-7.5777240000000001E-3</v>
      </c>
      <c r="CG2101">
        <v>1.4712299999999999E-2</v>
      </c>
      <c r="CJ2101">
        <v>6.2902778000000006E-2</v>
      </c>
      <c r="CS2101">
        <v>1</v>
      </c>
      <c r="CT2101">
        <v>1</v>
      </c>
      <c r="CU2101">
        <v>1</v>
      </c>
      <c r="CV2101">
        <v>0.20899999</v>
      </c>
      <c r="CW2101">
        <v>0</v>
      </c>
      <c r="CX2101">
        <v>0</v>
      </c>
      <c r="CY2101">
        <v>0.17200001000000001</v>
      </c>
      <c r="CZ2101">
        <v>0</v>
      </c>
      <c r="DA2101">
        <v>0</v>
      </c>
      <c r="DB2101">
        <v>0.24600000999999999</v>
      </c>
      <c r="DC2101">
        <v>0</v>
      </c>
      <c r="DD2101">
        <v>0.37300002999999998</v>
      </c>
      <c r="DE2101">
        <v>0</v>
      </c>
      <c r="DF2101">
        <v>2012</v>
      </c>
      <c r="DG2101">
        <v>0.2351</v>
      </c>
      <c r="DH2101">
        <v>8.5000001000000006E-2</v>
      </c>
      <c r="DI2101">
        <v>0.15020000999999999</v>
      </c>
      <c r="DJ2101">
        <v>0.27500001000000002</v>
      </c>
      <c r="DK2101">
        <v>0.36000000999999998</v>
      </c>
      <c r="DL2101">
        <v>82166.273000000001</v>
      </c>
      <c r="DM2101">
        <v>23388.416000000001</v>
      </c>
      <c r="DN2101">
        <v>58277.855000000003</v>
      </c>
      <c r="DQ2101">
        <v>349495</v>
      </c>
      <c r="DR2101">
        <v>0</v>
      </c>
      <c r="DS2101">
        <v>0</v>
      </c>
      <c r="DT2101">
        <v>0</v>
      </c>
      <c r="DU2101">
        <v>0</v>
      </c>
      <c r="DV2101">
        <v>3995</v>
      </c>
      <c r="DW2101">
        <v>226996.91</v>
      </c>
      <c r="DX2101">
        <v>36.799999</v>
      </c>
      <c r="DY2101">
        <v>9.8500004000000008</v>
      </c>
      <c r="DZ2101">
        <v>56.82</v>
      </c>
      <c r="EA2101">
        <v>75</v>
      </c>
      <c r="EC2101">
        <v>3797</v>
      </c>
      <c r="ED2101">
        <v>153990.66</v>
      </c>
      <c r="EF2101">
        <v>40.555999999999997</v>
      </c>
      <c r="EG2101">
        <v>3797</v>
      </c>
      <c r="EH2101">
        <v>153990.66</v>
      </c>
      <c r="EJ2101">
        <v>40.555999999999997</v>
      </c>
      <c r="ES2101">
        <v>0</v>
      </c>
      <c r="EV2101">
        <v>7867</v>
      </c>
      <c r="EW2101">
        <v>0</v>
      </c>
      <c r="EX2101">
        <v>0</v>
      </c>
      <c r="FD2101">
        <v>5353464</v>
      </c>
      <c r="FI2101">
        <v>2990943.3</v>
      </c>
      <c r="FP2101">
        <v>19493.460999999999</v>
      </c>
      <c r="FQ2101">
        <v>102437.12</v>
      </c>
      <c r="FW2101">
        <v>121930.58</v>
      </c>
      <c r="FX2101">
        <v>-23587.085999999999</v>
      </c>
      <c r="GQ2101">
        <v>98343.491999999998</v>
      </c>
      <c r="GR2101">
        <v>-188093.02</v>
      </c>
      <c r="GS2101">
        <v>-188093.02</v>
      </c>
      <c r="HA2101">
        <v>-736.46996999999999</v>
      </c>
      <c r="HB2101">
        <v>-6949.0150999999996</v>
      </c>
      <c r="HE2101">
        <v>-195778.5</v>
      </c>
      <c r="HG2101">
        <v>3015251.5</v>
      </c>
    </row>
    <row r="2102" spans="1:215" x14ac:dyDescent="0.25">
      <c r="A2102">
        <v>153</v>
      </c>
      <c r="B2102" t="s">
        <v>1449</v>
      </c>
      <c r="C2102">
        <v>2012</v>
      </c>
      <c r="F2102">
        <v>1916</v>
      </c>
      <c r="G2102">
        <v>0</v>
      </c>
      <c r="I2102">
        <v>2</v>
      </c>
      <c r="J2102" t="s">
        <v>710</v>
      </c>
      <c r="K2102" t="s">
        <v>711</v>
      </c>
      <c r="L2102" t="s">
        <v>1450</v>
      </c>
      <c r="M2102">
        <v>3</v>
      </c>
      <c r="N2102" t="s">
        <v>651</v>
      </c>
      <c r="O2102">
        <v>1</v>
      </c>
      <c r="P2102" t="s">
        <v>616</v>
      </c>
      <c r="Q2102" t="s">
        <v>713</v>
      </c>
      <c r="R2102">
        <v>1</v>
      </c>
      <c r="T2102" s="60">
        <v>41274</v>
      </c>
      <c r="U2102" s="60">
        <v>41275</v>
      </c>
      <c r="V2102" s="60">
        <v>41275</v>
      </c>
      <c r="W2102" t="s">
        <v>201</v>
      </c>
      <c r="X2102" t="s">
        <v>1452</v>
      </c>
      <c r="Y2102" t="s">
        <v>619</v>
      </c>
      <c r="Z2102">
        <v>3.9999999000000001E-2</v>
      </c>
      <c r="AA2102">
        <v>8.5000001000000006E-2</v>
      </c>
      <c r="AB2102">
        <v>1</v>
      </c>
      <c r="AC2102">
        <v>0</v>
      </c>
      <c r="AD2102">
        <v>10</v>
      </c>
      <c r="AE2102">
        <v>1</v>
      </c>
      <c r="AF2102">
        <v>1</v>
      </c>
      <c r="AG2102">
        <v>30</v>
      </c>
      <c r="AI2102" t="s">
        <v>1453</v>
      </c>
      <c r="AO2102">
        <v>3206365</v>
      </c>
      <c r="AP2102">
        <v>3795024.5</v>
      </c>
      <c r="AQ2102">
        <v>-77298.358999999997</v>
      </c>
      <c r="AR2102">
        <v>0</v>
      </c>
      <c r="AS2102">
        <v>0</v>
      </c>
      <c r="AT2102">
        <v>0</v>
      </c>
      <c r="AU2102">
        <v>1</v>
      </c>
      <c r="AV2102">
        <v>2</v>
      </c>
      <c r="AW2102">
        <v>41774.976999999999</v>
      </c>
      <c r="AX2102">
        <v>0</v>
      </c>
      <c r="AY2102">
        <v>0.89999998000000003</v>
      </c>
      <c r="AZ2102">
        <v>10</v>
      </c>
      <c r="BA2102">
        <v>1</v>
      </c>
      <c r="BB2102">
        <v>1</v>
      </c>
      <c r="BC2102">
        <v>1</v>
      </c>
      <c r="BE2102">
        <v>0</v>
      </c>
      <c r="BF2102">
        <v>1.2</v>
      </c>
      <c r="BG2102">
        <v>0.80000000999999998</v>
      </c>
      <c r="BP2102" s="60">
        <v>41275</v>
      </c>
      <c r="BQ2102">
        <v>3795000</v>
      </c>
      <c r="BR2102">
        <v>4858000</v>
      </c>
      <c r="BS2102">
        <v>0.78099996000000005</v>
      </c>
      <c r="BT2102">
        <v>1063000</v>
      </c>
      <c r="BV2102">
        <v>361000</v>
      </c>
      <c r="BW2102">
        <v>119347</v>
      </c>
      <c r="BX2102">
        <v>0.83199995999999998</v>
      </c>
      <c r="BY2102">
        <v>0</v>
      </c>
      <c r="BZ2102">
        <v>0</v>
      </c>
      <c r="CA2102">
        <v>0</v>
      </c>
      <c r="CC2102">
        <v>0.11399999</v>
      </c>
      <c r="CG2102">
        <v>1.6728165E-2</v>
      </c>
      <c r="CJ2102">
        <v>9.0000003999999995E-2</v>
      </c>
      <c r="CM2102">
        <v>9.11E-2</v>
      </c>
      <c r="CS2102">
        <v>0</v>
      </c>
      <c r="CT2102">
        <v>1</v>
      </c>
      <c r="CU2102">
        <v>0</v>
      </c>
      <c r="CV2102">
        <v>0.185</v>
      </c>
      <c r="CW2102">
        <v>0</v>
      </c>
      <c r="CX2102">
        <v>0</v>
      </c>
      <c r="CY2102">
        <v>0.155</v>
      </c>
      <c r="CZ2102">
        <v>0</v>
      </c>
      <c r="DA2102">
        <v>0</v>
      </c>
      <c r="DB2102">
        <v>0.189</v>
      </c>
      <c r="DC2102">
        <v>0</v>
      </c>
      <c r="DD2102">
        <v>0.47099998999999998</v>
      </c>
      <c r="DE2102">
        <v>0</v>
      </c>
      <c r="DF2102">
        <v>2013</v>
      </c>
      <c r="DG2102">
        <v>0.21969999000000001</v>
      </c>
      <c r="DH2102">
        <v>8.5000001000000006E-2</v>
      </c>
      <c r="DI2102">
        <v>0.12759999999999999</v>
      </c>
      <c r="DJ2102">
        <v>0.27500001000000002</v>
      </c>
      <c r="DK2102">
        <v>0.36000000999999998</v>
      </c>
      <c r="DL2102">
        <v>79321.366999999998</v>
      </c>
      <c r="DM2102">
        <v>28186.315999999999</v>
      </c>
      <c r="DN2102">
        <v>51135.046999999999</v>
      </c>
      <c r="DQ2102">
        <v>361044</v>
      </c>
      <c r="DR2102">
        <v>0</v>
      </c>
      <c r="DS2102">
        <v>0</v>
      </c>
      <c r="DT2102">
        <v>0</v>
      </c>
      <c r="DU2102">
        <v>0</v>
      </c>
      <c r="DV2102">
        <v>3974</v>
      </c>
      <c r="DW2102">
        <v>227581.47</v>
      </c>
      <c r="DX2102">
        <v>36.630001</v>
      </c>
      <c r="DY2102">
        <v>9.6999998000000005</v>
      </c>
      <c r="DZ2102">
        <v>57.268002000000003</v>
      </c>
      <c r="EA2102">
        <v>86</v>
      </c>
      <c r="EC2102">
        <v>3879</v>
      </c>
      <c r="ED2102">
        <v>159592.54999999999</v>
      </c>
      <c r="EF2102">
        <v>41.143002000000003</v>
      </c>
      <c r="EG2102">
        <v>3879</v>
      </c>
      <c r="ES2102">
        <v>0</v>
      </c>
      <c r="EV2102">
        <v>7939</v>
      </c>
      <c r="EW2102">
        <v>0</v>
      </c>
      <c r="EX2102">
        <v>0</v>
      </c>
      <c r="FD2102">
        <v>5603127</v>
      </c>
      <c r="FI2102">
        <v>3206365</v>
      </c>
      <c r="FP2102">
        <v>22745.338</v>
      </c>
      <c r="FQ2102">
        <v>103933.96</v>
      </c>
      <c r="FW2102">
        <v>126679.3</v>
      </c>
      <c r="FX2102">
        <v>332415.44</v>
      </c>
      <c r="GQ2102">
        <v>459094.75</v>
      </c>
      <c r="GR2102">
        <v>-201564.95</v>
      </c>
      <c r="GS2102">
        <v>-201564.95</v>
      </c>
      <c r="HA2102">
        <v>-1535.5600999999999</v>
      </c>
      <c r="HB2102">
        <v>-6314.6688999999997</v>
      </c>
      <c r="HE2102">
        <v>-209415.19</v>
      </c>
      <c r="HG2102">
        <v>3264931</v>
      </c>
    </row>
    <row r="2103" spans="1:215" x14ac:dyDescent="0.25">
      <c r="A2103">
        <v>153</v>
      </c>
      <c r="B2103" t="s">
        <v>1449</v>
      </c>
      <c r="C2103">
        <v>2013</v>
      </c>
      <c r="F2103">
        <v>1916</v>
      </c>
      <c r="G2103">
        <v>0</v>
      </c>
      <c r="I2103">
        <v>2</v>
      </c>
      <c r="J2103" t="s">
        <v>710</v>
      </c>
      <c r="K2103" t="s">
        <v>711</v>
      </c>
      <c r="L2103" t="s">
        <v>1450</v>
      </c>
      <c r="M2103">
        <v>3</v>
      </c>
      <c r="N2103" t="s">
        <v>651</v>
      </c>
      <c r="O2103">
        <v>1</v>
      </c>
      <c r="P2103" t="s">
        <v>616</v>
      </c>
      <c r="Q2103" t="s">
        <v>713</v>
      </c>
      <c r="R2103">
        <v>1</v>
      </c>
      <c r="T2103" s="60">
        <v>41639</v>
      </c>
      <c r="U2103" s="60">
        <v>41640</v>
      </c>
      <c r="AI2103" t="s">
        <v>1454</v>
      </c>
      <c r="AO2103">
        <v>3362750.5</v>
      </c>
      <c r="AP2103">
        <v>3877321.3</v>
      </c>
      <c r="AQ2103">
        <v>-87128.476999999999</v>
      </c>
      <c r="AR2103">
        <v>0</v>
      </c>
      <c r="AS2103">
        <v>0</v>
      </c>
      <c r="AT2103">
        <v>0</v>
      </c>
      <c r="AU2103">
        <v>1</v>
      </c>
      <c r="AV2103">
        <v>2</v>
      </c>
      <c r="AW2103">
        <v>-25324.050999999999</v>
      </c>
      <c r="AX2103">
        <v>0</v>
      </c>
      <c r="AY2103">
        <v>0.89999998000000003</v>
      </c>
      <c r="AZ2103">
        <v>10</v>
      </c>
      <c r="BA2103">
        <v>1</v>
      </c>
      <c r="BB2103">
        <v>1</v>
      </c>
      <c r="BC2103">
        <v>1</v>
      </c>
      <c r="BE2103">
        <v>0</v>
      </c>
      <c r="BF2103">
        <v>1.2</v>
      </c>
      <c r="BG2103">
        <v>0.80000000999999998</v>
      </c>
      <c r="BP2103" s="60">
        <v>41640</v>
      </c>
      <c r="BQ2103">
        <v>3877000</v>
      </c>
      <c r="BR2103">
        <v>5129000</v>
      </c>
      <c r="BS2103">
        <v>0.75599998000000002</v>
      </c>
      <c r="BT2103">
        <v>1252000</v>
      </c>
      <c r="BV2103">
        <v>378000</v>
      </c>
      <c r="BW2103">
        <v>107163</v>
      </c>
      <c r="BX2103">
        <v>0.97000003000000001</v>
      </c>
      <c r="BY2103">
        <v>0</v>
      </c>
      <c r="BZ2103">
        <v>0</v>
      </c>
      <c r="CA2103">
        <v>0</v>
      </c>
      <c r="CC2103">
        <v>4.3999999999999997E-2</v>
      </c>
      <c r="CG2103">
        <v>8.2680068999999995E-2</v>
      </c>
      <c r="CJ2103">
        <v>6.3444205000000004E-2</v>
      </c>
      <c r="CM2103">
        <v>9.3999997000000002E-2</v>
      </c>
      <c r="CS2103">
        <v>0</v>
      </c>
      <c r="CT2103">
        <v>1</v>
      </c>
      <c r="CU2103">
        <v>1</v>
      </c>
      <c r="CV2103">
        <v>0.19499999000000001</v>
      </c>
      <c r="CW2103">
        <v>0</v>
      </c>
      <c r="CX2103">
        <v>0</v>
      </c>
      <c r="CY2103">
        <v>0.155</v>
      </c>
      <c r="CZ2103">
        <v>0</v>
      </c>
      <c r="DA2103">
        <v>0</v>
      </c>
      <c r="DB2103">
        <v>0.18000000999999999</v>
      </c>
      <c r="DC2103">
        <v>0</v>
      </c>
      <c r="DD2103">
        <v>0.47</v>
      </c>
      <c r="DE2103">
        <v>0</v>
      </c>
      <c r="DF2103">
        <v>2014</v>
      </c>
      <c r="DG2103">
        <v>0.21250000999999999</v>
      </c>
      <c r="DH2103">
        <v>8.5000001000000006E-2</v>
      </c>
      <c r="DI2103">
        <v>0.1149</v>
      </c>
      <c r="DJ2103">
        <v>0.27500001000000002</v>
      </c>
      <c r="DK2103">
        <v>0.36000000999999998</v>
      </c>
      <c r="DL2103">
        <v>80312.983999999997</v>
      </c>
      <c r="DM2103">
        <v>32125.192999999999</v>
      </c>
      <c r="DN2103">
        <v>48187.788999999997</v>
      </c>
      <c r="DQ2103">
        <v>377943.47</v>
      </c>
      <c r="DR2103">
        <v>0</v>
      </c>
      <c r="DS2103">
        <v>0</v>
      </c>
      <c r="DT2103">
        <v>0</v>
      </c>
      <c r="DU2103">
        <v>0</v>
      </c>
      <c r="DV2103">
        <v>3983</v>
      </c>
      <c r="DW2103">
        <v>241738.64</v>
      </c>
      <c r="DZ2103">
        <v>60.692604000000003</v>
      </c>
      <c r="EA2103">
        <v>106</v>
      </c>
      <c r="EC2103">
        <v>4012</v>
      </c>
      <c r="ED2103">
        <v>170573.19</v>
      </c>
      <c r="EF2103">
        <v>42.515999000000001</v>
      </c>
      <c r="EG2103">
        <v>4012</v>
      </c>
      <c r="ES2103">
        <v>0</v>
      </c>
      <c r="EV2103">
        <v>8101</v>
      </c>
      <c r="EW2103">
        <v>1</v>
      </c>
      <c r="EX2103">
        <v>0</v>
      </c>
      <c r="FD2103">
        <v>5889448.5</v>
      </c>
      <c r="FP2103">
        <v>26238.27</v>
      </c>
      <c r="FQ2103">
        <v>106074.34</v>
      </c>
      <c r="FW2103">
        <v>132312.60999999999</v>
      </c>
      <c r="FX2103">
        <v>165408.95000000001</v>
      </c>
      <c r="GQ2103">
        <v>297721.56</v>
      </c>
      <c r="GR2103">
        <v>-217981.64</v>
      </c>
      <c r="GS2103">
        <v>-217981.64</v>
      </c>
      <c r="HA2103">
        <v>-900.24401999999998</v>
      </c>
      <c r="HB2103">
        <v>-8511.3114999999998</v>
      </c>
      <c r="HE2103">
        <v>-227393.2</v>
      </c>
      <c r="HG2103">
        <v>3335259.5</v>
      </c>
    </row>
    <row r="2104" spans="1:215" x14ac:dyDescent="0.25">
      <c r="A2104">
        <v>153</v>
      </c>
      <c r="B2104" t="s">
        <v>1449</v>
      </c>
      <c r="C2104">
        <v>2014</v>
      </c>
      <c r="F2104">
        <v>1916</v>
      </c>
      <c r="G2104">
        <v>0</v>
      </c>
      <c r="I2104">
        <v>2</v>
      </c>
      <c r="J2104" t="s">
        <v>710</v>
      </c>
      <c r="K2104" t="s">
        <v>711</v>
      </c>
      <c r="L2104" t="s">
        <v>1450</v>
      </c>
      <c r="M2104">
        <v>3</v>
      </c>
      <c r="N2104" t="s">
        <v>651</v>
      </c>
      <c r="O2104">
        <v>1</v>
      </c>
      <c r="P2104" t="s">
        <v>616</v>
      </c>
      <c r="Q2104" t="s">
        <v>713</v>
      </c>
      <c r="R2104">
        <v>1</v>
      </c>
      <c r="T2104" s="60">
        <v>42004</v>
      </c>
      <c r="U2104" s="60">
        <v>42005</v>
      </c>
      <c r="BY2104">
        <v>0</v>
      </c>
      <c r="BZ2104">
        <v>0</v>
      </c>
      <c r="CA2104">
        <v>0</v>
      </c>
      <c r="CS2104">
        <v>0</v>
      </c>
      <c r="CT2104">
        <v>0</v>
      </c>
      <c r="CU2104">
        <v>0</v>
      </c>
      <c r="CV2104">
        <v>0</v>
      </c>
      <c r="CW2104">
        <v>0</v>
      </c>
      <c r="CX2104">
        <v>0</v>
      </c>
      <c r="CY2104">
        <v>0</v>
      </c>
      <c r="CZ2104">
        <v>0</v>
      </c>
      <c r="DA2104">
        <v>0</v>
      </c>
      <c r="DB2104">
        <v>0</v>
      </c>
      <c r="DC2104">
        <v>0</v>
      </c>
      <c r="DD2104">
        <v>0</v>
      </c>
      <c r="DE2104">
        <v>0</v>
      </c>
      <c r="DR2104">
        <v>0</v>
      </c>
      <c r="DS2104">
        <v>0</v>
      </c>
      <c r="DT2104">
        <v>0</v>
      </c>
      <c r="DU2104">
        <v>0</v>
      </c>
      <c r="EW2104">
        <v>0</v>
      </c>
      <c r="EX2104">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46"/>
  <sheetViews>
    <sheetView zoomScaleNormal="100" workbookViewId="0">
      <selection activeCell="I39" sqref="I39"/>
    </sheetView>
  </sheetViews>
  <sheetFormatPr defaultRowHeight="15" x14ac:dyDescent="0.25"/>
  <cols>
    <col min="1" max="1" width="37.42578125" bestFit="1" customWidth="1"/>
    <col min="2" max="2" width="28.28515625" customWidth="1"/>
    <col min="4" max="4" width="19" customWidth="1"/>
    <col min="9" max="9" width="26.5703125" bestFit="1" customWidth="1"/>
    <col min="10" max="10" width="12" bestFit="1" customWidth="1"/>
    <col min="11" max="11" width="11.5703125" customWidth="1"/>
    <col min="12" max="12" width="17.7109375" customWidth="1"/>
    <col min="13" max="13" width="22.28515625" bestFit="1" customWidth="1"/>
    <col min="14" max="14" width="17.140625" customWidth="1"/>
  </cols>
  <sheetData>
    <row r="1" spans="1:14" x14ac:dyDescent="0.25">
      <c r="A1" t="s">
        <v>197</v>
      </c>
      <c r="B1">
        <f>SUM(Age_group!H2:H37)</f>
        <v>108</v>
      </c>
      <c r="D1" t="s">
        <v>225</v>
      </c>
      <c r="E1" s="1">
        <v>4.9999999000000003E-2</v>
      </c>
      <c r="I1" t="s">
        <v>211</v>
      </c>
      <c r="J1" s="1">
        <v>0.02</v>
      </c>
    </row>
    <row r="2" spans="1:14" x14ac:dyDescent="0.25">
      <c r="A2" t="s">
        <v>198</v>
      </c>
      <c r="B2">
        <f>SUM(Age_group!H38:H55)</f>
        <v>51</v>
      </c>
      <c r="D2" t="s">
        <v>395</v>
      </c>
      <c r="E2">
        <f>SUMPRODUCT(Age_group!A2:A37,Age_group!H2:H37)/SUM(Age_group!H2:H37)</f>
        <v>52.166666666666664</v>
      </c>
      <c r="I2" t="s">
        <v>220</v>
      </c>
      <c r="J2" t="s">
        <v>1460</v>
      </c>
    </row>
    <row r="3" spans="1:14" x14ac:dyDescent="0.25">
      <c r="A3" t="s">
        <v>239</v>
      </c>
      <c r="B3">
        <f>SUM(B1+B2)</f>
        <v>159</v>
      </c>
    </row>
    <row r="4" spans="1:14" x14ac:dyDescent="0.25">
      <c r="I4" t="s">
        <v>190</v>
      </c>
      <c r="J4" t="s">
        <v>206</v>
      </c>
      <c r="K4" t="s">
        <v>207</v>
      </c>
    </row>
    <row r="5" spans="1:14" x14ac:dyDescent="0.25">
      <c r="A5" t="s">
        <v>186</v>
      </c>
      <c r="B5">
        <v>799.99998000000005</v>
      </c>
      <c r="C5" t="s">
        <v>238</v>
      </c>
      <c r="I5" t="s">
        <v>189</v>
      </c>
      <c r="J5" s="23">
        <f>IF($B$16="Entry Age Normal",SUMPRODUCT(Age_group!E2:E37,Age_group!H2:H37),IF($B$16="Projected Unit Credit",SUMPRODUCT(Age_group!C2:C37,Age_group!H2:H37),"Incomplete entry"))</f>
        <v>1445.5150883647343</v>
      </c>
      <c r="K5" s="21">
        <f>J5/$J$11</f>
        <v>4.1338690013232497</v>
      </c>
    </row>
    <row r="6" spans="1:14" x14ac:dyDescent="0.25">
      <c r="I6" t="s">
        <v>3</v>
      </c>
      <c r="J6">
        <f>IF($B$16="Entry Age Normal",SUMPRODUCT(Age_group!F2:F37,Age_group!H2:H37),IF($B$16="Projected Unit Credit",SUMPRODUCT(Age_group!D2:D37,Age_group!H2:H37),"Incomplete entry"))</f>
        <v>32.569988384142164</v>
      </c>
      <c r="K6" s="9">
        <f>J6/$J$11</f>
        <v>9.3143313714544262E-2</v>
      </c>
    </row>
    <row r="7" spans="1:14" x14ac:dyDescent="0.25">
      <c r="A7" t="s">
        <v>187</v>
      </c>
      <c r="B7">
        <v>499.99999000000003</v>
      </c>
      <c r="C7" t="s">
        <v>238</v>
      </c>
      <c r="I7" t="s">
        <v>192</v>
      </c>
      <c r="J7">
        <f>(B11/100)*(J5+J12)</f>
        <v>1820.3778060680299</v>
      </c>
      <c r="K7" s="21">
        <f>J7/$J$11</f>
        <v>5.2058974989423881</v>
      </c>
    </row>
    <row r="8" spans="1:14" x14ac:dyDescent="0.25">
      <c r="I8" t="s">
        <v>193</v>
      </c>
      <c r="J8">
        <f>B40*(1-B37)/B41*J11</f>
        <v>328.96085188671503</v>
      </c>
      <c r="K8" s="20">
        <f>J8/$J$11</f>
        <v>0.94075881961340913</v>
      </c>
    </row>
    <row r="9" spans="1:14" x14ac:dyDescent="0.25">
      <c r="A9" t="s">
        <v>22</v>
      </c>
      <c r="B9">
        <v>30</v>
      </c>
      <c r="C9" t="s">
        <v>205</v>
      </c>
      <c r="I9" t="s">
        <v>195</v>
      </c>
      <c r="J9" s="9">
        <f>J7/(J5+J12)</f>
        <v>0.84400003999999995</v>
      </c>
      <c r="K9" s="9"/>
    </row>
    <row r="10" spans="1:14" x14ac:dyDescent="0.25">
      <c r="I10" t="s">
        <v>191</v>
      </c>
      <c r="J10" s="19">
        <f>J6+PMT(B5/10000,$B$9,-$J$8,0)</f>
        <v>61.790735990738909</v>
      </c>
      <c r="K10" s="9">
        <f>J10/$J$11</f>
        <v>0.17670850352038164</v>
      </c>
      <c r="N10" s="19"/>
    </row>
    <row r="11" spans="1:14" x14ac:dyDescent="0.25">
      <c r="A11" t="s">
        <v>202</v>
      </c>
      <c r="B11">
        <v>84.400003999999996</v>
      </c>
      <c r="C11" t="s">
        <v>196</v>
      </c>
      <c r="I11" t="s">
        <v>194</v>
      </c>
      <c r="J11">
        <f>SUMPRODUCT(Age_group!B2:B37,Age_group!H2:H37)</f>
        <v>349.67607534298389</v>
      </c>
      <c r="K11" s="9"/>
    </row>
    <row r="12" spans="1:14" x14ac:dyDescent="0.25">
      <c r="I12" t="s">
        <v>204</v>
      </c>
      <c r="J12">
        <f>SUMPRODUCT(Age_group!G38:G54,Age_group!H38:H54)</f>
        <v>711.33055120185861</v>
      </c>
      <c r="K12" s="20">
        <f>J12/$J$11</f>
        <v>2.0342557050954708</v>
      </c>
    </row>
    <row r="13" spans="1:14" x14ac:dyDescent="0.25">
      <c r="A13" t="s">
        <v>9</v>
      </c>
      <c r="B13" t="s">
        <v>200</v>
      </c>
      <c r="I13" t="s">
        <v>224</v>
      </c>
      <c r="J13" s="23">
        <f>SUM(J5,J12)</f>
        <v>2156.845639566593</v>
      </c>
      <c r="K13" s="20">
        <f>K5+K12</f>
        <v>6.1681247064187206</v>
      </c>
    </row>
    <row r="16" spans="1:14" x14ac:dyDescent="0.25">
      <c r="A16" t="s">
        <v>199</v>
      </c>
      <c r="B16" t="s">
        <v>201</v>
      </c>
    </row>
    <row r="18" spans="1:14" x14ac:dyDescent="0.25">
      <c r="H18" t="s">
        <v>258</v>
      </c>
      <c r="J18" s="19"/>
      <c r="N18" s="19"/>
    </row>
    <row r="23" spans="1:14" x14ac:dyDescent="0.25">
      <c r="A23" t="s">
        <v>7</v>
      </c>
    </row>
    <row r="26" spans="1:14" x14ac:dyDescent="0.25">
      <c r="A26" t="s">
        <v>208</v>
      </c>
      <c r="B26">
        <v>520</v>
      </c>
      <c r="C26" t="s">
        <v>196</v>
      </c>
    </row>
    <row r="28" spans="1:14" x14ac:dyDescent="0.25">
      <c r="A28" t="s">
        <v>210</v>
      </c>
      <c r="B28">
        <v>0</v>
      </c>
      <c r="C28" t="s">
        <v>196</v>
      </c>
    </row>
    <row r="35" spans="1:2" x14ac:dyDescent="0.25">
      <c r="A35" t="s">
        <v>386</v>
      </c>
      <c r="B35" t="s">
        <v>1192</v>
      </c>
    </row>
    <row r="36" spans="1:2" x14ac:dyDescent="0.25">
      <c r="A36" t="s">
        <v>387</v>
      </c>
      <c r="B36">
        <v>2009</v>
      </c>
    </row>
    <row r="37" spans="1:2" x14ac:dyDescent="0.25">
      <c r="A37" t="s">
        <v>388</v>
      </c>
      <c r="B37">
        <v>0.84400003999999995</v>
      </c>
    </row>
    <row r="38" spans="1:2" x14ac:dyDescent="0.25">
      <c r="A38" t="s">
        <v>389</v>
      </c>
      <c r="B38">
        <v>0.1578</v>
      </c>
    </row>
    <row r="39" spans="1:2" x14ac:dyDescent="0.25">
      <c r="A39" t="s">
        <v>390</v>
      </c>
      <c r="B39">
        <v>643861</v>
      </c>
    </row>
    <row r="40" spans="1:2" x14ac:dyDescent="0.25">
      <c r="A40" t="s">
        <v>392</v>
      </c>
      <c r="B40">
        <v>35797016</v>
      </c>
    </row>
    <row r="41" spans="1:2" x14ac:dyDescent="0.25">
      <c r="A41" t="s">
        <v>391</v>
      </c>
      <c r="B41">
        <v>5935988</v>
      </c>
    </row>
    <row r="42" spans="1:2" x14ac:dyDescent="0.25">
      <c r="A42" t="s">
        <v>393</v>
      </c>
      <c r="B42">
        <v>0</v>
      </c>
    </row>
    <row r="43" spans="1:2" x14ac:dyDescent="0.25">
      <c r="A43" t="s">
        <v>394</v>
      </c>
      <c r="B43">
        <v>109639</v>
      </c>
    </row>
    <row r="44" spans="1:2" x14ac:dyDescent="0.25">
      <c r="A44" t="s">
        <v>395</v>
      </c>
      <c r="B44">
        <v>46.5</v>
      </c>
    </row>
    <row r="45" spans="1:2" x14ac:dyDescent="0.25">
      <c r="A45" t="s">
        <v>396</v>
      </c>
      <c r="B45">
        <v>17962740</v>
      </c>
    </row>
    <row r="46" spans="1:2" x14ac:dyDescent="0.25">
      <c r="A46" t="s">
        <v>1461</v>
      </c>
      <c r="B46">
        <v>30204692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6161" r:id="rId4" name="PUC">
          <controlPr defaultSize="0" autoLine="0" r:id="rId5">
            <anchor moveWithCells="1">
              <from>
                <xdr:col>2</xdr:col>
                <xdr:colOff>304800</xdr:colOff>
                <xdr:row>17</xdr:row>
                <xdr:rowOff>95250</xdr:rowOff>
              </from>
              <to>
                <xdr:col>5</xdr:col>
                <xdr:colOff>352425</xdr:colOff>
                <xdr:row>18</xdr:row>
                <xdr:rowOff>152400</xdr:rowOff>
              </to>
            </anchor>
          </controlPr>
        </control>
      </mc:Choice>
      <mc:Fallback>
        <control shapeId="6161" r:id="rId4" name="PUC"/>
      </mc:Fallback>
    </mc:AlternateContent>
    <mc:AlternateContent xmlns:mc="http://schemas.openxmlformats.org/markup-compatibility/2006">
      <mc:Choice Requires="x14">
        <control shapeId="6160" r:id="rId6" name="EAN">
          <controlPr defaultSize="0" autoLine="0" r:id="rId7">
            <anchor moveWithCells="1">
              <from>
                <xdr:col>2</xdr:col>
                <xdr:colOff>304800</xdr:colOff>
                <xdr:row>18</xdr:row>
                <xdr:rowOff>161925</xdr:rowOff>
              </from>
              <to>
                <xdr:col>6</xdr:col>
                <xdr:colOff>266700</xdr:colOff>
                <xdr:row>20</xdr:row>
                <xdr:rowOff>19050</xdr:rowOff>
              </to>
            </anchor>
          </controlPr>
        </control>
      </mc:Choice>
      <mc:Fallback>
        <control shapeId="6160" r:id="rId6" name="EAN"/>
      </mc:Fallback>
    </mc:AlternateContent>
    <mc:AlternateContent xmlns:mc="http://schemas.openxmlformats.org/markup-compatibility/2006">
      <mc:Choice Requires="x14">
        <control shapeId="6159" r:id="rId8" name="RP_2010">
          <controlPr locked="0" defaultSize="0" autoLine="0" altText="RP-2000 with 10-year projection" r:id="rId9">
            <anchor moveWithCells="1">
              <from>
                <xdr:col>2</xdr:col>
                <xdr:colOff>295275</xdr:colOff>
                <xdr:row>13</xdr:row>
                <xdr:rowOff>180975</xdr:rowOff>
              </from>
              <to>
                <xdr:col>6</xdr:col>
                <xdr:colOff>342900</xdr:colOff>
                <xdr:row>15</xdr:row>
                <xdr:rowOff>85725</xdr:rowOff>
              </to>
            </anchor>
          </controlPr>
        </control>
      </mc:Choice>
      <mc:Fallback>
        <control shapeId="6159" r:id="rId8" name="RP_2010"/>
      </mc:Fallback>
    </mc:AlternateContent>
    <mc:AlternateContent xmlns:mc="http://schemas.openxmlformats.org/markup-compatibility/2006">
      <mc:Choice Requires="x14">
        <control shapeId="6158" r:id="rId10" name="RP_2000">
          <controlPr locked="0" defaultSize="0" autoLine="0" r:id="rId11">
            <anchor moveWithCells="1">
              <from>
                <xdr:col>2</xdr:col>
                <xdr:colOff>295275</xdr:colOff>
                <xdr:row>12</xdr:row>
                <xdr:rowOff>95250</xdr:rowOff>
              </from>
              <to>
                <xdr:col>3</xdr:col>
                <xdr:colOff>457200</xdr:colOff>
                <xdr:row>14</xdr:row>
                <xdr:rowOff>0</xdr:rowOff>
              </to>
            </anchor>
          </controlPr>
        </control>
      </mc:Choice>
      <mc:Fallback>
        <control shapeId="6158" r:id="rId10" name="RP_2000"/>
      </mc:Fallback>
    </mc:AlternateContent>
    <mc:AlternateContent xmlns:mc="http://schemas.openxmlformats.org/markup-compatibility/2006">
      <mc:Choice Requires="x14">
        <control shapeId="6200" r:id="rId12" name="GAM1994">
          <controlPr defaultSize="0" autoLine="0" r:id="rId13">
            <anchor moveWithCells="1">
              <from>
                <xdr:col>3</xdr:col>
                <xdr:colOff>457200</xdr:colOff>
                <xdr:row>12</xdr:row>
                <xdr:rowOff>133350</xdr:rowOff>
              </from>
              <to>
                <xdr:col>3</xdr:col>
                <xdr:colOff>1238250</xdr:colOff>
                <xdr:row>13</xdr:row>
                <xdr:rowOff>171450</xdr:rowOff>
              </to>
            </anchor>
          </controlPr>
        </control>
      </mc:Choice>
      <mc:Fallback>
        <control shapeId="6200" r:id="rId12" name="GAM1994"/>
      </mc:Fallback>
    </mc:AlternateContent>
    <mc:AlternateContent xmlns:mc="http://schemas.openxmlformats.org/markup-compatibility/2006">
      <mc:Choice Requires="x14">
        <control shapeId="6201" r:id="rId14" name="RP_2014">
          <controlPr defaultSize="0" autoLine="0" r:id="rId15">
            <anchor moveWithCells="1">
              <from>
                <xdr:col>3</xdr:col>
                <xdr:colOff>1257300</xdr:colOff>
                <xdr:row>12</xdr:row>
                <xdr:rowOff>133350</xdr:rowOff>
              </from>
              <to>
                <xdr:col>5</xdr:col>
                <xdr:colOff>161925</xdr:colOff>
                <xdr:row>13</xdr:row>
                <xdr:rowOff>171450</xdr:rowOff>
              </to>
            </anchor>
          </controlPr>
        </control>
      </mc:Choice>
      <mc:Fallback>
        <control shapeId="6201" r:id="rId14" name="RP_2014"/>
      </mc:Fallback>
    </mc:AlternateContent>
    <mc:AlternateContent xmlns:mc="http://schemas.openxmlformats.org/markup-compatibility/2006">
      <mc:Choice Requires="x14">
        <control shapeId="6146" r:id="rId16" name="Scroll Bar 2">
          <controlPr defaultSize="0" autoPict="0">
            <anchor moveWithCells="1">
              <from>
                <xdr:col>3</xdr:col>
                <xdr:colOff>9525</xdr:colOff>
                <xdr:row>6</xdr:row>
                <xdr:rowOff>0</xdr:rowOff>
              </from>
              <to>
                <xdr:col>4</xdr:col>
                <xdr:colOff>561975</xdr:colOff>
                <xdr:row>7</xdr:row>
                <xdr:rowOff>0</xdr:rowOff>
              </to>
            </anchor>
          </controlPr>
        </control>
      </mc:Choice>
    </mc:AlternateContent>
    <mc:AlternateContent xmlns:mc="http://schemas.openxmlformats.org/markup-compatibility/2006">
      <mc:Choice Requires="x14">
        <control shapeId="6152" r:id="rId17" name="Scroll Bar 8">
          <controlPr defaultSize="0" autoPict="0">
            <anchor moveWithCells="1">
              <from>
                <xdr:col>3</xdr:col>
                <xdr:colOff>0</xdr:colOff>
                <xdr:row>8</xdr:row>
                <xdr:rowOff>0</xdr:rowOff>
              </from>
              <to>
                <xdr:col>4</xdr:col>
                <xdr:colOff>552450</xdr:colOff>
                <xdr:row>9</xdr:row>
                <xdr:rowOff>0</xdr:rowOff>
              </to>
            </anchor>
          </controlPr>
        </control>
      </mc:Choice>
    </mc:AlternateContent>
    <mc:AlternateContent xmlns:mc="http://schemas.openxmlformats.org/markup-compatibility/2006">
      <mc:Choice Requires="x14">
        <control shapeId="6154" r:id="rId18" name="Scroll Bar 10">
          <controlPr defaultSize="0" autoPict="0">
            <anchor moveWithCells="1">
              <from>
                <xdr:col>3</xdr:col>
                <xdr:colOff>9525</xdr:colOff>
                <xdr:row>10</xdr:row>
                <xdr:rowOff>0</xdr:rowOff>
              </from>
              <to>
                <xdr:col>4</xdr:col>
                <xdr:colOff>561975</xdr:colOff>
                <xdr:row>11</xdr:row>
                <xdr:rowOff>0</xdr:rowOff>
              </to>
            </anchor>
          </controlPr>
        </control>
      </mc:Choice>
    </mc:AlternateContent>
    <mc:AlternateContent xmlns:mc="http://schemas.openxmlformats.org/markup-compatibility/2006">
      <mc:Choice Requires="x14">
        <control shapeId="6165" r:id="rId19" name="Group Box 21">
          <controlPr defaultSize="0" autoFill="0" autoPict="0">
            <anchor moveWithCells="1">
              <from>
                <xdr:col>2</xdr:col>
                <xdr:colOff>257175</xdr:colOff>
                <xdr:row>12</xdr:row>
                <xdr:rowOff>0</xdr:rowOff>
              </from>
              <to>
                <xdr:col>5</xdr:col>
                <xdr:colOff>523875</xdr:colOff>
                <xdr:row>15</xdr:row>
                <xdr:rowOff>161925</xdr:rowOff>
              </to>
            </anchor>
          </controlPr>
        </control>
      </mc:Choice>
    </mc:AlternateContent>
    <mc:AlternateContent xmlns:mc="http://schemas.openxmlformats.org/markup-compatibility/2006">
      <mc:Choice Requires="x14">
        <control shapeId="6166" r:id="rId20" name="Group Box 22">
          <controlPr defaultSize="0" autoFill="0" autoPict="0">
            <anchor moveWithCells="1">
              <from>
                <xdr:col>2</xdr:col>
                <xdr:colOff>247650</xdr:colOff>
                <xdr:row>16</xdr:row>
                <xdr:rowOff>161925</xdr:rowOff>
              </from>
              <to>
                <xdr:col>5</xdr:col>
                <xdr:colOff>561975</xdr:colOff>
                <xdr:row>20</xdr:row>
                <xdr:rowOff>142875</xdr:rowOff>
              </to>
            </anchor>
          </controlPr>
        </control>
      </mc:Choice>
    </mc:AlternateContent>
    <mc:AlternateContent xmlns:mc="http://schemas.openxmlformats.org/markup-compatibility/2006">
      <mc:Choice Requires="x14">
        <control shapeId="6183" r:id="rId21" name="Scroll Bar 39">
          <controlPr defaultSize="0" autoPict="0">
            <anchor moveWithCells="1">
              <from>
                <xdr:col>2</xdr:col>
                <xdr:colOff>600075</xdr:colOff>
                <xdr:row>4</xdr:row>
                <xdr:rowOff>0</xdr:rowOff>
              </from>
              <to>
                <xdr:col>4</xdr:col>
                <xdr:colOff>542925</xdr:colOff>
                <xdr:row>5</xdr:row>
                <xdr:rowOff>0</xdr:rowOff>
              </to>
            </anchor>
          </controlPr>
        </control>
      </mc:Choice>
    </mc:AlternateContent>
    <mc:AlternateContent xmlns:mc="http://schemas.openxmlformats.org/markup-compatibility/2006">
      <mc:Choice Requires="x14">
        <control shapeId="6186" r:id="rId22" name="Button 42">
          <controlPr defaultSize="0" print="0" autoFill="0" autoPict="0" macro="[0]!Inflationup">
            <anchor moveWithCells="1" sizeWithCells="1">
              <from>
                <xdr:col>1</xdr:col>
                <xdr:colOff>47625</xdr:colOff>
                <xdr:row>21</xdr:row>
                <xdr:rowOff>171450</xdr:rowOff>
              </from>
              <to>
                <xdr:col>1</xdr:col>
                <xdr:colOff>771525</xdr:colOff>
                <xdr:row>23</xdr:row>
                <xdr:rowOff>76200</xdr:rowOff>
              </to>
            </anchor>
          </controlPr>
        </control>
      </mc:Choice>
    </mc:AlternateContent>
    <mc:AlternateContent xmlns:mc="http://schemas.openxmlformats.org/markup-compatibility/2006">
      <mc:Choice Requires="x14">
        <control shapeId="6187" r:id="rId23" name="Button 43">
          <controlPr defaultSize="0" print="0" autoFill="0" autoPict="0" macro="[0]!Inflationdown">
            <anchor moveWithCells="1" sizeWithCells="1">
              <from>
                <xdr:col>1</xdr:col>
                <xdr:colOff>895350</xdr:colOff>
                <xdr:row>21</xdr:row>
                <xdr:rowOff>152400</xdr:rowOff>
              </from>
              <to>
                <xdr:col>1</xdr:col>
                <xdr:colOff>1628775</xdr:colOff>
                <xdr:row>23</xdr:row>
                <xdr:rowOff>85725</xdr:rowOff>
              </to>
            </anchor>
          </controlPr>
        </control>
      </mc:Choice>
    </mc:AlternateContent>
    <mc:AlternateContent xmlns:mc="http://schemas.openxmlformats.org/markup-compatibility/2006">
      <mc:Choice Requires="x14">
        <control shapeId="6188" r:id="rId24" name="Button 44">
          <controlPr defaultSize="0" print="0" autoFill="0" autoPict="0" macro="[0]!Resetbasic">
            <anchor moveWithCells="1" sizeWithCells="1">
              <from>
                <xdr:col>8</xdr:col>
                <xdr:colOff>9525</xdr:colOff>
                <xdr:row>13</xdr:row>
                <xdr:rowOff>114300</xdr:rowOff>
              </from>
              <to>
                <xdr:col>8</xdr:col>
                <xdr:colOff>1019175</xdr:colOff>
                <xdr:row>15</xdr:row>
                <xdr:rowOff>123825</xdr:rowOff>
              </to>
            </anchor>
          </controlPr>
        </control>
      </mc:Choice>
    </mc:AlternateContent>
    <mc:AlternateContent xmlns:mc="http://schemas.openxmlformats.org/markup-compatibility/2006">
      <mc:Choice Requires="x14">
        <control shapeId="6189" r:id="rId25" name="Button 45">
          <controlPr defaultSize="0" print="0" autoFill="0" autoPict="0" macro="[0]!Age_entry">
            <anchor moveWithCells="1" sizeWithCells="1">
              <from>
                <xdr:col>6</xdr:col>
                <xdr:colOff>19050</xdr:colOff>
                <xdr:row>1</xdr:row>
                <xdr:rowOff>114300</xdr:rowOff>
              </from>
              <to>
                <xdr:col>7</xdr:col>
                <xdr:colOff>257175</xdr:colOff>
                <xdr:row>2</xdr:row>
                <xdr:rowOff>142875</xdr:rowOff>
              </to>
            </anchor>
          </controlPr>
        </control>
      </mc:Choice>
    </mc:AlternateContent>
    <mc:AlternateContent xmlns:mc="http://schemas.openxmlformats.org/markup-compatibility/2006">
      <mc:Choice Requires="x14">
        <control shapeId="6190" r:id="rId26" name="Scroll Bar 46">
          <controlPr defaultSize="0" autoPict="0">
            <anchor moveWithCells="1">
              <from>
                <xdr:col>3</xdr:col>
                <xdr:colOff>9525</xdr:colOff>
                <xdr:row>25</xdr:row>
                <xdr:rowOff>0</xdr:rowOff>
              </from>
              <to>
                <xdr:col>4</xdr:col>
                <xdr:colOff>561975</xdr:colOff>
                <xdr:row>26</xdr:row>
                <xdr:rowOff>0</xdr:rowOff>
              </to>
            </anchor>
          </controlPr>
        </control>
      </mc:Choice>
    </mc:AlternateContent>
    <mc:AlternateContent xmlns:mc="http://schemas.openxmlformats.org/markup-compatibility/2006">
      <mc:Choice Requires="x14">
        <control shapeId="6191" r:id="rId27" name="Button 47">
          <controlPr defaultSize="0" print="0" autoFill="0" autoPict="0" macro="[0]!Changeasset1">
            <anchor moveWithCells="1" sizeWithCells="1">
              <from>
                <xdr:col>6</xdr:col>
                <xdr:colOff>38100</xdr:colOff>
                <xdr:row>24</xdr:row>
                <xdr:rowOff>152400</xdr:rowOff>
              </from>
              <to>
                <xdr:col>7</xdr:col>
                <xdr:colOff>504825</xdr:colOff>
                <xdr:row>26</xdr:row>
                <xdr:rowOff>19050</xdr:rowOff>
              </to>
            </anchor>
          </controlPr>
        </control>
      </mc:Choice>
    </mc:AlternateContent>
    <mc:AlternateContent xmlns:mc="http://schemas.openxmlformats.org/markup-compatibility/2006">
      <mc:Choice Requires="x14">
        <control shapeId="6192" r:id="rId28" name="Button 48">
          <controlPr defaultSize="0" print="0" autoFill="0" autoPict="0" macro="[0]!Module1.changeasset2">
            <anchor moveWithCells="1" sizeWithCells="1">
              <from>
                <xdr:col>5</xdr:col>
                <xdr:colOff>66675</xdr:colOff>
                <xdr:row>9</xdr:row>
                <xdr:rowOff>161925</xdr:rowOff>
              </from>
              <to>
                <xdr:col>6</xdr:col>
                <xdr:colOff>523875</xdr:colOff>
                <xdr:row>11</xdr:row>
                <xdr:rowOff>28575</xdr:rowOff>
              </to>
            </anchor>
          </controlPr>
        </control>
      </mc:Choice>
    </mc:AlternateContent>
    <mc:AlternateContent xmlns:mc="http://schemas.openxmlformats.org/markup-compatibility/2006">
      <mc:Choice Requires="x14">
        <control shapeId="6193" r:id="rId29" name="Button 49">
          <controlPr defaultSize="0" print="0" autoFill="0" autoPict="0" macro="[0]!Benefitchange">
            <anchor moveWithCells="1" sizeWithCells="1">
              <from>
                <xdr:col>5</xdr:col>
                <xdr:colOff>590550</xdr:colOff>
                <xdr:row>0</xdr:row>
                <xdr:rowOff>19050</xdr:rowOff>
              </from>
              <to>
                <xdr:col>7</xdr:col>
                <xdr:colOff>371475</xdr:colOff>
                <xdr:row>1</xdr:row>
                <xdr:rowOff>76200</xdr:rowOff>
              </to>
            </anchor>
          </controlPr>
        </control>
      </mc:Choice>
    </mc:AlternateContent>
    <mc:AlternateContent xmlns:mc="http://schemas.openxmlformats.org/markup-compatibility/2006">
      <mc:Choice Requires="x14">
        <control shapeId="6194" r:id="rId30" name="Scroll Bar 50">
          <controlPr defaultSize="0" autoPict="0">
            <anchor moveWithCells="1">
              <from>
                <xdr:col>3</xdr:col>
                <xdr:colOff>9525</xdr:colOff>
                <xdr:row>26</xdr:row>
                <xdr:rowOff>180975</xdr:rowOff>
              </from>
              <to>
                <xdr:col>4</xdr:col>
                <xdr:colOff>561975</xdr:colOff>
                <xdr:row>27</xdr:row>
                <xdr:rowOff>180975</xdr:rowOff>
              </to>
            </anchor>
          </controlPr>
        </control>
      </mc:Choice>
    </mc:AlternateContent>
    <mc:AlternateContent xmlns:mc="http://schemas.openxmlformats.org/markup-compatibility/2006">
      <mc:Choice Requires="x14">
        <control shapeId="6195" r:id="rId31" name="Button 51">
          <controlPr defaultSize="0" print="0" autoFill="0" autoPict="0" macro="[0]!Button51_Click">
            <anchor moveWithCells="1" sizeWithCells="1">
              <from>
                <xdr:col>7</xdr:col>
                <xdr:colOff>600075</xdr:colOff>
                <xdr:row>16</xdr:row>
                <xdr:rowOff>85725</xdr:rowOff>
              </from>
              <to>
                <xdr:col>8</xdr:col>
                <xdr:colOff>1047750</xdr:colOff>
                <xdr:row>18</xdr:row>
                <xdr:rowOff>66675</xdr:rowOff>
              </to>
            </anchor>
          </controlPr>
        </control>
      </mc:Choice>
    </mc:AlternateContent>
    <mc:AlternateContent xmlns:mc="http://schemas.openxmlformats.org/markup-compatibility/2006">
      <mc:Choice Requires="x14">
        <control shapeId="6196" r:id="rId32" name="Button 52">
          <controlPr defaultSize="0" print="0" autoFill="0" autoPict="0" macro="[0]!Clearrecord">
            <anchor moveWithCells="1" sizeWithCells="1">
              <from>
                <xdr:col>7</xdr:col>
                <xdr:colOff>590550</xdr:colOff>
                <xdr:row>19</xdr:row>
                <xdr:rowOff>66675</xdr:rowOff>
              </from>
              <to>
                <xdr:col>8</xdr:col>
                <xdr:colOff>1066800</xdr:colOff>
                <xdr:row>21</xdr:row>
                <xdr:rowOff>9525</xdr:rowOff>
              </to>
            </anchor>
          </controlPr>
        </control>
      </mc:Choice>
    </mc:AlternateContent>
    <mc:AlternateContent xmlns:mc="http://schemas.openxmlformats.org/markup-compatibility/2006">
      <mc:Choice Requires="x14">
        <control shapeId="6197" r:id="rId33" name="Button 53">
          <controlPr defaultSize="0" print="0" autoFill="0" autoPict="0" macro="[0]!Addemptyliine">
            <anchor moveWithCells="1" sizeWithCells="1">
              <from>
                <xdr:col>7</xdr:col>
                <xdr:colOff>581025</xdr:colOff>
                <xdr:row>21</xdr:row>
                <xdr:rowOff>152400</xdr:rowOff>
              </from>
              <to>
                <xdr:col>8</xdr:col>
                <xdr:colOff>1143000</xdr:colOff>
                <xdr:row>23</xdr:row>
                <xdr:rowOff>133350</xdr:rowOff>
              </to>
            </anchor>
          </controlPr>
        </control>
      </mc:Choice>
    </mc:AlternateContent>
    <mc:AlternateContent xmlns:mc="http://schemas.openxmlformats.org/markup-compatibility/2006">
      <mc:Choice Requires="x14">
        <control shapeId="6198" r:id="rId34" name="Button 54">
          <controlPr defaultSize="0" print="0" autoFill="0" autoPict="0" macro="[0]!Fixasset">
            <anchor moveWithCells="1" sizeWithCells="1">
              <from>
                <xdr:col>11</xdr:col>
                <xdr:colOff>38100</xdr:colOff>
                <xdr:row>5</xdr:row>
                <xdr:rowOff>161925</xdr:rowOff>
              </from>
              <to>
                <xdr:col>12</xdr:col>
                <xdr:colOff>390525</xdr:colOff>
                <xdr:row>7</xdr:row>
                <xdr:rowOff>28575</xdr:rowOff>
              </to>
            </anchor>
          </controlPr>
        </control>
      </mc:Choice>
    </mc:AlternateContent>
    <mc:AlternateContent xmlns:mc="http://schemas.openxmlformats.org/markup-compatibility/2006">
      <mc:Choice Requires="x14">
        <control shapeId="6199" r:id="rId35" name="Button 55">
          <controlPr defaultSize="0" print="0" autoFill="0" autoPict="0" macro="[0]!Button55_Click">
            <anchor moveWithCells="1" sizeWithCells="1">
              <from>
                <xdr:col>8</xdr:col>
                <xdr:colOff>1371600</xdr:colOff>
                <xdr:row>16</xdr:row>
                <xdr:rowOff>28575</xdr:rowOff>
              </from>
              <to>
                <xdr:col>10</xdr:col>
                <xdr:colOff>104775</xdr:colOff>
                <xdr:row>18</xdr:row>
                <xdr:rowOff>66675</xdr:rowOff>
              </to>
            </anchor>
          </controlPr>
        </control>
      </mc:Choice>
    </mc:AlternateContent>
    <mc:AlternateContent xmlns:mc="http://schemas.openxmlformats.org/markup-compatibility/2006">
      <mc:Choice Requires="x14">
        <control shapeId="6203" r:id="rId36" name="Button 59">
          <controlPr defaultSize="0" print="0" autoFill="0" autoPict="0" macro="[0]!Button59_Click">
            <anchor moveWithCells="1" sizeWithCells="1">
              <from>
                <xdr:col>5</xdr:col>
                <xdr:colOff>0</xdr:colOff>
                <xdr:row>3</xdr:row>
                <xdr:rowOff>180975</xdr:rowOff>
              </from>
              <to>
                <xdr:col>6</xdr:col>
                <xdr:colOff>0</xdr:colOff>
                <xdr:row>5</xdr:row>
                <xdr:rowOff>9525</xdr:rowOff>
              </to>
            </anchor>
          </controlPr>
        </control>
      </mc:Choice>
    </mc:AlternateContent>
    <mc:AlternateContent xmlns:mc="http://schemas.openxmlformats.org/markup-compatibility/2006">
      <mc:Choice Requires="x14">
        <control shapeId="6206" r:id="rId37" name="Button 62">
          <controlPr defaultSize="0" print="0" autoFill="0" autoPict="0" macro="[0]!Button62_Click">
            <anchor moveWithCells="1" sizeWithCells="1">
              <from>
                <xdr:col>5</xdr:col>
                <xdr:colOff>9525</xdr:colOff>
                <xdr:row>5</xdr:row>
                <xdr:rowOff>171450</xdr:rowOff>
              </from>
              <to>
                <xdr:col>6</xdr:col>
                <xdr:colOff>66675</xdr:colOff>
                <xdr:row>7</xdr:row>
                <xdr:rowOff>0</xdr:rowOff>
              </to>
            </anchor>
          </controlPr>
        </control>
      </mc:Choice>
    </mc:AlternateContent>
    <mc:AlternateContent xmlns:mc="http://schemas.openxmlformats.org/markup-compatibility/2006">
      <mc:Choice Requires="x14">
        <control shapeId="6207" r:id="rId38" name="Button 63">
          <controlPr defaultSize="0" print="0" autoFill="0" autoPict="0" macro="[0]!Button63_Click">
            <anchor moveWithCells="1" sizeWithCells="1">
              <from>
                <xdr:col>5</xdr:col>
                <xdr:colOff>0</xdr:colOff>
                <xdr:row>8</xdr:row>
                <xdr:rowOff>0</xdr:rowOff>
              </from>
              <to>
                <xdr:col>5</xdr:col>
                <xdr:colOff>600075</xdr:colOff>
                <xdr:row>9</xdr:row>
                <xdr:rowOff>0</xdr:rowOff>
              </to>
            </anchor>
          </controlPr>
        </control>
      </mc:Choice>
    </mc:AlternateContent>
    <mc:AlternateContent xmlns:mc="http://schemas.openxmlformats.org/markup-compatibility/2006">
      <mc:Choice Requires="x14">
        <control shapeId="6208" r:id="rId39" name="Button 64">
          <controlPr defaultSize="0" print="0" autoFill="0" autoPict="0" macro="[0]!Button64_Click">
            <anchor moveWithCells="1" sizeWithCells="1">
              <from>
                <xdr:col>0</xdr:col>
                <xdr:colOff>1914525</xdr:colOff>
                <xdr:row>29</xdr:row>
                <xdr:rowOff>171450</xdr:rowOff>
              </from>
              <to>
                <xdr:col>1</xdr:col>
                <xdr:colOff>752475</xdr:colOff>
                <xdr:row>31</xdr:row>
                <xdr:rowOff>123825</xdr:rowOff>
              </to>
            </anchor>
          </controlPr>
        </control>
      </mc:Choice>
    </mc:AlternateContent>
    <mc:AlternateContent xmlns:mc="http://schemas.openxmlformats.org/markup-compatibility/2006">
      <mc:Choice Requires="x14">
        <control shapeId="6209" r:id="rId40" name="Button 65">
          <controlPr defaultSize="0" print="0" autoFill="0" autoPict="0" macro="[0]!Record_funding">
            <anchor moveWithCells="1" sizeWithCells="1">
              <from>
                <xdr:col>2</xdr:col>
                <xdr:colOff>104775</xdr:colOff>
                <xdr:row>30</xdr:row>
                <xdr:rowOff>9525</xdr:rowOff>
              </from>
              <to>
                <xdr:col>3</xdr:col>
                <xdr:colOff>1104900</xdr:colOff>
                <xdr:row>31</xdr:row>
                <xdr:rowOff>171450</xdr:rowOff>
              </to>
            </anchor>
          </controlPr>
        </control>
      </mc:Choice>
    </mc:AlternateContent>
    <mc:AlternateContent xmlns:mc="http://schemas.openxmlformats.org/markup-compatibility/2006">
      <mc:Choice Requires="x14">
        <control shapeId="6210" r:id="rId41" name="Button 66">
          <controlPr defaultSize="0" print="0" autoFill="0" autoPict="0" macro="[0]!Sim_PPD">
            <anchor moveWithCells="1" sizeWithCells="1">
              <from>
                <xdr:col>8</xdr:col>
                <xdr:colOff>1381125</xdr:colOff>
                <xdr:row>13</xdr:row>
                <xdr:rowOff>114300</xdr:rowOff>
              </from>
              <to>
                <xdr:col>10</xdr:col>
                <xdr:colOff>47625</xdr:colOff>
                <xdr:row>15</xdr:row>
                <xdr:rowOff>95250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4"/>
  <sheetViews>
    <sheetView workbookViewId="0">
      <selection activeCell="H4" sqref="H4"/>
    </sheetView>
  </sheetViews>
  <sheetFormatPr defaultRowHeight="15" x14ac:dyDescent="0.25"/>
  <cols>
    <col min="1" max="1" width="4.42578125" bestFit="1" customWidth="1"/>
    <col min="2" max="2" width="6.28515625" bestFit="1" customWidth="1"/>
    <col min="3" max="3" width="14.140625" bestFit="1" customWidth="1"/>
    <col min="4" max="4" width="13.28515625" bestFit="1" customWidth="1"/>
    <col min="5" max="5" width="14.28515625" bestFit="1" customWidth="1"/>
    <col min="6" max="6" width="13.42578125" bestFit="1" customWidth="1"/>
    <col min="7" max="7" width="19.5703125" bestFit="1" customWidth="1"/>
    <col min="8" max="8" width="21.5703125" bestFit="1" customWidth="1"/>
  </cols>
  <sheetData>
    <row r="1" spans="1:9" x14ac:dyDescent="0.25">
      <c r="A1" t="s">
        <v>1</v>
      </c>
      <c r="B1" t="s">
        <v>32</v>
      </c>
      <c r="C1" t="s">
        <v>232</v>
      </c>
      <c r="D1" t="s">
        <v>233</v>
      </c>
      <c r="E1" t="s">
        <v>234</v>
      </c>
      <c r="F1" t="s">
        <v>235</v>
      </c>
      <c r="G1" t="s">
        <v>203</v>
      </c>
      <c r="H1" t="s">
        <v>188</v>
      </c>
      <c r="I1" t="s">
        <v>385</v>
      </c>
    </row>
    <row r="2" spans="1:9" x14ac:dyDescent="0.25">
      <c r="A2">
        <v>30</v>
      </c>
      <c r="B2">
        <f>LOOKUP(A2,Simulation!B5:D57)</f>
        <v>1</v>
      </c>
      <c r="C2">
        <f>LOOKUP(Age_group!A2, Simulation!B5:V57)</f>
        <v>0</v>
      </c>
      <c r="D2">
        <f>LOOKUP(A2,Simulation!B5:W57)</f>
        <v>5.9204013293037885E-2</v>
      </c>
      <c r="E2">
        <f>LOOKUP(A2,Simulation!B5:Z40)</f>
        <v>0</v>
      </c>
      <c r="F2">
        <f>LOOKUP(A2,Simulation!B5:Y40)</f>
        <v>9.3143313714544262E-2</v>
      </c>
      <c r="H2">
        <v>1</v>
      </c>
    </row>
    <row r="3" spans="1:9" x14ac:dyDescent="0.25">
      <c r="A3">
        <v>31</v>
      </c>
      <c r="B3">
        <f>LOOKUP(A3,Simulation!B6:D58)</f>
        <v>1.049999999</v>
      </c>
      <c r="C3">
        <f>LOOKUP(Age_group!A3, Simulation!B6:V58)</f>
        <v>6.3814818868924525E-2</v>
      </c>
      <c r="D3">
        <f>LOOKUP(A3,Simulation!B6:W58)</f>
        <v>6.3814818868924525E-2</v>
      </c>
      <c r="E3">
        <f>LOOKUP(A3,Simulation!B6:Z41)</f>
        <v>9.5495123926420344E-2</v>
      </c>
      <c r="F3">
        <f>LOOKUP(A3,Simulation!B6:Y41)</f>
        <v>9.7800479307128152E-2</v>
      </c>
      <c r="H3">
        <v>1</v>
      </c>
    </row>
    <row r="4" spans="1:9" x14ac:dyDescent="0.25">
      <c r="A4">
        <v>32</v>
      </c>
      <c r="B4">
        <f>LOOKUP(A4,Simulation!B6:D59)</f>
        <v>1.1024999978999999</v>
      </c>
      <c r="C4">
        <f>LOOKUP(Age_group!A4, Simulation!B6:V59)</f>
        <v>0.14686613487572461</v>
      </c>
      <c r="D4">
        <f>LOOKUP(A4,Simulation!B7:W59)</f>
        <v>7.3433067437862307E-2</v>
      </c>
      <c r="E4">
        <f>LOOKUP(A4,Simulation!B6:Z41)</f>
        <v>0.36588104192784021</v>
      </c>
      <c r="F4">
        <f>LOOKUP(A4,Simulation!B6:Y41)</f>
        <v>0.10269050317468408</v>
      </c>
      <c r="H4">
        <v>1</v>
      </c>
    </row>
    <row r="5" spans="1:9" x14ac:dyDescent="0.25">
      <c r="A5">
        <v>33</v>
      </c>
      <c r="B5">
        <f>LOOKUP(A5,Simulation!B6:D60)</f>
        <v>1.1576249966924999</v>
      </c>
      <c r="C5">
        <f>LOOKUP(Age_group!A5, Simulation!B6:V60)</f>
        <v>3.3990428758268541E-2</v>
      </c>
      <c r="D5">
        <f>LOOKUP(A5,Simulation!B8:W60)</f>
        <v>1.1330142919422848E-2</v>
      </c>
      <c r="E5">
        <f>LOOKUP(A5,Simulation!B6:Z41)</f>
        <v>-1.8741317986950734</v>
      </c>
      <c r="F5">
        <f>LOOKUP(A5,Simulation!B6:Y41)</f>
        <v>0.10782502823072777</v>
      </c>
      <c r="H5">
        <v>1</v>
      </c>
    </row>
    <row r="6" spans="1:9" x14ac:dyDescent="0.25">
      <c r="A6">
        <v>34</v>
      </c>
      <c r="B6">
        <f>LOOKUP(A6,Simulation!B7:D61)</f>
        <v>1.2155062453694998</v>
      </c>
      <c r="C6">
        <f>LOOKUP(Age_group!A6, Simulation!B7:V61)</f>
        <v>0.34719233656239612</v>
      </c>
      <c r="D6">
        <f>LOOKUP(A6,Simulation!B9:W61)</f>
        <v>8.679808414059903E-2</v>
      </c>
      <c r="E6">
        <f>LOOKUP(A6,Simulation!B7:Z42)</f>
        <v>0.70092046880247594</v>
      </c>
      <c r="F6">
        <f>LOOKUP(A6,Simulation!B7:Y42)</f>
        <v>0.11321627953443913</v>
      </c>
      <c r="H6">
        <v>1</v>
      </c>
    </row>
    <row r="7" spans="1:9" x14ac:dyDescent="0.25">
      <c r="A7">
        <v>35</v>
      </c>
      <c r="B7">
        <f>LOOKUP(A7,Simulation!B7:D62)</f>
        <v>1.2762815564224685</v>
      </c>
      <c r="C7">
        <f>LOOKUP(Age_group!A7, Simulation!B7:V62)</f>
        <v>0.48794753533159396</v>
      </c>
      <c r="D7">
        <f>LOOKUP(A7,Simulation!B10:W62)</f>
        <v>9.758950706631879E-2</v>
      </c>
      <c r="E7">
        <f>LOOKUP(A7,Simulation!B7:Z42)</f>
        <v>1.0126580813977037</v>
      </c>
      <c r="F7">
        <f>LOOKUP(A7,Simulation!B7:Y42)</f>
        <v>0.11887709339794481</v>
      </c>
      <c r="H7">
        <v>1</v>
      </c>
    </row>
    <row r="8" spans="1:9" x14ac:dyDescent="0.25">
      <c r="A8">
        <v>36</v>
      </c>
      <c r="B8">
        <f>LOOKUP(A8,Simulation!B7:D63)</f>
        <v>1.3400956329673102</v>
      </c>
      <c r="C8">
        <f>LOOKUP(Age_group!A8, Simulation!B7:V63)</f>
        <v>0.6331212337919746</v>
      </c>
      <c r="D8">
        <f>LOOKUP(A8,Simulation!B11:W63)</f>
        <v>0.10552020563199578</v>
      </c>
      <c r="E8">
        <f>LOOKUP(A8,Simulation!B7:Z42)</f>
        <v>1.2249502343220762</v>
      </c>
      <c r="F8">
        <f>LOOKUP(A8,Simulation!B7:Y42)</f>
        <v>0.12482094794896494</v>
      </c>
      <c r="H8">
        <v>2</v>
      </c>
    </row>
    <row r="9" spans="1:9" x14ac:dyDescent="0.25">
      <c r="A9">
        <v>37</v>
      </c>
      <c r="B9">
        <f>LOOKUP(A9,Simulation!B8:D64)</f>
        <v>1.4071004132755802</v>
      </c>
      <c r="C9">
        <f>LOOKUP(Age_group!A9, Simulation!B8:V64)</f>
        <v>0.79737643604501562</v>
      </c>
      <c r="D9">
        <f>LOOKUP(A9,Simulation!B12:W64)</f>
        <v>0.11391091943500223</v>
      </c>
      <c r="E9">
        <f>LOOKUP(A9,Simulation!B8:Z43)</f>
        <v>1.4543808780574707</v>
      </c>
      <c r="F9">
        <f>LOOKUP(A9,Simulation!B8:Y43)</f>
        <v>0.13106199522159226</v>
      </c>
      <c r="H9">
        <v>2</v>
      </c>
    </row>
    <row r="10" spans="1:9" x14ac:dyDescent="0.25">
      <c r="A10">
        <v>38</v>
      </c>
      <c r="B10">
        <f>LOOKUP(A10,Simulation!B8:D65)</f>
        <v>1.4774554325322586</v>
      </c>
      <c r="C10">
        <f>LOOKUP(Age_group!A10, Simulation!B8:V65)</f>
        <v>0.98392630407896198</v>
      </c>
      <c r="D10">
        <f>LOOKUP(A10,Simulation!B13:W65)</f>
        <v>0.12299078800987025</v>
      </c>
      <c r="E10">
        <f>LOOKUP(A10,Simulation!B8:Z43)</f>
        <v>1.7093764960168891</v>
      </c>
      <c r="F10">
        <f>LOOKUP(A10,Simulation!B8:Y43)</f>
        <v>0.13761509485160986</v>
      </c>
      <c r="H10">
        <v>2</v>
      </c>
    </row>
    <row r="11" spans="1:9" x14ac:dyDescent="0.25">
      <c r="A11">
        <v>39</v>
      </c>
      <c r="B11">
        <f>LOOKUP(A11,Simulation!B8:D66)</f>
        <v>1.5513282026814161</v>
      </c>
      <c r="C11">
        <f>LOOKUP(Age_group!A11, Simulation!B8:V66)</f>
        <v>1.1938194018125754</v>
      </c>
      <c r="D11">
        <f>LOOKUP(A11,Simulation!B14:W66)</f>
        <v>0.13264660020139729</v>
      </c>
      <c r="E11">
        <f>LOOKUP(A11,Simulation!B8:Z43)</f>
        <v>1.98643494744063</v>
      </c>
      <c r="F11">
        <f>LOOKUP(A11,Simulation!B8:Y43)</f>
        <v>0.14449584945657526</v>
      </c>
      <c r="H11">
        <v>2</v>
      </c>
    </row>
    <row r="12" spans="1:9" x14ac:dyDescent="0.25">
      <c r="A12">
        <v>40</v>
      </c>
      <c r="B12">
        <f>LOOKUP(A12,Simulation!B9:D67)</f>
        <v>1.6288946112641585</v>
      </c>
      <c r="C12">
        <f>LOOKUP(Age_group!A12, Simulation!B9:V67)</f>
        <v>1.4559833978605425</v>
      </c>
      <c r="D12">
        <f>LOOKUP(A12,Simulation!B15:W67)</f>
        <v>0.14559833978605424</v>
      </c>
      <c r="E12">
        <f>LOOKUP(A12,Simulation!B9:Z44)</f>
        <v>2.3812574411529135</v>
      </c>
      <c r="F12">
        <f>LOOKUP(A12,Simulation!B9:Y44)</f>
        <v>0.15172064178490813</v>
      </c>
      <c r="H12">
        <v>2</v>
      </c>
    </row>
    <row r="13" spans="1:9" x14ac:dyDescent="0.25">
      <c r="A13">
        <v>41</v>
      </c>
      <c r="B13">
        <f>LOOKUP(A13,Simulation!B9:D68)</f>
        <v>1.7103393401984719</v>
      </c>
      <c r="C13">
        <f>LOOKUP(Age_group!A13, Simulation!B9:V68)</f>
        <v>1.7290186377645553</v>
      </c>
      <c r="D13">
        <f>LOOKUP(A13,Simulation!B16:W68)</f>
        <v>0.15718351252405047</v>
      </c>
      <c r="E13">
        <f>LOOKUP(A13,Simulation!B9:Z44)</f>
        <v>2.7312016968025987</v>
      </c>
      <c r="F13">
        <f>LOOKUP(A13,Simulation!B9:Y44)</f>
        <v>0.1593066737224329</v>
      </c>
      <c r="H13">
        <v>2</v>
      </c>
    </row>
    <row r="14" spans="1:9" x14ac:dyDescent="0.25">
      <c r="A14">
        <v>42</v>
      </c>
      <c r="B14">
        <f>LOOKUP(A14,Simulation!B9:D69)</f>
        <v>1.7958563054980561</v>
      </c>
      <c r="C14">
        <f>LOOKUP(Age_group!A14, Simulation!B9:V69)</f>
        <v>2.0329558233994964</v>
      </c>
      <c r="D14">
        <f>LOOKUP(A14,Simulation!B17:W69)</f>
        <v>0.16941298528329138</v>
      </c>
      <c r="E14">
        <f>LOOKUP(A14,Simulation!B9:Z44)</f>
        <v>3.1072565999011506</v>
      </c>
      <c r="F14">
        <f>LOOKUP(A14,Simulation!B9:Y44)</f>
        <v>0.16727200724924787</v>
      </c>
      <c r="H14">
        <v>2</v>
      </c>
    </row>
    <row r="15" spans="1:9" x14ac:dyDescent="0.25">
      <c r="A15">
        <v>43</v>
      </c>
      <c r="B15">
        <f>LOOKUP(A15,Simulation!B10:D70)</f>
        <v>1.8856491189771025</v>
      </c>
      <c r="C15">
        <f>LOOKUP(Age_group!A15, Simulation!B10:V70)</f>
        <v>2.3723531145385692</v>
      </c>
      <c r="D15">
        <f>LOOKUP(A15,Simulation!B18:W70)</f>
        <v>0.18248870111835147</v>
      </c>
      <c r="E15">
        <f>LOOKUP(A15,Simulation!B10:Z45)</f>
        <v>3.5171571596402353</v>
      </c>
      <c r="F15">
        <f>LOOKUP(A15,Simulation!B10:Y45)</f>
        <v>0.17563560744443826</v>
      </c>
      <c r="H15">
        <v>2</v>
      </c>
    </row>
    <row r="16" spans="1:9" x14ac:dyDescent="0.25">
      <c r="A16">
        <v>44</v>
      </c>
      <c r="B16">
        <f>LOOKUP(A16,Simulation!B10:D71)</f>
        <v>1.9799315730403082</v>
      </c>
      <c r="C16">
        <f>LOOKUP(Age_group!A16, Simulation!B10:V71)</f>
        <v>2.7500620350697709</v>
      </c>
      <c r="D16">
        <f>LOOKUP(A16,Simulation!B19:W71)</f>
        <v>0.19643300250498361</v>
      </c>
      <c r="E16">
        <f>LOOKUP(A16,Simulation!B10:Z45)</f>
        <v>3.9624308021817449</v>
      </c>
      <c r="F16">
        <f>LOOKUP(A16,Simulation!B10:Y45)</f>
        <v>0.18441738764102453</v>
      </c>
      <c r="H16">
        <v>2</v>
      </c>
    </row>
    <row r="17" spans="1:8" x14ac:dyDescent="0.25">
      <c r="A17">
        <v>45</v>
      </c>
      <c r="B17">
        <f>LOOKUP(A17,Simulation!B10:D72)</f>
        <v>2.0789281497123921</v>
      </c>
      <c r="C17">
        <f>LOOKUP(Age_group!A17, Simulation!B10:V72)</f>
        <v>3.171219678115432</v>
      </c>
      <c r="D17">
        <f>LOOKUP(A17,Simulation!B20:W72)</f>
        <v>0.21141464520769548</v>
      </c>
      <c r="E17">
        <f>LOOKUP(A17,Simulation!B10:Z45)</f>
        <v>4.4498100287856435</v>
      </c>
      <c r="F17">
        <f>LOOKUP(A17,Simulation!B10:Y45)</f>
        <v>0.19363825683865837</v>
      </c>
      <c r="H17">
        <v>2</v>
      </c>
    </row>
    <row r="18" spans="1:8" x14ac:dyDescent="0.25">
      <c r="A18">
        <v>46</v>
      </c>
      <c r="B18">
        <f>LOOKUP(A18,Simulation!B11:D73)</f>
        <v>2.1828745551190836</v>
      </c>
      <c r="C18">
        <f>LOOKUP(Age_group!A18, Simulation!B11:V73)</f>
        <v>3.6398612042598879</v>
      </c>
      <c r="D18">
        <f>LOOKUP(A18,Simulation!B21:W73)</f>
        <v>0.22749132526624299</v>
      </c>
      <c r="E18">
        <f>LOOKUP(A18,Simulation!B11:Z46)</f>
        <v>4.9822498103596775</v>
      </c>
      <c r="F18">
        <f>LOOKUP(A18,Simulation!B11:Y46)</f>
        <v>0.20332016948695303</v>
      </c>
      <c r="H18">
        <v>2</v>
      </c>
    </row>
    <row r="19" spans="1:8" x14ac:dyDescent="0.25">
      <c r="A19">
        <v>47</v>
      </c>
      <c r="B19">
        <f>LOOKUP(A19,Simulation!B11:D74)</f>
        <v>2.292018280692163</v>
      </c>
      <c r="C19">
        <f>LOOKUP(Age_group!A19, Simulation!B11:V74)</f>
        <v>4.1551322458585824</v>
      </c>
      <c r="D19">
        <f>LOOKUP(A19,Simulation!B22:W74)</f>
        <v>0.24441954387403428</v>
      </c>
      <c r="E19">
        <f>LOOKUP(A19,Simulation!B11:Z46)</f>
        <v>5.5522750938371832</v>
      </c>
      <c r="F19">
        <f>LOOKUP(A19,Simulation!B11:Y46)</f>
        <v>0.21348617775798051</v>
      </c>
      <c r="H19">
        <v>2</v>
      </c>
    </row>
    <row r="20" spans="1:8" x14ac:dyDescent="0.25">
      <c r="A20">
        <v>48</v>
      </c>
      <c r="B20">
        <f>LOOKUP(A20,Simulation!B11:D75)</f>
        <v>2.4066191924347526</v>
      </c>
      <c r="C20">
        <f>LOOKUP(Age_group!A20, Simulation!B11:V75)</f>
        <v>4.7226120260578481</v>
      </c>
      <c r="D20">
        <f>LOOKUP(A20,Simulation!B23:W75)</f>
        <v>0.26236733478099161</v>
      </c>
      <c r="E20">
        <f>LOOKUP(A20,Simulation!B11:Z46)</f>
        <v>6.1669039230935132</v>
      </c>
      <c r="F20">
        <f>LOOKUP(A20,Simulation!B11:Y46)</f>
        <v>0.22416048643239334</v>
      </c>
      <c r="H20">
        <v>4</v>
      </c>
    </row>
    <row r="21" spans="1:8" x14ac:dyDescent="0.25">
      <c r="A21">
        <v>49</v>
      </c>
      <c r="B21">
        <f>LOOKUP(A21,Simulation!B12:D76)</f>
        <v>2.5269501496498714</v>
      </c>
      <c r="C21">
        <f>LOOKUP(Age_group!A21, Simulation!B12:V76)</f>
        <v>5.35113124336221</v>
      </c>
      <c r="D21">
        <f>LOOKUP(A21,Simulation!B24:W76)</f>
        <v>0.28163848649274792</v>
      </c>
      <c r="E21">
        <f>LOOKUP(A21,Simulation!B12:Z47)</f>
        <v>6.8380159799059781</v>
      </c>
      <c r="F21">
        <f>LOOKUP(A21,Simulation!B12:Y47)</f>
        <v>0.23536851052985255</v>
      </c>
      <c r="H21">
        <v>4</v>
      </c>
    </row>
    <row r="22" spans="1:8" x14ac:dyDescent="0.25">
      <c r="A22">
        <v>50</v>
      </c>
      <c r="B22">
        <f>LOOKUP(A22,Simulation!B12:D77)</f>
        <v>2.6532976546054146</v>
      </c>
      <c r="C22">
        <f>LOOKUP(Age_group!A22, Simulation!B12:V77)</f>
        <v>6.048641646574799</v>
      </c>
      <c r="D22">
        <f>LOOKUP(A22,Simulation!B25:W77)</f>
        <v>0.30243208232873997</v>
      </c>
      <c r="E22">
        <f>LOOKUP(A22,Simulation!B12:Z47)</f>
        <v>7.5739657566740259</v>
      </c>
      <c r="F22">
        <f>LOOKUP(A22,Simulation!B12:Y47)</f>
        <v>0.24713693582097662</v>
      </c>
      <c r="H22">
        <v>4</v>
      </c>
    </row>
    <row r="23" spans="1:8" x14ac:dyDescent="0.25">
      <c r="A23">
        <v>51</v>
      </c>
      <c r="B23">
        <f>LOOKUP(A23,Simulation!B12:D78)</f>
        <v>2.7859625346823877</v>
      </c>
      <c r="C23">
        <f>LOOKUP(Age_group!A23, Simulation!B12:V78)</f>
        <v>6.8136163411345638</v>
      </c>
      <c r="D23">
        <f>LOOKUP(A23,Simulation!B26:W78)</f>
        <v>0.3244579210064078</v>
      </c>
      <c r="E23">
        <f>LOOKUP(A23,Simulation!B12:Z47)</f>
        <v>8.366109042307361</v>
      </c>
      <c r="F23">
        <f>LOOKUP(A23,Simulation!B12:Y47)</f>
        <v>0.25949378236488851</v>
      </c>
      <c r="H23">
        <v>4</v>
      </c>
    </row>
    <row r="24" spans="1:8" x14ac:dyDescent="0.25">
      <c r="A24">
        <v>52</v>
      </c>
      <c r="B24">
        <f>LOOKUP(A24,Simulation!B13:D79)</f>
        <v>2.9252606586305441</v>
      </c>
      <c r="C24">
        <f>LOOKUP(Age_group!A24, Simulation!B13:V79)</f>
        <v>7.6480117364185576</v>
      </c>
      <c r="D24">
        <f>LOOKUP(A24,Simulation!B27:W79)</f>
        <v>0.34763689710993445</v>
      </c>
      <c r="E24">
        <f>LOOKUP(A24,Simulation!B13:Z48)</f>
        <v>9.2131184838382651</v>
      </c>
      <c r="F24">
        <f>LOOKUP(A24,Simulation!B13:Y48)</f>
        <v>0.27246847122363915</v>
      </c>
      <c r="H24">
        <v>4</v>
      </c>
    </row>
    <row r="25" spans="1:8" x14ac:dyDescent="0.25">
      <c r="A25">
        <v>53</v>
      </c>
      <c r="B25">
        <f>LOOKUP(A25,Simulation!B13:D80)</f>
        <v>3.0715236886368107</v>
      </c>
      <c r="C25">
        <f>LOOKUP(Age_group!A25, Simulation!B13:V80)</f>
        <v>8.5680747896614626</v>
      </c>
      <c r="D25">
        <f>LOOKUP(A25,Simulation!B28:W80)</f>
        <v>0.37252499085484619</v>
      </c>
      <c r="E25">
        <f>LOOKUP(A25,Simulation!B13:Z48)</f>
        <v>10.136428660119435</v>
      </c>
      <c r="F25">
        <f>LOOKUP(A25,Simulation!B13:Y48)</f>
        <v>0.28609189451235262</v>
      </c>
      <c r="H25">
        <v>4</v>
      </c>
    </row>
    <row r="26" spans="1:8" x14ac:dyDescent="0.25">
      <c r="A26">
        <v>54</v>
      </c>
      <c r="B26">
        <f>LOOKUP(A26,Simulation!B13:D81)</f>
        <v>3.2250998699971274</v>
      </c>
      <c r="C26">
        <f>LOOKUP(Age_group!A26, Simulation!B13:V81)</f>
        <v>9.6450144118203855</v>
      </c>
      <c r="D26">
        <f>LOOKUP(A26,Simulation!B29:W81)</f>
        <v>0.40187560049251603</v>
      </c>
      <c r="E26">
        <f>LOOKUP(A26,Simulation!B13:Z48)</f>
        <v>11.234381138003414</v>
      </c>
      <c r="F26">
        <f>LOOKUP(A26,Simulation!B13:Y48)</f>
        <v>0.30039648895187837</v>
      </c>
      <c r="H26">
        <v>4</v>
      </c>
    </row>
    <row r="27" spans="1:8" x14ac:dyDescent="0.25">
      <c r="A27">
        <v>55</v>
      </c>
      <c r="B27">
        <f>LOOKUP(A27,Simulation!B14:D82)</f>
        <v>3.3863548602718838</v>
      </c>
      <c r="C27">
        <f>LOOKUP(Age_group!A27, Simulation!B14:V82)</f>
        <v>10.93507803871597</v>
      </c>
      <c r="D27">
        <f>LOOKUP(A27,Simulation!B30:W82)</f>
        <v>0.43740312154863875</v>
      </c>
      <c r="E27">
        <f>LOOKUP(A27,Simulation!B14:Z49)</f>
        <v>12.569191485236532</v>
      </c>
      <c r="F27">
        <f>LOOKUP(A27,Simulation!B14:Y49)</f>
        <v>0.31541631309907575</v>
      </c>
      <c r="H27">
        <v>4</v>
      </c>
    </row>
    <row r="28" spans="1:8" x14ac:dyDescent="0.25">
      <c r="A28">
        <v>56</v>
      </c>
      <c r="B28">
        <f>LOOKUP(A28,Simulation!B14:D83)</f>
        <v>3.5556725998991223</v>
      </c>
      <c r="C28">
        <f>LOOKUP(Age_group!A28, Simulation!B14:V83)</f>
        <v>12.348279113377476</v>
      </c>
      <c r="D28">
        <f>LOOKUP(A28,Simulation!B31:W83)</f>
        <v>0.47493381205297985</v>
      </c>
      <c r="E28">
        <f>LOOKUP(A28,Simulation!B14:Z49)</f>
        <v>13.997003861255122</v>
      </c>
      <c r="F28">
        <f>LOOKUP(A28,Simulation!B14:Y49)</f>
        <v>0.3311871284386132</v>
      </c>
      <c r="H28">
        <v>4</v>
      </c>
    </row>
    <row r="29" spans="1:8" x14ac:dyDescent="0.25">
      <c r="A29">
        <v>57</v>
      </c>
      <c r="B29">
        <f>LOOKUP(A29,Simulation!B14:D84)</f>
        <v>3.7334562263384061</v>
      </c>
      <c r="C29">
        <f>LOOKUP(Age_group!A29, Simulation!B14:V84)</f>
        <v>13.894920293249937</v>
      </c>
      <c r="D29">
        <f>LOOKUP(A29,Simulation!B32:W84)</f>
        <v>0.51462667752777536</v>
      </c>
      <c r="E29">
        <f>LOOKUP(A29,Simulation!B14:Z49)</f>
        <v>15.525911704767815</v>
      </c>
      <c r="F29">
        <f>LOOKUP(A29,Simulation!B14:Y49)</f>
        <v>0.34774648452935675</v>
      </c>
      <c r="H29">
        <v>4</v>
      </c>
    </row>
    <row r="30" spans="1:8" x14ac:dyDescent="0.25">
      <c r="A30">
        <v>58</v>
      </c>
      <c r="B30">
        <f>LOOKUP(A30,Simulation!B15:D85)</f>
        <v>3.9201290339218704</v>
      </c>
      <c r="C30">
        <f>LOOKUP(Age_group!A30, Simulation!B15:V85)</f>
        <v>15.593115116150102</v>
      </c>
      <c r="D30">
        <f>LOOKUP(A30,Simulation!B33:W85)</f>
        <v>0.55689696843393222</v>
      </c>
      <c r="E30">
        <f>LOOKUP(A30,Simulation!B15:Z50)</f>
        <v>17.173640571035214</v>
      </c>
      <c r="F30">
        <f>LOOKUP(A30,Simulation!B15:Y50)</f>
        <v>0.36513380840807808</v>
      </c>
      <c r="H30">
        <v>4</v>
      </c>
    </row>
    <row r="31" spans="1:8" x14ac:dyDescent="0.25">
      <c r="A31">
        <v>59</v>
      </c>
      <c r="B31">
        <f>LOOKUP(A31,Simulation!B15:D86)</f>
        <v>4.1161354816978344</v>
      </c>
      <c r="C31">
        <f>LOOKUP(Age_group!A31, Simulation!B15:V86)</f>
        <v>17.476563348915477</v>
      </c>
      <c r="D31">
        <f>LOOKUP(A31,Simulation!B34:W86)</f>
        <v>0.60264011547984409</v>
      </c>
      <c r="E31">
        <f>LOOKUP(A31,Simulation!B15:Z50)</f>
        <v>18.974872974775987</v>
      </c>
      <c r="F31">
        <f>LOOKUP(A31,Simulation!B15:Y50)</f>
        <v>0.38339049846334816</v>
      </c>
      <c r="H31">
        <v>4</v>
      </c>
    </row>
    <row r="32" spans="1:8" x14ac:dyDescent="0.25">
      <c r="A32">
        <v>60</v>
      </c>
      <c r="B32">
        <f>LOOKUP(A32,Simulation!B15:D87)</f>
        <v>4.3219422516665897</v>
      </c>
      <c r="C32">
        <f>LOOKUP(Age_group!A32, Simulation!B15:V87)</f>
        <v>19.60050353693266</v>
      </c>
      <c r="D32">
        <f>LOOKUP(A32,Simulation!B35:W87)</f>
        <v>0.65335011789775532</v>
      </c>
      <c r="E32">
        <f>LOOKUP(A32,Simulation!B15:Z50)</f>
        <v>20.98564884493608</v>
      </c>
      <c r="F32">
        <f>LOOKUP(A32,Simulation!B15:Y50)</f>
        <v>0.40256002300312499</v>
      </c>
      <c r="H32">
        <v>5</v>
      </c>
    </row>
    <row r="33" spans="1:9" x14ac:dyDescent="0.25">
      <c r="A33">
        <v>61</v>
      </c>
      <c r="B33">
        <f>LOOKUP(A33,Simulation!B16:D88)</f>
        <v>4.5380393599279776</v>
      </c>
      <c r="C33">
        <f>LOOKUP(Age_group!A33, Simulation!B16:V88)</f>
        <v>21.960643508422862</v>
      </c>
      <c r="D33">
        <f>LOOKUP(A33,Simulation!B36:W88)</f>
        <v>0.70840785511041493</v>
      </c>
      <c r="E33">
        <f>LOOKUP(A33,Simulation!B16:Z51)</f>
        <v>23.188435248347073</v>
      </c>
      <c r="F33">
        <f>LOOKUP(A33,Simulation!B16:Y51)</f>
        <v>0.42268802375072129</v>
      </c>
      <c r="H33">
        <v>5</v>
      </c>
    </row>
    <row r="34" spans="1:9" x14ac:dyDescent="0.25">
      <c r="A34">
        <v>62</v>
      </c>
      <c r="B34">
        <f>LOOKUP(A34,Simulation!B16:D89)</f>
        <v>4.7649413233863367</v>
      </c>
      <c r="C34">
        <f>LOOKUP(Age_group!A34, Simulation!B16:V89)</f>
        <v>24.596006399490591</v>
      </c>
      <c r="D34">
        <f>LOOKUP(A34,Simulation!B37:W89)</f>
        <v>0.76862519998408096</v>
      </c>
      <c r="E34">
        <f>LOOKUP(A34,Simulation!B16:Z51)</f>
        <v>25.616281689420944</v>
      </c>
      <c r="F34">
        <f>LOOKUP(A34,Simulation!B16:Y51)</f>
        <v>0.44382242451556925</v>
      </c>
      <c r="H34">
        <v>5</v>
      </c>
    </row>
    <row r="35" spans="1:9" x14ac:dyDescent="0.25">
      <c r="A35">
        <v>63</v>
      </c>
      <c r="B35">
        <f>LOOKUP(A35,Simulation!B16:D90)</f>
        <v>5.0031883847907119</v>
      </c>
      <c r="C35">
        <f>LOOKUP(Age_group!A35, Simulation!B16:V90)</f>
        <v>27.541241935722191</v>
      </c>
      <c r="D35">
        <f>LOOKUP(A35,Simulation!B38:W90)</f>
        <v>0.83458308896127853</v>
      </c>
      <c r="E35">
        <f>LOOKUP(A35,Simulation!B16:Z51)</f>
        <v>28.294943370579666</v>
      </c>
      <c r="F35">
        <f>LOOKUP(A35,Simulation!B16:Y51)</f>
        <v>0.46601354529752526</v>
      </c>
      <c r="H35">
        <v>5</v>
      </c>
    </row>
    <row r="36" spans="1:9" x14ac:dyDescent="0.25">
      <c r="A36">
        <v>64</v>
      </c>
      <c r="B36">
        <f>LOOKUP(A36,Simulation!B17:D91)</f>
        <v>5.2533477990270585</v>
      </c>
      <c r="C36">
        <f>LOOKUP(Age_group!A36, Simulation!B17:V91)</f>
        <v>30.839373320917282</v>
      </c>
      <c r="D36">
        <f>LOOKUP(A36,Simulation!B39:W91)</f>
        <v>0.90704039179168483</v>
      </c>
      <c r="E36">
        <f>LOOKUP(A36,Simulation!B17:Z52)</f>
        <v>31.257099490612578</v>
      </c>
      <c r="F36">
        <f>LOOKUP(A36,Simulation!B17:Y52)</f>
        <v>0.48931422209638792</v>
      </c>
      <c r="H36">
        <v>5</v>
      </c>
    </row>
    <row r="37" spans="1:9" x14ac:dyDescent="0.25">
      <c r="A37">
        <v>65</v>
      </c>
      <c r="B37">
        <f>LOOKUP(A37,Simulation!B17:D92)</f>
        <v>5.5160151837250639</v>
      </c>
      <c r="C37">
        <f>LOOKUP(Age_group!A37, Simulation!B17:V92)</f>
        <v>34.661297105369243</v>
      </c>
      <c r="D37">
        <f>LOOKUP(A37,Simulation!B40:W92)</f>
        <v>0.9903227744391212</v>
      </c>
      <c r="E37">
        <f>LOOKUP(A37,Simulation!B17:Z52)</f>
        <v>34.661297105369243</v>
      </c>
      <c r="F37">
        <f>LOOKUP(A37,Simulation!B17:Y52)</f>
        <v>0.51377993271189315</v>
      </c>
      <c r="H37">
        <v>5</v>
      </c>
    </row>
    <row r="38" spans="1:9" x14ac:dyDescent="0.25">
      <c r="A38">
        <v>66</v>
      </c>
      <c r="B38">
        <f>LOOKUP(A38,Simulation!B17:D93)</f>
        <v>0</v>
      </c>
      <c r="G38">
        <f>LOOKUP(A38,Simulation!B5:S57)</f>
        <v>31.091439751662314</v>
      </c>
      <c r="H38">
        <v>3</v>
      </c>
      <c r="I38">
        <f>LOOKUP(A38,Simulation!$B$41:$M$57)</f>
        <v>3.5105744871200009</v>
      </c>
    </row>
    <row r="39" spans="1:9" x14ac:dyDescent="0.25">
      <c r="A39">
        <v>67</v>
      </c>
      <c r="B39">
        <f>LOOKUP(A39,Simulation!B18:D94)</f>
        <v>0</v>
      </c>
      <c r="G39">
        <f>LOOKUP(A39,Simulation!B6:S58)</f>
        <v>27.873889335438658</v>
      </c>
      <c r="H39">
        <v>3</v>
      </c>
      <c r="I39">
        <f>LOOKUP(A39,Simulation!$B$41:$M$57)</f>
        <v>3.5105744871200009</v>
      </c>
    </row>
    <row r="40" spans="1:9" x14ac:dyDescent="0.25">
      <c r="A40">
        <v>68</v>
      </c>
      <c r="B40">
        <f>LOOKUP(A40,Simulation!B18:D95)</f>
        <v>0</v>
      </c>
      <c r="G40">
        <f>LOOKUP(A40,Simulation!B6:S59)</f>
        <v>24.929026311536514</v>
      </c>
      <c r="H40">
        <v>3</v>
      </c>
      <c r="I40">
        <f>LOOKUP(A40,Simulation!$B$41:$M$57)</f>
        <v>3.5105744871200009</v>
      </c>
    </row>
    <row r="41" spans="1:9" x14ac:dyDescent="0.25">
      <c r="A41">
        <v>69</v>
      </c>
      <c r="B41">
        <f>LOOKUP(A41,Simulation!B18:D96)</f>
        <v>0</v>
      </c>
      <c r="G41">
        <f>LOOKUP(A41,Simulation!B6:S60)</f>
        <v>22.237300163441791</v>
      </c>
      <c r="H41">
        <v>3</v>
      </c>
      <c r="I41">
        <f>LOOKUP(A41,Simulation!$B$41:$M$57)</f>
        <v>3.5105744871200009</v>
      </c>
    </row>
    <row r="42" spans="1:9" x14ac:dyDescent="0.25">
      <c r="A42">
        <v>70</v>
      </c>
      <c r="B42">
        <f>LOOKUP(A42,Simulation!B19:D97)</f>
        <v>0</v>
      </c>
      <c r="G42">
        <f>LOOKUP(A42,Simulation!B7:S61)</f>
        <v>19.780238945621754</v>
      </c>
      <c r="H42">
        <v>3</v>
      </c>
      <c r="I42">
        <f>LOOKUP(A42,Simulation!$B$41:$M$57)</f>
        <v>3.5105744871200009</v>
      </c>
    </row>
    <row r="43" spans="1:9" x14ac:dyDescent="0.25">
      <c r="A43">
        <v>71</v>
      </c>
      <c r="B43">
        <f>LOOKUP(A43,Simulation!B19:D98)</f>
        <v>0</v>
      </c>
      <c r="G43">
        <f>LOOKUP(A43,Simulation!B7:S62)</f>
        <v>17.540822158778138</v>
      </c>
      <c r="H43">
        <v>3</v>
      </c>
      <c r="I43">
        <f>LOOKUP(A43,Simulation!$B$41:$M$57)</f>
        <v>3.5105744871200009</v>
      </c>
    </row>
    <row r="44" spans="1:9" x14ac:dyDescent="0.25">
      <c r="A44">
        <v>72</v>
      </c>
      <c r="B44">
        <f>LOOKUP(A44,Simulation!B19:D99)</f>
        <v>0</v>
      </c>
      <c r="G44">
        <f>LOOKUP(A44,Simulation!B7:S63)</f>
        <v>15.503589453934792</v>
      </c>
      <c r="H44">
        <v>3</v>
      </c>
      <c r="I44">
        <f>LOOKUP(A44,Simulation!$B$41:$M$57)</f>
        <v>3.5105744871200009</v>
      </c>
    </row>
    <row r="45" spans="1:9" x14ac:dyDescent="0.25">
      <c r="A45">
        <v>73</v>
      </c>
      <c r="B45">
        <f>LOOKUP(A45,Simulation!B20:D100)</f>
        <v>0</v>
      </c>
      <c r="G45">
        <f>LOOKUP(A45,Simulation!B8:S64)</f>
        <v>13.653685951855795</v>
      </c>
      <c r="H45">
        <v>3</v>
      </c>
      <c r="I45">
        <f>LOOKUP(A45,Simulation!$B$41:$M$57)</f>
        <v>3.5105744871200009</v>
      </c>
    </row>
    <row r="46" spans="1:9" x14ac:dyDescent="0.25">
      <c r="A46">
        <v>74</v>
      </c>
      <c r="B46">
        <f>LOOKUP(A46,Simulation!B20:D101)</f>
        <v>0</v>
      </c>
      <c r="G46">
        <f>LOOKUP(A46,Simulation!B8:S65)</f>
        <v>11.977563751957044</v>
      </c>
      <c r="H46">
        <v>3</v>
      </c>
      <c r="I46">
        <f>LOOKUP(A46,Simulation!$B$41:$M$57)</f>
        <v>3.5105744871200009</v>
      </c>
    </row>
    <row r="47" spans="1:9" x14ac:dyDescent="0.25">
      <c r="A47">
        <v>75</v>
      </c>
      <c r="B47">
        <f>LOOKUP(A47,Simulation!B20:D102)</f>
        <v>0</v>
      </c>
      <c r="G47">
        <f>LOOKUP(A47,Simulation!B8:S66)</f>
        <v>10.462486629345369</v>
      </c>
      <c r="H47">
        <v>3</v>
      </c>
      <c r="I47">
        <f>LOOKUP(A47,Simulation!$B$41:$M$57)</f>
        <v>3.5105744871200009</v>
      </c>
    </row>
    <row r="48" spans="1:9" x14ac:dyDescent="0.25">
      <c r="A48">
        <v>76</v>
      </c>
      <c r="B48">
        <f>LOOKUP(A48,Simulation!B21:D103)</f>
        <v>0</v>
      </c>
      <c r="G48">
        <f>LOOKUP(A48,Simulation!B9:S67)</f>
        <v>9.0967259660346365</v>
      </c>
      <c r="H48">
        <v>3</v>
      </c>
      <c r="I48">
        <f>LOOKUP(A48,Simulation!$B$41:$M$57)</f>
        <v>3.5105744871200009</v>
      </c>
    </row>
    <row r="49" spans="1:9" x14ac:dyDescent="0.25">
      <c r="A49">
        <v>77</v>
      </c>
      <c r="B49">
        <f>LOOKUP(A49,Simulation!B21:D104)</f>
        <v>0</v>
      </c>
      <c r="G49">
        <f>LOOKUP(A49,Simulation!B9:S68)</f>
        <v>7.8693092680850469</v>
      </c>
      <c r="H49">
        <v>3</v>
      </c>
      <c r="I49">
        <f>LOOKUP(A49,Simulation!$B$41:$M$57)</f>
        <v>3.5105744871200009</v>
      </c>
    </row>
    <row r="50" spans="1:9" x14ac:dyDescent="0.25">
      <c r="A50">
        <v>78</v>
      </c>
      <c r="B50">
        <f>LOOKUP(A50,Simulation!B21:D105)</f>
        <v>0</v>
      </c>
      <c r="G50">
        <f>LOOKUP(A50,Simulation!B9:S69)</f>
        <v>6.7698621238301113</v>
      </c>
      <c r="H50">
        <v>3</v>
      </c>
      <c r="I50">
        <f>LOOKUP(A50,Simulation!$B$41:$M$57)</f>
        <v>3.5105744871200009</v>
      </c>
    </row>
    <row r="51" spans="1:9" x14ac:dyDescent="0.25">
      <c r="A51">
        <v>79</v>
      </c>
      <c r="B51">
        <f>LOOKUP(A51,Simulation!B22:D106)</f>
        <v>0</v>
      </c>
      <c r="G51">
        <f>LOOKUP(A51,Simulation!B10:S70)</f>
        <v>5.7889842442269428</v>
      </c>
      <c r="H51">
        <v>3</v>
      </c>
      <c r="I51">
        <f>LOOKUP(A51,Simulation!$B$41:$M$57)</f>
        <v>3.5105744871200009</v>
      </c>
    </row>
    <row r="52" spans="1:9" x14ac:dyDescent="0.25">
      <c r="A52">
        <v>80</v>
      </c>
      <c r="B52">
        <f>LOOKUP(A52,Simulation!B22:D107)</f>
        <v>0</v>
      </c>
      <c r="G52">
        <f>LOOKUP(A52,Simulation!B10:S71)</f>
        <v>4.9176558906377332</v>
      </c>
      <c r="H52">
        <v>3</v>
      </c>
      <c r="I52">
        <f>LOOKUP(A52,Simulation!$B$41:$M$57)</f>
        <v>3.5105744871200009</v>
      </c>
    </row>
    <row r="53" spans="1:9" x14ac:dyDescent="0.25">
      <c r="A53">
        <v>81</v>
      </c>
      <c r="B53">
        <f>LOOKUP(A53,Simulation!B22:D108)</f>
        <v>0</v>
      </c>
      <c r="G53">
        <f>LOOKUP(A53,Simulation!B10:S72)</f>
        <v>4.1473979941036614</v>
      </c>
      <c r="H53">
        <v>3</v>
      </c>
      <c r="I53">
        <f>LOOKUP(A53,Simulation!$B$41:$M$57)</f>
        <v>3.5105744871200009</v>
      </c>
    </row>
    <row r="54" spans="1:9" x14ac:dyDescent="0.25">
      <c r="A54">
        <v>82</v>
      </c>
      <c r="B54">
        <f>LOOKUP(A54,Simulation!B23:D109)</f>
        <v>0</v>
      </c>
      <c r="G54">
        <f>LOOKUP(A54,Simulation!B11:S73)</f>
        <v>3.4702057934625055</v>
      </c>
      <c r="H54">
        <v>3</v>
      </c>
      <c r="I54">
        <f>LOOKUP(A54,Simulation!$B$41:$M$57)</f>
        <v>3.5105744871200009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57"/>
  <sheetViews>
    <sheetView zoomScale="80" zoomScaleNormal="80" workbookViewId="0">
      <selection activeCell="F2" sqref="F2"/>
    </sheetView>
  </sheetViews>
  <sheetFormatPr defaultRowHeight="15" x14ac:dyDescent="0.25"/>
  <cols>
    <col min="1" max="1" width="13.140625" style="5" bestFit="1" customWidth="1"/>
    <col min="2" max="2" width="9.85546875" style="5" customWidth="1"/>
    <col min="3" max="3" width="14.85546875" style="5" bestFit="1" customWidth="1"/>
    <col min="4" max="4" width="14.85546875" style="5" customWidth="1"/>
    <col min="5" max="5" width="13.140625" style="5" bestFit="1" customWidth="1"/>
    <col min="6" max="6" width="16.7109375" style="5" customWidth="1"/>
    <col min="7" max="7" width="24.140625" style="5" customWidth="1"/>
    <col min="8" max="10" width="16.140625" style="5" customWidth="1"/>
    <col min="11" max="12" width="17.28515625" style="5" customWidth="1"/>
    <col min="13" max="13" width="17.140625" style="5" customWidth="1"/>
    <col min="14" max="14" width="14.42578125" style="5" customWidth="1"/>
    <col min="15" max="22" width="13.140625" style="5" customWidth="1"/>
    <col min="23" max="24" width="12.28515625" style="5" customWidth="1"/>
    <col min="25" max="25" width="13.28515625" style="5" customWidth="1"/>
    <col min="26" max="26" width="14.42578125" style="5" customWidth="1"/>
    <col min="27" max="16384" width="9.140625" style="5"/>
  </cols>
  <sheetData>
    <row r="1" spans="1:26" x14ac:dyDescent="0.25">
      <c r="A1" s="5" t="s">
        <v>14</v>
      </c>
      <c r="B1" s="5" t="s">
        <v>22</v>
      </c>
      <c r="C1" s="5" t="s">
        <v>6</v>
      </c>
      <c r="D1" s="5" t="s">
        <v>183</v>
      </c>
      <c r="E1" s="5" t="s">
        <v>7</v>
      </c>
      <c r="F1" s="5" t="s">
        <v>5</v>
      </c>
      <c r="G1" s="5" t="s">
        <v>266</v>
      </c>
      <c r="K1" s="5" t="s">
        <v>209</v>
      </c>
      <c r="V1" s="5" t="s">
        <v>172</v>
      </c>
    </row>
    <row r="2" spans="1:26" x14ac:dyDescent="0.25">
      <c r="A2" s="5" t="s">
        <v>15</v>
      </c>
      <c r="B2" s="5">
        <f>Results!B9</f>
        <v>30</v>
      </c>
      <c r="C2" s="10">
        <f>Results!B5/10000</f>
        <v>7.9999998000000003E-2</v>
      </c>
      <c r="D2" s="18">
        <f>Results!E1</f>
        <v>4.9999999000000003E-2</v>
      </c>
      <c r="E2" s="10">
        <v>0.04</v>
      </c>
      <c r="F2" s="10">
        <f>Results!B7/10000</f>
        <v>4.9999999000000003E-2</v>
      </c>
      <c r="G2" s="5">
        <f>'Mortality and annuity'!G3</f>
        <v>9.8565104844617757</v>
      </c>
      <c r="K2" s="12">
        <v>0.02</v>
      </c>
      <c r="L2" s="11"/>
      <c r="M2" s="11"/>
      <c r="N2" s="11"/>
      <c r="O2" s="11"/>
      <c r="V2" s="11">
        <f>SUM(V5:V40)</f>
        <v>304.23876467928585</v>
      </c>
      <c r="W2" s="11">
        <f>SUM(W5:W40)</f>
        <v>12.143443638862825</v>
      </c>
      <c r="Y2" s="11">
        <f>SUM(Y5:Y40)</f>
        <v>8.9265124809135301</v>
      </c>
      <c r="Z2" s="11">
        <f>SUM(Z5:Z40)</f>
        <v>339.13285343613586</v>
      </c>
    </row>
    <row r="3" spans="1:26" x14ac:dyDescent="0.25">
      <c r="D3" s="5">
        <f>SUM(D5:D40)</f>
        <v>95.836320664632538</v>
      </c>
      <c r="E3" s="5">
        <f>SUM(E5:E40)</f>
        <v>95.836320664632538</v>
      </c>
      <c r="S3" s="5">
        <f>SUM(S41:S57)</f>
        <v>237.11018373395277</v>
      </c>
      <c r="T3" s="5" t="s">
        <v>19</v>
      </c>
      <c r="U3" s="5" t="s">
        <v>19</v>
      </c>
      <c r="V3" s="5" t="s">
        <v>19</v>
      </c>
      <c r="W3" s="5" t="s">
        <v>19</v>
      </c>
      <c r="Y3" s="5" t="s">
        <v>20</v>
      </c>
      <c r="Z3" s="5" t="s">
        <v>20</v>
      </c>
    </row>
    <row r="4" spans="1:26" s="6" customFormat="1" ht="75" x14ac:dyDescent="0.25">
      <c r="A4" s="6" t="s">
        <v>0</v>
      </c>
      <c r="B4" s="6" t="s">
        <v>1</v>
      </c>
      <c r="C4" s="6" t="s">
        <v>2</v>
      </c>
      <c r="D4" s="6" t="s">
        <v>184</v>
      </c>
      <c r="E4" s="6" t="s">
        <v>185</v>
      </c>
      <c r="F4" s="6" t="s">
        <v>323</v>
      </c>
      <c r="G4" s="6" t="s">
        <v>4</v>
      </c>
      <c r="H4" s="6" t="s">
        <v>319</v>
      </c>
      <c r="I4" s="6" t="s">
        <v>320</v>
      </c>
      <c r="J4" s="6" t="s">
        <v>321</v>
      </c>
      <c r="K4" s="6" t="s">
        <v>182</v>
      </c>
      <c r="L4" s="6" t="s">
        <v>181</v>
      </c>
      <c r="M4" s="6" t="s">
        <v>13</v>
      </c>
      <c r="N4" s="6" t="s">
        <v>8</v>
      </c>
      <c r="O4" s="6" t="s">
        <v>21</v>
      </c>
      <c r="P4" s="6" t="s">
        <v>322</v>
      </c>
      <c r="Q4" s="6" t="s">
        <v>314</v>
      </c>
      <c r="R4" s="6" t="s">
        <v>180</v>
      </c>
      <c r="S4" s="6" t="s">
        <v>179</v>
      </c>
      <c r="T4" s="6" t="s">
        <v>23</v>
      </c>
      <c r="U4" s="6" t="s">
        <v>31</v>
      </c>
      <c r="V4" s="6" t="s">
        <v>24</v>
      </c>
      <c r="W4" s="6" t="s">
        <v>3</v>
      </c>
      <c r="X4" s="6" t="s">
        <v>25</v>
      </c>
      <c r="Y4" s="6" t="s">
        <v>173</v>
      </c>
      <c r="Z4" s="6" t="s">
        <v>174</v>
      </c>
    </row>
    <row r="5" spans="1:26" x14ac:dyDescent="0.25">
      <c r="A5" s="5">
        <v>1</v>
      </c>
      <c r="B5" s="5">
        <v>30</v>
      </c>
      <c r="C5" s="5">
        <f>B5-30</f>
        <v>0</v>
      </c>
      <c r="D5" s="5">
        <f>(1+$D$2)^C5</f>
        <v>1</v>
      </c>
      <c r="E5" s="15">
        <f>(1+$F$2)^C5</f>
        <v>1</v>
      </c>
      <c r="F5" s="5">
        <f>D5</f>
        <v>1</v>
      </c>
      <c r="G5" s="5">
        <f t="shared" ref="G5:G15" si="0">65-B5</f>
        <v>35</v>
      </c>
      <c r="H5" s="5">
        <f>LOOKUP(B5,'Mortality and annuity'!$A$4:$D$95)</f>
        <v>0.92279212769541807</v>
      </c>
      <c r="I5" s="5">
        <f>LOOKUP(B5,'Termination cost'!$A$2:$C$37)/100</f>
        <v>0.18609999999999999</v>
      </c>
      <c r="J5" s="5">
        <f>H5*(1-I5)</f>
        <v>0.75106051273130081</v>
      </c>
      <c r="K5" s="5">
        <f>D5*((1+$F$2)^G5)</f>
        <v>5.5160151837250639</v>
      </c>
      <c r="L5" s="15">
        <f>(K5+K5*(1+$F$2)^(-1)+K5*(1+$F$2)^(-2)+K5*(1+$F$2)^(-3)+K5*(1+$F$2)^(-4))/5*N5*35</f>
        <v>3.5105744871200009</v>
      </c>
      <c r="M5" s="5">
        <f>F5*C5*N5</f>
        <v>0</v>
      </c>
      <c r="N5" s="12">
        <f t="shared" ref="N5:N15" si="1">$K$2</f>
        <v>0.02</v>
      </c>
      <c r="O5" s="13">
        <f t="shared" ref="O5:O15" si="2">1/((1+$C$2)^(65-B5))</f>
        <v>6.7634547083151031E-2</v>
      </c>
      <c r="P5" s="14">
        <f>L5*J5*O5*$G$2</f>
        <v>1.757700579899202</v>
      </c>
      <c r="Q5" s="14">
        <f>LOOKUP(B5,'PV termination costs'!$A$40:$B$74)</f>
        <v>0.31443988535712392</v>
      </c>
      <c r="R5" s="14"/>
      <c r="S5" s="14"/>
      <c r="T5" s="8">
        <f t="shared" ref="T5:T15" si="3">L5/(65-30)</f>
        <v>0.1003021282034286</v>
      </c>
      <c r="U5" s="8">
        <f>0</f>
        <v>0</v>
      </c>
      <c r="V5" s="7">
        <f>(P5+Q5)*((B5-30)/(65-30))</f>
        <v>0</v>
      </c>
      <c r="W5" s="11">
        <f t="shared" ref="W5:W40" si="4">(P5+Q5)/(65-30)</f>
        <v>5.9204013293037885E-2</v>
      </c>
      <c r="X5" s="11">
        <f>VLOOKUP(B5, 'Temporary annuity'!$A$40:$B$74, 2, 2)</f>
        <v>22.246797785258124</v>
      </c>
      <c r="Y5" s="11">
        <f>(($P$5+$Q$5)/($E$5*$X$5))*E5</f>
        <v>9.3143313714544262E-2</v>
      </c>
      <c r="Z5" s="11">
        <f>(P5+Q5)-(Y5*X5)</f>
        <v>0</v>
      </c>
    </row>
    <row r="6" spans="1:26" x14ac:dyDescent="0.25">
      <c r="A6" s="5">
        <v>2</v>
      </c>
      <c r="B6" s="5">
        <v>31</v>
      </c>
      <c r="C6" s="5">
        <f t="shared" ref="C6:C26" si="5">B6-30</f>
        <v>1</v>
      </c>
      <c r="D6" s="5">
        <f t="shared" ref="D6:D26" si="6">(1+$D$2)^C6</f>
        <v>1.049999999</v>
      </c>
      <c r="E6" s="15">
        <f t="shared" ref="E6:E26" si="7">(1+$F$2)^C6</f>
        <v>1.049999999</v>
      </c>
      <c r="F6" s="15">
        <f t="shared" ref="F6:F40" si="8">F5+D6</f>
        <v>2.0499999989999997</v>
      </c>
      <c r="G6" s="5">
        <f t="shared" si="0"/>
        <v>34</v>
      </c>
      <c r="H6" s="5">
        <f>LOOKUP(B6,'Mortality and annuity'!$A$4:$D$95)</f>
        <v>0.92309721132376032</v>
      </c>
      <c r="I6" s="5">
        <f>LOOKUP(B6,'Termination cost'!$A$2:$C$37)/100</f>
        <v>0.1883</v>
      </c>
      <c r="J6" s="5">
        <f t="shared" ref="J6:J40" si="9">H6*(1-I6)</f>
        <v>0.74927800643149622</v>
      </c>
      <c r="K6" s="5">
        <f t="shared" ref="K6:K40" si="10">D6*((1+$F$2)^G6)</f>
        <v>5.5160151837250631</v>
      </c>
      <c r="L6" s="15">
        <f t="shared" ref="L6:L26" si="11">(K6+K6*(1+$F$2)^(-1)+K6*(1+$F$2)^(-2)+K6*(1+$F$2)^(-3)+K6*(1+$F$2)^(-4))/5*N6*35</f>
        <v>3.51057448712</v>
      </c>
      <c r="M6" s="15">
        <f t="shared" ref="M6:M10" si="12">(F6-$F$5)/C6*N6*C6</f>
        <v>2.0999999979999996E-2</v>
      </c>
      <c r="N6" s="12">
        <f t="shared" si="1"/>
        <v>0.02</v>
      </c>
      <c r="O6" s="13">
        <f t="shared" si="2"/>
        <v>7.3045310714534017E-2</v>
      </c>
      <c r="P6" s="14">
        <f t="shared" ref="P6:P40" si="13">L6*J6*O6*$G$2</f>
        <v>1.8938113115767543</v>
      </c>
      <c r="Q6" s="14">
        <f>LOOKUP(B6,'PV termination costs'!$A$40:$B$74)</f>
        <v>0.33970734883560399</v>
      </c>
      <c r="R6" s="14"/>
      <c r="S6" s="14"/>
      <c r="T6" s="8">
        <f t="shared" si="3"/>
        <v>0.10030212820342857</v>
      </c>
      <c r="U6" s="8">
        <f>U5+T5</f>
        <v>0.1003021282034286</v>
      </c>
      <c r="V6" s="7">
        <f t="shared" ref="V6:V40" si="14">(P6+Q6)*((B6-30)/(65-30))</f>
        <v>6.3814818868924525E-2</v>
      </c>
      <c r="W6" s="11">
        <f t="shared" si="4"/>
        <v>6.3814818868924525E-2</v>
      </c>
      <c r="X6" s="11">
        <f>VLOOKUP(B6, 'Temporary annuity'!$A$40:$B$74, 2, 2)</f>
        <v>21.86107421592267</v>
      </c>
      <c r="Y6" s="11">
        <f t="shared" ref="Y6:Y40" si="15">(($P$5+$Q$5)/($E$5*$X$5))*E6</f>
        <v>9.7800479307128152E-2</v>
      </c>
      <c r="Z6" s="11">
        <f>(P6+Q6)-(Y6*X6)</f>
        <v>9.5495123926420344E-2</v>
      </c>
    </row>
    <row r="7" spans="1:26" x14ac:dyDescent="0.25">
      <c r="A7" s="5">
        <v>3</v>
      </c>
      <c r="B7" s="5">
        <v>32</v>
      </c>
      <c r="C7" s="5">
        <f t="shared" si="5"/>
        <v>2</v>
      </c>
      <c r="D7" s="5">
        <f t="shared" si="6"/>
        <v>1.1024999978999999</v>
      </c>
      <c r="E7" s="15">
        <f t="shared" si="7"/>
        <v>1.1024999978999999</v>
      </c>
      <c r="F7" s="15">
        <f t="shared" si="8"/>
        <v>3.1524999968999996</v>
      </c>
      <c r="G7" s="5">
        <f t="shared" si="0"/>
        <v>33</v>
      </c>
      <c r="H7" s="5">
        <f>LOOKUP(B7,'Mortality and annuity'!$A$4:$D$95)</f>
        <v>0.92344719781173101</v>
      </c>
      <c r="I7" s="5">
        <f>LOOKUP(B7,'Termination cost'!$A$2:$C$37)/100</f>
        <v>0.126</v>
      </c>
      <c r="J7" s="5">
        <f t="shared" si="9"/>
        <v>0.80709285088745286</v>
      </c>
      <c r="K7" s="5">
        <f t="shared" si="10"/>
        <v>5.5160151837250639</v>
      </c>
      <c r="L7" s="15">
        <f t="shared" si="11"/>
        <v>3.5105744871200009</v>
      </c>
      <c r="M7" s="15">
        <f t="shared" si="12"/>
        <v>4.3049999937999996E-2</v>
      </c>
      <c r="N7" s="12">
        <f t="shared" si="1"/>
        <v>0.02</v>
      </c>
      <c r="O7" s="13">
        <f t="shared" si="2"/>
        <v>7.8888935425606113E-2</v>
      </c>
      <c r="P7" s="14">
        <f t="shared" si="13"/>
        <v>2.2031343225308193</v>
      </c>
      <c r="Q7" s="14">
        <f>LOOKUP(B7,'PV termination costs'!$A$40:$B$74)</f>
        <v>0.36702303779436168</v>
      </c>
      <c r="R7" s="14"/>
      <c r="S7" s="14"/>
      <c r="T7" s="8">
        <f t="shared" si="3"/>
        <v>0.1003021282034286</v>
      </c>
      <c r="U7" s="8">
        <f t="shared" ref="U7:U40" si="16">U6+T6</f>
        <v>0.20060425640685717</v>
      </c>
      <c r="V7" s="7">
        <f t="shared" si="14"/>
        <v>0.14686613487572461</v>
      </c>
      <c r="W7" s="11">
        <f t="shared" si="4"/>
        <v>7.3433067437862307E-2</v>
      </c>
      <c r="X7" s="11">
        <f>VLOOKUP(B7, 'Temporary annuity'!$A$40:$B$74, 2, 2)</f>
        <v>21.465240214547443</v>
      </c>
      <c r="Y7" s="11">
        <f t="shared" si="15"/>
        <v>0.10269050317468408</v>
      </c>
      <c r="Z7" s="11">
        <f t="shared" ref="Z7:Z40" si="17">(P7+Q7)-(Y7*X7)</f>
        <v>0.36588104192784021</v>
      </c>
    </row>
    <row r="8" spans="1:26" x14ac:dyDescent="0.25">
      <c r="A8" s="5">
        <v>4</v>
      </c>
      <c r="B8" s="5">
        <v>33</v>
      </c>
      <c r="C8" s="5">
        <f t="shared" si="5"/>
        <v>3</v>
      </c>
      <c r="D8" s="5">
        <f t="shared" si="6"/>
        <v>1.1576249966924999</v>
      </c>
      <c r="E8" s="15">
        <f t="shared" si="7"/>
        <v>1.1576249966924999</v>
      </c>
      <c r="F8" s="15">
        <f t="shared" si="8"/>
        <v>4.310124993592499</v>
      </c>
      <c r="G8" s="5">
        <f t="shared" si="0"/>
        <v>32</v>
      </c>
      <c r="H8" s="5">
        <f>LOOKUP(B8,'Mortality and annuity'!$A$4:$D$95)</f>
        <v>0.92384352668467873</v>
      </c>
      <c r="I8" s="5">
        <f>LOOKUP(B8,'Termination cost'!$A$2:$C$37)/100</f>
        <v>0.1197</v>
      </c>
      <c r="J8" s="5">
        <f t="shared" si="9"/>
        <v>0.81325945654052267</v>
      </c>
      <c r="K8" s="5">
        <f t="shared" si="10"/>
        <v>5.5160151837250639</v>
      </c>
      <c r="L8" s="15">
        <v>0</v>
      </c>
      <c r="M8" s="15">
        <f t="shared" si="12"/>
        <v>6.6202499871849979E-2</v>
      </c>
      <c r="N8" s="12">
        <f t="shared" si="1"/>
        <v>0.02</v>
      </c>
      <c r="O8" s="13">
        <f t="shared" si="2"/>
        <v>8.5200050101876715E-2</v>
      </c>
      <c r="P8" s="14">
        <f t="shared" si="13"/>
        <v>0</v>
      </c>
      <c r="Q8" s="14">
        <f>LOOKUP(B8,'PV termination costs'!$A$40:$B$74)</f>
        <v>0.39655500217979966</v>
      </c>
      <c r="R8" s="14"/>
      <c r="S8" s="14"/>
      <c r="T8" s="8">
        <f t="shared" si="3"/>
        <v>0</v>
      </c>
      <c r="U8" s="8">
        <f t="shared" si="16"/>
        <v>0.30090638461028574</v>
      </c>
      <c r="V8" s="7">
        <f t="shared" si="14"/>
        <v>3.3990428758268541E-2</v>
      </c>
      <c r="W8" s="11">
        <f t="shared" si="4"/>
        <v>1.1330142919422848E-2</v>
      </c>
      <c r="X8" s="11">
        <f>VLOOKUP(B8, 'Temporary annuity'!$A$40:$B$74, 2, 2)</f>
        <v>21.058995653736144</v>
      </c>
      <c r="Y8" s="11">
        <f t="shared" si="15"/>
        <v>0.10782502823072777</v>
      </c>
      <c r="Z8" s="11">
        <f t="shared" si="17"/>
        <v>-1.8741317986950734</v>
      </c>
    </row>
    <row r="9" spans="1:26" x14ac:dyDescent="0.25">
      <c r="A9" s="5">
        <v>5</v>
      </c>
      <c r="B9" s="5">
        <v>34</v>
      </c>
      <c r="C9" s="5">
        <f t="shared" si="5"/>
        <v>4</v>
      </c>
      <c r="D9" s="5">
        <f t="shared" si="6"/>
        <v>1.2155062453694998</v>
      </c>
      <c r="E9" s="15">
        <f t="shared" si="7"/>
        <v>1.2155062453694998</v>
      </c>
      <c r="F9" s="15">
        <f t="shared" si="8"/>
        <v>5.5256312389619993</v>
      </c>
      <c r="G9" s="5">
        <f t="shared" si="0"/>
        <v>31</v>
      </c>
      <c r="H9" s="5">
        <f>LOOKUP(B9,'Mortality and annuity'!$A$4:$D$95)</f>
        <v>0.92428718453325476</v>
      </c>
      <c r="I9" s="5">
        <f>LOOKUP(B9,'Termination cost'!$A$2:$C$37)/100</f>
        <v>0.1133</v>
      </c>
      <c r="J9" s="5">
        <f t="shared" si="9"/>
        <v>0.81956544652563701</v>
      </c>
      <c r="K9" s="5">
        <f t="shared" si="10"/>
        <v>5.5160151837250639</v>
      </c>
      <c r="L9" s="15">
        <f t="shared" si="11"/>
        <v>3.5105744871200009</v>
      </c>
      <c r="M9" s="15">
        <f t="shared" si="12"/>
        <v>9.0512624779239992E-2</v>
      </c>
      <c r="N9" s="12">
        <f t="shared" si="1"/>
        <v>0.02</v>
      </c>
      <c r="O9" s="13">
        <f t="shared" si="2"/>
        <v>9.2016053939626752E-2</v>
      </c>
      <c r="P9" s="14">
        <f t="shared" si="13"/>
        <v>2.6094478705241815</v>
      </c>
      <c r="Q9" s="14">
        <f>LOOKUP(B9,'PV termination costs'!$A$40:$B$74)</f>
        <v>0.42848507439678429</v>
      </c>
      <c r="R9" s="14"/>
      <c r="S9" s="14"/>
      <c r="T9" s="8">
        <f t="shared" si="3"/>
        <v>0.1003021282034286</v>
      </c>
      <c r="U9" s="8">
        <f t="shared" si="16"/>
        <v>0.30090638461028574</v>
      </c>
      <c r="V9" s="7">
        <f t="shared" si="14"/>
        <v>0.34719233656239612</v>
      </c>
      <c r="W9" s="11">
        <f t="shared" si="4"/>
        <v>8.679808414059903E-2</v>
      </c>
      <c r="X9" s="11">
        <f>VLOOKUP(B9, 'Temporary annuity'!$A$40:$B$74, 2, 2)</f>
        <v>20.642017965336837</v>
      </c>
      <c r="Y9" s="11">
        <f t="shared" si="15"/>
        <v>0.11321627953443913</v>
      </c>
      <c r="Z9" s="11">
        <f t="shared" si="17"/>
        <v>0.70092046880247594</v>
      </c>
    </row>
    <row r="10" spans="1:26" x14ac:dyDescent="0.25">
      <c r="A10" s="5">
        <v>6</v>
      </c>
      <c r="B10" s="5">
        <v>35</v>
      </c>
      <c r="C10" s="5">
        <f t="shared" si="5"/>
        <v>5</v>
      </c>
      <c r="D10" s="5">
        <f t="shared" si="6"/>
        <v>1.2762815564224685</v>
      </c>
      <c r="E10" s="15">
        <f t="shared" si="7"/>
        <v>1.2762815564224685</v>
      </c>
      <c r="F10" s="15">
        <f t="shared" si="8"/>
        <v>6.8019127953844674</v>
      </c>
      <c r="G10" s="5">
        <f t="shared" si="0"/>
        <v>30</v>
      </c>
      <c r="H10" s="5">
        <f>LOOKUP(B10,'Mortality and annuity'!$A$4:$D$95)</f>
        <v>0.92477777914509118</v>
      </c>
      <c r="I10" s="5">
        <f>LOOKUP(B10,'Termination cost'!$A$2:$C$37)/100</f>
        <v>7.1500000000000008E-2</v>
      </c>
      <c r="J10" s="5">
        <f t="shared" si="9"/>
        <v>0.85865616793621713</v>
      </c>
      <c r="K10" s="5">
        <f t="shared" si="10"/>
        <v>5.5160151837250631</v>
      </c>
      <c r="L10" s="15">
        <f t="shared" si="11"/>
        <v>3.51057448712</v>
      </c>
      <c r="M10" s="15">
        <f t="shared" si="12"/>
        <v>0.11603825590768935</v>
      </c>
      <c r="N10" s="12">
        <f t="shared" si="1"/>
        <v>0.02</v>
      </c>
      <c r="O10" s="13">
        <f t="shared" si="2"/>
        <v>9.9377338070764765E-2</v>
      </c>
      <c r="P10" s="14">
        <f t="shared" si="13"/>
        <v>2.9526232412866498</v>
      </c>
      <c r="Q10" s="14">
        <f>LOOKUP(B10,'PV termination costs'!$A$40:$B$74)</f>
        <v>0.46300950603450797</v>
      </c>
      <c r="R10" s="14"/>
      <c r="S10" s="14"/>
      <c r="T10" s="8">
        <f t="shared" si="3"/>
        <v>0.10030212820342857</v>
      </c>
      <c r="U10" s="8">
        <f t="shared" si="16"/>
        <v>0.40120851281371434</v>
      </c>
      <c r="V10" s="7">
        <f t="shared" si="14"/>
        <v>0.48794753533159396</v>
      </c>
      <c r="W10" s="11">
        <f t="shared" si="4"/>
        <v>9.758950706631879E-2</v>
      </c>
      <c r="X10" s="11">
        <f>VLOOKUP(B10, 'Temporary annuity'!$A$40:$B$74, 2, 2)</f>
        <v>20.213941956667977</v>
      </c>
      <c r="Y10" s="11">
        <f t="shared" si="15"/>
        <v>0.11887709339794481</v>
      </c>
      <c r="Z10" s="11">
        <f t="shared" si="17"/>
        <v>1.0126580813977037</v>
      </c>
    </row>
    <row r="11" spans="1:26" x14ac:dyDescent="0.25">
      <c r="A11" s="5">
        <v>7</v>
      </c>
      <c r="B11" s="5">
        <v>36</v>
      </c>
      <c r="C11" s="5">
        <f t="shared" si="5"/>
        <v>6</v>
      </c>
      <c r="D11" s="5">
        <f t="shared" si="6"/>
        <v>1.3400956329673102</v>
      </c>
      <c r="E11" s="15">
        <f t="shared" si="7"/>
        <v>1.3400956329673102</v>
      </c>
      <c r="F11" s="15">
        <f t="shared" si="8"/>
        <v>8.1420084283517777</v>
      </c>
      <c r="G11" s="5">
        <f t="shared" si="0"/>
        <v>29</v>
      </c>
      <c r="H11" s="5">
        <f>LOOKUP(B11,'Mortality and annuity'!$A$4:$D$95)</f>
        <v>0.92531446153278007</v>
      </c>
      <c r="I11" s="5">
        <f>LOOKUP(B11,'Termination cost'!$A$2:$C$37)/100</f>
        <v>6.8499999999999991E-2</v>
      </c>
      <c r="J11" s="5">
        <f t="shared" si="9"/>
        <v>0.8619304209177846</v>
      </c>
      <c r="K11" s="5">
        <f t="shared" si="10"/>
        <v>5.5160151837250631</v>
      </c>
      <c r="L11" s="15">
        <f t="shared" si="11"/>
        <v>3.51057448712</v>
      </c>
      <c r="M11" s="15">
        <f t="shared" ref="M11:M39" si="18">N11*C11*(F11-F6)/5</f>
        <v>0.14620820230444267</v>
      </c>
      <c r="N11" s="12">
        <f t="shared" si="1"/>
        <v>0.02</v>
      </c>
      <c r="O11" s="13">
        <f t="shared" si="2"/>
        <v>0.10732752491767127</v>
      </c>
      <c r="P11" s="14">
        <f t="shared" si="13"/>
        <v>3.2009928469319506</v>
      </c>
      <c r="Q11" s="14">
        <f>LOOKUP(B11,'PV termination costs'!$A$40:$B$74)</f>
        <v>0.49221435018790138</v>
      </c>
      <c r="R11" s="14"/>
      <c r="S11" s="14"/>
      <c r="T11" s="8">
        <f t="shared" si="3"/>
        <v>0.10030212820342857</v>
      </c>
      <c r="U11" s="8">
        <f t="shared" si="16"/>
        <v>0.50151064101714293</v>
      </c>
      <c r="V11" s="7">
        <f t="shared" si="14"/>
        <v>0.6331212337919746</v>
      </c>
      <c r="W11" s="11">
        <f t="shared" si="4"/>
        <v>0.10552020563199578</v>
      </c>
      <c r="X11" s="11">
        <f>VLOOKUP(B11, 'Temporary annuity'!$A$40:$B$74, 2, 2)</f>
        <v>19.774380849975302</v>
      </c>
      <c r="Y11" s="11">
        <f t="shared" si="15"/>
        <v>0.12482094794896494</v>
      </c>
      <c r="Z11" s="11">
        <f t="shared" si="17"/>
        <v>1.2249502343220762</v>
      </c>
    </row>
    <row r="12" spans="1:26" x14ac:dyDescent="0.25">
      <c r="A12" s="5">
        <v>8</v>
      </c>
      <c r="B12" s="5">
        <v>37</v>
      </c>
      <c r="C12" s="5">
        <f t="shared" si="5"/>
        <v>7</v>
      </c>
      <c r="D12" s="5">
        <f t="shared" si="6"/>
        <v>1.4071004132755802</v>
      </c>
      <c r="E12" s="15">
        <f t="shared" si="7"/>
        <v>1.4071004132755802</v>
      </c>
      <c r="F12" s="15">
        <f t="shared" si="8"/>
        <v>9.5491088416273584</v>
      </c>
      <c r="G12" s="5">
        <f t="shared" si="0"/>
        <v>28</v>
      </c>
      <c r="H12" s="5">
        <f>LOOKUP(B12,'Mortality and annuity'!$A$4:$D$95)</f>
        <v>0.9258959241731608</v>
      </c>
      <c r="I12" s="5">
        <f>LOOKUP(B12,'Termination cost'!$A$2:$C$37)/100</f>
        <v>6.6799999999999998E-2</v>
      </c>
      <c r="J12" s="5">
        <f t="shared" si="9"/>
        <v>0.86404607643839371</v>
      </c>
      <c r="K12" s="5">
        <f t="shared" si="10"/>
        <v>5.5160151837250648</v>
      </c>
      <c r="L12" s="15">
        <f t="shared" si="11"/>
        <v>3.5105744871200013</v>
      </c>
      <c r="M12" s="15">
        <f t="shared" si="18"/>
        <v>0.17910504765236607</v>
      </c>
      <c r="N12" s="12">
        <f t="shared" si="1"/>
        <v>0.02</v>
      </c>
      <c r="O12" s="13">
        <f t="shared" si="2"/>
        <v>0.11591372669642991</v>
      </c>
      <c r="P12" s="14">
        <f t="shared" si="13"/>
        <v>3.4655578418900492</v>
      </c>
      <c r="Q12" s="14">
        <f>LOOKUP(B12,'PV termination costs'!$A$40:$B$74)</f>
        <v>0.52132433833502867</v>
      </c>
      <c r="R12" s="14"/>
      <c r="S12" s="14"/>
      <c r="T12" s="8">
        <f t="shared" si="3"/>
        <v>0.10030212820342861</v>
      </c>
      <c r="U12" s="8">
        <f t="shared" si="16"/>
        <v>0.60181276922057148</v>
      </c>
      <c r="V12" s="7">
        <f t="shared" si="14"/>
        <v>0.79737643604501562</v>
      </c>
      <c r="W12" s="11">
        <f t="shared" si="4"/>
        <v>0.11391091943500223</v>
      </c>
      <c r="X12" s="11">
        <f>VLOOKUP(B12, 'Temporary annuity'!$A$40:$B$74, 2, 2)</f>
        <v>19.322926511883146</v>
      </c>
      <c r="Y12" s="11">
        <f t="shared" si="15"/>
        <v>0.13106199522159226</v>
      </c>
      <c r="Z12" s="11">
        <f t="shared" si="17"/>
        <v>1.4543808780574707</v>
      </c>
    </row>
    <row r="13" spans="1:26" x14ac:dyDescent="0.25">
      <c r="A13" s="5">
        <v>9</v>
      </c>
      <c r="B13" s="5">
        <v>38</v>
      </c>
      <c r="C13" s="5">
        <f t="shared" si="5"/>
        <v>8</v>
      </c>
      <c r="D13" s="5">
        <f t="shared" si="6"/>
        <v>1.4774554325322586</v>
      </c>
      <c r="E13" s="15">
        <f t="shared" si="7"/>
        <v>1.4774554325322586</v>
      </c>
      <c r="F13" s="15">
        <f t="shared" si="8"/>
        <v>11.026564274159616</v>
      </c>
      <c r="G13" s="5">
        <f t="shared" si="0"/>
        <v>27</v>
      </c>
      <c r="H13" s="5">
        <f>LOOKUP(B13,'Mortality and annuity'!$A$4:$D$95)</f>
        <v>0.92651947177766725</v>
      </c>
      <c r="I13" s="5">
        <f>LOOKUP(B13,'Termination cost'!$A$2:$C$37)/100</f>
        <v>6.4399999999999999E-2</v>
      </c>
      <c r="J13" s="5">
        <f t="shared" si="9"/>
        <v>0.86685161779518549</v>
      </c>
      <c r="K13" s="5">
        <f t="shared" si="10"/>
        <v>5.5160151837250639</v>
      </c>
      <c r="L13" s="15">
        <f t="shared" si="11"/>
        <v>3.5105744871200009</v>
      </c>
      <c r="M13" s="15">
        <f t="shared" si="18"/>
        <v>0.21492605697814776</v>
      </c>
      <c r="N13" s="12">
        <f t="shared" si="1"/>
        <v>0.02</v>
      </c>
      <c r="O13" s="13">
        <f t="shared" si="2"/>
        <v>0.12518682460031683</v>
      </c>
      <c r="P13" s="14">
        <f t="shared" si="13"/>
        <v>3.7549552715001235</v>
      </c>
      <c r="Q13" s="14">
        <f>LOOKUP(B13,'PV termination costs'!$A$40:$B$74)</f>
        <v>0.5497223088453348</v>
      </c>
      <c r="R13" s="14"/>
      <c r="S13" s="14"/>
      <c r="T13" s="8">
        <f t="shared" si="3"/>
        <v>0.1003021282034286</v>
      </c>
      <c r="U13" s="8">
        <f t="shared" si="16"/>
        <v>0.70211489742400013</v>
      </c>
      <c r="V13" s="7">
        <f t="shared" si="14"/>
        <v>0.98392630407896198</v>
      </c>
      <c r="W13" s="11">
        <f t="shared" si="4"/>
        <v>0.12299078800987025</v>
      </c>
      <c r="X13" s="11">
        <f>VLOOKUP(B13, 'Temporary annuity'!$A$40:$B$74, 2, 2)</f>
        <v>18.859130876064711</v>
      </c>
      <c r="Y13" s="11">
        <f t="shared" si="15"/>
        <v>0.13761509485160986</v>
      </c>
      <c r="Z13" s="11">
        <f t="shared" si="17"/>
        <v>1.7093764960168891</v>
      </c>
    </row>
    <row r="14" spans="1:26" x14ac:dyDescent="0.25">
      <c r="A14" s="5">
        <v>10</v>
      </c>
      <c r="B14" s="5">
        <v>39</v>
      </c>
      <c r="C14" s="5">
        <f t="shared" si="5"/>
        <v>9</v>
      </c>
      <c r="D14" s="5">
        <f t="shared" si="6"/>
        <v>1.5513282026814161</v>
      </c>
      <c r="E14" s="15">
        <f t="shared" si="7"/>
        <v>1.5513282026814161</v>
      </c>
      <c r="F14" s="15">
        <f t="shared" si="8"/>
        <v>12.577892476841033</v>
      </c>
      <c r="G14" s="5">
        <f t="shared" si="0"/>
        <v>26</v>
      </c>
      <c r="H14" s="5">
        <f>LOOKUP(B14,'Mortality and annuity'!$A$4:$D$95)</f>
        <v>0.92718101543217812</v>
      </c>
      <c r="I14" s="5">
        <f>LOOKUP(B14,'Termination cost'!$A$2:$C$37)/100</f>
        <v>6.2699999999999992E-2</v>
      </c>
      <c r="J14" s="5">
        <f t="shared" si="9"/>
        <v>0.86904676576458062</v>
      </c>
      <c r="K14" s="5">
        <f t="shared" si="10"/>
        <v>5.5160151837250631</v>
      </c>
      <c r="L14" s="15">
        <f t="shared" si="11"/>
        <v>3.51057448712</v>
      </c>
      <c r="M14" s="15">
        <f t="shared" si="18"/>
        <v>0.25388140456364516</v>
      </c>
      <c r="N14" s="12">
        <f t="shared" si="1"/>
        <v>0.02</v>
      </c>
      <c r="O14" s="13">
        <f t="shared" si="2"/>
        <v>0.13520177031796851</v>
      </c>
      <c r="P14" s="14">
        <f t="shared" si="13"/>
        <v>4.0656211445602972</v>
      </c>
      <c r="Q14" s="14">
        <f>LOOKUP(B14,'PV termination costs'!$A$40:$B$74)</f>
        <v>0.57700986248860819</v>
      </c>
      <c r="R14" s="14"/>
      <c r="S14" s="14"/>
      <c r="T14" s="8">
        <f t="shared" si="3"/>
        <v>0.10030212820342857</v>
      </c>
      <c r="U14" s="8">
        <f t="shared" si="16"/>
        <v>0.80241702562742878</v>
      </c>
      <c r="V14" s="7">
        <f t="shared" si="14"/>
        <v>1.1938194018125754</v>
      </c>
      <c r="W14" s="11">
        <f t="shared" si="4"/>
        <v>0.13264660020139729</v>
      </c>
      <c r="X14" s="11">
        <f>VLOOKUP(B14, 'Temporary annuity'!$A$40:$B$74, 2, 2)</f>
        <v>18.382507660931331</v>
      </c>
      <c r="Y14" s="11">
        <f t="shared" si="15"/>
        <v>0.14449584945657526</v>
      </c>
      <c r="Z14" s="11">
        <f t="shared" si="17"/>
        <v>1.98643494744063</v>
      </c>
    </row>
    <row r="15" spans="1:26" x14ac:dyDescent="0.25">
      <c r="A15" s="5">
        <v>11</v>
      </c>
      <c r="B15" s="5">
        <v>40</v>
      </c>
      <c r="C15" s="5">
        <f t="shared" si="5"/>
        <v>10</v>
      </c>
      <c r="D15" s="5">
        <f t="shared" si="6"/>
        <v>1.6288946112641585</v>
      </c>
      <c r="E15" s="15">
        <f t="shared" si="7"/>
        <v>1.6288946112641585</v>
      </c>
      <c r="F15" s="15">
        <f t="shared" si="8"/>
        <v>14.206787088105191</v>
      </c>
      <c r="G15" s="5">
        <f t="shared" si="0"/>
        <v>25</v>
      </c>
      <c r="H15" s="5">
        <f>LOOKUP(B15,'Mortality and annuity'!$A$4:$D$95)</f>
        <v>0.92788110172342875</v>
      </c>
      <c r="I15" s="5">
        <f>LOOKUP(B15,'Termination cost'!$A$2:$C$37)/100</f>
        <v>4.1500000000000002E-2</v>
      </c>
      <c r="J15" s="5">
        <f t="shared" si="9"/>
        <v>0.88937403600190645</v>
      </c>
      <c r="K15" s="5">
        <f t="shared" si="10"/>
        <v>5.5160151837250639</v>
      </c>
      <c r="L15" s="15">
        <f t="shared" si="11"/>
        <v>3.5105744871200009</v>
      </c>
      <c r="M15" s="15">
        <f t="shared" si="18"/>
        <v>0.29619497170882897</v>
      </c>
      <c r="N15" s="12">
        <f t="shared" si="1"/>
        <v>0.02</v>
      </c>
      <c r="O15" s="13">
        <f t="shared" si="2"/>
        <v>0.14601791167300243</v>
      </c>
      <c r="P15" s="14">
        <f t="shared" si="13"/>
        <v>4.4935746425800795</v>
      </c>
      <c r="Q15" s="14">
        <f>LOOKUP(B15,'PV termination costs'!$A$40:$B$74)</f>
        <v>0.60236724993181945</v>
      </c>
      <c r="R15" s="14"/>
      <c r="S15" s="14"/>
      <c r="T15" s="8">
        <f t="shared" si="3"/>
        <v>0.1003021282034286</v>
      </c>
      <c r="U15" s="8">
        <f t="shared" si="16"/>
        <v>0.90271915383085732</v>
      </c>
      <c r="V15" s="7">
        <f t="shared" si="14"/>
        <v>1.4559833978605425</v>
      </c>
      <c r="W15" s="11">
        <f t="shared" si="4"/>
        <v>0.14559833978605424</v>
      </c>
      <c r="X15" s="11">
        <f>VLOOKUP(B15, 'Temporary annuity'!$A$40:$B$74, 2, 2)</f>
        <v>17.892650725848821</v>
      </c>
      <c r="Y15" s="11">
        <f t="shared" si="15"/>
        <v>0.15172064178490813</v>
      </c>
      <c r="Z15" s="11">
        <f t="shared" si="17"/>
        <v>2.3812574411529135</v>
      </c>
    </row>
    <row r="16" spans="1:26" x14ac:dyDescent="0.25">
      <c r="A16" s="5">
        <v>12</v>
      </c>
      <c r="B16" s="5">
        <v>41</v>
      </c>
      <c r="C16" s="5">
        <f t="shared" si="5"/>
        <v>11</v>
      </c>
      <c r="D16" s="5">
        <f t="shared" si="6"/>
        <v>1.7103393401984719</v>
      </c>
      <c r="E16" s="15">
        <f t="shared" si="7"/>
        <v>1.7103393401984719</v>
      </c>
      <c r="F16" s="15">
        <f t="shared" si="8"/>
        <v>15.917126428303662</v>
      </c>
      <c r="G16" s="5">
        <f t="shared" ref="G16:G26" si="19">65-B16</f>
        <v>24</v>
      </c>
      <c r="H16" s="5">
        <f>LOOKUP(B16,'Mortality and annuity'!$A$4:$D$95)</f>
        <v>0.92862539497750285</v>
      </c>
      <c r="I16" s="5">
        <f>LOOKUP(B16,'Termination cost'!$A$2:$C$37)/100</f>
        <v>3.9300000000000002E-2</v>
      </c>
      <c r="J16" s="5">
        <f t="shared" si="9"/>
        <v>0.89213041695488704</v>
      </c>
      <c r="K16" s="5">
        <f t="shared" si="10"/>
        <v>5.5160151837250639</v>
      </c>
      <c r="L16" s="15">
        <f t="shared" si="11"/>
        <v>3.5105744871200009</v>
      </c>
      <c r="M16" s="15">
        <f t="shared" si="18"/>
        <v>0.34210519199788292</v>
      </c>
      <c r="N16" s="12">
        <f t="shared" ref="N16:N26" si="20">$K$2</f>
        <v>0.02</v>
      </c>
      <c r="O16" s="13">
        <f t="shared" ref="O16:O26" si="21">1/((1+$C$2)^(65-B16))</f>
        <v>0.15769934431480678</v>
      </c>
      <c r="P16" s="14">
        <f t="shared" si="13"/>
        <v>4.8681013901738339</v>
      </c>
      <c r="Q16" s="14">
        <f>LOOKUP(B16,'PV termination costs'!$A$40:$B$74)</f>
        <v>0.63332154816793307</v>
      </c>
      <c r="R16" s="14"/>
      <c r="S16" s="14"/>
      <c r="T16" s="8">
        <f t="shared" ref="T16:T26" si="22">L16/(65-30)</f>
        <v>0.1003021282034286</v>
      </c>
      <c r="U16" s="8">
        <f t="shared" si="16"/>
        <v>1.0030212820342859</v>
      </c>
      <c r="V16" s="7">
        <f t="shared" si="14"/>
        <v>1.7290186377645553</v>
      </c>
      <c r="W16" s="11">
        <f t="shared" si="4"/>
        <v>0.15718351252405047</v>
      </c>
      <c r="X16" s="11">
        <f>VLOOKUP(B16, 'Temporary annuity'!$A$40:$B$74, 2, 2)</f>
        <v>17.389235345945693</v>
      </c>
      <c r="Y16" s="11">
        <f t="shared" si="15"/>
        <v>0.1593066737224329</v>
      </c>
      <c r="Z16" s="11">
        <f t="shared" si="17"/>
        <v>2.7312016968025987</v>
      </c>
    </row>
    <row r="17" spans="1:26" x14ac:dyDescent="0.25">
      <c r="A17" s="5">
        <v>13</v>
      </c>
      <c r="B17" s="5">
        <v>42</v>
      </c>
      <c r="C17" s="5">
        <f t="shared" si="5"/>
        <v>12</v>
      </c>
      <c r="D17" s="5">
        <f t="shared" si="6"/>
        <v>1.7958563054980561</v>
      </c>
      <c r="E17" s="15">
        <f t="shared" si="7"/>
        <v>1.7958563054980561</v>
      </c>
      <c r="F17" s="15">
        <f t="shared" si="8"/>
        <v>17.71298273380172</v>
      </c>
      <c r="G17" s="5">
        <f t="shared" si="19"/>
        <v>23</v>
      </c>
      <c r="H17" s="5">
        <f>LOOKUP(B17,'Mortality and annuity'!$A$4:$D$95)</f>
        <v>0.9294191189050478</v>
      </c>
      <c r="I17" s="5">
        <f>LOOKUP(B17,'Termination cost'!$A$2:$C$37)/100</f>
        <v>3.8599999999999995E-2</v>
      </c>
      <c r="J17" s="5">
        <f t="shared" si="9"/>
        <v>0.89354354091531296</v>
      </c>
      <c r="K17" s="5">
        <f t="shared" si="10"/>
        <v>5.5160151837250648</v>
      </c>
      <c r="L17" s="15">
        <f t="shared" si="11"/>
        <v>3.5105744871200013</v>
      </c>
      <c r="M17" s="15">
        <f t="shared" si="18"/>
        <v>0.39186594682436937</v>
      </c>
      <c r="N17" s="12">
        <f t="shared" si="20"/>
        <v>0.02</v>
      </c>
      <c r="O17" s="13">
        <f t="shared" si="21"/>
        <v>0.17031529154459263</v>
      </c>
      <c r="P17" s="14">
        <f t="shared" si="13"/>
        <v>5.2658773874597964</v>
      </c>
      <c r="Q17" s="14">
        <f>LOOKUP(B17,'PV termination costs'!$A$40:$B$74)</f>
        <v>0.66357709745540183</v>
      </c>
      <c r="R17" s="14"/>
      <c r="S17" s="14"/>
      <c r="T17" s="8">
        <f t="shared" si="22"/>
        <v>0.10030212820342861</v>
      </c>
      <c r="U17" s="8">
        <f t="shared" si="16"/>
        <v>1.1033234102377145</v>
      </c>
      <c r="V17" s="7">
        <f t="shared" si="14"/>
        <v>2.0329558233994964</v>
      </c>
      <c r="W17" s="11">
        <f t="shared" si="4"/>
        <v>0.16941298528329138</v>
      </c>
      <c r="X17" s="11">
        <f>VLOOKUP(B17, 'Temporary annuity'!$A$40:$B$74, 2, 2)</f>
        <v>16.871907807077132</v>
      </c>
      <c r="Y17" s="11">
        <f t="shared" si="15"/>
        <v>0.16727200724924787</v>
      </c>
      <c r="Z17" s="11">
        <f t="shared" si="17"/>
        <v>3.1072565999011506</v>
      </c>
    </row>
    <row r="18" spans="1:26" x14ac:dyDescent="0.25">
      <c r="A18" s="5">
        <v>14</v>
      </c>
      <c r="B18" s="5">
        <v>43</v>
      </c>
      <c r="C18" s="5">
        <f t="shared" si="5"/>
        <v>13</v>
      </c>
      <c r="D18" s="5">
        <f t="shared" si="6"/>
        <v>1.8856491189771025</v>
      </c>
      <c r="E18" s="15">
        <f t="shared" si="7"/>
        <v>1.8856491189771025</v>
      </c>
      <c r="F18" s="15">
        <f t="shared" si="8"/>
        <v>19.598631852778823</v>
      </c>
      <c r="G18" s="5">
        <f t="shared" si="19"/>
        <v>22</v>
      </c>
      <c r="H18" s="5">
        <f>LOOKUP(B18,'Mortality and annuity'!$A$4:$D$95)</f>
        <v>0.93027078180579137</v>
      </c>
      <c r="I18" s="5">
        <f>LOOKUP(B18,'Termination cost'!$A$2:$C$37)/100</f>
        <v>3.8100000000000002E-2</v>
      </c>
      <c r="J18" s="5">
        <f t="shared" si="9"/>
        <v>0.89482746501899069</v>
      </c>
      <c r="K18" s="5">
        <f t="shared" si="10"/>
        <v>5.5160151837250639</v>
      </c>
      <c r="L18" s="15">
        <f t="shared" si="11"/>
        <v>3.5105744871200009</v>
      </c>
      <c r="M18" s="15">
        <f t="shared" si="18"/>
        <v>0.44574751408819874</v>
      </c>
      <c r="N18" s="12">
        <f t="shared" si="20"/>
        <v>0.02</v>
      </c>
      <c r="O18" s="13">
        <f t="shared" si="21"/>
        <v>0.18394051452752944</v>
      </c>
      <c r="P18" s="14">
        <f t="shared" si="13"/>
        <v>5.6953193754633249</v>
      </c>
      <c r="Q18" s="14">
        <f>LOOKUP(B18,'PV termination costs'!$A$40:$B$74)</f>
        <v>0.69178516367897669</v>
      </c>
      <c r="R18" s="14"/>
      <c r="S18" s="14"/>
      <c r="T18" s="8">
        <f t="shared" si="22"/>
        <v>0.1003021282034286</v>
      </c>
      <c r="U18" s="8">
        <f t="shared" si="16"/>
        <v>1.2036255384411432</v>
      </c>
      <c r="V18" s="7">
        <f t="shared" si="14"/>
        <v>2.3723531145385692</v>
      </c>
      <c r="W18" s="11">
        <f t="shared" si="4"/>
        <v>0.18248870111835147</v>
      </c>
      <c r="X18" s="11">
        <f>VLOOKUP(B18, 'Temporary annuity'!$A$40:$B$74, 2, 2)</f>
        <v>16.340350463444402</v>
      </c>
      <c r="Y18" s="11">
        <f t="shared" si="15"/>
        <v>0.17563560744443826</v>
      </c>
      <c r="Z18" s="11">
        <f t="shared" si="17"/>
        <v>3.5171571596402353</v>
      </c>
    </row>
    <row r="19" spans="1:26" x14ac:dyDescent="0.25">
      <c r="A19" s="5">
        <v>15</v>
      </c>
      <c r="B19" s="5">
        <v>44</v>
      </c>
      <c r="C19" s="5">
        <f t="shared" si="5"/>
        <v>14</v>
      </c>
      <c r="D19" s="5">
        <f t="shared" si="6"/>
        <v>1.9799315730403082</v>
      </c>
      <c r="E19" s="15">
        <f t="shared" si="7"/>
        <v>1.9799315730403082</v>
      </c>
      <c r="F19" s="15">
        <f t="shared" si="8"/>
        <v>21.57856342581913</v>
      </c>
      <c r="G19" s="5">
        <f t="shared" si="19"/>
        <v>21</v>
      </c>
      <c r="H19" s="5">
        <f>LOOKUP(B19,'Mortality and annuity'!$A$4:$D$95)</f>
        <v>0.9311875359349191</v>
      </c>
      <c r="I19" s="5">
        <f>LOOKUP(B19,'Termination cost'!$A$2:$C$37)/100</f>
        <v>3.7900000000000003E-2</v>
      </c>
      <c r="J19" s="5">
        <f t="shared" si="9"/>
        <v>0.89589552832298558</v>
      </c>
      <c r="K19" s="5">
        <f t="shared" si="10"/>
        <v>5.5160151837250639</v>
      </c>
      <c r="L19" s="15">
        <f t="shared" si="11"/>
        <v>3.5105744871200009</v>
      </c>
      <c r="M19" s="15">
        <f t="shared" si="18"/>
        <v>0.50403757314277353</v>
      </c>
      <c r="N19" s="12">
        <f t="shared" si="20"/>
        <v>0.02</v>
      </c>
      <c r="O19" s="13">
        <f t="shared" si="21"/>
        <v>0.19865575532185073</v>
      </c>
      <c r="P19" s="14">
        <f t="shared" si="13"/>
        <v>6.1582866629993154</v>
      </c>
      <c r="Q19" s="14">
        <f>LOOKUP(B19,'PV termination costs'!$A$40:$B$74)</f>
        <v>0.71686842467511125</v>
      </c>
      <c r="R19" s="14"/>
      <c r="S19" s="14"/>
      <c r="T19" s="8">
        <f t="shared" si="22"/>
        <v>0.1003021282034286</v>
      </c>
      <c r="U19" s="8">
        <f t="shared" si="16"/>
        <v>1.3039276666445718</v>
      </c>
      <c r="V19" s="7">
        <f t="shared" si="14"/>
        <v>2.7500620350697709</v>
      </c>
      <c r="W19" s="11">
        <f t="shared" si="4"/>
        <v>0.19643300250498361</v>
      </c>
      <c r="X19" s="11">
        <f>VLOOKUP(B19, 'Temporary annuity'!$A$40:$B$74, 2, 2)</f>
        <v>15.794195562310048</v>
      </c>
      <c r="Y19" s="11">
        <f t="shared" si="15"/>
        <v>0.18441738764102453</v>
      </c>
      <c r="Z19" s="11">
        <f t="shared" si="17"/>
        <v>3.9624308021817449</v>
      </c>
    </row>
    <row r="20" spans="1:26" x14ac:dyDescent="0.25">
      <c r="A20" s="5">
        <v>16</v>
      </c>
      <c r="B20" s="5">
        <v>45</v>
      </c>
      <c r="C20" s="5">
        <f t="shared" si="5"/>
        <v>15</v>
      </c>
      <c r="D20" s="5">
        <f t="shared" si="6"/>
        <v>2.0789281497123921</v>
      </c>
      <c r="E20" s="15">
        <f t="shared" si="7"/>
        <v>2.0789281497123921</v>
      </c>
      <c r="F20" s="15">
        <f t="shared" si="8"/>
        <v>23.657491575531523</v>
      </c>
      <c r="G20" s="5">
        <f t="shared" si="19"/>
        <v>20</v>
      </c>
      <c r="H20" s="5">
        <f>LOOKUP(B20,'Mortality and annuity'!$A$4:$D$95)</f>
        <v>0.93217704186485872</v>
      </c>
      <c r="I20" s="5">
        <f>LOOKUP(B20,'Termination cost'!$A$2:$C$37)/100</f>
        <v>3.73E-2</v>
      </c>
      <c r="J20" s="5">
        <f t="shared" si="9"/>
        <v>0.89740683820329947</v>
      </c>
      <c r="K20" s="5">
        <f t="shared" si="10"/>
        <v>5.5160151837250639</v>
      </c>
      <c r="L20" s="15">
        <f t="shared" si="11"/>
        <v>3.5105744871200009</v>
      </c>
      <c r="M20" s="15">
        <f t="shared" si="18"/>
        <v>0.56704226924557988</v>
      </c>
      <c r="N20" s="12">
        <f t="shared" si="20"/>
        <v>0.02</v>
      </c>
      <c r="O20" s="13">
        <f t="shared" si="21"/>
        <v>0.21454821535028729</v>
      </c>
      <c r="P20" s="14">
        <f t="shared" si="13"/>
        <v>6.6621692466203983</v>
      </c>
      <c r="Q20" s="14">
        <f>LOOKUP(B20,'PV termination costs'!$A$40:$B$74)</f>
        <v>0.7373433356489435</v>
      </c>
      <c r="R20" s="14"/>
      <c r="S20" s="14"/>
      <c r="T20" s="8">
        <f t="shared" si="22"/>
        <v>0.1003021282034286</v>
      </c>
      <c r="U20" s="8">
        <f t="shared" si="16"/>
        <v>1.4042297948480005</v>
      </c>
      <c r="V20" s="7">
        <f t="shared" si="14"/>
        <v>3.171219678115432</v>
      </c>
      <c r="W20" s="11">
        <f t="shared" si="4"/>
        <v>0.21141464520769548</v>
      </c>
      <c r="X20" s="11">
        <f>VLOOKUP(B20, 'Temporary annuity'!$A$40:$B$74, 2, 2)</f>
        <v>15.233056740132836</v>
      </c>
      <c r="Y20" s="11">
        <f t="shared" si="15"/>
        <v>0.19363825683865837</v>
      </c>
      <c r="Z20" s="11">
        <f t="shared" si="17"/>
        <v>4.4498100287856435</v>
      </c>
    </row>
    <row r="21" spans="1:26" x14ac:dyDescent="0.25">
      <c r="A21" s="5">
        <v>17</v>
      </c>
      <c r="B21" s="5">
        <v>46</v>
      </c>
      <c r="C21" s="5">
        <f t="shared" si="5"/>
        <v>16</v>
      </c>
      <c r="D21" s="5">
        <f t="shared" si="6"/>
        <v>2.1828745551190836</v>
      </c>
      <c r="E21" s="15">
        <f t="shared" si="7"/>
        <v>2.1828745551190836</v>
      </c>
      <c r="F21" s="15">
        <f t="shared" si="8"/>
        <v>25.840366130650608</v>
      </c>
      <c r="G21" s="5">
        <f t="shared" si="19"/>
        <v>19</v>
      </c>
      <c r="H21" s="5">
        <f>LOOKUP(B21,'Mortality and annuity'!$A$4:$D$95)</f>
        <v>0.93324093653250595</v>
      </c>
      <c r="I21" s="5">
        <f>LOOKUP(B21,'Termination cost'!$A$2:$C$37)/100</f>
        <v>3.6400000000000002E-2</v>
      </c>
      <c r="J21" s="5">
        <f t="shared" si="9"/>
        <v>0.89927096644272275</v>
      </c>
      <c r="K21" s="5">
        <f t="shared" si="10"/>
        <v>5.5160151837250648</v>
      </c>
      <c r="L21" s="15">
        <f t="shared" si="11"/>
        <v>3.5105744871200013</v>
      </c>
      <c r="M21" s="15">
        <f t="shared" si="18"/>
        <v>0.63508734095020458</v>
      </c>
      <c r="N21" s="12">
        <f t="shared" si="20"/>
        <v>0.02</v>
      </c>
      <c r="O21" s="13">
        <f t="shared" si="21"/>
        <v>0.23171207214921377</v>
      </c>
      <c r="P21" s="14">
        <f t="shared" si="13"/>
        <v>7.2100888022499969</v>
      </c>
      <c r="Q21" s="14">
        <f>LOOKUP(B21,'PV termination costs'!$A$40:$B$74)</f>
        <v>0.75210758206850759</v>
      </c>
      <c r="R21" s="14"/>
      <c r="S21" s="14"/>
      <c r="T21" s="8">
        <f t="shared" si="22"/>
        <v>0.10030212820342861</v>
      </c>
      <c r="U21" s="8">
        <f t="shared" si="16"/>
        <v>1.5045319230514291</v>
      </c>
      <c r="V21" s="7">
        <f t="shared" si="14"/>
        <v>3.6398612042598879</v>
      </c>
      <c r="W21" s="11">
        <f t="shared" si="4"/>
        <v>0.22749132526624299</v>
      </c>
      <c r="X21" s="11">
        <f>VLOOKUP(B21, 'Temporary annuity'!$A$40:$B$74, 2, 2)</f>
        <v>14.656423814116726</v>
      </c>
      <c r="Y21" s="11">
        <f t="shared" si="15"/>
        <v>0.20332016948695303</v>
      </c>
      <c r="Z21" s="11">
        <f t="shared" si="17"/>
        <v>4.9822498103596775</v>
      </c>
    </row>
    <row r="22" spans="1:26" x14ac:dyDescent="0.25">
      <c r="A22" s="5">
        <v>18</v>
      </c>
      <c r="B22" s="5">
        <v>47</v>
      </c>
      <c r="C22" s="5">
        <f t="shared" si="5"/>
        <v>17</v>
      </c>
      <c r="D22" s="5">
        <f t="shared" si="6"/>
        <v>2.292018280692163</v>
      </c>
      <c r="E22" s="15">
        <f t="shared" si="7"/>
        <v>2.292018280692163</v>
      </c>
      <c r="F22" s="15">
        <f t="shared" si="8"/>
        <v>28.13238441134277</v>
      </c>
      <c r="G22" s="5">
        <f t="shared" si="19"/>
        <v>18</v>
      </c>
      <c r="H22" s="5">
        <f>LOOKUP(B22,'Mortality and annuity'!$A$4:$D$95)</f>
        <v>0.93437760689128901</v>
      </c>
      <c r="I22" s="5">
        <f>LOOKUP(B22,'Termination cost'!$A$2:$C$37)/100</f>
        <v>3.6600000000000001E-2</v>
      </c>
      <c r="J22" s="5">
        <f t="shared" si="9"/>
        <v>0.90017938647906792</v>
      </c>
      <c r="K22" s="5">
        <f t="shared" si="10"/>
        <v>5.5160151837250631</v>
      </c>
      <c r="L22" s="15">
        <f t="shared" si="11"/>
        <v>3.51057448712</v>
      </c>
      <c r="M22" s="15">
        <f t="shared" si="18"/>
        <v>0.70851931407279145</v>
      </c>
      <c r="N22" s="12">
        <f t="shared" si="20"/>
        <v>0.02</v>
      </c>
      <c r="O22" s="13">
        <f t="shared" si="21"/>
        <v>0.2502490374577267</v>
      </c>
      <c r="P22" s="14">
        <f t="shared" si="13"/>
        <v>7.794762010802927</v>
      </c>
      <c r="Q22" s="14">
        <f>LOOKUP(B22,'PV termination costs'!$A$40:$B$74)</f>
        <v>0.75992202478827209</v>
      </c>
      <c r="R22" s="14"/>
      <c r="S22" s="14"/>
      <c r="T22" s="8">
        <f t="shared" si="22"/>
        <v>0.10030212820342857</v>
      </c>
      <c r="U22" s="8">
        <f t="shared" si="16"/>
        <v>1.6048340512548578</v>
      </c>
      <c r="V22" s="7">
        <f t="shared" si="14"/>
        <v>4.1551322458585824</v>
      </c>
      <c r="W22" s="11">
        <f t="shared" si="4"/>
        <v>0.24441954387403428</v>
      </c>
      <c r="X22" s="11">
        <f>VLOOKUP(B22, 'Temporary annuity'!$A$40:$B$74, 2, 2)</f>
        <v>14.063715849359152</v>
      </c>
      <c r="Y22" s="11">
        <f t="shared" si="15"/>
        <v>0.21348617775798051</v>
      </c>
      <c r="Z22" s="11">
        <f t="shared" si="17"/>
        <v>5.5522750938371832</v>
      </c>
    </row>
    <row r="23" spans="1:26" x14ac:dyDescent="0.25">
      <c r="A23" s="5">
        <v>19</v>
      </c>
      <c r="B23" s="5">
        <v>48</v>
      </c>
      <c r="C23" s="5">
        <f t="shared" si="5"/>
        <v>18</v>
      </c>
      <c r="D23" s="5">
        <f t="shared" si="6"/>
        <v>2.4066191924347526</v>
      </c>
      <c r="E23" s="15">
        <f t="shared" si="7"/>
        <v>2.4066191924347526</v>
      </c>
      <c r="F23" s="15">
        <f t="shared" si="8"/>
        <v>30.539003603777523</v>
      </c>
      <c r="G23" s="5">
        <f t="shared" si="19"/>
        <v>17</v>
      </c>
      <c r="H23" s="5">
        <f>LOOKUP(B23,'Mortality and annuity'!$A$4:$D$95)</f>
        <v>0.93559247371841203</v>
      </c>
      <c r="I23" s="5">
        <f>LOOKUP(B23,'Termination cost'!$A$2:$C$37)/100</f>
        <v>3.7000000000000005E-2</v>
      </c>
      <c r="J23" s="5">
        <f t="shared" si="9"/>
        <v>0.90097555219083081</v>
      </c>
      <c r="K23" s="5">
        <f t="shared" si="10"/>
        <v>5.5160151837250631</v>
      </c>
      <c r="L23" s="15">
        <f t="shared" si="11"/>
        <v>3.51057448712</v>
      </c>
      <c r="M23" s="15">
        <f t="shared" si="18"/>
        <v>0.78770676607190637</v>
      </c>
      <c r="N23" s="12">
        <f t="shared" si="20"/>
        <v>0.02</v>
      </c>
      <c r="O23" s="13">
        <f t="shared" si="21"/>
        <v>0.27026895995384675</v>
      </c>
      <c r="P23" s="14">
        <f t="shared" si="13"/>
        <v>8.4257885787081506</v>
      </c>
      <c r="Q23" s="14">
        <f>LOOKUP(B23,'PV termination costs'!$A$40:$B$74)</f>
        <v>0.75706813862655642</v>
      </c>
      <c r="R23" s="14"/>
      <c r="S23" s="14"/>
      <c r="T23" s="8">
        <f t="shared" si="22"/>
        <v>0.10030212820342857</v>
      </c>
      <c r="U23" s="8">
        <f t="shared" si="16"/>
        <v>1.7051361794582864</v>
      </c>
      <c r="V23" s="7">
        <f t="shared" si="14"/>
        <v>4.7226120260578481</v>
      </c>
      <c r="W23" s="11">
        <f t="shared" si="4"/>
        <v>0.26236733478099161</v>
      </c>
      <c r="X23" s="11">
        <f>VLOOKUP(B23, 'Temporary annuity'!$A$40:$B$74, 2, 2)</f>
        <v>13.454435445966981</v>
      </c>
      <c r="Y23" s="11">
        <f t="shared" si="15"/>
        <v>0.22416048643239334</v>
      </c>
      <c r="Z23" s="11">
        <f t="shared" si="17"/>
        <v>6.1669039230935132</v>
      </c>
    </row>
    <row r="24" spans="1:26" x14ac:dyDescent="0.25">
      <c r="A24" s="5">
        <v>20</v>
      </c>
      <c r="B24" s="5">
        <v>49</v>
      </c>
      <c r="C24" s="5">
        <f t="shared" si="5"/>
        <v>19</v>
      </c>
      <c r="D24" s="5">
        <f t="shared" si="6"/>
        <v>2.5269501496498714</v>
      </c>
      <c r="E24" s="15">
        <f t="shared" si="7"/>
        <v>2.5269501496498714</v>
      </c>
      <c r="F24" s="15">
        <f t="shared" si="8"/>
        <v>33.065953753427394</v>
      </c>
      <c r="G24" s="5">
        <f t="shared" si="19"/>
        <v>16</v>
      </c>
      <c r="H24" s="5">
        <f>LOOKUP(B24,'Mortality and annuity'!$A$4:$D$95)</f>
        <v>0.9368942883320498</v>
      </c>
      <c r="I24" s="5">
        <f>LOOKUP(B24,'Termination cost'!$A$2:$C$37)/100</f>
        <v>3.6499999999999998E-2</v>
      </c>
      <c r="J24" s="5">
        <f t="shared" si="9"/>
        <v>0.90269764680792997</v>
      </c>
      <c r="K24" s="5">
        <f t="shared" si="10"/>
        <v>5.5160151837250648</v>
      </c>
      <c r="L24" s="15">
        <f t="shared" si="11"/>
        <v>3.5105744871200013</v>
      </c>
      <c r="M24" s="15">
        <f t="shared" si="18"/>
        <v>0.8730416648982281</v>
      </c>
      <c r="N24" s="12">
        <f t="shared" si="20"/>
        <v>0.02</v>
      </c>
      <c r="O24" s="13">
        <f t="shared" si="21"/>
        <v>0.29189047620961656</v>
      </c>
      <c r="P24" s="14">
        <f t="shared" si="13"/>
        <v>9.1172448010546372</v>
      </c>
      <c r="Q24" s="14">
        <f>LOOKUP(B24,'PV termination costs'!$A$40:$B$74)</f>
        <v>0.74010222619154054</v>
      </c>
      <c r="R24" s="14"/>
      <c r="S24" s="14"/>
      <c r="T24" s="8">
        <f t="shared" si="22"/>
        <v>0.10030212820342861</v>
      </c>
      <c r="U24" s="8">
        <f t="shared" si="16"/>
        <v>1.8054383076617151</v>
      </c>
      <c r="V24" s="7">
        <f t="shared" si="14"/>
        <v>5.35113124336221</v>
      </c>
      <c r="W24" s="11">
        <f t="shared" si="4"/>
        <v>0.28163848649274792</v>
      </c>
      <c r="X24" s="11">
        <f>VLOOKUP(B24, 'Temporary annuity'!$A$40:$B$74, 2, 2)</f>
        <v>12.828101093656061</v>
      </c>
      <c r="Y24" s="11">
        <f t="shared" si="15"/>
        <v>0.23536851052985255</v>
      </c>
      <c r="Z24" s="11">
        <f t="shared" si="17"/>
        <v>6.8380159799059781</v>
      </c>
    </row>
    <row r="25" spans="1:26" x14ac:dyDescent="0.25">
      <c r="A25" s="5">
        <v>21</v>
      </c>
      <c r="B25" s="5">
        <v>50</v>
      </c>
      <c r="C25" s="5">
        <f t="shared" si="5"/>
        <v>20</v>
      </c>
      <c r="D25" s="5">
        <f t="shared" si="6"/>
        <v>2.6532976546054146</v>
      </c>
      <c r="E25" s="15">
        <f t="shared" si="7"/>
        <v>2.6532976546054146</v>
      </c>
      <c r="F25" s="15">
        <f t="shared" si="8"/>
        <v>35.719251408032811</v>
      </c>
      <c r="G25" s="5">
        <f t="shared" si="19"/>
        <v>15</v>
      </c>
      <c r="H25" s="5">
        <f>LOOKUP(B25,'Mortality and annuity'!$A$4:$D$95)</f>
        <v>0.93828952485550987</v>
      </c>
      <c r="I25" s="5">
        <f>LOOKUP(B25,'Termination cost'!$A$2:$C$37)/100</f>
        <v>3.49E-2</v>
      </c>
      <c r="J25" s="5">
        <f t="shared" si="9"/>
        <v>0.90554322043805258</v>
      </c>
      <c r="K25" s="5">
        <f t="shared" si="10"/>
        <v>5.5160151837250639</v>
      </c>
      <c r="L25" s="15">
        <f t="shared" si="11"/>
        <v>3.5105744871200009</v>
      </c>
      <c r="M25" s="15">
        <f t="shared" si="18"/>
        <v>0.96494078660010307</v>
      </c>
      <c r="N25" s="12">
        <f t="shared" si="20"/>
        <v>0.02</v>
      </c>
      <c r="O25" s="13">
        <f t="shared" si="21"/>
        <v>0.3152417137226049</v>
      </c>
      <c r="P25" s="14">
        <f t="shared" si="13"/>
        <v>9.8776638791301927</v>
      </c>
      <c r="Q25" s="14">
        <f>LOOKUP(B25,'PV termination costs'!$A$40:$B$74)</f>
        <v>0.70745900237570691</v>
      </c>
      <c r="R25" s="14"/>
      <c r="S25" s="14"/>
      <c r="T25" s="8">
        <f t="shared" si="22"/>
        <v>0.1003021282034286</v>
      </c>
      <c r="U25" s="8">
        <f t="shared" si="16"/>
        <v>1.9057404358651437</v>
      </c>
      <c r="V25" s="7">
        <f t="shared" si="14"/>
        <v>6.048641646574799</v>
      </c>
      <c r="W25" s="11">
        <f t="shared" si="4"/>
        <v>0.30243208232873997</v>
      </c>
      <c r="X25" s="11">
        <f>VLOOKUP(B25, 'Temporary annuity'!$A$40:$B$74, 2, 2)</f>
        <v>12.184164681126921</v>
      </c>
      <c r="Y25" s="11">
        <f t="shared" si="15"/>
        <v>0.24713693582097662</v>
      </c>
      <c r="Z25" s="11">
        <f t="shared" si="17"/>
        <v>7.5739657566740259</v>
      </c>
    </row>
    <row r="26" spans="1:26" x14ac:dyDescent="0.25">
      <c r="A26" s="5">
        <v>22</v>
      </c>
      <c r="B26" s="5">
        <v>51</v>
      </c>
      <c r="C26" s="5">
        <f t="shared" si="5"/>
        <v>21</v>
      </c>
      <c r="D26" s="5">
        <f t="shared" si="6"/>
        <v>2.7859625346823877</v>
      </c>
      <c r="E26" s="15">
        <f t="shared" si="7"/>
        <v>2.7859625346823877</v>
      </c>
      <c r="F26" s="15">
        <f t="shared" si="8"/>
        <v>38.505213942715201</v>
      </c>
      <c r="G26" s="5">
        <f t="shared" si="19"/>
        <v>14</v>
      </c>
      <c r="H26" s="5">
        <f>LOOKUP(B26,'Mortality and annuity'!$A$4:$D$95)</f>
        <v>0.93979084072356578</v>
      </c>
      <c r="I26" s="5">
        <f>LOOKUP(B26,'Termination cost'!$A$2:$C$37)/100</f>
        <v>3.3799999999999997E-2</v>
      </c>
      <c r="J26" s="5">
        <f t="shared" si="9"/>
        <v>0.90802591030710922</v>
      </c>
      <c r="K26" s="5">
        <f t="shared" si="10"/>
        <v>5.5160151837250639</v>
      </c>
      <c r="L26" s="15">
        <f t="shared" si="11"/>
        <v>3.5105744871200009</v>
      </c>
      <c r="M26" s="15">
        <f t="shared" si="18"/>
        <v>1.0638472162134258</v>
      </c>
      <c r="N26" s="12">
        <f t="shared" si="20"/>
        <v>0.02</v>
      </c>
      <c r="O26" s="13">
        <f t="shared" si="21"/>
        <v>0.34046105018992984</v>
      </c>
      <c r="P26" s="14">
        <f t="shared" si="13"/>
        <v>10.69712464058312</v>
      </c>
      <c r="Q26" s="14">
        <f>LOOKUP(B26,'PV termination costs'!$A$40:$B$74)</f>
        <v>0.65890259464115331</v>
      </c>
      <c r="R26" s="14"/>
      <c r="S26" s="14"/>
      <c r="T26" s="8">
        <f t="shared" si="22"/>
        <v>0.1003021282034286</v>
      </c>
      <c r="U26" s="8">
        <f t="shared" si="16"/>
        <v>2.0060425640685722</v>
      </c>
      <c r="V26" s="7">
        <f t="shared" si="14"/>
        <v>6.8136163411345638</v>
      </c>
      <c r="W26" s="11">
        <f t="shared" si="4"/>
        <v>0.3244579210064078</v>
      </c>
      <c r="X26" s="11">
        <f>VLOOKUP(B26, 'Temporary annuity'!$A$40:$B$74, 2, 2)</f>
        <v>11.522118817909186</v>
      </c>
      <c r="Y26" s="11">
        <f t="shared" si="15"/>
        <v>0.25949378236488851</v>
      </c>
      <c r="Z26" s="11">
        <f t="shared" si="17"/>
        <v>8.366109042307361</v>
      </c>
    </row>
    <row r="27" spans="1:26" x14ac:dyDescent="0.25">
      <c r="A27" s="5">
        <v>23</v>
      </c>
      <c r="B27" s="5">
        <v>52</v>
      </c>
      <c r="C27" s="5">
        <f t="shared" ref="C27:C40" si="23">B27-30</f>
        <v>22</v>
      </c>
      <c r="D27" s="5">
        <f t="shared" ref="D27:D40" si="24">(1+$D$2)^C27</f>
        <v>2.9252606586305441</v>
      </c>
      <c r="E27" s="15">
        <f t="shared" ref="E27:E40" si="25">(1+$F$2)^C27</f>
        <v>2.9252606586305441</v>
      </c>
      <c r="F27" s="15">
        <f t="shared" si="8"/>
        <v>41.430474601345743</v>
      </c>
      <c r="G27" s="5">
        <f t="shared" ref="G27:G36" si="26">65-B27</f>
        <v>13</v>
      </c>
      <c r="H27" s="5">
        <f>LOOKUP(B27,'Mortality and annuity'!$A$4:$D$95)</f>
        <v>0.94148457146763609</v>
      </c>
      <c r="I27" s="5">
        <f>LOOKUP(B27,'Termination cost'!$A$2:$C$37)/100</f>
        <v>3.3500000000000002E-2</v>
      </c>
      <c r="J27" s="5">
        <f t="shared" si="9"/>
        <v>0.90994483832347028</v>
      </c>
      <c r="K27" s="5">
        <f t="shared" si="10"/>
        <v>5.5160151837250639</v>
      </c>
      <c r="L27" s="15">
        <f t="shared" ref="L27:L35" si="27">(K27+K27*(1+$F$2)^(-1)+K27*(1+$F$2)^(-2)+K27*(1+$F$2)^(-3)+K27*(1+$F$2)^(-4))/5*N27*35</f>
        <v>3.5105744871200009</v>
      </c>
      <c r="M27" s="15">
        <f t="shared" si="18"/>
        <v>1.1702319367202616</v>
      </c>
      <c r="N27" s="12">
        <f t="shared" ref="N27:N36" si="28">$K$2</f>
        <v>0.02</v>
      </c>
      <c r="O27" s="13">
        <f t="shared" ref="O27:O36" si="29">1/((1+$C$2)^(65-B27))</f>
        <v>0.3676979335242021</v>
      </c>
      <c r="P27" s="14">
        <f t="shared" si="13"/>
        <v>11.577309282624375</v>
      </c>
      <c r="Q27" s="14">
        <f>LOOKUP(B27,'PV termination costs'!$A$40:$B$74)</f>
        <v>0.5899821162233303</v>
      </c>
      <c r="R27" s="14"/>
      <c r="S27" s="14"/>
      <c r="T27" s="8">
        <f t="shared" ref="T27:T36" si="30">L27/(65-30)</f>
        <v>0.1003021282034286</v>
      </c>
      <c r="U27" s="8">
        <f t="shared" si="16"/>
        <v>2.1063446922720006</v>
      </c>
      <c r="V27" s="7">
        <f t="shared" si="14"/>
        <v>7.6480117364185576</v>
      </c>
      <c r="W27" s="11">
        <f t="shared" si="4"/>
        <v>0.34763689710993445</v>
      </c>
      <c r="X27" s="11">
        <f>VLOOKUP(B27, 'Temporary annuity'!$A$40:$B$74, 2, 2)</f>
        <v>10.842255992931699</v>
      </c>
      <c r="Y27" s="11">
        <f t="shared" si="15"/>
        <v>0.27246847122363915</v>
      </c>
      <c r="Z27" s="11">
        <f t="shared" si="17"/>
        <v>9.2131184838382651</v>
      </c>
    </row>
    <row r="28" spans="1:26" x14ac:dyDescent="0.25">
      <c r="A28" s="5">
        <v>24</v>
      </c>
      <c r="B28" s="5">
        <v>53</v>
      </c>
      <c r="C28" s="5">
        <f t="shared" si="23"/>
        <v>23</v>
      </c>
      <c r="D28" s="5">
        <f t="shared" si="24"/>
        <v>3.0715236886368107</v>
      </c>
      <c r="E28" s="15">
        <f t="shared" si="25"/>
        <v>3.0715236886368107</v>
      </c>
      <c r="F28" s="15">
        <f t="shared" si="8"/>
        <v>44.501998289982552</v>
      </c>
      <c r="G28" s="5">
        <f t="shared" si="26"/>
        <v>12</v>
      </c>
      <c r="H28" s="5">
        <f>LOOKUP(B28,'Mortality and annuity'!$A$4:$D$95)</f>
        <v>0.94333917628821884</v>
      </c>
      <c r="I28" s="5">
        <f>LOOKUP(B28,'Termination cost'!$A$2:$C$37)/100</f>
        <v>3.2199999999999999E-2</v>
      </c>
      <c r="J28" s="5">
        <f t="shared" si="9"/>
        <v>0.91296365481173813</v>
      </c>
      <c r="K28" s="5">
        <f t="shared" si="10"/>
        <v>5.5160151837250648</v>
      </c>
      <c r="L28" s="15">
        <f t="shared" si="27"/>
        <v>3.5105744871200013</v>
      </c>
      <c r="M28" s="15">
        <f t="shared" si="18"/>
        <v>1.2845955111308627</v>
      </c>
      <c r="N28" s="12">
        <f t="shared" si="28"/>
        <v>0.02</v>
      </c>
      <c r="O28" s="13">
        <f t="shared" si="29"/>
        <v>0.39711376747074234</v>
      </c>
      <c r="P28" s="14">
        <f t="shared" si="13"/>
        <v>12.544975366954505</v>
      </c>
      <c r="Q28" s="14">
        <f>LOOKUP(B28,'PV termination costs'!$A$40:$B$74)</f>
        <v>0.49339931296511236</v>
      </c>
      <c r="R28" s="14"/>
      <c r="S28" s="14"/>
      <c r="T28" s="8">
        <f t="shared" si="30"/>
        <v>0.10030212820342861</v>
      </c>
      <c r="U28" s="8">
        <f t="shared" si="16"/>
        <v>2.206646820475429</v>
      </c>
      <c r="V28" s="7">
        <f t="shared" si="14"/>
        <v>8.5680747896614626</v>
      </c>
      <c r="W28" s="11">
        <f t="shared" si="4"/>
        <v>0.37252499085484619</v>
      </c>
      <c r="X28" s="11">
        <f>VLOOKUP(B28, 'Temporary annuity'!$A$40:$B$74, 2, 2)</f>
        <v>10.143405232596987</v>
      </c>
      <c r="Y28" s="11">
        <f t="shared" si="15"/>
        <v>0.28609189451235262</v>
      </c>
      <c r="Z28" s="11">
        <f t="shared" si="17"/>
        <v>10.136428660119435</v>
      </c>
    </row>
    <row r="29" spans="1:26" x14ac:dyDescent="0.25">
      <c r="A29" s="5">
        <v>25</v>
      </c>
      <c r="B29" s="5">
        <v>54</v>
      </c>
      <c r="C29" s="5">
        <f t="shared" si="23"/>
        <v>24</v>
      </c>
      <c r="D29" s="5">
        <f t="shared" si="24"/>
        <v>3.2250998699971274</v>
      </c>
      <c r="E29" s="15">
        <f t="shared" si="25"/>
        <v>3.2250998699971274</v>
      </c>
      <c r="F29" s="15">
        <f t="shared" si="8"/>
        <v>47.727098159979683</v>
      </c>
      <c r="G29" s="5">
        <f t="shared" si="26"/>
        <v>11</v>
      </c>
      <c r="H29" s="5">
        <f>LOOKUP(B29,'Mortality and annuity'!$A$4:$D$95)</f>
        <v>0.94539020032783005</v>
      </c>
      <c r="I29" s="5">
        <f>LOOKUP(B29,'Termination cost'!$A$2:$C$37)/100</f>
        <v>2.3700000000000002E-2</v>
      </c>
      <c r="J29" s="5">
        <f t="shared" si="9"/>
        <v>0.92298445258006045</v>
      </c>
      <c r="K29" s="5">
        <f t="shared" si="10"/>
        <v>5.5160151837250639</v>
      </c>
      <c r="L29" s="15">
        <f t="shared" si="27"/>
        <v>3.5105744871200009</v>
      </c>
      <c r="M29" s="15">
        <f t="shared" si="18"/>
        <v>1.4074698630290197</v>
      </c>
      <c r="N29" s="12">
        <f t="shared" si="28"/>
        <v>0.02</v>
      </c>
      <c r="O29" s="13">
        <f t="shared" si="29"/>
        <v>0.42888286807417414</v>
      </c>
      <c r="P29" s="14">
        <f t="shared" si="13"/>
        <v>13.697284125572111</v>
      </c>
      <c r="Q29" s="14">
        <f>LOOKUP(B29,'PV termination costs'!$A$40:$B$74)</f>
        <v>0.36836189166595013</v>
      </c>
      <c r="R29" s="14"/>
      <c r="S29" s="14"/>
      <c r="T29" s="8">
        <f t="shared" si="30"/>
        <v>0.1003021282034286</v>
      </c>
      <c r="U29" s="8">
        <f t="shared" si="16"/>
        <v>2.3069489486788575</v>
      </c>
      <c r="V29" s="7">
        <f t="shared" si="14"/>
        <v>9.6450144118203855</v>
      </c>
      <c r="W29" s="11">
        <f t="shared" si="4"/>
        <v>0.40187560049251603</v>
      </c>
      <c r="X29" s="11">
        <f>VLOOKUP(B29, 'Temporary annuity'!$A$40:$B$74, 2, 2)</f>
        <v>9.4250931131495292</v>
      </c>
      <c r="Y29" s="11">
        <f t="shared" si="15"/>
        <v>0.30039648895187837</v>
      </c>
      <c r="Z29" s="11">
        <f t="shared" si="17"/>
        <v>11.234381138003414</v>
      </c>
    </row>
    <row r="30" spans="1:26" x14ac:dyDescent="0.25">
      <c r="A30" s="5">
        <v>26</v>
      </c>
      <c r="B30" s="5">
        <v>55</v>
      </c>
      <c r="C30" s="5">
        <f t="shared" si="23"/>
        <v>25</v>
      </c>
      <c r="D30" s="5">
        <f t="shared" si="24"/>
        <v>3.3863548602718838</v>
      </c>
      <c r="E30" s="15">
        <f t="shared" si="25"/>
        <v>3.3863548602718838</v>
      </c>
      <c r="F30" s="15">
        <f t="shared" si="8"/>
        <v>51.113453020251569</v>
      </c>
      <c r="G30" s="5">
        <f t="shared" si="26"/>
        <v>10</v>
      </c>
      <c r="H30" s="5">
        <f>LOOKUP(B30,'Mortality and annuity'!$A$4:$D$95)</f>
        <v>0.9476660202755216</v>
      </c>
      <c r="I30" s="5">
        <f>LOOKUP(B30,'Termination cost'!$A$2:$C$37)/100</f>
        <v>8.8000000000000005E-3</v>
      </c>
      <c r="J30" s="5">
        <f t="shared" si="9"/>
        <v>0.93932655929709696</v>
      </c>
      <c r="K30" s="5">
        <f t="shared" si="10"/>
        <v>5.5160151837250639</v>
      </c>
      <c r="L30" s="15">
        <f t="shared" si="27"/>
        <v>3.5105744871200009</v>
      </c>
      <c r="M30" s="15">
        <f t="shared" si="18"/>
        <v>1.5394201612218759</v>
      </c>
      <c r="N30" s="12">
        <f t="shared" si="28"/>
        <v>0.02</v>
      </c>
      <c r="O30" s="13">
        <f t="shared" si="29"/>
        <v>0.46319349666234227</v>
      </c>
      <c r="P30" s="14">
        <f t="shared" si="13"/>
        <v>15.054988766456725</v>
      </c>
      <c r="Q30" s="14">
        <f>LOOKUP(B30,'PV termination costs'!$A$40:$B$74)</f>
        <v>0.25412048774563112</v>
      </c>
      <c r="R30" s="14"/>
      <c r="S30" s="14"/>
      <c r="T30" s="8">
        <f t="shared" si="30"/>
        <v>0.1003021282034286</v>
      </c>
      <c r="U30" s="8">
        <f t="shared" si="16"/>
        <v>2.4072510768822859</v>
      </c>
      <c r="V30" s="7">
        <f t="shared" si="14"/>
        <v>10.93507803871597</v>
      </c>
      <c r="W30" s="11">
        <f t="shared" si="4"/>
        <v>0.43740312154863875</v>
      </c>
      <c r="X30" s="11">
        <f>VLOOKUP(B30, 'Temporary annuity'!$A$40:$B$74, 2, 2)</f>
        <v>8.6866710920724834</v>
      </c>
      <c r="Y30" s="11">
        <f t="shared" si="15"/>
        <v>0.31541631309907575</v>
      </c>
      <c r="Z30" s="11">
        <f t="shared" si="17"/>
        <v>12.569191485236532</v>
      </c>
    </row>
    <row r="31" spans="1:26" x14ac:dyDescent="0.25">
      <c r="A31" s="5">
        <v>27</v>
      </c>
      <c r="B31" s="5">
        <v>56</v>
      </c>
      <c r="C31" s="5">
        <f t="shared" si="23"/>
        <v>26</v>
      </c>
      <c r="D31" s="5">
        <f t="shared" si="24"/>
        <v>3.5556725998991223</v>
      </c>
      <c r="E31" s="15">
        <f t="shared" si="25"/>
        <v>3.5556725998991223</v>
      </c>
      <c r="F31" s="15">
        <f t="shared" si="8"/>
        <v>54.669125620150695</v>
      </c>
      <c r="G31" s="5">
        <f t="shared" si="26"/>
        <v>9</v>
      </c>
      <c r="H31" s="5">
        <f>LOOKUP(B31,'Mortality and annuity'!$A$4:$D$95)</f>
        <v>0.95027833541959017</v>
      </c>
      <c r="I31" s="5">
        <f>LOOKUP(B31,'Termination cost'!$A$2:$C$37)/100</f>
        <v>2.3E-3</v>
      </c>
      <c r="J31" s="5">
        <f t="shared" si="9"/>
        <v>0.94809269524812512</v>
      </c>
      <c r="K31" s="5">
        <f t="shared" si="10"/>
        <v>5.5160151837250631</v>
      </c>
      <c r="L31" s="15">
        <f t="shared" si="27"/>
        <v>3.51057448712</v>
      </c>
      <c r="M31" s="15">
        <f t="shared" si="18"/>
        <v>1.6810468144532913</v>
      </c>
      <c r="N31" s="12">
        <f t="shared" si="28"/>
        <v>0.02</v>
      </c>
      <c r="O31" s="13">
        <f t="shared" si="29"/>
        <v>0.50024897546894254</v>
      </c>
      <c r="P31" s="14">
        <f t="shared" si="13"/>
        <v>16.411126338884948</v>
      </c>
      <c r="Q31" s="14">
        <f>LOOKUP(B31,'PV termination costs'!$A$40:$B$74)</f>
        <v>0.21155708296934544</v>
      </c>
      <c r="R31" s="14"/>
      <c r="S31" s="14"/>
      <c r="T31" s="8">
        <f t="shared" si="30"/>
        <v>0.10030212820342857</v>
      </c>
      <c r="U31" s="8">
        <f t="shared" si="16"/>
        <v>2.5075532050857143</v>
      </c>
      <c r="V31" s="7">
        <f t="shared" si="14"/>
        <v>12.348279113377476</v>
      </c>
      <c r="W31" s="11">
        <f t="shared" si="4"/>
        <v>0.47493381205297985</v>
      </c>
      <c r="X31" s="11">
        <f>VLOOKUP(B31, 'Temporary annuity'!$A$40:$B$74, 2, 2)</f>
        <v>7.9280845634852399</v>
      </c>
      <c r="Y31" s="11">
        <f t="shared" si="15"/>
        <v>0.3311871284386132</v>
      </c>
      <c r="Z31" s="11">
        <f t="shared" si="17"/>
        <v>13.997003861255122</v>
      </c>
    </row>
    <row r="32" spans="1:26" x14ac:dyDescent="0.25">
      <c r="A32" s="5">
        <v>28</v>
      </c>
      <c r="B32" s="5">
        <v>57</v>
      </c>
      <c r="C32" s="5">
        <f t="shared" si="23"/>
        <v>27</v>
      </c>
      <c r="D32" s="5">
        <f t="shared" si="24"/>
        <v>3.7334562263384061</v>
      </c>
      <c r="E32" s="15">
        <f t="shared" si="25"/>
        <v>3.7334562263384061</v>
      </c>
      <c r="F32" s="15">
        <f t="shared" si="8"/>
        <v>58.402581846489099</v>
      </c>
      <c r="G32" s="5">
        <f t="shared" si="26"/>
        <v>8</v>
      </c>
      <c r="H32" s="5">
        <f>LOOKUP(B32,'Mortality and annuity'!$A$4:$D$95)</f>
        <v>0.95333472655291873</v>
      </c>
      <c r="I32" s="5">
        <f>LOOKUP(B32,'Termination cost'!$A$2:$C$37)/100</f>
        <v>1.1000000000000001E-3</v>
      </c>
      <c r="J32" s="5">
        <f t="shared" si="9"/>
        <v>0.9522860583537105</v>
      </c>
      <c r="K32" s="5">
        <f t="shared" si="10"/>
        <v>5.5160151837250639</v>
      </c>
      <c r="L32" s="15">
        <f t="shared" si="27"/>
        <v>3.5105744871200009</v>
      </c>
      <c r="M32" s="15">
        <f t="shared" si="18"/>
        <v>1.8329875824754827</v>
      </c>
      <c r="N32" s="12">
        <f t="shared" si="28"/>
        <v>0.02</v>
      </c>
      <c r="O32" s="13">
        <f t="shared" si="29"/>
        <v>0.54026889250596</v>
      </c>
      <c r="P32" s="14">
        <f t="shared" si="13"/>
        <v>17.802408786495537</v>
      </c>
      <c r="Q32" s="14">
        <f>LOOKUP(B32,'PV termination costs'!$A$40:$B$74)</f>
        <v>0.20952492697660138</v>
      </c>
      <c r="R32" s="14"/>
      <c r="S32" s="14"/>
      <c r="T32" s="8">
        <f t="shared" si="30"/>
        <v>0.1003021282034286</v>
      </c>
      <c r="U32" s="8">
        <f t="shared" si="16"/>
        <v>2.6078553332891428</v>
      </c>
      <c r="V32" s="7">
        <f t="shared" si="14"/>
        <v>13.894920293249937</v>
      </c>
      <c r="W32" s="11">
        <f t="shared" si="4"/>
        <v>0.51462667752777536</v>
      </c>
      <c r="X32" s="11">
        <f>VLOOKUP(B32, 'Temporary annuity'!$A$40:$B$74, 2, 2)</f>
        <v>7.1489493619725017</v>
      </c>
      <c r="Y32" s="11">
        <f t="shared" si="15"/>
        <v>0.34774648452935675</v>
      </c>
      <c r="Z32" s="11">
        <f t="shared" si="17"/>
        <v>15.525911704767815</v>
      </c>
    </row>
    <row r="33" spans="1:26" x14ac:dyDescent="0.25">
      <c r="A33" s="5">
        <v>29</v>
      </c>
      <c r="B33" s="5">
        <v>58</v>
      </c>
      <c r="C33" s="5">
        <f t="shared" si="23"/>
        <v>28</v>
      </c>
      <c r="D33" s="5">
        <f t="shared" si="24"/>
        <v>3.9201290339218704</v>
      </c>
      <c r="E33" s="15">
        <f t="shared" si="25"/>
        <v>3.9201290339218704</v>
      </c>
      <c r="F33" s="15">
        <f t="shared" si="8"/>
        <v>62.322710880410966</v>
      </c>
      <c r="G33" s="5">
        <f t="shared" si="26"/>
        <v>7</v>
      </c>
      <c r="H33" s="5">
        <f>LOOKUP(B33,'Mortality and annuity'!$A$4:$D$95)</f>
        <v>0.95680889966761196</v>
      </c>
      <c r="I33" s="5">
        <f>LOOKUP(B33,'Termination cost'!$A$2:$C$37)/100</f>
        <v>2.2000000000000001E-3</v>
      </c>
      <c r="J33" s="5">
        <f t="shared" si="9"/>
        <v>0.95470392008834326</v>
      </c>
      <c r="K33" s="5">
        <f t="shared" si="10"/>
        <v>5.5160151837250648</v>
      </c>
      <c r="L33" s="15">
        <f t="shared" si="27"/>
        <v>3.5105744871200013</v>
      </c>
      <c r="M33" s="15">
        <f t="shared" si="18"/>
        <v>1.9959198101279825</v>
      </c>
      <c r="N33" s="12">
        <f t="shared" si="28"/>
        <v>0.02</v>
      </c>
      <c r="O33" s="13">
        <f t="shared" si="29"/>
        <v>0.58349040282589892</v>
      </c>
      <c r="P33" s="14">
        <f t="shared" si="13"/>
        <v>19.27541794496279</v>
      </c>
      <c r="Q33" s="14">
        <f>LOOKUP(B33,'PV termination costs'!$A$40:$B$74)</f>
        <v>0.2159759502248394</v>
      </c>
      <c r="R33" s="14"/>
      <c r="S33" s="14"/>
      <c r="T33" s="8">
        <f t="shared" si="30"/>
        <v>0.10030212820342861</v>
      </c>
      <c r="U33" s="8">
        <f t="shared" si="16"/>
        <v>2.7081574614925712</v>
      </c>
      <c r="V33" s="7">
        <f t="shared" si="14"/>
        <v>15.593115116150102</v>
      </c>
      <c r="W33" s="11">
        <f t="shared" si="4"/>
        <v>0.55689696843393222</v>
      </c>
      <c r="X33" s="11">
        <f>VLOOKUP(B33, 'Temporary annuity'!$A$40:$B$74, 2, 2)</f>
        <v>6.34768205731873</v>
      </c>
      <c r="Y33" s="11">
        <f t="shared" si="15"/>
        <v>0.36513380840807808</v>
      </c>
      <c r="Z33" s="11">
        <f t="shared" si="17"/>
        <v>17.173640571035214</v>
      </c>
    </row>
    <row r="34" spans="1:26" x14ac:dyDescent="0.25">
      <c r="A34" s="5">
        <v>30</v>
      </c>
      <c r="B34" s="5">
        <v>59</v>
      </c>
      <c r="C34" s="5">
        <f t="shared" si="23"/>
        <v>29</v>
      </c>
      <c r="D34" s="5">
        <f t="shared" si="24"/>
        <v>4.1161354816978344</v>
      </c>
      <c r="E34" s="15">
        <f t="shared" si="25"/>
        <v>4.1161354816978344</v>
      </c>
      <c r="F34" s="15">
        <f t="shared" si="8"/>
        <v>66.438846362108805</v>
      </c>
      <c r="G34" s="5">
        <f t="shared" si="26"/>
        <v>6</v>
      </c>
      <c r="H34" s="5">
        <f>LOOKUP(B34,'Mortality and annuity'!$A$4:$D$95)</f>
        <v>0.96075713109785854</v>
      </c>
      <c r="I34" s="5">
        <f>LOOKUP(B34,'Termination cost'!$A$2:$C$37)/100</f>
        <v>3.0999999999999999E-3</v>
      </c>
      <c r="J34" s="5">
        <f t="shared" si="9"/>
        <v>0.95777878399145522</v>
      </c>
      <c r="K34" s="5">
        <f t="shared" si="10"/>
        <v>5.5160151837250631</v>
      </c>
      <c r="L34" s="15">
        <f t="shared" si="27"/>
        <v>3.51057448712</v>
      </c>
      <c r="M34" s="15">
        <f t="shared" si="18"/>
        <v>2.1705627914469781</v>
      </c>
      <c r="N34" s="12">
        <f t="shared" si="28"/>
        <v>0.02</v>
      </c>
      <c r="O34" s="13">
        <f t="shared" si="29"/>
        <v>0.63016963388499003</v>
      </c>
      <c r="P34" s="14">
        <f t="shared" si="13"/>
        <v>20.884499175729403</v>
      </c>
      <c r="Q34" s="14">
        <f>LOOKUP(B34,'PV termination costs'!$A$40:$B$74)</f>
        <v>0.20790486606513928</v>
      </c>
      <c r="R34" s="14"/>
      <c r="S34" s="14"/>
      <c r="T34" s="8">
        <f t="shared" si="30"/>
        <v>0.10030212820342857</v>
      </c>
      <c r="U34" s="8">
        <f t="shared" si="16"/>
        <v>2.8084595896959996</v>
      </c>
      <c r="V34" s="7">
        <f t="shared" si="14"/>
        <v>17.476563348915477</v>
      </c>
      <c r="W34" s="11">
        <f t="shared" si="4"/>
        <v>0.60264011547984409</v>
      </c>
      <c r="X34" s="11">
        <f>VLOOKUP(B34, 'Temporary annuity'!$A$40:$B$74, 2, 2)</f>
        <v>5.5231704372063071</v>
      </c>
      <c r="Y34" s="11">
        <f t="shared" si="15"/>
        <v>0.38339049846334816</v>
      </c>
      <c r="Z34" s="11">
        <f t="shared" si="17"/>
        <v>18.974872974775987</v>
      </c>
    </row>
    <row r="35" spans="1:26" x14ac:dyDescent="0.25">
      <c r="A35" s="5">
        <v>31</v>
      </c>
      <c r="B35" s="5">
        <v>60</v>
      </c>
      <c r="C35" s="5">
        <f t="shared" si="23"/>
        <v>30</v>
      </c>
      <c r="D35" s="5">
        <f t="shared" si="24"/>
        <v>4.3219422516665897</v>
      </c>
      <c r="E35" s="15">
        <f t="shared" si="25"/>
        <v>4.3219422516665897</v>
      </c>
      <c r="F35" s="15">
        <f t="shared" si="8"/>
        <v>70.760788613775389</v>
      </c>
      <c r="G35" s="5">
        <f t="shared" si="26"/>
        <v>5</v>
      </c>
      <c r="H35" s="5">
        <f>LOOKUP(B35,'Mortality and annuity'!$A$4:$D$95)</f>
        <v>0.96523727993266606</v>
      </c>
      <c r="I35" s="5">
        <f>LOOKUP(B35,'Termination cost'!$A$2:$C$37)/100</f>
        <v>2E-3</v>
      </c>
      <c r="J35" s="5">
        <f t="shared" si="9"/>
        <v>0.96330680537280078</v>
      </c>
      <c r="K35" s="5">
        <f t="shared" si="10"/>
        <v>5.5160151837250631</v>
      </c>
      <c r="L35" s="15">
        <f t="shared" si="27"/>
        <v>3.51057448712</v>
      </c>
      <c r="M35" s="15">
        <f t="shared" si="18"/>
        <v>2.3576802712228586</v>
      </c>
      <c r="N35" s="12">
        <f t="shared" si="28"/>
        <v>0.02</v>
      </c>
      <c r="O35" s="13">
        <f t="shared" si="29"/>
        <v>0.68058320333544986</v>
      </c>
      <c r="P35" s="14">
        <f t="shared" si="13"/>
        <v>22.685441482239899</v>
      </c>
      <c r="Q35" s="14">
        <f>LOOKUP(B35,'PV termination costs'!$A$40:$B$74)</f>
        <v>0.18181264418153828</v>
      </c>
      <c r="R35" s="14"/>
      <c r="S35" s="14"/>
      <c r="T35" s="8">
        <f t="shared" si="30"/>
        <v>0.10030212820342857</v>
      </c>
      <c r="U35" s="8">
        <f t="shared" si="16"/>
        <v>2.9087617178994281</v>
      </c>
      <c r="V35" s="7">
        <f t="shared" si="14"/>
        <v>19.60050353693266</v>
      </c>
      <c r="W35" s="11">
        <f t="shared" si="4"/>
        <v>0.65335011789775532</v>
      </c>
      <c r="X35" s="11">
        <f>VLOOKUP(B35, 'Temporary annuity'!$A$40:$B$74, 2, 2)</f>
        <v>4.674098703215618</v>
      </c>
      <c r="Y35" s="11">
        <f t="shared" si="15"/>
        <v>0.40256002300312499</v>
      </c>
      <c r="Z35" s="11">
        <f t="shared" si="17"/>
        <v>20.98564884493608</v>
      </c>
    </row>
    <row r="36" spans="1:26" x14ac:dyDescent="0.25">
      <c r="A36" s="5">
        <v>32</v>
      </c>
      <c r="B36" s="5">
        <v>61</v>
      </c>
      <c r="C36" s="5">
        <f t="shared" si="23"/>
        <v>31</v>
      </c>
      <c r="D36" s="5">
        <f t="shared" si="24"/>
        <v>4.5380393599279776</v>
      </c>
      <c r="E36" s="15">
        <f t="shared" si="25"/>
        <v>4.5380393599279776</v>
      </c>
      <c r="F36" s="15">
        <f t="shared" si="8"/>
        <v>75.298827973703368</v>
      </c>
      <c r="G36" s="5">
        <f t="shared" si="26"/>
        <v>4</v>
      </c>
      <c r="H36" s="5">
        <f>LOOKUP(B36,'Mortality and annuity'!$A$4:$D$95)</f>
        <v>0.9703559073439052</v>
      </c>
      <c r="I36" s="5">
        <f>LOOKUP(B36,'Termination cost'!$A$2:$C$37)/100</f>
        <v>2E-3</v>
      </c>
      <c r="J36" s="5">
        <f t="shared" si="9"/>
        <v>0.9684151955292174</v>
      </c>
      <c r="K36" s="5">
        <f t="shared" si="10"/>
        <v>5.5160151837250639</v>
      </c>
      <c r="L36" s="15">
        <f>AVERAGE(D36,E37,E38,E39,E40)*N36*35</f>
        <v>3.51057448712</v>
      </c>
      <c r="M36" s="15">
        <f t="shared" si="18"/>
        <v>2.5580830918405315</v>
      </c>
      <c r="N36" s="12">
        <f t="shared" si="28"/>
        <v>0.02</v>
      </c>
      <c r="O36" s="13">
        <f t="shared" si="29"/>
        <v>0.73502985824111933</v>
      </c>
      <c r="P36" s="14">
        <f t="shared" si="13"/>
        <v>24.630201066071727</v>
      </c>
      <c r="Q36" s="14">
        <f>LOOKUP(B36,'PV termination costs'!$A$40:$B$74)</f>
        <v>0.16407386279279276</v>
      </c>
      <c r="R36" s="14"/>
      <c r="S36" s="14"/>
      <c r="T36" s="8">
        <f t="shared" si="30"/>
        <v>0.10030212820342857</v>
      </c>
      <c r="U36" s="8">
        <f t="shared" si="16"/>
        <v>3.0090638461028565</v>
      </c>
      <c r="V36" s="7">
        <f t="shared" si="14"/>
        <v>21.960643508422862</v>
      </c>
      <c r="W36" s="11">
        <f t="shared" si="4"/>
        <v>0.70840785511041493</v>
      </c>
      <c r="X36" s="11">
        <f>VLOOKUP(B36, 'Temporary annuity'!$A$40:$B$74, 2, 2)</f>
        <v>3.7991132709841966</v>
      </c>
      <c r="Y36" s="11">
        <f t="shared" si="15"/>
        <v>0.42268802375072129</v>
      </c>
      <c r="Z36" s="11">
        <f t="shared" si="17"/>
        <v>23.188435248347073</v>
      </c>
    </row>
    <row r="37" spans="1:26" x14ac:dyDescent="0.25">
      <c r="A37" s="5">
        <v>33</v>
      </c>
      <c r="B37" s="5">
        <v>62</v>
      </c>
      <c r="C37" s="5">
        <f t="shared" si="23"/>
        <v>32</v>
      </c>
      <c r="D37" s="5">
        <f t="shared" si="24"/>
        <v>4.7649413233863367</v>
      </c>
      <c r="E37" s="15">
        <f t="shared" si="25"/>
        <v>4.7649413233863367</v>
      </c>
      <c r="F37" s="15">
        <f t="shared" si="8"/>
        <v>80.063769297089706</v>
      </c>
      <c r="G37" s="5">
        <f t="shared" ref="G37:G40" si="31">65-B37</f>
        <v>3</v>
      </c>
      <c r="H37" s="5">
        <f>LOOKUP(B37,'Mortality and annuity'!$A$4:$D$95)</f>
        <v>0.97627653639889633</v>
      </c>
      <c r="I37" s="5">
        <f>LOOKUP(B37,'Termination cost'!$A$2:$C$37)/100</f>
        <v>2E-3</v>
      </c>
      <c r="J37" s="5">
        <f t="shared" si="9"/>
        <v>0.97432398332609849</v>
      </c>
      <c r="K37" s="5">
        <f t="shared" si="10"/>
        <v>5.5160151837250639</v>
      </c>
      <c r="L37" s="15">
        <f>AVERAGE(D37,D36,E38,E39,E40)*N37*35</f>
        <v>3.51057448712</v>
      </c>
      <c r="M37" s="15">
        <f t="shared" si="18"/>
        <v>2.7726319936768777</v>
      </c>
      <c r="N37" s="12">
        <f t="shared" ref="N37:N40" si="32">$K$2</f>
        <v>0.02</v>
      </c>
      <c r="O37" s="13">
        <f t="shared" ref="O37:O40" si="33">1/((1+$C$2)^(65-B37))</f>
        <v>0.79383224543034903</v>
      </c>
      <c r="P37" s="14">
        <f t="shared" si="13"/>
        <v>26.762920835503976</v>
      </c>
      <c r="Q37" s="14">
        <f>LOOKUP(B37,'PV termination costs'!$A$40:$B$74)</f>
        <v>0.13896116393885749</v>
      </c>
      <c r="R37" s="14"/>
      <c r="S37" s="14"/>
      <c r="T37" s="8">
        <f t="shared" ref="T37:T40" si="34">L37/(65-30)</f>
        <v>0.10030212820342857</v>
      </c>
      <c r="U37" s="8">
        <f t="shared" si="16"/>
        <v>3.1093659743062849</v>
      </c>
      <c r="V37" s="7">
        <f t="shared" si="14"/>
        <v>24.596006399490591</v>
      </c>
      <c r="W37" s="11">
        <f t="shared" si="4"/>
        <v>0.76862519998408096</v>
      </c>
      <c r="X37" s="11">
        <f>VLOOKUP(B37, 'Temporary annuity'!$A$40:$B$74, 2, 2)</f>
        <v>2.8966546956817654</v>
      </c>
      <c r="Y37" s="11">
        <f t="shared" si="15"/>
        <v>0.44382242451556925</v>
      </c>
      <c r="Z37" s="11">
        <f t="shared" si="17"/>
        <v>25.616281689420944</v>
      </c>
    </row>
    <row r="38" spans="1:26" x14ac:dyDescent="0.25">
      <c r="A38" s="5">
        <v>34</v>
      </c>
      <c r="B38" s="5">
        <v>63</v>
      </c>
      <c r="C38" s="5">
        <f t="shared" si="23"/>
        <v>33</v>
      </c>
      <c r="D38" s="5">
        <f t="shared" si="24"/>
        <v>5.0031883847907119</v>
      </c>
      <c r="E38" s="15">
        <f t="shared" si="25"/>
        <v>5.0031883847907119</v>
      </c>
      <c r="F38" s="15">
        <f t="shared" si="8"/>
        <v>85.066957681880425</v>
      </c>
      <c r="G38" s="5">
        <f t="shared" si="31"/>
        <v>2</v>
      </c>
      <c r="H38" s="5">
        <f>LOOKUP(B38,'Mortality and annuity'!$A$4:$D$95)</f>
        <v>0.98308984053875004</v>
      </c>
      <c r="I38" s="5">
        <f>LOOKUP(B38,'Termination cost'!$A$2:$C$37)/100</f>
        <v>2E-3</v>
      </c>
      <c r="J38" s="5">
        <f t="shared" si="9"/>
        <v>0.98112366085767255</v>
      </c>
      <c r="K38" s="5">
        <f t="shared" si="10"/>
        <v>5.5160151837250639</v>
      </c>
      <c r="L38" s="15">
        <f>AVERAGE(D38,D37,D36,E39,E40)*N38*35</f>
        <v>3.5105744871200009</v>
      </c>
      <c r="M38" s="15">
        <f t="shared" si="18"/>
        <v>3.0022405777939687</v>
      </c>
      <c r="N38" s="12">
        <f t="shared" si="32"/>
        <v>0.02</v>
      </c>
      <c r="O38" s="13">
        <f t="shared" si="33"/>
        <v>0.85733882347711243</v>
      </c>
      <c r="P38" s="14">
        <f t="shared" si="13"/>
        <v>29.105671303789368</v>
      </c>
      <c r="Q38" s="14">
        <f>LOOKUP(B38,'PV termination costs'!$A$40:$B$74)</f>
        <v>0.10473680985538197</v>
      </c>
      <c r="R38" s="14"/>
      <c r="S38" s="14"/>
      <c r="T38" s="8">
        <f t="shared" si="34"/>
        <v>0.1003021282034286</v>
      </c>
      <c r="U38" s="8">
        <f t="shared" si="16"/>
        <v>3.2096681025097133</v>
      </c>
      <c r="V38" s="7">
        <f t="shared" si="14"/>
        <v>27.541241935722191</v>
      </c>
      <c r="W38" s="11">
        <f t="shared" si="4"/>
        <v>0.83458308896127853</v>
      </c>
      <c r="X38" s="11">
        <f>VLOOKUP(B38, 'Temporary annuity'!$A$40:$B$74, 2, 2)</f>
        <v>1.9644595147563924</v>
      </c>
      <c r="Y38" s="11">
        <f t="shared" si="15"/>
        <v>0.46601354529752526</v>
      </c>
      <c r="Z38" s="11">
        <f t="shared" si="17"/>
        <v>28.294943370579666</v>
      </c>
    </row>
    <row r="39" spans="1:26" x14ac:dyDescent="0.25">
      <c r="A39" s="5">
        <v>35</v>
      </c>
      <c r="B39" s="5">
        <v>64</v>
      </c>
      <c r="C39" s="5">
        <f t="shared" si="23"/>
        <v>34</v>
      </c>
      <c r="D39" s="5">
        <f t="shared" si="24"/>
        <v>5.2533477990270585</v>
      </c>
      <c r="E39" s="15">
        <f t="shared" si="25"/>
        <v>5.2533477990270585</v>
      </c>
      <c r="F39" s="15">
        <f t="shared" si="8"/>
        <v>90.320305480907479</v>
      </c>
      <c r="G39" s="5">
        <f t="shared" si="31"/>
        <v>1</v>
      </c>
      <c r="H39" s="5">
        <f>LOOKUP(B39,'Mortality and annuity'!$A$4:$D$95)</f>
        <v>0.99100250000000001</v>
      </c>
      <c r="I39" s="5">
        <f>LOOKUP(B39,'Termination cost'!$A$2:$C$37)/100</f>
        <v>2E-3</v>
      </c>
      <c r="J39" s="5">
        <f t="shared" si="9"/>
        <v>0.989020495</v>
      </c>
      <c r="K39" s="5">
        <f t="shared" si="10"/>
        <v>5.5160151837250631</v>
      </c>
      <c r="L39" s="15">
        <f>AVERAGE(D39,D38,D37,D36,E40)*N39*35</f>
        <v>3.5105744871200009</v>
      </c>
      <c r="M39" s="15">
        <f t="shared" si="18"/>
        <v>3.2478784401566201</v>
      </c>
      <c r="N39" s="12">
        <f t="shared" si="32"/>
        <v>0.02</v>
      </c>
      <c r="O39" s="13">
        <f t="shared" si="33"/>
        <v>0.92592592764060366</v>
      </c>
      <c r="P39" s="14">
        <f t="shared" si="13"/>
        <v>31.687130846122034</v>
      </c>
      <c r="Q39" s="14">
        <f>LOOKUP(B39,'PV termination costs'!$A$40:$B$74)</f>
        <v>5.9282866586933242E-2</v>
      </c>
      <c r="R39" s="14"/>
      <c r="S39" s="14"/>
      <c r="T39" s="8">
        <f t="shared" si="34"/>
        <v>0.1003021282034286</v>
      </c>
      <c r="U39" s="8">
        <f t="shared" si="16"/>
        <v>3.3099702307131418</v>
      </c>
      <c r="V39" s="7">
        <f t="shared" si="14"/>
        <v>30.839373320917282</v>
      </c>
      <c r="W39" s="11">
        <f t="shared" si="4"/>
        <v>0.90704039179168483</v>
      </c>
      <c r="X39" s="11">
        <f>VLOOKUP(B39, 'Temporary annuity'!$A$40:$B$74, 2, 2)</f>
        <v>1</v>
      </c>
      <c r="Y39" s="11">
        <f t="shared" si="15"/>
        <v>0.48931422209638792</v>
      </c>
      <c r="Z39" s="11">
        <f t="shared" si="17"/>
        <v>31.257099490612578</v>
      </c>
    </row>
    <row r="40" spans="1:26" x14ac:dyDescent="0.25">
      <c r="A40" s="5">
        <v>36</v>
      </c>
      <c r="B40" s="5">
        <v>65</v>
      </c>
      <c r="C40" s="5">
        <f t="shared" si="23"/>
        <v>35</v>
      </c>
      <c r="D40" s="5">
        <f t="shared" si="24"/>
        <v>5.5160151837250639</v>
      </c>
      <c r="E40" s="15">
        <f t="shared" si="25"/>
        <v>5.5160151837250639</v>
      </c>
      <c r="F40" s="15">
        <f t="shared" si="8"/>
        <v>95.836320664632538</v>
      </c>
      <c r="G40" s="5">
        <f t="shared" si="31"/>
        <v>0</v>
      </c>
      <c r="H40" s="5">
        <f>LOOKUP(B40,'Mortality and annuity'!$A$4:$D$95)</f>
        <v>1</v>
      </c>
      <c r="I40" s="5">
        <f>LOOKUP(B40,'Termination cost'!$A$2:$C$37)/100</f>
        <v>0</v>
      </c>
      <c r="J40" s="5">
        <f t="shared" si="9"/>
        <v>1</v>
      </c>
      <c r="K40" s="5">
        <f t="shared" si="10"/>
        <v>5.5160151837250639</v>
      </c>
      <c r="L40" s="15">
        <f>AVERAGE(D40,D39,D38,D37,D36)*N40*35</f>
        <v>3.5105744871200009</v>
      </c>
      <c r="M40" s="15">
        <f>N40*C40*((F40-F35)/5)</f>
        <v>3.5105744871200009</v>
      </c>
      <c r="N40" s="12">
        <f t="shared" si="32"/>
        <v>0.02</v>
      </c>
      <c r="O40" s="13">
        <f t="shared" si="33"/>
        <v>1</v>
      </c>
      <c r="P40" s="14">
        <f t="shared" si="13"/>
        <v>34.60201423878231</v>
      </c>
      <c r="Q40" s="14">
        <f>LOOKUP(B40,'PV termination costs'!$A$40:$B$74)</f>
        <v>5.9282866586933242E-2</v>
      </c>
      <c r="R40" s="14"/>
      <c r="S40" s="14"/>
      <c r="T40" s="8">
        <f t="shared" si="34"/>
        <v>0.1003021282034286</v>
      </c>
      <c r="U40" s="8">
        <f t="shared" si="16"/>
        <v>3.4102723589165702</v>
      </c>
      <c r="V40" s="7">
        <f t="shared" si="14"/>
        <v>34.661297105369243</v>
      </c>
      <c r="W40" s="11">
        <f t="shared" si="4"/>
        <v>0.9903227744391212</v>
      </c>
      <c r="X40" s="11"/>
      <c r="Y40" s="11">
        <f t="shared" si="15"/>
        <v>0.51377993271189315</v>
      </c>
      <c r="Z40" s="11">
        <f t="shared" si="17"/>
        <v>34.661297105369243</v>
      </c>
    </row>
    <row r="41" spans="1:26" x14ac:dyDescent="0.25">
      <c r="A41" s="5">
        <v>37</v>
      </c>
      <c r="B41" s="5">
        <v>66</v>
      </c>
      <c r="C41" s="5">
        <v>35</v>
      </c>
      <c r="L41" s="15">
        <f>L40</f>
        <v>3.5105744871200009</v>
      </c>
      <c r="M41" s="15">
        <f>M40</f>
        <v>3.5105744871200009</v>
      </c>
      <c r="O41" s="13"/>
      <c r="R41" s="5">
        <f>LOOKUP(B41,'Mortality and annuity'!$A$5:$H$95)</f>
        <v>8.8565104844617775</v>
      </c>
      <c r="S41" s="5">
        <f t="shared" ref="S41:S51" si="35">M41*R41</f>
        <v>31.091439751662314</v>
      </c>
      <c r="T41" s="8"/>
      <c r="X41" s="11"/>
      <c r="Y41" s="11"/>
    </row>
    <row r="42" spans="1:26" x14ac:dyDescent="0.25">
      <c r="A42" s="5">
        <v>38</v>
      </c>
      <c r="B42" s="5">
        <v>67</v>
      </c>
      <c r="C42" s="5">
        <v>35</v>
      </c>
      <c r="L42" s="15">
        <f t="shared" ref="L42:L57" si="36">L41</f>
        <v>3.5105744871200009</v>
      </c>
      <c r="M42" s="15">
        <f t="shared" ref="M42:M57" si="37">M41</f>
        <v>3.5105744871200009</v>
      </c>
      <c r="R42" s="5">
        <f>LOOKUP(B42,'Mortality and annuity'!$A$5:$H$95)</f>
        <v>7.9399794642459769</v>
      </c>
      <c r="S42" s="5">
        <f t="shared" si="35"/>
        <v>27.873889335438658</v>
      </c>
    </row>
    <row r="43" spans="1:26" x14ac:dyDescent="0.25">
      <c r="A43" s="5">
        <v>39</v>
      </c>
      <c r="B43" s="5">
        <v>68</v>
      </c>
      <c r="C43" s="5">
        <v>35</v>
      </c>
      <c r="L43" s="15">
        <f t="shared" si="36"/>
        <v>3.5105744871200009</v>
      </c>
      <c r="M43" s="15">
        <f t="shared" si="37"/>
        <v>3.5105744871200009</v>
      </c>
      <c r="R43" s="5">
        <f>LOOKUP(B43,'Mortality and annuity'!$A$5:$H$95)</f>
        <v>7.101124446440032</v>
      </c>
      <c r="S43" s="5">
        <f t="shared" si="35"/>
        <v>24.929026311536514</v>
      </c>
    </row>
    <row r="44" spans="1:26" x14ac:dyDescent="0.25">
      <c r="A44" s="5">
        <v>40</v>
      </c>
      <c r="B44" s="5">
        <v>69</v>
      </c>
      <c r="C44" s="5">
        <v>35</v>
      </c>
      <c r="L44" s="15">
        <f t="shared" si="36"/>
        <v>3.5105744871200009</v>
      </c>
      <c r="M44" s="15">
        <f t="shared" si="37"/>
        <v>3.5105744871200009</v>
      </c>
      <c r="R44" s="5">
        <f>LOOKUP(B44,'Mortality and annuity'!$A$5:$H$95)</f>
        <v>6.3343763948118905</v>
      </c>
      <c r="S44" s="5">
        <f t="shared" si="35"/>
        <v>22.237300163441791</v>
      </c>
    </row>
    <row r="45" spans="1:26" x14ac:dyDescent="0.25">
      <c r="A45" s="5">
        <v>41</v>
      </c>
      <c r="B45" s="5">
        <v>70</v>
      </c>
      <c r="C45" s="5">
        <v>35</v>
      </c>
      <c r="L45" s="15">
        <f t="shared" si="36"/>
        <v>3.5105744871200009</v>
      </c>
      <c r="M45" s="15">
        <f t="shared" si="37"/>
        <v>3.5105744871200009</v>
      </c>
      <c r="R45" s="5">
        <f>LOOKUP(B45,'Mortality and annuity'!$A$5:$H$95)</f>
        <v>5.6344735080237633</v>
      </c>
      <c r="S45" s="5">
        <f t="shared" si="35"/>
        <v>19.780238945621754</v>
      </c>
    </row>
    <row r="46" spans="1:26" x14ac:dyDescent="0.25">
      <c r="A46" s="5">
        <v>42</v>
      </c>
      <c r="B46" s="5">
        <v>71</v>
      </c>
      <c r="C46" s="5">
        <v>35</v>
      </c>
      <c r="L46" s="15">
        <f t="shared" si="36"/>
        <v>3.5105744871200009</v>
      </c>
      <c r="M46" s="15">
        <f t="shared" si="37"/>
        <v>3.5105744871200009</v>
      </c>
      <c r="R46" s="5">
        <f>LOOKUP(B46,'Mortality and annuity'!$A$5:$H$95)</f>
        <v>4.9965674345136168</v>
      </c>
      <c r="S46" s="5">
        <f t="shared" si="35"/>
        <v>17.540822158778138</v>
      </c>
    </row>
    <row r="47" spans="1:26" x14ac:dyDescent="0.25">
      <c r="A47" s="5">
        <v>43</v>
      </c>
      <c r="B47" s="5">
        <v>72</v>
      </c>
      <c r="C47" s="5">
        <v>35</v>
      </c>
      <c r="L47" s="15">
        <f t="shared" si="36"/>
        <v>3.5105744871200009</v>
      </c>
      <c r="M47" s="15">
        <f t="shared" si="37"/>
        <v>3.5105744871200009</v>
      </c>
      <c r="R47" s="5">
        <f>LOOKUP(B47,'Mortality and annuity'!$A$5:$H$95)</f>
        <v>4.4162542372526614</v>
      </c>
      <c r="S47" s="5">
        <f t="shared" si="35"/>
        <v>15.503589453934792</v>
      </c>
    </row>
    <row r="48" spans="1:26" x14ac:dyDescent="0.25">
      <c r="A48" s="5">
        <v>44</v>
      </c>
      <c r="B48" s="5">
        <v>73</v>
      </c>
      <c r="C48" s="5">
        <v>35</v>
      </c>
      <c r="L48" s="15">
        <f t="shared" si="36"/>
        <v>3.5105744871200009</v>
      </c>
      <c r="M48" s="15">
        <f t="shared" si="37"/>
        <v>3.5105744871200009</v>
      </c>
      <c r="R48" s="5">
        <f>LOOKUP(B48,'Mortality and annuity'!$A$5:$H$95)</f>
        <v>3.8893024494851218</v>
      </c>
      <c r="S48" s="5">
        <f t="shared" si="35"/>
        <v>13.653685951855795</v>
      </c>
    </row>
    <row r="49" spans="1:19" x14ac:dyDescent="0.25">
      <c r="A49" s="5">
        <v>45</v>
      </c>
      <c r="B49" s="5">
        <v>74</v>
      </c>
      <c r="C49" s="5">
        <v>35</v>
      </c>
      <c r="L49" s="15">
        <f t="shared" si="36"/>
        <v>3.5105744871200009</v>
      </c>
      <c r="M49" s="15">
        <f t="shared" si="37"/>
        <v>3.5105744871200009</v>
      </c>
      <c r="R49" s="5">
        <f>LOOKUP(B49,'Mortality and annuity'!$A$5:$H$95)</f>
        <v>3.4118529021109527</v>
      </c>
      <c r="S49" s="5">
        <f t="shared" si="35"/>
        <v>11.977563751957044</v>
      </c>
    </row>
    <row r="50" spans="1:19" x14ac:dyDescent="0.25">
      <c r="A50" s="5">
        <v>46</v>
      </c>
      <c r="B50" s="5">
        <v>75</v>
      </c>
      <c r="C50" s="5">
        <v>35</v>
      </c>
      <c r="L50" s="15">
        <f t="shared" si="36"/>
        <v>3.5105744871200009</v>
      </c>
      <c r="M50" s="15">
        <f t="shared" si="37"/>
        <v>3.5105744871200009</v>
      </c>
      <c r="R50" s="5">
        <f>LOOKUP(B50,'Mortality and annuity'!$A$5:$H$95)</f>
        <v>2.9802776348234006</v>
      </c>
      <c r="S50" s="5">
        <f t="shared" si="35"/>
        <v>10.462486629345369</v>
      </c>
    </row>
    <row r="51" spans="1:19" x14ac:dyDescent="0.25">
      <c r="A51" s="5">
        <v>47</v>
      </c>
      <c r="B51" s="5">
        <v>76</v>
      </c>
      <c r="C51" s="5">
        <v>35</v>
      </c>
      <c r="L51" s="15">
        <f t="shared" si="36"/>
        <v>3.5105744871200009</v>
      </c>
      <c r="M51" s="15">
        <f t="shared" si="37"/>
        <v>3.5105744871200009</v>
      </c>
      <c r="R51" s="5">
        <f>LOOKUP(B51,'Mortality and annuity'!$A$5:$H$95)</f>
        <v>2.5912357078335044</v>
      </c>
      <c r="S51" s="5">
        <f t="shared" si="35"/>
        <v>9.0967259660346365</v>
      </c>
    </row>
    <row r="52" spans="1:19" x14ac:dyDescent="0.25">
      <c r="A52" s="5">
        <v>48</v>
      </c>
      <c r="B52" s="5">
        <v>77</v>
      </c>
      <c r="C52" s="5">
        <v>35</v>
      </c>
      <c r="L52" s="15">
        <f t="shared" si="36"/>
        <v>3.5105744871200009</v>
      </c>
      <c r="M52" s="15">
        <f t="shared" si="37"/>
        <v>3.5105744871200009</v>
      </c>
      <c r="R52" s="5">
        <f>LOOKUP(B52,'Mortality and annuity'!$A$5:$H$95)</f>
        <v>2.241601566056175</v>
      </c>
      <c r="S52" s="5">
        <f t="shared" ref="S52:S57" si="38">M52*R52</f>
        <v>7.8693092680850469</v>
      </c>
    </row>
    <row r="53" spans="1:19" x14ac:dyDescent="0.25">
      <c r="A53" s="5">
        <v>49</v>
      </c>
      <c r="B53" s="5">
        <v>78</v>
      </c>
      <c r="C53" s="5">
        <v>35</v>
      </c>
      <c r="L53" s="15">
        <f t="shared" si="36"/>
        <v>3.5105744871200009</v>
      </c>
      <c r="M53" s="15">
        <f t="shared" si="37"/>
        <v>3.5105744871200009</v>
      </c>
      <c r="R53" s="5">
        <f>LOOKUP(B53,'Mortality and annuity'!$A$5:$H$95)</f>
        <v>1.9284200203323301</v>
      </c>
      <c r="S53" s="5">
        <f t="shared" si="38"/>
        <v>6.7698621238301113</v>
      </c>
    </row>
    <row r="54" spans="1:19" x14ac:dyDescent="0.25">
      <c r="A54" s="5">
        <v>50</v>
      </c>
      <c r="B54" s="5">
        <v>79</v>
      </c>
      <c r="C54" s="5">
        <v>35</v>
      </c>
      <c r="L54" s="15">
        <f t="shared" si="36"/>
        <v>3.5105744871200009</v>
      </c>
      <c r="M54" s="15">
        <f t="shared" si="37"/>
        <v>3.5105744871200009</v>
      </c>
      <c r="R54" s="5">
        <f>LOOKUP(B54,'Mortality and annuity'!$A$5:$H$95)</f>
        <v>1.6490133638999067</v>
      </c>
      <c r="S54" s="5">
        <f t="shared" si="38"/>
        <v>5.7889842442269428</v>
      </c>
    </row>
    <row r="55" spans="1:19" x14ac:dyDescent="0.25">
      <c r="A55" s="5">
        <v>51</v>
      </c>
      <c r="B55" s="5">
        <v>80</v>
      </c>
      <c r="C55" s="5">
        <v>35</v>
      </c>
      <c r="L55" s="15">
        <f t="shared" si="36"/>
        <v>3.5105744871200009</v>
      </c>
      <c r="M55" s="15">
        <f t="shared" si="37"/>
        <v>3.5105744871200009</v>
      </c>
      <c r="R55" s="5">
        <f>LOOKUP(B55,'Mortality and annuity'!$A$5:$H$95)</f>
        <v>1.4008122911734802</v>
      </c>
      <c r="S55" s="5">
        <f t="shared" si="38"/>
        <v>4.9176558906377332</v>
      </c>
    </row>
    <row r="56" spans="1:19" x14ac:dyDescent="0.25">
      <c r="A56" s="5">
        <v>52</v>
      </c>
      <c r="B56" s="5">
        <v>81</v>
      </c>
      <c r="C56" s="5">
        <v>35</v>
      </c>
      <c r="L56" s="15">
        <f t="shared" si="36"/>
        <v>3.5105744871200009</v>
      </c>
      <c r="M56" s="15">
        <f t="shared" si="37"/>
        <v>3.5105744871200009</v>
      </c>
      <c r="R56" s="5">
        <f>LOOKUP(B56,'Mortality and annuity'!$A$5:$H$95)</f>
        <v>1.1814015083058662</v>
      </c>
      <c r="S56" s="5">
        <f t="shared" si="38"/>
        <v>4.1473979941036614</v>
      </c>
    </row>
    <row r="57" spans="1:19" x14ac:dyDescent="0.25">
      <c r="A57" s="5">
        <v>53</v>
      </c>
      <c r="B57" s="5">
        <v>82</v>
      </c>
      <c r="C57" s="5">
        <v>35</v>
      </c>
      <c r="L57" s="15">
        <f t="shared" si="36"/>
        <v>3.5105744871200009</v>
      </c>
      <c r="M57" s="15">
        <f t="shared" si="37"/>
        <v>3.5105744871200009</v>
      </c>
      <c r="R57" s="5">
        <f>LOOKUP(B57,'Mortality and annuity'!$A$5:$H$95)</f>
        <v>0.98850082976287656</v>
      </c>
      <c r="S57" s="5">
        <f t="shared" si="38"/>
        <v>3.4702057934625055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93"/>
  <sheetViews>
    <sheetView workbookViewId="0">
      <selection activeCell="D2" sqref="D2"/>
    </sheetView>
  </sheetViews>
  <sheetFormatPr defaultRowHeight="15" x14ac:dyDescent="0.25"/>
  <cols>
    <col min="1" max="1" width="9.140625" style="5"/>
    <col min="2" max="4" width="16.140625" style="5" customWidth="1"/>
    <col min="5" max="5" width="15.5703125" style="5" customWidth="1"/>
    <col min="6" max="6" width="13.42578125" style="5" customWidth="1"/>
    <col min="7" max="7" width="13" style="5" customWidth="1"/>
    <col min="8" max="16384" width="9.140625" style="5"/>
  </cols>
  <sheetData>
    <row r="1" spans="1:14" ht="45" x14ac:dyDescent="0.25">
      <c r="A1" s="39" t="s">
        <v>1</v>
      </c>
      <c r="B1" s="40" t="s">
        <v>10</v>
      </c>
      <c r="C1" s="40" t="s">
        <v>221</v>
      </c>
      <c r="D1" s="40" t="s">
        <v>26</v>
      </c>
      <c r="E1" s="40" t="s">
        <v>11</v>
      </c>
      <c r="F1" s="40" t="s">
        <v>222</v>
      </c>
      <c r="G1" s="40" t="s">
        <v>27</v>
      </c>
      <c r="H1" s="40" t="s">
        <v>226</v>
      </c>
      <c r="I1" s="40" t="s">
        <v>227</v>
      </c>
      <c r="J1" s="40" t="s">
        <v>228</v>
      </c>
      <c r="K1" s="40" t="s">
        <v>229</v>
      </c>
      <c r="L1" s="40" t="s">
        <v>230</v>
      </c>
      <c r="M1" s="40" t="s">
        <v>231</v>
      </c>
      <c r="N1" s="41"/>
    </row>
    <row r="2" spans="1:14" x14ac:dyDescent="0.25">
      <c r="A2" s="5">
        <v>30</v>
      </c>
      <c r="B2" s="41">
        <v>4.44E-4</v>
      </c>
      <c r="C2" s="41">
        <v>2.6400000000000002E-4</v>
      </c>
      <c r="D2" s="41">
        <f>AVERAGE(B2:C2)</f>
        <v>3.5400000000000004E-4</v>
      </c>
      <c r="E2" s="5">
        <v>4.2199999999999996E-4</v>
      </c>
      <c r="F2" s="41">
        <v>2.3900000000000001E-4</v>
      </c>
      <c r="G2" s="5">
        <f>AVERAGE(E2:F2)</f>
        <v>3.3049999999999996E-4</v>
      </c>
      <c r="H2" s="42">
        <v>4.5199999999999998E-4</v>
      </c>
      <c r="I2" s="42">
        <v>2.1800000000000001E-4</v>
      </c>
      <c r="J2" s="41">
        <f>AVERAGE(H2:I2)</f>
        <v>3.3500000000000001E-4</v>
      </c>
      <c r="K2" s="41">
        <v>8.0099999999999995E-4</v>
      </c>
      <c r="L2" s="5">
        <v>3.5100000000000002E-4</v>
      </c>
      <c r="M2" s="41">
        <f>AVERAGE(K2:L2)</f>
        <v>5.7600000000000001E-4</v>
      </c>
      <c r="N2" s="41"/>
    </row>
    <row r="3" spans="1:14" x14ac:dyDescent="0.25">
      <c r="A3" s="5">
        <v>31</v>
      </c>
      <c r="B3" s="41">
        <v>4.9899999999999999E-4</v>
      </c>
      <c r="C3" s="41">
        <v>3.0699999999999998E-4</v>
      </c>
      <c r="D3" s="41">
        <f t="shared" ref="D3:D66" si="0">AVERAGE(B3:C3)</f>
        <v>4.0299999999999998E-4</v>
      </c>
      <c r="E3" s="5">
        <v>4.75E-4</v>
      </c>
      <c r="F3" s="41">
        <v>2.8299999999999999E-4</v>
      </c>
      <c r="G3" s="5">
        <f t="shared" ref="G3:G66" si="1">AVERAGE(E3:F3)</f>
        <v>3.79E-4</v>
      </c>
      <c r="H3" s="42">
        <v>4.6299999999999998E-4</v>
      </c>
      <c r="I3" s="42">
        <v>2.31E-4</v>
      </c>
      <c r="J3" s="41">
        <f t="shared" ref="J3:J66" si="2">AVERAGE(H3:I3)</f>
        <v>3.4699999999999998E-4</v>
      </c>
      <c r="K3" s="41">
        <v>8.2100000000000001E-4</v>
      </c>
      <c r="L3" s="5">
        <v>3.7300000000000001E-4</v>
      </c>
      <c r="M3" s="41">
        <f t="shared" ref="M3:M66" si="3">AVERAGE(K3:L3)</f>
        <v>5.9699999999999998E-4</v>
      </c>
      <c r="N3" s="41"/>
    </row>
    <row r="4" spans="1:14" x14ac:dyDescent="0.25">
      <c r="A4" s="5">
        <v>32</v>
      </c>
      <c r="B4" s="41">
        <v>5.62E-4</v>
      </c>
      <c r="C4" s="41">
        <v>3.5E-4</v>
      </c>
      <c r="D4" s="41">
        <f t="shared" si="0"/>
        <v>4.5600000000000003E-4</v>
      </c>
      <c r="E4" s="5">
        <v>5.3499999999999999E-4</v>
      </c>
      <c r="F4" s="41">
        <v>3.2299999999999999E-4</v>
      </c>
      <c r="G4" s="5">
        <f t="shared" si="1"/>
        <v>4.2900000000000002E-4</v>
      </c>
      <c r="H4" s="42">
        <v>4.7699999999999999E-4</v>
      </c>
      <c r="I4" s="42">
        <v>2.4399999999999999E-4</v>
      </c>
      <c r="J4" s="41">
        <f t="shared" si="2"/>
        <v>3.6049999999999998E-4</v>
      </c>
      <c r="K4" s="41">
        <v>8.3900000000000001E-4</v>
      </c>
      <c r="L4" s="5">
        <v>3.97E-4</v>
      </c>
      <c r="M4" s="41">
        <f t="shared" si="3"/>
        <v>6.1800000000000006E-4</v>
      </c>
      <c r="N4" s="41"/>
    </row>
    <row r="5" spans="1:14" x14ac:dyDescent="0.25">
      <c r="A5" s="5">
        <v>33</v>
      </c>
      <c r="B5" s="41">
        <v>6.3099999999999994E-4</v>
      </c>
      <c r="C5" s="41">
        <v>3.9399999999999998E-4</v>
      </c>
      <c r="D5" s="41">
        <f t="shared" si="0"/>
        <v>5.1249999999999993E-4</v>
      </c>
      <c r="E5" s="5">
        <v>5.9999999999999995E-4</v>
      </c>
      <c r="F5" s="41">
        <v>3.6000000000000002E-4</v>
      </c>
      <c r="G5" s="5">
        <f t="shared" si="1"/>
        <v>4.7999999999999996E-4</v>
      </c>
      <c r="H5" s="42">
        <v>4.9200000000000003E-4</v>
      </c>
      <c r="I5" s="42">
        <v>2.5799999999999998E-4</v>
      </c>
      <c r="J5" s="41">
        <f t="shared" si="2"/>
        <v>3.7500000000000001E-4</v>
      </c>
      <c r="K5" s="41">
        <v>8.4800000000000001E-4</v>
      </c>
      <c r="L5" s="5">
        <v>4.2200000000000001E-4</v>
      </c>
      <c r="M5" s="41">
        <f t="shared" si="3"/>
        <v>6.3500000000000004E-4</v>
      </c>
      <c r="N5" s="41"/>
    </row>
    <row r="6" spans="1:14" x14ac:dyDescent="0.25">
      <c r="A6" s="5">
        <v>34</v>
      </c>
      <c r="B6" s="41">
        <v>7.0199999999999993E-4</v>
      </c>
      <c r="C6" s="41">
        <v>4.35E-4</v>
      </c>
      <c r="D6" s="41">
        <f t="shared" si="0"/>
        <v>5.6849999999999999E-4</v>
      </c>
      <c r="E6" s="5">
        <v>6.6799999999999997E-4</v>
      </c>
      <c r="F6" s="41">
        <v>3.9300000000000001E-4</v>
      </c>
      <c r="G6" s="5">
        <f t="shared" si="1"/>
        <v>5.3049999999999994E-4</v>
      </c>
      <c r="H6" s="42">
        <v>5.0799999999999999E-4</v>
      </c>
      <c r="I6" s="42">
        <v>2.72E-4</v>
      </c>
      <c r="J6" s="41">
        <f t="shared" si="2"/>
        <v>3.8999999999999999E-4</v>
      </c>
      <c r="K6" s="41">
        <v>8.4900000000000004E-4</v>
      </c>
      <c r="L6" s="5">
        <v>4.4900000000000002E-4</v>
      </c>
      <c r="M6" s="41">
        <f t="shared" si="3"/>
        <v>6.4900000000000005E-4</v>
      </c>
      <c r="N6" s="41"/>
    </row>
    <row r="7" spans="1:14" x14ac:dyDescent="0.25">
      <c r="A7" s="5">
        <v>35</v>
      </c>
      <c r="B7" s="41">
        <v>7.7299999999999992E-4</v>
      </c>
      <c r="C7" s="41">
        <v>4.75E-4</v>
      </c>
      <c r="D7" s="41">
        <f t="shared" si="0"/>
        <v>6.2399999999999999E-4</v>
      </c>
      <c r="E7" s="5">
        <v>7.3499999999999998E-4</v>
      </c>
      <c r="F7" s="41">
        <v>4.2499999999999998E-4</v>
      </c>
      <c r="G7" s="5">
        <f t="shared" si="1"/>
        <v>5.8E-4</v>
      </c>
      <c r="H7" s="42">
        <v>5.2300000000000003E-4</v>
      </c>
      <c r="I7" s="42">
        <v>2.8600000000000001E-4</v>
      </c>
      <c r="J7" s="41">
        <f t="shared" si="2"/>
        <v>4.0450000000000002E-4</v>
      </c>
      <c r="K7" s="41">
        <v>8.5099999999999998E-4</v>
      </c>
      <c r="L7" s="5">
        <v>4.7800000000000002E-4</v>
      </c>
      <c r="M7" s="41">
        <f t="shared" si="3"/>
        <v>6.6449999999999994E-4</v>
      </c>
      <c r="N7" s="41"/>
    </row>
    <row r="8" spans="1:14" x14ac:dyDescent="0.25">
      <c r="A8" s="5">
        <v>36</v>
      </c>
      <c r="B8" s="41">
        <v>8.4099999999999995E-4</v>
      </c>
      <c r="C8" s="41">
        <v>5.1400000000000003E-4</v>
      </c>
      <c r="D8" s="41">
        <f t="shared" si="0"/>
        <v>6.7749999999999993E-4</v>
      </c>
      <c r="E8" s="5">
        <v>7.9999999999999993E-4</v>
      </c>
      <c r="F8" s="41">
        <v>4.5600000000000003E-4</v>
      </c>
      <c r="G8" s="5">
        <f t="shared" si="1"/>
        <v>6.2799999999999998E-4</v>
      </c>
      <c r="H8" s="42">
        <v>5.3600000000000002E-4</v>
      </c>
      <c r="I8" s="42">
        <v>2.9999999999999997E-4</v>
      </c>
      <c r="J8" s="41">
        <f t="shared" si="2"/>
        <v>4.1799999999999997E-4</v>
      </c>
      <c r="K8" s="41">
        <v>8.6200000000000003E-4</v>
      </c>
      <c r="L8" s="5">
        <v>5.1199999999999998E-4</v>
      </c>
      <c r="M8" s="41">
        <f t="shared" si="3"/>
        <v>6.87E-4</v>
      </c>
      <c r="N8" s="41"/>
    </row>
    <row r="9" spans="1:14" x14ac:dyDescent="0.25">
      <c r="A9" s="5">
        <v>37</v>
      </c>
      <c r="B9" s="41">
        <v>9.0399999999999996E-4</v>
      </c>
      <c r="C9" s="41">
        <v>5.5400000000000002E-4</v>
      </c>
      <c r="D9" s="41">
        <f t="shared" si="0"/>
        <v>7.2900000000000005E-4</v>
      </c>
      <c r="E9" s="5">
        <v>8.5999999999999998E-4</v>
      </c>
      <c r="F9" s="41">
        <v>4.86E-4</v>
      </c>
      <c r="G9" s="5">
        <f t="shared" si="1"/>
        <v>6.7299999999999999E-4</v>
      </c>
      <c r="H9" s="42">
        <v>5.5099999999999995E-4</v>
      </c>
      <c r="I9" s="42">
        <v>3.1799999999999998E-4</v>
      </c>
      <c r="J9" s="41">
        <f t="shared" si="2"/>
        <v>4.3449999999999999E-4</v>
      </c>
      <c r="K9" s="41">
        <v>8.9099999999999997E-4</v>
      </c>
      <c r="L9" s="5">
        <v>5.5099999999999995E-4</v>
      </c>
      <c r="M9" s="41">
        <f t="shared" si="3"/>
        <v>7.2099999999999996E-4</v>
      </c>
      <c r="N9" s="41"/>
    </row>
    <row r="10" spans="1:14" x14ac:dyDescent="0.25">
      <c r="A10" s="5">
        <v>38</v>
      </c>
      <c r="B10" s="41">
        <v>9.639999999999999E-4</v>
      </c>
      <c r="C10" s="41">
        <v>5.9800000000000001E-4</v>
      </c>
      <c r="D10" s="41">
        <f t="shared" si="0"/>
        <v>7.8100000000000001E-4</v>
      </c>
      <c r="E10" s="5">
        <v>9.0799999999999995E-4</v>
      </c>
      <c r="F10" s="41">
        <v>5.1900000000000004E-4</v>
      </c>
      <c r="G10" s="5">
        <f t="shared" si="1"/>
        <v>7.1349999999999994E-4</v>
      </c>
      <c r="H10" s="42">
        <v>5.6999999999999998E-4</v>
      </c>
      <c r="I10" s="42">
        <v>3.39E-4</v>
      </c>
      <c r="J10" s="41">
        <f t="shared" si="2"/>
        <v>4.5449999999999999E-4</v>
      </c>
      <c r="K10" s="41">
        <v>9.3899999999999995E-4</v>
      </c>
      <c r="L10" s="5">
        <v>5.9800000000000001E-4</v>
      </c>
      <c r="M10" s="41">
        <f t="shared" si="3"/>
        <v>7.6849999999999998E-4</v>
      </c>
      <c r="N10" s="41"/>
    </row>
    <row r="11" spans="1:14" x14ac:dyDescent="0.25">
      <c r="A11" s="5">
        <v>39</v>
      </c>
      <c r="B11" s="41">
        <v>1.021E-3</v>
      </c>
      <c r="C11" s="41">
        <v>6.4800000000000003E-4</v>
      </c>
      <c r="D11" s="41">
        <f t="shared" si="0"/>
        <v>8.3449999999999996E-4</v>
      </c>
      <c r="E11" s="5">
        <v>9.5199999999999994E-4</v>
      </c>
      <c r="F11" s="41">
        <v>5.5699999999999999E-4</v>
      </c>
      <c r="G11" s="5">
        <f t="shared" si="1"/>
        <v>7.5449999999999996E-4</v>
      </c>
      <c r="H11" s="42">
        <v>5.9500000000000004E-4</v>
      </c>
      <c r="I11" s="42">
        <v>3.6499999999999998E-4</v>
      </c>
      <c r="J11" s="41">
        <f t="shared" si="2"/>
        <v>4.8000000000000001E-4</v>
      </c>
      <c r="K11" s="41">
        <v>9.990000000000001E-4</v>
      </c>
      <c r="L11" s="5">
        <v>6.5200000000000002E-4</v>
      </c>
      <c r="M11" s="41">
        <f t="shared" si="3"/>
        <v>8.2550000000000006E-4</v>
      </c>
      <c r="N11" s="41"/>
    </row>
    <row r="12" spans="1:14" x14ac:dyDescent="0.25">
      <c r="A12" s="5">
        <v>40</v>
      </c>
      <c r="B12" s="41">
        <v>1.0789999999999999E-3</v>
      </c>
      <c r="C12" s="41">
        <v>7.0600000000000003E-4</v>
      </c>
      <c r="D12" s="41">
        <f t="shared" si="0"/>
        <v>8.9249999999999996E-4</v>
      </c>
      <c r="E12" s="5">
        <v>9.9599999999999992E-4</v>
      </c>
      <c r="F12" s="41">
        <v>6.0700000000000001E-4</v>
      </c>
      <c r="G12" s="5">
        <f t="shared" si="1"/>
        <v>8.0149999999999991E-4</v>
      </c>
      <c r="H12" s="42">
        <v>6.2799999999999998E-4</v>
      </c>
      <c r="I12" s="42">
        <v>3.9599999999999998E-4</v>
      </c>
      <c r="J12" s="41">
        <f t="shared" si="2"/>
        <v>5.1199999999999998E-4</v>
      </c>
      <c r="K12" s="41">
        <v>1.072E-3</v>
      </c>
      <c r="L12" s="5">
        <v>7.0899999999999999E-4</v>
      </c>
      <c r="M12" s="41">
        <f t="shared" si="3"/>
        <v>8.9050000000000002E-4</v>
      </c>
      <c r="N12" s="41"/>
    </row>
    <row r="13" spans="1:14" x14ac:dyDescent="0.25">
      <c r="A13" s="5">
        <v>41</v>
      </c>
      <c r="B13" s="41">
        <v>1.142E-3</v>
      </c>
      <c r="C13" s="41">
        <v>7.7399999999999995E-4</v>
      </c>
      <c r="D13" s="41">
        <f t="shared" si="0"/>
        <v>9.5799999999999998E-4</v>
      </c>
      <c r="E13" s="5">
        <v>1.0429999999999999E-3</v>
      </c>
      <c r="F13" s="41">
        <v>6.6500000000000001E-4</v>
      </c>
      <c r="G13" s="5">
        <f t="shared" si="1"/>
        <v>8.5399999999999994E-4</v>
      </c>
      <c r="H13" s="42">
        <v>6.7100000000000005E-4</v>
      </c>
      <c r="I13" s="42">
        <v>4.3300000000000001E-4</v>
      </c>
      <c r="J13" s="41">
        <f t="shared" si="2"/>
        <v>5.5199999999999997E-4</v>
      </c>
      <c r="K13" s="41">
        <v>1.1559999999999999E-3</v>
      </c>
      <c r="L13" s="5">
        <v>7.6800000000000002E-4</v>
      </c>
      <c r="M13" s="41">
        <f t="shared" si="3"/>
        <v>9.6199999999999996E-4</v>
      </c>
      <c r="N13" s="41"/>
    </row>
    <row r="14" spans="1:14" x14ac:dyDescent="0.25">
      <c r="A14" s="5">
        <v>42</v>
      </c>
      <c r="B14" s="41">
        <v>1.2149999999999999E-3</v>
      </c>
      <c r="C14" s="41">
        <v>8.52E-4</v>
      </c>
      <c r="D14" s="41">
        <f t="shared" si="0"/>
        <v>1.0334999999999999E-3</v>
      </c>
      <c r="E14" s="5">
        <v>1.0989999999999999E-3</v>
      </c>
      <c r="F14" s="41">
        <v>7.3200000000000001E-4</v>
      </c>
      <c r="G14" s="5">
        <f t="shared" si="1"/>
        <v>9.1549999999999997E-4</v>
      </c>
      <c r="H14" s="42">
        <v>7.2499999999999995E-4</v>
      </c>
      <c r="I14" s="42">
        <v>4.7699999999999999E-4</v>
      </c>
      <c r="J14" s="41">
        <f t="shared" si="2"/>
        <v>6.0099999999999997E-4</v>
      </c>
      <c r="K14" s="41">
        <v>1.2520000000000001E-3</v>
      </c>
      <c r="L14" s="5">
        <v>8.25E-4</v>
      </c>
      <c r="M14" s="41">
        <f t="shared" si="3"/>
        <v>1.0384999999999999E-3</v>
      </c>
      <c r="N14" s="41"/>
    </row>
    <row r="15" spans="1:14" x14ac:dyDescent="0.25">
      <c r="A15" s="5">
        <v>43</v>
      </c>
      <c r="B15" s="41">
        <v>1.299E-3</v>
      </c>
      <c r="C15" s="41">
        <v>9.3700000000000001E-4</v>
      </c>
      <c r="D15" s="41">
        <f t="shared" si="0"/>
        <v>1.1180000000000001E-3</v>
      </c>
      <c r="E15" s="5">
        <v>1.163E-3</v>
      </c>
      <c r="F15" s="41">
        <v>8.0599999999999997E-4</v>
      </c>
      <c r="G15" s="5">
        <f t="shared" si="1"/>
        <v>9.8449999999999992E-4</v>
      </c>
      <c r="H15" s="42">
        <v>7.9299999999999998E-4</v>
      </c>
      <c r="I15" s="42">
        <v>5.2899999999999996E-4</v>
      </c>
      <c r="J15" s="41">
        <f t="shared" si="2"/>
        <v>6.6099999999999991E-4</v>
      </c>
      <c r="K15" s="41">
        <v>1.3519999999999999E-3</v>
      </c>
      <c r="L15" s="5">
        <v>8.7699999999999996E-4</v>
      </c>
      <c r="M15" s="41">
        <f t="shared" si="3"/>
        <v>1.1145E-3</v>
      </c>
      <c r="N15" s="41"/>
    </row>
    <row r="16" spans="1:14" x14ac:dyDescent="0.25">
      <c r="A16" s="5">
        <v>44</v>
      </c>
      <c r="B16" s="41">
        <v>1.397E-3</v>
      </c>
      <c r="C16" s="41">
        <v>1.029E-3</v>
      </c>
      <c r="D16" s="41">
        <f t="shared" si="0"/>
        <v>1.2130000000000001E-3</v>
      </c>
      <c r="E16" s="5">
        <v>1.238E-3</v>
      </c>
      <c r="F16" s="41">
        <v>8.8500000000000004E-4</v>
      </c>
      <c r="G16" s="5">
        <f t="shared" si="1"/>
        <v>1.0614999999999999E-3</v>
      </c>
      <c r="H16" s="42">
        <v>8.7600000000000004E-4</v>
      </c>
      <c r="I16" s="42">
        <v>5.8900000000000001E-4</v>
      </c>
      <c r="J16" s="41">
        <f t="shared" si="2"/>
        <v>7.3250000000000008E-4</v>
      </c>
      <c r="K16" s="41">
        <v>1.4580000000000001E-3</v>
      </c>
      <c r="L16" s="5">
        <v>9.2299999999999999E-4</v>
      </c>
      <c r="M16" s="41">
        <f t="shared" si="3"/>
        <v>1.1905000000000002E-3</v>
      </c>
      <c r="N16" s="41"/>
    </row>
    <row r="17" spans="1:14" x14ac:dyDescent="0.25">
      <c r="A17" s="5">
        <v>45</v>
      </c>
      <c r="B17" s="41">
        <v>1.508E-3</v>
      </c>
      <c r="C17" s="41">
        <v>1.124E-3</v>
      </c>
      <c r="D17" s="41">
        <f t="shared" si="0"/>
        <v>1.3159999999999999E-3</v>
      </c>
      <c r="E17" s="5">
        <v>1.323E-3</v>
      </c>
      <c r="F17" s="41">
        <v>9.5699999999999995E-4</v>
      </c>
      <c r="G17" s="5">
        <f t="shared" si="1"/>
        <v>1.14E-3</v>
      </c>
      <c r="H17" s="42">
        <v>9.7300000000000002E-4</v>
      </c>
      <c r="I17" s="42">
        <v>6.5700000000000003E-4</v>
      </c>
      <c r="J17" s="41">
        <f t="shared" si="2"/>
        <v>8.1499999999999997E-4</v>
      </c>
      <c r="K17" s="41">
        <v>1.578E-3</v>
      </c>
      <c r="L17" s="5">
        <v>9.7300000000000002E-4</v>
      </c>
      <c r="M17" s="41">
        <f t="shared" si="3"/>
        <v>1.2754999999999999E-3</v>
      </c>
      <c r="N17" s="41"/>
    </row>
    <row r="18" spans="1:14" x14ac:dyDescent="0.25">
      <c r="A18" s="5">
        <v>46</v>
      </c>
      <c r="B18" s="41">
        <v>1.616E-3</v>
      </c>
      <c r="C18" s="41">
        <v>1.2229999999999999E-3</v>
      </c>
      <c r="D18" s="41">
        <f t="shared" si="0"/>
        <v>1.4195E-3</v>
      </c>
      <c r="E18" s="5">
        <v>1.403E-3</v>
      </c>
      <c r="F18" s="41">
        <v>1.0300000000000001E-3</v>
      </c>
      <c r="G18" s="5">
        <f t="shared" si="1"/>
        <v>1.2165000000000001E-3</v>
      </c>
      <c r="H18" s="42">
        <v>1.0870000000000001E-3</v>
      </c>
      <c r="I18" s="42">
        <v>7.3300000000000004E-4</v>
      </c>
      <c r="J18" s="41">
        <f t="shared" si="2"/>
        <v>9.1E-4</v>
      </c>
      <c r="K18" s="41">
        <v>1.722E-3</v>
      </c>
      <c r="L18" s="5">
        <v>1.0330000000000001E-3</v>
      </c>
      <c r="M18" s="41">
        <f t="shared" si="3"/>
        <v>1.3775E-3</v>
      </c>
      <c r="N18" s="41"/>
    </row>
    <row r="19" spans="1:14" x14ac:dyDescent="0.25">
      <c r="A19" s="5">
        <v>47</v>
      </c>
      <c r="B19" s="41">
        <v>1.7339999999999999E-3</v>
      </c>
      <c r="C19" s="41">
        <v>1.3259999999999999E-3</v>
      </c>
      <c r="D19" s="41">
        <f t="shared" si="0"/>
        <v>1.5299999999999999E-3</v>
      </c>
      <c r="E19" s="5">
        <v>1.4909999999999999E-3</v>
      </c>
      <c r="F19" s="41">
        <v>1.106E-3</v>
      </c>
      <c r="G19" s="5">
        <f t="shared" si="1"/>
        <v>1.2985E-3</v>
      </c>
      <c r="H19" s="42">
        <v>1.2149999999999999E-3</v>
      </c>
      <c r="I19" s="42">
        <v>8.1599999999999999E-4</v>
      </c>
      <c r="J19" s="41">
        <f t="shared" si="2"/>
        <v>1.0154999999999999E-3</v>
      </c>
      <c r="K19" s="41">
        <v>1.8990000000000001E-3</v>
      </c>
      <c r="L19" s="5">
        <v>1.1119999999999999E-3</v>
      </c>
      <c r="M19" s="41">
        <f t="shared" si="3"/>
        <v>1.5054999999999999E-3</v>
      </c>
      <c r="N19" s="41"/>
    </row>
    <row r="20" spans="1:14" x14ac:dyDescent="0.25">
      <c r="A20" s="5">
        <v>48</v>
      </c>
      <c r="B20" s="41">
        <v>1.8599999999999999E-3</v>
      </c>
      <c r="C20" s="41">
        <v>1.4339999999999999E-3</v>
      </c>
      <c r="D20" s="41">
        <f t="shared" si="0"/>
        <v>1.647E-3</v>
      </c>
      <c r="E20" s="5">
        <v>1.583E-3</v>
      </c>
      <c r="F20" s="41">
        <v>1.196E-3</v>
      </c>
      <c r="G20" s="5">
        <f t="shared" si="1"/>
        <v>1.3895000000000001E-3</v>
      </c>
      <c r="H20" s="42">
        <v>1.358E-3</v>
      </c>
      <c r="I20" s="42">
        <v>9.0600000000000001E-4</v>
      </c>
      <c r="J20" s="41">
        <f t="shared" si="2"/>
        <v>1.132E-3</v>
      </c>
      <c r="K20" s="41">
        <v>2.1020000000000001E-3</v>
      </c>
      <c r="L20" s="5">
        <v>1.206E-3</v>
      </c>
      <c r="M20" s="41">
        <f t="shared" si="3"/>
        <v>1.6540000000000001E-3</v>
      </c>
      <c r="N20" s="41"/>
    </row>
    <row r="21" spans="1:14" x14ac:dyDescent="0.25">
      <c r="A21" s="5">
        <v>49</v>
      </c>
      <c r="B21" s="41">
        <v>1.9949999999999998E-3</v>
      </c>
      <c r="C21" s="41">
        <v>1.5499999999999999E-3</v>
      </c>
      <c r="D21" s="41">
        <f t="shared" si="0"/>
        <v>1.7724999999999998E-3</v>
      </c>
      <c r="E21" s="5">
        <v>1.681E-3</v>
      </c>
      <c r="F21" s="41">
        <v>1.2930000000000001E-3</v>
      </c>
      <c r="G21" s="5">
        <f t="shared" si="1"/>
        <v>1.487E-3</v>
      </c>
      <c r="H21" s="42">
        <v>1.5150000000000001E-3</v>
      </c>
      <c r="I21" s="42">
        <v>1.0009999999999999E-3</v>
      </c>
      <c r="J21" s="41">
        <f t="shared" si="2"/>
        <v>1.258E-3</v>
      </c>
      <c r="K21" s="41">
        <v>2.3259999999999999E-3</v>
      </c>
      <c r="L21" s="5">
        <v>1.31E-3</v>
      </c>
      <c r="M21" s="41">
        <f t="shared" si="3"/>
        <v>1.818E-3</v>
      </c>
      <c r="N21" s="41"/>
    </row>
    <row r="22" spans="1:14" x14ac:dyDescent="0.25">
      <c r="A22" s="5">
        <v>50</v>
      </c>
      <c r="B22" s="41">
        <v>2.1379999999999997E-3</v>
      </c>
      <c r="C22" s="41">
        <v>1.676E-3</v>
      </c>
      <c r="D22" s="41">
        <f t="shared" si="0"/>
        <v>1.9069999999999998E-3</v>
      </c>
      <c r="E22" s="5">
        <v>1.7829999999999999E-3</v>
      </c>
      <c r="F22" s="41">
        <v>1.4120000000000001E-3</v>
      </c>
      <c r="G22" s="5">
        <f t="shared" si="1"/>
        <v>1.5975E-3</v>
      </c>
      <c r="H22" s="42">
        <v>1.686E-3</v>
      </c>
      <c r="I22" s="42">
        <v>1.1019999999999999E-3</v>
      </c>
      <c r="J22" s="41">
        <f t="shared" si="2"/>
        <v>1.3939999999999998E-3</v>
      </c>
      <c r="K22" s="41">
        <v>2.5790000000000001E-3</v>
      </c>
      <c r="L22" s="5">
        <v>1.428E-3</v>
      </c>
      <c r="M22" s="41">
        <f t="shared" si="3"/>
        <v>2.0035000000000001E-3</v>
      </c>
      <c r="N22" s="41"/>
    </row>
    <row r="23" spans="1:14" x14ac:dyDescent="0.25">
      <c r="A23" s="5">
        <v>51</v>
      </c>
      <c r="B23" s="41">
        <v>2.2880000000000001E-3</v>
      </c>
      <c r="C23" s="41">
        <v>1.8519999999999999E-3</v>
      </c>
      <c r="D23" s="41">
        <f t="shared" si="0"/>
        <v>2.0699999999999998E-3</v>
      </c>
      <c r="E23" s="5">
        <v>2.0219999999999999E-3</v>
      </c>
      <c r="F23" s="41">
        <v>1.5759999999999999E-3</v>
      </c>
      <c r="G23" s="5">
        <f t="shared" si="1"/>
        <v>1.7989999999999998E-3</v>
      </c>
      <c r="H23" s="42">
        <v>1.8710000000000001E-3</v>
      </c>
      <c r="I23" s="42">
        <v>1.206E-3</v>
      </c>
      <c r="J23" s="41">
        <f t="shared" si="2"/>
        <v>1.5384999999999999E-3</v>
      </c>
      <c r="K23" s="41">
        <v>2.872E-3</v>
      </c>
      <c r="L23" s="5">
        <v>1.5679999999999999E-3</v>
      </c>
      <c r="M23" s="41">
        <f t="shared" si="3"/>
        <v>2.2199999999999998E-3</v>
      </c>
      <c r="N23" s="41"/>
    </row>
    <row r="24" spans="1:14" x14ac:dyDescent="0.25">
      <c r="A24" s="5">
        <v>52</v>
      </c>
      <c r="B24" s="41">
        <v>2.4480000000000001E-3</v>
      </c>
      <c r="C24" s="41">
        <v>2.0179999999999998E-3</v>
      </c>
      <c r="D24" s="41">
        <f t="shared" si="0"/>
        <v>2.2329999999999997E-3</v>
      </c>
      <c r="E24" s="5">
        <v>2.1789999999999999E-3</v>
      </c>
      <c r="F24" s="41">
        <v>1.753E-3</v>
      </c>
      <c r="G24" s="5">
        <f t="shared" si="1"/>
        <v>1.9659999999999999E-3</v>
      </c>
      <c r="H24" s="42">
        <v>2.0720000000000001E-3</v>
      </c>
      <c r="I24" s="42">
        <v>1.315E-3</v>
      </c>
      <c r="J24" s="41">
        <f t="shared" si="2"/>
        <v>1.6935000000000001E-3</v>
      </c>
      <c r="K24" s="41">
        <v>3.2130000000000001E-3</v>
      </c>
      <c r="L24" s="5">
        <v>1.7340000000000001E-3</v>
      </c>
      <c r="M24" s="41">
        <f t="shared" si="3"/>
        <v>2.4735E-3</v>
      </c>
      <c r="N24" s="41"/>
    </row>
    <row r="25" spans="1:14" x14ac:dyDescent="0.25">
      <c r="A25" s="5">
        <v>53</v>
      </c>
      <c r="B25" s="41">
        <v>2.9160000000000002E-3</v>
      </c>
      <c r="C25" s="41">
        <v>2.2070000000000002E-3</v>
      </c>
      <c r="D25" s="41">
        <f t="shared" si="0"/>
        <v>2.5615000000000004E-3</v>
      </c>
      <c r="E25" s="5">
        <v>2.3829999999999997E-3</v>
      </c>
      <c r="F25" s="41">
        <v>1.9559999999999998E-3</v>
      </c>
      <c r="G25" s="5">
        <f t="shared" si="1"/>
        <v>2.1694999999999996E-3</v>
      </c>
      <c r="H25" s="42">
        <v>2.2889999999999998E-3</v>
      </c>
      <c r="I25" s="42">
        <v>1.4289999999999999E-3</v>
      </c>
      <c r="J25" s="41">
        <f t="shared" si="2"/>
        <v>1.859E-3</v>
      </c>
      <c r="K25" s="41">
        <v>3.5839999999999999E-3</v>
      </c>
      <c r="L25" s="5">
        <v>1.9070000000000001E-3</v>
      </c>
      <c r="M25" s="41">
        <f t="shared" si="3"/>
        <v>2.7455000000000001E-3</v>
      </c>
      <c r="N25" s="41"/>
    </row>
    <row r="26" spans="1:14" x14ac:dyDescent="0.25">
      <c r="A26" s="5">
        <v>54</v>
      </c>
      <c r="B26" s="41">
        <v>3.1960000000000001E-3</v>
      </c>
      <c r="C26" s="41">
        <v>2.4239999999999999E-3</v>
      </c>
      <c r="D26" s="41">
        <f t="shared" si="0"/>
        <v>2.81E-3</v>
      </c>
      <c r="E26" s="5">
        <v>2.611E-3</v>
      </c>
      <c r="F26" s="41">
        <v>2.1919999999999999E-3</v>
      </c>
      <c r="G26" s="5">
        <f t="shared" si="1"/>
        <v>2.4015E-3</v>
      </c>
      <c r="H26" s="42">
        <v>2.5270000000000002E-3</v>
      </c>
      <c r="I26" s="42">
        <v>1.5479999999999999E-3</v>
      </c>
      <c r="J26" s="41">
        <f t="shared" si="2"/>
        <v>2.0375000000000002E-3</v>
      </c>
      <c r="K26" s="41">
        <v>3.9789999999999999E-3</v>
      </c>
      <c r="L26" s="5">
        <v>2.0839999999999999E-3</v>
      </c>
      <c r="M26" s="41">
        <f t="shared" si="3"/>
        <v>3.0314999999999999E-3</v>
      </c>
      <c r="N26" s="41"/>
    </row>
    <row r="27" spans="1:14" x14ac:dyDescent="0.25">
      <c r="A27" s="5">
        <v>55</v>
      </c>
      <c r="B27" s="41">
        <v>3.6240000000000001E-3</v>
      </c>
      <c r="C27" s="41">
        <v>2.7169999999999998E-3</v>
      </c>
      <c r="D27" s="41">
        <f t="shared" si="0"/>
        <v>3.1704999999999997E-3</v>
      </c>
      <c r="E27" s="5">
        <v>2.9909999999999997E-3</v>
      </c>
      <c r="F27" s="41">
        <v>2.5070000000000001E-3</v>
      </c>
      <c r="G27" s="5">
        <f t="shared" si="1"/>
        <v>2.7489999999999997E-3</v>
      </c>
      <c r="H27" s="42">
        <v>2.7880000000000001E-3</v>
      </c>
      <c r="I27" s="42">
        <v>1.673E-3</v>
      </c>
      <c r="J27" s="41">
        <f t="shared" si="2"/>
        <v>2.2304999999999998E-3</v>
      </c>
      <c r="K27" s="41">
        <v>4.4250000000000001E-3</v>
      </c>
      <c r="L27" s="5">
        <v>2.294E-3</v>
      </c>
      <c r="M27" s="41">
        <f t="shared" si="3"/>
        <v>3.3595000000000001E-3</v>
      </c>
      <c r="N27" s="41"/>
    </row>
    <row r="28" spans="1:14" x14ac:dyDescent="0.25">
      <c r="A28" s="5">
        <v>56</v>
      </c>
      <c r="B28" s="41">
        <v>4.1999999999999997E-3</v>
      </c>
      <c r="C28" s="41">
        <v>3.0899999999999999E-3</v>
      </c>
      <c r="D28" s="41">
        <f t="shared" si="0"/>
        <v>3.6449999999999998E-3</v>
      </c>
      <c r="E28" s="5">
        <v>3.5019999999999999E-3</v>
      </c>
      <c r="F28" s="41">
        <v>2.9099999999999998E-3</v>
      </c>
      <c r="G28" s="5">
        <f t="shared" si="1"/>
        <v>3.2059999999999996E-3</v>
      </c>
      <c r="H28" s="42">
        <v>3.0790000000000001E-3</v>
      </c>
      <c r="I28" s="42">
        <v>1.805E-3</v>
      </c>
      <c r="J28" s="41">
        <f t="shared" si="2"/>
        <v>2.4420000000000002E-3</v>
      </c>
      <c r="K28" s="41">
        <v>4.9490000000000003E-3</v>
      </c>
      <c r="L28" s="5">
        <v>2.5630000000000002E-3</v>
      </c>
      <c r="M28" s="41">
        <f t="shared" si="3"/>
        <v>3.7560000000000002E-3</v>
      </c>
      <c r="N28" s="41"/>
    </row>
    <row r="29" spans="1:14" x14ac:dyDescent="0.25">
      <c r="A29" s="5">
        <v>57</v>
      </c>
      <c r="B29" s="41">
        <v>4.6930000000000001E-3</v>
      </c>
      <c r="C29" s="41">
        <v>3.4780000000000002E-3</v>
      </c>
      <c r="D29" s="41">
        <f t="shared" si="0"/>
        <v>4.0855000000000006E-3</v>
      </c>
      <c r="E29" s="5">
        <v>3.954E-3</v>
      </c>
      <c r="F29" s="41">
        <v>3.3080000000000002E-3</v>
      </c>
      <c r="G29" s="5">
        <f t="shared" si="1"/>
        <v>3.6310000000000001E-3</v>
      </c>
      <c r="H29" s="42">
        <v>3.4069999999999999E-3</v>
      </c>
      <c r="I29" s="42">
        <v>1.946E-3</v>
      </c>
      <c r="J29" s="41">
        <f t="shared" si="2"/>
        <v>2.6765000000000001E-3</v>
      </c>
      <c r="K29" s="41">
        <v>5.581E-3</v>
      </c>
      <c r="L29" s="5">
        <v>2.9190000000000002E-3</v>
      </c>
      <c r="M29" s="41">
        <f t="shared" si="3"/>
        <v>4.2500000000000003E-3</v>
      </c>
      <c r="N29" s="41"/>
    </row>
    <row r="30" spans="1:14" x14ac:dyDescent="0.25">
      <c r="A30" s="5">
        <v>58</v>
      </c>
      <c r="B30" s="41">
        <v>5.2729999999999999E-3</v>
      </c>
      <c r="C30" s="41">
        <v>3.9230000000000003E-3</v>
      </c>
      <c r="D30" s="41">
        <f t="shared" si="0"/>
        <v>4.5979999999999997E-3</v>
      </c>
      <c r="E30" s="5">
        <v>4.4879999999999998E-3</v>
      </c>
      <c r="F30" s="41">
        <v>3.7309999999999999E-3</v>
      </c>
      <c r="G30" s="5">
        <f t="shared" si="1"/>
        <v>4.1095000000000003E-3</v>
      </c>
      <c r="H30" s="42">
        <v>3.7789999999999998E-3</v>
      </c>
      <c r="I30" s="42">
        <v>2.0969999999999999E-3</v>
      </c>
      <c r="J30" s="41">
        <f t="shared" si="2"/>
        <v>2.9379999999999996E-3</v>
      </c>
      <c r="K30" s="41">
        <v>6.3E-3</v>
      </c>
      <c r="L30" s="5">
        <v>3.359E-3</v>
      </c>
      <c r="M30" s="41">
        <f t="shared" si="3"/>
        <v>4.8295000000000005E-3</v>
      </c>
      <c r="N30" s="41"/>
    </row>
    <row r="31" spans="1:14" x14ac:dyDescent="0.25">
      <c r="A31" s="5">
        <v>59</v>
      </c>
      <c r="B31" s="41">
        <v>5.9449999999999998E-3</v>
      </c>
      <c r="C31" s="41">
        <v>4.4409999999999996E-3</v>
      </c>
      <c r="D31" s="41">
        <f t="shared" si="0"/>
        <v>5.1929999999999997E-3</v>
      </c>
      <c r="E31" s="5">
        <v>5.0590000000000001E-3</v>
      </c>
      <c r="F31" s="41">
        <v>4.2240000000000003E-3</v>
      </c>
      <c r="G31" s="5">
        <f t="shared" si="1"/>
        <v>4.6414999999999998E-3</v>
      </c>
      <c r="H31" s="42">
        <v>4.2040000000000003E-3</v>
      </c>
      <c r="I31" s="42">
        <v>2.261E-3</v>
      </c>
      <c r="J31" s="41">
        <f t="shared" si="2"/>
        <v>3.2325000000000001E-3</v>
      </c>
      <c r="K31" s="41">
        <v>7.0899999999999999E-3</v>
      </c>
      <c r="L31" s="5">
        <v>3.8630000000000001E-3</v>
      </c>
      <c r="M31" s="41">
        <f t="shared" si="3"/>
        <v>5.4765000000000005E-3</v>
      </c>
      <c r="N31" s="41"/>
    </row>
    <row r="32" spans="1:14" x14ac:dyDescent="0.25">
      <c r="A32" s="5">
        <v>60</v>
      </c>
      <c r="B32" s="41">
        <v>6.7469999999999995E-3</v>
      </c>
      <c r="C32" s="41">
        <v>5.0549999999999996E-3</v>
      </c>
      <c r="D32" s="41">
        <f t="shared" si="0"/>
        <v>5.901E-3</v>
      </c>
      <c r="E32" s="5">
        <v>5.7419999999999997E-3</v>
      </c>
      <c r="F32" s="41">
        <v>4.8079999999999998E-3</v>
      </c>
      <c r="G32" s="5">
        <f t="shared" si="1"/>
        <v>5.2750000000000002E-3</v>
      </c>
      <c r="H32" s="42">
        <v>4.6880000000000003E-3</v>
      </c>
      <c r="I32" s="42">
        <v>2.4420000000000002E-3</v>
      </c>
      <c r="J32" s="41">
        <f t="shared" si="2"/>
        <v>3.5650000000000005E-3</v>
      </c>
      <c r="K32" s="41">
        <v>7.9760000000000005E-3</v>
      </c>
      <c r="L32" s="5">
        <v>4.4390000000000002E-3</v>
      </c>
      <c r="M32" s="41">
        <f t="shared" si="3"/>
        <v>6.2075000000000003E-3</v>
      </c>
      <c r="N32" s="41"/>
    </row>
    <row r="33" spans="1:14" x14ac:dyDescent="0.25">
      <c r="A33" s="5">
        <v>61</v>
      </c>
      <c r="B33" s="41">
        <v>7.6759999999999997E-3</v>
      </c>
      <c r="C33" s="41">
        <v>5.8139999999999997E-3</v>
      </c>
      <c r="D33" s="41">
        <f t="shared" si="0"/>
        <v>6.7449999999999993E-3</v>
      </c>
      <c r="E33" s="5">
        <v>6.5989999999999998E-3</v>
      </c>
      <c r="F33" s="41">
        <v>5.5300000000000002E-3</v>
      </c>
      <c r="G33" s="5">
        <f t="shared" si="1"/>
        <v>6.0645000000000004E-3</v>
      </c>
      <c r="H33" s="42">
        <v>5.2399999999999999E-3</v>
      </c>
      <c r="I33" s="42">
        <v>2.6419999999999998E-3</v>
      </c>
      <c r="J33" s="41">
        <f t="shared" si="2"/>
        <v>3.9410000000000001E-3</v>
      </c>
      <c r="K33" s="41">
        <v>8.9859999999999992E-3</v>
      </c>
      <c r="L33" s="5">
        <v>5.0930000000000003E-3</v>
      </c>
      <c r="M33" s="41">
        <f t="shared" si="3"/>
        <v>7.0394999999999998E-3</v>
      </c>
      <c r="N33" s="41"/>
    </row>
    <row r="34" spans="1:14" x14ac:dyDescent="0.25">
      <c r="A34" s="5">
        <v>62</v>
      </c>
      <c r="B34" s="41">
        <v>8.7569999999999992E-3</v>
      </c>
      <c r="C34" s="41">
        <v>6.6569999999999997E-3</v>
      </c>
      <c r="D34" s="41">
        <f t="shared" si="0"/>
        <v>7.7069999999999994E-3</v>
      </c>
      <c r="E34" s="5">
        <v>7.5289999999999992E-3</v>
      </c>
      <c r="F34" s="41">
        <v>6.332E-3</v>
      </c>
      <c r="G34" s="5">
        <f t="shared" si="1"/>
        <v>6.9304999999999992E-3</v>
      </c>
      <c r="H34" s="42">
        <v>5.8669999999999998E-3</v>
      </c>
      <c r="I34" s="42">
        <v>2.8639999999999998E-3</v>
      </c>
      <c r="J34" s="41">
        <f t="shared" si="2"/>
        <v>4.3654999999999996E-3</v>
      </c>
      <c r="K34" s="41">
        <v>1.0147E-2</v>
      </c>
      <c r="L34" s="5">
        <v>5.8320000000000004E-3</v>
      </c>
      <c r="M34" s="41">
        <f t="shared" si="3"/>
        <v>7.9895000000000001E-3</v>
      </c>
      <c r="N34" s="41"/>
    </row>
    <row r="35" spans="1:14" x14ac:dyDescent="0.25">
      <c r="A35" s="5">
        <v>63</v>
      </c>
      <c r="B35" s="41">
        <v>1.0012E-2</v>
      </c>
      <c r="C35" s="41">
        <v>7.6480000000000003E-3</v>
      </c>
      <c r="D35" s="41">
        <f t="shared" si="0"/>
        <v>8.830000000000001E-3</v>
      </c>
      <c r="E35" s="5">
        <v>8.6949999999999996E-3</v>
      </c>
      <c r="F35" s="41">
        <v>7.2740000000000001E-3</v>
      </c>
      <c r="G35" s="5">
        <f t="shared" si="1"/>
        <v>7.9845000000000003E-3</v>
      </c>
      <c r="H35" s="42">
        <v>6.5770000000000004E-3</v>
      </c>
      <c r="I35" s="42">
        <v>3.1129999999999999E-3</v>
      </c>
      <c r="J35" s="41">
        <f t="shared" si="2"/>
        <v>4.8450000000000003E-3</v>
      </c>
      <c r="K35" s="41">
        <v>1.1471E-2</v>
      </c>
      <c r="L35" s="5">
        <v>6.6769999999999998E-3</v>
      </c>
      <c r="M35" s="41">
        <f t="shared" si="3"/>
        <v>9.0740000000000005E-3</v>
      </c>
      <c r="N35" s="41"/>
    </row>
    <row r="36" spans="1:14" x14ac:dyDescent="0.25">
      <c r="A36" s="5">
        <v>64</v>
      </c>
      <c r="B36" s="41">
        <v>1.128E-2</v>
      </c>
      <c r="C36" s="41">
        <v>8.6189999999999999E-3</v>
      </c>
      <c r="D36" s="41">
        <f t="shared" si="0"/>
        <v>9.9495E-3</v>
      </c>
      <c r="E36" s="5">
        <v>9.7970000000000002E-3</v>
      </c>
      <c r="F36" s="41">
        <v>8.1980000000000004E-3</v>
      </c>
      <c r="G36" s="5">
        <f t="shared" si="1"/>
        <v>8.9975000000000003E-3</v>
      </c>
      <c r="H36" s="42">
        <v>7.3769999999999999E-3</v>
      </c>
      <c r="I36" s="42">
        <v>3.3890000000000001E-3</v>
      </c>
      <c r="J36" s="41">
        <f t="shared" si="2"/>
        <v>5.3829999999999998E-3</v>
      </c>
      <c r="K36" s="41">
        <v>1.294E-2</v>
      </c>
      <c r="L36" s="5">
        <v>7.6210000000000002E-3</v>
      </c>
      <c r="M36" s="41">
        <f t="shared" si="3"/>
        <v>1.02805E-2</v>
      </c>
      <c r="N36" s="41"/>
    </row>
    <row r="37" spans="1:14" x14ac:dyDescent="0.25">
      <c r="A37" s="5">
        <v>65</v>
      </c>
      <c r="B37" s="41">
        <v>1.2737E-2</v>
      </c>
      <c r="C37" s="41">
        <v>9.7059999999999994E-3</v>
      </c>
      <c r="D37" s="41">
        <f t="shared" si="0"/>
        <v>1.1221499999999999E-2</v>
      </c>
      <c r="E37" s="5">
        <v>1.1061999999999999E-2</v>
      </c>
      <c r="F37" s="41">
        <v>9.2309999999999996E-3</v>
      </c>
      <c r="G37" s="5">
        <f t="shared" si="1"/>
        <v>1.0146499999999999E-2</v>
      </c>
      <c r="H37" s="42">
        <v>8.2769999999999996E-3</v>
      </c>
      <c r="I37" s="42">
        <v>3.6960000000000001E-3</v>
      </c>
      <c r="J37" s="41">
        <f t="shared" si="2"/>
        <v>5.9864999999999996E-3</v>
      </c>
      <c r="K37" s="41">
        <v>1.4534999999999999E-2</v>
      </c>
      <c r="L37" s="5">
        <v>8.6359999999999996E-3</v>
      </c>
      <c r="M37" s="41">
        <f t="shared" si="3"/>
        <v>1.1585499999999999E-2</v>
      </c>
      <c r="N37" s="41"/>
    </row>
    <row r="38" spans="1:14" x14ac:dyDescent="0.25">
      <c r="A38" s="5">
        <v>66</v>
      </c>
      <c r="B38" s="41">
        <v>1.4409E-2</v>
      </c>
      <c r="C38" s="41">
        <v>1.0954E-2</v>
      </c>
      <c r="D38" s="41">
        <f t="shared" si="0"/>
        <v>1.26815E-2</v>
      </c>
      <c r="E38" s="5">
        <v>1.2641999999999999E-2</v>
      </c>
      <c r="F38" s="41">
        <v>1.0418E-2</v>
      </c>
      <c r="G38" s="5">
        <f t="shared" si="1"/>
        <v>1.1529999999999999E-2</v>
      </c>
      <c r="H38" s="43">
        <v>1.1916E-2</v>
      </c>
      <c r="I38" s="43">
        <v>8.8210000000000007E-3</v>
      </c>
      <c r="J38" s="41">
        <f t="shared" si="2"/>
        <v>1.0368499999999999E-2</v>
      </c>
      <c r="K38" s="41">
        <v>1.6239E-2</v>
      </c>
      <c r="L38" s="5">
        <v>9.6939999999999995E-3</v>
      </c>
      <c r="M38" s="41">
        <f t="shared" si="3"/>
        <v>1.2966499999999999E-2</v>
      </c>
      <c r="N38" s="41"/>
    </row>
    <row r="39" spans="1:14" x14ac:dyDescent="0.25">
      <c r="A39" s="5">
        <v>67</v>
      </c>
      <c r="B39" s="41">
        <v>1.6074999999999999E-2</v>
      </c>
      <c r="C39" s="41">
        <v>1.2163E-2</v>
      </c>
      <c r="D39" s="41">
        <f t="shared" si="0"/>
        <v>1.4119E-2</v>
      </c>
      <c r="E39" s="5">
        <v>1.4102999999999999E-2</v>
      </c>
      <c r="F39" s="41">
        <v>1.1568E-2</v>
      </c>
      <c r="G39" s="5">
        <f t="shared" si="1"/>
        <v>1.28355E-2</v>
      </c>
      <c r="H39" s="43">
        <v>1.2930000000000001E-2</v>
      </c>
      <c r="I39" s="43">
        <v>9.6790000000000001E-3</v>
      </c>
      <c r="J39" s="41">
        <f t="shared" si="2"/>
        <v>1.13045E-2</v>
      </c>
      <c r="K39" s="41">
        <v>1.8034000000000001E-2</v>
      </c>
      <c r="L39" s="5">
        <v>1.0763999999999999E-2</v>
      </c>
      <c r="M39" s="41">
        <f t="shared" si="3"/>
        <v>1.4399E-2</v>
      </c>
      <c r="N39" s="41"/>
    </row>
    <row r="40" spans="1:14" x14ac:dyDescent="0.25">
      <c r="A40" s="5">
        <v>68</v>
      </c>
      <c r="B40" s="41">
        <v>1.7870999999999998E-2</v>
      </c>
      <c r="C40" s="41">
        <v>1.3445E-2</v>
      </c>
      <c r="D40" s="41">
        <f t="shared" si="0"/>
        <v>1.5657999999999998E-2</v>
      </c>
      <c r="E40" s="5">
        <v>1.5521E-2</v>
      </c>
      <c r="F40" s="41">
        <v>1.2788000000000001E-2</v>
      </c>
      <c r="G40" s="5">
        <f t="shared" si="1"/>
        <v>1.41545E-2</v>
      </c>
      <c r="H40" s="43">
        <v>1.4067E-2</v>
      </c>
      <c r="I40" s="43">
        <v>1.0633E-2</v>
      </c>
      <c r="J40" s="41">
        <f t="shared" si="2"/>
        <v>1.235E-2</v>
      </c>
      <c r="K40" s="41">
        <v>1.9859000000000002E-2</v>
      </c>
      <c r="L40" s="5">
        <v>1.1762999999999999E-2</v>
      </c>
      <c r="M40" s="41">
        <f t="shared" si="3"/>
        <v>1.5810999999999999E-2</v>
      </c>
      <c r="N40" s="41"/>
    </row>
    <row r="41" spans="1:14" x14ac:dyDescent="0.25">
      <c r="A41" s="5">
        <v>69</v>
      </c>
      <c r="B41" s="41">
        <v>1.9802E-2</v>
      </c>
      <c r="C41" s="41">
        <v>1.486E-2</v>
      </c>
      <c r="D41" s="41">
        <f t="shared" si="0"/>
        <v>1.7330999999999999E-2</v>
      </c>
      <c r="E41" s="5">
        <v>1.7197999999999998E-2</v>
      </c>
      <c r="F41" s="41">
        <v>1.4133E-2</v>
      </c>
      <c r="G41" s="5">
        <f t="shared" si="1"/>
        <v>1.5665499999999999E-2</v>
      </c>
      <c r="H41" s="43">
        <v>1.5342E-2</v>
      </c>
      <c r="I41" s="43">
        <v>1.1691999999999999E-2</v>
      </c>
      <c r="J41" s="41">
        <f t="shared" si="2"/>
        <v>1.3517E-2</v>
      </c>
      <c r="K41" s="41">
        <v>2.1728999999999998E-2</v>
      </c>
      <c r="L41" s="5">
        <v>1.2709E-2</v>
      </c>
      <c r="M41" s="41">
        <f t="shared" si="3"/>
        <v>1.7218999999999998E-2</v>
      </c>
      <c r="N41" s="41"/>
    </row>
    <row r="42" spans="1:14" x14ac:dyDescent="0.25">
      <c r="A42" s="5">
        <v>70</v>
      </c>
      <c r="B42" s="41">
        <v>2.2206E-2</v>
      </c>
      <c r="C42" s="41">
        <v>1.6742E-2</v>
      </c>
      <c r="D42" s="41">
        <f t="shared" si="0"/>
        <v>1.9473999999999998E-2</v>
      </c>
      <c r="E42" s="5">
        <v>1.9091E-2</v>
      </c>
      <c r="F42" s="41">
        <v>1.5923E-2</v>
      </c>
      <c r="G42" s="5">
        <f t="shared" si="1"/>
        <v>1.7507000000000002E-2</v>
      </c>
      <c r="H42" s="43">
        <v>1.6768999999999999E-2</v>
      </c>
      <c r="I42" s="43">
        <v>1.2867999999999999E-2</v>
      </c>
      <c r="J42" s="41">
        <f t="shared" si="2"/>
        <v>1.4818499999999998E-2</v>
      </c>
      <c r="K42" s="41">
        <v>2.3730000000000001E-2</v>
      </c>
      <c r="L42" s="5">
        <v>1.3729999999999999E-2</v>
      </c>
      <c r="M42" s="41">
        <f t="shared" si="3"/>
        <v>1.873E-2</v>
      </c>
      <c r="N42" s="41"/>
    </row>
    <row r="43" spans="1:14" x14ac:dyDescent="0.25">
      <c r="A43" s="5">
        <v>71</v>
      </c>
      <c r="B43" s="41">
        <v>2.4569999999999998E-2</v>
      </c>
      <c r="C43" s="41">
        <v>1.8578999999999998E-2</v>
      </c>
      <c r="D43" s="41">
        <f t="shared" si="0"/>
        <v>2.1574499999999996E-2</v>
      </c>
      <c r="E43" s="5">
        <v>2.1124E-2</v>
      </c>
      <c r="F43" s="41">
        <v>1.7493999999999999E-2</v>
      </c>
      <c r="G43" s="5">
        <f t="shared" si="1"/>
        <v>1.9309E-2</v>
      </c>
      <c r="H43" s="43">
        <v>1.8363000000000001E-2</v>
      </c>
      <c r="I43" s="43">
        <v>1.4171E-2</v>
      </c>
      <c r="J43" s="41">
        <f t="shared" si="2"/>
        <v>1.6267E-2</v>
      </c>
      <c r="K43" s="41">
        <v>2.5950999999999998E-2</v>
      </c>
      <c r="L43" s="5">
        <v>1.4952999999999999E-2</v>
      </c>
      <c r="M43" s="41">
        <f t="shared" si="3"/>
        <v>2.0451999999999998E-2</v>
      </c>
      <c r="N43" s="41"/>
    </row>
    <row r="44" spans="1:14" x14ac:dyDescent="0.25">
      <c r="A44" s="5">
        <v>72</v>
      </c>
      <c r="B44" s="41">
        <v>2.7281E-2</v>
      </c>
      <c r="C44" s="41">
        <v>2.0664999999999999E-2</v>
      </c>
      <c r="D44" s="41">
        <f t="shared" si="0"/>
        <v>2.3973000000000001E-2</v>
      </c>
      <c r="E44" s="5">
        <v>2.3453999999999999E-2</v>
      </c>
      <c r="F44" s="41">
        <v>1.9458E-2</v>
      </c>
      <c r="G44" s="5">
        <f t="shared" si="1"/>
        <v>2.1455999999999999E-2</v>
      </c>
      <c r="H44" s="43">
        <v>2.0140999999999999E-2</v>
      </c>
      <c r="I44" s="43">
        <v>1.5613999999999999E-2</v>
      </c>
      <c r="J44" s="41">
        <f t="shared" si="2"/>
        <v>1.7877499999999998E-2</v>
      </c>
      <c r="K44" s="41">
        <v>2.8480999999999999E-2</v>
      </c>
      <c r="L44" s="5">
        <v>1.6506E-2</v>
      </c>
      <c r="M44" s="41">
        <f t="shared" si="3"/>
        <v>2.24935E-2</v>
      </c>
      <c r="N44" s="41"/>
    </row>
    <row r="45" spans="1:14" x14ac:dyDescent="0.25">
      <c r="A45" s="5">
        <v>73</v>
      </c>
      <c r="B45" s="41">
        <v>3.0386999999999997E-2</v>
      </c>
      <c r="C45" s="41">
        <v>2.2970000000000001E-2</v>
      </c>
      <c r="D45" s="41">
        <f t="shared" si="0"/>
        <v>2.6678500000000001E-2</v>
      </c>
      <c r="E45" s="5">
        <v>2.6124999999999999E-2</v>
      </c>
      <c r="F45" s="41">
        <v>2.1412E-2</v>
      </c>
      <c r="G45" s="5">
        <f t="shared" si="1"/>
        <v>2.3768499999999998E-2</v>
      </c>
      <c r="H45" s="43">
        <v>2.2127000000000001E-2</v>
      </c>
      <c r="I45" s="43">
        <v>1.721E-2</v>
      </c>
      <c r="J45" s="41">
        <f t="shared" si="2"/>
        <v>1.9668499999999998E-2</v>
      </c>
      <c r="K45" s="41">
        <v>3.1201E-2</v>
      </c>
      <c r="L45" s="5">
        <v>1.8343999999999999E-2</v>
      </c>
      <c r="M45" s="41">
        <f t="shared" si="3"/>
        <v>2.4772499999999999E-2</v>
      </c>
      <c r="N45" s="41"/>
    </row>
    <row r="46" spans="1:14" x14ac:dyDescent="0.25">
      <c r="A46" s="5">
        <v>74</v>
      </c>
      <c r="B46" s="41">
        <v>3.39E-2</v>
      </c>
      <c r="C46" s="41">
        <v>2.5458000000000001E-2</v>
      </c>
      <c r="D46" s="41">
        <f t="shared" si="0"/>
        <v>2.9679000000000001E-2</v>
      </c>
      <c r="E46" s="5">
        <v>2.9144999999999997E-2</v>
      </c>
      <c r="F46" s="41">
        <v>2.3730999999999999E-2</v>
      </c>
      <c r="G46" s="5">
        <f t="shared" si="1"/>
        <v>2.6437999999999996E-2</v>
      </c>
      <c r="H46" s="43">
        <v>2.4344999999999999E-2</v>
      </c>
      <c r="I46" s="43">
        <v>1.8977000000000001E-2</v>
      </c>
      <c r="J46" s="41">
        <f t="shared" si="2"/>
        <v>2.1661E-2</v>
      </c>
      <c r="K46" s="41">
        <v>3.4050999999999998E-2</v>
      </c>
      <c r="L46" s="5">
        <v>2.0381E-2</v>
      </c>
      <c r="M46" s="41">
        <f t="shared" si="3"/>
        <v>2.7215999999999997E-2</v>
      </c>
      <c r="N46" s="41"/>
    </row>
    <row r="47" spans="1:14" x14ac:dyDescent="0.25">
      <c r="A47" s="5">
        <v>75</v>
      </c>
      <c r="B47" s="41">
        <v>3.7834E-2</v>
      </c>
      <c r="C47" s="41">
        <v>2.8105999999999999E-2</v>
      </c>
      <c r="D47" s="41">
        <f t="shared" si="0"/>
        <v>3.2969999999999999E-2</v>
      </c>
      <c r="E47" s="5">
        <v>3.2858999999999999E-2</v>
      </c>
      <c r="F47" s="41">
        <v>2.5937000000000002E-2</v>
      </c>
      <c r="G47" s="5">
        <f t="shared" si="1"/>
        <v>2.9398000000000001E-2</v>
      </c>
      <c r="H47" s="43">
        <v>2.6825999999999999E-2</v>
      </c>
      <c r="I47" s="43">
        <v>2.0937999999999998E-2</v>
      </c>
      <c r="J47" s="41">
        <f t="shared" si="2"/>
        <v>2.3882E-2</v>
      </c>
      <c r="K47" s="41">
        <v>3.7211000000000001E-2</v>
      </c>
      <c r="L47" s="5">
        <v>2.2686000000000001E-2</v>
      </c>
      <c r="M47" s="41">
        <f t="shared" si="3"/>
        <v>2.9948500000000003E-2</v>
      </c>
      <c r="N47" s="41"/>
    </row>
    <row r="48" spans="1:14" x14ac:dyDescent="0.25">
      <c r="A48" s="5">
        <v>76</v>
      </c>
      <c r="B48" s="41">
        <v>4.2168999999999998E-2</v>
      </c>
      <c r="C48" s="41">
        <v>3.0966E-2</v>
      </c>
      <c r="D48" s="41">
        <f t="shared" si="0"/>
        <v>3.6567500000000003E-2</v>
      </c>
      <c r="E48" s="5">
        <v>3.6623999999999997E-2</v>
      </c>
      <c r="F48" s="41">
        <v>2.8576000000000001E-2</v>
      </c>
      <c r="G48" s="5">
        <f t="shared" si="1"/>
        <v>3.2599999999999997E-2</v>
      </c>
      <c r="H48" s="43">
        <v>2.9607999999999999E-2</v>
      </c>
      <c r="I48" s="43">
        <v>2.3118E-2</v>
      </c>
      <c r="J48" s="41">
        <f t="shared" si="2"/>
        <v>2.6362999999999998E-2</v>
      </c>
      <c r="K48" s="41">
        <v>4.0857999999999998E-2</v>
      </c>
      <c r="L48" s="5">
        <v>2.5325E-2</v>
      </c>
      <c r="M48" s="41">
        <f t="shared" si="3"/>
        <v>3.3091499999999996E-2</v>
      </c>
      <c r="N48" s="41"/>
    </row>
    <row r="49" spans="1:14" x14ac:dyDescent="0.25">
      <c r="A49" s="5">
        <v>77</v>
      </c>
      <c r="B49" s="41">
        <v>4.6905999999999996E-2</v>
      </c>
      <c r="C49" s="41">
        <v>3.4105000000000003E-2</v>
      </c>
      <c r="D49" s="41">
        <f t="shared" si="0"/>
        <v>4.05055E-2</v>
      </c>
      <c r="E49" s="5">
        <v>4.1152999999999995E-2</v>
      </c>
      <c r="F49" s="41">
        <v>3.1791E-2</v>
      </c>
      <c r="G49" s="5">
        <f t="shared" si="1"/>
        <v>3.6471999999999997E-2</v>
      </c>
      <c r="H49" s="43">
        <v>3.2735E-2</v>
      </c>
      <c r="I49" s="43">
        <v>2.5554E-2</v>
      </c>
      <c r="J49" s="41">
        <f t="shared" si="2"/>
        <v>2.91445E-2</v>
      </c>
      <c r="K49" s="41">
        <v>4.5171000000000003E-2</v>
      </c>
      <c r="L49" s="5">
        <v>2.8365999999999999E-2</v>
      </c>
      <c r="M49" s="41">
        <f t="shared" si="3"/>
        <v>3.6768500000000003E-2</v>
      </c>
      <c r="N49" s="41"/>
    </row>
    <row r="50" spans="1:14" x14ac:dyDescent="0.25">
      <c r="A50" s="5">
        <v>78</v>
      </c>
      <c r="B50" s="41">
        <v>5.2122999999999996E-2</v>
      </c>
      <c r="C50" s="41">
        <v>3.7595000000000003E-2</v>
      </c>
      <c r="D50" s="41">
        <f t="shared" si="0"/>
        <v>4.4858999999999996E-2</v>
      </c>
      <c r="E50" s="5">
        <v>4.6195E-2</v>
      </c>
      <c r="F50" s="41">
        <v>3.5045E-2</v>
      </c>
      <c r="G50" s="5">
        <f t="shared" si="1"/>
        <v>4.0620000000000003E-2</v>
      </c>
      <c r="H50" s="43">
        <v>3.6257999999999999E-2</v>
      </c>
      <c r="I50" s="43">
        <v>2.8288000000000001E-2</v>
      </c>
      <c r="J50" s="41">
        <f t="shared" si="2"/>
        <v>3.2272999999999996E-2</v>
      </c>
      <c r="K50" s="41">
        <v>5.0210999999999999E-2</v>
      </c>
      <c r="L50" s="5">
        <v>3.1726999999999998E-2</v>
      </c>
      <c r="M50" s="41">
        <f t="shared" si="3"/>
        <v>4.0968999999999998E-2</v>
      </c>
      <c r="N50" s="41"/>
    </row>
    <row r="51" spans="1:14" x14ac:dyDescent="0.25">
      <c r="A51" s="5">
        <v>79</v>
      </c>
      <c r="B51" s="41">
        <v>5.7926999999999999E-2</v>
      </c>
      <c r="C51" s="41">
        <v>4.1506000000000001E-2</v>
      </c>
      <c r="D51" s="41">
        <f t="shared" si="0"/>
        <v>4.9716499999999997E-2</v>
      </c>
      <c r="E51" s="5">
        <v>5.1860999999999997E-2</v>
      </c>
      <c r="F51" s="41">
        <v>3.8690000000000002E-2</v>
      </c>
      <c r="G51" s="5">
        <f t="shared" si="1"/>
        <v>4.5275499999999996E-2</v>
      </c>
      <c r="H51" s="43">
        <v>4.0231999999999997E-2</v>
      </c>
      <c r="I51" s="43">
        <v>3.1365999999999998E-2</v>
      </c>
      <c r="J51" s="41">
        <f t="shared" si="2"/>
        <v>3.5798999999999997E-2</v>
      </c>
      <c r="K51" s="41">
        <v>5.5861000000000001E-2</v>
      </c>
      <c r="L51" s="5">
        <v>3.5361999999999998E-2</v>
      </c>
      <c r="M51" s="41">
        <f t="shared" si="3"/>
        <v>4.5611499999999999E-2</v>
      </c>
      <c r="N51" s="41"/>
    </row>
    <row r="52" spans="1:14" x14ac:dyDescent="0.25">
      <c r="A52" s="5">
        <v>80</v>
      </c>
      <c r="B52" s="41">
        <v>6.4367999999999995E-2</v>
      </c>
      <c r="C52" s="41">
        <v>4.5879000000000003E-2</v>
      </c>
      <c r="D52" s="41">
        <f t="shared" si="0"/>
        <v>5.5123499999999999E-2</v>
      </c>
      <c r="E52" s="5">
        <v>5.8212999999999994E-2</v>
      </c>
      <c r="F52" s="41">
        <v>4.2766999999999999E-2</v>
      </c>
      <c r="G52" s="5">
        <f t="shared" si="1"/>
        <v>5.0489999999999993E-2</v>
      </c>
      <c r="H52" s="43">
        <v>4.4721999999999998E-2</v>
      </c>
      <c r="I52" s="43">
        <v>3.4844E-2</v>
      </c>
      <c r="J52" s="41">
        <f t="shared" si="2"/>
        <v>3.9782999999999999E-2</v>
      </c>
      <c r="K52" s="41">
        <v>6.2026999999999999E-2</v>
      </c>
      <c r="L52" s="5">
        <v>3.9396E-2</v>
      </c>
      <c r="M52" s="41">
        <f t="shared" si="3"/>
        <v>5.07115E-2</v>
      </c>
      <c r="N52" s="41"/>
    </row>
    <row r="53" spans="1:14" x14ac:dyDescent="0.25">
      <c r="A53" s="5">
        <v>81</v>
      </c>
      <c r="B53" s="41">
        <v>7.2040999999999994E-2</v>
      </c>
      <c r="C53" s="41">
        <v>5.0779999999999999E-2</v>
      </c>
      <c r="D53" s="41">
        <f t="shared" si="0"/>
        <v>6.1410499999999993E-2</v>
      </c>
      <c r="E53" s="5">
        <v>6.5813999999999998E-2</v>
      </c>
      <c r="F53" s="41">
        <v>4.7335000000000002E-2</v>
      </c>
      <c r="G53" s="5">
        <f t="shared" si="1"/>
        <v>5.65745E-2</v>
      </c>
      <c r="H53" s="43">
        <v>4.9794999999999999E-2</v>
      </c>
      <c r="I53" s="43">
        <v>3.8782999999999998E-2</v>
      </c>
      <c r="J53" s="41">
        <f t="shared" si="2"/>
        <v>4.4288999999999995E-2</v>
      </c>
      <c r="K53" s="41">
        <v>6.8614999999999995E-2</v>
      </c>
      <c r="L53" s="5">
        <v>4.3951999999999998E-2</v>
      </c>
      <c r="M53" s="41">
        <f t="shared" si="3"/>
        <v>5.62835E-2</v>
      </c>
      <c r="N53" s="41"/>
    </row>
    <row r="54" spans="1:14" x14ac:dyDescent="0.25">
      <c r="A54" s="5">
        <v>82</v>
      </c>
      <c r="B54" s="41">
        <v>8.0486000000000002E-2</v>
      </c>
      <c r="C54" s="41">
        <v>5.6293999999999997E-2</v>
      </c>
      <c r="D54" s="41">
        <f t="shared" si="0"/>
        <v>6.8390000000000006E-2</v>
      </c>
      <c r="E54" s="5">
        <v>7.4273999999999993E-2</v>
      </c>
      <c r="F54" s="41">
        <v>5.2475000000000001E-2</v>
      </c>
      <c r="G54" s="5">
        <f t="shared" si="1"/>
        <v>6.33745E-2</v>
      </c>
      <c r="H54" s="43">
        <v>5.5525999999999999E-2</v>
      </c>
      <c r="I54" s="43">
        <v>4.3246E-2</v>
      </c>
      <c r="J54" s="41">
        <f t="shared" si="2"/>
        <v>4.9385999999999999E-2</v>
      </c>
      <c r="K54" s="41">
        <v>7.5532000000000002E-2</v>
      </c>
      <c r="L54" s="5">
        <v>4.9153000000000002E-2</v>
      </c>
      <c r="M54" s="41">
        <f t="shared" si="3"/>
        <v>6.2342500000000002E-2</v>
      </c>
      <c r="N54" s="41"/>
    </row>
    <row r="55" spans="1:14" x14ac:dyDescent="0.25">
      <c r="A55" s="5">
        <v>83</v>
      </c>
      <c r="B55" s="41">
        <v>8.9717999999999992E-2</v>
      </c>
      <c r="C55" s="41">
        <v>6.2506000000000006E-2</v>
      </c>
      <c r="D55" s="41">
        <f t="shared" si="0"/>
        <v>7.6111999999999999E-2</v>
      </c>
      <c r="E55" s="5">
        <v>8.2793999999999993E-2</v>
      </c>
      <c r="F55" s="41">
        <v>5.8265999999999998E-2</v>
      </c>
      <c r="G55" s="5">
        <f t="shared" si="1"/>
        <v>7.0529999999999995E-2</v>
      </c>
      <c r="H55" s="43">
        <v>6.1996000000000002E-2</v>
      </c>
      <c r="I55" s="43">
        <v>4.8305000000000001E-2</v>
      </c>
      <c r="J55" s="41">
        <f t="shared" si="2"/>
        <v>5.5150500000000005E-2</v>
      </c>
      <c r="K55" s="41">
        <v>8.251E-2</v>
      </c>
      <c r="L55" s="5">
        <v>5.4857000000000003E-2</v>
      </c>
      <c r="M55" s="41">
        <f t="shared" si="3"/>
        <v>6.8683500000000008E-2</v>
      </c>
      <c r="N55" s="41"/>
    </row>
    <row r="56" spans="1:14" x14ac:dyDescent="0.25">
      <c r="A56" s="5">
        <v>84</v>
      </c>
      <c r="B56" s="41">
        <v>9.9778999999999993E-2</v>
      </c>
      <c r="C56" s="41">
        <v>6.9516999999999995E-2</v>
      </c>
      <c r="D56" s="41">
        <f t="shared" si="0"/>
        <v>8.4648000000000001E-2</v>
      </c>
      <c r="E56" s="5">
        <v>9.3009999999999995E-2</v>
      </c>
      <c r="F56" s="41">
        <v>6.4800999999999997E-2</v>
      </c>
      <c r="G56" s="5">
        <f t="shared" si="1"/>
        <v>7.890549999999999E-2</v>
      </c>
      <c r="H56" s="43">
        <v>6.9290000000000004E-2</v>
      </c>
      <c r="I56" s="43">
        <v>5.4031999999999997E-2</v>
      </c>
      <c r="J56" s="41">
        <f t="shared" si="2"/>
        <v>6.1661000000000001E-2</v>
      </c>
      <c r="K56" s="41">
        <v>8.9612999999999998E-2</v>
      </c>
      <c r="L56" s="5">
        <v>6.0978999999999998E-2</v>
      </c>
      <c r="M56" s="41">
        <f t="shared" si="3"/>
        <v>7.5296000000000002E-2</v>
      </c>
      <c r="N56" s="41"/>
    </row>
    <row r="57" spans="1:14" x14ac:dyDescent="0.25">
      <c r="A57" s="5">
        <v>85</v>
      </c>
      <c r="B57" s="41">
        <v>0.11075699999999999</v>
      </c>
      <c r="C57" s="41">
        <v>7.7446000000000001E-2</v>
      </c>
      <c r="D57" s="41">
        <f t="shared" si="0"/>
        <v>9.4101500000000005E-2</v>
      </c>
      <c r="E57" s="5">
        <v>0.103144</v>
      </c>
      <c r="F57" s="41">
        <v>7.2923000000000002E-2</v>
      </c>
      <c r="G57" s="5">
        <f t="shared" si="1"/>
        <v>8.8033500000000001E-2</v>
      </c>
      <c r="H57" s="43">
        <v>7.7496999999999996E-2</v>
      </c>
      <c r="I57" s="43">
        <v>6.0504000000000002E-2</v>
      </c>
      <c r="J57" s="41">
        <f t="shared" si="2"/>
        <v>6.9000499999999992E-2</v>
      </c>
      <c r="K57" s="41">
        <v>9.7239999999999993E-2</v>
      </c>
      <c r="L57" s="5">
        <v>6.7738000000000007E-2</v>
      </c>
      <c r="M57" s="41">
        <f t="shared" si="3"/>
        <v>8.2489000000000007E-2</v>
      </c>
      <c r="N57" s="41"/>
    </row>
    <row r="58" spans="1:14" x14ac:dyDescent="0.25">
      <c r="A58" s="5">
        <v>86</v>
      </c>
      <c r="B58" s="41">
        <v>0.12279699999999999</v>
      </c>
      <c r="C58" s="41">
        <v>8.6375999999999994E-2</v>
      </c>
      <c r="D58" s="41">
        <f t="shared" si="0"/>
        <v>0.1045865</v>
      </c>
      <c r="E58" s="5">
        <v>0.114467</v>
      </c>
      <c r="F58" s="41">
        <v>8.2153000000000004E-2</v>
      </c>
      <c r="G58" s="5">
        <f t="shared" si="1"/>
        <v>9.8310000000000008E-2</v>
      </c>
      <c r="H58" s="43">
        <v>8.6711999999999997E-2</v>
      </c>
      <c r="I58" s="43">
        <v>6.7801E-2</v>
      </c>
      <c r="J58" s="41">
        <f t="shared" si="2"/>
        <v>7.7256500000000006E-2</v>
      </c>
      <c r="K58" s="41">
        <v>0.105792</v>
      </c>
      <c r="L58" s="5">
        <v>7.5346999999999997E-2</v>
      </c>
      <c r="M58" s="41">
        <f t="shared" si="3"/>
        <v>9.0569499999999997E-2</v>
      </c>
      <c r="N58" s="41"/>
    </row>
    <row r="59" spans="1:14" x14ac:dyDescent="0.25">
      <c r="A59" s="5">
        <v>87</v>
      </c>
      <c r="B59" s="41">
        <v>0.136043</v>
      </c>
      <c r="C59" s="41">
        <v>9.6337000000000006E-2</v>
      </c>
      <c r="D59" s="41">
        <f t="shared" si="0"/>
        <v>0.11619</v>
      </c>
      <c r="E59" s="5">
        <v>0.12809699999999999</v>
      </c>
      <c r="F59" s="41">
        <v>9.2551999999999995E-2</v>
      </c>
      <c r="G59" s="5">
        <f t="shared" si="1"/>
        <v>0.11032449999999999</v>
      </c>
      <c r="H59" s="43">
        <v>9.7037999999999999E-2</v>
      </c>
      <c r="I59" s="43">
        <v>7.6011999999999996E-2</v>
      </c>
      <c r="J59" s="41">
        <f t="shared" si="2"/>
        <v>8.6524999999999991E-2</v>
      </c>
      <c r="K59" s="41">
        <v>0.115671</v>
      </c>
      <c r="L59" s="5">
        <v>8.4023E-2</v>
      </c>
      <c r="M59" s="41">
        <f t="shared" si="3"/>
        <v>9.9846999999999991E-2</v>
      </c>
      <c r="N59" s="41"/>
    </row>
    <row r="60" spans="1:14" x14ac:dyDescent="0.25">
      <c r="A60" s="5">
        <v>88</v>
      </c>
      <c r="B60" s="41">
        <v>0.15059</v>
      </c>
      <c r="C60" s="41">
        <v>0.107303</v>
      </c>
      <c r="D60" s="41">
        <f t="shared" si="0"/>
        <v>0.12894649999999999</v>
      </c>
      <c r="E60" s="5">
        <v>0.14322799999999999</v>
      </c>
      <c r="F60" s="41">
        <v>0.103087</v>
      </c>
      <c r="G60" s="5">
        <f t="shared" si="1"/>
        <v>0.1231575</v>
      </c>
      <c r="H60" s="43">
        <v>0.10859099999999999</v>
      </c>
      <c r="I60" s="43">
        <v>8.523E-2</v>
      </c>
      <c r="J60" s="41">
        <f t="shared" si="2"/>
        <v>9.6910499999999997E-2</v>
      </c>
      <c r="K60" s="41">
        <v>0.12698000000000001</v>
      </c>
      <c r="L60" s="5">
        <v>9.3820000000000001E-2</v>
      </c>
      <c r="M60" s="41">
        <f t="shared" si="3"/>
        <v>0.1104</v>
      </c>
      <c r="N60" s="41"/>
    </row>
    <row r="61" spans="1:14" x14ac:dyDescent="0.25">
      <c r="A61" s="5">
        <v>89</v>
      </c>
      <c r="B61" s="41">
        <v>0.16641999999999998</v>
      </c>
      <c r="C61" s="41">
        <v>0.119154</v>
      </c>
      <c r="D61" s="41">
        <f t="shared" si="0"/>
        <v>0.142787</v>
      </c>
      <c r="E61" s="5">
        <v>0.15828399999999998</v>
      </c>
      <c r="F61" s="41">
        <v>0.11562699999999999</v>
      </c>
      <c r="G61" s="5">
        <f t="shared" si="1"/>
        <v>0.13695549999999998</v>
      </c>
      <c r="H61" s="43">
        <v>0.121499</v>
      </c>
      <c r="I61" s="43">
        <v>9.5562999999999995E-2</v>
      </c>
      <c r="J61" s="41">
        <f t="shared" si="2"/>
        <v>0.10853099999999999</v>
      </c>
      <c r="K61" s="41">
        <v>0.13945199999999999</v>
      </c>
      <c r="L61" s="5">
        <v>0.10459400000000001</v>
      </c>
      <c r="M61" s="41">
        <f t="shared" si="3"/>
        <v>0.12202299999999999</v>
      </c>
      <c r="N61" s="41"/>
    </row>
    <row r="62" spans="1:14" x14ac:dyDescent="0.25">
      <c r="A62" s="5">
        <v>90</v>
      </c>
      <c r="B62" s="41">
        <v>0.18340799999999999</v>
      </c>
      <c r="C62" s="41">
        <v>0.13168199999999999</v>
      </c>
      <c r="D62" s="41">
        <f t="shared" si="0"/>
        <v>0.15754499999999999</v>
      </c>
      <c r="E62" s="5">
        <v>0.176202</v>
      </c>
      <c r="F62" s="41">
        <v>0.12778400000000001</v>
      </c>
      <c r="G62" s="5">
        <f t="shared" si="1"/>
        <v>0.15199299999999999</v>
      </c>
      <c r="H62" s="43">
        <v>0.135908</v>
      </c>
      <c r="I62" s="43">
        <v>0.107126</v>
      </c>
      <c r="J62" s="41">
        <f t="shared" si="2"/>
        <v>0.121517</v>
      </c>
      <c r="K62" s="41">
        <v>0.15293100000000001</v>
      </c>
      <c r="L62" s="5">
        <v>0.11626499999999999</v>
      </c>
      <c r="M62" s="41">
        <f t="shared" si="3"/>
        <v>0.134598</v>
      </c>
      <c r="N62" s="41"/>
    </row>
    <row r="63" spans="1:14" x14ac:dyDescent="0.25">
      <c r="A63" s="5">
        <v>91</v>
      </c>
      <c r="B63" s="41">
        <v>0.199769</v>
      </c>
      <c r="C63" s="41">
        <v>0.14460400000000001</v>
      </c>
      <c r="D63" s="41">
        <f t="shared" si="0"/>
        <v>0.17218650000000002</v>
      </c>
      <c r="E63" s="5">
        <v>0.19192099999999998</v>
      </c>
      <c r="F63" s="41">
        <v>0.140324</v>
      </c>
      <c r="G63" s="5">
        <f t="shared" si="1"/>
        <v>0.16612250000000001</v>
      </c>
      <c r="H63" s="43">
        <v>0.15132200000000001</v>
      </c>
      <c r="I63" s="43">
        <v>0.119744</v>
      </c>
      <c r="J63" s="41">
        <f t="shared" si="2"/>
        <v>0.13553300000000001</v>
      </c>
      <c r="K63" s="41">
        <v>0.16725999999999999</v>
      </c>
      <c r="L63" s="5">
        <v>0.128751</v>
      </c>
      <c r="M63" s="41">
        <f t="shared" si="3"/>
        <v>0.14800550000000001</v>
      </c>
      <c r="N63" s="41"/>
    </row>
    <row r="64" spans="1:14" x14ac:dyDescent="0.25">
      <c r="A64" s="5">
        <v>92</v>
      </c>
      <c r="B64" s="41">
        <v>0.21660499999999999</v>
      </c>
      <c r="C64" s="41">
        <v>0.15761800000000001</v>
      </c>
      <c r="D64" s="41">
        <f t="shared" si="0"/>
        <v>0.18711149999999999</v>
      </c>
      <c r="E64" s="5">
        <v>0.21019399999999999</v>
      </c>
      <c r="F64" s="41">
        <v>0.15295300000000001</v>
      </c>
      <c r="G64" s="5">
        <f t="shared" si="1"/>
        <v>0.1815735</v>
      </c>
      <c r="H64" s="43">
        <v>0.16742199999999999</v>
      </c>
      <c r="I64" s="43">
        <v>0.133299</v>
      </c>
      <c r="J64" s="41">
        <f t="shared" si="2"/>
        <v>0.15036050000000001</v>
      </c>
      <c r="K64" s="41">
        <v>0.182281</v>
      </c>
      <c r="L64" s="5">
        <v>0.14197299999999999</v>
      </c>
      <c r="M64" s="41">
        <f t="shared" si="3"/>
        <v>0.16212699999999999</v>
      </c>
      <c r="N64" s="41"/>
    </row>
    <row r="65" spans="1:14" x14ac:dyDescent="0.25">
      <c r="A65" s="5">
        <v>93</v>
      </c>
      <c r="B65" s="41">
        <v>0.23366199999999998</v>
      </c>
      <c r="C65" s="41">
        <v>0.170433</v>
      </c>
      <c r="D65" s="41">
        <f t="shared" si="0"/>
        <v>0.20204749999999999</v>
      </c>
      <c r="E65" s="5">
        <v>0.226746</v>
      </c>
      <c r="F65" s="41">
        <v>0.16705500000000001</v>
      </c>
      <c r="G65" s="5">
        <f t="shared" si="1"/>
        <v>0.19690050000000001</v>
      </c>
      <c r="H65" s="43">
        <v>0.18403</v>
      </c>
      <c r="I65" s="43">
        <v>0.14771999999999999</v>
      </c>
      <c r="J65" s="41">
        <f t="shared" si="2"/>
        <v>0.16587499999999999</v>
      </c>
      <c r="K65" s="41">
        <v>0.19839200000000001</v>
      </c>
      <c r="L65" s="5">
        <v>0.15593099999999999</v>
      </c>
      <c r="M65" s="41">
        <f t="shared" si="3"/>
        <v>0.1771615</v>
      </c>
      <c r="N65" s="41"/>
    </row>
    <row r="66" spans="1:14" x14ac:dyDescent="0.25">
      <c r="A66" s="5">
        <v>94</v>
      </c>
      <c r="B66" s="41">
        <v>0.250693</v>
      </c>
      <c r="C66" s="41">
        <v>0.18279899999999999</v>
      </c>
      <c r="D66" s="41">
        <f t="shared" si="0"/>
        <v>0.21674599999999999</v>
      </c>
      <c r="E66" s="5">
        <v>0.24327299999999999</v>
      </c>
      <c r="F66" s="41">
        <v>0.179176</v>
      </c>
      <c r="G66" s="5">
        <f t="shared" si="1"/>
        <v>0.21122449999999998</v>
      </c>
      <c r="H66" s="43">
        <v>0.201074</v>
      </c>
      <c r="I66" s="43">
        <v>0.162971</v>
      </c>
      <c r="J66" s="41">
        <f t="shared" si="2"/>
        <v>0.1820225</v>
      </c>
      <c r="K66" s="41">
        <v>0.2157</v>
      </c>
      <c r="L66" s="5">
        <v>0.170677</v>
      </c>
      <c r="M66" s="41">
        <f t="shared" si="3"/>
        <v>0.19318849999999999</v>
      </c>
      <c r="N66" s="41"/>
    </row>
    <row r="67" spans="1:14" x14ac:dyDescent="0.25">
      <c r="A67" s="5">
        <v>95</v>
      </c>
      <c r="B67" s="41">
        <v>0.26749099999999998</v>
      </c>
      <c r="C67" s="41">
        <v>0.19450899999999999</v>
      </c>
      <c r="D67" s="41">
        <f t="shared" ref="D67:D92" si="4">AVERAGE(B67:C67)</f>
        <v>0.23099999999999998</v>
      </c>
      <c r="E67" s="5">
        <v>0.26218900000000001</v>
      </c>
      <c r="F67" s="41">
        <v>0.19065399999999999</v>
      </c>
      <c r="G67" s="5">
        <f t="shared" ref="G67:G92" si="5">AVERAGE(E67:F67)</f>
        <v>0.2264215</v>
      </c>
      <c r="H67" s="43">
        <v>0.218559</v>
      </c>
      <c r="I67" s="43">
        <v>0.179034</v>
      </c>
      <c r="J67" s="41">
        <f t="shared" ref="J67:J92" si="6">AVERAGE(H67:I67)</f>
        <v>0.19879649999999999</v>
      </c>
      <c r="K67" s="41">
        <v>0.23360600000000001</v>
      </c>
      <c r="L67" s="5">
        <v>0.18621299999999999</v>
      </c>
      <c r="M67" s="41">
        <f t="shared" ref="M67:M92" si="7">AVERAGE(K67:L67)</f>
        <v>0.2099095</v>
      </c>
      <c r="N67" s="41"/>
    </row>
    <row r="68" spans="1:14" x14ac:dyDescent="0.25">
      <c r="A68" s="5">
        <v>96</v>
      </c>
      <c r="B68" s="41">
        <v>0.28390499999999996</v>
      </c>
      <c r="C68" s="41">
        <v>0.20537900000000001</v>
      </c>
      <c r="D68" s="41">
        <f t="shared" si="4"/>
        <v>0.24464199999999997</v>
      </c>
      <c r="E68" s="5">
        <v>0.27827799999999997</v>
      </c>
      <c r="F68" s="41">
        <v>0.20130799999999999</v>
      </c>
      <c r="G68" s="5">
        <f t="shared" si="5"/>
        <v>0.23979299999999998</v>
      </c>
      <c r="H68" s="43">
        <v>0.236535</v>
      </c>
      <c r="I68" s="43">
        <v>0.19590299999999999</v>
      </c>
      <c r="J68" s="41">
        <f t="shared" si="6"/>
        <v>0.21621899999999999</v>
      </c>
      <c r="K68" s="41">
        <v>0.25151000000000001</v>
      </c>
      <c r="L68" s="5">
        <v>0.202538</v>
      </c>
      <c r="M68" s="41">
        <f t="shared" si="7"/>
        <v>0.227024</v>
      </c>
      <c r="N68" s="41"/>
    </row>
    <row r="69" spans="1:14" x14ac:dyDescent="0.25">
      <c r="A69" s="5">
        <v>97</v>
      </c>
      <c r="B69" s="41">
        <v>0.29985200000000001</v>
      </c>
      <c r="C69" s="41">
        <v>0.21523999999999999</v>
      </c>
      <c r="D69" s="41">
        <f t="shared" si="4"/>
        <v>0.257546</v>
      </c>
      <c r="E69" s="5">
        <v>0.29390899999999998</v>
      </c>
      <c r="F69" s="41">
        <v>0.21309700000000001</v>
      </c>
      <c r="G69" s="5">
        <f t="shared" si="5"/>
        <v>0.25350299999999998</v>
      </c>
      <c r="H69" s="43">
        <v>0.25505899999999998</v>
      </c>
      <c r="I69" s="43">
        <v>0.213565</v>
      </c>
      <c r="J69" s="41">
        <f t="shared" si="6"/>
        <v>0.23431199999999999</v>
      </c>
      <c r="K69" s="41">
        <v>0.26881500000000003</v>
      </c>
      <c r="L69" s="5">
        <v>0.21965499999999999</v>
      </c>
      <c r="M69" s="41">
        <f t="shared" si="7"/>
        <v>0.24423500000000001</v>
      </c>
      <c r="N69" s="41"/>
    </row>
    <row r="70" spans="1:14" x14ac:dyDescent="0.25">
      <c r="A70" s="5">
        <v>98</v>
      </c>
      <c r="B70" s="41">
        <v>0.31529599999999997</v>
      </c>
      <c r="C70" s="41">
        <v>0.22394700000000001</v>
      </c>
      <c r="D70" s="41">
        <f t="shared" si="4"/>
        <v>0.26962149999999996</v>
      </c>
      <c r="E70" s="5">
        <v>0.31215699999999996</v>
      </c>
      <c r="F70" s="41">
        <v>0.221718</v>
      </c>
      <c r="G70" s="5">
        <f t="shared" si="5"/>
        <v>0.26693749999999999</v>
      </c>
      <c r="H70" s="43">
        <v>0.27417000000000002</v>
      </c>
      <c r="I70" s="43">
        <v>0.231991</v>
      </c>
      <c r="J70" s="41">
        <f t="shared" si="6"/>
        <v>0.25308050000000004</v>
      </c>
      <c r="K70" s="41">
        <v>0.285277</v>
      </c>
      <c r="L70" s="5">
        <v>0.23771300000000001</v>
      </c>
      <c r="M70" s="41">
        <f t="shared" si="7"/>
        <v>0.26149500000000003</v>
      </c>
      <c r="N70" s="41"/>
    </row>
    <row r="71" spans="1:14" x14ac:dyDescent="0.25">
      <c r="A71" s="5">
        <v>99</v>
      </c>
      <c r="B71" s="41">
        <v>0.33020699999999997</v>
      </c>
      <c r="C71" s="41">
        <v>0.23138700000000001</v>
      </c>
      <c r="D71" s="41">
        <f t="shared" si="4"/>
        <v>0.28079699999999996</v>
      </c>
      <c r="E71" s="5">
        <v>0.32691999999999999</v>
      </c>
      <c r="F71" s="41">
        <v>0.22908400000000001</v>
      </c>
      <c r="G71" s="5">
        <f t="shared" si="5"/>
        <v>0.27800199999999997</v>
      </c>
      <c r="H71" s="43">
        <v>0.293848</v>
      </c>
      <c r="I71" s="43">
        <v>0.25112299999999999</v>
      </c>
      <c r="J71" s="41">
        <f t="shared" si="6"/>
        <v>0.27248549999999999</v>
      </c>
      <c r="K71" s="41">
        <v>0.30129800000000001</v>
      </c>
      <c r="L71" s="5">
        <v>0.256712</v>
      </c>
      <c r="M71" s="41">
        <f t="shared" si="7"/>
        <v>0.279005</v>
      </c>
      <c r="N71" s="41"/>
    </row>
    <row r="72" spans="1:14" x14ac:dyDescent="0.25">
      <c r="A72" s="5">
        <v>100</v>
      </c>
      <c r="B72" s="41">
        <v>0.34455599999999997</v>
      </c>
      <c r="C72" s="41">
        <v>0.23746700000000001</v>
      </c>
      <c r="D72" s="41">
        <f t="shared" si="4"/>
        <v>0.29101149999999998</v>
      </c>
      <c r="E72" s="5">
        <v>0.34112599999999998</v>
      </c>
      <c r="F72" s="41">
        <v>0.23510300000000001</v>
      </c>
      <c r="G72" s="5">
        <f t="shared" si="5"/>
        <v>0.2881145</v>
      </c>
      <c r="H72" s="43">
        <v>0.31398799999999999</v>
      </c>
      <c r="I72" s="43">
        <v>0.27085799999999999</v>
      </c>
      <c r="J72" s="41">
        <f t="shared" si="6"/>
        <v>0.29242299999999999</v>
      </c>
      <c r="K72" s="41">
        <v>0.31723800000000002</v>
      </c>
      <c r="L72" s="5">
        <v>0.27642699999999998</v>
      </c>
      <c r="M72" s="41">
        <f t="shared" si="7"/>
        <v>0.2968325</v>
      </c>
      <c r="N72" s="41"/>
    </row>
    <row r="73" spans="1:14" x14ac:dyDescent="0.25">
      <c r="A73" s="5">
        <v>101</v>
      </c>
      <c r="B73" s="41">
        <v>0.358628</v>
      </c>
      <c r="C73" s="41">
        <v>0.244834</v>
      </c>
      <c r="D73" s="41">
        <f t="shared" si="4"/>
        <v>0.30173099999999997</v>
      </c>
      <c r="E73" s="5">
        <v>0.358628</v>
      </c>
      <c r="F73" s="41">
        <v>0.244834</v>
      </c>
      <c r="G73" s="5">
        <f t="shared" si="5"/>
        <v>0.30173099999999997</v>
      </c>
      <c r="H73" s="43">
        <v>0.33436500000000002</v>
      </c>
      <c r="I73" s="43">
        <v>0.29104000000000002</v>
      </c>
      <c r="J73" s="41">
        <f t="shared" si="6"/>
        <v>0.31270249999999999</v>
      </c>
      <c r="K73" s="41">
        <v>0.33346100000000001</v>
      </c>
      <c r="L73" s="5">
        <v>0.29662899999999998</v>
      </c>
      <c r="M73" s="41">
        <f t="shared" si="7"/>
        <v>0.31504500000000002</v>
      </c>
      <c r="N73" s="41"/>
    </row>
    <row r="74" spans="1:14" x14ac:dyDescent="0.25">
      <c r="A74" s="5">
        <v>102</v>
      </c>
      <c r="B74" s="41">
        <v>0.37168199999999996</v>
      </c>
      <c r="C74" s="41">
        <v>0.24559800000000001</v>
      </c>
      <c r="D74" s="41">
        <f t="shared" si="4"/>
        <v>0.30863999999999997</v>
      </c>
      <c r="E74" s="5">
        <v>0.37168499999999999</v>
      </c>
      <c r="F74" s="41">
        <v>0.254498</v>
      </c>
      <c r="G74" s="5">
        <f t="shared" si="5"/>
        <v>0.31309149999999997</v>
      </c>
      <c r="H74" s="43">
        <v>0.354599</v>
      </c>
      <c r="I74" s="43">
        <v>0.311444</v>
      </c>
      <c r="J74" s="41">
        <f t="shared" si="6"/>
        <v>0.33302149999999997</v>
      </c>
      <c r="K74" s="41">
        <v>0.35032999999999997</v>
      </c>
      <c r="L74" s="5">
        <v>0.31709300000000001</v>
      </c>
      <c r="M74" s="41">
        <f t="shared" si="7"/>
        <v>0.33371149999999999</v>
      </c>
      <c r="N74" s="41"/>
    </row>
    <row r="75" spans="1:14" x14ac:dyDescent="0.25">
      <c r="A75" s="5">
        <v>103</v>
      </c>
      <c r="B75" s="41">
        <v>0.38303999999999999</v>
      </c>
      <c r="C75" s="41">
        <v>0.26604470000000002</v>
      </c>
      <c r="D75" s="41">
        <f t="shared" si="4"/>
        <v>0.32454234999999998</v>
      </c>
      <c r="E75" s="5">
        <v>0.38303999999999999</v>
      </c>
      <c r="F75" s="41">
        <v>0.266044</v>
      </c>
      <c r="G75" s="5">
        <f t="shared" si="5"/>
        <v>0.324542</v>
      </c>
      <c r="H75" s="43">
        <v>0.37452400000000002</v>
      </c>
      <c r="I75" s="43">
        <v>0.33189999999999997</v>
      </c>
      <c r="J75" s="41">
        <f t="shared" si="6"/>
        <v>0.35321199999999997</v>
      </c>
      <c r="K75" s="41">
        <v>0.36854199999999998</v>
      </c>
      <c r="L75" s="5">
        <v>0.338505</v>
      </c>
      <c r="M75" s="41">
        <f t="shared" si="7"/>
        <v>0.35352349999999999</v>
      </c>
      <c r="N75" s="41"/>
    </row>
    <row r="76" spans="1:14" x14ac:dyDescent="0.25">
      <c r="A76" s="5">
        <v>104</v>
      </c>
      <c r="B76" s="41">
        <v>0.39200299999999999</v>
      </c>
      <c r="C76" s="41">
        <v>0.279055</v>
      </c>
      <c r="D76" s="41">
        <f t="shared" si="4"/>
        <v>0.33552899999999997</v>
      </c>
      <c r="E76" s="5">
        <v>0.39200299999999999</v>
      </c>
      <c r="F76" s="41">
        <v>0.279055</v>
      </c>
      <c r="G76" s="5">
        <f t="shared" si="5"/>
        <v>0.33552899999999997</v>
      </c>
      <c r="H76" s="43">
        <v>0.393982</v>
      </c>
      <c r="I76" s="43">
        <v>0.35223199999999999</v>
      </c>
      <c r="J76" s="41">
        <f t="shared" si="6"/>
        <v>0.37310699999999997</v>
      </c>
      <c r="K76" s="41">
        <v>0.38788499999999998</v>
      </c>
      <c r="L76" s="5">
        <v>0.361016</v>
      </c>
      <c r="M76" s="41">
        <f t="shared" si="7"/>
        <v>0.37445050000000002</v>
      </c>
      <c r="N76" s="41"/>
    </row>
    <row r="77" spans="1:14" x14ac:dyDescent="0.25">
      <c r="A77" s="5">
        <v>105</v>
      </c>
      <c r="B77" s="41">
        <v>0.39788599999999996</v>
      </c>
      <c r="C77" s="41">
        <v>0.29311599999999999</v>
      </c>
      <c r="D77" s="41">
        <f t="shared" si="4"/>
        <v>0.34550099999999995</v>
      </c>
      <c r="E77" s="5">
        <v>0.39788599999999996</v>
      </c>
      <c r="F77" s="41">
        <v>0.29311599999999999</v>
      </c>
      <c r="G77" s="5">
        <f t="shared" si="5"/>
        <v>0.34550099999999995</v>
      </c>
      <c r="H77" s="43">
        <v>0.412831</v>
      </c>
      <c r="I77" s="43">
        <v>0.37227300000000002</v>
      </c>
      <c r="J77" s="41">
        <f t="shared" si="6"/>
        <v>0.39255200000000001</v>
      </c>
      <c r="K77" s="41">
        <v>0.40722399999999997</v>
      </c>
      <c r="L77" s="5">
        <v>0.38359700000000002</v>
      </c>
      <c r="M77" s="41">
        <f t="shared" si="7"/>
        <v>0.3954105</v>
      </c>
      <c r="N77" s="41"/>
    </row>
    <row r="78" spans="1:14" x14ac:dyDescent="0.25">
      <c r="A78" s="5">
        <v>106</v>
      </c>
      <c r="B78" s="41">
        <v>0.39999999999999997</v>
      </c>
      <c r="C78" s="41">
        <v>0.307811</v>
      </c>
      <c r="D78" s="41">
        <f t="shared" si="4"/>
        <v>0.35390549999999998</v>
      </c>
      <c r="E78" s="41">
        <v>0.39999999999999997</v>
      </c>
      <c r="F78" s="41">
        <v>0.307811</v>
      </c>
      <c r="G78" s="5">
        <f t="shared" si="5"/>
        <v>0.35390549999999998</v>
      </c>
      <c r="H78" s="43">
        <v>0.430946</v>
      </c>
      <c r="I78" s="43">
        <v>0.39185999999999999</v>
      </c>
      <c r="J78" s="41">
        <f t="shared" si="6"/>
        <v>0.41140299999999996</v>
      </c>
      <c r="K78" s="41">
        <v>0.42559900000000001</v>
      </c>
      <c r="L78" s="5">
        <v>0.40521699999999999</v>
      </c>
      <c r="M78" s="41">
        <f t="shared" si="7"/>
        <v>0.415408</v>
      </c>
      <c r="N78" s="41"/>
    </row>
    <row r="79" spans="1:14" x14ac:dyDescent="0.25">
      <c r="A79" s="5">
        <v>107</v>
      </c>
      <c r="B79" s="41">
        <v>0.39999999999999997</v>
      </c>
      <c r="C79" s="41">
        <v>0.32272499999999998</v>
      </c>
      <c r="D79" s="41">
        <f t="shared" si="4"/>
        <v>0.36136249999999998</v>
      </c>
      <c r="E79" s="41">
        <v>0.39999999999999997</v>
      </c>
      <c r="F79" s="41">
        <v>0.32272499999999998</v>
      </c>
      <c r="G79" s="5">
        <f t="shared" si="5"/>
        <v>0.36136249999999998</v>
      </c>
      <c r="H79" s="43">
        <v>0.44822699999999999</v>
      </c>
      <c r="I79" s="43">
        <v>0.41084900000000002</v>
      </c>
      <c r="J79" s="41">
        <f t="shared" si="6"/>
        <v>0.42953799999999998</v>
      </c>
      <c r="K79" s="41">
        <v>0.44193500000000002</v>
      </c>
      <c r="L79" s="5">
        <v>0.424846</v>
      </c>
      <c r="M79" s="41">
        <f t="shared" si="7"/>
        <v>0.43339050000000001</v>
      </c>
      <c r="N79" s="41"/>
    </row>
    <row r="80" spans="1:14" x14ac:dyDescent="0.25">
      <c r="A80" s="5">
        <v>108</v>
      </c>
      <c r="B80" s="41">
        <v>0.39999999999999997</v>
      </c>
      <c r="C80" s="41">
        <v>0.33744099999999999</v>
      </c>
      <c r="D80" s="41">
        <f t="shared" si="4"/>
        <v>0.36872050000000001</v>
      </c>
      <c r="E80" s="41">
        <v>0.39999999999999997</v>
      </c>
      <c r="F80" s="41">
        <v>0.33744099999999999</v>
      </c>
      <c r="G80" s="5">
        <f t="shared" si="5"/>
        <v>0.36872050000000001</v>
      </c>
      <c r="H80" s="43">
        <v>0.464592</v>
      </c>
      <c r="I80" s="43">
        <v>0.42911199999999999</v>
      </c>
      <c r="J80" s="41">
        <f t="shared" si="6"/>
        <v>0.44685200000000003</v>
      </c>
      <c r="K80" s="41">
        <v>0.45755299999999999</v>
      </c>
      <c r="L80" s="5">
        <v>0.44436799999999999</v>
      </c>
      <c r="M80" s="41">
        <f t="shared" si="7"/>
        <v>0.45096049999999999</v>
      </c>
      <c r="N80" s="41"/>
    </row>
    <row r="81" spans="1:14" x14ac:dyDescent="0.25">
      <c r="A81" s="5">
        <v>109</v>
      </c>
      <c r="B81" s="41">
        <v>0.39999999999999997</v>
      </c>
      <c r="C81" s="41">
        <v>0.35154400000000002</v>
      </c>
      <c r="D81" s="41">
        <f t="shared" si="4"/>
        <v>0.37577199999999999</v>
      </c>
      <c r="E81" s="41">
        <v>0.39999999999999997</v>
      </c>
      <c r="F81" s="41">
        <v>0.35154400000000002</v>
      </c>
      <c r="G81" s="5">
        <f t="shared" si="5"/>
        <v>0.37577199999999999</v>
      </c>
      <c r="H81" s="43">
        <v>0.479987</v>
      </c>
      <c r="I81" s="43">
        <v>0.446544</v>
      </c>
      <c r="J81" s="41">
        <f t="shared" si="6"/>
        <v>0.4632655</v>
      </c>
      <c r="K81" s="41">
        <v>0.47315000000000002</v>
      </c>
      <c r="L81" s="5">
        <v>0.46446900000000002</v>
      </c>
      <c r="M81" s="41">
        <f t="shared" si="7"/>
        <v>0.46880949999999999</v>
      </c>
      <c r="N81" s="41"/>
    </row>
    <row r="82" spans="1:14" x14ac:dyDescent="0.25">
      <c r="A82" s="5">
        <v>110</v>
      </c>
      <c r="B82" s="41">
        <v>0.39999999999999997</v>
      </c>
      <c r="C82" s="41">
        <v>0.36461700000000002</v>
      </c>
      <c r="D82" s="41">
        <f t="shared" si="4"/>
        <v>0.3823085</v>
      </c>
      <c r="E82" s="41">
        <v>0.39999999999999997</v>
      </c>
      <c r="F82" s="41">
        <v>0.36461700000000002</v>
      </c>
      <c r="G82" s="5">
        <f t="shared" si="5"/>
        <v>0.3823085</v>
      </c>
      <c r="H82" s="43">
        <v>0.49437599999999998</v>
      </c>
      <c r="I82" s="43">
        <v>0.463061</v>
      </c>
      <c r="J82" s="41">
        <f t="shared" si="6"/>
        <v>0.47871849999999999</v>
      </c>
      <c r="K82" s="41">
        <v>0.48674499999999998</v>
      </c>
      <c r="L82" s="5">
        <v>0.482325</v>
      </c>
      <c r="M82" s="41">
        <f t="shared" si="7"/>
        <v>0.48453499999999999</v>
      </c>
      <c r="N82" s="41"/>
    </row>
    <row r="83" spans="1:14" x14ac:dyDescent="0.25">
      <c r="A83" s="5">
        <v>111</v>
      </c>
      <c r="B83" s="41">
        <v>0.39999999999999997</v>
      </c>
      <c r="C83" s="41">
        <v>0.37624600000000002</v>
      </c>
      <c r="D83" s="41">
        <f t="shared" si="4"/>
        <v>0.388123</v>
      </c>
      <c r="E83" s="41">
        <v>0.39999999999999997</v>
      </c>
      <c r="F83" s="41">
        <v>0.37624600000000002</v>
      </c>
      <c r="G83" s="5">
        <f t="shared" si="5"/>
        <v>0.388123</v>
      </c>
      <c r="H83" s="43">
        <v>0.5</v>
      </c>
      <c r="I83" s="43">
        <v>0.47860399999999997</v>
      </c>
      <c r="J83" s="41">
        <f t="shared" si="6"/>
        <v>0.48930200000000001</v>
      </c>
      <c r="K83" s="41">
        <v>0.49635600000000002</v>
      </c>
      <c r="L83" s="5">
        <v>0.49510999999999999</v>
      </c>
      <c r="M83" s="41">
        <f t="shared" si="7"/>
        <v>0.49573299999999998</v>
      </c>
      <c r="N83" s="41"/>
    </row>
    <row r="84" spans="1:14" x14ac:dyDescent="0.25">
      <c r="A84" s="5">
        <v>112</v>
      </c>
      <c r="B84" s="41">
        <v>0.39999999999999997</v>
      </c>
      <c r="C84" s="41">
        <v>0.386015</v>
      </c>
      <c r="D84" s="41">
        <f t="shared" si="4"/>
        <v>0.39300749999999995</v>
      </c>
      <c r="E84" s="41">
        <v>0.39999999999999997</v>
      </c>
      <c r="F84" s="41">
        <v>0.386015</v>
      </c>
      <c r="G84" s="5">
        <f t="shared" si="5"/>
        <v>0.39300749999999995</v>
      </c>
      <c r="H84" s="43">
        <v>0.5</v>
      </c>
      <c r="I84" s="43">
        <v>0.49313699999999999</v>
      </c>
      <c r="J84" s="41">
        <f t="shared" si="6"/>
        <v>0.49656849999999997</v>
      </c>
      <c r="K84" s="41">
        <v>0.5</v>
      </c>
      <c r="L84" s="41">
        <v>0.5</v>
      </c>
      <c r="M84" s="41">
        <f t="shared" si="7"/>
        <v>0.5</v>
      </c>
      <c r="N84" s="41"/>
    </row>
    <row r="85" spans="1:14" x14ac:dyDescent="0.25">
      <c r="A85" s="5">
        <v>113</v>
      </c>
      <c r="B85" s="41">
        <v>0.39999999999999997</v>
      </c>
      <c r="C85" s="41">
        <v>0.393507</v>
      </c>
      <c r="D85" s="41">
        <f t="shared" si="4"/>
        <v>0.39675349999999998</v>
      </c>
      <c r="E85" s="41">
        <v>0.39999999999999997</v>
      </c>
      <c r="F85" s="41">
        <v>0.393507</v>
      </c>
      <c r="G85" s="5">
        <f t="shared" si="5"/>
        <v>0.39675349999999998</v>
      </c>
      <c r="H85" s="43">
        <v>0.5</v>
      </c>
      <c r="I85" s="43">
        <v>0.5</v>
      </c>
      <c r="J85" s="41">
        <f t="shared" si="6"/>
        <v>0.5</v>
      </c>
      <c r="K85" s="41">
        <v>0.5</v>
      </c>
      <c r="L85" s="41">
        <v>0.5</v>
      </c>
      <c r="M85" s="41">
        <f t="shared" si="7"/>
        <v>0.5</v>
      </c>
      <c r="N85" s="41"/>
    </row>
    <row r="86" spans="1:14" x14ac:dyDescent="0.25">
      <c r="A86" s="5">
        <v>114</v>
      </c>
      <c r="B86" s="41">
        <v>0.39999999999999997</v>
      </c>
      <c r="C86" s="41">
        <v>0.398308</v>
      </c>
      <c r="D86" s="41">
        <f t="shared" si="4"/>
        <v>0.39915400000000001</v>
      </c>
      <c r="E86" s="41">
        <v>0.39999999999999997</v>
      </c>
      <c r="F86" s="41">
        <v>0.398308</v>
      </c>
      <c r="G86" s="5">
        <f t="shared" si="5"/>
        <v>0.39915400000000001</v>
      </c>
      <c r="H86" s="43">
        <v>0.5</v>
      </c>
      <c r="I86" s="43">
        <v>0.5</v>
      </c>
      <c r="J86" s="41">
        <f t="shared" si="6"/>
        <v>0.5</v>
      </c>
      <c r="K86" s="41">
        <v>0.5</v>
      </c>
      <c r="L86" s="41">
        <v>0.5</v>
      </c>
      <c r="M86" s="41">
        <f t="shared" si="7"/>
        <v>0.5</v>
      </c>
      <c r="N86" s="41"/>
    </row>
    <row r="87" spans="1:14" x14ac:dyDescent="0.25">
      <c r="A87" s="5">
        <v>115</v>
      </c>
      <c r="B87" s="41">
        <v>0.39999999999999997</v>
      </c>
      <c r="C87" s="41">
        <v>0.4</v>
      </c>
      <c r="D87" s="41">
        <f t="shared" si="4"/>
        <v>0.4</v>
      </c>
      <c r="E87" s="41">
        <v>0.39999999999999997</v>
      </c>
      <c r="F87" s="41">
        <v>0.4</v>
      </c>
      <c r="G87" s="5">
        <f t="shared" si="5"/>
        <v>0.4</v>
      </c>
      <c r="H87" s="43">
        <v>0.5</v>
      </c>
      <c r="I87" s="43">
        <v>0.5</v>
      </c>
      <c r="J87" s="41">
        <f t="shared" si="6"/>
        <v>0.5</v>
      </c>
      <c r="K87" s="41">
        <v>0.5</v>
      </c>
      <c r="L87" s="41">
        <v>0.5</v>
      </c>
      <c r="M87" s="41">
        <f t="shared" si="7"/>
        <v>0.5</v>
      </c>
      <c r="N87" s="41"/>
    </row>
    <row r="88" spans="1:14" x14ac:dyDescent="0.25">
      <c r="A88" s="5">
        <v>116</v>
      </c>
      <c r="B88" s="41">
        <v>0.39999999999999997</v>
      </c>
      <c r="C88" s="41">
        <v>0.4</v>
      </c>
      <c r="D88" s="41">
        <f t="shared" si="4"/>
        <v>0.4</v>
      </c>
      <c r="E88" s="41">
        <v>0.39999999999999997</v>
      </c>
      <c r="F88" s="41">
        <v>0.4</v>
      </c>
      <c r="G88" s="5">
        <f t="shared" si="5"/>
        <v>0.4</v>
      </c>
      <c r="H88" s="43">
        <v>0.5</v>
      </c>
      <c r="I88" s="43">
        <v>0.5</v>
      </c>
      <c r="J88" s="41">
        <f t="shared" si="6"/>
        <v>0.5</v>
      </c>
      <c r="K88" s="41">
        <v>0.5</v>
      </c>
      <c r="L88" s="41">
        <v>0.5</v>
      </c>
      <c r="M88" s="41">
        <f t="shared" si="7"/>
        <v>0.5</v>
      </c>
      <c r="N88" s="41"/>
    </row>
    <row r="89" spans="1:14" x14ac:dyDescent="0.25">
      <c r="A89" s="5">
        <v>117</v>
      </c>
      <c r="B89" s="41">
        <v>0.39999999999999997</v>
      </c>
      <c r="C89" s="41">
        <v>0.4</v>
      </c>
      <c r="D89" s="41">
        <f t="shared" si="4"/>
        <v>0.4</v>
      </c>
      <c r="E89" s="41">
        <v>0.39999999999999997</v>
      </c>
      <c r="F89" s="41">
        <v>0.4</v>
      </c>
      <c r="G89" s="5">
        <f t="shared" si="5"/>
        <v>0.4</v>
      </c>
      <c r="H89" s="43">
        <v>0.5</v>
      </c>
      <c r="I89" s="43">
        <v>0.5</v>
      </c>
      <c r="J89" s="41">
        <f t="shared" si="6"/>
        <v>0.5</v>
      </c>
      <c r="K89" s="41">
        <v>0.5</v>
      </c>
      <c r="L89" s="41">
        <v>0.5</v>
      </c>
      <c r="M89" s="41">
        <f t="shared" si="7"/>
        <v>0.5</v>
      </c>
      <c r="N89" s="41"/>
    </row>
    <row r="90" spans="1:14" x14ac:dyDescent="0.25">
      <c r="A90" s="5">
        <v>118</v>
      </c>
      <c r="B90" s="41">
        <v>0.39999999999999997</v>
      </c>
      <c r="C90" s="41">
        <v>0.4</v>
      </c>
      <c r="D90" s="41">
        <f t="shared" si="4"/>
        <v>0.4</v>
      </c>
      <c r="E90" s="41">
        <v>0.39999999999999997</v>
      </c>
      <c r="F90" s="41">
        <v>0.4</v>
      </c>
      <c r="G90" s="5">
        <f t="shared" si="5"/>
        <v>0.4</v>
      </c>
      <c r="H90" s="43">
        <v>0.5</v>
      </c>
      <c r="I90" s="43">
        <v>0.5</v>
      </c>
      <c r="J90" s="41">
        <f t="shared" si="6"/>
        <v>0.5</v>
      </c>
      <c r="K90" s="41">
        <v>0.5</v>
      </c>
      <c r="L90" s="41">
        <v>0.5</v>
      </c>
      <c r="M90" s="41">
        <f t="shared" si="7"/>
        <v>0.5</v>
      </c>
      <c r="N90" s="41"/>
    </row>
    <row r="91" spans="1:14" x14ac:dyDescent="0.25">
      <c r="A91" s="5">
        <v>119</v>
      </c>
      <c r="B91" s="41">
        <v>0.39999999999999997</v>
      </c>
      <c r="C91" s="41">
        <v>0.4</v>
      </c>
      <c r="D91" s="41">
        <f t="shared" si="4"/>
        <v>0.4</v>
      </c>
      <c r="E91" s="41">
        <v>0.39999999999999997</v>
      </c>
      <c r="F91" s="41">
        <v>0.4</v>
      </c>
      <c r="G91" s="5">
        <f t="shared" si="5"/>
        <v>0.4</v>
      </c>
      <c r="H91" s="43">
        <v>0.5</v>
      </c>
      <c r="I91" s="43">
        <v>0.5</v>
      </c>
      <c r="J91" s="41">
        <f t="shared" si="6"/>
        <v>0.5</v>
      </c>
      <c r="K91" s="41">
        <v>0.5</v>
      </c>
      <c r="L91" s="41">
        <v>0.5</v>
      </c>
      <c r="M91" s="41">
        <f t="shared" si="7"/>
        <v>0.5</v>
      </c>
      <c r="N91" s="41"/>
    </row>
    <row r="92" spans="1:14" ht="15.75" thickBot="1" x14ac:dyDescent="0.3">
      <c r="A92" s="5">
        <v>120</v>
      </c>
      <c r="B92" s="41">
        <v>1</v>
      </c>
      <c r="C92" s="41">
        <v>1</v>
      </c>
      <c r="D92" s="41">
        <f t="shared" si="4"/>
        <v>1</v>
      </c>
      <c r="E92" s="41">
        <v>1</v>
      </c>
      <c r="F92" s="41">
        <v>1</v>
      </c>
      <c r="G92" s="5">
        <f t="shared" si="5"/>
        <v>1</v>
      </c>
      <c r="H92" s="44">
        <v>1</v>
      </c>
      <c r="I92" s="44">
        <v>1</v>
      </c>
      <c r="J92" s="41">
        <f t="shared" si="6"/>
        <v>1</v>
      </c>
      <c r="K92" s="41">
        <v>1</v>
      </c>
      <c r="L92" s="41">
        <v>1</v>
      </c>
      <c r="M92" s="41">
        <f t="shared" si="7"/>
        <v>1</v>
      </c>
      <c r="N92" s="41"/>
    </row>
    <row r="93" spans="1:14" x14ac:dyDescent="0.25">
      <c r="B93" s="41"/>
      <c r="D93" s="41"/>
      <c r="K93" s="41"/>
      <c r="N93" s="41"/>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96"/>
  <sheetViews>
    <sheetView tabSelected="1" topLeftCell="A24" zoomScaleNormal="100" workbookViewId="0">
      <selection activeCell="H46" sqref="H46"/>
    </sheetView>
  </sheetViews>
  <sheetFormatPr defaultRowHeight="15" x14ac:dyDescent="0.25"/>
  <cols>
    <col min="1" max="1" width="11.85546875" customWidth="1"/>
    <col min="2" max="2" width="18.42578125" bestFit="1" customWidth="1"/>
    <col min="3" max="3" width="16.5703125" bestFit="1" customWidth="1"/>
    <col min="4" max="5" width="16.5703125" customWidth="1"/>
    <col min="6" max="6" width="11.5703125" customWidth="1"/>
    <col min="7" max="7" width="11.28515625" customWidth="1"/>
    <col min="8" max="8" width="14" customWidth="1"/>
  </cols>
  <sheetData>
    <row r="1" spans="1:12" x14ac:dyDescent="0.25">
      <c r="A1" t="s">
        <v>9</v>
      </c>
    </row>
    <row r="2" spans="1:12" ht="45" x14ac:dyDescent="0.25">
      <c r="A2" t="s">
        <v>6</v>
      </c>
      <c r="B2" s="1">
        <f>Simulation!C2</f>
        <v>7.9999998000000003E-2</v>
      </c>
      <c r="G2" s="4" t="s">
        <v>18</v>
      </c>
    </row>
    <row r="3" spans="1:12" x14ac:dyDescent="0.25">
      <c r="G3">
        <f>SUM(G40:G95)</f>
        <v>9.8565104844617757</v>
      </c>
    </row>
    <row r="4" spans="1:12" ht="45" customHeight="1" x14ac:dyDescent="0.25">
      <c r="A4" s="3" t="s">
        <v>1</v>
      </c>
      <c r="B4" s="4" t="s">
        <v>28</v>
      </c>
      <c r="C4" s="4" t="s">
        <v>16</v>
      </c>
      <c r="D4" s="4" t="s">
        <v>12</v>
      </c>
      <c r="E4" s="16" t="s">
        <v>29</v>
      </c>
      <c r="F4" s="16" t="s">
        <v>30</v>
      </c>
      <c r="G4" s="16" t="s">
        <v>17</v>
      </c>
      <c r="H4" s="4" t="s">
        <v>178</v>
      </c>
      <c r="I4" s="40" t="s">
        <v>267</v>
      </c>
      <c r="J4" s="16" t="s">
        <v>273</v>
      </c>
      <c r="K4" s="16" t="s">
        <v>274</v>
      </c>
      <c r="L4" s="16" t="s">
        <v>275</v>
      </c>
    </row>
    <row r="5" spans="1:12" x14ac:dyDescent="0.25">
      <c r="A5">
        <v>30</v>
      </c>
      <c r="B5" s="2">
        <v>3.3049999999999996E-4</v>
      </c>
      <c r="C5" s="2">
        <f t="shared" ref="C5:C36" si="0">1-B5</f>
        <v>0.99966949999999999</v>
      </c>
      <c r="D5" s="2">
        <f>PRODUCT(C5:$C$39)</f>
        <v>0.92279212769541807</v>
      </c>
      <c r="E5" s="2"/>
      <c r="I5">
        <f>LOOKUP(A5,'Termination cost'!A2:C37)/100</f>
        <v>0.18609999999999999</v>
      </c>
      <c r="J5">
        <f>1-I5</f>
        <v>0.81390000000000007</v>
      </c>
      <c r="K5">
        <f>C5*J5</f>
        <v>0.81363100605000005</v>
      </c>
      <c r="L5">
        <f>PRODUCT(K5:$K$39)</f>
        <v>0.16567058935877788</v>
      </c>
    </row>
    <row r="6" spans="1:12" x14ac:dyDescent="0.25">
      <c r="A6">
        <v>31</v>
      </c>
      <c r="B6" s="2">
        <v>3.79E-4</v>
      </c>
      <c r="C6" s="2">
        <f t="shared" si="0"/>
        <v>0.99962099999999998</v>
      </c>
      <c r="D6" s="2">
        <f>PRODUCT(C6:$C$39)</f>
        <v>0.92309721132376032</v>
      </c>
      <c r="E6" s="2"/>
      <c r="I6">
        <f>LOOKUP(A6,'Termination cost'!A3:C38)/100</f>
        <v>0.1883</v>
      </c>
      <c r="J6">
        <f t="shared" ref="J6:J40" si="1">1-I6</f>
        <v>0.81169999999999998</v>
      </c>
      <c r="K6">
        <f t="shared" ref="K6:K40" si="2">C6*J6</f>
        <v>0.81139236569999995</v>
      </c>
      <c r="L6">
        <f>PRODUCT(K6:$K$39)</f>
        <v>0.20361882490574218</v>
      </c>
    </row>
    <row r="7" spans="1:12" x14ac:dyDescent="0.25">
      <c r="A7">
        <v>32</v>
      </c>
      <c r="B7" s="2">
        <v>4.2900000000000002E-4</v>
      </c>
      <c r="C7" s="2">
        <f t="shared" si="0"/>
        <v>0.99957099999999999</v>
      </c>
      <c r="D7" s="2">
        <f>PRODUCT(C7:$C$39)</f>
        <v>0.92344719781173101</v>
      </c>
      <c r="E7" s="2"/>
      <c r="I7">
        <f>LOOKUP(A7,'Termination cost'!A4:C39)/100</f>
        <v>0.126</v>
      </c>
      <c r="J7">
        <f t="shared" si="1"/>
        <v>0.874</v>
      </c>
      <c r="K7">
        <f t="shared" si="2"/>
        <v>0.87362505400000001</v>
      </c>
      <c r="L7">
        <f>PRODUCT(K7:$K$39)</f>
        <v>0.25094988998334633</v>
      </c>
    </row>
    <row r="8" spans="1:12" x14ac:dyDescent="0.25">
      <c r="A8">
        <v>33</v>
      </c>
      <c r="B8" s="2">
        <v>4.7999999999999996E-4</v>
      </c>
      <c r="C8" s="2">
        <f t="shared" si="0"/>
        <v>0.99951999999999996</v>
      </c>
      <c r="D8" s="2">
        <f>PRODUCT(C8:$C$39)</f>
        <v>0.92384352668467873</v>
      </c>
      <c r="E8" s="2"/>
      <c r="I8">
        <f>LOOKUP(A8,'Termination cost'!A5:C40)/100</f>
        <v>0.1197</v>
      </c>
      <c r="J8">
        <f t="shared" si="1"/>
        <v>0.88029999999999997</v>
      </c>
      <c r="K8">
        <f t="shared" si="2"/>
        <v>0.87987745599999989</v>
      </c>
      <c r="L8">
        <f>PRODUCT(K8:$K$39)</f>
        <v>0.28725125136274587</v>
      </c>
    </row>
    <row r="9" spans="1:12" x14ac:dyDescent="0.25">
      <c r="A9">
        <v>34</v>
      </c>
      <c r="B9" s="2">
        <v>5.3049999999999994E-4</v>
      </c>
      <c r="C9" s="2">
        <f t="shared" si="0"/>
        <v>0.99946950000000001</v>
      </c>
      <c r="D9" s="2">
        <f>PRODUCT(C9:$C$39)</f>
        <v>0.92428718453325476</v>
      </c>
      <c r="E9" s="2"/>
      <c r="I9">
        <f>LOOKUP(A9,'Termination cost'!A6:C41)/100</f>
        <v>0.1133</v>
      </c>
      <c r="J9">
        <f t="shared" si="1"/>
        <v>0.88670000000000004</v>
      </c>
      <c r="K9">
        <f t="shared" si="2"/>
        <v>0.88622960565000009</v>
      </c>
      <c r="L9">
        <f>PRODUCT(K9:$K$39)</f>
        <v>0.32646733860941884</v>
      </c>
    </row>
    <row r="10" spans="1:12" x14ac:dyDescent="0.25">
      <c r="A10">
        <v>35</v>
      </c>
      <c r="B10" s="2">
        <v>5.8E-4</v>
      </c>
      <c r="C10" s="2">
        <f t="shared" si="0"/>
        <v>0.99941999999999998</v>
      </c>
      <c r="D10" s="2">
        <f>PRODUCT(C10:$C$39)</f>
        <v>0.92477777914509118</v>
      </c>
      <c r="E10" s="2"/>
      <c r="I10">
        <f>LOOKUP(A10,'Termination cost'!A7:C42)/100</f>
        <v>7.1500000000000008E-2</v>
      </c>
      <c r="J10">
        <f t="shared" si="1"/>
        <v>0.92849999999999999</v>
      </c>
      <c r="K10">
        <f t="shared" si="2"/>
        <v>0.92796146999999995</v>
      </c>
      <c r="L10">
        <f>PRODUCT(K10:$K$39)</f>
        <v>0.36837782954674947</v>
      </c>
    </row>
    <row r="11" spans="1:12" x14ac:dyDescent="0.25">
      <c r="A11">
        <v>36</v>
      </c>
      <c r="B11" s="2">
        <v>6.2799999999999998E-4</v>
      </c>
      <c r="C11" s="2">
        <f t="shared" si="0"/>
        <v>0.99937200000000004</v>
      </c>
      <c r="D11" s="2">
        <f>PRODUCT(C11:$C$39)</f>
        <v>0.92531446153278007</v>
      </c>
      <c r="E11" s="2"/>
      <c r="I11">
        <f>LOOKUP(A11,'Termination cost'!A8:C43)/100</f>
        <v>6.8499999999999991E-2</v>
      </c>
      <c r="J11">
        <f t="shared" si="1"/>
        <v>0.93149999999999999</v>
      </c>
      <c r="K11">
        <f t="shared" si="2"/>
        <v>0.93091501799999998</v>
      </c>
      <c r="L11">
        <f>PRODUCT(K11:$K$39)</f>
        <v>0.39697535022305336</v>
      </c>
    </row>
    <row r="12" spans="1:12" x14ac:dyDescent="0.25">
      <c r="A12">
        <v>37</v>
      </c>
      <c r="B12" s="2">
        <v>6.7299999999999999E-4</v>
      </c>
      <c r="C12" s="2">
        <f t="shared" si="0"/>
        <v>0.99932699999999997</v>
      </c>
      <c r="D12" s="2">
        <f>PRODUCT(C12:$C$39)</f>
        <v>0.9258959241731608</v>
      </c>
      <c r="E12" s="2"/>
      <c r="I12">
        <f>LOOKUP(A12,'Termination cost'!A9:C44)/100</f>
        <v>6.6799999999999998E-2</v>
      </c>
      <c r="J12">
        <f t="shared" si="1"/>
        <v>0.93320000000000003</v>
      </c>
      <c r="K12">
        <f t="shared" si="2"/>
        <v>0.93257195640000001</v>
      </c>
      <c r="L12">
        <f>PRODUCT(K12:$K$39)</f>
        <v>0.42643564938497264</v>
      </c>
    </row>
    <row r="13" spans="1:12" x14ac:dyDescent="0.25">
      <c r="A13">
        <v>38</v>
      </c>
      <c r="B13" s="2">
        <v>7.1349999999999994E-4</v>
      </c>
      <c r="C13" s="2">
        <f t="shared" si="0"/>
        <v>0.99928649999999997</v>
      </c>
      <c r="D13" s="2">
        <f>PRODUCT(C13:$C$39)</f>
        <v>0.92651947177766725</v>
      </c>
      <c r="E13" s="2"/>
      <c r="I13">
        <f>LOOKUP(A13,'Termination cost'!A10:C45)/100</f>
        <v>6.4399999999999999E-2</v>
      </c>
      <c r="J13">
        <f t="shared" si="1"/>
        <v>0.93559999999999999</v>
      </c>
      <c r="K13">
        <f t="shared" si="2"/>
        <v>0.93493244939999998</v>
      </c>
      <c r="L13">
        <f>PRODUCT(K13:$K$39)</f>
        <v>0.45726836032164075</v>
      </c>
    </row>
    <row r="14" spans="1:12" x14ac:dyDescent="0.25">
      <c r="A14">
        <v>39</v>
      </c>
      <c r="B14" s="2">
        <v>7.5449999999999996E-4</v>
      </c>
      <c r="C14" s="2">
        <f t="shared" si="0"/>
        <v>0.99924550000000001</v>
      </c>
      <c r="D14" s="2">
        <f>PRODUCT(C14:$C$39)</f>
        <v>0.92718101543217812</v>
      </c>
      <c r="E14" s="2"/>
      <c r="I14">
        <f>LOOKUP(A14,'Termination cost'!A11:C46)/100</f>
        <v>6.2699999999999992E-2</v>
      </c>
      <c r="J14">
        <f t="shared" si="1"/>
        <v>0.93730000000000002</v>
      </c>
      <c r="K14">
        <f t="shared" si="2"/>
        <v>0.93659280715000004</v>
      </c>
      <c r="L14">
        <f>PRODUCT(K14:$K$39)</f>
        <v>0.48909240514124425</v>
      </c>
    </row>
    <row r="15" spans="1:12" x14ac:dyDescent="0.25">
      <c r="A15">
        <v>40</v>
      </c>
      <c r="B15" s="2">
        <v>8.0149999999999991E-4</v>
      </c>
      <c r="C15" s="2">
        <f t="shared" si="0"/>
        <v>0.99919849999999999</v>
      </c>
      <c r="D15" s="2">
        <f>PRODUCT(C15:$C$39)</f>
        <v>0.92788110172342875</v>
      </c>
      <c r="E15" s="2"/>
      <c r="I15">
        <f>LOOKUP(A15,'Termination cost'!A12:C47)/100</f>
        <v>4.1500000000000002E-2</v>
      </c>
      <c r="J15">
        <f t="shared" si="1"/>
        <v>0.95850000000000002</v>
      </c>
      <c r="K15">
        <f t="shared" si="2"/>
        <v>0.95773176225000001</v>
      </c>
      <c r="L15">
        <f>PRODUCT(K15:$K$39)</f>
        <v>0.52220388775942606</v>
      </c>
    </row>
    <row r="16" spans="1:12" x14ac:dyDescent="0.25">
      <c r="A16">
        <v>41</v>
      </c>
      <c r="B16" s="2">
        <v>8.5399999999999994E-4</v>
      </c>
      <c r="C16" s="2">
        <f t="shared" si="0"/>
        <v>0.99914599999999998</v>
      </c>
      <c r="D16" s="2">
        <f>PRODUCT(C16:$C$39)</f>
        <v>0.92862539497750285</v>
      </c>
      <c r="E16" s="2"/>
      <c r="I16">
        <f>LOOKUP(A16,'Termination cost'!A13:C48)/100</f>
        <v>3.9300000000000002E-2</v>
      </c>
      <c r="J16">
        <f t="shared" si="1"/>
        <v>0.9607</v>
      </c>
      <c r="K16">
        <f t="shared" si="2"/>
        <v>0.95987956219999993</v>
      </c>
      <c r="L16">
        <f>PRODUCT(K16:$K$39)</f>
        <v>0.5452506728320381</v>
      </c>
    </row>
    <row r="17" spans="1:12" x14ac:dyDescent="0.25">
      <c r="A17">
        <v>42</v>
      </c>
      <c r="B17" s="2">
        <v>9.1549999999999997E-4</v>
      </c>
      <c r="C17" s="2">
        <f t="shared" si="0"/>
        <v>0.99908450000000004</v>
      </c>
      <c r="D17" s="2">
        <f>PRODUCT(C17:$C$39)</f>
        <v>0.9294191189050478</v>
      </c>
      <c r="E17" s="2"/>
      <c r="I17">
        <f>LOOKUP(A17,'Termination cost'!A14:C49)/100</f>
        <v>3.8599999999999995E-2</v>
      </c>
      <c r="J17">
        <f t="shared" si="1"/>
        <v>0.96140000000000003</v>
      </c>
      <c r="K17">
        <f t="shared" si="2"/>
        <v>0.9605198383000001</v>
      </c>
      <c r="L17">
        <f>PRODUCT(K17:$K$39)</f>
        <v>0.56804071500631637</v>
      </c>
    </row>
    <row r="18" spans="1:12" x14ac:dyDescent="0.25">
      <c r="A18">
        <v>43</v>
      </c>
      <c r="B18" s="2">
        <v>9.8449999999999992E-4</v>
      </c>
      <c r="C18" s="2">
        <f t="shared" si="0"/>
        <v>0.99901549999999995</v>
      </c>
      <c r="D18" s="2">
        <f>PRODUCT(C18:$C$39)</f>
        <v>0.93027078180579137</v>
      </c>
      <c r="E18" s="2"/>
      <c r="I18">
        <f>LOOKUP(A18,'Termination cost'!A15:C50)/100</f>
        <v>3.8100000000000002E-2</v>
      </c>
      <c r="J18">
        <f t="shared" si="1"/>
        <v>0.96189999999999998</v>
      </c>
      <c r="K18">
        <f t="shared" si="2"/>
        <v>0.96095300944999995</v>
      </c>
      <c r="L18">
        <f>PRODUCT(K18:$K$39)</f>
        <v>0.59138884212082221</v>
      </c>
    </row>
    <row r="19" spans="1:12" x14ac:dyDescent="0.25">
      <c r="A19">
        <v>44</v>
      </c>
      <c r="B19" s="2">
        <v>1.0614999999999999E-3</v>
      </c>
      <c r="C19" s="2">
        <f t="shared" si="0"/>
        <v>0.99893849999999995</v>
      </c>
      <c r="D19" s="2">
        <f>PRODUCT(C19:$C$39)</f>
        <v>0.9311875359349191</v>
      </c>
      <c r="E19" s="2"/>
      <c r="I19">
        <f>LOOKUP(A19,'Termination cost'!A16:C51)/100</f>
        <v>3.7900000000000003E-2</v>
      </c>
      <c r="J19">
        <f t="shared" si="1"/>
        <v>0.96209999999999996</v>
      </c>
      <c r="K19">
        <f t="shared" si="2"/>
        <v>0.96107873084999995</v>
      </c>
      <c r="L19">
        <f>PRODUCT(K19:$K$39)</f>
        <v>0.61541910614266437</v>
      </c>
    </row>
    <row r="20" spans="1:12" x14ac:dyDescent="0.25">
      <c r="A20">
        <v>45</v>
      </c>
      <c r="B20" s="2">
        <v>1.14E-3</v>
      </c>
      <c r="C20" s="2">
        <f t="shared" si="0"/>
        <v>0.99885999999999997</v>
      </c>
      <c r="D20" s="2">
        <f>PRODUCT(C20:$C$39)</f>
        <v>0.93217704186485872</v>
      </c>
      <c r="E20" s="2"/>
      <c r="I20">
        <f>LOOKUP(A20,'Termination cost'!A17:C52)/100</f>
        <v>3.73E-2</v>
      </c>
      <c r="J20">
        <f t="shared" si="1"/>
        <v>0.9627</v>
      </c>
      <c r="K20">
        <f t="shared" si="2"/>
        <v>0.96160252199999996</v>
      </c>
      <c r="L20">
        <f>PRODUCT(K20:$K$39)</f>
        <v>0.64034203066628426</v>
      </c>
    </row>
    <row r="21" spans="1:12" x14ac:dyDescent="0.25">
      <c r="A21">
        <v>46</v>
      </c>
      <c r="B21" s="2">
        <v>1.2165000000000001E-3</v>
      </c>
      <c r="C21" s="2">
        <f t="shared" si="0"/>
        <v>0.99878350000000005</v>
      </c>
      <c r="D21" s="2">
        <f>PRODUCT(C21:$C$39)</f>
        <v>0.93324093653250595</v>
      </c>
      <c r="E21" s="2"/>
      <c r="I21">
        <f>LOOKUP(A21,'Termination cost'!A18:C53)/100</f>
        <v>3.6400000000000002E-2</v>
      </c>
      <c r="J21">
        <f t="shared" si="1"/>
        <v>0.96360000000000001</v>
      </c>
      <c r="K21">
        <f t="shared" si="2"/>
        <v>0.9624277806</v>
      </c>
      <c r="L21">
        <f>PRODUCT(K21:$K$39)</f>
        <v>0.6659113469611766</v>
      </c>
    </row>
    <row r="22" spans="1:12" x14ac:dyDescent="0.25">
      <c r="A22">
        <v>47</v>
      </c>
      <c r="B22" s="2">
        <v>1.2985E-3</v>
      </c>
      <c r="C22" s="2">
        <f t="shared" si="0"/>
        <v>0.99870150000000002</v>
      </c>
      <c r="D22" s="2">
        <f>PRODUCT(C22:$C$39)</f>
        <v>0.93437760689128901</v>
      </c>
      <c r="E22" s="2"/>
      <c r="I22">
        <f>LOOKUP(A22,'Termination cost'!A19:C54)/100</f>
        <v>3.6600000000000001E-2</v>
      </c>
      <c r="J22">
        <f t="shared" si="1"/>
        <v>0.96340000000000003</v>
      </c>
      <c r="K22">
        <f t="shared" si="2"/>
        <v>0.9621490251</v>
      </c>
      <c r="L22">
        <f>PRODUCT(K22:$K$39)</f>
        <v>0.6919078609161009</v>
      </c>
    </row>
    <row r="23" spans="1:12" x14ac:dyDescent="0.25">
      <c r="A23">
        <v>48</v>
      </c>
      <c r="B23" s="2">
        <v>1.3895000000000001E-3</v>
      </c>
      <c r="C23" s="2">
        <f t="shared" si="0"/>
        <v>0.99861049999999996</v>
      </c>
      <c r="D23" s="2">
        <f>PRODUCT(C23:$C$39)</f>
        <v>0.93559247371841203</v>
      </c>
      <c r="E23" s="2"/>
      <c r="I23">
        <f>LOOKUP(A23,'Termination cost'!A20:C55)/100</f>
        <v>3.7000000000000005E-2</v>
      </c>
      <c r="J23">
        <f t="shared" si="1"/>
        <v>0.96299999999999997</v>
      </c>
      <c r="K23">
        <f t="shared" si="2"/>
        <v>0.96166191149999991</v>
      </c>
      <c r="L23">
        <f>PRODUCT(K23:$K$39)</f>
        <v>0.71912753935824891</v>
      </c>
    </row>
    <row r="24" spans="1:12" x14ac:dyDescent="0.25">
      <c r="A24">
        <v>49</v>
      </c>
      <c r="B24" s="2">
        <v>1.487E-3</v>
      </c>
      <c r="C24" s="2">
        <f t="shared" si="0"/>
        <v>0.99851299999999998</v>
      </c>
      <c r="D24" s="2">
        <f>PRODUCT(C24:$C$39)</f>
        <v>0.9368942883320498</v>
      </c>
      <c r="E24" s="2"/>
      <c r="I24">
        <f>LOOKUP(A24,'Termination cost'!A21:C56)/100</f>
        <v>3.6499999999999998E-2</v>
      </c>
      <c r="J24">
        <f t="shared" si="1"/>
        <v>0.96350000000000002</v>
      </c>
      <c r="K24">
        <f t="shared" si="2"/>
        <v>0.96206727550000004</v>
      </c>
      <c r="L24">
        <f>PRODUCT(K24:$K$39)</f>
        <v>0.74779663284839248</v>
      </c>
    </row>
    <row r="25" spans="1:12" x14ac:dyDescent="0.25">
      <c r="A25">
        <v>50</v>
      </c>
      <c r="B25" s="2">
        <v>1.5975E-3</v>
      </c>
      <c r="C25" s="2">
        <f t="shared" si="0"/>
        <v>0.99840249999999997</v>
      </c>
      <c r="D25" s="2">
        <f>PRODUCT(C25:$C$39)</f>
        <v>0.93828952485550987</v>
      </c>
      <c r="E25" s="2"/>
      <c r="I25">
        <f>LOOKUP(A25,'Termination cost'!A22:C57)/100</f>
        <v>3.49E-2</v>
      </c>
      <c r="J25">
        <f t="shared" si="1"/>
        <v>0.96509999999999996</v>
      </c>
      <c r="K25">
        <f t="shared" si="2"/>
        <v>0.96355825274999996</v>
      </c>
      <c r="L25">
        <f>PRODUCT(K25:$K$39)</f>
        <v>0.77728101962490315</v>
      </c>
    </row>
    <row r="26" spans="1:12" x14ac:dyDescent="0.25">
      <c r="A26">
        <v>51</v>
      </c>
      <c r="B26" s="2">
        <v>1.7989999999999998E-3</v>
      </c>
      <c r="C26" s="2">
        <f t="shared" si="0"/>
        <v>0.998201</v>
      </c>
      <c r="D26" s="2">
        <f>PRODUCT(C26:$C$39)</f>
        <v>0.93979084072356578</v>
      </c>
      <c r="E26" s="2"/>
      <c r="I26">
        <f>LOOKUP(A26,'Termination cost'!A23:C58)/100</f>
        <v>3.3799999999999997E-2</v>
      </c>
      <c r="J26">
        <f t="shared" si="1"/>
        <v>0.96619999999999995</v>
      </c>
      <c r="K26">
        <f t="shared" si="2"/>
        <v>0.96446180619999999</v>
      </c>
      <c r="L26">
        <f>PRODUCT(K26:$K$39)</f>
        <v>0.8066777669191656</v>
      </c>
    </row>
    <row r="27" spans="1:12" x14ac:dyDescent="0.25">
      <c r="A27">
        <v>52</v>
      </c>
      <c r="B27" s="2">
        <v>1.9659999999999999E-3</v>
      </c>
      <c r="C27" s="2">
        <f t="shared" si="0"/>
        <v>0.99803399999999998</v>
      </c>
      <c r="D27" s="2">
        <f>PRODUCT(C27:$C$39)</f>
        <v>0.94148457146763609</v>
      </c>
      <c r="E27" s="2"/>
      <c r="I27">
        <f>LOOKUP(A27,'Termination cost'!A24:C59)/100</f>
        <v>3.3500000000000002E-2</v>
      </c>
      <c r="J27">
        <f t="shared" si="1"/>
        <v>0.96650000000000003</v>
      </c>
      <c r="K27">
        <f t="shared" si="2"/>
        <v>0.96459986100000006</v>
      </c>
      <c r="L27">
        <f>PRODUCT(K27:$K$39)</f>
        <v>0.8364019826741439</v>
      </c>
    </row>
    <row r="28" spans="1:12" x14ac:dyDescent="0.25">
      <c r="A28">
        <v>53</v>
      </c>
      <c r="B28" s="2">
        <v>2.1694999999999996E-3</v>
      </c>
      <c r="C28" s="2">
        <f t="shared" si="0"/>
        <v>0.99783049999999995</v>
      </c>
      <c r="D28" s="2">
        <f>PRODUCT(C28:$C$39)</f>
        <v>0.94333917628821884</v>
      </c>
      <c r="E28" s="2"/>
      <c r="I28">
        <f>LOOKUP(A28,'Termination cost'!A25:C60)/100</f>
        <v>3.2199999999999999E-2</v>
      </c>
      <c r="J28">
        <f t="shared" si="1"/>
        <v>0.96779999999999999</v>
      </c>
      <c r="K28">
        <f t="shared" si="2"/>
        <v>0.96570035789999997</v>
      </c>
      <c r="L28">
        <f>PRODUCT(K28:$K$39)</f>
        <v>0.8670973493683134</v>
      </c>
    </row>
    <row r="29" spans="1:12" x14ac:dyDescent="0.25">
      <c r="A29">
        <v>54</v>
      </c>
      <c r="B29" s="2">
        <v>2.4015E-3</v>
      </c>
      <c r="C29" s="2">
        <f t="shared" si="0"/>
        <v>0.99759850000000005</v>
      </c>
      <c r="D29" s="2">
        <f>PRODUCT(C29:$C$39)</f>
        <v>0.94539020032783005</v>
      </c>
      <c r="E29" s="2"/>
      <c r="I29">
        <f>LOOKUP(A29,'Termination cost'!A26:C61)/100</f>
        <v>2.3700000000000002E-2</v>
      </c>
      <c r="J29">
        <f t="shared" si="1"/>
        <v>0.97629999999999995</v>
      </c>
      <c r="K29">
        <f t="shared" si="2"/>
        <v>0.97395541554999998</v>
      </c>
      <c r="L29">
        <f>PRODUCT(K29:$K$39)</f>
        <v>0.89789482034975399</v>
      </c>
    </row>
    <row r="30" spans="1:12" x14ac:dyDescent="0.25">
      <c r="A30">
        <v>55</v>
      </c>
      <c r="B30" s="2">
        <v>2.7489999999999997E-3</v>
      </c>
      <c r="C30" s="2">
        <f t="shared" si="0"/>
        <v>0.997251</v>
      </c>
      <c r="D30" s="2">
        <f>PRODUCT(C30:$C$39)</f>
        <v>0.9476660202755216</v>
      </c>
      <c r="E30" s="2"/>
      <c r="I30">
        <f>LOOKUP(A30,'Termination cost'!A27:C62)/100</f>
        <v>8.8000000000000005E-3</v>
      </c>
      <c r="J30">
        <f t="shared" si="1"/>
        <v>0.99119999999999997</v>
      </c>
      <c r="K30">
        <f t="shared" si="2"/>
        <v>0.98847519119999994</v>
      </c>
      <c r="L30">
        <f>PRODUCT(K30:$K$39)</f>
        <v>0.92190546509021254</v>
      </c>
    </row>
    <row r="31" spans="1:12" x14ac:dyDescent="0.25">
      <c r="A31">
        <v>56</v>
      </c>
      <c r="B31" s="2">
        <v>3.2059999999999996E-3</v>
      </c>
      <c r="C31" s="2">
        <f t="shared" si="0"/>
        <v>0.99679399999999996</v>
      </c>
      <c r="D31" s="2">
        <f>PRODUCT(C31:$C$39)</f>
        <v>0.95027833541959017</v>
      </c>
      <c r="E31" s="2"/>
      <c r="I31">
        <f>LOOKUP(A31,'Termination cost'!A28:C63)/100</f>
        <v>2.3E-3</v>
      </c>
      <c r="J31">
        <f t="shared" si="1"/>
        <v>0.99770000000000003</v>
      </c>
      <c r="K31">
        <f t="shared" si="2"/>
        <v>0.99450137380000003</v>
      </c>
      <c r="L31">
        <f>PRODUCT(K31:$K$39)</f>
        <v>0.9326541255638674</v>
      </c>
    </row>
    <row r="32" spans="1:12" x14ac:dyDescent="0.25">
      <c r="A32">
        <v>57</v>
      </c>
      <c r="B32" s="2">
        <v>3.6310000000000001E-3</v>
      </c>
      <c r="C32" s="2">
        <f t="shared" si="0"/>
        <v>0.99636899999999995</v>
      </c>
      <c r="D32" s="2">
        <f>PRODUCT(C32:$C$39)</f>
        <v>0.95333472655291873</v>
      </c>
      <c r="E32" s="2"/>
      <c r="I32">
        <f>LOOKUP(A32,'Termination cost'!A29:C64)/100</f>
        <v>1.1000000000000001E-3</v>
      </c>
      <c r="J32">
        <f t="shared" si="1"/>
        <v>0.99890000000000001</v>
      </c>
      <c r="K32">
        <f t="shared" si="2"/>
        <v>0.99527299409999992</v>
      </c>
      <c r="L32">
        <f>PRODUCT(K32:$K$39)</f>
        <v>0.93781079658058819</v>
      </c>
    </row>
    <row r="33" spans="1:12" x14ac:dyDescent="0.25">
      <c r="A33">
        <v>58</v>
      </c>
      <c r="B33" s="2">
        <v>4.1095000000000003E-3</v>
      </c>
      <c r="C33" s="2">
        <f t="shared" si="0"/>
        <v>0.99589050000000001</v>
      </c>
      <c r="D33" s="2">
        <f>PRODUCT(C33:$C$39)</f>
        <v>0.95680889966761196</v>
      </c>
      <c r="E33" s="2"/>
      <c r="I33">
        <f>LOOKUP(A33,'Termination cost'!A30:C65)/100</f>
        <v>2.2000000000000001E-3</v>
      </c>
      <c r="J33">
        <f t="shared" si="1"/>
        <v>0.99780000000000002</v>
      </c>
      <c r="K33">
        <f t="shared" si="2"/>
        <v>0.99369954090000001</v>
      </c>
      <c r="L33">
        <f>PRODUCT(K33:$K$39)</f>
        <v>0.94226488826678834</v>
      </c>
    </row>
    <row r="34" spans="1:12" x14ac:dyDescent="0.25">
      <c r="A34">
        <v>59</v>
      </c>
      <c r="B34" s="2">
        <v>4.6414999999999998E-3</v>
      </c>
      <c r="C34" s="2">
        <f t="shared" si="0"/>
        <v>0.99535850000000003</v>
      </c>
      <c r="D34" s="2">
        <f>PRODUCT(C34:$C$39)</f>
        <v>0.96075713109785854</v>
      </c>
      <c r="E34" s="2"/>
      <c r="I34">
        <f>LOOKUP(A34,'Termination cost'!A31:C66)/100</f>
        <v>3.0999999999999999E-3</v>
      </c>
      <c r="J34">
        <f t="shared" si="1"/>
        <v>0.99690000000000001</v>
      </c>
      <c r="K34">
        <f t="shared" si="2"/>
        <v>0.99227288865000007</v>
      </c>
      <c r="L34">
        <f>PRODUCT(K34:$K$39)</f>
        <v>0.94823923075718941</v>
      </c>
    </row>
    <row r="35" spans="1:12" x14ac:dyDescent="0.25">
      <c r="A35">
        <v>60</v>
      </c>
      <c r="B35" s="2">
        <v>5.2750000000000002E-3</v>
      </c>
      <c r="C35" s="2">
        <f t="shared" si="0"/>
        <v>0.99472499999999997</v>
      </c>
      <c r="D35" s="2">
        <f>PRODUCT(C35:$C$39)</f>
        <v>0.96523727993266606</v>
      </c>
      <c r="E35" s="2"/>
      <c r="I35">
        <f>LOOKUP(A35,'Termination cost'!A32:C67)/100</f>
        <v>2E-3</v>
      </c>
      <c r="J35">
        <f t="shared" si="1"/>
        <v>0.998</v>
      </c>
      <c r="K35">
        <f t="shared" si="2"/>
        <v>0.99273555000000002</v>
      </c>
      <c r="L35">
        <f>PRODUCT(K35:$K$39)</f>
        <v>0.95562343948274242</v>
      </c>
    </row>
    <row r="36" spans="1:12" x14ac:dyDescent="0.25">
      <c r="A36">
        <v>61</v>
      </c>
      <c r="B36" s="2">
        <v>6.0645000000000004E-3</v>
      </c>
      <c r="C36" s="2">
        <f t="shared" si="0"/>
        <v>0.99393549999999997</v>
      </c>
      <c r="D36" s="2">
        <f>PRODUCT(C36:$C$39)</f>
        <v>0.9703559073439052</v>
      </c>
      <c r="E36" s="2"/>
      <c r="I36">
        <f>LOOKUP(A36,'Termination cost'!A33:C68)/100</f>
        <v>2E-3</v>
      </c>
      <c r="J36">
        <f t="shared" si="1"/>
        <v>0.998</v>
      </c>
      <c r="K36">
        <f t="shared" si="2"/>
        <v>0.991947629</v>
      </c>
      <c r="L36">
        <f>PRODUCT(K36:$K$39)</f>
        <v>0.96261631759106681</v>
      </c>
    </row>
    <row r="37" spans="1:12" x14ac:dyDescent="0.25">
      <c r="A37">
        <v>62</v>
      </c>
      <c r="B37" s="2">
        <v>6.9304999999999992E-3</v>
      </c>
      <c r="C37" s="2">
        <f t="shared" ref="C37:C68" si="3">1-B37</f>
        <v>0.99306950000000005</v>
      </c>
      <c r="D37" s="2">
        <f>PRODUCT(C37:$C$39)</f>
        <v>0.97627653639889633</v>
      </c>
      <c r="E37" s="2"/>
      <c r="I37">
        <f>LOOKUP(A37,'Termination cost'!A34:C69)/100</f>
        <v>2E-3</v>
      </c>
      <c r="J37">
        <f t="shared" si="1"/>
        <v>0.998</v>
      </c>
      <c r="K37">
        <f t="shared" si="2"/>
        <v>0.99108336100000005</v>
      </c>
      <c r="L37">
        <f>PRODUCT(K37:$K$39)</f>
        <v>0.97043058468872734</v>
      </c>
    </row>
    <row r="38" spans="1:12" x14ac:dyDescent="0.25">
      <c r="A38">
        <v>63</v>
      </c>
      <c r="B38" s="2">
        <v>7.9845000000000003E-3</v>
      </c>
      <c r="C38" s="2">
        <f t="shared" si="3"/>
        <v>0.99201550000000005</v>
      </c>
      <c r="D38" s="2">
        <f>PRODUCT(C38:$C$39)</f>
        <v>0.98308984053875004</v>
      </c>
      <c r="E38" s="2"/>
      <c r="I38">
        <f>LOOKUP(A38,'Termination cost'!A35:C70)/100</f>
        <v>2E-3</v>
      </c>
      <c r="J38">
        <f t="shared" si="1"/>
        <v>0.998</v>
      </c>
      <c r="K38">
        <f t="shared" si="2"/>
        <v>0.99003146900000005</v>
      </c>
      <c r="L38">
        <f>PRODUCT(K38:$K$39)</f>
        <v>0.9791614135359572</v>
      </c>
    </row>
    <row r="39" spans="1:12" x14ac:dyDescent="0.25">
      <c r="A39">
        <v>64</v>
      </c>
      <c r="B39" s="2">
        <v>8.9975000000000003E-3</v>
      </c>
      <c r="C39" s="2">
        <f t="shared" si="3"/>
        <v>0.99100250000000001</v>
      </c>
      <c r="D39" s="2">
        <f>PRODUCT(C39:$C$39)</f>
        <v>0.99100250000000001</v>
      </c>
      <c r="E39" s="2"/>
      <c r="I39">
        <f>LOOKUP(A39,'Termination cost'!A36:C71)/100</f>
        <v>2E-3</v>
      </c>
      <c r="J39">
        <f t="shared" si="1"/>
        <v>0.998</v>
      </c>
      <c r="K39">
        <f t="shared" si="2"/>
        <v>0.989020495</v>
      </c>
      <c r="L39">
        <f>PRODUCT(K39:$K$39)</f>
        <v>0.989020495</v>
      </c>
    </row>
    <row r="40" spans="1:12" x14ac:dyDescent="0.25">
      <c r="A40">
        <v>65</v>
      </c>
      <c r="B40" s="2">
        <v>1.0146499999999999E-2</v>
      </c>
      <c r="C40" s="2">
        <f t="shared" si="3"/>
        <v>0.98985350000000005</v>
      </c>
      <c r="D40" s="2">
        <v>1</v>
      </c>
      <c r="E40" s="2">
        <v>1</v>
      </c>
      <c r="F40">
        <v>1</v>
      </c>
      <c r="G40">
        <f>F40*E40*(1+Results!$B$28/100)^(A40-65)</f>
        <v>1</v>
      </c>
      <c r="H40">
        <f>SUM(G40:$G$95)</f>
        <v>9.8565104844617757</v>
      </c>
      <c r="I40">
        <v>0</v>
      </c>
      <c r="J40">
        <f t="shared" si="1"/>
        <v>1</v>
      </c>
      <c r="K40">
        <f t="shared" si="2"/>
        <v>0.98985350000000005</v>
      </c>
      <c r="L40">
        <f>PRODUCT(K$39:$K40)</f>
        <v>0.97898539854748257</v>
      </c>
    </row>
    <row r="41" spans="1:12" x14ac:dyDescent="0.25">
      <c r="A41">
        <v>66</v>
      </c>
      <c r="B41" s="2">
        <v>1.1529999999999999E-2</v>
      </c>
      <c r="C41" s="2">
        <f t="shared" si="3"/>
        <v>0.98846999999999996</v>
      </c>
      <c r="D41" s="2"/>
      <c r="E41" s="2">
        <f t="shared" ref="E41:E72" si="4">E40*C40</f>
        <v>0.98985350000000005</v>
      </c>
      <c r="F41">
        <f t="shared" ref="F41:F72" si="5">1/((1+$B$2)^(A41-65))</f>
        <v>0.92592592764060366</v>
      </c>
      <c r="G41">
        <f>F41*E41*(1+Results!$B$28/100)^(A41-65)</f>
        <v>0.91653102021579835</v>
      </c>
      <c r="H41">
        <f>SUM(G41:$G$95)</f>
        <v>8.8565104844617775</v>
      </c>
    </row>
    <row r="42" spans="1:12" x14ac:dyDescent="0.25">
      <c r="A42">
        <v>67</v>
      </c>
      <c r="B42" s="2">
        <v>1.28355E-2</v>
      </c>
      <c r="C42" s="2">
        <f t="shared" si="3"/>
        <v>0.9871645</v>
      </c>
      <c r="D42" s="2"/>
      <c r="E42" s="2">
        <f t="shared" si="4"/>
        <v>0.97844048914500004</v>
      </c>
      <c r="F42">
        <f t="shared" si="5"/>
        <v>0.85733882347711243</v>
      </c>
      <c r="G42">
        <f>F42*E42*(1+Results!$B$28/100)^(A42-65)</f>
        <v>0.83885501780594474</v>
      </c>
      <c r="H42">
        <f>SUM(G42:$G$95)</f>
        <v>7.9399794642459769</v>
      </c>
    </row>
    <row r="43" spans="1:12" x14ac:dyDescent="0.25">
      <c r="A43">
        <v>68</v>
      </c>
      <c r="B43" s="2">
        <v>1.41545E-2</v>
      </c>
      <c r="C43" s="2">
        <f t="shared" si="3"/>
        <v>0.98584550000000004</v>
      </c>
      <c r="D43" s="2"/>
      <c r="E43" s="2">
        <f t="shared" si="4"/>
        <v>0.96588171624657937</v>
      </c>
      <c r="F43">
        <f t="shared" si="5"/>
        <v>0.79383224543034903</v>
      </c>
      <c r="G43">
        <f>F43*E43*(1+Results!$B$28/100)^(A43-65)</f>
        <v>0.7667480516281413</v>
      </c>
      <c r="H43">
        <f>SUM(G43:$G$95)</f>
        <v>7.101124446440032</v>
      </c>
    </row>
    <row r="44" spans="1:12" x14ac:dyDescent="0.25">
      <c r="A44">
        <v>69</v>
      </c>
      <c r="B44" s="2">
        <v>1.5665499999999999E-2</v>
      </c>
      <c r="C44" s="2">
        <f t="shared" si="3"/>
        <v>0.9843345</v>
      </c>
      <c r="D44" s="2"/>
      <c r="E44" s="2">
        <f t="shared" si="4"/>
        <v>0.95221014349396715</v>
      </c>
      <c r="F44">
        <f t="shared" si="5"/>
        <v>0.73502985824111933</v>
      </c>
      <c r="G44">
        <f>F44*E44*(1+Results!$B$28/100)^(A44-65)</f>
        <v>0.69990288678812662</v>
      </c>
      <c r="H44">
        <f>SUM(G44:$G$95)</f>
        <v>6.3343763948118905</v>
      </c>
    </row>
    <row r="45" spans="1:12" x14ac:dyDescent="0.25">
      <c r="A45">
        <v>70</v>
      </c>
      <c r="B45" s="2">
        <v>1.7507000000000002E-2</v>
      </c>
      <c r="C45" s="2">
        <f t="shared" si="3"/>
        <v>0.98249299999999995</v>
      </c>
      <c r="D45" s="2"/>
      <c r="E45" s="2">
        <f t="shared" si="4"/>
        <v>0.93729329549106244</v>
      </c>
      <c r="F45">
        <f t="shared" si="5"/>
        <v>0.68058320333544986</v>
      </c>
      <c r="G45">
        <f>F45*E45*(1+Results!$B$28/100)^(A45-65)</f>
        <v>0.63790607351014761</v>
      </c>
      <c r="H45">
        <f>SUM(G45:$G$95)</f>
        <v>5.6344735080237633</v>
      </c>
    </row>
    <row r="46" spans="1:12" x14ac:dyDescent="0.25">
      <c r="A46">
        <v>71</v>
      </c>
      <c r="B46" s="2">
        <v>1.9309E-2</v>
      </c>
      <c r="C46" s="2">
        <f t="shared" si="3"/>
        <v>0.98069099999999998</v>
      </c>
      <c r="D46" s="2"/>
      <c r="E46" s="2">
        <f t="shared" si="4"/>
        <v>0.92088410176690039</v>
      </c>
      <c r="F46">
        <f t="shared" si="5"/>
        <v>0.63016963388499003</v>
      </c>
      <c r="G46">
        <f>F46*E46*(1+Results!$B$28/100)^(A46-65)</f>
        <v>0.58031319726095554</v>
      </c>
      <c r="H46">
        <f>SUM(G46:$G$95)</f>
        <v>4.9965674345136168</v>
      </c>
    </row>
    <row r="47" spans="1:12" x14ac:dyDescent="0.25">
      <c r="A47">
        <v>72</v>
      </c>
      <c r="B47" s="2">
        <v>2.1455999999999999E-2</v>
      </c>
      <c r="C47" s="2">
        <f t="shared" si="3"/>
        <v>0.97854399999999997</v>
      </c>
      <c r="D47" s="2"/>
      <c r="E47" s="2">
        <f t="shared" si="4"/>
        <v>0.9031027506458833</v>
      </c>
      <c r="F47">
        <f t="shared" si="5"/>
        <v>0.58349040282589892</v>
      </c>
      <c r="G47">
        <f>F47*E47*(1+Results!$B$28/100)^(A47-65)</f>
        <v>0.52695178776754381</v>
      </c>
      <c r="H47">
        <f>SUM(G47:$G$95)</f>
        <v>4.4162542372526614</v>
      </c>
    </row>
    <row r="48" spans="1:12" x14ac:dyDescent="0.25">
      <c r="A48">
        <v>73</v>
      </c>
      <c r="B48" s="2">
        <v>2.3768499999999998E-2</v>
      </c>
      <c r="C48" s="2">
        <f t="shared" si="3"/>
        <v>0.97623150000000003</v>
      </c>
      <c r="D48" s="2"/>
      <c r="E48" s="2">
        <f t="shared" si="4"/>
        <v>0.88372577802802521</v>
      </c>
      <c r="F48">
        <f t="shared" si="5"/>
        <v>0.54026889250596</v>
      </c>
      <c r="G48">
        <f>F48*E48*(1+Results!$B$28/100)^(A48-65)</f>
        <v>0.477449547374169</v>
      </c>
      <c r="H48">
        <f>SUM(G48:$G$95)</f>
        <v>3.8893024494851218</v>
      </c>
    </row>
    <row r="49" spans="1:8" x14ac:dyDescent="0.25">
      <c r="A49">
        <v>74</v>
      </c>
      <c r="B49" s="2">
        <v>2.6437999999999996E-2</v>
      </c>
      <c r="C49" s="2">
        <f t="shared" si="3"/>
        <v>0.97356200000000004</v>
      </c>
      <c r="D49" s="2"/>
      <c r="E49" s="2">
        <f t="shared" si="4"/>
        <v>0.86272094187296611</v>
      </c>
      <c r="F49">
        <f t="shared" si="5"/>
        <v>0.50024897546894254</v>
      </c>
      <c r="G49">
        <f>F49*E49*(1+Results!$B$28/100)^(A49-65)</f>
        <v>0.43157526728755241</v>
      </c>
      <c r="H49">
        <f>SUM(G49:$G$95)</f>
        <v>3.4118529021109527</v>
      </c>
    </row>
    <row r="50" spans="1:8" x14ac:dyDescent="0.25">
      <c r="A50">
        <v>75</v>
      </c>
      <c r="B50" s="2">
        <v>2.9398000000000001E-2</v>
      </c>
      <c r="C50" s="2">
        <f t="shared" si="3"/>
        <v>0.97060199999999996</v>
      </c>
      <c r="D50" s="2"/>
      <c r="E50" s="2">
        <f t="shared" si="4"/>
        <v>0.83991232561172868</v>
      </c>
      <c r="F50">
        <f t="shared" si="5"/>
        <v>0.46319349666234227</v>
      </c>
      <c r="G50">
        <f>F50*E50*(1+Results!$B$28/100)^(A50-65)</f>
        <v>0.38904192698989637</v>
      </c>
      <c r="H50">
        <f>SUM(G50:$G$95)</f>
        <v>2.9802776348234006</v>
      </c>
    </row>
    <row r="51" spans="1:8" x14ac:dyDescent="0.25">
      <c r="A51">
        <v>76</v>
      </c>
      <c r="B51" s="2">
        <v>3.2599999999999997E-2</v>
      </c>
      <c r="C51" s="2">
        <f t="shared" si="3"/>
        <v>0.96740000000000004</v>
      </c>
      <c r="D51" s="2"/>
      <c r="E51" s="2">
        <f t="shared" si="4"/>
        <v>0.81522058306339507</v>
      </c>
      <c r="F51">
        <f t="shared" si="5"/>
        <v>0.42888286807417414</v>
      </c>
      <c r="G51">
        <f>F51*E51*(1+Results!$B$28/100)^(A51-65)</f>
        <v>0.34963414177732938</v>
      </c>
      <c r="H51">
        <f>SUM(G51:$G$95)</f>
        <v>2.5912357078335044</v>
      </c>
    </row>
    <row r="52" spans="1:8" x14ac:dyDescent="0.25">
      <c r="A52">
        <v>77</v>
      </c>
      <c r="B52" s="2">
        <v>3.6471999999999997E-2</v>
      </c>
      <c r="C52" s="2">
        <f t="shared" si="3"/>
        <v>0.96352800000000005</v>
      </c>
      <c r="D52" s="2"/>
      <c r="E52" s="2">
        <f t="shared" si="4"/>
        <v>0.78864439205552839</v>
      </c>
      <c r="F52">
        <f t="shared" si="5"/>
        <v>0.39711376747074234</v>
      </c>
      <c r="G52">
        <f>F52*E52*(1+Results!$B$28/100)^(A52-65)</f>
        <v>0.31318154572384405</v>
      </c>
      <c r="H52">
        <f>SUM(G52:$G$95)</f>
        <v>2.241601566056175</v>
      </c>
    </row>
    <row r="53" spans="1:8" x14ac:dyDescent="0.25">
      <c r="A53">
        <v>78</v>
      </c>
      <c r="B53" s="2">
        <v>4.0620000000000003E-2</v>
      </c>
      <c r="C53" s="2">
        <f t="shared" si="3"/>
        <v>0.95938000000000001</v>
      </c>
      <c r="D53" s="2"/>
      <c r="E53" s="2">
        <f t="shared" si="4"/>
        <v>0.7598809537884792</v>
      </c>
      <c r="F53">
        <f t="shared" si="5"/>
        <v>0.3676979335242021</v>
      </c>
      <c r="G53">
        <f>F53*E53*(1+Results!$B$28/100)^(A53-65)</f>
        <v>0.27940665643242352</v>
      </c>
      <c r="H53">
        <f>SUM(G53:$G$95)</f>
        <v>1.9284200203323301</v>
      </c>
    </row>
    <row r="54" spans="1:8" x14ac:dyDescent="0.25">
      <c r="A54">
        <v>79</v>
      </c>
      <c r="B54" s="2">
        <v>4.5275499999999996E-2</v>
      </c>
      <c r="C54" s="2">
        <f t="shared" si="3"/>
        <v>0.95472449999999998</v>
      </c>
      <c r="D54" s="2"/>
      <c r="E54" s="2">
        <f t="shared" si="4"/>
        <v>0.72901458944559117</v>
      </c>
      <c r="F54">
        <f t="shared" si="5"/>
        <v>0.34046105018992984</v>
      </c>
      <c r="G54">
        <f>F54*E54*(1+Results!$B$28/100)^(A54-65)</f>
        <v>0.2482010727264265</v>
      </c>
      <c r="H54">
        <f>SUM(G54:$G$95)</f>
        <v>1.6490133638999067</v>
      </c>
    </row>
    <row r="55" spans="1:8" x14ac:dyDescent="0.25">
      <c r="A55">
        <v>80</v>
      </c>
      <c r="B55" s="2">
        <v>5.0489999999999993E-2</v>
      </c>
      <c r="C55" s="2">
        <f t="shared" si="3"/>
        <v>0.94950999999999997</v>
      </c>
      <c r="D55" s="2"/>
      <c r="E55" s="2">
        <f t="shared" si="4"/>
        <v>0.69600808940114733</v>
      </c>
      <c r="F55">
        <f t="shared" si="5"/>
        <v>0.3152417137226049</v>
      </c>
      <c r="G55">
        <f>F55*E55*(1+Results!$B$28/100)^(A55-65)</f>
        <v>0.21941078286761367</v>
      </c>
      <c r="H55">
        <f>SUM(G55:$G$95)</f>
        <v>1.4008122911734802</v>
      </c>
    </row>
    <row r="56" spans="1:8" x14ac:dyDescent="0.25">
      <c r="A56">
        <v>81</v>
      </c>
      <c r="B56" s="2">
        <v>5.65745E-2</v>
      </c>
      <c r="C56" s="2">
        <f t="shared" si="3"/>
        <v>0.94342550000000003</v>
      </c>
      <c r="D56" s="2"/>
      <c r="E56" s="2">
        <f t="shared" si="4"/>
        <v>0.66086664096728343</v>
      </c>
      <c r="F56">
        <f t="shared" si="5"/>
        <v>0.29189047620961656</v>
      </c>
      <c r="G56">
        <f>F56*E56*(1+Results!$B$28/100)^(A56-65)</f>
        <v>0.19290067854299006</v>
      </c>
      <c r="H56">
        <f>SUM(G56:$G$95)</f>
        <v>1.1814015083058662</v>
      </c>
    </row>
    <row r="57" spans="1:8" x14ac:dyDescent="0.25">
      <c r="A57">
        <v>82</v>
      </c>
      <c r="B57" s="2">
        <v>6.33745E-2</v>
      </c>
      <c r="C57" s="2">
        <f t="shared" si="3"/>
        <v>0.9366255</v>
      </c>
      <c r="D57" s="2"/>
      <c r="E57" s="2">
        <f t="shared" si="4"/>
        <v>0.62347844118787987</v>
      </c>
      <c r="F57">
        <f t="shared" si="5"/>
        <v>0.27026895995384675</v>
      </c>
      <c r="G57">
        <f>F57*E57*(1+Results!$B$28/100)^(A57-65)</f>
        <v>0.16850686985349392</v>
      </c>
      <c r="H57">
        <f>SUM(G57:$G$95)</f>
        <v>0.98850082976287656</v>
      </c>
    </row>
    <row r="58" spans="1:8" x14ac:dyDescent="0.25">
      <c r="A58">
        <v>83</v>
      </c>
      <c r="B58" s="2">
        <v>7.0529999999999995E-2</v>
      </c>
      <c r="C58" s="2">
        <f t="shared" si="3"/>
        <v>0.92947000000000002</v>
      </c>
      <c r="D58" s="2"/>
      <c r="E58" s="2">
        <f t="shared" si="4"/>
        <v>0.58396580671681853</v>
      </c>
      <c r="F58">
        <f t="shared" si="5"/>
        <v>0.2502490374577267</v>
      </c>
      <c r="G58">
        <f>F58*E58*(1+Results!$B$28/100)^(A58-65)</f>
        <v>0.14613688103910871</v>
      </c>
      <c r="H58">
        <f>SUM(G58:$G$95)</f>
        <v>0.81999395990938251</v>
      </c>
    </row>
    <row r="59" spans="1:8" x14ac:dyDescent="0.25">
      <c r="A59">
        <v>84</v>
      </c>
      <c r="B59" s="2">
        <v>7.890549999999999E-2</v>
      </c>
      <c r="C59" s="2">
        <f t="shared" si="3"/>
        <v>0.92109450000000004</v>
      </c>
      <c r="D59" s="2"/>
      <c r="E59" s="2">
        <f t="shared" si="4"/>
        <v>0.54277869836908132</v>
      </c>
      <c r="F59">
        <f t="shared" si="5"/>
        <v>0.23171207214921377</v>
      </c>
      <c r="G59">
        <f>F59*E59*(1+Results!$B$28/100)^(A59-65)</f>
        <v>0.12576837691755291</v>
      </c>
      <c r="H59">
        <f>SUM(G59:$G$95)</f>
        <v>0.6738570788702738</v>
      </c>
    </row>
    <row r="60" spans="1:8" x14ac:dyDescent="0.25">
      <c r="A60">
        <v>85</v>
      </c>
      <c r="B60" s="2">
        <v>8.8033500000000001E-2</v>
      </c>
      <c r="C60" s="2">
        <f t="shared" si="3"/>
        <v>0.91196650000000001</v>
      </c>
      <c r="D60" s="2"/>
      <c r="E60" s="2">
        <f t="shared" si="4"/>
        <v>0.4999504737849198</v>
      </c>
      <c r="F60">
        <f t="shared" si="5"/>
        <v>0.21454821535028729</v>
      </c>
      <c r="G60">
        <f>F60*E60*(1+Results!$B$28/100)^(A60-65)</f>
        <v>0.10726348191408513</v>
      </c>
      <c r="H60">
        <f>SUM(G60:$G$95)</f>
        <v>0.54808870195272097</v>
      </c>
    </row>
    <row r="61" spans="1:8" x14ac:dyDescent="0.25">
      <c r="A61">
        <v>86</v>
      </c>
      <c r="B61" s="2">
        <v>9.8310000000000008E-2</v>
      </c>
      <c r="C61" s="2">
        <f t="shared" si="3"/>
        <v>0.90168999999999999</v>
      </c>
      <c r="D61" s="2"/>
      <c r="E61" s="2">
        <f t="shared" si="4"/>
        <v>0.45593808375097505</v>
      </c>
      <c r="F61">
        <f t="shared" si="5"/>
        <v>0.19865575532185073</v>
      </c>
      <c r="G61">
        <f>F61*E61*(1+Results!$B$28/100)^(A61-65)</f>
        <v>9.0574724407547186E-2</v>
      </c>
      <c r="H61">
        <f>SUM(G61:$G$95)</f>
        <v>0.44082522003863589</v>
      </c>
    </row>
    <row r="62" spans="1:8" x14ac:dyDescent="0.25">
      <c r="A62">
        <v>87</v>
      </c>
      <c r="B62" s="2">
        <v>0.11032449999999999</v>
      </c>
      <c r="C62" s="2">
        <f t="shared" si="3"/>
        <v>0.88967550000000006</v>
      </c>
      <c r="D62" s="2"/>
      <c r="E62" s="2">
        <f t="shared" si="4"/>
        <v>0.41111481073741668</v>
      </c>
      <c r="F62">
        <f t="shared" si="5"/>
        <v>0.18394051452752944</v>
      </c>
      <c r="G62">
        <f>F62*E62*(1+Results!$B$28/100)^(A62-65)</f>
        <v>7.5620669816928304E-2</v>
      </c>
      <c r="H62">
        <f>SUM(G62:$G$95)</f>
        <v>0.35025049563108879</v>
      </c>
    </row>
    <row r="63" spans="1:8" x14ac:dyDescent="0.25">
      <c r="A63">
        <v>88</v>
      </c>
      <c r="B63" s="2">
        <v>0.1231575</v>
      </c>
      <c r="C63" s="2">
        <f t="shared" si="3"/>
        <v>0.87684249999999997</v>
      </c>
      <c r="D63" s="2"/>
      <c r="E63" s="2">
        <f t="shared" si="4"/>
        <v>0.36575877480021657</v>
      </c>
      <c r="F63">
        <f t="shared" si="5"/>
        <v>0.17031529154459263</v>
      </c>
      <c r="G63">
        <f>F63*E63*(1+Results!$B$28/100)^(A63-65)</f>
        <v>6.2294312365091885E-2</v>
      </c>
      <c r="H63">
        <f>SUM(G63:$G$95)</f>
        <v>0.27462982581416046</v>
      </c>
    </row>
    <row r="64" spans="1:8" x14ac:dyDescent="0.25">
      <c r="A64">
        <v>89</v>
      </c>
      <c r="B64" s="2">
        <v>0.13695549999999998</v>
      </c>
      <c r="C64" s="2">
        <f t="shared" si="3"/>
        <v>0.86304449999999999</v>
      </c>
      <c r="D64" s="2"/>
      <c r="E64" s="2">
        <f t="shared" si="4"/>
        <v>0.32071283849275889</v>
      </c>
      <c r="F64">
        <f t="shared" si="5"/>
        <v>0.15769934431480678</v>
      </c>
      <c r="G64">
        <f>F64*E64*(1+Results!$B$28/100)^(A64-65)</f>
        <v>5.0576204343648602E-2</v>
      </c>
      <c r="H64">
        <f>SUM(G64:$G$95)</f>
        <v>0.21233551344906834</v>
      </c>
    </row>
    <row r="65" spans="1:8" x14ac:dyDescent="0.25">
      <c r="A65">
        <v>90</v>
      </c>
      <c r="B65" s="2">
        <v>0.15199299999999999</v>
      </c>
      <c r="C65" s="2">
        <f t="shared" si="3"/>
        <v>0.84800699999999996</v>
      </c>
      <c r="D65" s="2"/>
      <c r="E65" s="2">
        <f t="shared" si="4"/>
        <v>0.27678945134056382</v>
      </c>
      <c r="F65">
        <f t="shared" si="5"/>
        <v>0.14601791167300243</v>
      </c>
      <c r="G65">
        <f>F65*E65*(1+Results!$B$28/100)^(A65-65)</f>
        <v>4.0416217657865253E-2</v>
      </c>
      <c r="H65">
        <f>SUM(G65:$G$95)</f>
        <v>0.16175930910541972</v>
      </c>
    </row>
    <row r="66" spans="1:8" x14ac:dyDescent="0.25">
      <c r="A66">
        <v>91</v>
      </c>
      <c r="B66" s="2">
        <v>0.16612250000000001</v>
      </c>
      <c r="C66" s="2">
        <f t="shared" si="3"/>
        <v>0.83387750000000005</v>
      </c>
      <c r="D66" s="2"/>
      <c r="E66" s="2">
        <f t="shared" si="4"/>
        <v>0.23471939226295749</v>
      </c>
      <c r="F66">
        <f t="shared" si="5"/>
        <v>0.13520177031796851</v>
      </c>
      <c r="G66">
        <f>F66*E66*(1+Results!$B$28/100)^(A66-65)</f>
        <v>3.1734477361909534E-2</v>
      </c>
      <c r="H66">
        <f>SUM(G66:$G$95)</f>
        <v>0.12134309144755454</v>
      </c>
    </row>
    <row r="67" spans="1:8" x14ac:dyDescent="0.25">
      <c r="A67">
        <v>92</v>
      </c>
      <c r="B67" s="2">
        <v>0.1815735</v>
      </c>
      <c r="C67" s="2">
        <f t="shared" si="3"/>
        <v>0.81842649999999995</v>
      </c>
      <c r="D67" s="2"/>
      <c r="E67" s="2">
        <f t="shared" si="4"/>
        <v>0.19572722002175436</v>
      </c>
      <c r="F67">
        <f t="shared" si="5"/>
        <v>0.12518682460031683</v>
      </c>
      <c r="G67">
        <f>F67*E67*(1+Results!$B$28/100)^(A67-65)</f>
        <v>2.4502469162370984E-2</v>
      </c>
      <c r="H67">
        <f>SUM(G67:$G$95)</f>
        <v>8.9608614085645008E-2</v>
      </c>
    </row>
    <row r="68" spans="1:8" x14ac:dyDescent="0.25">
      <c r="A68">
        <v>93</v>
      </c>
      <c r="B68" s="2">
        <v>0.19690050000000001</v>
      </c>
      <c r="C68" s="2">
        <f t="shared" si="3"/>
        <v>0.80309949999999997</v>
      </c>
      <c r="D68" s="2"/>
      <c r="E68" s="2">
        <f t="shared" si="4"/>
        <v>0.16018834363713433</v>
      </c>
      <c r="F68">
        <f t="shared" si="5"/>
        <v>0.11591372669642991</v>
      </c>
      <c r="G68">
        <f>F68*E68*(1+Results!$B$28/100)^(A68-65)</f>
        <v>1.8568027884308586E-2</v>
      </c>
      <c r="H68">
        <f>SUM(G68:$G$95)</f>
        <v>6.5106144923274017E-2</v>
      </c>
    </row>
    <row r="69" spans="1:8" x14ac:dyDescent="0.25">
      <c r="A69">
        <v>94</v>
      </c>
      <c r="B69" s="2">
        <v>0.21122449999999998</v>
      </c>
      <c r="C69" s="2">
        <f t="shared" ref="C69:C95" si="6">1-B69</f>
        <v>0.78877550000000007</v>
      </c>
      <c r="D69" s="2"/>
      <c r="E69" s="2">
        <f t="shared" si="4"/>
        <v>0.12864717868081074</v>
      </c>
      <c r="F69">
        <f t="shared" si="5"/>
        <v>0.10732752491767127</v>
      </c>
      <c r="G69">
        <f>F69*E69*(1+Results!$B$28/100)^(A69-65)</f>
        <v>1.3807383275452823E-2</v>
      </c>
      <c r="H69">
        <f>SUM(G69:$G$95)</f>
        <v>4.6538117038965446E-2</v>
      </c>
    </row>
    <row r="70" spans="1:8" x14ac:dyDescent="0.25">
      <c r="A70">
        <v>95</v>
      </c>
      <c r="B70" s="2">
        <v>0.2264215</v>
      </c>
      <c r="C70" s="2">
        <f t="shared" si="6"/>
        <v>0.77357849999999995</v>
      </c>
      <c r="D70" s="2"/>
      <c r="E70" s="2">
        <f t="shared" si="4"/>
        <v>0.10147374268754585</v>
      </c>
      <c r="F70">
        <f t="shared" si="5"/>
        <v>9.9377338070764765E-2</v>
      </c>
      <c r="G70">
        <f>F70*E70*(1+Results!$B$28/100)^(A70-65)</f>
        <v>1.0084190432366037E-2</v>
      </c>
      <c r="H70">
        <f>SUM(G70:$G$95)</f>
        <v>3.2730733763512626E-2</v>
      </c>
    </row>
    <row r="71" spans="1:8" x14ac:dyDescent="0.25">
      <c r="A71">
        <v>96</v>
      </c>
      <c r="B71" s="2">
        <v>0.23979299999999998</v>
      </c>
      <c r="C71" s="2">
        <f t="shared" si="6"/>
        <v>0.76020700000000008</v>
      </c>
      <c r="D71" s="2"/>
      <c r="E71" s="2">
        <f t="shared" si="4"/>
        <v>7.8497905657617675E-2</v>
      </c>
      <c r="F71">
        <f t="shared" si="5"/>
        <v>9.2016053939626752E-2</v>
      </c>
      <c r="G71">
        <f>F71*E71*(1+Results!$B$28/100)^(A71-65)</f>
        <v>7.2230675211390804E-3</v>
      </c>
      <c r="H71">
        <f>SUM(G71:$G$95)</f>
        <v>2.2646543331146581E-2</v>
      </c>
    </row>
    <row r="72" spans="1:8" x14ac:dyDescent="0.25">
      <c r="A72">
        <v>97</v>
      </c>
      <c r="B72" s="2">
        <v>0.25350299999999998</v>
      </c>
      <c r="C72" s="2">
        <f t="shared" si="6"/>
        <v>0.74649699999999997</v>
      </c>
      <c r="D72" s="2"/>
      <c r="E72" s="2">
        <f t="shared" si="4"/>
        <v>5.9674657366260569E-2</v>
      </c>
      <c r="F72">
        <f t="shared" si="5"/>
        <v>8.5200050101876715E-2</v>
      </c>
      <c r="G72">
        <f>F72*E72*(1+Results!$B$28/100)^(A72-65)</f>
        <v>5.0842837974177267E-3</v>
      </c>
      <c r="H72">
        <f>SUM(G72:$G$95)</f>
        <v>1.5423475810007503E-2</v>
      </c>
    </row>
    <row r="73" spans="1:8" x14ac:dyDescent="0.25">
      <c r="A73">
        <v>98</v>
      </c>
      <c r="B73" s="2">
        <v>0.26693749999999999</v>
      </c>
      <c r="C73" s="2">
        <f t="shared" si="6"/>
        <v>0.73306249999999995</v>
      </c>
      <c r="D73" s="2"/>
      <c r="E73" s="2">
        <f t="shared" ref="E73:E95" si="7">E72*C72</f>
        <v>4.4546952699941411E-2</v>
      </c>
      <c r="F73">
        <f t="shared" ref="F73:F95" si="8">1/((1+$B$2)^(A73-65))</f>
        <v>7.8888935425606113E-2</v>
      </c>
      <c r="G73">
        <f>F73*E73*(1+Results!$B$28/100)^(A73-65)</f>
        <v>3.5142616749532078E-3</v>
      </c>
      <c r="H73">
        <f>SUM(G73:$G$95)</f>
        <v>1.0339192012589777E-2</v>
      </c>
    </row>
    <row r="74" spans="1:8" x14ac:dyDescent="0.25">
      <c r="A74">
        <v>99</v>
      </c>
      <c r="B74" s="2">
        <v>0.27800199999999997</v>
      </c>
      <c r="C74" s="2">
        <f t="shared" si="6"/>
        <v>0.72199800000000003</v>
      </c>
      <c r="D74" s="2"/>
      <c r="E74" s="2">
        <f t="shared" si="7"/>
        <v>3.2655700513600797E-2</v>
      </c>
      <c r="F74">
        <f t="shared" si="8"/>
        <v>7.3045310714534017E-2</v>
      </c>
      <c r="G74">
        <f>F74*E74*(1+Results!$B$28/100)^(A74-65)</f>
        <v>2.3853457906167384E-3</v>
      </c>
      <c r="H74">
        <f>SUM(G74:$G$95)</f>
        <v>6.8249303376365688E-3</v>
      </c>
    </row>
    <row r="75" spans="1:8" x14ac:dyDescent="0.25">
      <c r="A75">
        <v>100</v>
      </c>
      <c r="B75" s="2">
        <v>0.2881145</v>
      </c>
      <c r="C75" s="2">
        <f t="shared" si="6"/>
        <v>0.71188549999999995</v>
      </c>
      <c r="D75" s="2"/>
      <c r="E75" s="2">
        <f t="shared" si="7"/>
        <v>2.357735045941875E-2</v>
      </c>
      <c r="F75">
        <f t="shared" si="8"/>
        <v>6.7634547083151031E-2</v>
      </c>
      <c r="G75">
        <f>F75*E75*(1+Results!$B$28/100)^(A75-65)</f>
        <v>1.5946434197435101E-3</v>
      </c>
      <c r="H75">
        <f>SUM(G75:$G$95)</f>
        <v>4.4395845470198304E-3</v>
      </c>
    </row>
    <row r="76" spans="1:8" x14ac:dyDescent="0.25">
      <c r="A76">
        <v>101</v>
      </c>
      <c r="B76" s="2">
        <v>0.30173099999999997</v>
      </c>
      <c r="C76" s="2">
        <f t="shared" si="6"/>
        <v>0.69826900000000003</v>
      </c>
      <c r="D76" s="2"/>
      <c r="E76" s="2">
        <f t="shared" si="7"/>
        <v>1.6784373920478546E-2</v>
      </c>
      <c r="F76">
        <f t="shared" si="8"/>
        <v>6.2624580748518704E-2</v>
      </c>
      <c r="G76">
        <f>F76*E76*(1+Results!$B$28/100)^(A76-65)</f>
        <v>1.0511143798963402E-3</v>
      </c>
      <c r="H76">
        <f>SUM(G76:$G$95)</f>
        <v>2.8449411272763198E-3</v>
      </c>
    </row>
    <row r="77" spans="1:8" x14ac:dyDescent="0.25">
      <c r="A77">
        <v>102</v>
      </c>
      <c r="B77" s="2">
        <v>0.31309149999999997</v>
      </c>
      <c r="C77" s="2">
        <f t="shared" si="6"/>
        <v>0.68690850000000003</v>
      </c>
      <c r="D77" s="2"/>
      <c r="E77" s="2">
        <f t="shared" si="7"/>
        <v>1.1720007993078634E-2</v>
      </c>
      <c r="F77">
        <f t="shared" si="8"/>
        <v>5.7985723022676072E-2</v>
      </c>
      <c r="G77">
        <f>F77*E77*(1+Results!$B$28/100)^(A77-65)</f>
        <v>6.795931373102074E-4</v>
      </c>
      <c r="H77">
        <f>SUM(G77:$G$95)</f>
        <v>1.7938267473799796E-3</v>
      </c>
    </row>
    <row r="78" spans="1:8" x14ac:dyDescent="0.25">
      <c r="A78">
        <v>103</v>
      </c>
      <c r="B78" s="2">
        <v>0.324542</v>
      </c>
      <c r="C78" s="2">
        <f t="shared" si="6"/>
        <v>0.675458</v>
      </c>
      <c r="D78" s="2"/>
      <c r="E78" s="2">
        <f t="shared" si="7"/>
        <v>8.0505731105136556E-3</v>
      </c>
      <c r="F78">
        <f t="shared" si="8"/>
        <v>5.3690484379682456E-2</v>
      </c>
      <c r="G78">
        <f>F78*E78*(1+Results!$B$28/100)^(A78-65)</f>
        <v>4.3223916983752502E-4</v>
      </c>
      <c r="H78">
        <f>SUM(G78:$G$95)</f>
        <v>1.1142336100697721E-3</v>
      </c>
    </row>
    <row r="79" spans="1:8" x14ac:dyDescent="0.25">
      <c r="A79">
        <v>104</v>
      </c>
      <c r="B79" s="2">
        <v>0.33552899999999997</v>
      </c>
      <c r="C79" s="2">
        <f t="shared" si="6"/>
        <v>0.66447100000000003</v>
      </c>
      <c r="D79" s="2"/>
      <c r="E79" s="2">
        <f t="shared" si="7"/>
        <v>5.4378240120813324E-3</v>
      </c>
      <c r="F79">
        <f t="shared" si="8"/>
        <v>4.9713411554730816E-2</v>
      </c>
      <c r="G79">
        <f>F79*E79*(1+Results!$B$28/100)^(A79-65)</f>
        <v>2.7033278307479682E-4</v>
      </c>
      <c r="H79">
        <f>SUM(G79:$G$95)</f>
        <v>6.8199444023224704E-4</v>
      </c>
    </row>
    <row r="80" spans="1:8" x14ac:dyDescent="0.25">
      <c r="A80">
        <v>105</v>
      </c>
      <c r="B80" s="2">
        <v>0.34550099999999995</v>
      </c>
      <c r="C80" s="2">
        <f t="shared" si="6"/>
        <v>0.65449900000000005</v>
      </c>
      <c r="D80" s="2"/>
      <c r="E80" s="2">
        <f t="shared" si="7"/>
        <v>3.6132763591316952E-3</v>
      </c>
      <c r="F80">
        <f t="shared" si="8"/>
        <v>4.6030936709993239E-2</v>
      </c>
      <c r="G80">
        <f>F80*E80*(1+Results!$B$28/100)^(A80-65)</f>
        <v>1.6632249540290587E-4</v>
      </c>
      <c r="H80">
        <f>SUM(G80:$G$95)</f>
        <v>4.1166165715745022E-4</v>
      </c>
    </row>
    <row r="81" spans="1:8" x14ac:dyDescent="0.25">
      <c r="A81">
        <v>106</v>
      </c>
      <c r="B81" s="2">
        <v>0.35390549999999998</v>
      </c>
      <c r="C81" s="2">
        <f t="shared" si="6"/>
        <v>0.64609450000000002</v>
      </c>
      <c r="D81" s="2"/>
      <c r="E81" s="2">
        <f t="shared" si="7"/>
        <v>2.3648857637753357E-3</v>
      </c>
      <c r="F81">
        <f t="shared" si="8"/>
        <v>4.2621237773366405E-2</v>
      </c>
      <c r="G81">
        <f>F81*E81*(1+Results!$B$28/100)^(A81-65)</f>
        <v>1.0079435844471779E-4</v>
      </c>
      <c r="H81">
        <f>SUM(G81:$G$95)</f>
        <v>2.4533916175454435E-4</v>
      </c>
    </row>
    <row r="82" spans="1:8" x14ac:dyDescent="0.25">
      <c r="A82">
        <v>107</v>
      </c>
      <c r="B82" s="2">
        <v>0.36136249999999998</v>
      </c>
      <c r="C82" s="2">
        <f t="shared" si="6"/>
        <v>0.63863749999999997</v>
      </c>
      <c r="D82" s="2"/>
      <c r="E82" s="2">
        <f t="shared" si="7"/>
        <v>1.5279396851035436E-3</v>
      </c>
      <c r="F82">
        <f t="shared" si="8"/>
        <v>3.9464109122495025E-2</v>
      </c>
      <c r="G82">
        <f>F82*E82*(1+Results!$B$28/100)^(A82-65)</f>
        <v>6.0298778465516934E-5</v>
      </c>
      <c r="H82">
        <f>SUM(G82:$G$95)</f>
        <v>1.4454480330982654E-4</v>
      </c>
    </row>
    <row r="83" spans="1:8" x14ac:dyDescent="0.25">
      <c r="A83">
        <v>108</v>
      </c>
      <c r="B83" s="2">
        <v>0.36872050000000001</v>
      </c>
      <c r="C83" s="2">
        <f t="shared" si="6"/>
        <v>0.63127949999999999</v>
      </c>
      <c r="D83" s="2"/>
      <c r="E83" s="2">
        <f t="shared" si="7"/>
        <v>9.7579958064531434E-4</v>
      </c>
      <c r="F83">
        <f t="shared" si="8"/>
        <v>3.6540841847756217E-2</v>
      </c>
      <c r="G83">
        <f>F83*E83*(1+Results!$B$28/100)^(A83-65)</f>
        <v>3.5656538151467269E-5</v>
      </c>
      <c r="H83">
        <f>SUM(G83:$G$95)</f>
        <v>8.4246024844309586E-5</v>
      </c>
    </row>
    <row r="84" spans="1:8" x14ac:dyDescent="0.25">
      <c r="A84">
        <v>109</v>
      </c>
      <c r="B84" s="2">
        <v>0.37577199999999999</v>
      </c>
      <c r="C84" s="2">
        <f t="shared" si="6"/>
        <v>0.62422800000000001</v>
      </c>
      <c r="D84" s="2"/>
      <c r="E84" s="2">
        <f t="shared" si="7"/>
        <v>6.1600227136998371E-4</v>
      </c>
      <c r="F84">
        <f t="shared" si="8"/>
        <v>3.3834112884652268E-2</v>
      </c>
      <c r="G84">
        <f>F84*E84*(1+Results!$B$28/100)^(A84-65)</f>
        <v>2.0841890386734228E-5</v>
      </c>
      <c r="H84">
        <f>SUM(G84:$G$95)</f>
        <v>4.8589486692842344E-5</v>
      </c>
    </row>
    <row r="85" spans="1:8" x14ac:dyDescent="0.25">
      <c r="A85">
        <v>110</v>
      </c>
      <c r="B85" s="2">
        <v>0.3823085</v>
      </c>
      <c r="C85" s="2">
        <f t="shared" si="6"/>
        <v>0.61769150000000006</v>
      </c>
      <c r="D85" s="2"/>
      <c r="E85" s="2">
        <f t="shared" si="7"/>
        <v>3.8452586585274219E-4</v>
      </c>
      <c r="F85">
        <f t="shared" si="8"/>
        <v>3.1327882358618553E-2</v>
      </c>
      <c r="G85">
        <f>F85*E85*(1+Results!$B$28/100)^(A85-65)</f>
        <v>1.2046381089280646E-5</v>
      </c>
      <c r="H85">
        <f>SUM(G85:$G$95)</f>
        <v>2.7747596306108123E-5</v>
      </c>
    </row>
    <row r="86" spans="1:8" x14ac:dyDescent="0.25">
      <c r="A86">
        <v>111</v>
      </c>
      <c r="B86" s="2">
        <v>0.388123</v>
      </c>
      <c r="C86" s="2">
        <f t="shared" si="6"/>
        <v>0.611877</v>
      </c>
      <c r="D86" s="2"/>
      <c r="E86" s="2">
        <f t="shared" si="7"/>
        <v>2.3751835886737913E-4</v>
      </c>
      <c r="F86">
        <f t="shared" si="8"/>
        <v>2.9007298533919586E-2</v>
      </c>
      <c r="G86">
        <f>F86*E86*(1+Results!$B$28/100)^(A86-65)</f>
        <v>6.889765942952713E-6</v>
      </c>
      <c r="H86">
        <f>SUM(G86:$G$95)</f>
        <v>1.5701215216827474E-5</v>
      </c>
    </row>
    <row r="87" spans="1:8" x14ac:dyDescent="0.25">
      <c r="A87">
        <v>112</v>
      </c>
      <c r="B87" s="2">
        <v>0.39300749999999995</v>
      </c>
      <c r="C87" s="2">
        <f t="shared" si="6"/>
        <v>0.60699250000000005</v>
      </c>
      <c r="D87" s="2"/>
      <c r="E87" s="2">
        <f t="shared" si="7"/>
        <v>1.4533202086869533E-4</v>
      </c>
      <c r="F87">
        <f t="shared" si="8"/>
        <v>2.6858609803367413E-2</v>
      </c>
      <c r="G87">
        <f>F87*E87*(1+Results!$B$28/100)^(A87-65)</f>
        <v>3.903416040447138E-6</v>
      </c>
      <c r="H87">
        <f>SUM(G87:$G$95)</f>
        <v>8.8114492738747584E-6</v>
      </c>
    </row>
    <row r="88" spans="1:8" x14ac:dyDescent="0.25">
      <c r="A88">
        <v>113</v>
      </c>
      <c r="B88" s="2">
        <v>0.39675349999999998</v>
      </c>
      <c r="C88" s="2">
        <f t="shared" si="6"/>
        <v>0.60324650000000002</v>
      </c>
      <c r="D88" s="2"/>
      <c r="E88" s="2">
        <f t="shared" si="7"/>
        <v>8.8215446677141558E-5</v>
      </c>
      <c r="F88">
        <f t="shared" si="8"/>
        <v>2.4869083197319983E-2</v>
      </c>
      <c r="G88">
        <f>F88*E88*(1+Results!$B$28/100)^(A88-65)</f>
        <v>2.1938372827025783E-6</v>
      </c>
      <c r="H88">
        <f>SUM(G88:$G$95)</f>
        <v>4.9080332334276195E-6</v>
      </c>
    </row>
    <row r="89" spans="1:8" x14ac:dyDescent="0.25">
      <c r="A89">
        <v>114</v>
      </c>
      <c r="B89" s="2">
        <v>0.39915400000000001</v>
      </c>
      <c r="C89" s="2">
        <f t="shared" si="6"/>
        <v>0.60084599999999999</v>
      </c>
      <c r="D89" s="2"/>
      <c r="E89" s="2">
        <f t="shared" si="7"/>
        <v>5.3215659453922274E-5</v>
      </c>
      <c r="F89">
        <f t="shared" si="8"/>
        <v>2.3026928929049853E-2</v>
      </c>
      <c r="G89">
        <f>F89*E89*(1+Results!$B$28/100)^(A89-65)</f>
        <v>1.225393208157988E-6</v>
      </c>
      <c r="H89">
        <f>SUM(G89:$G$95)</f>
        <v>2.7141959507250421E-6</v>
      </c>
    </row>
    <row r="90" spans="1:8" x14ac:dyDescent="0.25">
      <c r="A90">
        <v>115</v>
      </c>
      <c r="B90" s="2">
        <v>0.4</v>
      </c>
      <c r="C90" s="2">
        <f t="shared" si="6"/>
        <v>0.6</v>
      </c>
      <c r="D90" s="2"/>
      <c r="E90" s="2">
        <f t="shared" si="7"/>
        <v>3.1974416120251384E-5</v>
      </c>
      <c r="F90">
        <f t="shared" si="8"/>
        <v>2.1321230529344738E-2</v>
      </c>
      <c r="G90">
        <f>F90*E90*(1+Results!$B$28/100)^(A90-65)</f>
        <v>6.8173389714107631E-7</v>
      </c>
      <c r="H90">
        <f>SUM(G90:$G$95)</f>
        <v>1.4888027425670537E-6</v>
      </c>
    </row>
    <row r="91" spans="1:8" x14ac:dyDescent="0.25">
      <c r="A91">
        <v>116</v>
      </c>
      <c r="B91" s="2">
        <v>0.4</v>
      </c>
      <c r="C91" s="2">
        <f t="shared" si="6"/>
        <v>0.6</v>
      </c>
      <c r="D91" s="2"/>
      <c r="E91" s="2">
        <f t="shared" si="7"/>
        <v>1.9184649672150828E-5</v>
      </c>
      <c r="F91">
        <f t="shared" si="8"/>
        <v>1.9741880156322687E-2</v>
      </c>
      <c r="G91">
        <f>F91*E91*(1+Results!$B$28/100)^(A91-65)</f>
        <v>3.7874105466863698E-7</v>
      </c>
      <c r="H91">
        <f>SUM(G91:$G$95)</f>
        <v>8.0706884542597735E-7</v>
      </c>
    </row>
    <row r="92" spans="1:8" x14ac:dyDescent="0.25">
      <c r="A92">
        <v>117</v>
      </c>
      <c r="B92" s="2">
        <v>0.4</v>
      </c>
      <c r="C92" s="2">
        <f t="shared" si="6"/>
        <v>0.6</v>
      </c>
      <c r="D92" s="2"/>
      <c r="E92" s="2">
        <f t="shared" si="7"/>
        <v>1.1510789803290497E-5</v>
      </c>
      <c r="F92">
        <f t="shared" si="8"/>
        <v>1.8279518697112713E-2</v>
      </c>
      <c r="G92">
        <f>F92*E92*(1+Results!$B$28/100)^(A92-65)</f>
        <v>2.1041169742778301E-7</v>
      </c>
      <c r="H92">
        <f>SUM(G92:$G$95)</f>
        <v>4.2832779075734026E-7</v>
      </c>
    </row>
    <row r="93" spans="1:8" x14ac:dyDescent="0.25">
      <c r="A93">
        <v>118</v>
      </c>
      <c r="B93" s="2">
        <v>0.4</v>
      </c>
      <c r="C93" s="2">
        <f t="shared" si="6"/>
        <v>0.6</v>
      </c>
      <c r="D93" s="2"/>
      <c r="E93" s="2">
        <f t="shared" si="7"/>
        <v>6.9064738819742983E-6</v>
      </c>
      <c r="F93">
        <f t="shared" si="8"/>
        <v>1.6925480306447842E-2</v>
      </c>
      <c r="G93">
        <f>F93*E93*(1+Results!$B$28/100)^(A93-65)</f>
        <v>1.1689538767635237E-7</v>
      </c>
      <c r="H93">
        <f>SUM(G93:$G$95)</f>
        <v>2.1791609332955728E-7</v>
      </c>
    </row>
    <row r="94" spans="1:8" x14ac:dyDescent="0.25">
      <c r="A94">
        <v>119</v>
      </c>
      <c r="B94" s="2">
        <v>0.4</v>
      </c>
      <c r="C94" s="2">
        <f t="shared" si="6"/>
        <v>0.6</v>
      </c>
      <c r="D94" s="2"/>
      <c r="E94" s="2">
        <f t="shared" si="7"/>
        <v>4.1438843291845791E-6</v>
      </c>
      <c r="F94">
        <f t="shared" si="8"/>
        <v>1.5671741053510491E-2</v>
      </c>
      <c r="G94">
        <f>F94*E94*(1+Results!$B$28/100)^(A94-65)</f>
        <v>6.4941882162680746E-8</v>
      </c>
      <c r="H94">
        <f>SUM(G94:$G$95)</f>
        <v>1.0102070565320491E-7</v>
      </c>
    </row>
    <row r="95" spans="1:8" x14ac:dyDescent="0.25">
      <c r="A95">
        <v>120</v>
      </c>
      <c r="B95" s="2">
        <v>1</v>
      </c>
      <c r="C95" s="2">
        <f t="shared" si="6"/>
        <v>0</v>
      </c>
      <c r="D95" s="2"/>
      <c r="E95" s="2">
        <f t="shared" si="7"/>
        <v>2.4863305975107475E-6</v>
      </c>
      <c r="F95">
        <f t="shared" si="8"/>
        <v>1.4510871372715031E-2</v>
      </c>
      <c r="G95">
        <f>F95*E95*(1+Results!$B$28/100)^(A95-65)</f>
        <v>3.607882349052416E-8</v>
      </c>
      <c r="H95">
        <f>SUM(G95:$G$95)</f>
        <v>3.607882349052416E-8</v>
      </c>
    </row>
    <row r="96" spans="1:8" x14ac:dyDescent="0.25">
      <c r="B96" s="2"/>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36"/>
  <sheetViews>
    <sheetView workbookViewId="0">
      <selection activeCell="A38" sqref="A38"/>
    </sheetView>
  </sheetViews>
  <sheetFormatPr defaultRowHeight="15" x14ac:dyDescent="0.25"/>
  <sheetData>
    <row r="1" spans="1:37" x14ac:dyDescent="0.25">
      <c r="A1" t="s">
        <v>1</v>
      </c>
      <c r="B1" t="s">
        <v>279</v>
      </c>
      <c r="C1" t="s">
        <v>280</v>
      </c>
      <c r="D1" t="s">
        <v>281</v>
      </c>
      <c r="E1" t="s">
        <v>38</v>
      </c>
      <c r="F1" t="s">
        <v>282</v>
      </c>
      <c r="G1" t="s">
        <v>283</v>
      </c>
      <c r="H1" t="s">
        <v>284</v>
      </c>
      <c r="I1" t="s">
        <v>285</v>
      </c>
      <c r="J1" t="s">
        <v>286</v>
      </c>
      <c r="K1" t="s">
        <v>287</v>
      </c>
      <c r="L1" t="s">
        <v>288</v>
      </c>
      <c r="M1" t="s">
        <v>289</v>
      </c>
      <c r="N1" t="s">
        <v>290</v>
      </c>
      <c r="O1" t="s">
        <v>291</v>
      </c>
      <c r="P1" t="s">
        <v>292</v>
      </c>
      <c r="Q1" t="s">
        <v>293</v>
      </c>
      <c r="R1" t="s">
        <v>294</v>
      </c>
      <c r="S1" t="s">
        <v>295</v>
      </c>
      <c r="T1" t="s">
        <v>296</v>
      </c>
      <c r="U1" t="s">
        <v>297</v>
      </c>
      <c r="V1" t="s">
        <v>298</v>
      </c>
      <c r="W1" t="s">
        <v>299</v>
      </c>
      <c r="X1" t="s">
        <v>300</v>
      </c>
      <c r="Y1" t="s">
        <v>301</v>
      </c>
      <c r="Z1" t="s">
        <v>302</v>
      </c>
      <c r="AA1" t="s">
        <v>303</v>
      </c>
      <c r="AB1" t="s">
        <v>304</v>
      </c>
      <c r="AC1" t="s">
        <v>305</v>
      </c>
      <c r="AD1" t="s">
        <v>306</v>
      </c>
      <c r="AE1" t="s">
        <v>307</v>
      </c>
      <c r="AF1" t="s">
        <v>308</v>
      </c>
      <c r="AG1" t="s">
        <v>309</v>
      </c>
      <c r="AH1" t="s">
        <v>310</v>
      </c>
      <c r="AI1" t="s">
        <v>311</v>
      </c>
      <c r="AJ1" t="s">
        <v>312</v>
      </c>
      <c r="AK1" t="s">
        <v>313</v>
      </c>
    </row>
    <row r="2" spans="1:37" x14ac:dyDescent="0.25">
      <c r="A2">
        <v>30</v>
      </c>
      <c r="B2">
        <f>LOOKUP(A2,'Mortality and annuity'!$A$5:$C$40)</f>
        <v>0.99966949999999999</v>
      </c>
      <c r="C2">
        <v>1</v>
      </c>
    </row>
    <row r="3" spans="1:37" x14ac:dyDescent="0.25">
      <c r="A3">
        <v>31</v>
      </c>
      <c r="B3">
        <f>LOOKUP(A3,'Mortality and annuity'!$A$5:$C$40)</f>
        <v>0.99962099999999998</v>
      </c>
      <c r="C3">
        <f>B2*C2</f>
        <v>0.99966949999999999</v>
      </c>
      <c r="D3">
        <v>1</v>
      </c>
    </row>
    <row r="4" spans="1:37" x14ac:dyDescent="0.25">
      <c r="A4">
        <v>32</v>
      </c>
      <c r="B4">
        <f>LOOKUP(A4,'Mortality and annuity'!$A$5:$C$40)</f>
        <v>0.99957099999999999</v>
      </c>
      <c r="C4">
        <f t="shared" ref="C4:C36" si="0">B3*C3</f>
        <v>0.99929062525949996</v>
      </c>
      <c r="D4">
        <f>B3*D3</f>
        <v>0.99962099999999998</v>
      </c>
      <c r="E4">
        <v>1</v>
      </c>
    </row>
    <row r="5" spans="1:37" x14ac:dyDescent="0.25">
      <c r="A5">
        <v>33</v>
      </c>
      <c r="B5">
        <f>LOOKUP(A5,'Mortality and annuity'!$A$5:$C$40)</f>
        <v>0.99951999999999996</v>
      </c>
      <c r="C5">
        <f t="shared" si="0"/>
        <v>0.99886192958126363</v>
      </c>
      <c r="D5">
        <f t="shared" ref="D5:D36" si="1">B4*D4</f>
        <v>0.99919216259099997</v>
      </c>
      <c r="E5">
        <f>B4*E4</f>
        <v>0.99957099999999999</v>
      </c>
      <c r="F5">
        <v>1</v>
      </c>
    </row>
    <row r="6" spans="1:37" x14ac:dyDescent="0.25">
      <c r="A6">
        <v>34</v>
      </c>
      <c r="B6">
        <f>LOOKUP(A6,'Mortality and annuity'!$A$5:$C$40)</f>
        <v>0.99946950000000001</v>
      </c>
      <c r="C6">
        <f t="shared" si="0"/>
        <v>0.99838247585506457</v>
      </c>
      <c r="D6">
        <f t="shared" si="1"/>
        <v>0.99871255035295625</v>
      </c>
      <c r="E6">
        <f t="shared" ref="E6:E36" si="2">B5*E5</f>
        <v>0.99909120592</v>
      </c>
      <c r="F6">
        <f>$B5*F5</f>
        <v>0.99951999999999996</v>
      </c>
      <c r="G6">
        <v>1</v>
      </c>
    </row>
    <row r="7" spans="1:37" x14ac:dyDescent="0.25">
      <c r="A7">
        <v>35</v>
      </c>
      <c r="B7">
        <f>LOOKUP(A7,'Mortality and annuity'!$A$5:$C$40)</f>
        <v>0.99941999999999998</v>
      </c>
      <c r="C7">
        <f t="shared" si="0"/>
        <v>0.9978528339516235</v>
      </c>
      <c r="D7">
        <f t="shared" si="1"/>
        <v>0.99818273334499397</v>
      </c>
      <c r="E7">
        <f t="shared" si="2"/>
        <v>0.99856118803525951</v>
      </c>
      <c r="F7">
        <f t="shared" ref="F7:F36" si="3">$B6*F6</f>
        <v>0.99898975463999995</v>
      </c>
      <c r="G7">
        <f>$B6*G6</f>
        <v>0.99946950000000001</v>
      </c>
      <c r="H7">
        <v>1</v>
      </c>
    </row>
    <row r="8" spans="1:37" x14ac:dyDescent="0.25">
      <c r="A8">
        <v>36</v>
      </c>
      <c r="B8">
        <f>LOOKUP(A8,'Mortality and annuity'!$A$5:$C$40)</f>
        <v>0.99937200000000004</v>
      </c>
      <c r="C8">
        <f t="shared" si="0"/>
        <v>0.99727407930793155</v>
      </c>
      <c r="D8">
        <f t="shared" si="1"/>
        <v>0.99760378735965383</v>
      </c>
      <c r="E8">
        <f t="shared" si="2"/>
        <v>0.99798202254619905</v>
      </c>
      <c r="F8">
        <f t="shared" si="3"/>
        <v>0.99841034058230871</v>
      </c>
      <c r="G8">
        <f t="shared" ref="G8:G36" si="4">$B7*G7</f>
        <v>0.99888980769000002</v>
      </c>
      <c r="H8">
        <f>$B7*H7</f>
        <v>0.99941999999999998</v>
      </c>
      <c r="I8">
        <v>1</v>
      </c>
    </row>
    <row r="9" spans="1:37" x14ac:dyDescent="0.25">
      <c r="A9">
        <v>37</v>
      </c>
      <c r="B9">
        <f>LOOKUP(A9,'Mortality and annuity'!$A$5:$C$40)</f>
        <v>0.99932699999999997</v>
      </c>
      <c r="C9">
        <f t="shared" si="0"/>
        <v>0.99664779118612623</v>
      </c>
      <c r="D9">
        <f t="shared" si="1"/>
        <v>0.99697729218119202</v>
      </c>
      <c r="E9">
        <f t="shared" si="2"/>
        <v>0.99735528983604005</v>
      </c>
      <c r="F9">
        <f t="shared" si="3"/>
        <v>0.99778333888842308</v>
      </c>
      <c r="G9">
        <f t="shared" si="4"/>
        <v>0.99826250489077073</v>
      </c>
      <c r="H9">
        <f t="shared" ref="H9:H36" si="5">$B8*H8</f>
        <v>0.99879236424000006</v>
      </c>
      <c r="I9">
        <f>$B8*I8</f>
        <v>0.99937200000000004</v>
      </c>
      <c r="J9">
        <v>1</v>
      </c>
    </row>
    <row r="10" spans="1:37" x14ac:dyDescent="0.25">
      <c r="A10">
        <v>38</v>
      </c>
      <c r="B10">
        <f>LOOKUP(A10,'Mortality and annuity'!$A$5:$C$40)</f>
        <v>0.99928649999999997</v>
      </c>
      <c r="C10">
        <f t="shared" si="0"/>
        <v>0.9959770472226579</v>
      </c>
      <c r="D10">
        <f t="shared" si="1"/>
        <v>0.99630632646355399</v>
      </c>
      <c r="E10">
        <f t="shared" si="2"/>
        <v>0.99668406972598034</v>
      </c>
      <c r="F10">
        <f t="shared" si="3"/>
        <v>0.99711183070135112</v>
      </c>
      <c r="G10">
        <f t="shared" si="4"/>
        <v>0.99759067422497916</v>
      </c>
      <c r="H10">
        <f t="shared" si="5"/>
        <v>0.99812017697886646</v>
      </c>
      <c r="I10">
        <f t="shared" ref="I10:I36" si="6">$B9*I9</f>
        <v>0.99869942264400002</v>
      </c>
      <c r="J10">
        <f>$B9*J9</f>
        <v>0.99932699999999997</v>
      </c>
      <c r="K10">
        <v>1</v>
      </c>
    </row>
    <row r="11" spans="1:37" x14ac:dyDescent="0.25">
      <c r="A11">
        <v>39</v>
      </c>
      <c r="B11">
        <f>LOOKUP(A11,'Mortality and annuity'!$A$5:$C$40)</f>
        <v>0.99924550000000001</v>
      </c>
      <c r="C11">
        <f t="shared" si="0"/>
        <v>0.99526641759946455</v>
      </c>
      <c r="D11">
        <f t="shared" si="1"/>
        <v>0.99559546189962222</v>
      </c>
      <c r="E11">
        <f t="shared" si="2"/>
        <v>0.99597293564223077</v>
      </c>
      <c r="F11">
        <f t="shared" si="3"/>
        <v>0.99640039141014569</v>
      </c>
      <c r="G11">
        <f t="shared" si="4"/>
        <v>0.99687889327891965</v>
      </c>
      <c r="H11">
        <f t="shared" si="5"/>
        <v>0.99740801823259195</v>
      </c>
      <c r="I11">
        <f t="shared" si="6"/>
        <v>0.9979868506059435</v>
      </c>
      <c r="J11">
        <f t="shared" ref="J11:J36" si="7">$B10*J10</f>
        <v>0.99861398018549996</v>
      </c>
      <c r="K11">
        <f>$B10*K10</f>
        <v>0.99928649999999997</v>
      </c>
      <c r="L11">
        <v>1</v>
      </c>
    </row>
    <row r="12" spans="1:37" x14ac:dyDescent="0.25">
      <c r="A12">
        <v>40</v>
      </c>
      <c r="B12">
        <f>LOOKUP(A12,'Mortality and annuity'!$A$5:$C$40)</f>
        <v>0.99919849999999999</v>
      </c>
      <c r="C12">
        <f t="shared" si="0"/>
        <v>0.99451548908738574</v>
      </c>
      <c r="D12">
        <f t="shared" si="1"/>
        <v>0.994844285123619</v>
      </c>
      <c r="E12">
        <f t="shared" si="2"/>
        <v>0.99522147406228867</v>
      </c>
      <c r="F12">
        <f t="shared" si="3"/>
        <v>0.99564860731482674</v>
      </c>
      <c r="G12">
        <f t="shared" si="4"/>
        <v>0.99612674815394076</v>
      </c>
      <c r="H12">
        <f t="shared" si="5"/>
        <v>0.99665547388283549</v>
      </c>
      <c r="I12">
        <f t="shared" si="6"/>
        <v>0.99723386952716131</v>
      </c>
      <c r="J12">
        <f t="shared" si="7"/>
        <v>0.99786052593745</v>
      </c>
      <c r="K12">
        <f t="shared" ref="K12:K36" si="8">$B11*K11</f>
        <v>0.99853253833574995</v>
      </c>
      <c r="L12">
        <f>$B11*L11</f>
        <v>0.99924550000000001</v>
      </c>
      <c r="M12">
        <v>1</v>
      </c>
    </row>
    <row r="13" spans="1:37" x14ac:dyDescent="0.25">
      <c r="A13">
        <v>41</v>
      </c>
      <c r="B13">
        <f>LOOKUP(A13,'Mortality and annuity'!$A$5:$C$40)</f>
        <v>0.99914599999999998</v>
      </c>
      <c r="C13">
        <f t="shared" si="0"/>
        <v>0.99371838492288223</v>
      </c>
      <c r="D13">
        <f t="shared" si="1"/>
        <v>0.99404691742909246</v>
      </c>
      <c r="E13">
        <f t="shared" si="2"/>
        <v>0.99442380405082775</v>
      </c>
      <c r="F13">
        <f t="shared" si="3"/>
        <v>0.99485059495606387</v>
      </c>
      <c r="G13">
        <f t="shared" si="4"/>
        <v>0.99532835256529539</v>
      </c>
      <c r="H13">
        <f t="shared" si="5"/>
        <v>0.99585665452051841</v>
      </c>
      <c r="I13">
        <f t="shared" si="6"/>
        <v>0.99643458658073525</v>
      </c>
      <c r="J13">
        <f t="shared" si="7"/>
        <v>0.99706074072591111</v>
      </c>
      <c r="K13">
        <f t="shared" si="8"/>
        <v>0.99773221450627381</v>
      </c>
      <c r="L13">
        <f t="shared" ref="L13:L36" si="9">$B12*L12</f>
        <v>0.99844460473175001</v>
      </c>
      <c r="M13">
        <f>$B12*M12</f>
        <v>0.99919849999999999</v>
      </c>
      <c r="N13">
        <v>1</v>
      </c>
    </row>
    <row r="14" spans="1:37" x14ac:dyDescent="0.25">
      <c r="A14">
        <v>42</v>
      </c>
      <c r="B14">
        <f>LOOKUP(A14,'Mortality and annuity'!$A$5:$C$40)</f>
        <v>0.99908450000000004</v>
      </c>
      <c r="C14">
        <f t="shared" si="0"/>
        <v>0.99286974942215811</v>
      </c>
      <c r="D14">
        <f t="shared" si="1"/>
        <v>0.99319800136160796</v>
      </c>
      <c r="E14">
        <f t="shared" si="2"/>
        <v>0.99357456612216832</v>
      </c>
      <c r="F14">
        <f t="shared" si="3"/>
        <v>0.99400099254797136</v>
      </c>
      <c r="G14">
        <f t="shared" si="4"/>
        <v>0.99447834215220465</v>
      </c>
      <c r="H14">
        <f t="shared" si="5"/>
        <v>0.99500619293755788</v>
      </c>
      <c r="I14">
        <f t="shared" si="6"/>
        <v>0.99558363144379525</v>
      </c>
      <c r="J14">
        <f t="shared" si="7"/>
        <v>0.99620925085333112</v>
      </c>
      <c r="K14">
        <f t="shared" si="8"/>
        <v>0.99688015119508544</v>
      </c>
      <c r="L14">
        <f t="shared" si="9"/>
        <v>0.99759193303930904</v>
      </c>
      <c r="M14">
        <f t="shared" ref="M14:M36" si="10">$B13*M13</f>
        <v>0.99834518448099996</v>
      </c>
      <c r="N14">
        <f>$B13*N13</f>
        <v>0.99914599999999998</v>
      </c>
      <c r="O14">
        <v>1</v>
      </c>
    </row>
    <row r="15" spans="1:37" x14ac:dyDescent="0.25">
      <c r="A15">
        <v>43</v>
      </c>
      <c r="B15">
        <f>LOOKUP(A15,'Mortality and annuity'!$A$5:$C$40)</f>
        <v>0.99901549999999995</v>
      </c>
      <c r="C15">
        <f t="shared" si="0"/>
        <v>0.99196077716656217</v>
      </c>
      <c r="D15">
        <f t="shared" si="1"/>
        <v>0.99228872859136141</v>
      </c>
      <c r="E15">
        <f t="shared" si="2"/>
        <v>0.99266494860688348</v>
      </c>
      <c r="F15">
        <f t="shared" si="3"/>
        <v>0.99309098463929368</v>
      </c>
      <c r="G15">
        <f t="shared" si="4"/>
        <v>0.9935678972299643</v>
      </c>
      <c r="H15">
        <f t="shared" si="5"/>
        <v>0.99409526476792354</v>
      </c>
      <c r="I15">
        <f t="shared" si="6"/>
        <v>0.99467217462920854</v>
      </c>
      <c r="J15">
        <f t="shared" si="7"/>
        <v>0.99529722128417497</v>
      </c>
      <c r="K15">
        <f t="shared" si="8"/>
        <v>0.9959675074166664</v>
      </c>
      <c r="L15">
        <f t="shared" si="9"/>
        <v>0.99667863762461162</v>
      </c>
      <c r="M15">
        <f t="shared" si="10"/>
        <v>0.99743119946460768</v>
      </c>
      <c r="N15">
        <f t="shared" ref="N15:N36" si="11">$B14*N14</f>
        <v>0.99823128183700005</v>
      </c>
      <c r="O15">
        <f>$B14*O14</f>
        <v>0.99908450000000004</v>
      </c>
      <c r="P15">
        <v>1</v>
      </c>
    </row>
    <row r="16" spans="1:37" x14ac:dyDescent="0.25">
      <c r="A16">
        <v>44</v>
      </c>
      <c r="B16">
        <f>LOOKUP(A16,'Mortality and annuity'!$A$5:$C$40)</f>
        <v>0.99893849999999995</v>
      </c>
      <c r="C16">
        <f t="shared" si="0"/>
        <v>0.99098419178144159</v>
      </c>
      <c r="D16">
        <f t="shared" si="1"/>
        <v>0.9913118203380632</v>
      </c>
      <c r="E16">
        <f t="shared" si="2"/>
        <v>0.99168766996497992</v>
      </c>
      <c r="F16">
        <f t="shared" si="3"/>
        <v>0.99211328656491626</v>
      </c>
      <c r="G16">
        <f t="shared" si="4"/>
        <v>0.99258972963514136</v>
      </c>
      <c r="H16">
        <f t="shared" si="5"/>
        <v>0.9931165779797595</v>
      </c>
      <c r="I16">
        <f t="shared" si="6"/>
        <v>0.99369291987328601</v>
      </c>
      <c r="J16">
        <f t="shared" si="7"/>
        <v>0.99431735116982067</v>
      </c>
      <c r="K16">
        <f t="shared" si="8"/>
        <v>0.99498697740561459</v>
      </c>
      <c r="L16">
        <f t="shared" si="9"/>
        <v>0.9956974075058701</v>
      </c>
      <c r="M16">
        <f t="shared" si="10"/>
        <v>0.99644922844873474</v>
      </c>
      <c r="N16">
        <f t="shared" si="11"/>
        <v>0.99724852314003143</v>
      </c>
      <c r="O16">
        <f t="shared" ref="O16:O36" si="12">$B15*O15</f>
        <v>0.99810090130974993</v>
      </c>
      <c r="P16">
        <f>$B15*P15</f>
        <v>0.99901549999999995</v>
      </c>
      <c r="Q16">
        <v>1</v>
      </c>
    </row>
    <row r="17" spans="1:33" x14ac:dyDescent="0.25">
      <c r="A17">
        <v>45</v>
      </c>
      <c r="B17">
        <f>LOOKUP(A17,'Mortality and annuity'!$A$5:$C$40)</f>
        <v>0.99885999999999997</v>
      </c>
      <c r="C17">
        <f t="shared" si="0"/>
        <v>0.98993226206186558</v>
      </c>
      <c r="D17">
        <f t="shared" si="1"/>
        <v>0.99025954284077433</v>
      </c>
      <c r="E17">
        <f t="shared" si="2"/>
        <v>0.99063499350331208</v>
      </c>
      <c r="F17">
        <f t="shared" si="3"/>
        <v>0.99106015831122751</v>
      </c>
      <c r="G17">
        <f t="shared" si="4"/>
        <v>0.99153609563713363</v>
      </c>
      <c r="H17">
        <f t="shared" si="5"/>
        <v>0.99206238473223396</v>
      </c>
      <c r="I17">
        <f t="shared" si="6"/>
        <v>0.99263811483884046</v>
      </c>
      <c r="J17">
        <f t="shared" si="7"/>
        <v>0.99326188330155385</v>
      </c>
      <c r="K17">
        <f t="shared" si="8"/>
        <v>0.99393079872909851</v>
      </c>
      <c r="L17">
        <f t="shared" si="9"/>
        <v>0.99464047470780259</v>
      </c>
      <c r="M17">
        <f t="shared" si="10"/>
        <v>0.99539149759273637</v>
      </c>
      <c r="N17">
        <f t="shared" si="11"/>
        <v>0.99618994383271819</v>
      </c>
      <c r="O17">
        <f t="shared" si="12"/>
        <v>0.99704141720300954</v>
      </c>
      <c r="P17">
        <f t="shared" ref="P17:P36" si="13">$B16*P16</f>
        <v>0.99795504504674992</v>
      </c>
      <c r="Q17">
        <f>$B16*Q16</f>
        <v>0.99893849999999995</v>
      </c>
      <c r="R17">
        <v>1</v>
      </c>
    </row>
    <row r="18" spans="1:33" x14ac:dyDescent="0.25">
      <c r="A18">
        <v>46</v>
      </c>
      <c r="B18">
        <f>LOOKUP(A18,'Mortality and annuity'!$A$5:$C$40)</f>
        <v>0.99878350000000005</v>
      </c>
      <c r="C18">
        <f t="shared" si="0"/>
        <v>0.98880373928311505</v>
      </c>
      <c r="D18">
        <f t="shared" si="1"/>
        <v>0.98913064696193587</v>
      </c>
      <c r="E18">
        <f t="shared" si="2"/>
        <v>0.98950566961071829</v>
      </c>
      <c r="F18">
        <f t="shared" si="3"/>
        <v>0.98993034973075267</v>
      </c>
      <c r="G18">
        <f t="shared" si="4"/>
        <v>0.99040574448810725</v>
      </c>
      <c r="H18">
        <f t="shared" si="5"/>
        <v>0.99093143361363922</v>
      </c>
      <c r="I18">
        <f t="shared" si="6"/>
        <v>0.99150650738792412</v>
      </c>
      <c r="J18">
        <f t="shared" si="7"/>
        <v>0.99212956475459002</v>
      </c>
      <c r="K18">
        <f t="shared" si="8"/>
        <v>0.99279771761854729</v>
      </c>
      <c r="L18">
        <f t="shared" si="9"/>
        <v>0.99350658456663565</v>
      </c>
      <c r="M18">
        <f t="shared" si="10"/>
        <v>0.99425675128548063</v>
      </c>
      <c r="N18">
        <f t="shared" si="11"/>
        <v>0.99505428729674883</v>
      </c>
      <c r="O18">
        <f t="shared" si="12"/>
        <v>0.99590478998739806</v>
      </c>
      <c r="P18">
        <f t="shared" si="13"/>
        <v>0.99681737629539657</v>
      </c>
      <c r="Q18">
        <f t="shared" ref="Q18:Q36" si="14">$B17*Q17</f>
        <v>0.9977997101099999</v>
      </c>
      <c r="R18">
        <f>$B17*R17</f>
        <v>0.99885999999999997</v>
      </c>
      <c r="S18">
        <v>1</v>
      </c>
    </row>
    <row r="19" spans="1:33" x14ac:dyDescent="0.25">
      <c r="A19">
        <v>47</v>
      </c>
      <c r="B19">
        <f>LOOKUP(A19,'Mortality and annuity'!$A$5:$C$40)</f>
        <v>0.99870150000000002</v>
      </c>
      <c r="C19">
        <f t="shared" si="0"/>
        <v>0.98760085953427723</v>
      </c>
      <c r="D19">
        <f t="shared" si="1"/>
        <v>0.98792736952990667</v>
      </c>
      <c r="E19">
        <f t="shared" si="2"/>
        <v>0.98830193596363691</v>
      </c>
      <c r="F19">
        <f t="shared" si="3"/>
        <v>0.98872609946030521</v>
      </c>
      <c r="G19">
        <f t="shared" si="4"/>
        <v>0.98920091589993753</v>
      </c>
      <c r="H19">
        <f t="shared" si="5"/>
        <v>0.98972596552464831</v>
      </c>
      <c r="I19">
        <f t="shared" si="6"/>
        <v>0.99030033972168674</v>
      </c>
      <c r="J19">
        <f t="shared" si="7"/>
        <v>0.99092263913906609</v>
      </c>
      <c r="K19">
        <f t="shared" si="8"/>
        <v>0.99158997919506442</v>
      </c>
      <c r="L19">
        <f t="shared" si="9"/>
        <v>0.99229798380651035</v>
      </c>
      <c r="M19">
        <f t="shared" si="10"/>
        <v>0.99304723794754191</v>
      </c>
      <c r="N19">
        <f t="shared" si="11"/>
        <v>0.99384380375625236</v>
      </c>
      <c r="O19">
        <f t="shared" si="12"/>
        <v>0.99469327181037848</v>
      </c>
      <c r="P19">
        <f t="shared" si="13"/>
        <v>0.99560474795713327</v>
      </c>
      <c r="Q19">
        <f t="shared" si="14"/>
        <v>0.99658588676265114</v>
      </c>
      <c r="R19">
        <f t="shared" ref="R19:R36" si="15">$B18*R18</f>
        <v>0.99764488680999996</v>
      </c>
      <c r="S19">
        <f>$B18*S18</f>
        <v>0.99878350000000005</v>
      </c>
      <c r="T19">
        <v>1</v>
      </c>
    </row>
    <row r="20" spans="1:33" x14ac:dyDescent="0.25">
      <c r="A20">
        <v>48</v>
      </c>
      <c r="B20">
        <f>LOOKUP(A20,'Mortality and annuity'!$A$5:$C$40)</f>
        <v>0.99861049999999996</v>
      </c>
      <c r="C20">
        <f t="shared" si="0"/>
        <v>0.98631845981817201</v>
      </c>
      <c r="D20">
        <f t="shared" si="1"/>
        <v>0.98664454584057215</v>
      </c>
      <c r="E20">
        <f t="shared" si="2"/>
        <v>0.98701862589978817</v>
      </c>
      <c r="F20">
        <f t="shared" si="3"/>
        <v>0.98744223862015601</v>
      </c>
      <c r="G20">
        <f t="shared" si="4"/>
        <v>0.98791643851064148</v>
      </c>
      <c r="H20">
        <f t="shared" si="5"/>
        <v>0.98844080635841458</v>
      </c>
      <c r="I20">
        <f t="shared" si="6"/>
        <v>0.98901443473055817</v>
      </c>
      <c r="J20">
        <f t="shared" si="7"/>
        <v>0.98963592609214401</v>
      </c>
      <c r="K20">
        <f t="shared" si="8"/>
        <v>0.99030239960707966</v>
      </c>
      <c r="L20">
        <f t="shared" si="9"/>
        <v>0.99100948487453766</v>
      </c>
      <c r="M20">
        <f t="shared" si="10"/>
        <v>0.99175776610906707</v>
      </c>
      <c r="N20">
        <f t="shared" si="11"/>
        <v>0.99255329757707489</v>
      </c>
      <c r="O20">
        <f t="shared" si="12"/>
        <v>0.99340166259693274</v>
      </c>
      <c r="P20">
        <f t="shared" si="13"/>
        <v>0.99431195519191096</v>
      </c>
      <c r="Q20">
        <f t="shared" si="14"/>
        <v>0.99529181998868987</v>
      </c>
      <c r="R20">
        <f t="shared" si="15"/>
        <v>0.99634944492447719</v>
      </c>
      <c r="S20">
        <f t="shared" ref="S20:S36" si="16">$B19*S19</f>
        <v>0.99748657962525011</v>
      </c>
      <c r="T20">
        <f>$B19*T19</f>
        <v>0.99870150000000002</v>
      </c>
      <c r="U20">
        <v>1</v>
      </c>
    </row>
    <row r="21" spans="1:33" x14ac:dyDescent="0.25">
      <c r="A21">
        <v>49</v>
      </c>
      <c r="B21">
        <f>LOOKUP(A21,'Mortality and annuity'!$A$5:$C$40)</f>
        <v>0.99851299999999998</v>
      </c>
      <c r="C21">
        <f t="shared" si="0"/>
        <v>0.98494797031825465</v>
      </c>
      <c r="D21">
        <f t="shared" si="1"/>
        <v>0.98527360324412661</v>
      </c>
      <c r="E21">
        <f t="shared" si="2"/>
        <v>0.98564716351910042</v>
      </c>
      <c r="F21">
        <f t="shared" si="3"/>
        <v>0.98607018762959331</v>
      </c>
      <c r="G21">
        <f t="shared" si="4"/>
        <v>0.98654372861933093</v>
      </c>
      <c r="H21">
        <f t="shared" si="5"/>
        <v>0.98706736785797955</v>
      </c>
      <c r="I21">
        <f t="shared" si="6"/>
        <v>0.98764019917349999</v>
      </c>
      <c r="J21">
        <f t="shared" si="7"/>
        <v>0.9882608269728389</v>
      </c>
      <c r="K21">
        <f t="shared" si="8"/>
        <v>0.9889263744228256</v>
      </c>
      <c r="L21">
        <f t="shared" si="9"/>
        <v>0.98963247719530445</v>
      </c>
      <c r="M21">
        <f t="shared" si="10"/>
        <v>0.99037971869305852</v>
      </c>
      <c r="N21">
        <f t="shared" si="11"/>
        <v>0.99117414477009147</v>
      </c>
      <c r="O21">
        <f t="shared" si="12"/>
        <v>0.99202133098675427</v>
      </c>
      <c r="P21">
        <f t="shared" si="13"/>
        <v>0.99293035873017177</v>
      </c>
      <c r="Q21">
        <f t="shared" si="14"/>
        <v>0.99390886200481554</v>
      </c>
      <c r="R21">
        <f t="shared" si="15"/>
        <v>0.9949650173707546</v>
      </c>
      <c r="S21">
        <f t="shared" si="16"/>
        <v>0.99610057202286073</v>
      </c>
      <c r="T21">
        <f t="shared" ref="T21:T36" si="17">$B20*T20</f>
        <v>0.99731380426575</v>
      </c>
      <c r="U21">
        <f>$B20*U20</f>
        <v>0.99861049999999996</v>
      </c>
      <c r="V21">
        <v>1</v>
      </c>
    </row>
    <row r="22" spans="1:33" x14ac:dyDescent="0.25">
      <c r="A22">
        <v>50</v>
      </c>
      <c r="B22">
        <f>LOOKUP(A22,'Mortality and annuity'!$A$5:$C$40)</f>
        <v>0.99840249999999997</v>
      </c>
      <c r="C22">
        <f t="shared" si="0"/>
        <v>0.98348335268639142</v>
      </c>
      <c r="D22">
        <f t="shared" si="1"/>
        <v>0.98380850139610254</v>
      </c>
      <c r="E22">
        <f t="shared" si="2"/>
        <v>0.98418150618694755</v>
      </c>
      <c r="F22">
        <f t="shared" si="3"/>
        <v>0.98460390126058805</v>
      </c>
      <c r="G22">
        <f t="shared" si="4"/>
        <v>0.98507673809487395</v>
      </c>
      <c r="H22">
        <f t="shared" si="5"/>
        <v>0.98559959868197466</v>
      </c>
      <c r="I22">
        <f t="shared" si="6"/>
        <v>0.98617157819732892</v>
      </c>
      <c r="J22">
        <f t="shared" si="7"/>
        <v>0.98679128312313025</v>
      </c>
      <c r="K22">
        <f t="shared" si="8"/>
        <v>0.9874558409040588</v>
      </c>
      <c r="L22">
        <f t="shared" si="9"/>
        <v>0.988160893701715</v>
      </c>
      <c r="M22">
        <f t="shared" si="10"/>
        <v>0.98890702405136188</v>
      </c>
      <c r="N22">
        <f t="shared" si="11"/>
        <v>0.98970026881681827</v>
      </c>
      <c r="O22">
        <f t="shared" si="12"/>
        <v>0.99054619526757692</v>
      </c>
      <c r="P22">
        <f t="shared" si="13"/>
        <v>0.99145387128674001</v>
      </c>
      <c r="Q22">
        <f t="shared" si="14"/>
        <v>0.99243091952701434</v>
      </c>
      <c r="R22">
        <f t="shared" si="15"/>
        <v>0.99348550438992422</v>
      </c>
      <c r="S22">
        <f t="shared" si="16"/>
        <v>0.99461937047226268</v>
      </c>
      <c r="T22">
        <f t="shared" si="17"/>
        <v>0.99583079863880686</v>
      </c>
      <c r="U22">
        <f t="shared" ref="U22:U36" si="18">$B21*U21</f>
        <v>0.99712556618649995</v>
      </c>
      <c r="V22">
        <f>$B21*V21</f>
        <v>0.99851299999999998</v>
      </c>
      <c r="W22">
        <v>1</v>
      </c>
    </row>
    <row r="23" spans="1:33" x14ac:dyDescent="0.25">
      <c r="A23">
        <v>51</v>
      </c>
      <c r="B23">
        <f>LOOKUP(A23,'Mortality and annuity'!$A$5:$C$40)</f>
        <v>0.998201</v>
      </c>
      <c r="C23">
        <f t="shared" si="0"/>
        <v>0.98191223803047489</v>
      </c>
      <c r="D23">
        <f t="shared" si="1"/>
        <v>0.98223686731512228</v>
      </c>
      <c r="E23">
        <f t="shared" si="2"/>
        <v>0.98260927623081384</v>
      </c>
      <c r="F23">
        <f t="shared" si="3"/>
        <v>0.98303099652832426</v>
      </c>
      <c r="G23">
        <f t="shared" si="4"/>
        <v>0.98350307800576731</v>
      </c>
      <c r="H23">
        <f t="shared" si="5"/>
        <v>0.98402510332308013</v>
      </c>
      <c r="I23">
        <f t="shared" si="6"/>
        <v>0.98459616910115866</v>
      </c>
      <c r="J23">
        <f t="shared" si="7"/>
        <v>0.98521488404834101</v>
      </c>
      <c r="K23">
        <f t="shared" si="8"/>
        <v>0.9858783801982145</v>
      </c>
      <c r="L23">
        <f t="shared" si="9"/>
        <v>0.98658230667402647</v>
      </c>
      <c r="M23">
        <f t="shared" si="10"/>
        <v>0.98732724508043979</v>
      </c>
      <c r="N23">
        <f t="shared" si="11"/>
        <v>0.98811922263738339</v>
      </c>
      <c r="O23">
        <f t="shared" si="12"/>
        <v>0.98896379772063692</v>
      </c>
      <c r="P23">
        <f t="shared" si="13"/>
        <v>0.98987002372735944</v>
      </c>
      <c r="Q23">
        <f t="shared" si="14"/>
        <v>0.99084551113306996</v>
      </c>
      <c r="R23">
        <f t="shared" si="15"/>
        <v>0.99189841129666134</v>
      </c>
      <c r="S23">
        <f t="shared" si="16"/>
        <v>0.99303046602793321</v>
      </c>
      <c r="T23">
        <f t="shared" si="17"/>
        <v>0.99423995893798134</v>
      </c>
      <c r="U23">
        <f t="shared" si="18"/>
        <v>0.99553265809451696</v>
      </c>
      <c r="V23">
        <f t="shared" ref="V23:V36" si="19">$B22*V22</f>
        <v>0.99691787548249999</v>
      </c>
      <c r="W23">
        <f>$B22*W22</f>
        <v>0.99840249999999997</v>
      </c>
      <c r="X23">
        <v>1</v>
      </c>
    </row>
    <row r="24" spans="1:33" x14ac:dyDescent="0.25">
      <c r="A24">
        <v>52</v>
      </c>
      <c r="B24">
        <f>LOOKUP(A24,'Mortality and annuity'!$A$5:$C$40)</f>
        <v>0.99803399999999998</v>
      </c>
      <c r="C24">
        <f t="shared" si="0"/>
        <v>0.98014577791425805</v>
      </c>
      <c r="D24">
        <f t="shared" si="1"/>
        <v>0.98046982319082232</v>
      </c>
      <c r="E24">
        <f t="shared" si="2"/>
        <v>0.98084156214287466</v>
      </c>
      <c r="F24">
        <f t="shared" si="3"/>
        <v>0.98126252376556977</v>
      </c>
      <c r="G24">
        <f t="shared" si="4"/>
        <v>0.98173375596843493</v>
      </c>
      <c r="H24">
        <f t="shared" si="5"/>
        <v>0.98225484216220194</v>
      </c>
      <c r="I24">
        <f t="shared" si="6"/>
        <v>0.9828248805929457</v>
      </c>
      <c r="J24">
        <f t="shared" si="7"/>
        <v>0.983442482471938</v>
      </c>
      <c r="K24">
        <f t="shared" si="8"/>
        <v>0.98410478499223797</v>
      </c>
      <c r="L24">
        <f t="shared" si="9"/>
        <v>0.98480744510431995</v>
      </c>
      <c r="M24">
        <f t="shared" si="10"/>
        <v>0.98555104336654009</v>
      </c>
      <c r="N24">
        <f t="shared" si="11"/>
        <v>0.9863415961558587</v>
      </c>
      <c r="O24">
        <f t="shared" si="12"/>
        <v>0.98718465184853754</v>
      </c>
      <c r="P24">
        <f t="shared" si="13"/>
        <v>0.98808924755467398</v>
      </c>
      <c r="Q24">
        <f t="shared" si="14"/>
        <v>0.98906298005854154</v>
      </c>
      <c r="R24">
        <f t="shared" si="15"/>
        <v>0.99011398605473866</v>
      </c>
      <c r="S24">
        <f t="shared" si="16"/>
        <v>0.99124400421954895</v>
      </c>
      <c r="T24">
        <f t="shared" si="17"/>
        <v>0.99245132125185187</v>
      </c>
      <c r="U24">
        <f t="shared" si="18"/>
        <v>0.99374169484260488</v>
      </c>
      <c r="V24">
        <f t="shared" si="19"/>
        <v>0.99512442022450698</v>
      </c>
      <c r="W24">
        <f t="shared" ref="W24:W36" si="20">$B23*W23</f>
        <v>0.99660637390249995</v>
      </c>
      <c r="X24">
        <f>$B23*X23</f>
        <v>0.998201</v>
      </c>
      <c r="Y24">
        <v>1</v>
      </c>
    </row>
    <row r="25" spans="1:33" x14ac:dyDescent="0.25">
      <c r="A25">
        <v>53</v>
      </c>
      <c r="B25">
        <f>LOOKUP(A25,'Mortality and annuity'!$A$5:$C$40)</f>
        <v>0.99783049999999995</v>
      </c>
      <c r="C25">
        <f t="shared" si="0"/>
        <v>0.97821881131487864</v>
      </c>
      <c r="D25">
        <f t="shared" si="1"/>
        <v>0.97854221951842912</v>
      </c>
      <c r="E25">
        <f t="shared" si="2"/>
        <v>0.97891322763170174</v>
      </c>
      <c r="F25">
        <f t="shared" si="3"/>
        <v>0.97933336164384666</v>
      </c>
      <c r="G25">
        <f t="shared" si="4"/>
        <v>0.979803667404201</v>
      </c>
      <c r="H25">
        <f t="shared" si="5"/>
        <v>0.98032372914251098</v>
      </c>
      <c r="I25">
        <f t="shared" si="6"/>
        <v>0.98089264687769995</v>
      </c>
      <c r="J25">
        <f t="shared" si="7"/>
        <v>0.98150903455139815</v>
      </c>
      <c r="K25">
        <f t="shared" si="8"/>
        <v>0.98217003498494315</v>
      </c>
      <c r="L25">
        <f t="shared" si="9"/>
        <v>0.98287131366724478</v>
      </c>
      <c r="M25">
        <f t="shared" si="10"/>
        <v>0.98361345001528144</v>
      </c>
      <c r="N25">
        <f t="shared" si="11"/>
        <v>0.98440244857781622</v>
      </c>
      <c r="O25">
        <f t="shared" si="12"/>
        <v>0.98524384682300326</v>
      </c>
      <c r="P25">
        <f t="shared" si="13"/>
        <v>0.98614666409398144</v>
      </c>
      <c r="Q25">
        <f t="shared" si="14"/>
        <v>0.98711848223974641</v>
      </c>
      <c r="R25">
        <f t="shared" si="15"/>
        <v>0.98816742195815499</v>
      </c>
      <c r="S25">
        <f t="shared" si="16"/>
        <v>0.98929521850725333</v>
      </c>
      <c r="T25">
        <f t="shared" si="17"/>
        <v>0.99050016195427071</v>
      </c>
      <c r="U25">
        <f t="shared" si="18"/>
        <v>0.99178799867054435</v>
      </c>
      <c r="V25">
        <f t="shared" si="19"/>
        <v>0.99316800561434559</v>
      </c>
      <c r="W25">
        <f t="shared" si="20"/>
        <v>0.99464704577140761</v>
      </c>
      <c r="X25">
        <f t="shared" ref="X25:X36" si="21">$B24*X24</f>
        <v>0.99623853683399999</v>
      </c>
      <c r="Y25">
        <f>$B24*Y24</f>
        <v>0.99803399999999998</v>
      </c>
      <c r="Z25">
        <v>1</v>
      </c>
    </row>
    <row r="26" spans="1:33" x14ac:dyDescent="0.25">
      <c r="A26">
        <v>54</v>
      </c>
      <c r="B26">
        <f>LOOKUP(A26,'Mortality and annuity'!$A$5:$C$40)</f>
        <v>0.99759850000000005</v>
      </c>
      <c r="C26">
        <f t="shared" si="0"/>
        <v>0.97609656560373093</v>
      </c>
      <c r="D26">
        <f t="shared" si="1"/>
        <v>0.97641927217318381</v>
      </c>
      <c r="E26">
        <f t="shared" si="2"/>
        <v>0.97678947538435468</v>
      </c>
      <c r="F26">
        <f t="shared" si="3"/>
        <v>0.97720869791576026</v>
      </c>
      <c r="G26">
        <f t="shared" si="4"/>
        <v>0.97767798334776757</v>
      </c>
      <c r="H26">
        <f t="shared" si="5"/>
        <v>0.97819691681213627</v>
      </c>
      <c r="I26">
        <f t="shared" si="6"/>
        <v>0.97876460028029877</v>
      </c>
      <c r="J26">
        <f t="shared" si="7"/>
        <v>0.9793796507009388</v>
      </c>
      <c r="K26">
        <f t="shared" si="8"/>
        <v>0.98003921709404329</v>
      </c>
      <c r="L26">
        <f t="shared" si="9"/>
        <v>0.98073897435224366</v>
      </c>
      <c r="M26">
        <f t="shared" si="10"/>
        <v>0.98147950063547329</v>
      </c>
      <c r="N26">
        <f t="shared" si="11"/>
        <v>0.98226678746562657</v>
      </c>
      <c r="O26">
        <f t="shared" si="12"/>
        <v>0.98310636029732068</v>
      </c>
      <c r="P26">
        <f t="shared" si="13"/>
        <v>0.98400721890622955</v>
      </c>
      <c r="Q26">
        <f t="shared" si="14"/>
        <v>0.98497692869252729</v>
      </c>
      <c r="R26">
        <f t="shared" si="15"/>
        <v>0.98602359273621676</v>
      </c>
      <c r="S26">
        <f t="shared" si="16"/>
        <v>0.98714894253070185</v>
      </c>
      <c r="T26">
        <f t="shared" si="17"/>
        <v>0.98835127185291083</v>
      </c>
      <c r="U26">
        <f t="shared" si="18"/>
        <v>0.98963631460742851</v>
      </c>
      <c r="V26">
        <f t="shared" si="19"/>
        <v>0.99101332762616523</v>
      </c>
      <c r="W26">
        <f t="shared" si="20"/>
        <v>0.99248915900560652</v>
      </c>
      <c r="X26">
        <f t="shared" si="21"/>
        <v>0.99407719732833855</v>
      </c>
      <c r="Y26">
        <f t="shared" ref="Y26:Y36" si="22">$B25*Y25</f>
        <v>0.99586876523699996</v>
      </c>
      <c r="Z26">
        <f>$B25*Z25</f>
        <v>0.99783049999999995</v>
      </c>
      <c r="AA26">
        <v>1</v>
      </c>
    </row>
    <row r="27" spans="1:33" x14ac:dyDescent="0.25">
      <c r="A27">
        <v>55</v>
      </c>
      <c r="B27">
        <f>LOOKUP(A27,'Mortality and annuity'!$A$5:$C$40)</f>
        <v>0.997251</v>
      </c>
      <c r="C27">
        <f t="shared" si="0"/>
        <v>0.97375246970143359</v>
      </c>
      <c r="D27">
        <f t="shared" si="1"/>
        <v>0.97407440129105993</v>
      </c>
      <c r="E27">
        <f t="shared" si="2"/>
        <v>0.97444371545921915</v>
      </c>
      <c r="F27">
        <f t="shared" si="3"/>
        <v>0.97486193122771558</v>
      </c>
      <c r="G27">
        <f t="shared" si="4"/>
        <v>0.97533008967075796</v>
      </c>
      <c r="H27">
        <f t="shared" si="5"/>
        <v>0.975847776916412</v>
      </c>
      <c r="I27">
        <f t="shared" si="6"/>
        <v>0.97641409709272564</v>
      </c>
      <c r="J27">
        <f t="shared" si="7"/>
        <v>0.97702767046978056</v>
      </c>
      <c r="K27">
        <f t="shared" si="8"/>
        <v>0.97768565291419196</v>
      </c>
      <c r="L27">
        <f t="shared" si="9"/>
        <v>0.97838372970533682</v>
      </c>
      <c r="M27">
        <f t="shared" si="10"/>
        <v>0.97912247761469728</v>
      </c>
      <c r="N27">
        <f t="shared" si="11"/>
        <v>0.9799078737755279</v>
      </c>
      <c r="O27">
        <f t="shared" si="12"/>
        <v>0.98074543037306672</v>
      </c>
      <c r="P27">
        <f t="shared" si="13"/>
        <v>0.98164412557002634</v>
      </c>
      <c r="Q27">
        <f t="shared" si="14"/>
        <v>0.98261150659827223</v>
      </c>
      <c r="R27">
        <f t="shared" si="15"/>
        <v>0.98365565707826075</v>
      </c>
      <c r="S27">
        <f t="shared" si="16"/>
        <v>0.98477830434521441</v>
      </c>
      <c r="T27">
        <f t="shared" si="17"/>
        <v>0.98597774627355617</v>
      </c>
      <c r="U27">
        <f t="shared" si="18"/>
        <v>0.98725970299789878</v>
      </c>
      <c r="V27">
        <f t="shared" si="19"/>
        <v>0.98863340911987108</v>
      </c>
      <c r="W27">
        <f t="shared" si="20"/>
        <v>0.99010569629025458</v>
      </c>
      <c r="X27">
        <f t="shared" si="21"/>
        <v>0.99168992093895458</v>
      </c>
      <c r="Y27">
        <f t="shared" si="22"/>
        <v>0.99347718639728333</v>
      </c>
      <c r="Z27">
        <f t="shared" ref="Z27:Z36" si="23">$B26*Z26</f>
        <v>0.99543421005425003</v>
      </c>
      <c r="AA27">
        <f>$B26*AA26</f>
        <v>0.99759850000000005</v>
      </c>
      <c r="AB27">
        <v>1</v>
      </c>
    </row>
    <row r="28" spans="1:33" x14ac:dyDescent="0.25">
      <c r="A28">
        <v>56</v>
      </c>
      <c r="B28">
        <f>LOOKUP(A28,'Mortality and annuity'!$A$5:$C$40)</f>
        <v>0.99679399999999996</v>
      </c>
      <c r="C28">
        <f t="shared" si="0"/>
        <v>0.97107562416222437</v>
      </c>
      <c r="D28">
        <f t="shared" si="1"/>
        <v>0.97139667076191083</v>
      </c>
      <c r="E28">
        <f t="shared" si="2"/>
        <v>0.97176496968542181</v>
      </c>
      <c r="F28">
        <f t="shared" si="3"/>
        <v>0.9721820357787706</v>
      </c>
      <c r="G28">
        <f t="shared" si="4"/>
        <v>0.97264890725425301</v>
      </c>
      <c r="H28">
        <f t="shared" si="5"/>
        <v>0.97316517137766878</v>
      </c>
      <c r="I28">
        <f t="shared" si="6"/>
        <v>0.97372993473981773</v>
      </c>
      <c r="J28">
        <f t="shared" si="7"/>
        <v>0.9743418214036591</v>
      </c>
      <c r="K28">
        <f t="shared" si="8"/>
        <v>0.97499799505433082</v>
      </c>
      <c r="L28">
        <f t="shared" si="9"/>
        <v>0.97569415283237682</v>
      </c>
      <c r="M28">
        <f t="shared" si="10"/>
        <v>0.97643086992373451</v>
      </c>
      <c r="N28">
        <f t="shared" si="11"/>
        <v>0.97721410703051903</v>
      </c>
      <c r="O28">
        <f t="shared" si="12"/>
        <v>0.97804936118497121</v>
      </c>
      <c r="P28">
        <f t="shared" si="13"/>
        <v>0.97894558586883429</v>
      </c>
      <c r="Q28">
        <f t="shared" si="14"/>
        <v>0.97991030756663355</v>
      </c>
      <c r="R28">
        <f t="shared" si="15"/>
        <v>0.98095158767695256</v>
      </c>
      <c r="S28">
        <f t="shared" si="16"/>
        <v>0.98207114878656943</v>
      </c>
      <c r="T28">
        <f t="shared" si="17"/>
        <v>0.98326729344905017</v>
      </c>
      <c r="U28">
        <f t="shared" si="18"/>
        <v>0.98454572607435753</v>
      </c>
      <c r="V28">
        <f t="shared" si="19"/>
        <v>0.98591565587820051</v>
      </c>
      <c r="W28">
        <f t="shared" si="20"/>
        <v>0.98738389573115271</v>
      </c>
      <c r="X28">
        <f t="shared" si="21"/>
        <v>0.98896376534629338</v>
      </c>
      <c r="Y28">
        <f t="shared" si="22"/>
        <v>0.99074611761187714</v>
      </c>
      <c r="Z28">
        <f t="shared" si="23"/>
        <v>0.9926977614108109</v>
      </c>
      <c r="AA28">
        <f t="shared" ref="AA28:AA36" si="24">$B27*AA27</f>
        <v>0.99485610172350003</v>
      </c>
      <c r="AB28">
        <f>$B27*AB27</f>
        <v>0.997251</v>
      </c>
      <c r="AC28">
        <v>1</v>
      </c>
    </row>
    <row r="29" spans="1:33" x14ac:dyDescent="0.25">
      <c r="A29">
        <v>57</v>
      </c>
      <c r="B29">
        <f>LOOKUP(A29,'Mortality and annuity'!$A$5:$C$40)</f>
        <v>0.99636899999999995</v>
      </c>
      <c r="C29">
        <f t="shared" si="0"/>
        <v>0.96796235571116029</v>
      </c>
      <c r="D29">
        <f t="shared" si="1"/>
        <v>0.96828237303544806</v>
      </c>
      <c r="E29">
        <f t="shared" si="2"/>
        <v>0.96864949119261035</v>
      </c>
      <c r="F29">
        <f t="shared" si="3"/>
        <v>0.96906522017206387</v>
      </c>
      <c r="G29">
        <f t="shared" si="4"/>
        <v>0.96953059485759585</v>
      </c>
      <c r="H29">
        <f t="shared" si="5"/>
        <v>0.9700452038382319</v>
      </c>
      <c r="I29">
        <f t="shared" si="6"/>
        <v>0.97060815656904187</v>
      </c>
      <c r="J29">
        <f t="shared" si="7"/>
        <v>0.97121808152423894</v>
      </c>
      <c r="K29">
        <f t="shared" si="8"/>
        <v>0.97187215148218664</v>
      </c>
      <c r="L29">
        <f t="shared" si="9"/>
        <v>0.97256607737839618</v>
      </c>
      <c r="M29">
        <f t="shared" si="10"/>
        <v>0.97330043255475895</v>
      </c>
      <c r="N29">
        <f t="shared" si="11"/>
        <v>0.97408115860337918</v>
      </c>
      <c r="O29">
        <f t="shared" si="12"/>
        <v>0.97491373493301214</v>
      </c>
      <c r="P29">
        <f t="shared" si="13"/>
        <v>0.97580708632053881</v>
      </c>
      <c r="Q29">
        <f t="shared" si="14"/>
        <v>0.97676871512057484</v>
      </c>
      <c r="R29">
        <f t="shared" si="15"/>
        <v>0.97780665688686019</v>
      </c>
      <c r="S29">
        <f t="shared" si="16"/>
        <v>0.97892262868355961</v>
      </c>
      <c r="T29">
        <f t="shared" si="17"/>
        <v>0.98011493850625253</v>
      </c>
      <c r="U29">
        <f t="shared" si="18"/>
        <v>0.98138927247656305</v>
      </c>
      <c r="V29">
        <f t="shared" si="19"/>
        <v>0.98275481028545497</v>
      </c>
      <c r="W29">
        <f t="shared" si="20"/>
        <v>0.98421834296143862</v>
      </c>
      <c r="X29">
        <f t="shared" si="21"/>
        <v>0.98579314751459313</v>
      </c>
      <c r="Y29">
        <f t="shared" si="22"/>
        <v>0.98756978555881347</v>
      </c>
      <c r="Z29">
        <f t="shared" si="23"/>
        <v>0.98951517238772779</v>
      </c>
      <c r="AA29">
        <f t="shared" si="24"/>
        <v>0.9916665930613745</v>
      </c>
      <c r="AB29">
        <f t="shared" ref="AB29:AB36" si="25">$B28*AB28</f>
        <v>0.994053813294</v>
      </c>
      <c r="AC29">
        <f>$B28*AC28</f>
        <v>0.99679399999999996</v>
      </c>
      <c r="AD29">
        <v>1</v>
      </c>
    </row>
    <row r="30" spans="1:33" x14ac:dyDescent="0.25">
      <c r="A30">
        <v>58</v>
      </c>
      <c r="B30">
        <f>LOOKUP(A30,'Mortality and annuity'!$A$5:$C$40)</f>
        <v>0.99589050000000001</v>
      </c>
      <c r="C30">
        <f t="shared" si="0"/>
        <v>0.964447684397573</v>
      </c>
      <c r="D30">
        <f t="shared" si="1"/>
        <v>0.96476653973895632</v>
      </c>
      <c r="E30">
        <f t="shared" si="2"/>
        <v>0.96513232489008993</v>
      </c>
      <c r="F30">
        <f t="shared" si="3"/>
        <v>0.96554654435761911</v>
      </c>
      <c r="G30">
        <f t="shared" si="4"/>
        <v>0.96601022926766789</v>
      </c>
      <c r="H30">
        <f t="shared" si="5"/>
        <v>0.96652296970309526</v>
      </c>
      <c r="I30">
        <f t="shared" si="6"/>
        <v>0.96708387835253962</v>
      </c>
      <c r="J30">
        <f t="shared" si="7"/>
        <v>0.96769158867022442</v>
      </c>
      <c r="K30">
        <f t="shared" si="8"/>
        <v>0.96834328370015477</v>
      </c>
      <c r="L30">
        <f t="shared" si="9"/>
        <v>0.96903468995143516</v>
      </c>
      <c r="M30">
        <f t="shared" si="10"/>
        <v>0.96976637868415261</v>
      </c>
      <c r="N30">
        <f t="shared" si="11"/>
        <v>0.97054426991649023</v>
      </c>
      <c r="O30">
        <f t="shared" si="12"/>
        <v>0.97137382316147036</v>
      </c>
      <c r="P30">
        <f t="shared" si="13"/>
        <v>0.97226393079010887</v>
      </c>
      <c r="Q30">
        <f t="shared" si="14"/>
        <v>0.97322206791597199</v>
      </c>
      <c r="R30">
        <f t="shared" si="15"/>
        <v>0.97425624091570395</v>
      </c>
      <c r="S30">
        <f t="shared" si="16"/>
        <v>0.9753681606188096</v>
      </c>
      <c r="T30">
        <f t="shared" si="17"/>
        <v>0.97655614116453626</v>
      </c>
      <c r="U30">
        <f t="shared" si="18"/>
        <v>0.97782584802820061</v>
      </c>
      <c r="V30">
        <f t="shared" si="19"/>
        <v>0.9791864275693084</v>
      </c>
      <c r="W30">
        <f t="shared" si="20"/>
        <v>0.98064464615814562</v>
      </c>
      <c r="X30">
        <f t="shared" si="21"/>
        <v>0.98221373259596756</v>
      </c>
      <c r="Y30">
        <f t="shared" si="22"/>
        <v>0.98398391966744936</v>
      </c>
      <c r="Z30">
        <f t="shared" si="23"/>
        <v>0.98592224279678786</v>
      </c>
      <c r="AA30">
        <f t="shared" si="24"/>
        <v>0.98806585166196859</v>
      </c>
      <c r="AB30">
        <f t="shared" si="25"/>
        <v>0.99044440389792943</v>
      </c>
      <c r="AC30">
        <f t="shared" ref="AC30:AC36" si="26">$B29*AC29</f>
        <v>0.99317464098599995</v>
      </c>
      <c r="AD30">
        <f>$B29*AD29</f>
        <v>0.99636899999999995</v>
      </c>
      <c r="AE30">
        <v>1</v>
      </c>
    </row>
    <row r="31" spans="1:33" x14ac:dyDescent="0.25">
      <c r="A31">
        <v>59</v>
      </c>
      <c r="B31">
        <f>LOOKUP(A31,'Mortality and annuity'!$A$5:$C$40)</f>
        <v>0.99535850000000003</v>
      </c>
      <c r="C31">
        <f t="shared" si="0"/>
        <v>0.96048428663854124</v>
      </c>
      <c r="D31">
        <f t="shared" si="1"/>
        <v>0.9608018316438991</v>
      </c>
      <c r="E31">
        <f t="shared" si="2"/>
        <v>0.96116611360095416</v>
      </c>
      <c r="F31">
        <f t="shared" si="3"/>
        <v>0.96157863083358153</v>
      </c>
      <c r="G31">
        <f t="shared" si="4"/>
        <v>0.96204041023049247</v>
      </c>
      <c r="H31">
        <f t="shared" si="5"/>
        <v>0.96255104355910037</v>
      </c>
      <c r="I31">
        <f t="shared" si="6"/>
        <v>0.96310964715444991</v>
      </c>
      <c r="J31">
        <f t="shared" si="7"/>
        <v>0.96371486008658414</v>
      </c>
      <c r="K31">
        <f t="shared" si="8"/>
        <v>0.96436387697578896</v>
      </c>
      <c r="L31">
        <f t="shared" si="9"/>
        <v>0.9650524418930797</v>
      </c>
      <c r="M31">
        <f t="shared" si="10"/>
        <v>0.96578112375095004</v>
      </c>
      <c r="N31">
        <f t="shared" si="11"/>
        <v>0.96655581823926839</v>
      </c>
      <c r="O31">
        <f t="shared" si="12"/>
        <v>0.96738196243518826</v>
      </c>
      <c r="P31">
        <f t="shared" si="13"/>
        <v>0.96826841216652693</v>
      </c>
      <c r="Q31">
        <f t="shared" si="14"/>
        <v>0.96922261182787128</v>
      </c>
      <c r="R31">
        <f t="shared" si="15"/>
        <v>0.97025253489366092</v>
      </c>
      <c r="S31">
        <f t="shared" si="16"/>
        <v>0.97135988516274663</v>
      </c>
      <c r="T31">
        <f t="shared" si="17"/>
        <v>0.97254298370242065</v>
      </c>
      <c r="U31">
        <f t="shared" si="18"/>
        <v>0.97380747270572876</v>
      </c>
      <c r="V31">
        <f t="shared" si="19"/>
        <v>0.97516246094521231</v>
      </c>
      <c r="W31">
        <f t="shared" si="20"/>
        <v>0.97661468698475873</v>
      </c>
      <c r="X31">
        <f t="shared" si="21"/>
        <v>0.97817732526186441</v>
      </c>
      <c r="Y31">
        <f t="shared" si="22"/>
        <v>0.97994023774957595</v>
      </c>
      <c r="Z31">
        <f t="shared" si="23"/>
        <v>0.98187059534001453</v>
      </c>
      <c r="AA31">
        <f t="shared" si="24"/>
        <v>0.98400539504456375</v>
      </c>
      <c r="AB31">
        <f t="shared" si="25"/>
        <v>0.98637417262011085</v>
      </c>
      <c r="AC31">
        <f t="shared" si="26"/>
        <v>0.98909318979886796</v>
      </c>
      <c r="AD31">
        <f t="shared" ref="AD31:AD36" si="27">$B30*AD30</f>
        <v>0.99227442159449997</v>
      </c>
      <c r="AE31">
        <f>$B30*AE30</f>
        <v>0.99589050000000001</v>
      </c>
      <c r="AF31">
        <v>1</v>
      </c>
    </row>
    <row r="32" spans="1:33" x14ac:dyDescent="0.25">
      <c r="A32">
        <v>60</v>
      </c>
      <c r="B32">
        <f>LOOKUP(A32,'Mortality and annuity'!$A$5:$C$40)</f>
        <v>0.99472499999999997</v>
      </c>
      <c r="C32">
        <f t="shared" si="0"/>
        <v>0.95602619882210849</v>
      </c>
      <c r="D32">
        <f t="shared" si="1"/>
        <v>0.95634226994232396</v>
      </c>
      <c r="E32">
        <f t="shared" si="2"/>
        <v>0.95670486108467534</v>
      </c>
      <c r="F32">
        <f t="shared" si="3"/>
        <v>0.95711546361856747</v>
      </c>
      <c r="G32">
        <f t="shared" si="4"/>
        <v>0.95757509966640764</v>
      </c>
      <c r="H32">
        <f t="shared" si="5"/>
        <v>0.95808336289042084</v>
      </c>
      <c r="I32">
        <f t="shared" si="6"/>
        <v>0.95863937372718255</v>
      </c>
      <c r="J32">
        <f t="shared" si="7"/>
        <v>0.95924177756349227</v>
      </c>
      <c r="K32">
        <f t="shared" si="8"/>
        <v>0.95988778204080583</v>
      </c>
      <c r="L32">
        <f t="shared" si="9"/>
        <v>0.96057315098403306</v>
      </c>
      <c r="M32">
        <f t="shared" si="10"/>
        <v>0.96129845066506003</v>
      </c>
      <c r="N32">
        <f t="shared" si="11"/>
        <v>0.96206954940891087</v>
      </c>
      <c r="O32">
        <f t="shared" si="12"/>
        <v>0.9628918590565454</v>
      </c>
      <c r="P32">
        <f t="shared" si="13"/>
        <v>0.96377419433145606</v>
      </c>
      <c r="Q32">
        <f t="shared" si="14"/>
        <v>0.9647239650750723</v>
      </c>
      <c r="R32">
        <f t="shared" si="15"/>
        <v>0.96574910775295197</v>
      </c>
      <c r="S32">
        <f t="shared" si="16"/>
        <v>0.96685131825576376</v>
      </c>
      <c r="T32">
        <f t="shared" si="17"/>
        <v>0.96802892544356589</v>
      </c>
      <c r="U32">
        <f t="shared" si="18"/>
        <v>0.96928754532116512</v>
      </c>
      <c r="V32">
        <f t="shared" si="19"/>
        <v>0.9706362443827351</v>
      </c>
      <c r="W32">
        <f t="shared" si="20"/>
        <v>0.97208172991511899</v>
      </c>
      <c r="X32">
        <f t="shared" si="21"/>
        <v>0.97363711520666152</v>
      </c>
      <c r="Y32">
        <f t="shared" si="22"/>
        <v>0.97539184513606136</v>
      </c>
      <c r="Z32">
        <f t="shared" si="23"/>
        <v>0.97731324297174393</v>
      </c>
      <c r="AA32">
        <f t="shared" si="24"/>
        <v>0.97943813400346447</v>
      </c>
      <c r="AB32">
        <f t="shared" si="25"/>
        <v>0.98179591689789458</v>
      </c>
      <c r="AC32">
        <f t="shared" si="26"/>
        <v>0.98450231375841657</v>
      </c>
      <c r="AD32">
        <f t="shared" si="27"/>
        <v>0.98766877986666912</v>
      </c>
      <c r="AE32">
        <f t="shared" ref="AE32:AE36" si="28">$B31*AE31</f>
        <v>0.99126807424425001</v>
      </c>
      <c r="AF32">
        <f>$B31*AF31</f>
        <v>0.99535850000000003</v>
      </c>
      <c r="AG32">
        <v>1</v>
      </c>
    </row>
    <row r="33" spans="1:37" x14ac:dyDescent="0.25">
      <c r="A33">
        <v>61</v>
      </c>
      <c r="B33">
        <f>LOOKUP(A33,'Mortality and annuity'!$A$5:$C$40)</f>
        <v>0.99393549999999997</v>
      </c>
      <c r="C33">
        <f t="shared" si="0"/>
        <v>0.95098316062332189</v>
      </c>
      <c r="D33">
        <f t="shared" si="1"/>
        <v>0.95129756446837821</v>
      </c>
      <c r="E33">
        <f t="shared" si="2"/>
        <v>0.9516582429424536</v>
      </c>
      <c r="F33">
        <f t="shared" si="3"/>
        <v>0.95206667954797952</v>
      </c>
      <c r="G33">
        <f t="shared" si="4"/>
        <v>0.95252389101566726</v>
      </c>
      <c r="H33">
        <f t="shared" si="5"/>
        <v>0.95302947315117381</v>
      </c>
      <c r="I33">
        <f t="shared" si="6"/>
        <v>0.95358255103077161</v>
      </c>
      <c r="J33">
        <f t="shared" si="7"/>
        <v>0.95418177718684483</v>
      </c>
      <c r="K33">
        <f t="shared" si="8"/>
        <v>0.95482437399054054</v>
      </c>
      <c r="L33">
        <f t="shared" si="9"/>
        <v>0.95550612761259224</v>
      </c>
      <c r="M33">
        <f t="shared" si="10"/>
        <v>0.95622760133780182</v>
      </c>
      <c r="N33">
        <f t="shared" si="11"/>
        <v>0.95699463253577888</v>
      </c>
      <c r="O33">
        <f t="shared" si="12"/>
        <v>0.95781260450002204</v>
      </c>
      <c r="P33">
        <f t="shared" si="13"/>
        <v>0.95869028545635759</v>
      </c>
      <c r="Q33">
        <f t="shared" si="14"/>
        <v>0.95963504615930129</v>
      </c>
      <c r="R33">
        <f t="shared" si="15"/>
        <v>0.96065478120955516</v>
      </c>
      <c r="S33">
        <f t="shared" si="16"/>
        <v>0.9617511775519646</v>
      </c>
      <c r="T33">
        <f t="shared" si="17"/>
        <v>0.96292257286185101</v>
      </c>
      <c r="U33">
        <f t="shared" si="18"/>
        <v>0.96417455351959591</v>
      </c>
      <c r="V33">
        <f t="shared" si="19"/>
        <v>0.96551613819361615</v>
      </c>
      <c r="W33">
        <f t="shared" si="20"/>
        <v>0.96695399878981669</v>
      </c>
      <c r="X33">
        <f t="shared" si="21"/>
        <v>0.96850117942394631</v>
      </c>
      <c r="Y33">
        <f t="shared" si="22"/>
        <v>0.97024665315296865</v>
      </c>
      <c r="Z33">
        <f t="shared" si="23"/>
        <v>0.97215791561506792</v>
      </c>
      <c r="AA33">
        <f t="shared" si="24"/>
        <v>0.97427159784659612</v>
      </c>
      <c r="AB33">
        <f t="shared" si="25"/>
        <v>0.97661694343625816</v>
      </c>
      <c r="AC33">
        <f t="shared" si="26"/>
        <v>0.97930906405334084</v>
      </c>
      <c r="AD33">
        <f t="shared" si="27"/>
        <v>0.98245882705287246</v>
      </c>
      <c r="AE33">
        <f t="shared" si="28"/>
        <v>0.98603913515261155</v>
      </c>
      <c r="AF33">
        <f t="shared" ref="AF33:AF36" si="29">$B32*AF32</f>
        <v>0.99010798391249999</v>
      </c>
      <c r="AG33">
        <f>$B32*AG32</f>
        <v>0.99472499999999997</v>
      </c>
      <c r="AH33">
        <v>1</v>
      </c>
    </row>
    <row r="34" spans="1:37" x14ac:dyDescent="0.25">
      <c r="A34">
        <v>62</v>
      </c>
      <c r="B34">
        <f>LOOKUP(A34,'Mortality and annuity'!$A$5:$C$40)</f>
        <v>0.99306950000000005</v>
      </c>
      <c r="C34">
        <f t="shared" si="0"/>
        <v>0.94521592324572168</v>
      </c>
      <c r="D34">
        <f t="shared" si="1"/>
        <v>0.9455284203886597</v>
      </c>
      <c r="E34">
        <f t="shared" si="2"/>
        <v>0.94588691152812909</v>
      </c>
      <c r="F34">
        <f t="shared" si="3"/>
        <v>0.94629287116986083</v>
      </c>
      <c r="G34">
        <f t="shared" si="4"/>
        <v>0.94674730987860267</v>
      </c>
      <c r="H34">
        <f t="shared" si="5"/>
        <v>0.94724982591124851</v>
      </c>
      <c r="I34">
        <f t="shared" si="6"/>
        <v>0.94779954965004543</v>
      </c>
      <c r="J34">
        <f t="shared" si="7"/>
        <v>0.94839514179909523</v>
      </c>
      <c r="K34">
        <f t="shared" si="8"/>
        <v>0.9490338415744749</v>
      </c>
      <c r="L34">
        <f t="shared" si="9"/>
        <v>0.94971146070168566</v>
      </c>
      <c r="M34">
        <f t="shared" si="10"/>
        <v>0.95042855904948875</v>
      </c>
      <c r="N34">
        <f t="shared" si="11"/>
        <v>0.95119093858676562</v>
      </c>
      <c r="O34">
        <f t="shared" si="12"/>
        <v>0.95200394996003157</v>
      </c>
      <c r="P34">
        <f t="shared" si="13"/>
        <v>0.95287630822020752</v>
      </c>
      <c r="Q34">
        <f t="shared" si="14"/>
        <v>0.95381533942186814</v>
      </c>
      <c r="R34">
        <f t="shared" si="15"/>
        <v>0.95482889028890983</v>
      </c>
      <c r="S34">
        <f t="shared" si="16"/>
        <v>0.95591863753570072</v>
      </c>
      <c r="T34">
        <f t="shared" si="17"/>
        <v>0.95708292891873026</v>
      </c>
      <c r="U34">
        <f t="shared" si="18"/>
        <v>0.95832731693977624</v>
      </c>
      <c r="V34">
        <f t="shared" si="19"/>
        <v>0.95966076557354096</v>
      </c>
      <c r="W34">
        <f t="shared" si="20"/>
        <v>0.9610899062641558</v>
      </c>
      <c r="X34">
        <f t="shared" si="21"/>
        <v>0.9626277040213298</v>
      </c>
      <c r="Y34">
        <f t="shared" si="22"/>
        <v>0.9643625923249225</v>
      </c>
      <c r="Z34">
        <f t="shared" si="23"/>
        <v>0.96626226393582026</v>
      </c>
      <c r="AA34">
        <f t="shared" si="24"/>
        <v>0.96836312774145539</v>
      </c>
      <c r="AB34">
        <f t="shared" si="25"/>
        <v>0.97069424998278897</v>
      </c>
      <c r="AC34">
        <f t="shared" si="26"/>
        <v>0.97337004423438933</v>
      </c>
      <c r="AD34">
        <f t="shared" si="27"/>
        <v>0.97650070549621026</v>
      </c>
      <c r="AE34">
        <f t="shared" si="28"/>
        <v>0.9800593008174785</v>
      </c>
      <c r="AF34">
        <f t="shared" si="29"/>
        <v>0.98410347404406262</v>
      </c>
      <c r="AG34">
        <f t="shared" ref="AG34:AG36" si="30">$B33*AG33</f>
        <v>0.98869249023749994</v>
      </c>
      <c r="AH34">
        <f>$B33*AH33</f>
        <v>0.99393549999999997</v>
      </c>
      <c r="AI34">
        <v>1</v>
      </c>
    </row>
    <row r="35" spans="1:37" x14ac:dyDescent="0.25">
      <c r="A35">
        <v>63</v>
      </c>
      <c r="B35">
        <f>LOOKUP(A35,'Mortality and annuity'!$A$5:$C$40)</f>
        <v>0.99201550000000005</v>
      </c>
      <c r="C35">
        <f t="shared" si="0"/>
        <v>0.93866510428966721</v>
      </c>
      <c r="D35">
        <f t="shared" si="1"/>
        <v>0.93897543567115616</v>
      </c>
      <c r="E35">
        <f t="shared" si="2"/>
        <v>0.93933144228778342</v>
      </c>
      <c r="F35">
        <f t="shared" si="3"/>
        <v>0.93973458842621815</v>
      </c>
      <c r="G35">
        <f t="shared" si="4"/>
        <v>0.94018587764748907</v>
      </c>
      <c r="H35">
        <f t="shared" si="5"/>
        <v>0.94068491099277063</v>
      </c>
      <c r="I35">
        <f t="shared" si="6"/>
        <v>0.9412308248711958</v>
      </c>
      <c r="J35">
        <f t="shared" si="7"/>
        <v>0.94182228926885669</v>
      </c>
      <c r="K35">
        <f t="shared" si="8"/>
        <v>0.94245656253544308</v>
      </c>
      <c r="L35">
        <f t="shared" si="9"/>
        <v>0.94312948542329267</v>
      </c>
      <c r="M35">
        <f t="shared" si="10"/>
        <v>0.9438416139209963</v>
      </c>
      <c r="N35">
        <f t="shared" si="11"/>
        <v>0.94459870978689009</v>
      </c>
      <c r="O35">
        <f t="shared" si="12"/>
        <v>0.9454060865848336</v>
      </c>
      <c r="P35">
        <f t="shared" si="13"/>
        <v>0.94627239896608739</v>
      </c>
      <c r="Q35">
        <f t="shared" si="14"/>
        <v>0.94720492221200492</v>
      </c>
      <c r="R35">
        <f t="shared" si="15"/>
        <v>0.94821144866476259</v>
      </c>
      <c r="S35">
        <f t="shared" si="16"/>
        <v>0.94929364341825961</v>
      </c>
      <c r="T35">
        <f t="shared" si="17"/>
        <v>0.95044986567985901</v>
      </c>
      <c r="U35">
        <f t="shared" si="18"/>
        <v>0.95168562946972513</v>
      </c>
      <c r="V35">
        <f t="shared" si="19"/>
        <v>0.95300983663773353</v>
      </c>
      <c r="W35">
        <f t="shared" si="20"/>
        <v>0.95442907266879207</v>
      </c>
      <c r="X35">
        <f t="shared" si="21"/>
        <v>0.95595621271860998</v>
      </c>
      <c r="Y35">
        <f t="shared" si="22"/>
        <v>0.95767907737881464</v>
      </c>
      <c r="Z35">
        <f t="shared" si="23"/>
        <v>0.95956558331561315</v>
      </c>
      <c r="AA35">
        <f t="shared" si="24"/>
        <v>0.96165188708464333</v>
      </c>
      <c r="AB35">
        <f t="shared" si="25"/>
        <v>0.96396685348328326</v>
      </c>
      <c r="AC35">
        <f t="shared" si="26"/>
        <v>0.96662410314282299</v>
      </c>
      <c r="AD35">
        <f t="shared" si="27"/>
        <v>0.96973306735676879</v>
      </c>
      <c r="AE35">
        <f t="shared" si="28"/>
        <v>0.973266999833163</v>
      </c>
      <c r="AF35">
        <f t="shared" si="29"/>
        <v>0.97728314491720025</v>
      </c>
      <c r="AG35">
        <f t="shared" si="30"/>
        <v>0.98184035693390903</v>
      </c>
      <c r="AH35">
        <f t="shared" ref="AH35:AH36" si="31">$B34*AH34</f>
        <v>0.98704703001725003</v>
      </c>
      <c r="AI35">
        <f>$B34*AI34</f>
        <v>0.99306950000000005</v>
      </c>
      <c r="AJ35">
        <v>1</v>
      </c>
    </row>
    <row r="36" spans="1:37" x14ac:dyDescent="0.25">
      <c r="A36">
        <v>64</v>
      </c>
      <c r="B36">
        <f>LOOKUP(A36,'Mortality and annuity'!$A$5:$C$40)</f>
        <v>0.99100250000000001</v>
      </c>
      <c r="C36">
        <f t="shared" si="0"/>
        <v>0.93117033276446637</v>
      </c>
      <c r="D36">
        <f t="shared" si="1"/>
        <v>0.93147818630503987</v>
      </c>
      <c r="E36">
        <f t="shared" si="2"/>
        <v>0.93183135038683662</v>
      </c>
      <c r="F36">
        <f t="shared" si="3"/>
        <v>0.93223127760492908</v>
      </c>
      <c r="G36">
        <f t="shared" si="4"/>
        <v>0.93267896350741275</v>
      </c>
      <c r="H36">
        <f t="shared" si="5"/>
        <v>0.93317401232094888</v>
      </c>
      <c r="I36">
        <f t="shared" si="6"/>
        <v>0.93371556735001182</v>
      </c>
      <c r="J36">
        <f t="shared" si="7"/>
        <v>0.93430230920018953</v>
      </c>
      <c r="K36">
        <f t="shared" si="8"/>
        <v>0.93493151811187891</v>
      </c>
      <c r="L36">
        <f t="shared" si="9"/>
        <v>0.93559906804693038</v>
      </c>
      <c r="M36">
        <f t="shared" si="10"/>
        <v>0.93630551055464417</v>
      </c>
      <c r="N36">
        <f t="shared" si="11"/>
        <v>0.93705656138859672</v>
      </c>
      <c r="O36">
        <f t="shared" si="12"/>
        <v>0.93785749168649701</v>
      </c>
      <c r="P36">
        <f t="shared" si="13"/>
        <v>0.93871688699654277</v>
      </c>
      <c r="Q36">
        <f t="shared" si="14"/>
        <v>0.93964196451060322</v>
      </c>
      <c r="R36">
        <f t="shared" si="15"/>
        <v>0.94064045435289889</v>
      </c>
      <c r="S36">
        <f t="shared" si="16"/>
        <v>0.94171400832238661</v>
      </c>
      <c r="T36">
        <f t="shared" si="17"/>
        <v>0.9428609987273382</v>
      </c>
      <c r="U36">
        <f t="shared" si="18"/>
        <v>0.94408689556122416</v>
      </c>
      <c r="V36">
        <f t="shared" si="19"/>
        <v>0.94540052959709964</v>
      </c>
      <c r="W36">
        <f t="shared" si="20"/>
        <v>0.94680843373806811</v>
      </c>
      <c r="X36">
        <f t="shared" si="21"/>
        <v>0.94832338033815833</v>
      </c>
      <c r="Y36">
        <f t="shared" si="22"/>
        <v>0.95003248878548352</v>
      </c>
      <c r="Z36">
        <f t="shared" si="23"/>
        <v>0.95190393191562972</v>
      </c>
      <c r="AA36">
        <f t="shared" si="24"/>
        <v>0.95397357759221602</v>
      </c>
      <c r="AB36">
        <f t="shared" si="25"/>
        <v>0.95627006014164606</v>
      </c>
      <c r="AC36">
        <f t="shared" si="26"/>
        <v>0.95890609299127916</v>
      </c>
      <c r="AD36">
        <f t="shared" si="27"/>
        <v>0.96199023368045866</v>
      </c>
      <c r="AE36">
        <f t="shared" si="28"/>
        <v>0.96549594947299522</v>
      </c>
      <c r="AF36">
        <f t="shared" si="29"/>
        <v>0.9694800276466089</v>
      </c>
      <c r="AG36">
        <f t="shared" si="30"/>
        <v>0.97400085260397029</v>
      </c>
      <c r="AH36">
        <f t="shared" si="31"/>
        <v>0.97916595300607734</v>
      </c>
      <c r="AI36">
        <f>$B35*AI35</f>
        <v>0.98514033657725009</v>
      </c>
      <c r="AJ36">
        <f>$B35*AJ35</f>
        <v>0.99201550000000005</v>
      </c>
      <c r="AK36">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M74"/>
  <sheetViews>
    <sheetView zoomScaleNormal="100" workbookViewId="0">
      <pane xSplit="3" ySplit="2" topLeftCell="D3" activePane="bottomRight" state="frozen"/>
      <selection pane="topRight" activeCell="D1" sqref="D1"/>
      <selection pane="bottomLeft" activeCell="A3" sqref="A3"/>
      <selection pane="bottomRight" activeCell="E3" sqref="E3"/>
    </sheetView>
  </sheetViews>
  <sheetFormatPr defaultRowHeight="15" x14ac:dyDescent="0.25"/>
  <cols>
    <col min="1" max="2" width="9.140625" style="5"/>
    <col min="3" max="3" width="15.7109375" style="5" customWidth="1"/>
    <col min="4" max="4" width="14.28515625" style="5" customWidth="1"/>
    <col min="5" max="5" width="16.140625" style="5" customWidth="1"/>
    <col min="6" max="6" width="9.140625" style="5"/>
    <col min="7" max="7" width="14.85546875" style="5" bestFit="1" customWidth="1"/>
    <col min="8" max="8" width="15.85546875" style="5" customWidth="1"/>
    <col min="9" max="9" width="12.28515625" style="5" customWidth="1"/>
    <col min="10" max="10" width="14.28515625" style="5" customWidth="1"/>
    <col min="11" max="11" width="14.85546875" style="5" bestFit="1" customWidth="1"/>
    <col min="12" max="14" width="9.140625" style="5"/>
    <col min="15" max="15" width="15.7109375" style="5" bestFit="1" customWidth="1"/>
    <col min="16" max="16384" width="9.140625" style="5"/>
  </cols>
  <sheetData>
    <row r="1" spans="1:143" x14ac:dyDescent="0.25">
      <c r="A1" s="5" t="s">
        <v>1</v>
      </c>
      <c r="B1" s="5" t="s">
        <v>32</v>
      </c>
      <c r="C1" s="5" t="str">
        <f>'Mortality and annuity'!C4</f>
        <v>Probability of survival to next year 2000</v>
      </c>
      <c r="D1" s="5" t="s">
        <v>177</v>
      </c>
      <c r="E1" s="5" t="s">
        <v>175</v>
      </c>
      <c r="F1" s="5" t="s">
        <v>33</v>
      </c>
      <c r="G1" s="5" t="s">
        <v>34</v>
      </c>
      <c r="H1" s="5" t="s">
        <v>35</v>
      </c>
      <c r="I1" s="5" t="s">
        <v>176</v>
      </c>
      <c r="J1" s="5" t="s">
        <v>36</v>
      </c>
      <c r="K1" s="5" t="s">
        <v>37</v>
      </c>
      <c r="L1" s="5" t="s">
        <v>38</v>
      </c>
      <c r="M1" s="5" t="s">
        <v>39</v>
      </c>
      <c r="N1" s="5" t="s">
        <v>40</v>
      </c>
      <c r="O1" s="5" t="s">
        <v>41</v>
      </c>
      <c r="P1" s="5" t="s">
        <v>42</v>
      </c>
      <c r="Q1" s="5" t="s">
        <v>43</v>
      </c>
      <c r="R1" s="5" t="s">
        <v>44</v>
      </c>
      <c r="S1" s="5" t="s">
        <v>45</v>
      </c>
      <c r="T1" s="5" t="s">
        <v>46</v>
      </c>
      <c r="U1" s="5" t="s">
        <v>47</v>
      </c>
      <c r="V1" s="5" t="s">
        <v>48</v>
      </c>
      <c r="W1" s="5" t="s">
        <v>49</v>
      </c>
      <c r="X1" s="5" t="s">
        <v>50</v>
      </c>
      <c r="Y1" s="5" t="s">
        <v>51</v>
      </c>
      <c r="Z1" s="5" t="s">
        <v>52</v>
      </c>
      <c r="AA1" s="5" t="s">
        <v>53</v>
      </c>
      <c r="AB1" s="5" t="s">
        <v>54</v>
      </c>
      <c r="AC1" s="5" t="s">
        <v>55</v>
      </c>
      <c r="AD1" s="5" t="s">
        <v>56</v>
      </c>
      <c r="AE1" s="5" t="s">
        <v>57</v>
      </c>
      <c r="AF1" s="5" t="s">
        <v>58</v>
      </c>
      <c r="AG1" s="5" t="s">
        <v>59</v>
      </c>
      <c r="AH1" s="5" t="s">
        <v>60</v>
      </c>
      <c r="AI1" s="5" t="s">
        <v>61</v>
      </c>
      <c r="AJ1" s="5" t="s">
        <v>62</v>
      </c>
      <c r="AK1" s="5" t="s">
        <v>63</v>
      </c>
      <c r="AL1" s="5" t="s">
        <v>64</v>
      </c>
      <c r="AM1" s="5" t="s">
        <v>65</v>
      </c>
      <c r="AN1" s="5" t="s">
        <v>66</v>
      </c>
      <c r="AO1" s="5" t="s">
        <v>67</v>
      </c>
      <c r="AP1" s="5" t="s">
        <v>68</v>
      </c>
      <c r="AQ1" s="5" t="s">
        <v>69</v>
      </c>
      <c r="AR1" s="5" t="s">
        <v>70</v>
      </c>
      <c r="AS1" s="5" t="s">
        <v>71</v>
      </c>
      <c r="AT1" s="5" t="s">
        <v>72</v>
      </c>
      <c r="AU1" s="5" t="s">
        <v>73</v>
      </c>
      <c r="AV1" s="5" t="s">
        <v>74</v>
      </c>
      <c r="AW1" s="5" t="s">
        <v>75</v>
      </c>
      <c r="AX1" s="5" t="s">
        <v>76</v>
      </c>
      <c r="AY1" s="5" t="s">
        <v>77</v>
      </c>
      <c r="AZ1" s="5" t="s">
        <v>78</v>
      </c>
      <c r="BA1" s="5" t="s">
        <v>79</v>
      </c>
      <c r="BB1" s="5" t="s">
        <v>80</v>
      </c>
      <c r="BC1" s="5" t="s">
        <v>81</v>
      </c>
      <c r="BD1" s="5" t="s">
        <v>82</v>
      </c>
      <c r="BE1" s="5" t="s">
        <v>83</v>
      </c>
      <c r="BF1" s="5" t="s">
        <v>84</v>
      </c>
      <c r="BG1" s="5" t="s">
        <v>85</v>
      </c>
      <c r="BH1" s="5" t="s">
        <v>86</v>
      </c>
      <c r="BI1" s="5" t="s">
        <v>87</v>
      </c>
      <c r="BJ1" s="5" t="s">
        <v>88</v>
      </c>
      <c r="BK1" s="5" t="s">
        <v>89</v>
      </c>
      <c r="BL1" s="5" t="s">
        <v>90</v>
      </c>
      <c r="BM1" s="5" t="s">
        <v>91</v>
      </c>
      <c r="BN1" s="5" t="s">
        <v>92</v>
      </c>
      <c r="BO1" s="5" t="s">
        <v>93</v>
      </c>
      <c r="BP1" s="5" t="s">
        <v>94</v>
      </c>
      <c r="BQ1" s="5" t="s">
        <v>95</v>
      </c>
      <c r="BR1" s="5" t="s">
        <v>96</v>
      </c>
      <c r="BS1" s="5" t="s">
        <v>97</v>
      </c>
      <c r="BT1" s="5" t="s">
        <v>98</v>
      </c>
      <c r="BU1" s="5" t="s">
        <v>99</v>
      </c>
      <c r="BV1" s="5" t="s">
        <v>100</v>
      </c>
      <c r="BW1" s="5" t="s">
        <v>101</v>
      </c>
      <c r="BX1" s="5" t="s">
        <v>102</v>
      </c>
      <c r="BY1" s="5" t="s">
        <v>103</v>
      </c>
      <c r="BZ1" s="5" t="s">
        <v>104</v>
      </c>
      <c r="CA1" s="5" t="s">
        <v>105</v>
      </c>
      <c r="CB1" s="5" t="s">
        <v>106</v>
      </c>
      <c r="CC1" s="5" t="s">
        <v>107</v>
      </c>
      <c r="CD1" s="5" t="s">
        <v>108</v>
      </c>
      <c r="CE1" s="5" t="s">
        <v>109</v>
      </c>
      <c r="CF1" s="5" t="s">
        <v>110</v>
      </c>
      <c r="CG1" s="5" t="s">
        <v>111</v>
      </c>
      <c r="CH1" s="5" t="s">
        <v>112</v>
      </c>
      <c r="CI1" s="5" t="s">
        <v>113</v>
      </c>
      <c r="CJ1" s="5" t="s">
        <v>114</v>
      </c>
      <c r="CK1" s="5" t="s">
        <v>115</v>
      </c>
      <c r="CL1" s="5" t="s">
        <v>116</v>
      </c>
      <c r="CM1" s="5" t="s">
        <v>117</v>
      </c>
      <c r="CN1" s="5" t="s">
        <v>118</v>
      </c>
      <c r="CO1" s="5" t="s">
        <v>119</v>
      </c>
      <c r="CP1" s="5" t="s">
        <v>120</v>
      </c>
      <c r="CQ1" s="5" t="s">
        <v>121</v>
      </c>
      <c r="CR1" s="5" t="s">
        <v>122</v>
      </c>
      <c r="CS1" s="5" t="s">
        <v>123</v>
      </c>
      <c r="CT1" s="5" t="s">
        <v>124</v>
      </c>
      <c r="CU1" s="5" t="s">
        <v>125</v>
      </c>
      <c r="CV1" s="5" t="s">
        <v>126</v>
      </c>
      <c r="CW1" s="5" t="s">
        <v>127</v>
      </c>
      <c r="CX1" s="5" t="s">
        <v>128</v>
      </c>
      <c r="CY1" s="5" t="s">
        <v>129</v>
      </c>
      <c r="CZ1" s="5" t="s">
        <v>130</v>
      </c>
      <c r="DA1" s="5" t="s">
        <v>131</v>
      </c>
      <c r="DB1" s="5" t="s">
        <v>132</v>
      </c>
      <c r="DC1" s="5" t="s">
        <v>133</v>
      </c>
      <c r="DD1" s="5" t="s">
        <v>134</v>
      </c>
      <c r="DE1" s="5" t="s">
        <v>135</v>
      </c>
      <c r="DF1" s="5" t="s">
        <v>136</v>
      </c>
      <c r="DG1" s="5" t="s">
        <v>137</v>
      </c>
      <c r="DH1" s="5" t="s">
        <v>138</v>
      </c>
      <c r="DI1" s="5" t="s">
        <v>139</v>
      </c>
      <c r="DJ1" s="5" t="s">
        <v>140</v>
      </c>
      <c r="DK1" s="5" t="s">
        <v>141</v>
      </c>
      <c r="DL1" s="5" t="s">
        <v>142</v>
      </c>
      <c r="DM1" s="5" t="s">
        <v>143</v>
      </c>
      <c r="DN1" s="5" t="s">
        <v>144</v>
      </c>
      <c r="DO1" s="5" t="s">
        <v>145</v>
      </c>
      <c r="DP1" s="5" t="s">
        <v>146</v>
      </c>
      <c r="DQ1" s="5" t="s">
        <v>147</v>
      </c>
      <c r="DR1" s="5" t="s">
        <v>148</v>
      </c>
      <c r="DS1" s="5" t="s">
        <v>149</v>
      </c>
      <c r="DT1" s="5" t="s">
        <v>150</v>
      </c>
      <c r="DU1" s="5" t="s">
        <v>151</v>
      </c>
      <c r="DV1" s="5" t="s">
        <v>152</v>
      </c>
      <c r="DW1" s="5" t="s">
        <v>153</v>
      </c>
      <c r="DX1" s="5" t="s">
        <v>154</v>
      </c>
      <c r="DY1" s="5" t="s">
        <v>155</v>
      </c>
      <c r="DZ1" s="5" t="s">
        <v>156</v>
      </c>
      <c r="EA1" s="5" t="s">
        <v>157</v>
      </c>
      <c r="EB1" s="5" t="s">
        <v>158</v>
      </c>
      <c r="EC1" s="5" t="s">
        <v>159</v>
      </c>
      <c r="ED1" s="5" t="s">
        <v>160</v>
      </c>
      <c r="EE1" s="5" t="s">
        <v>161</v>
      </c>
      <c r="EF1" s="5" t="s">
        <v>162</v>
      </c>
      <c r="EG1" s="5" t="s">
        <v>163</v>
      </c>
      <c r="EH1" s="5" t="s">
        <v>164</v>
      </c>
      <c r="EI1" s="5" t="s">
        <v>165</v>
      </c>
      <c r="EJ1" s="5" t="s">
        <v>166</v>
      </c>
      <c r="EK1" s="5" t="s">
        <v>167</v>
      </c>
      <c r="EL1" s="5" t="s">
        <v>168</v>
      </c>
      <c r="EM1" s="5" t="s">
        <v>169</v>
      </c>
    </row>
    <row r="2" spans="1:143" x14ac:dyDescent="0.25">
      <c r="A2" s="5">
        <v>30</v>
      </c>
      <c r="B2" s="5">
        <f>VLOOKUP(A2, Simulation!$B$5:$E$40, 3, 2)</f>
        <v>1</v>
      </c>
      <c r="C2" s="5">
        <f>'Mortality and annuity'!C5</f>
        <v>0.99966949999999999</v>
      </c>
      <c r="D2" s="5">
        <v>1</v>
      </c>
      <c r="E2" s="5">
        <v>1</v>
      </c>
      <c r="F2" s="17">
        <v>1</v>
      </c>
      <c r="G2" s="5">
        <f>D2*E2*F2</f>
        <v>1</v>
      </c>
    </row>
    <row r="3" spans="1:143" x14ac:dyDescent="0.25">
      <c r="A3" s="5">
        <v>31</v>
      </c>
      <c r="B3" s="5">
        <f>VLOOKUP(A3, Simulation!$B$5:$E$40, 3, 2)</f>
        <v>1.049999999</v>
      </c>
      <c r="C3" s="5">
        <f>'Mortality and annuity'!C6</f>
        <v>0.99962099999999998</v>
      </c>
      <c r="D3" s="5">
        <f>D2*C2</f>
        <v>0.99966949999999999</v>
      </c>
      <c r="E3" s="5">
        <f>E2/(1+Simulation!$C$2)</f>
        <v>0.92592592764060366</v>
      </c>
      <c r="F3" s="17">
        <f>F2*(1+Simulation!$F$2)</f>
        <v>1.049999999</v>
      </c>
      <c r="G3" s="5">
        <f>D3*E3*F3</f>
        <v>0.97190090365197446</v>
      </c>
      <c r="H3" s="5">
        <f>1</f>
        <v>1</v>
      </c>
      <c r="I3" s="5">
        <v>1</v>
      </c>
      <c r="J3" s="17">
        <v>1</v>
      </c>
      <c r="K3" s="5">
        <f>H3*I3*J3</f>
        <v>1</v>
      </c>
    </row>
    <row r="4" spans="1:143" x14ac:dyDescent="0.25">
      <c r="A4" s="5">
        <v>32</v>
      </c>
      <c r="B4" s="5">
        <f>VLOOKUP(A4, Simulation!$B$5:$E$40, 3, 2)</f>
        <v>1.1024999978999999</v>
      </c>
      <c r="C4" s="5">
        <f>'Mortality and annuity'!C7</f>
        <v>0.99957099999999999</v>
      </c>
      <c r="D4" s="5">
        <f t="shared" ref="D4:D36" si="0">D3*C3</f>
        <v>0.99929062525949996</v>
      </c>
      <c r="E4" s="5">
        <f>E3/(1+Simulation!$C$2)</f>
        <v>0.85733882347711243</v>
      </c>
      <c r="F4" s="17">
        <f>F3*(1+Simulation!$F$2)</f>
        <v>1.1024999978999999</v>
      </c>
      <c r="G4" s="5">
        <f t="shared" ref="G4:G36" si="1">D4*E4*F4</f>
        <v>0.94454553869215119</v>
      </c>
      <c r="H4" s="5">
        <f>H3*C3</f>
        <v>0.99962099999999998</v>
      </c>
      <c r="I4" s="5">
        <f>I3/(1+Simulation!$C$2)</f>
        <v>0.92592592764060366</v>
      </c>
      <c r="J4" s="17">
        <f>J3*(1+Simulation!$F$2)</f>
        <v>1.049999999</v>
      </c>
      <c r="K4" s="5">
        <f t="shared" ref="K4:K36" si="2">H4*I4*J4</f>
        <v>0.97185375087415415</v>
      </c>
      <c r="L4" s="5">
        <v>1</v>
      </c>
      <c r="M4" s="5">
        <v>1</v>
      </c>
      <c r="N4" s="17">
        <v>1</v>
      </c>
      <c r="O4" s="5">
        <v>1</v>
      </c>
    </row>
    <row r="5" spans="1:143" x14ac:dyDescent="0.25">
      <c r="A5" s="5">
        <v>33</v>
      </c>
      <c r="B5" s="5">
        <f>VLOOKUP(A5, Simulation!$B$5:$E$40, 3, 2)</f>
        <v>1.1576249966924999</v>
      </c>
      <c r="C5" s="5">
        <f>'Mortality and annuity'!C8</f>
        <v>0.99951999999999996</v>
      </c>
      <c r="D5" s="5">
        <f t="shared" si="0"/>
        <v>0.99886192958126363</v>
      </c>
      <c r="E5" s="5">
        <f>E4/(1+Simulation!$C$2)</f>
        <v>0.79383224543034903</v>
      </c>
      <c r="F5" s="17">
        <f>F4*(1+Simulation!$F$2)</f>
        <v>1.1576249966924999</v>
      </c>
      <c r="G5" s="5">
        <f t="shared" si="1"/>
        <v>0.91791420924124356</v>
      </c>
      <c r="H5" s="5">
        <f t="shared" ref="H5:H36" si="3">H4*C4</f>
        <v>0.99919216259099997</v>
      </c>
      <c r="I5" s="5">
        <f>I4/(1+Simulation!$C$2)</f>
        <v>0.85733882347711243</v>
      </c>
      <c r="J5" s="17">
        <f>J4*(1+Simulation!$F$2)</f>
        <v>1.1024999978999999</v>
      </c>
      <c r="K5" s="5">
        <f t="shared" si="2"/>
        <v>0.9444524701974526</v>
      </c>
      <c r="L5" s="5">
        <f>L4*C4</f>
        <v>0.99957099999999999</v>
      </c>
      <c r="M5" s="5">
        <f>M4/(1+Simulation!$C$2)</f>
        <v>0.92592592764060366</v>
      </c>
      <c r="N5" s="17">
        <f>N4*(1+Simulation!$F$2)</f>
        <v>1.049999999</v>
      </c>
      <c r="O5" s="5">
        <f>PRODUCT(L5:N5)</f>
        <v>0.97180513976299943</v>
      </c>
      <c r="P5" s="5">
        <v>1</v>
      </c>
      <c r="Q5" s="5">
        <v>1</v>
      </c>
      <c r="R5" s="17">
        <v>1</v>
      </c>
      <c r="S5" s="5">
        <v>1</v>
      </c>
    </row>
    <row r="6" spans="1:143" x14ac:dyDescent="0.25">
      <c r="A6" s="5">
        <v>34</v>
      </c>
      <c r="B6" s="5">
        <f>VLOOKUP(A6, Simulation!$B$5:$E$40, 3, 2)</f>
        <v>1.2155062453694998</v>
      </c>
      <c r="C6" s="5">
        <f>'Mortality and annuity'!C9</f>
        <v>0.99946950000000001</v>
      </c>
      <c r="D6" s="5">
        <f t="shared" si="0"/>
        <v>0.99838247585506457</v>
      </c>
      <c r="E6" s="5">
        <f>E5/(1+Simulation!$C$2)</f>
        <v>0.73502985824111922</v>
      </c>
      <c r="F6" s="17">
        <f>F5*(1+Simulation!$F$2)</f>
        <v>1.2155062453694998</v>
      </c>
      <c r="G6" s="5">
        <f t="shared" si="1"/>
        <v>0.89198823315588049</v>
      </c>
      <c r="H6" s="5">
        <f t="shared" si="3"/>
        <v>0.99871255035295625</v>
      </c>
      <c r="I6" s="5">
        <f>I5/(1+Simulation!$C$2)</f>
        <v>0.79383224543034903</v>
      </c>
      <c r="J6" s="17">
        <f>J5*(1+Simulation!$F$2)</f>
        <v>1.1576249966924999</v>
      </c>
      <c r="K6" s="5">
        <f t="shared" si="2"/>
        <v>0.91777693569805585</v>
      </c>
      <c r="L6" s="5">
        <f t="shared" ref="L6:L36" si="4">L5*C5</f>
        <v>0.99909120592</v>
      </c>
      <c r="M6" s="5">
        <f>M5/(1+Simulation!$C$2)</f>
        <v>0.85733882347711243</v>
      </c>
      <c r="N6" s="17">
        <f>N5*(1+Simulation!$F$2)</f>
        <v>1.1024999978999999</v>
      </c>
      <c r="O6" s="5">
        <f t="shared" ref="O6:O36" si="5">PRODUCT(L6:N6)</f>
        <v>0.94435704433155954</v>
      </c>
      <c r="P6" s="5">
        <f>P5*C5</f>
        <v>0.99951999999999996</v>
      </c>
      <c r="Q6" s="5">
        <f>Q5/(1+Simulation!$C$2)</f>
        <v>0.92592592764060366</v>
      </c>
      <c r="R6" s="17">
        <f>R5*(1+Simulation!$F$2)</f>
        <v>1.049999999</v>
      </c>
      <c r="S6" s="5">
        <f>PRODUCT(P6:R6)</f>
        <v>0.97175555642962153</v>
      </c>
      <c r="T6" s="5">
        <v>1</v>
      </c>
      <c r="U6" s="5">
        <v>1</v>
      </c>
      <c r="V6" s="17">
        <v>1</v>
      </c>
      <c r="W6" s="5">
        <v>1</v>
      </c>
    </row>
    <row r="7" spans="1:143" x14ac:dyDescent="0.25">
      <c r="A7" s="5">
        <v>35</v>
      </c>
      <c r="B7" s="5">
        <f>VLOOKUP(A7, Simulation!$B$5:$E$40, 3, 2)</f>
        <v>1.2762815564224685</v>
      </c>
      <c r="C7" s="5">
        <f>'Mortality and annuity'!C10</f>
        <v>0.99941999999999998</v>
      </c>
      <c r="D7" s="5">
        <f t="shared" si="0"/>
        <v>0.9978528339516235</v>
      </c>
      <c r="E7" s="5">
        <f>E6/(1+Simulation!$C$2)</f>
        <v>0.68058320333544975</v>
      </c>
      <c r="F7" s="17">
        <f>F6*(1+Simulation!$F$2)</f>
        <v>1.2762815564224685</v>
      </c>
      <c r="G7" s="5">
        <f t="shared" si="1"/>
        <v>0.86675072769452532</v>
      </c>
      <c r="H7" s="5">
        <f t="shared" si="3"/>
        <v>0.99818273334499397</v>
      </c>
      <c r="I7" s="5">
        <f>I6/(1+Simulation!$C$2)</f>
        <v>0.73502985824111922</v>
      </c>
      <c r="J7" s="17">
        <f>J6*(1+Simulation!$F$2)</f>
        <v>1.2155062453694998</v>
      </c>
      <c r="K7" s="5">
        <f t="shared" si="2"/>
        <v>0.89180977652933435</v>
      </c>
      <c r="L7" s="5">
        <f t="shared" si="4"/>
        <v>0.99856118803525951</v>
      </c>
      <c r="M7" s="5">
        <f>M6/(1+Simulation!$C$2)</f>
        <v>0.79383224543034903</v>
      </c>
      <c r="N7" s="17">
        <f>N6*(1+Simulation!$F$2)</f>
        <v>1.1576249966924999</v>
      </c>
      <c r="O7" s="5">
        <f t="shared" si="5"/>
        <v>0.91763783977494295</v>
      </c>
      <c r="P7" s="5">
        <f t="shared" ref="P7:P36" si="6">P6*C6</f>
        <v>0.99898975463999995</v>
      </c>
      <c r="Q7" s="5">
        <f>Q6/(1+Simulation!$C$2)</f>
        <v>0.85733882347711243</v>
      </c>
      <c r="R7" s="17">
        <f>R6*(1+Simulation!$F$2)</f>
        <v>1.1024999978999999</v>
      </c>
      <c r="S7" s="5">
        <f t="shared" ref="S7:S36" si="7">PRODUCT(P7:R7)</f>
        <v>0.94426115095330054</v>
      </c>
      <c r="T7" s="5">
        <f>T6*C6</f>
        <v>0.99946950000000001</v>
      </c>
      <c r="U7" s="5">
        <f>U6/(1+Simulation!$C$2)</f>
        <v>0.92592592764060366</v>
      </c>
      <c r="V7" s="17">
        <f>V6*(1+Simulation!$F$2)</f>
        <v>1.049999999</v>
      </c>
      <c r="W7" s="5">
        <f>PRODUCT(T7:V7)</f>
        <v>0.9717064592073551</v>
      </c>
      <c r="X7" s="5">
        <v>1</v>
      </c>
      <c r="Y7" s="5">
        <v>1</v>
      </c>
      <c r="Z7" s="17">
        <f>(1+Simulation!$F$2)^(A7-35)</f>
        <v>1</v>
      </c>
      <c r="AA7" s="5">
        <v>1</v>
      </c>
    </row>
    <row r="8" spans="1:143" x14ac:dyDescent="0.25">
      <c r="A8" s="5">
        <v>36</v>
      </c>
      <c r="B8" s="5">
        <f>VLOOKUP(A8, Simulation!$B$5:$E$40, 3, 2)</f>
        <v>1.3400956329673102</v>
      </c>
      <c r="C8" s="5">
        <f>'Mortality and annuity'!C11</f>
        <v>0.99937200000000004</v>
      </c>
      <c r="D8" s="5">
        <f t="shared" si="0"/>
        <v>0.99727407930793155</v>
      </c>
      <c r="E8" s="5">
        <f>E7/(1+Simulation!$C$2)</f>
        <v>0.63016963388498992</v>
      </c>
      <c r="F8" s="17">
        <f>F7*(1+Simulation!$F$2)</f>
        <v>1.3400956329673104</v>
      </c>
      <c r="G8" s="5">
        <f t="shared" si="1"/>
        <v>0.84218556824463786</v>
      </c>
      <c r="H8" s="5">
        <f t="shared" si="3"/>
        <v>0.99760378735965383</v>
      </c>
      <c r="I8" s="5">
        <f>I7/(1+Simulation!$C$2)</f>
        <v>0.68058320333544975</v>
      </c>
      <c r="J8" s="17">
        <f>J7*(1+Simulation!$F$2)</f>
        <v>1.2762815564224685</v>
      </c>
      <c r="K8" s="5">
        <f t="shared" si="2"/>
        <v>0.86653440189228792</v>
      </c>
      <c r="L8" s="5">
        <f t="shared" si="4"/>
        <v>0.99798202254619905</v>
      </c>
      <c r="M8" s="5">
        <f>M7/(1+Simulation!$C$2)</f>
        <v>0.73502985824111922</v>
      </c>
      <c r="N8" s="17">
        <f>N7*(1+Simulation!$F$2)</f>
        <v>1.2155062453694998</v>
      </c>
      <c r="O8" s="5">
        <f t="shared" si="5"/>
        <v>0.89163045480131708</v>
      </c>
      <c r="P8" s="5">
        <f t="shared" si="6"/>
        <v>0.99841034058230871</v>
      </c>
      <c r="Q8" s="5">
        <f>Q7/(1+Simulation!$C$2)</f>
        <v>0.79383224543034903</v>
      </c>
      <c r="R8" s="17">
        <f>R7*(1+Simulation!$F$2)</f>
        <v>1.1576249966924999</v>
      </c>
      <c r="S8" s="5">
        <f t="shared" si="7"/>
        <v>0.91749921699196291</v>
      </c>
      <c r="T8" s="5">
        <f t="shared" ref="T8:T36" si="8">T7*C7</f>
        <v>0.99888980769000002</v>
      </c>
      <c r="U8" s="5">
        <f>U7/(1+Simulation!$C$2)</f>
        <v>0.85733882347711243</v>
      </c>
      <c r="V8" s="17">
        <f>V7*(1+Simulation!$F$2)</f>
        <v>1.1024999978999999</v>
      </c>
      <c r="W8" s="5">
        <f t="shared" ref="W8:W36" si="9">PRODUCT(T8:V8)</f>
        <v>0.9441666794919038</v>
      </c>
      <c r="X8" s="5">
        <f>X7*C7</f>
        <v>0.99941999999999998</v>
      </c>
      <c r="Y8" s="5">
        <f>Y7/(1+Simulation!$C$2)</f>
        <v>0.92592592764060366</v>
      </c>
      <c r="Z8" s="17">
        <f>Z7*(1+Simulation!$F$2)</f>
        <v>1.049999999</v>
      </c>
      <c r="AA8" s="5">
        <f t="shared" ref="AA8:AA36" si="10">PRODUCT(X8:Z8)</f>
        <v>0.97165833420731185</v>
      </c>
      <c r="AB8" s="5">
        <v>1</v>
      </c>
      <c r="AC8" s="5">
        <v>1</v>
      </c>
      <c r="AD8" s="17">
        <f>(1+Simulation!$F$2)^(A8-36)</f>
        <v>1</v>
      </c>
      <c r="AE8" s="5">
        <v>1</v>
      </c>
    </row>
    <row r="9" spans="1:143" x14ac:dyDescent="0.25">
      <c r="A9" s="5">
        <v>37</v>
      </c>
      <c r="B9" s="5">
        <f>VLOOKUP(A9, Simulation!$B$5:$E$40, 3, 2)</f>
        <v>1.4071004132755802</v>
      </c>
      <c r="C9" s="5">
        <f>'Mortality and annuity'!C12</f>
        <v>0.99932699999999997</v>
      </c>
      <c r="D9" s="5">
        <f t="shared" si="0"/>
        <v>0.99664779118612623</v>
      </c>
      <c r="E9" s="5">
        <f>E8/(1+Simulation!$C$2)</f>
        <v>0.58349040282589892</v>
      </c>
      <c r="F9" s="17">
        <f>F8*(1+Simulation!$F$2)</f>
        <v>1.4071004132755802</v>
      </c>
      <c r="G9" s="5">
        <f t="shared" si="1"/>
        <v>0.81827732434080325</v>
      </c>
      <c r="H9" s="5">
        <f t="shared" si="3"/>
        <v>0.99697729218119202</v>
      </c>
      <c r="I9" s="5">
        <f>I8/(1+Simulation!$C$2)</f>
        <v>0.63016963388498992</v>
      </c>
      <c r="J9" s="17">
        <f>J8*(1+Simulation!$F$2)</f>
        <v>1.3400956329673104</v>
      </c>
      <c r="K9" s="5">
        <f t="shared" si="2"/>
        <v>0.84193493520386509</v>
      </c>
      <c r="L9" s="5">
        <f t="shared" si="4"/>
        <v>0.99735528983604005</v>
      </c>
      <c r="M9" s="5">
        <f>M8/(1+Simulation!$C$2)</f>
        <v>0.68058320333544975</v>
      </c>
      <c r="N9" s="17">
        <f>N8*(1+Simulation!$F$2)</f>
        <v>1.2762815564224685</v>
      </c>
      <c r="O9" s="5">
        <f t="shared" si="5"/>
        <v>0.86631855301949412</v>
      </c>
      <c r="P9" s="5">
        <f t="shared" si="6"/>
        <v>0.99778333888842308</v>
      </c>
      <c r="Q9" s="5">
        <f>Q8/(1+Simulation!$C$2)</f>
        <v>0.73502985824111922</v>
      </c>
      <c r="R9" s="17">
        <f>R8*(1+Simulation!$F$2)</f>
        <v>1.2155062453694998</v>
      </c>
      <c r="S9" s="5">
        <f t="shared" si="7"/>
        <v>0.89145294418875876</v>
      </c>
      <c r="T9" s="5">
        <f t="shared" si="8"/>
        <v>0.99826250489077073</v>
      </c>
      <c r="U9" s="5">
        <f>U8/(1+Simulation!$C$2)</f>
        <v>0.79383224543034903</v>
      </c>
      <c r="V9" s="17">
        <f>V8*(1+Simulation!$F$2)</f>
        <v>1.1576249966924999</v>
      </c>
      <c r="W9" s="5">
        <f t="shared" si="9"/>
        <v>0.91736336189740275</v>
      </c>
      <c r="X9" s="5">
        <f t="shared" ref="X9:X36" si="11">X8*C8</f>
        <v>0.99879236424000006</v>
      </c>
      <c r="Y9" s="5">
        <f>Y8/(1+Simulation!$C$2)</f>
        <v>0.85733882347711243</v>
      </c>
      <c r="Z9" s="17">
        <f>Z8*(1+Simulation!$F$2)</f>
        <v>1.1024999978999999</v>
      </c>
      <c r="AA9" s="5">
        <f t="shared" si="10"/>
        <v>0.94407457437889097</v>
      </c>
      <c r="AB9" s="5">
        <f>AB8*C8</f>
        <v>0.99937200000000004</v>
      </c>
      <c r="AC9" s="5">
        <f>AC8/(1+Simulation!$C$2)</f>
        <v>0.92592592764060366</v>
      </c>
      <c r="AD9" s="17">
        <f>AD8*(1+Simulation!$F$2)</f>
        <v>1.049999999</v>
      </c>
      <c r="AE9" s="5">
        <f>PRODUCT(AB9:AD9)</f>
        <v>0.97161166754060324</v>
      </c>
      <c r="AF9" s="5">
        <v>1</v>
      </c>
      <c r="AG9" s="5">
        <v>1</v>
      </c>
      <c r="AH9" s="17">
        <f>(1+Simulation!$F$2)^(A9-37)</f>
        <v>1</v>
      </c>
      <c r="AI9" s="5">
        <v>1</v>
      </c>
    </row>
    <row r="10" spans="1:143" x14ac:dyDescent="0.25">
      <c r="A10" s="5">
        <v>38</v>
      </c>
      <c r="B10" s="5">
        <f>VLOOKUP(A10, Simulation!$B$5:$E$40, 3, 2)</f>
        <v>1.4774554325322586</v>
      </c>
      <c r="C10" s="5">
        <f>'Mortality and annuity'!C13</f>
        <v>0.99928649999999997</v>
      </c>
      <c r="D10" s="5">
        <f t="shared" si="0"/>
        <v>0.9959770472226579</v>
      </c>
      <c r="E10" s="5">
        <f>E9/(1+Simulation!$C$2)</f>
        <v>0.54026889250596</v>
      </c>
      <c r="F10" s="17">
        <f>F9*(1+Simulation!$F$2)</f>
        <v>1.4774554325322589</v>
      </c>
      <c r="G10" s="5">
        <f t="shared" si="1"/>
        <v>0.7950119959804588</v>
      </c>
      <c r="H10" s="5">
        <f t="shared" si="3"/>
        <v>0.99630632646355399</v>
      </c>
      <c r="I10" s="5">
        <f>I9/(1+Simulation!$C$2)</f>
        <v>0.58349040282589892</v>
      </c>
      <c r="J10" s="17">
        <f>J9*(1+Simulation!$F$2)</f>
        <v>1.4071004132755802</v>
      </c>
      <c r="K10" s="5">
        <f t="shared" si="2"/>
        <v>0.81799697170066865</v>
      </c>
      <c r="L10" s="5">
        <f t="shared" si="4"/>
        <v>0.99668406972598034</v>
      </c>
      <c r="M10" s="5">
        <f>M9/(1+Simulation!$C$2)</f>
        <v>0.63016963388498992</v>
      </c>
      <c r="N10" s="17">
        <f>N9*(1+Simulation!$F$2)</f>
        <v>1.3400956329673104</v>
      </c>
      <c r="O10" s="5">
        <f t="shared" si="5"/>
        <v>0.84168731248390438</v>
      </c>
      <c r="P10" s="5">
        <f t="shared" si="6"/>
        <v>0.99711183070135112</v>
      </c>
      <c r="Q10" s="5">
        <f>Q9/(1+Simulation!$C$2)</f>
        <v>0.68058320333544975</v>
      </c>
      <c r="R10" s="17">
        <f>R9*(1+Simulation!$F$2)</f>
        <v>1.2762815564224685</v>
      </c>
      <c r="S10" s="5">
        <f t="shared" si="7"/>
        <v>0.86610708057087682</v>
      </c>
      <c r="T10" s="5">
        <f t="shared" si="8"/>
        <v>0.99759067422497916</v>
      </c>
      <c r="U10" s="5">
        <f>U9/(1+Simulation!$C$2)</f>
        <v>0.73502985824111922</v>
      </c>
      <c r="V10" s="17">
        <f>V9*(1+Simulation!$F$2)</f>
        <v>1.2155062453694998</v>
      </c>
      <c r="W10" s="5">
        <f t="shared" si="9"/>
        <v>0.89128081114667013</v>
      </c>
      <c r="X10" s="5">
        <f t="shared" si="11"/>
        <v>0.99812017697886646</v>
      </c>
      <c r="Y10" s="5">
        <f>Y9/(1+Simulation!$C$2)</f>
        <v>0.79383224543034903</v>
      </c>
      <c r="Z10" s="17">
        <f>Z9*(1+Simulation!$F$2)</f>
        <v>1.1576249966924999</v>
      </c>
      <c r="AA10" s="5">
        <f t="shared" si="10"/>
        <v>0.91723256823229304</v>
      </c>
      <c r="AB10" s="5">
        <f t="shared" ref="AB10:AB36" si="12">AB9*C9</f>
        <v>0.99869942264400002</v>
      </c>
      <c r="AC10" s="5">
        <f>AC9/(1+Simulation!$C$2)</f>
        <v>0.85733882347711243</v>
      </c>
      <c r="AD10" s="17">
        <f>AD9*(1+Simulation!$F$2)</f>
        <v>1.1024999978999999</v>
      </c>
      <c r="AE10" s="5">
        <f t="shared" ref="AE10:AE36" si="13">PRODUCT(AB10:AD10)</f>
        <v>0.94398672449053844</v>
      </c>
      <c r="AF10" s="5">
        <f>AF9*C9</f>
        <v>0.99932699999999997</v>
      </c>
      <c r="AG10" s="5">
        <f>AG9/(1+Simulation!$C$2)</f>
        <v>0.92592592764060366</v>
      </c>
      <c r="AH10" s="17">
        <f>AH9*(1+Simulation!$F$2)</f>
        <v>1.049999999</v>
      </c>
      <c r="AI10" s="5">
        <f>PRODUCT(AF10:AH10)</f>
        <v>0.97156791754056371</v>
      </c>
      <c r="AJ10" s="5">
        <v>1</v>
      </c>
      <c r="AK10" s="5">
        <v>1</v>
      </c>
      <c r="AL10" s="17">
        <f>(1+Simulation!$F$2)^(A10-38)</f>
        <v>1</v>
      </c>
      <c r="AM10" s="5">
        <v>1</v>
      </c>
    </row>
    <row r="11" spans="1:143" x14ac:dyDescent="0.25">
      <c r="A11" s="5">
        <v>39</v>
      </c>
      <c r="B11" s="5">
        <f>VLOOKUP(A11, Simulation!$B$5:$E$40, 3, 2)</f>
        <v>1.5513282026814161</v>
      </c>
      <c r="C11" s="5">
        <f>'Mortality and annuity'!C14</f>
        <v>0.99924550000000001</v>
      </c>
      <c r="D11" s="5">
        <f t="shared" si="0"/>
        <v>0.99526641759946455</v>
      </c>
      <c r="E11" s="5">
        <f>E10/(1+Simulation!$C$2)</f>
        <v>0.50024897546894254</v>
      </c>
      <c r="F11" s="17">
        <f>F10*(1+Simulation!$F$2)</f>
        <v>1.5513282026814164</v>
      </c>
      <c r="G11" s="5">
        <f t="shared" si="1"/>
        <v>0.77237684575713139</v>
      </c>
      <c r="H11" s="5">
        <f t="shared" si="3"/>
        <v>0.99559546189962222</v>
      </c>
      <c r="I11" s="5">
        <f>I10/(1+Simulation!$C$2)</f>
        <v>0.54026889250596</v>
      </c>
      <c r="J11" s="17">
        <f>J10*(1+Simulation!$F$2)</f>
        <v>1.4774554325322589</v>
      </c>
      <c r="K11" s="5">
        <f t="shared" si="2"/>
        <v>0.79470740571891663</v>
      </c>
      <c r="L11" s="5">
        <f t="shared" si="4"/>
        <v>0.99597293564223077</v>
      </c>
      <c r="M11" s="5">
        <f>M10/(1+Simulation!$C$2)</f>
        <v>0.58349040282589892</v>
      </c>
      <c r="N11" s="17">
        <f>N10*(1+Simulation!$F$2)</f>
        <v>1.4071004132755802</v>
      </c>
      <c r="O11" s="5">
        <f t="shared" si="5"/>
        <v>0.81772324797234208</v>
      </c>
      <c r="P11" s="5">
        <f t="shared" si="6"/>
        <v>0.99640039141014569</v>
      </c>
      <c r="Q11" s="5">
        <f>Q10/(1+Simulation!$C$2)</f>
        <v>0.63016963388498992</v>
      </c>
      <c r="R11" s="17">
        <f>R10*(1+Simulation!$F$2)</f>
        <v>1.3400956329673104</v>
      </c>
      <c r="S11" s="5">
        <f t="shared" si="7"/>
        <v>0.84144774967105596</v>
      </c>
      <c r="T11" s="5">
        <f t="shared" si="8"/>
        <v>0.99687889327891965</v>
      </c>
      <c r="U11" s="5">
        <f>U10/(1+Simulation!$C$2)</f>
        <v>0.68058320333544975</v>
      </c>
      <c r="V11" s="17">
        <f>V10*(1+Simulation!$F$2)</f>
        <v>1.2762815564224685</v>
      </c>
      <c r="W11" s="5">
        <f t="shared" si="9"/>
        <v>0.86590474744766444</v>
      </c>
      <c r="X11" s="5">
        <f t="shared" si="11"/>
        <v>0.99740801823259195</v>
      </c>
      <c r="Y11" s="5">
        <f>Y10/(1+Simulation!$C$2)</f>
        <v>0.73502985824111922</v>
      </c>
      <c r="Z11" s="17">
        <f>Z10*(1+Simulation!$F$2)</f>
        <v>1.2155062453694998</v>
      </c>
      <c r="AA11" s="5">
        <f t="shared" si="10"/>
        <v>0.89111762018542517</v>
      </c>
      <c r="AB11" s="5">
        <f t="shared" si="12"/>
        <v>0.9979868506059435</v>
      </c>
      <c r="AC11" s="5">
        <f>AC10/(1+Simulation!$C$2)</f>
        <v>0.79383224543034903</v>
      </c>
      <c r="AD11" s="17">
        <f>AD10*(1+Simulation!$F$2)</f>
        <v>1.1576249966924999</v>
      </c>
      <c r="AE11" s="5">
        <f t="shared" si="13"/>
        <v>0.91711004662189999</v>
      </c>
      <c r="AF11" s="5">
        <f t="shared" ref="AF11:AF36" si="14">AF10*C10</f>
        <v>0.99861398018549996</v>
      </c>
      <c r="AG11" s="5">
        <f>AG10/(1+Simulation!$C$2)</f>
        <v>0.85733882347711243</v>
      </c>
      <c r="AH11" s="17">
        <f>AH10*(1+Simulation!$F$2)</f>
        <v>1.1024999978999999</v>
      </c>
      <c r="AI11" s="5">
        <f t="shared" ref="AI11:AI36" si="15">PRODUCT(AF11:AH11)</f>
        <v>0.94390596290732021</v>
      </c>
      <c r="AJ11" s="5">
        <f>AJ10*C10</f>
        <v>0.99928649999999997</v>
      </c>
      <c r="AK11" s="5">
        <f>AK10/(1+Simulation!$C$2)</f>
        <v>0.92592592764060366</v>
      </c>
      <c r="AL11" s="17">
        <f>AL10*(1+Simulation!$F$2)</f>
        <v>1.049999999</v>
      </c>
      <c r="AM11" s="5">
        <f>PRODUCT(AJ11:AL11)</f>
        <v>0.97152854254052834</v>
      </c>
      <c r="AN11" s="5">
        <v>1</v>
      </c>
      <c r="AO11" s="5">
        <v>1</v>
      </c>
      <c r="AP11" s="17">
        <f>(1+Simulation!$F$2)^(A11-39)</f>
        <v>1</v>
      </c>
      <c r="AQ11" s="5">
        <v>1</v>
      </c>
    </row>
    <row r="12" spans="1:143" x14ac:dyDescent="0.25">
      <c r="A12" s="5">
        <v>40</v>
      </c>
      <c r="B12" s="5">
        <f>VLOOKUP(A12, Simulation!$B$5:$E$40, 3, 2)</f>
        <v>1.6288946112641585</v>
      </c>
      <c r="C12" s="5">
        <f>'Mortality and annuity'!C15</f>
        <v>0.99919849999999999</v>
      </c>
      <c r="D12" s="5">
        <f t="shared" si="0"/>
        <v>0.99451548908738574</v>
      </c>
      <c r="E12" s="5">
        <f>E11/(1+Simulation!$C$2)</f>
        <v>0.46319349666234222</v>
      </c>
      <c r="F12" s="17">
        <f>F11*(1+Simulation!$F$2)</f>
        <v>1.6288946112641589</v>
      </c>
      <c r="G12" s="5">
        <f t="shared" si="1"/>
        <v>0.75035536345118026</v>
      </c>
      <c r="H12" s="5">
        <f t="shared" si="3"/>
        <v>0.994844285123619</v>
      </c>
      <c r="I12" s="5">
        <f>I11/(1+Simulation!$C$2)</f>
        <v>0.50024897546894254</v>
      </c>
      <c r="J12" s="17">
        <f>J11*(1+Simulation!$F$2)</f>
        <v>1.5513282026814164</v>
      </c>
      <c r="K12" s="5">
        <f t="shared" si="2"/>
        <v>0.77204924970403477</v>
      </c>
      <c r="L12" s="5">
        <f t="shared" si="4"/>
        <v>0.99522147406228867</v>
      </c>
      <c r="M12" s="5">
        <f>M11/(1+Simulation!$C$2)</f>
        <v>0.54026889250596</v>
      </c>
      <c r="N12" s="17">
        <f>N11*(1+Simulation!$F$2)</f>
        <v>1.4774554325322589</v>
      </c>
      <c r="O12" s="5">
        <f t="shared" si="5"/>
        <v>0.79440887994680165</v>
      </c>
      <c r="P12" s="5">
        <f t="shared" si="6"/>
        <v>0.99564860731482674</v>
      </c>
      <c r="Q12" s="5">
        <f>Q11/(1+Simulation!$C$2)</f>
        <v>0.58349040282589892</v>
      </c>
      <c r="R12" s="17">
        <f>R11*(1+Simulation!$F$2)</f>
        <v>1.4071004132755802</v>
      </c>
      <c r="S12" s="5">
        <f t="shared" si="7"/>
        <v>0.81745696481965446</v>
      </c>
      <c r="T12" s="5">
        <f t="shared" si="8"/>
        <v>0.99612674815394076</v>
      </c>
      <c r="U12" s="5">
        <f>U11/(1+Simulation!$C$2)</f>
        <v>0.63016963388498992</v>
      </c>
      <c r="V12" s="17">
        <f>V11*(1+Simulation!$F$2)</f>
        <v>1.3400956329673104</v>
      </c>
      <c r="W12" s="5">
        <f t="shared" si="9"/>
        <v>0.84121666134137318</v>
      </c>
      <c r="X12" s="5">
        <f t="shared" si="11"/>
        <v>0.99665547388283549</v>
      </c>
      <c r="Y12" s="5">
        <f>Y11/(1+Simulation!$C$2)</f>
        <v>0.68058320333544975</v>
      </c>
      <c r="Z12" s="17">
        <f>Z11*(1+Simulation!$F$2)</f>
        <v>1.2762815564224685</v>
      </c>
      <c r="AA12" s="5">
        <f t="shared" si="10"/>
        <v>0.86571068183242728</v>
      </c>
      <c r="AB12" s="5">
        <f t="shared" si="12"/>
        <v>0.99723386952716131</v>
      </c>
      <c r="AC12" s="5">
        <f>AC11/(1+Simulation!$C$2)</f>
        <v>0.73502985824111922</v>
      </c>
      <c r="AD12" s="17">
        <f>AD11*(1+Simulation!$F$2)</f>
        <v>1.2155062453694998</v>
      </c>
      <c r="AE12" s="5">
        <f t="shared" si="13"/>
        <v>0.89096202991834805</v>
      </c>
      <c r="AF12" s="5">
        <f t="shared" si="14"/>
        <v>0.99786052593745</v>
      </c>
      <c r="AG12" s="5">
        <f>AG11/(1+Simulation!$C$2)</f>
        <v>0.79383224543034903</v>
      </c>
      <c r="AH12" s="17">
        <f>AH11*(1+Simulation!$F$2)</f>
        <v>1.1576249966924999</v>
      </c>
      <c r="AI12" s="5">
        <f t="shared" si="15"/>
        <v>0.91699395929816296</v>
      </c>
      <c r="AJ12" s="5">
        <f t="shared" ref="AJ12:AJ36" si="16">AJ11*C11</f>
        <v>0.99853253833574995</v>
      </c>
      <c r="AK12" s="5">
        <f>AK11/(1+Simulation!$C$2)</f>
        <v>0.85733882347711243</v>
      </c>
      <c r="AL12" s="17">
        <f>AL11*(1+Simulation!$F$2)</f>
        <v>1.1024999978999999</v>
      </c>
      <c r="AM12" s="5">
        <f t="shared" ref="AM12:AM36" si="17">PRODUCT(AJ12:AL12)</f>
        <v>0.94382898276370653</v>
      </c>
      <c r="AN12" s="5">
        <f>AN11*C11</f>
        <v>0.99924550000000001</v>
      </c>
      <c r="AO12" s="5">
        <f>AO11/(1+Simulation!$C$2)</f>
        <v>0.92592592764060366</v>
      </c>
      <c r="AP12" s="17">
        <f>AP11*(1+Simulation!$F$2)</f>
        <v>1.049999999</v>
      </c>
      <c r="AQ12" s="5">
        <f>PRODUCT(AN12:AP12)</f>
        <v>0.97148868142938138</v>
      </c>
      <c r="AR12" s="5">
        <v>1</v>
      </c>
      <c r="AS12" s="5">
        <v>1</v>
      </c>
      <c r="AT12" s="17">
        <f>(1+Simulation!$F$2)^(A12-40)</f>
        <v>1</v>
      </c>
      <c r="AU12" s="5">
        <v>1</v>
      </c>
    </row>
    <row r="13" spans="1:143" x14ac:dyDescent="0.25">
      <c r="A13" s="5">
        <v>41</v>
      </c>
      <c r="B13" s="5">
        <f>VLOOKUP(A13, Simulation!$B$5:$E$40, 3, 2)</f>
        <v>1.7103393401984719</v>
      </c>
      <c r="C13" s="5">
        <f>'Mortality and annuity'!C16</f>
        <v>0.99914599999999998</v>
      </c>
      <c r="D13" s="5">
        <f t="shared" si="0"/>
        <v>0.99371838492288223</v>
      </c>
      <c r="E13" s="5">
        <f>E12/(1+Simulation!$C$2)</f>
        <v>0.42888286807417408</v>
      </c>
      <c r="F13" s="17">
        <f>F12*(1+Simulation!$F$2)</f>
        <v>1.7103393401984721</v>
      </c>
      <c r="G13" s="5">
        <f t="shared" si="1"/>
        <v>0.72892745557115179</v>
      </c>
      <c r="H13" s="5">
        <f t="shared" si="3"/>
        <v>0.99404691742909246</v>
      </c>
      <c r="I13" s="5">
        <f>I12/(1+Simulation!$C$2)</f>
        <v>0.46319349666234222</v>
      </c>
      <c r="J13" s="17">
        <f>J12*(1+Simulation!$F$2)</f>
        <v>1.6288946112641589</v>
      </c>
      <c r="K13" s="5">
        <f t="shared" si="2"/>
        <v>0.75000182923193526</v>
      </c>
      <c r="L13" s="5">
        <f t="shared" si="4"/>
        <v>0.99442380405082775</v>
      </c>
      <c r="M13" s="5">
        <f>M12/(1+Simulation!$C$2)</f>
        <v>0.50024897546894254</v>
      </c>
      <c r="N13" s="17">
        <f>N12*(1+Simulation!$F$2)</f>
        <v>1.5513282026814164</v>
      </c>
      <c r="O13" s="5">
        <f t="shared" si="5"/>
        <v>0.77172293522284641</v>
      </c>
      <c r="P13" s="5">
        <f t="shared" si="6"/>
        <v>0.99485059495606387</v>
      </c>
      <c r="Q13" s="5">
        <f>Q12/(1+Simulation!$C$2)</f>
        <v>0.54026889250596</v>
      </c>
      <c r="R13" s="17">
        <f>R12*(1+Simulation!$F$2)</f>
        <v>1.4774554325322589</v>
      </c>
      <c r="S13" s="5">
        <f t="shared" si="7"/>
        <v>0.79411283563601209</v>
      </c>
      <c r="T13" s="5">
        <f t="shared" si="8"/>
        <v>0.99532835256529539</v>
      </c>
      <c r="U13" s="5">
        <f>U12/(1+Simulation!$C$2)</f>
        <v>0.58349040282589892</v>
      </c>
      <c r="V13" s="17">
        <f>V12*(1+Simulation!$F$2)</f>
        <v>1.4071004132755802</v>
      </c>
      <c r="W13" s="5">
        <f t="shared" si="9"/>
        <v>0.8171940261949252</v>
      </c>
      <c r="X13" s="5">
        <f t="shared" si="11"/>
        <v>0.99585665452051841</v>
      </c>
      <c r="Y13" s="5">
        <f>Y12/(1+Simulation!$C$2)</f>
        <v>0.63016963388498992</v>
      </c>
      <c r="Z13" s="17">
        <f>Z12*(1+Simulation!$F$2)</f>
        <v>1.3400956329673104</v>
      </c>
      <c r="AA13" s="5">
        <f t="shared" si="10"/>
        <v>0.84098857062402399</v>
      </c>
      <c r="AB13" s="5">
        <f t="shared" si="12"/>
        <v>0.99643458658073525</v>
      </c>
      <c r="AC13" s="5">
        <f>AC12/(1+Simulation!$C$2)</f>
        <v>0.68058320333544975</v>
      </c>
      <c r="AD13" s="17">
        <f>AD12*(1+Simulation!$F$2)</f>
        <v>1.2762815564224685</v>
      </c>
      <c r="AE13" s="5">
        <f t="shared" si="13"/>
        <v>0.86551881563400634</v>
      </c>
      <c r="AF13" s="5">
        <f t="shared" si="14"/>
        <v>0.99706074072591111</v>
      </c>
      <c r="AG13" s="5">
        <f>AG12/(1+Simulation!$C$2)</f>
        <v>0.73502985824111922</v>
      </c>
      <c r="AH13" s="17">
        <f>AH12*(1+Simulation!$F$2)</f>
        <v>1.2155062453694998</v>
      </c>
      <c r="AI13" s="5">
        <f t="shared" si="15"/>
        <v>0.89080735086771334</v>
      </c>
      <c r="AJ13" s="5">
        <f t="shared" si="16"/>
        <v>0.99773221450627381</v>
      </c>
      <c r="AK13" s="5">
        <f>AK12/(1+Simulation!$C$2)</f>
        <v>0.79383224543034903</v>
      </c>
      <c r="AL13" s="17">
        <f>AL12*(1+Simulation!$F$2)</f>
        <v>1.1576249966924999</v>
      </c>
      <c r="AM13" s="5">
        <f t="shared" si="17"/>
        <v>0.91687604621889085</v>
      </c>
      <c r="AN13" s="5">
        <f t="shared" ref="AN13:AN36" si="18">AN12*C12</f>
        <v>0.99844460473175001</v>
      </c>
      <c r="AO13" s="5">
        <f>AO12/(1+Simulation!$C$2)</f>
        <v>0.85733882347711243</v>
      </c>
      <c r="AP13" s="17">
        <f>AP12*(1+Simulation!$F$2)</f>
        <v>1.1024999978999999</v>
      </c>
      <c r="AQ13" s="5">
        <f t="shared" ref="AQ13:AQ36" si="19">PRODUCT(AN13:AP13)</f>
        <v>0.9437458665097761</v>
      </c>
      <c r="AR13" s="5">
        <f>AR12*C12</f>
        <v>0.99919849999999999</v>
      </c>
      <c r="AS13" s="5">
        <f>AS12/(1+Simulation!$C$2)</f>
        <v>0.92592592764060366</v>
      </c>
      <c r="AT13" s="17">
        <f>AT12*(1+Simulation!$F$2)</f>
        <v>1.049999999</v>
      </c>
      <c r="AU13" s="5">
        <f>PRODUCT(AR13:AT13)</f>
        <v>0.97144298698489584</v>
      </c>
      <c r="AV13" s="5">
        <v>1</v>
      </c>
      <c r="AW13" s="5">
        <v>1</v>
      </c>
      <c r="AX13" s="17">
        <f>(1+Simulation!$F$2)^(A13-41)</f>
        <v>1</v>
      </c>
      <c r="AY13" s="5">
        <v>1</v>
      </c>
    </row>
    <row r="14" spans="1:143" x14ac:dyDescent="0.25">
      <c r="A14" s="5">
        <v>42</v>
      </c>
      <c r="B14" s="5">
        <f>VLOOKUP(A14, Simulation!$B$5:$E$40, 3, 2)</f>
        <v>1.7958563054980561</v>
      </c>
      <c r="C14" s="5">
        <f>'Mortality and annuity'!C17</f>
        <v>0.99908450000000004</v>
      </c>
      <c r="D14" s="5">
        <f t="shared" si="0"/>
        <v>0.99286974942215811</v>
      </c>
      <c r="E14" s="5">
        <f>E13/(1+Simulation!$C$2)</f>
        <v>0.39711376747074228</v>
      </c>
      <c r="F14" s="17">
        <f>F13*(1+Simulation!$F$2)</f>
        <v>1.7958563054980563</v>
      </c>
      <c r="G14" s="5">
        <f t="shared" si="1"/>
        <v>0.70807425906309474</v>
      </c>
      <c r="H14" s="5">
        <f t="shared" si="3"/>
        <v>0.99319800136160796</v>
      </c>
      <c r="I14" s="5">
        <f>I13/(1+Simulation!$C$2)</f>
        <v>0.42888286807417408</v>
      </c>
      <c r="J14" s="17">
        <f>J13*(1+Simulation!$F$2)</f>
        <v>1.7103393401984721</v>
      </c>
      <c r="K14" s="5">
        <f t="shared" si="2"/>
        <v>0.72854573588980553</v>
      </c>
      <c r="L14" s="5">
        <f t="shared" si="4"/>
        <v>0.99357456612216832</v>
      </c>
      <c r="M14" s="5">
        <f>M13/(1+Simulation!$C$2)</f>
        <v>0.46319349666234222</v>
      </c>
      <c r="N14" s="17">
        <f>N13*(1+Simulation!$F$2)</f>
        <v>1.6288946112641589</v>
      </c>
      <c r="O14" s="5">
        <f t="shared" si="5"/>
        <v>0.74964544329277916</v>
      </c>
      <c r="P14" s="5">
        <f t="shared" si="6"/>
        <v>0.99400099254797136</v>
      </c>
      <c r="Q14" s="5">
        <f>Q13/(1+Simulation!$C$2)</f>
        <v>0.50024897546894254</v>
      </c>
      <c r="R14" s="17">
        <f>R13*(1+Simulation!$F$2)</f>
        <v>1.5513282026814164</v>
      </c>
      <c r="S14" s="5">
        <f t="shared" si="7"/>
        <v>0.77139481221060446</v>
      </c>
      <c r="T14" s="5">
        <f t="shared" si="8"/>
        <v>0.99447834215220465</v>
      </c>
      <c r="U14" s="5">
        <f>U13/(1+Simulation!$C$2)</f>
        <v>0.54026889250596</v>
      </c>
      <c r="V14" s="17">
        <f>V13*(1+Simulation!$F$2)</f>
        <v>1.4774554325322589</v>
      </c>
      <c r="W14" s="5">
        <f t="shared" si="9"/>
        <v>0.79381569480788694</v>
      </c>
      <c r="X14" s="5">
        <f t="shared" si="11"/>
        <v>0.99500619293755788</v>
      </c>
      <c r="Y14" s="5">
        <f>Y13/(1+Simulation!$C$2)</f>
        <v>0.58349040282589892</v>
      </c>
      <c r="Z14" s="17">
        <f>Z13*(1+Simulation!$F$2)</f>
        <v>1.4071004132755802</v>
      </c>
      <c r="AA14" s="5">
        <f t="shared" si="10"/>
        <v>0.81692952360882898</v>
      </c>
      <c r="AB14" s="5">
        <f t="shared" si="12"/>
        <v>0.99558363144379525</v>
      </c>
      <c r="AC14" s="5">
        <f>AC13/(1+Simulation!$C$2)</f>
        <v>0.63016963388498992</v>
      </c>
      <c r="AD14" s="17">
        <f>AD13*(1+Simulation!$F$2)</f>
        <v>1.3400956329673104</v>
      </c>
      <c r="AE14" s="5">
        <f t="shared" si="13"/>
        <v>0.84075800602820738</v>
      </c>
      <c r="AF14" s="5">
        <f t="shared" si="14"/>
        <v>0.99620925085333112</v>
      </c>
      <c r="AG14" s="5">
        <f>AG13/(1+Simulation!$C$2)</f>
        <v>0.68058320333544975</v>
      </c>
      <c r="AH14" s="17">
        <f>AH13*(1+Simulation!$F$2)</f>
        <v>1.2762815564224685</v>
      </c>
      <c r="AI14" s="5">
        <f t="shared" si="15"/>
        <v>0.86532308546312553</v>
      </c>
      <c r="AJ14" s="5">
        <f t="shared" si="16"/>
        <v>0.99688015119508544</v>
      </c>
      <c r="AK14" s="5">
        <f>AK13/(1+Simulation!$C$2)</f>
        <v>0.73502985824111922</v>
      </c>
      <c r="AL14" s="17">
        <f>AL13*(1+Simulation!$F$2)</f>
        <v>1.2155062453694998</v>
      </c>
      <c r="AM14" s="5">
        <f t="shared" si="17"/>
        <v>0.89064600615221279</v>
      </c>
      <c r="AN14" s="5">
        <f t="shared" si="18"/>
        <v>0.99759193303930904</v>
      </c>
      <c r="AO14" s="5">
        <f>AO13/(1+Simulation!$C$2)</f>
        <v>0.79383224543034903</v>
      </c>
      <c r="AP14" s="17">
        <f>AP13*(1+Simulation!$F$2)</f>
        <v>1.1576249966924999</v>
      </c>
      <c r="AQ14" s="5">
        <f t="shared" si="19"/>
        <v>0.91674713315492595</v>
      </c>
      <c r="AR14" s="5">
        <f t="shared" ref="AR14:AR36" si="20">AR13*C13</f>
        <v>0.99834518448099996</v>
      </c>
      <c r="AS14" s="5">
        <f>AS13/(1+Simulation!$C$2)</f>
        <v>0.85733882347711243</v>
      </c>
      <c r="AT14" s="17">
        <f>AT13*(1+Simulation!$F$2)</f>
        <v>1.1024999978999999</v>
      </c>
      <c r="AU14" s="5">
        <f t="shared" ref="AU14:AU36" si="21">PRODUCT(AR14:AT14)</f>
        <v>0.94365189289296458</v>
      </c>
      <c r="AV14" s="5">
        <f>AV13*C13</f>
        <v>0.99914599999999998</v>
      </c>
      <c r="AW14" s="5">
        <f>AW13/(1+Simulation!$C$2)</f>
        <v>0.92592592764060366</v>
      </c>
      <c r="AX14" s="17">
        <f>AX13*(1+Simulation!$F$2)</f>
        <v>1.049999999</v>
      </c>
      <c r="AY14" s="5">
        <f>PRODUCT(AV14:AX14)</f>
        <v>0.97139194531818329</v>
      </c>
      <c r="AZ14" s="5">
        <v>1</v>
      </c>
      <c r="BA14" s="5">
        <v>1</v>
      </c>
      <c r="BB14" s="17">
        <f>(1+Simulation!$F$2)^(A14-42)</f>
        <v>1</v>
      </c>
      <c r="BC14" s="5">
        <v>1</v>
      </c>
    </row>
    <row r="15" spans="1:143" x14ac:dyDescent="0.25">
      <c r="A15" s="5">
        <v>43</v>
      </c>
      <c r="B15" s="5">
        <f>VLOOKUP(A15, Simulation!$B$5:$E$40, 3, 2)</f>
        <v>1.8856491189771025</v>
      </c>
      <c r="C15" s="5">
        <f>'Mortality and annuity'!C18</f>
        <v>0.99901549999999995</v>
      </c>
      <c r="D15" s="5">
        <f t="shared" si="0"/>
        <v>0.99196077716656217</v>
      </c>
      <c r="E15" s="5">
        <f>E14/(1+Simulation!$C$2)</f>
        <v>0.36769793352420205</v>
      </c>
      <c r="F15" s="17">
        <f>F14*(1+Simulation!$F$2)</f>
        <v>1.8856491189771027</v>
      </c>
      <c r="G15" s="5">
        <f t="shared" si="1"/>
        <v>0.68777529500091972</v>
      </c>
      <c r="H15" s="5">
        <f t="shared" si="3"/>
        <v>0.99228872859136141</v>
      </c>
      <c r="I15" s="5">
        <f>I14/(1+Simulation!$C$2)</f>
        <v>0.39711376747074228</v>
      </c>
      <c r="J15" s="17">
        <f>J14*(1+Simulation!$F$2)</f>
        <v>1.7958563054980563</v>
      </c>
      <c r="K15" s="5">
        <f t="shared" si="2"/>
        <v>0.70765989867543455</v>
      </c>
      <c r="L15" s="5">
        <f t="shared" si="4"/>
        <v>0.99266494860688348</v>
      </c>
      <c r="M15" s="5">
        <f>M14/(1+Simulation!$C$2)</f>
        <v>0.42888286807417408</v>
      </c>
      <c r="N15" s="17">
        <f>N14*(1+Simulation!$F$2)</f>
        <v>1.7103393401984721</v>
      </c>
      <c r="O15" s="5">
        <f t="shared" si="5"/>
        <v>0.72815472290858074</v>
      </c>
      <c r="P15" s="5">
        <f t="shared" si="6"/>
        <v>0.99309098463929368</v>
      </c>
      <c r="Q15" s="5">
        <f>Q14/(1+Simulation!$C$2)</f>
        <v>0.46319349666234222</v>
      </c>
      <c r="R15" s="17">
        <f>R14*(1+Simulation!$F$2)</f>
        <v>1.6288946112641589</v>
      </c>
      <c r="S15" s="5">
        <f t="shared" si="7"/>
        <v>0.74928058426009225</v>
      </c>
      <c r="T15" s="5">
        <f t="shared" si="8"/>
        <v>0.9935678972299643</v>
      </c>
      <c r="U15" s="5">
        <f>U14/(1+Simulation!$C$2)</f>
        <v>0.50024897546894254</v>
      </c>
      <c r="V15" s="17">
        <f>V14*(1+Simulation!$F$2)</f>
        <v>1.5513282026814164</v>
      </c>
      <c r="W15" s="5">
        <f t="shared" si="9"/>
        <v>0.77105870844007707</v>
      </c>
      <c r="X15" s="5">
        <f t="shared" si="11"/>
        <v>0.99409526476792354</v>
      </c>
      <c r="Y15" s="5">
        <f>Y14/(1+Simulation!$C$2)</f>
        <v>0.54026889250596</v>
      </c>
      <c r="Z15" s="17">
        <f>Z14*(1+Simulation!$F$2)</f>
        <v>1.4774554325322589</v>
      </c>
      <c r="AA15" s="5">
        <f t="shared" si="10"/>
        <v>0.79350991354842759</v>
      </c>
      <c r="AB15" s="5">
        <f t="shared" si="12"/>
        <v>0.99467217462920854</v>
      </c>
      <c r="AC15" s="5">
        <f>AC14/(1+Simulation!$C$2)</f>
        <v>0.58349040282589892</v>
      </c>
      <c r="AD15" s="17">
        <f>AD14*(1+Simulation!$F$2)</f>
        <v>1.4071004132755802</v>
      </c>
      <c r="AE15" s="5">
        <f t="shared" si="13"/>
        <v>0.8166552846950883</v>
      </c>
      <c r="AF15" s="5">
        <f t="shared" si="14"/>
        <v>0.99529722128417497</v>
      </c>
      <c r="AG15" s="5">
        <f>AG14/(1+Simulation!$C$2)</f>
        <v>0.63016963388498992</v>
      </c>
      <c r="AH15" s="17">
        <f>AH14*(1+Simulation!$F$2)</f>
        <v>1.3400956329673104</v>
      </c>
      <c r="AI15" s="5">
        <f t="shared" si="15"/>
        <v>0.84051613620722665</v>
      </c>
      <c r="AJ15" s="5">
        <f t="shared" si="16"/>
        <v>0.9959675074166664</v>
      </c>
      <c r="AK15" s="5">
        <f>AK14/(1+Simulation!$C$2)</f>
        <v>0.68058320333544975</v>
      </c>
      <c r="AL15" s="17">
        <f>AL14*(1+Simulation!$F$2)</f>
        <v>1.2762815564224685</v>
      </c>
      <c r="AM15" s="5">
        <f t="shared" si="17"/>
        <v>0.86511310329690305</v>
      </c>
      <c r="AN15" s="5">
        <f t="shared" si="18"/>
        <v>0.99667863762461162</v>
      </c>
      <c r="AO15" s="5">
        <f>AO14/(1+Simulation!$C$2)</f>
        <v>0.73502985824111922</v>
      </c>
      <c r="AP15" s="17">
        <f>AP14*(1+Simulation!$F$2)</f>
        <v>1.2155062453694998</v>
      </c>
      <c r="AQ15" s="5">
        <f t="shared" si="19"/>
        <v>0.89046596720117854</v>
      </c>
      <c r="AR15" s="5">
        <f t="shared" si="20"/>
        <v>0.99743119946460768</v>
      </c>
      <c r="AS15" s="5">
        <f>AS14/(1+Simulation!$C$2)</f>
        <v>0.79383224543034903</v>
      </c>
      <c r="AT15" s="17">
        <f>AT14*(1+Simulation!$F$2)</f>
        <v>1.1576249966924999</v>
      </c>
      <c r="AU15" s="5">
        <f t="shared" si="21"/>
        <v>0.91659942542100281</v>
      </c>
      <c r="AV15" s="5">
        <f t="shared" ref="AV15:AV36" si="22">AV14*C14</f>
        <v>0.99823128183700005</v>
      </c>
      <c r="AW15" s="5">
        <f>AW14/(1+Simulation!$C$2)</f>
        <v>0.85733882347711243</v>
      </c>
      <c r="AX15" s="17">
        <f>AX14*(1+Simulation!$F$2)</f>
        <v>1.1024999978999999</v>
      </c>
      <c r="AY15" s="5">
        <f t="shared" ref="AY15:AY36" si="23">PRODUCT(AV15:AX15)</f>
        <v>0.94354423028559509</v>
      </c>
      <c r="AZ15" s="5">
        <f>AZ14*C14</f>
        <v>0.99908450000000004</v>
      </c>
      <c r="BA15" s="5">
        <f>BA14/(1+Simulation!$C$2)</f>
        <v>0.92592592764060366</v>
      </c>
      <c r="BB15" s="17">
        <f>BB14*(1+Simulation!$F$2)</f>
        <v>1.049999999</v>
      </c>
      <c r="BC15" s="5">
        <f>PRODUCT(AZ15:BB15)</f>
        <v>0.97133215365146286</v>
      </c>
      <c r="BD15" s="5">
        <v>1</v>
      </c>
      <c r="BE15" s="5">
        <v>1</v>
      </c>
      <c r="BF15" s="17">
        <f>(1+Simulation!$F$2)^(A15-43)</f>
        <v>1</v>
      </c>
      <c r="BG15" s="5">
        <v>1</v>
      </c>
    </row>
    <row r="16" spans="1:143" x14ac:dyDescent="0.25">
      <c r="A16" s="5">
        <v>44</v>
      </c>
      <c r="B16" s="5">
        <f>VLOOKUP(A16, Simulation!$B$5:$E$40, 3, 2)</f>
        <v>1.9799315730403082</v>
      </c>
      <c r="C16" s="5">
        <f>'Mortality and annuity'!C19</f>
        <v>0.99893849999999995</v>
      </c>
      <c r="D16" s="5">
        <f t="shared" si="0"/>
        <v>0.99098419178144159</v>
      </c>
      <c r="E16" s="5">
        <f>E15/(1+Simulation!$C$2)</f>
        <v>0.34046105018992978</v>
      </c>
      <c r="F16" s="17">
        <f>F15*(1+Simulation!$F$2)</f>
        <v>1.9799315730403086</v>
      </c>
      <c r="G16" s="5">
        <f t="shared" si="1"/>
        <v>0.668012120262099</v>
      </c>
      <c r="H16" s="5">
        <f t="shared" si="3"/>
        <v>0.9913118203380632</v>
      </c>
      <c r="I16" s="5">
        <f>I15/(1+Simulation!$C$2)</f>
        <v>0.36769793352420205</v>
      </c>
      <c r="J16" s="17">
        <f>J15*(1+Simulation!$F$2)</f>
        <v>1.8856491189771027</v>
      </c>
      <c r="K16" s="5">
        <f t="shared" si="2"/>
        <v>0.68732534124827371</v>
      </c>
      <c r="L16" s="5">
        <f t="shared" si="4"/>
        <v>0.99168766996497992</v>
      </c>
      <c r="M16" s="5">
        <f>M15/(1+Simulation!$C$2)</f>
        <v>0.39711376747074228</v>
      </c>
      <c r="N16" s="17">
        <f>N15*(1+Simulation!$F$2)</f>
        <v>1.7958563054980563</v>
      </c>
      <c r="O16" s="5">
        <f t="shared" si="5"/>
        <v>0.70723124814823679</v>
      </c>
      <c r="P16" s="5">
        <f t="shared" si="6"/>
        <v>0.99211328656491626</v>
      </c>
      <c r="Q16" s="5">
        <f>Q15/(1+Simulation!$C$2)</f>
        <v>0.42888286807417408</v>
      </c>
      <c r="R16" s="17">
        <f>R15*(1+Simulation!$F$2)</f>
        <v>1.7103393401984721</v>
      </c>
      <c r="S16" s="5">
        <f t="shared" si="7"/>
        <v>0.72775005935934234</v>
      </c>
      <c r="T16" s="5">
        <f t="shared" si="8"/>
        <v>0.99258972963514136</v>
      </c>
      <c r="U16" s="5">
        <f>U15/(1+Simulation!$C$2)</f>
        <v>0.46319349666234222</v>
      </c>
      <c r="V16" s="17">
        <f>V15*(1+Simulation!$F$2)</f>
        <v>1.6288946112641589</v>
      </c>
      <c r="W16" s="5">
        <f t="shared" si="9"/>
        <v>0.74890239067241104</v>
      </c>
      <c r="X16" s="5">
        <f t="shared" si="11"/>
        <v>0.9931165779797595</v>
      </c>
      <c r="Y16" s="5">
        <f>Y15/(1+Simulation!$C$2)</f>
        <v>0.50024897546894254</v>
      </c>
      <c r="Z16" s="17">
        <f>Z15*(1+Simulation!$F$2)</f>
        <v>1.5513282026814164</v>
      </c>
      <c r="AA16" s="5">
        <f t="shared" si="10"/>
        <v>0.77070846198069842</v>
      </c>
      <c r="AB16" s="5">
        <f t="shared" si="12"/>
        <v>0.99369291987328601</v>
      </c>
      <c r="AC16" s="5">
        <f>AC15/(1+Simulation!$C$2)</f>
        <v>0.54026889250596</v>
      </c>
      <c r="AD16" s="17">
        <f>AD15*(1+Simulation!$F$2)</f>
        <v>1.4774554325322589</v>
      </c>
      <c r="AE16" s="5">
        <f t="shared" si="13"/>
        <v>0.79318875251499776</v>
      </c>
      <c r="AF16" s="5">
        <f t="shared" si="14"/>
        <v>0.99431735116982067</v>
      </c>
      <c r="AG16" s="5">
        <f>AG15/(1+Simulation!$C$2)</f>
        <v>0.58349040282589892</v>
      </c>
      <c r="AH16" s="17">
        <f>AH15*(1+Simulation!$F$2)</f>
        <v>1.4071004132755802</v>
      </c>
      <c r="AI16" s="5">
        <f t="shared" si="15"/>
        <v>0.81636396413678392</v>
      </c>
      <c r="AJ16" s="5">
        <f t="shared" si="16"/>
        <v>0.99498697740561459</v>
      </c>
      <c r="AK16" s="5">
        <f>AK15/(1+Simulation!$C$2)</f>
        <v>0.63016963388498992</v>
      </c>
      <c r="AL16" s="17">
        <f>AL15*(1+Simulation!$F$2)</f>
        <v>1.3400956329673104</v>
      </c>
      <c r="AM16" s="5">
        <f t="shared" si="17"/>
        <v>0.8402541391067494</v>
      </c>
      <c r="AN16" s="5">
        <f t="shared" si="18"/>
        <v>0.9956974075058701</v>
      </c>
      <c r="AO16" s="5">
        <f>AO15/(1+Simulation!$C$2)</f>
        <v>0.68058320333544975</v>
      </c>
      <c r="AP16" s="17">
        <f>AP15*(1+Simulation!$F$2)</f>
        <v>1.2762815564224685</v>
      </c>
      <c r="AQ16" s="5">
        <f t="shared" si="19"/>
        <v>0.86487849024950025</v>
      </c>
      <c r="AR16" s="5">
        <f t="shared" si="20"/>
        <v>0.99644922844873474</v>
      </c>
      <c r="AS16" s="5">
        <f>AS15/(1+Simulation!$C$2)</f>
        <v>0.73502985824111922</v>
      </c>
      <c r="AT16" s="17">
        <f>AT15*(1+Simulation!$F$2)</f>
        <v>1.2155062453694998</v>
      </c>
      <c r="AU16" s="5">
        <f t="shared" si="21"/>
        <v>0.89026100538503206</v>
      </c>
      <c r="AV16" s="5">
        <f t="shared" si="22"/>
        <v>0.99724852314003143</v>
      </c>
      <c r="AW16" s="5">
        <f>AW15/(1+Simulation!$C$2)</f>
        <v>0.79383224543034903</v>
      </c>
      <c r="AX16" s="17">
        <f>AX15*(1+Simulation!$F$2)</f>
        <v>1.1576249966924999</v>
      </c>
      <c r="AY16" s="5">
        <f t="shared" si="23"/>
        <v>0.91643155317654679</v>
      </c>
      <c r="AZ16" s="5">
        <f t="shared" ref="AZ16:AZ36" si="24">AZ15*C15</f>
        <v>0.99810090130974993</v>
      </c>
      <c r="BA16" s="5">
        <f>BA15/(1+Simulation!$C$2)</f>
        <v>0.85733882347711243</v>
      </c>
      <c r="BB16" s="17">
        <f>BB15*(1+Simulation!$F$2)</f>
        <v>1.1024999978999999</v>
      </c>
      <c r="BC16" s="5">
        <f t="shared" ref="BC16:BC36" si="25">PRODUCT(AZ16:BB16)</f>
        <v>0.94342099251848954</v>
      </c>
      <c r="BD16" s="5">
        <f>BD15*C15</f>
        <v>0.99901549999999995</v>
      </c>
      <c r="BE16" s="5">
        <f>BE15/(1+Simulation!$C$2)</f>
        <v>0.92592592764060366</v>
      </c>
      <c r="BF16" s="17">
        <f>BF15*(1+Simulation!$F$2)</f>
        <v>1.049999999</v>
      </c>
      <c r="BG16" s="5">
        <f>PRODUCT(BD16:BF16)</f>
        <v>0.97126507031806908</v>
      </c>
      <c r="BH16" s="5">
        <v>1</v>
      </c>
      <c r="BI16" s="5">
        <v>1</v>
      </c>
      <c r="BJ16" s="17">
        <f>(1+Simulation!$F$2)^(A16-44)</f>
        <v>1</v>
      </c>
      <c r="BK16" s="5">
        <v>1</v>
      </c>
    </row>
    <row r="17" spans="1:127" x14ac:dyDescent="0.25">
      <c r="A17" s="5">
        <v>45</v>
      </c>
      <c r="B17" s="5">
        <f>VLOOKUP(A17, Simulation!$B$5:$E$40, 3, 2)</f>
        <v>2.0789281497123921</v>
      </c>
      <c r="C17" s="5">
        <f>'Mortality and annuity'!C20</f>
        <v>0.99885999999999997</v>
      </c>
      <c r="D17" s="5">
        <f t="shared" si="0"/>
        <v>0.98993226206186558</v>
      </c>
      <c r="E17" s="5">
        <f>E16/(1+Simulation!$C$2)</f>
        <v>0.31524171372260484</v>
      </c>
      <c r="F17" s="17">
        <f>F16*(1+Simulation!$F$2)</f>
        <v>2.0789281497123926</v>
      </c>
      <c r="G17" s="5">
        <f t="shared" si="1"/>
        <v>0.64876683083008657</v>
      </c>
      <c r="H17" s="5">
        <f t="shared" si="3"/>
        <v>0.99025954284077433</v>
      </c>
      <c r="I17" s="5">
        <f>I16/(1+Simulation!$C$2)</f>
        <v>0.34046105018992978</v>
      </c>
      <c r="J17" s="17">
        <f>J16*(1+Simulation!$F$2)</f>
        <v>1.9799315730403086</v>
      </c>
      <c r="K17" s="5">
        <f t="shared" si="2"/>
        <v>0.66752364196010849</v>
      </c>
      <c r="L17" s="5">
        <f t="shared" si="4"/>
        <v>0.99063499350331208</v>
      </c>
      <c r="M17" s="5">
        <f>M16/(1+Simulation!$C$2)</f>
        <v>0.36769793352420205</v>
      </c>
      <c r="N17" s="17">
        <f>N16*(1+Simulation!$F$2)</f>
        <v>1.8856491189771027</v>
      </c>
      <c r="O17" s="5">
        <f t="shared" si="5"/>
        <v>0.68685606384673659</v>
      </c>
      <c r="P17" s="5">
        <f t="shared" si="6"/>
        <v>0.99106015831122751</v>
      </c>
      <c r="Q17" s="5">
        <f>Q16/(1+Simulation!$C$2)</f>
        <v>0.39711376747074228</v>
      </c>
      <c r="R17" s="17">
        <f>R16*(1+Simulation!$F$2)</f>
        <v>1.7958563054980563</v>
      </c>
      <c r="S17" s="5">
        <f t="shared" si="7"/>
        <v>0.70678373239952685</v>
      </c>
      <c r="T17" s="5">
        <f t="shared" si="8"/>
        <v>0.99153609563713363</v>
      </c>
      <c r="U17" s="5">
        <f>U16/(1+Simulation!$C$2)</f>
        <v>0.42888286807417408</v>
      </c>
      <c r="V17" s="17">
        <f>V16*(1+Simulation!$F$2)</f>
        <v>1.7103393401984721</v>
      </c>
      <c r="W17" s="5">
        <f t="shared" si="9"/>
        <v>0.72732666947267943</v>
      </c>
      <c r="X17" s="5">
        <f t="shared" si="11"/>
        <v>0.99206238473223396</v>
      </c>
      <c r="Y17" s="5">
        <f>Y16/(1+Simulation!$C$2)</f>
        <v>0.46319349666234222</v>
      </c>
      <c r="Z17" s="17">
        <f>Z16*(1+Simulation!$F$2)</f>
        <v>1.6288946112641589</v>
      </c>
      <c r="AA17" s="5">
        <f t="shared" si="10"/>
        <v>0.74850451242855554</v>
      </c>
      <c r="AB17" s="5">
        <f t="shared" si="12"/>
        <v>0.99263811483884046</v>
      </c>
      <c r="AC17" s="5">
        <f>AC16/(1+Simulation!$C$2)</f>
        <v>0.50024897546894254</v>
      </c>
      <c r="AD17" s="17">
        <f>AD16*(1+Simulation!$F$2)</f>
        <v>1.5513282026814164</v>
      </c>
      <c r="AE17" s="5">
        <f t="shared" si="13"/>
        <v>0.77033715049559337</v>
      </c>
      <c r="AF17" s="5">
        <f t="shared" si="14"/>
        <v>0.99326188330155385</v>
      </c>
      <c r="AG17" s="5">
        <f>AG16/(1+Simulation!$C$2)</f>
        <v>0.54026889250596</v>
      </c>
      <c r="AH17" s="17">
        <f>AH16*(1+Simulation!$F$2)</f>
        <v>1.4774554325322589</v>
      </c>
      <c r="AI17" s="5">
        <f t="shared" si="15"/>
        <v>0.79284468911896977</v>
      </c>
      <c r="AJ17" s="5">
        <f t="shared" si="16"/>
        <v>0.99393079872909851</v>
      </c>
      <c r="AK17" s="5">
        <f>AK16/(1+Simulation!$C$2)</f>
        <v>0.58349040282589892</v>
      </c>
      <c r="AL17" s="17">
        <f>AL16*(1+Simulation!$F$2)</f>
        <v>1.4071004132755802</v>
      </c>
      <c r="AM17" s="5">
        <f t="shared" si="17"/>
        <v>0.81604659314604</v>
      </c>
      <c r="AN17" s="5">
        <f t="shared" si="18"/>
        <v>0.99464047470780259</v>
      </c>
      <c r="AO17" s="5">
        <f>AO16/(1+Simulation!$C$2)</f>
        <v>0.63016963388498992</v>
      </c>
      <c r="AP17" s="17">
        <f>AP16*(1+Simulation!$F$2)</f>
        <v>1.3400956329673104</v>
      </c>
      <c r="AQ17" s="5">
        <f t="shared" si="19"/>
        <v>0.8399615218839519</v>
      </c>
      <c r="AR17" s="5">
        <f t="shared" si="20"/>
        <v>0.99539149759273637</v>
      </c>
      <c r="AS17" s="5">
        <f>AS16/(1+Simulation!$C$2)</f>
        <v>0.68058320333544975</v>
      </c>
      <c r="AT17" s="17">
        <f>AT16*(1+Simulation!$F$2)</f>
        <v>1.2762815564224685</v>
      </c>
      <c r="AU17" s="5">
        <f t="shared" si="21"/>
        <v>0.86461277206862619</v>
      </c>
      <c r="AV17" s="5">
        <f t="shared" si="22"/>
        <v>0.99618994383271819</v>
      </c>
      <c r="AW17" s="5">
        <f>AW16/(1+Simulation!$C$2)</f>
        <v>0.73502985824111922</v>
      </c>
      <c r="AX17" s="17">
        <f>AX16*(1+Simulation!$F$2)</f>
        <v>1.2155062453694998</v>
      </c>
      <c r="AY17" s="5">
        <f t="shared" si="23"/>
        <v>0.8900293518533261</v>
      </c>
      <c r="AZ17" s="5">
        <f t="shared" si="24"/>
        <v>0.99704141720300954</v>
      </c>
      <c r="BA17" s="5">
        <f>BA16/(1+Simulation!$C$2)</f>
        <v>0.79383224543034903</v>
      </c>
      <c r="BB17" s="17">
        <f>BB16*(1+Simulation!$F$2)</f>
        <v>1.1576249966924999</v>
      </c>
      <c r="BC17" s="5">
        <f t="shared" si="25"/>
        <v>0.91624123109420419</v>
      </c>
      <c r="BD17" s="5">
        <f t="shared" ref="BD17:BD36" si="26">BD16*C16</f>
        <v>0.99795504504674992</v>
      </c>
      <c r="BE17" s="5">
        <f>BE16/(1+Simulation!$C$2)</f>
        <v>0.85733882347711243</v>
      </c>
      <c r="BF17" s="17">
        <f>BF16*(1+Simulation!$F$2)</f>
        <v>1.1024999978999999</v>
      </c>
      <c r="BG17" s="5">
        <f t="shared" ref="BG17:BG36" si="27">PRODUCT(BD17:BF17)</f>
        <v>0.943283126837551</v>
      </c>
      <c r="BH17" s="5">
        <f>BH16*C16</f>
        <v>0.99893849999999995</v>
      </c>
      <c r="BI17" s="5">
        <f>BI16/(1+Simulation!$C$2)</f>
        <v>0.92592592764060366</v>
      </c>
      <c r="BJ17" s="17">
        <f>BJ16*(1+Simulation!$F$2)</f>
        <v>1.049999999</v>
      </c>
      <c r="BK17" s="5">
        <f>PRODUCT(BH17:BJ17)</f>
        <v>0.9711902092068907</v>
      </c>
      <c r="BL17" s="5">
        <v>1</v>
      </c>
      <c r="BM17" s="5">
        <v>1</v>
      </c>
      <c r="BN17" s="17">
        <f>(1+Simulation!$F$2)^(A17-45)</f>
        <v>1</v>
      </c>
      <c r="BO17" s="5">
        <v>1</v>
      </c>
    </row>
    <row r="18" spans="1:127" x14ac:dyDescent="0.25">
      <c r="A18" s="5">
        <v>46</v>
      </c>
      <c r="B18" s="5">
        <f>VLOOKUP(A18, Simulation!$B$5:$E$40, 3, 2)</f>
        <v>2.1828745551190836</v>
      </c>
      <c r="C18" s="5">
        <f>'Mortality and annuity'!C21</f>
        <v>0.99878350000000005</v>
      </c>
      <c r="D18" s="5">
        <f t="shared" si="0"/>
        <v>0.98880373928311505</v>
      </c>
      <c r="E18" s="5">
        <f>E17/(1+Simulation!$C$2)</f>
        <v>0.2918904762096165</v>
      </c>
      <c r="F18" s="17">
        <f>F17*(1+Simulation!$F$2)</f>
        <v>2.182874555119084</v>
      </c>
      <c r="G18" s="5">
        <f t="shared" si="1"/>
        <v>0.6300264806362158</v>
      </c>
      <c r="H18" s="5">
        <f t="shared" si="3"/>
        <v>0.98913064696193587</v>
      </c>
      <c r="I18" s="5">
        <f>I17/(1+Simulation!$C$2)</f>
        <v>0.31524171372260484</v>
      </c>
      <c r="J18" s="17">
        <f>J17*(1+Simulation!$F$2)</f>
        <v>2.0789281497123926</v>
      </c>
      <c r="K18" s="5">
        <f t="shared" si="2"/>
        <v>0.64824148045222962</v>
      </c>
      <c r="L18" s="5">
        <f t="shared" si="4"/>
        <v>0.98950566961071829</v>
      </c>
      <c r="M18" s="5">
        <f>M17/(1+Simulation!$C$2)</f>
        <v>0.34046105018992978</v>
      </c>
      <c r="N18" s="17">
        <f>N17*(1+Simulation!$F$2)</f>
        <v>1.9799315730403086</v>
      </c>
      <c r="O18" s="5">
        <f t="shared" si="5"/>
        <v>0.66701546386908028</v>
      </c>
      <c r="P18" s="5">
        <f t="shared" si="6"/>
        <v>0.98993034973075267</v>
      </c>
      <c r="Q18" s="5">
        <f>Q17/(1+Simulation!$C$2)</f>
        <v>0.36769793352420205</v>
      </c>
      <c r="R18" s="17">
        <f>R17*(1+Simulation!$F$2)</f>
        <v>1.8856491189771027</v>
      </c>
      <c r="S18" s="5">
        <f t="shared" si="7"/>
        <v>0.68636749959127585</v>
      </c>
      <c r="T18" s="5">
        <f t="shared" si="8"/>
        <v>0.99040574448810725</v>
      </c>
      <c r="U18" s="5">
        <f>U17/(1+Simulation!$C$2)</f>
        <v>0.39711376747074228</v>
      </c>
      <c r="V18" s="17">
        <f>V17*(1+Simulation!$F$2)</f>
        <v>1.7958563054980563</v>
      </c>
      <c r="W18" s="5">
        <f t="shared" si="9"/>
        <v>0.70631703111952882</v>
      </c>
      <c r="X18" s="5">
        <f t="shared" si="11"/>
        <v>0.99093143361363922</v>
      </c>
      <c r="Y18" s="5">
        <f>Y17/(1+Simulation!$C$2)</f>
        <v>0.42888286807417408</v>
      </c>
      <c r="Z18" s="17">
        <f>Z17*(1+Simulation!$F$2)</f>
        <v>1.7103393401984721</v>
      </c>
      <c r="AA18" s="5">
        <f t="shared" si="10"/>
        <v>0.72688312856918647</v>
      </c>
      <c r="AB18" s="5">
        <f t="shared" si="12"/>
        <v>0.99150650738792412</v>
      </c>
      <c r="AC18" s="5">
        <f>AC17/(1+Simulation!$C$2)</f>
        <v>0.46319349666234222</v>
      </c>
      <c r="AD18" s="17">
        <f>AD17*(1+Simulation!$F$2)</f>
        <v>1.6288946112641589</v>
      </c>
      <c r="AE18" s="5">
        <f t="shared" si="13"/>
        <v>0.74808510664624173</v>
      </c>
      <c r="AF18" s="5">
        <f t="shared" si="14"/>
        <v>0.99212956475459002</v>
      </c>
      <c r="AG18" s="5">
        <f>AG17/(1+Simulation!$C$2)</f>
        <v>0.50024897546894254</v>
      </c>
      <c r="AH18" s="17">
        <f>AH17*(1+Simulation!$F$2)</f>
        <v>1.5513282026814164</v>
      </c>
      <c r="AI18" s="5">
        <f t="shared" si="15"/>
        <v>0.76994249002776571</v>
      </c>
      <c r="AJ18" s="5">
        <f t="shared" si="16"/>
        <v>0.99279771761854729</v>
      </c>
      <c r="AK18" s="5">
        <f>AK17/(1+Simulation!$C$2)</f>
        <v>0.54026889250596</v>
      </c>
      <c r="AL18" s="17">
        <f>AL17*(1+Simulation!$F$2)</f>
        <v>1.4774554325322589</v>
      </c>
      <c r="AM18" s="5">
        <f t="shared" si="17"/>
        <v>0.79247418129738734</v>
      </c>
      <c r="AN18" s="5">
        <f t="shared" si="18"/>
        <v>0.99350658456663565</v>
      </c>
      <c r="AO18" s="5">
        <f>AO17/(1+Simulation!$C$2)</f>
        <v>0.58349040282589892</v>
      </c>
      <c r="AP18" s="17">
        <f>AP17*(1+Simulation!$F$2)</f>
        <v>1.4071004132755802</v>
      </c>
      <c r="AQ18" s="5">
        <f t="shared" si="19"/>
        <v>0.81569830076745098</v>
      </c>
      <c r="AR18" s="5">
        <f t="shared" si="20"/>
        <v>0.99425675128548063</v>
      </c>
      <c r="AS18" s="5">
        <f>AS17/(1+Simulation!$C$2)</f>
        <v>0.63016963388498992</v>
      </c>
      <c r="AT18" s="17">
        <f>AT17*(1+Simulation!$F$2)</f>
        <v>1.3400956329673104</v>
      </c>
      <c r="AU18" s="5">
        <f t="shared" si="21"/>
        <v>0.83963747222179563</v>
      </c>
      <c r="AV18" s="5">
        <f t="shared" si="22"/>
        <v>0.99505428729674883</v>
      </c>
      <c r="AW18" s="5">
        <f>AW17/(1+Simulation!$C$2)</f>
        <v>0.68058320333544975</v>
      </c>
      <c r="AX18" s="17">
        <f>AX17*(1+Simulation!$F$2)</f>
        <v>1.2762815564224685</v>
      </c>
      <c r="AY18" s="5">
        <f t="shared" si="23"/>
        <v>0.86431986588097143</v>
      </c>
      <c r="AZ18" s="5">
        <f t="shared" si="24"/>
        <v>0.99590478998739806</v>
      </c>
      <c r="BA18" s="5">
        <f>BA17/(1+Simulation!$C$2)</f>
        <v>0.73502985824111922</v>
      </c>
      <c r="BB18" s="17">
        <f>BB17*(1+Simulation!$F$2)</f>
        <v>1.2155062453694998</v>
      </c>
      <c r="BC18" s="5">
        <f t="shared" si="25"/>
        <v>0.88977458588856206</v>
      </c>
      <c r="BD18" s="5">
        <f t="shared" si="26"/>
        <v>0.99681737629539657</v>
      </c>
      <c r="BE18" s="5">
        <f>BE17/(1+Simulation!$C$2)</f>
        <v>0.79383224543034903</v>
      </c>
      <c r="BF18" s="17">
        <f>BF17*(1+Simulation!$F$2)</f>
        <v>1.1576249966924999</v>
      </c>
      <c r="BG18" s="5">
        <f t="shared" si="27"/>
        <v>0.91603534645043216</v>
      </c>
      <c r="BH18" s="5">
        <f t="shared" ref="BH18:BH36" si="28">BH17*C17</f>
        <v>0.9977997101099999</v>
      </c>
      <c r="BI18" s="5">
        <f>BI17/(1+Simulation!$C$2)</f>
        <v>0.85733882347711243</v>
      </c>
      <c r="BJ18" s="17">
        <f>BJ17*(1+Simulation!$F$2)</f>
        <v>1.1024999978999999</v>
      </c>
      <c r="BK18" s="5">
        <f t="shared" ref="BK18:BK36" si="29">PRODUCT(BH18:BJ18)</f>
        <v>0.94313630176204077</v>
      </c>
      <c r="BL18" s="5">
        <f>BL17*C17</f>
        <v>0.99885999999999997</v>
      </c>
      <c r="BM18" s="5">
        <f>BM17/(1+Simulation!$C$2)</f>
        <v>0.92592592764060366</v>
      </c>
      <c r="BN18" s="17">
        <f>BN17*(1+Simulation!$F$2)</f>
        <v>1.049999999</v>
      </c>
      <c r="BO18" s="5">
        <f>PRODUCT(BL18:BN18)</f>
        <v>0.97111388976237756</v>
      </c>
      <c r="BP18" s="5">
        <v>1</v>
      </c>
      <c r="BQ18" s="5">
        <v>1</v>
      </c>
      <c r="BR18" s="17">
        <f>(1+Simulation!$F$2)^(A18-46)</f>
        <v>1</v>
      </c>
      <c r="BS18" s="5">
        <v>1</v>
      </c>
    </row>
    <row r="19" spans="1:127" x14ac:dyDescent="0.25">
      <c r="A19" s="5">
        <v>47</v>
      </c>
      <c r="B19" s="5">
        <f>VLOOKUP(A19, Simulation!$B$5:$E$40, 3, 2)</f>
        <v>2.292018280692163</v>
      </c>
      <c r="C19" s="5">
        <f>'Mortality and annuity'!C22</f>
        <v>0.99870150000000002</v>
      </c>
      <c r="D19" s="5">
        <f t="shared" si="0"/>
        <v>0.98760085953427723</v>
      </c>
      <c r="E19" s="5">
        <f>E18/(1+Simulation!$C$2)</f>
        <v>0.2702689599538467</v>
      </c>
      <c r="F19" s="17">
        <f>F18*(1+Simulation!$F$2)</f>
        <v>2.2920182806921634</v>
      </c>
      <c r="G19" s="5">
        <f t="shared" si="1"/>
        <v>0.61178060804439727</v>
      </c>
      <c r="H19" s="5">
        <f t="shared" si="3"/>
        <v>0.98792736952990667</v>
      </c>
      <c r="I19" s="5">
        <f>I18/(1+Simulation!$C$2)</f>
        <v>0.2918904762096165</v>
      </c>
      <c r="J19" s="17">
        <f>J18*(1+Simulation!$F$2)</f>
        <v>2.182874555119084</v>
      </c>
      <c r="K19" s="5">
        <f t="shared" si="2"/>
        <v>0.62946809262713499</v>
      </c>
      <c r="L19" s="5">
        <f t="shared" si="4"/>
        <v>0.98830193596363691</v>
      </c>
      <c r="M19" s="5">
        <f>M18/(1+Simulation!$C$2)</f>
        <v>0.31524171372260484</v>
      </c>
      <c r="N19" s="17">
        <f>N18*(1+Simulation!$F$2)</f>
        <v>2.0789281497123926</v>
      </c>
      <c r="O19" s="5">
        <f t="shared" si="5"/>
        <v>0.64769837237438943</v>
      </c>
      <c r="P19" s="5">
        <f t="shared" si="6"/>
        <v>0.98872609946030521</v>
      </c>
      <c r="Q19" s="5">
        <f>Q18/(1+Simulation!$C$2)</f>
        <v>0.34046105018992978</v>
      </c>
      <c r="R19" s="17">
        <f>R18*(1+Simulation!$F$2)</f>
        <v>1.9799315730403086</v>
      </c>
      <c r="S19" s="5">
        <f t="shared" si="7"/>
        <v>0.66648996375173297</v>
      </c>
      <c r="T19" s="5">
        <f t="shared" si="8"/>
        <v>0.98920091589993753</v>
      </c>
      <c r="U19" s="5">
        <f>U18/(1+Simulation!$C$2)</f>
        <v>0.36769793352420205</v>
      </c>
      <c r="V19" s="17">
        <f>V18*(1+Simulation!$F$2)</f>
        <v>1.8856491189771027</v>
      </c>
      <c r="W19" s="5">
        <f t="shared" si="9"/>
        <v>0.68586174716666337</v>
      </c>
      <c r="X19" s="5">
        <f t="shared" si="11"/>
        <v>0.98972596552464831</v>
      </c>
      <c r="Y19" s="5">
        <f>Y18/(1+Simulation!$C$2)</f>
        <v>0.39711376747074228</v>
      </c>
      <c r="Z19" s="17">
        <f>Z18*(1+Simulation!$F$2)</f>
        <v>1.7958563054980563</v>
      </c>
      <c r="AA19" s="5">
        <f t="shared" si="10"/>
        <v>0.70583224045473325</v>
      </c>
      <c r="AB19" s="5">
        <f t="shared" si="12"/>
        <v>0.99030033972168674</v>
      </c>
      <c r="AC19" s="5">
        <f>AC18/(1+Simulation!$C$2)</f>
        <v>0.42888286807417408</v>
      </c>
      <c r="AD19" s="17">
        <f>AD18*(1+Simulation!$F$2)</f>
        <v>1.7103393401984721</v>
      </c>
      <c r="AE19" s="5">
        <f t="shared" si="13"/>
        <v>0.72642019895867804</v>
      </c>
      <c r="AF19" s="5">
        <f t="shared" si="14"/>
        <v>0.99092263913906609</v>
      </c>
      <c r="AG19" s="5">
        <f>AG18/(1+Simulation!$C$2)</f>
        <v>0.46319349666234222</v>
      </c>
      <c r="AH19" s="17">
        <f>AH18*(1+Simulation!$F$2)</f>
        <v>1.6288946112641589</v>
      </c>
      <c r="AI19" s="5">
        <f t="shared" si="15"/>
        <v>0.74764458191144689</v>
      </c>
      <c r="AJ19" s="5">
        <f t="shared" si="16"/>
        <v>0.99158997919506442</v>
      </c>
      <c r="AK19" s="5">
        <f>AK18/(1+Simulation!$C$2)</f>
        <v>0.50024897546894254</v>
      </c>
      <c r="AL19" s="17">
        <f>AL18*(1+Simulation!$F$2)</f>
        <v>1.5513282026814164</v>
      </c>
      <c r="AM19" s="5">
        <f t="shared" si="17"/>
        <v>0.76952374446867444</v>
      </c>
      <c r="AN19" s="5">
        <f t="shared" si="18"/>
        <v>0.99229798380651035</v>
      </c>
      <c r="AO19" s="5">
        <f>AO18/(1+Simulation!$C$2)</f>
        <v>0.54026889250596</v>
      </c>
      <c r="AP19" s="17">
        <f>AP18*(1+Simulation!$F$2)</f>
        <v>1.4774554325322589</v>
      </c>
      <c r="AQ19" s="5">
        <f t="shared" si="19"/>
        <v>0.79207528216966716</v>
      </c>
      <c r="AR19" s="5">
        <f t="shared" si="20"/>
        <v>0.99304723794754191</v>
      </c>
      <c r="AS19" s="5">
        <f>AS18/(1+Simulation!$C$2)</f>
        <v>0.58349040282589892</v>
      </c>
      <c r="AT19" s="17">
        <f>AT18*(1+Simulation!$F$2)</f>
        <v>1.4071004132755802</v>
      </c>
      <c r="AU19" s="5">
        <f t="shared" si="21"/>
        <v>0.81532116360250562</v>
      </c>
      <c r="AV19" s="5">
        <f t="shared" si="22"/>
        <v>0.99384380375625236</v>
      </c>
      <c r="AW19" s="5">
        <f>AW18/(1+Simulation!$C$2)</f>
        <v>0.63016963388498992</v>
      </c>
      <c r="AX19" s="17">
        <f>AX18*(1+Simulation!$F$2)</f>
        <v>1.3400956329673104</v>
      </c>
      <c r="AY19" s="5">
        <f t="shared" si="23"/>
        <v>0.83928874316448399</v>
      </c>
      <c r="AZ19" s="5">
        <f t="shared" si="24"/>
        <v>0.99469327181037848</v>
      </c>
      <c r="BA19" s="5">
        <f>BA18/(1+Simulation!$C$2)</f>
        <v>0.68058320333544975</v>
      </c>
      <c r="BB19" s="17">
        <f>BB18*(1+Simulation!$F$2)</f>
        <v>1.2762815564224685</v>
      </c>
      <c r="BC19" s="5">
        <f t="shared" si="25"/>
        <v>0.86400628212906549</v>
      </c>
      <c r="BD19" s="5">
        <f t="shared" si="26"/>
        <v>0.99560474795713327</v>
      </c>
      <c r="BE19" s="5">
        <f>BE18/(1+Simulation!$C$2)</f>
        <v>0.73502985824111922</v>
      </c>
      <c r="BF19" s="17">
        <f>BF18*(1+Simulation!$F$2)</f>
        <v>1.2155062453694998</v>
      </c>
      <c r="BG19" s="5">
        <f t="shared" si="27"/>
        <v>0.88950651832235295</v>
      </c>
      <c r="BH19" s="5">
        <f t="shared" si="28"/>
        <v>0.99658588676265114</v>
      </c>
      <c r="BI19" s="5">
        <f>BI18/(1+Simulation!$C$2)</f>
        <v>0.79383224543034903</v>
      </c>
      <c r="BJ19" s="17">
        <f>BJ18*(1+Simulation!$F$2)</f>
        <v>1.1576249966924999</v>
      </c>
      <c r="BK19" s="5">
        <f t="shared" si="29"/>
        <v>0.91582261681773247</v>
      </c>
      <c r="BL19" s="5">
        <f t="shared" ref="BL19:BL36" si="30">BL18*C18</f>
        <v>0.99764488680999996</v>
      </c>
      <c r="BM19" s="5">
        <f>BM18/(1+Simulation!$C$2)</f>
        <v>0.85733882347711243</v>
      </c>
      <c r="BN19" s="17">
        <f>BN18*(1+Simulation!$F$2)</f>
        <v>1.1024999978999999</v>
      </c>
      <c r="BO19" s="5">
        <f t="shared" ref="BO19:BO36" si="31">PRODUCT(BL19:BN19)</f>
        <v>0.94298996029379933</v>
      </c>
      <c r="BP19" s="5">
        <f>BP18*C18</f>
        <v>0.99878350000000005</v>
      </c>
      <c r="BQ19" s="5">
        <f>BQ18/(1+Simulation!$C$2)</f>
        <v>0.92592592764060366</v>
      </c>
      <c r="BR19" s="17">
        <f>BR18*(1+Simulation!$F$2)</f>
        <v>1.049999999</v>
      </c>
      <c r="BS19" s="5">
        <f>PRODUCT(BP19:BR19)</f>
        <v>0.97103951476231087</v>
      </c>
      <c r="BT19" s="5">
        <v>1</v>
      </c>
      <c r="BU19" s="5">
        <v>1</v>
      </c>
      <c r="BV19" s="17">
        <f>(1+Simulation!$F$2)^(A19-47)</f>
        <v>1</v>
      </c>
      <c r="BW19" s="5">
        <v>1</v>
      </c>
    </row>
    <row r="20" spans="1:127" x14ac:dyDescent="0.25">
      <c r="A20" s="5">
        <v>48</v>
      </c>
      <c r="B20" s="5">
        <f>VLOOKUP(A20, Simulation!$B$5:$E$40, 3, 2)</f>
        <v>2.4066191924347526</v>
      </c>
      <c r="C20" s="5">
        <f>'Mortality and annuity'!C23</f>
        <v>0.99861049999999996</v>
      </c>
      <c r="D20" s="5">
        <f t="shared" si="0"/>
        <v>0.98631845981817201</v>
      </c>
      <c r="E20" s="5">
        <f>E19/(1+Simulation!$C$2)</f>
        <v>0.25024903745772664</v>
      </c>
      <c r="F20" s="17">
        <f>F19*(1+Simulation!$F$2)</f>
        <v>2.4066191924347531</v>
      </c>
      <c r="G20" s="5">
        <f t="shared" si="1"/>
        <v>0.59401437226679332</v>
      </c>
      <c r="H20" s="5">
        <f t="shared" si="3"/>
        <v>0.98664454584057215</v>
      </c>
      <c r="I20" s="5">
        <f>I19/(1+Simulation!$C$2)</f>
        <v>0.2702689599538467</v>
      </c>
      <c r="J20" s="17">
        <f>J19*(1+Simulation!$F$2)</f>
        <v>2.2920182806921634</v>
      </c>
      <c r="K20" s="5">
        <f t="shared" si="2"/>
        <v>0.6111882086278031</v>
      </c>
      <c r="L20" s="5">
        <f t="shared" si="4"/>
        <v>0.98701862589978817</v>
      </c>
      <c r="M20" s="5">
        <f>M19/(1+Simulation!$C$2)</f>
        <v>0.2918904762096165</v>
      </c>
      <c r="N20" s="17">
        <f>N19*(1+Simulation!$F$2)</f>
        <v>2.182874555119084</v>
      </c>
      <c r="O20" s="5">
        <f t="shared" si="5"/>
        <v>0.62888907726914378</v>
      </c>
      <c r="P20" s="5">
        <f t="shared" si="6"/>
        <v>0.98744223862015601</v>
      </c>
      <c r="Q20" s="5">
        <f>Q19/(1+Simulation!$C$2)</f>
        <v>0.31524171372260484</v>
      </c>
      <c r="R20" s="17">
        <f>R19*(1+Simulation!$F$2)</f>
        <v>2.0789281497123926</v>
      </c>
      <c r="S20" s="5">
        <f t="shared" si="7"/>
        <v>0.64713495693438605</v>
      </c>
      <c r="T20" s="5">
        <f t="shared" si="8"/>
        <v>0.98791643851064148</v>
      </c>
      <c r="U20" s="5">
        <f>U19/(1+Simulation!$C$2)</f>
        <v>0.34046105018992978</v>
      </c>
      <c r="V20" s="17">
        <f>V19*(1+Simulation!$F$2)</f>
        <v>1.9799315730403086</v>
      </c>
      <c r="W20" s="5">
        <f t="shared" si="9"/>
        <v>0.6659441797400768</v>
      </c>
      <c r="X20" s="5">
        <f t="shared" si="11"/>
        <v>0.98844080635841458</v>
      </c>
      <c r="Y20" s="5">
        <f>Y19/(1+Simulation!$C$2)</f>
        <v>0.36769793352420205</v>
      </c>
      <c r="Z20" s="17">
        <f>Z19*(1+Simulation!$F$2)</f>
        <v>1.8856491189771027</v>
      </c>
      <c r="AA20" s="5">
        <f t="shared" si="10"/>
        <v>0.68533472575998311</v>
      </c>
      <c r="AB20" s="5">
        <f t="shared" si="12"/>
        <v>0.98901443473055817</v>
      </c>
      <c r="AC20" s="5">
        <f>AC19/(1+Simulation!$C$2)</f>
        <v>0.39711376747074228</v>
      </c>
      <c r="AD20" s="17">
        <f>AD19*(1+Simulation!$F$2)</f>
        <v>1.7958563054980563</v>
      </c>
      <c r="AE20" s="5">
        <f t="shared" si="13"/>
        <v>0.70532480567779576</v>
      </c>
      <c r="AF20" s="5">
        <f t="shared" si="14"/>
        <v>0.98963592609214401</v>
      </c>
      <c r="AG20" s="5">
        <f>AG19/(1+Simulation!$C$2)</f>
        <v>0.42888286807417408</v>
      </c>
      <c r="AH20" s="17">
        <f>AH19*(1+Simulation!$F$2)</f>
        <v>1.7103393401984721</v>
      </c>
      <c r="AI20" s="5">
        <f t="shared" si="15"/>
        <v>0.72593282814640614</v>
      </c>
      <c r="AJ20" s="5">
        <f t="shared" si="16"/>
        <v>0.99030239960707966</v>
      </c>
      <c r="AK20" s="5">
        <f>AK19/(1+Simulation!$C$2)</f>
        <v>0.46319349666234222</v>
      </c>
      <c r="AL20" s="17">
        <f>AL19*(1+Simulation!$F$2)</f>
        <v>1.6288946112641589</v>
      </c>
      <c r="AM20" s="5">
        <f t="shared" si="17"/>
        <v>0.7471766152839211</v>
      </c>
      <c r="AN20" s="5">
        <f t="shared" si="18"/>
        <v>0.99100948487453766</v>
      </c>
      <c r="AO20" s="5">
        <f>AO19/(1+Simulation!$C$2)</f>
        <v>0.50024897546894254</v>
      </c>
      <c r="AP20" s="17">
        <f>AP19*(1+Simulation!$F$2)</f>
        <v>1.5513282026814164</v>
      </c>
      <c r="AQ20" s="5">
        <f t="shared" si="19"/>
        <v>0.76907325165153528</v>
      </c>
      <c r="AR20" s="5">
        <f t="shared" si="20"/>
        <v>0.99175776610906707</v>
      </c>
      <c r="AS20" s="5">
        <f>AS19/(1+Simulation!$C$2)</f>
        <v>0.54026889250596</v>
      </c>
      <c r="AT20" s="17">
        <f>AT19*(1+Simulation!$F$2)</f>
        <v>1.4774554325322589</v>
      </c>
      <c r="AU20" s="5">
        <f t="shared" si="21"/>
        <v>0.7916440678649741</v>
      </c>
      <c r="AV20" s="5">
        <f t="shared" si="22"/>
        <v>0.99255329757707489</v>
      </c>
      <c r="AW20" s="5">
        <f>AW19/(1+Simulation!$C$2)</f>
        <v>0.58349040282589892</v>
      </c>
      <c r="AX20" s="17">
        <f>AX19*(1+Simulation!$F$2)</f>
        <v>1.4071004132755802</v>
      </c>
      <c r="AY20" s="5">
        <f t="shared" si="23"/>
        <v>0.81491562394415884</v>
      </c>
      <c r="AZ20" s="5">
        <f t="shared" si="24"/>
        <v>0.99340166259693274</v>
      </c>
      <c r="BA20" s="5">
        <f>BA19/(1+Simulation!$C$2)</f>
        <v>0.63016963388498992</v>
      </c>
      <c r="BB20" s="17">
        <f>BB19*(1+Simulation!$F$2)</f>
        <v>1.3400956329673104</v>
      </c>
      <c r="BC20" s="5">
        <f t="shared" si="25"/>
        <v>0.8389153604493087</v>
      </c>
      <c r="BD20" s="5">
        <f t="shared" si="26"/>
        <v>0.99431195519191096</v>
      </c>
      <c r="BE20" s="5">
        <f>BE19/(1+Simulation!$C$2)</f>
        <v>0.68058320333544975</v>
      </c>
      <c r="BF20" s="17">
        <f>BF19*(1+Simulation!$F$2)</f>
        <v>1.2762815564224685</v>
      </c>
      <c r="BG20" s="5">
        <f t="shared" si="27"/>
        <v>0.86367506449326459</v>
      </c>
      <c r="BH20" s="5">
        <f t="shared" si="28"/>
        <v>0.99529181998868987</v>
      </c>
      <c r="BI20" s="5">
        <f>BI19/(1+Simulation!$C$2)</f>
        <v>0.73502985824111922</v>
      </c>
      <c r="BJ20" s="17">
        <f>BJ19*(1+Simulation!$F$2)</f>
        <v>1.2155062453694998</v>
      </c>
      <c r="BK20" s="5">
        <f t="shared" si="29"/>
        <v>0.88922693802880071</v>
      </c>
      <c r="BL20" s="5">
        <f t="shared" si="30"/>
        <v>0.99634944492447719</v>
      </c>
      <c r="BM20" s="5">
        <f>BM19/(1+Simulation!$C$2)</f>
        <v>0.79383224543034903</v>
      </c>
      <c r="BN20" s="17">
        <f>BN19*(1+Simulation!$F$2)</f>
        <v>1.1576249966924999</v>
      </c>
      <c r="BO20" s="5">
        <f t="shared" si="31"/>
        <v>0.91560533621418594</v>
      </c>
      <c r="BP20" s="5">
        <f t="shared" ref="BP20:BP36" si="32">BP19*C19</f>
        <v>0.99748657962525011</v>
      </c>
      <c r="BQ20" s="5">
        <f>BQ19/(1+Simulation!$C$2)</f>
        <v>0.85733882347711243</v>
      </c>
      <c r="BR20" s="17">
        <f>BR19*(1+Simulation!$F$2)</f>
        <v>1.1024999978999999</v>
      </c>
      <c r="BS20" s="5">
        <f t="shared" ref="BS20:BS36" si="33">PRODUCT(BP20:BR20)</f>
        <v>0.94284032580177191</v>
      </c>
      <c r="BT20" s="5">
        <f>BT19*C19</f>
        <v>0.99870150000000002</v>
      </c>
      <c r="BU20" s="5">
        <f>BU19/(1+Simulation!$C$2)</f>
        <v>0.92592592764060366</v>
      </c>
      <c r="BV20" s="17">
        <f>BV19*(1+Simulation!$F$2)</f>
        <v>1.049999999</v>
      </c>
      <c r="BW20" s="5">
        <f>PRODUCT(BT20:BV20)</f>
        <v>0.97095979254001685</v>
      </c>
      <c r="BX20" s="5">
        <v>1</v>
      </c>
      <c r="BY20" s="5">
        <v>1</v>
      </c>
      <c r="BZ20" s="17">
        <f>(1+Simulation!$F$2)^(A20-48)</f>
        <v>1</v>
      </c>
      <c r="CA20" s="5">
        <v>1</v>
      </c>
    </row>
    <row r="21" spans="1:127" x14ac:dyDescent="0.25">
      <c r="A21" s="5">
        <v>49</v>
      </c>
      <c r="B21" s="5">
        <f>VLOOKUP(A21, Simulation!$B$5:$E$40, 3, 2)</f>
        <v>2.5269501496498714</v>
      </c>
      <c r="C21" s="5">
        <f>'Mortality and annuity'!C24</f>
        <v>0.99851299999999998</v>
      </c>
      <c r="D21" s="5">
        <f t="shared" si="0"/>
        <v>0.98494797031825465</v>
      </c>
      <c r="E21" s="5">
        <f>E20/(1+Simulation!$C$2)</f>
        <v>0.23171207214921372</v>
      </c>
      <c r="F21" s="17">
        <f>F20*(1+Simulation!$F$2)</f>
        <v>2.5269501496498714</v>
      </c>
      <c r="G21" s="5">
        <f t="shared" si="1"/>
        <v>0.57671151789036024</v>
      </c>
      <c r="H21" s="5">
        <f t="shared" si="3"/>
        <v>0.98527360324412661</v>
      </c>
      <c r="I21" s="5">
        <f>I20/(1+Simulation!$C$2)</f>
        <v>0.25024903745772664</v>
      </c>
      <c r="J21" s="17">
        <f>J20*(1+Simulation!$F$2)</f>
        <v>2.4066191924347531</v>
      </c>
      <c r="K21" s="5">
        <f t="shared" si="2"/>
        <v>0.59338510307309411</v>
      </c>
      <c r="L21" s="5">
        <f t="shared" si="4"/>
        <v>0.98564716351910042</v>
      </c>
      <c r="M21" s="5">
        <f>M20/(1+Simulation!$C$2)</f>
        <v>0.2702689599538467</v>
      </c>
      <c r="N21" s="17">
        <f>N20*(1+Simulation!$F$2)</f>
        <v>2.2920182806921634</v>
      </c>
      <c r="O21" s="5">
        <f t="shared" si="5"/>
        <v>0.61057036878168303</v>
      </c>
      <c r="P21" s="5">
        <f t="shared" si="6"/>
        <v>0.98607018762959331</v>
      </c>
      <c r="Q21" s="5">
        <f>Q20/(1+Simulation!$C$2)</f>
        <v>0.2918904762096165</v>
      </c>
      <c r="R21" s="17">
        <f>R20*(1+Simulation!$F$2)</f>
        <v>2.182874555119084</v>
      </c>
      <c r="S21" s="5">
        <f t="shared" si="7"/>
        <v>0.62828477006263506</v>
      </c>
      <c r="T21" s="5">
        <f t="shared" si="8"/>
        <v>0.98654372861933093</v>
      </c>
      <c r="U21" s="5">
        <f>U20/(1+Simulation!$C$2)</f>
        <v>0.31524171372260484</v>
      </c>
      <c r="V21" s="17">
        <f>V20*(1+Simulation!$F$2)</f>
        <v>2.0789281497123926</v>
      </c>
      <c r="W21" s="5">
        <f t="shared" si="9"/>
        <v>0.64654610504214605</v>
      </c>
      <c r="X21" s="5">
        <f t="shared" si="11"/>
        <v>0.98706736785797955</v>
      </c>
      <c r="Y21" s="5">
        <f>Y20/(1+Simulation!$C$2)</f>
        <v>0.34046105018992978</v>
      </c>
      <c r="Z21" s="17">
        <f>Z20*(1+Simulation!$F$2)</f>
        <v>1.9799315730403086</v>
      </c>
      <c r="AA21" s="5">
        <f t="shared" si="10"/>
        <v>0.6653718300581738</v>
      </c>
      <c r="AB21" s="5">
        <f t="shared" si="12"/>
        <v>0.98764019917349999</v>
      </c>
      <c r="AC21" s="5">
        <f>AC20/(1+Simulation!$C$2)</f>
        <v>0.36769793352420205</v>
      </c>
      <c r="AD21" s="17">
        <f>AD20*(1+Simulation!$F$2)</f>
        <v>1.8856491189771027</v>
      </c>
      <c r="AE21" s="5">
        <f t="shared" si="13"/>
        <v>0.68477962534123737</v>
      </c>
      <c r="AF21" s="5">
        <f t="shared" si="14"/>
        <v>0.9882608269728389</v>
      </c>
      <c r="AG21" s="5">
        <f>AG20/(1+Simulation!$C$2)</f>
        <v>0.39711376747074228</v>
      </c>
      <c r="AH21" s="17">
        <f>AH20*(1+Simulation!$F$2)</f>
        <v>1.7958563054980563</v>
      </c>
      <c r="AI21" s="5">
        <f t="shared" si="15"/>
        <v>0.70478736332447423</v>
      </c>
      <c r="AJ21" s="5">
        <f t="shared" si="16"/>
        <v>0.9889263744228256</v>
      </c>
      <c r="AK21" s="5">
        <f>AK20/(1+Simulation!$C$2)</f>
        <v>0.42888286807417408</v>
      </c>
      <c r="AL21" s="17">
        <f>AL20*(1+Simulation!$F$2)</f>
        <v>1.7103393401984721</v>
      </c>
      <c r="AM21" s="5">
        <f t="shared" si="17"/>
        <v>0.72541234699122181</v>
      </c>
      <c r="AN21" s="5">
        <f t="shared" si="18"/>
        <v>0.98963247719530445</v>
      </c>
      <c r="AO21" s="5">
        <f>AO20/(1+Simulation!$C$2)</f>
        <v>0.46319349666234222</v>
      </c>
      <c r="AP21" s="17">
        <f>AP20*(1+Simulation!$F$2)</f>
        <v>1.6288946112641589</v>
      </c>
      <c r="AQ21" s="5">
        <f t="shared" si="19"/>
        <v>0.74667116325196436</v>
      </c>
      <c r="AR21" s="5">
        <f t="shared" si="20"/>
        <v>0.99037971869305852</v>
      </c>
      <c r="AS21" s="5">
        <f>AS20/(1+Simulation!$C$2)</f>
        <v>0.50024897546894254</v>
      </c>
      <c r="AT21" s="17">
        <f>AT20*(1+Simulation!$F$2)</f>
        <v>1.5513282026814164</v>
      </c>
      <c r="AU21" s="5">
        <f t="shared" si="21"/>
        <v>0.76858452138975408</v>
      </c>
      <c r="AV21" s="5">
        <f t="shared" si="22"/>
        <v>0.99117414477009147</v>
      </c>
      <c r="AW21" s="5">
        <f>AW20/(1+Simulation!$C$2)</f>
        <v>0.54026889250596</v>
      </c>
      <c r="AX21" s="17">
        <f>AX20*(1+Simulation!$F$2)</f>
        <v>1.4774554325322589</v>
      </c>
      <c r="AY21" s="5">
        <f t="shared" si="23"/>
        <v>0.79117820776620018</v>
      </c>
      <c r="AZ21" s="5">
        <f t="shared" si="24"/>
        <v>0.99202133098675427</v>
      </c>
      <c r="BA21" s="5">
        <f>BA20/(1+Simulation!$C$2)</f>
        <v>0.58349040282589892</v>
      </c>
      <c r="BB21" s="17">
        <f>BB20*(1+Simulation!$F$2)</f>
        <v>1.4071004132755802</v>
      </c>
      <c r="BC21" s="5">
        <f t="shared" si="25"/>
        <v>0.81447886363423216</v>
      </c>
      <c r="BD21" s="5">
        <f t="shared" si="26"/>
        <v>0.99293035873017177</v>
      </c>
      <c r="BE21" s="5">
        <f>BE20/(1+Simulation!$C$2)</f>
        <v>0.63016963388498992</v>
      </c>
      <c r="BF21" s="17">
        <f>BF20*(1+Simulation!$F$2)</f>
        <v>1.3400956329673104</v>
      </c>
      <c r="BG21" s="5">
        <f t="shared" si="27"/>
        <v>0.83851735019006346</v>
      </c>
      <c r="BH21" s="5">
        <f t="shared" si="28"/>
        <v>0.99390886200481554</v>
      </c>
      <c r="BI21" s="5">
        <f>BI20/(1+Simulation!$C$2)</f>
        <v>0.68058320333544975</v>
      </c>
      <c r="BJ21" s="17">
        <f>BJ20*(1+Simulation!$F$2)</f>
        <v>1.2762815564224685</v>
      </c>
      <c r="BK21" s="5">
        <f t="shared" si="29"/>
        <v>0.86332493138610078</v>
      </c>
      <c r="BL21" s="5">
        <f t="shared" si="30"/>
        <v>0.9949650173707546</v>
      </c>
      <c r="BM21" s="5">
        <f>BM20/(1+Simulation!$C$2)</f>
        <v>0.73502985824111922</v>
      </c>
      <c r="BN21" s="17">
        <f>BN20*(1+Simulation!$F$2)</f>
        <v>1.2155062453694998</v>
      </c>
      <c r="BO21" s="5">
        <f t="shared" si="31"/>
        <v>0.88893496166021191</v>
      </c>
      <c r="BP21" s="5">
        <f t="shared" si="32"/>
        <v>0.99610057202286073</v>
      </c>
      <c r="BQ21" s="5">
        <f>BQ20/(1+Simulation!$C$2)</f>
        <v>0.79383224543034903</v>
      </c>
      <c r="BR21" s="17">
        <f>BR20*(1+Simulation!$F$2)</f>
        <v>1.1576249966924999</v>
      </c>
      <c r="BS21" s="5">
        <f t="shared" si="33"/>
        <v>0.91537663195995067</v>
      </c>
      <c r="BT21" s="5">
        <f t="shared" ref="BT21:BT36" si="34">BT20*C20</f>
        <v>0.99731380426575</v>
      </c>
      <c r="BU21" s="5">
        <f>BU20/(1+Simulation!$C$2)</f>
        <v>0.85733882347711243</v>
      </c>
      <c r="BV21" s="17">
        <f>BV20*(1+Simulation!$F$2)</f>
        <v>1.1024999978999999</v>
      </c>
      <c r="BW21" s="5">
        <f t="shared" ref="BW21:BW36" si="35">PRODUCT(BT21:BV21)</f>
        <v>0.94267701575874074</v>
      </c>
      <c r="BX21" s="5">
        <f>BX20*C20</f>
        <v>0.99861049999999996</v>
      </c>
      <c r="BY21" s="5">
        <f>BY20/(1+Simulation!$C$2)</f>
        <v>0.92592592764060366</v>
      </c>
      <c r="BZ21" s="17">
        <f>BZ20*(1+Simulation!$F$2)</f>
        <v>1.049999999</v>
      </c>
      <c r="CA21" s="5">
        <f>PRODUCT(BX21:BZ21)</f>
        <v>0.97087132031771506</v>
      </c>
      <c r="CB21" s="5">
        <v>1</v>
      </c>
      <c r="CC21" s="5">
        <v>1</v>
      </c>
      <c r="CD21" s="17">
        <f>(1+Simulation!$F$2)^(A21-49)</f>
        <v>1</v>
      </c>
      <c r="CE21" s="5">
        <v>1</v>
      </c>
    </row>
    <row r="22" spans="1:127" x14ac:dyDescent="0.25">
      <c r="A22" s="5">
        <v>50</v>
      </c>
      <c r="B22" s="5">
        <f>VLOOKUP(A22, Simulation!$B$5:$E$40, 3, 2)</f>
        <v>2.6532976546054146</v>
      </c>
      <c r="C22" s="5">
        <f>'Mortality and annuity'!C25</f>
        <v>0.99840249999999997</v>
      </c>
      <c r="D22" s="5">
        <f t="shared" si="0"/>
        <v>0.98348335268639142</v>
      </c>
      <c r="E22" s="5">
        <f>E21/(1+Simulation!$C$2)</f>
        <v>0.2145482153502872</v>
      </c>
      <c r="F22" s="17">
        <f>F21*(1+Simulation!$F$2)</f>
        <v>2.6532976546054146</v>
      </c>
      <c r="G22" s="5">
        <f t="shared" si="1"/>
        <v>0.55985800537063168</v>
      </c>
      <c r="H22" s="5">
        <f t="shared" si="3"/>
        <v>0.98380850139610254</v>
      </c>
      <c r="I22" s="5">
        <f>I21/(1+Simulation!$C$2)</f>
        <v>0.23171207214921372</v>
      </c>
      <c r="J22" s="17">
        <f>J21*(1+Simulation!$F$2)</f>
        <v>2.5269501496498714</v>
      </c>
      <c r="K22" s="5">
        <f t="shared" si="2"/>
        <v>0.57604433051449211</v>
      </c>
      <c r="L22" s="5">
        <f t="shared" si="4"/>
        <v>0.98418150618694755</v>
      </c>
      <c r="M22" s="5">
        <f>M21/(1+Simulation!$C$2)</f>
        <v>0.25024903745772664</v>
      </c>
      <c r="N22" s="17">
        <f>N21*(1+Simulation!$F$2)</f>
        <v>2.4066191924347531</v>
      </c>
      <c r="O22" s="5">
        <f t="shared" si="5"/>
        <v>0.59272738310302042</v>
      </c>
      <c r="P22" s="5">
        <f t="shared" si="6"/>
        <v>0.98460390126058805</v>
      </c>
      <c r="Q22" s="5">
        <f>Q21/(1+Simulation!$C$2)</f>
        <v>0.2702689599538467</v>
      </c>
      <c r="R22" s="17">
        <f>R21*(1+Simulation!$F$2)</f>
        <v>2.2920182806921634</v>
      </c>
      <c r="S22" s="5">
        <f t="shared" si="7"/>
        <v>0.60992410808567321</v>
      </c>
      <c r="T22" s="5">
        <f t="shared" si="8"/>
        <v>0.98507673809487395</v>
      </c>
      <c r="U22" s="5">
        <f>U21/(1+Simulation!$C$2)</f>
        <v>0.2918904762096165</v>
      </c>
      <c r="V22" s="17">
        <f>V21*(1+Simulation!$F$2)</f>
        <v>2.182874555119084</v>
      </c>
      <c r="W22" s="5">
        <f t="shared" si="9"/>
        <v>0.62765178346561556</v>
      </c>
      <c r="X22" s="5">
        <f t="shared" si="11"/>
        <v>0.98559959868197466</v>
      </c>
      <c r="Y22" s="5">
        <f>Y21/(1+Simulation!$C$2)</f>
        <v>0.31524171372260484</v>
      </c>
      <c r="Z22" s="17">
        <f>Z21*(1+Simulation!$F$2)</f>
        <v>2.0789281497123926</v>
      </c>
      <c r="AA22" s="5">
        <f t="shared" si="10"/>
        <v>0.64592735544601254</v>
      </c>
      <c r="AB22" s="5">
        <f t="shared" si="12"/>
        <v>0.98617157819732892</v>
      </c>
      <c r="AC22" s="5">
        <f>AC21/(1+Simulation!$C$2)</f>
        <v>0.34046105018992978</v>
      </c>
      <c r="AD22" s="17">
        <f>AD21*(1+Simulation!$F$2)</f>
        <v>1.9799315730403086</v>
      </c>
      <c r="AE22" s="5">
        <f t="shared" si="13"/>
        <v>0.66476798757967337</v>
      </c>
      <c r="AF22" s="5">
        <f t="shared" si="14"/>
        <v>0.98679128312313025</v>
      </c>
      <c r="AG22" s="5">
        <f>AG21/(1+Simulation!$C$2)</f>
        <v>0.36769793352420205</v>
      </c>
      <c r="AH22" s="17">
        <f>AH21*(1+Simulation!$F$2)</f>
        <v>1.8856491189771027</v>
      </c>
      <c r="AI22" s="5">
        <f t="shared" si="15"/>
        <v>0.6841910300051981</v>
      </c>
      <c r="AJ22" s="5">
        <f t="shared" si="16"/>
        <v>0.9874558409040588</v>
      </c>
      <c r="AK22" s="5">
        <f>AK21/(1+Simulation!$C$2)</f>
        <v>0.39711376747074228</v>
      </c>
      <c r="AL22" s="17">
        <f>AL21*(1+Simulation!$F$2)</f>
        <v>1.7958563054980563</v>
      </c>
      <c r="AM22" s="5">
        <f t="shared" si="17"/>
        <v>0.70421328005268624</v>
      </c>
      <c r="AN22" s="5">
        <f t="shared" si="18"/>
        <v>0.988160893701715</v>
      </c>
      <c r="AO22" s="5">
        <f>AO21/(1+Simulation!$C$2)</f>
        <v>0.42888286807417408</v>
      </c>
      <c r="AP22" s="17">
        <f>AP21*(1+Simulation!$F$2)</f>
        <v>1.7103393401984721</v>
      </c>
      <c r="AQ22" s="5">
        <f t="shared" si="19"/>
        <v>0.72485083990551846</v>
      </c>
      <c r="AR22" s="5">
        <f t="shared" si="20"/>
        <v>0.98890702405136188</v>
      </c>
      <c r="AS22" s="5">
        <f>AS21/(1+Simulation!$C$2)</f>
        <v>0.46319349666234222</v>
      </c>
      <c r="AT22" s="17">
        <f>AT21*(1+Simulation!$F$2)</f>
        <v>1.6288946112641589</v>
      </c>
      <c r="AU22" s="5">
        <f t="shared" si="21"/>
        <v>0.74612381364960734</v>
      </c>
      <c r="AV22" s="5">
        <f t="shared" si="22"/>
        <v>0.98970026881681827</v>
      </c>
      <c r="AW22" s="5">
        <f>AW21/(1+Simulation!$C$2)</f>
        <v>0.50024897546894254</v>
      </c>
      <c r="AX22" s="17">
        <f>AX21*(1+Simulation!$F$2)</f>
        <v>1.5513282026814164</v>
      </c>
      <c r="AY22" s="5">
        <f t="shared" si="23"/>
        <v>0.76805723407956206</v>
      </c>
      <c r="AZ22" s="5">
        <f t="shared" si="24"/>
        <v>0.99054619526757692</v>
      </c>
      <c r="BA22" s="5">
        <f>BA21/(1+Simulation!$C$2)</f>
        <v>0.54026889250596</v>
      </c>
      <c r="BB22" s="17">
        <f>BB21*(1+Simulation!$F$2)</f>
        <v>1.4774554325322589</v>
      </c>
      <c r="BC22" s="5">
        <f t="shared" si="25"/>
        <v>0.79067696389842113</v>
      </c>
      <c r="BD22" s="5">
        <f t="shared" si="26"/>
        <v>0.99145387128674001</v>
      </c>
      <c r="BE22" s="5">
        <f>BE21/(1+Simulation!$C$2)</f>
        <v>0.58349040282589892</v>
      </c>
      <c r="BF22" s="17">
        <f>BF21*(1+Simulation!$F$2)</f>
        <v>1.4071004132755802</v>
      </c>
      <c r="BG22" s="5">
        <f t="shared" si="27"/>
        <v>0.81401296243111387</v>
      </c>
      <c r="BH22" s="5">
        <f t="shared" si="28"/>
        <v>0.99243091952701434</v>
      </c>
      <c r="BI22" s="5">
        <f>BI21/(1+Simulation!$C$2)</f>
        <v>0.63016963388498992</v>
      </c>
      <c r="BJ22" s="17">
        <f>BJ21*(1+Simulation!$F$2)</f>
        <v>1.3400956329673104</v>
      </c>
      <c r="BK22" s="5">
        <f t="shared" si="29"/>
        <v>0.83809557998882978</v>
      </c>
      <c r="BL22" s="5">
        <f t="shared" si="30"/>
        <v>0.99348550438992422</v>
      </c>
      <c r="BM22" s="5">
        <f>BM21/(1+Simulation!$C$2)</f>
        <v>0.68058320333544975</v>
      </c>
      <c r="BN22" s="17">
        <f>BN21*(1+Simulation!$F$2)</f>
        <v>1.2762815564224685</v>
      </c>
      <c r="BO22" s="5">
        <f t="shared" si="31"/>
        <v>0.86295719627697753</v>
      </c>
      <c r="BP22" s="5">
        <f t="shared" si="32"/>
        <v>0.99461937047226268</v>
      </c>
      <c r="BQ22" s="5">
        <f>BQ21/(1+Simulation!$C$2)</f>
        <v>0.73502985824111922</v>
      </c>
      <c r="BR22" s="17">
        <f>BR21*(1+Simulation!$F$2)</f>
        <v>1.2155062453694998</v>
      </c>
      <c r="BS22" s="5">
        <f t="shared" si="33"/>
        <v>0.8886261491822911</v>
      </c>
      <c r="BT22" s="5">
        <f t="shared" si="34"/>
        <v>0.99583079863880686</v>
      </c>
      <c r="BU22" s="5">
        <f>BU21/(1+Simulation!$C$2)</f>
        <v>0.79383224543034903</v>
      </c>
      <c r="BV22" s="17">
        <f>BV21*(1+Simulation!$F$2)</f>
        <v>1.1576249966924999</v>
      </c>
      <c r="BW22" s="5">
        <f t="shared" si="35"/>
        <v>0.91512872099731957</v>
      </c>
      <c r="BX22" s="5">
        <f t="shared" ref="BX22:BX36" si="36">BX21*C21</f>
        <v>0.99712556618649995</v>
      </c>
      <c r="BY22" s="5">
        <f>BY21/(1+Simulation!$C$2)</f>
        <v>0.85733882347711243</v>
      </c>
      <c r="BZ22" s="17">
        <f>BZ21*(1+Simulation!$F$2)</f>
        <v>1.1024999978999999</v>
      </c>
      <c r="CA22" s="5">
        <f t="shared" ref="CA22:CA36" si="37">PRODUCT(BX22:BZ22)</f>
        <v>0.94249909010480859</v>
      </c>
      <c r="CB22" s="5">
        <f>CB21*C21</f>
        <v>0.99851299999999998</v>
      </c>
      <c r="CC22" s="5">
        <f>CC21/(1+Simulation!$C$2)</f>
        <v>0.92592592764060366</v>
      </c>
      <c r="CD22" s="17">
        <f>CD21*(1+Simulation!$F$2)</f>
        <v>1.049999999</v>
      </c>
      <c r="CE22" s="5">
        <f>PRODUCT(CB22:CD22)</f>
        <v>0.97077652865096309</v>
      </c>
      <c r="CF22" s="5">
        <v>1</v>
      </c>
      <c r="CG22" s="5">
        <v>1</v>
      </c>
      <c r="CH22" s="17">
        <f>(1+Simulation!$F$2)^(A22-50)</f>
        <v>1</v>
      </c>
      <c r="CI22" s="5">
        <v>1</v>
      </c>
    </row>
    <row r="23" spans="1:127" x14ac:dyDescent="0.25">
      <c r="A23" s="5">
        <v>51</v>
      </c>
      <c r="B23" s="5">
        <f>VLOOKUP(A23, Simulation!$B$5:$E$40, 3, 2)</f>
        <v>2.7859625346823877</v>
      </c>
      <c r="C23" s="5">
        <f>'Mortality and annuity'!C26</f>
        <v>0.998201</v>
      </c>
      <c r="D23" s="5">
        <f t="shared" si="0"/>
        <v>0.98191223803047489</v>
      </c>
      <c r="E23" s="5">
        <f>E22/(1+Simulation!$C$2)</f>
        <v>0.19865575532185067</v>
      </c>
      <c r="F23" s="17">
        <f>F22*(1+Simulation!$F$2)</f>
        <v>2.7859625346823877</v>
      </c>
      <c r="G23" s="5">
        <f t="shared" si="1"/>
        <v>0.54343686513455081</v>
      </c>
      <c r="H23" s="5">
        <f t="shared" si="3"/>
        <v>0.98223686731512228</v>
      </c>
      <c r="I23" s="5">
        <f>I22/(1+Simulation!$C$2)</f>
        <v>0.2145482153502872</v>
      </c>
      <c r="J23" s="17">
        <f>J22*(1+Simulation!$F$2)</f>
        <v>2.6532976546054146</v>
      </c>
      <c r="K23" s="5">
        <f t="shared" si="2"/>
        <v>0.55914843076341925</v>
      </c>
      <c r="L23" s="5">
        <f t="shared" si="4"/>
        <v>0.98260927623081384</v>
      </c>
      <c r="M23" s="5">
        <f>M22/(1+Simulation!$C$2)</f>
        <v>0.23171207214921372</v>
      </c>
      <c r="N23" s="17">
        <f>N22*(1+Simulation!$F$2)</f>
        <v>2.5269501496498714</v>
      </c>
      <c r="O23" s="5">
        <f t="shared" si="5"/>
        <v>0.57534215437300262</v>
      </c>
      <c r="P23" s="5">
        <f t="shared" si="6"/>
        <v>0.98303099652832426</v>
      </c>
      <c r="Q23" s="5">
        <f>Q22/(1+Simulation!$C$2)</f>
        <v>0.25024903745772664</v>
      </c>
      <c r="R23" s="17">
        <f>R22*(1+Simulation!$F$2)</f>
        <v>2.4066191924347531</v>
      </c>
      <c r="S23" s="5">
        <f t="shared" si="7"/>
        <v>0.59203448390210722</v>
      </c>
      <c r="T23" s="5">
        <f t="shared" si="8"/>
        <v>0.98350307800576731</v>
      </c>
      <c r="U23" s="5">
        <f>U22/(1+Simulation!$C$2)</f>
        <v>0.2702689599538467</v>
      </c>
      <c r="V23" s="17">
        <f>V22*(1+Simulation!$F$2)</f>
        <v>2.2920182806921634</v>
      </c>
      <c r="W23" s="5">
        <f t="shared" si="9"/>
        <v>0.60924219057448226</v>
      </c>
      <c r="X23" s="5">
        <f t="shared" si="11"/>
        <v>0.98402510332308013</v>
      </c>
      <c r="Y23" s="5">
        <f>Y22/(1+Simulation!$C$2)</f>
        <v>0.2918904762096165</v>
      </c>
      <c r="Z23" s="17">
        <f>Z22*(1+Simulation!$F$2)</f>
        <v>2.182874555119084</v>
      </c>
      <c r="AA23" s="5">
        <f t="shared" si="10"/>
        <v>0.62698172354587023</v>
      </c>
      <c r="AB23" s="5">
        <f t="shared" si="12"/>
        <v>0.98459616910115866</v>
      </c>
      <c r="AC23" s="5">
        <f>AC22/(1+Simulation!$C$2)</f>
        <v>0.31524171372260484</v>
      </c>
      <c r="AD23" s="17">
        <f>AD22*(1+Simulation!$F$2)</f>
        <v>2.0789281497123926</v>
      </c>
      <c r="AE23" s="5">
        <f t="shared" si="13"/>
        <v>0.64526974294659645</v>
      </c>
      <c r="AF23" s="5">
        <f t="shared" si="14"/>
        <v>0.98521488404834101</v>
      </c>
      <c r="AG23" s="5">
        <f>AG22/(1+Simulation!$C$2)</f>
        <v>0.34046105018992978</v>
      </c>
      <c r="AH23" s="17">
        <f>AH22*(1+Simulation!$F$2)</f>
        <v>1.9799315730403086</v>
      </c>
      <c r="AI23" s="5">
        <f t="shared" si="15"/>
        <v>0.66412309002004744</v>
      </c>
      <c r="AJ23" s="5">
        <f t="shared" si="16"/>
        <v>0.9858783801982145</v>
      </c>
      <c r="AK23" s="5">
        <f>AK22/(1+Simulation!$C$2)</f>
        <v>0.36769793352420205</v>
      </c>
      <c r="AL23" s="17">
        <f>AL22*(1+Simulation!$F$2)</f>
        <v>1.8856491189771027</v>
      </c>
      <c r="AM23" s="5">
        <f t="shared" si="17"/>
        <v>0.68355806941548147</v>
      </c>
      <c r="AN23" s="5">
        <f t="shared" si="18"/>
        <v>0.98658230667402647</v>
      </c>
      <c r="AO23" s="5">
        <f>AO22/(1+Simulation!$C$2)</f>
        <v>0.39711376747074228</v>
      </c>
      <c r="AP23" s="17">
        <f>AP22*(1+Simulation!$F$2)</f>
        <v>1.7958563054980563</v>
      </c>
      <c r="AQ23" s="5">
        <f t="shared" si="19"/>
        <v>0.70359031102471825</v>
      </c>
      <c r="AR23" s="5">
        <f t="shared" si="20"/>
        <v>0.98732724508043979</v>
      </c>
      <c r="AS23" s="5">
        <f>AS22/(1+Simulation!$C$2)</f>
        <v>0.42888286807417408</v>
      </c>
      <c r="AT23" s="17">
        <f>AT22*(1+Simulation!$F$2)</f>
        <v>1.7103393401984721</v>
      </c>
      <c r="AU23" s="5">
        <f t="shared" si="21"/>
        <v>0.72423932926269818</v>
      </c>
      <c r="AV23" s="5">
        <f t="shared" si="22"/>
        <v>0.98811922263738339</v>
      </c>
      <c r="AW23" s="5">
        <f>AW22/(1+Simulation!$C$2)</f>
        <v>0.46319349666234222</v>
      </c>
      <c r="AX23" s="17">
        <f>AX22*(1+Simulation!$F$2)</f>
        <v>1.6288946112641589</v>
      </c>
      <c r="AY23" s="5">
        <f t="shared" si="23"/>
        <v>0.74552942268958755</v>
      </c>
      <c r="AZ23" s="5">
        <f t="shared" si="24"/>
        <v>0.98896379772063692</v>
      </c>
      <c r="BA23" s="5">
        <f>BA22/(1+Simulation!$C$2)</f>
        <v>0.50024897546894254</v>
      </c>
      <c r="BB23" s="17">
        <f>BB22*(1+Simulation!$F$2)</f>
        <v>1.5513282026814164</v>
      </c>
      <c r="BC23" s="5">
        <f t="shared" si="25"/>
        <v>0.76748569543201905</v>
      </c>
      <c r="BD23" s="5">
        <f t="shared" si="26"/>
        <v>0.98987002372735944</v>
      </c>
      <c r="BE23" s="5">
        <f>BE22/(1+Simulation!$C$2)</f>
        <v>0.54026889250596</v>
      </c>
      <c r="BF23" s="17">
        <f>BF22*(1+Simulation!$F$2)</f>
        <v>1.4774554325322589</v>
      </c>
      <c r="BG23" s="5">
        <f t="shared" si="27"/>
        <v>0.79013722808090148</v>
      </c>
      <c r="BH23" s="5">
        <f t="shared" si="28"/>
        <v>0.99084551113306996</v>
      </c>
      <c r="BI23" s="5">
        <f>BI22/(1+Simulation!$C$2)</f>
        <v>0.58349040282589892</v>
      </c>
      <c r="BJ23" s="17">
        <f>BJ22*(1+Simulation!$F$2)</f>
        <v>1.4071004132755802</v>
      </c>
      <c r="BK23" s="5">
        <f t="shared" si="29"/>
        <v>0.81351348074542396</v>
      </c>
      <c r="BL23" s="5">
        <f t="shared" si="30"/>
        <v>0.99189841129666134</v>
      </c>
      <c r="BM23" s="5">
        <f>BM22/(1+Simulation!$C$2)</f>
        <v>0.63016963388498992</v>
      </c>
      <c r="BN23" s="17">
        <f>BN22*(1+Simulation!$F$2)</f>
        <v>1.3400956329673104</v>
      </c>
      <c r="BO23" s="5">
        <f t="shared" si="31"/>
        <v>0.8376458834050321</v>
      </c>
      <c r="BP23" s="5">
        <f t="shared" si="32"/>
        <v>0.99303046602793321</v>
      </c>
      <c r="BQ23" s="5">
        <f>BQ22/(1+Simulation!$C$2)</f>
        <v>0.68058320333544975</v>
      </c>
      <c r="BR23" s="17">
        <f>BR22*(1+Simulation!$F$2)</f>
        <v>1.2762815564224685</v>
      </c>
      <c r="BS23" s="5">
        <f t="shared" si="33"/>
        <v>0.86256194277068376</v>
      </c>
      <c r="BT23" s="5">
        <f t="shared" si="34"/>
        <v>0.99423995893798134</v>
      </c>
      <c r="BU23" s="5">
        <f>BU22/(1+Simulation!$C$2)</f>
        <v>0.73502985824111922</v>
      </c>
      <c r="BV23" s="17">
        <f>BV22*(1+Simulation!$F$2)</f>
        <v>1.2155062453694998</v>
      </c>
      <c r="BW23" s="5">
        <f t="shared" si="35"/>
        <v>0.88828717025158344</v>
      </c>
      <c r="BX23" s="5">
        <f t="shared" si="36"/>
        <v>0.99553265809451696</v>
      </c>
      <c r="BY23" s="5">
        <f>BY22/(1+Simulation!$C$2)</f>
        <v>0.79383224543034903</v>
      </c>
      <c r="BZ23" s="17">
        <f>BZ22*(1+Simulation!$F$2)</f>
        <v>1.1576249966924999</v>
      </c>
      <c r="CA23" s="5">
        <f t="shared" si="37"/>
        <v>0.91485474174768555</v>
      </c>
      <c r="CB23" s="5">
        <f t="shared" ref="CB23:CB36" si="38">CB22*C22</f>
        <v>0.99691787548249999</v>
      </c>
      <c r="CC23" s="5">
        <f>CC22/(1+Simulation!$C$2)</f>
        <v>0.85733882347711243</v>
      </c>
      <c r="CD23" s="17">
        <f>CD22*(1+Simulation!$F$2)</f>
        <v>1.1024999978999999</v>
      </c>
      <c r="CE23" s="5">
        <f t="shared" ref="CE23:CE36" si="39">PRODUCT(CB23:CD23)</f>
        <v>0.94230277751772695</v>
      </c>
      <c r="CF23" s="5">
        <f>CF22*C22</f>
        <v>0.99840249999999997</v>
      </c>
      <c r="CG23" s="5">
        <f>CG22/(1+Simulation!$C$2)</f>
        <v>0.92592592764060366</v>
      </c>
      <c r="CH23" s="17">
        <f>CH22*(1+Simulation!$F$2)</f>
        <v>1.049999999</v>
      </c>
      <c r="CI23" s="5">
        <f>PRODUCT(CF23:CH23)</f>
        <v>0.97066909809531088</v>
      </c>
      <c r="CJ23" s="5">
        <v>1</v>
      </c>
      <c r="CK23" s="5">
        <v>1</v>
      </c>
      <c r="CL23" s="17">
        <f>(1+Simulation!$F$2)^(A23-51)</f>
        <v>1</v>
      </c>
      <c r="CM23" s="5">
        <v>1</v>
      </c>
    </row>
    <row r="24" spans="1:127" x14ac:dyDescent="0.25">
      <c r="A24" s="5">
        <v>52</v>
      </c>
      <c r="B24" s="5">
        <f>VLOOKUP(A24, Simulation!$B$5:$E$40, 3, 2)</f>
        <v>2.9252606586305441</v>
      </c>
      <c r="C24" s="5">
        <f>'Mortality and annuity'!C27</f>
        <v>0.99803399999999998</v>
      </c>
      <c r="D24" s="5">
        <f t="shared" si="0"/>
        <v>0.98014577791425805</v>
      </c>
      <c r="E24" s="5">
        <f>E23/(1+Simulation!$C$2)</f>
        <v>0.18394051452752938</v>
      </c>
      <c r="F24" s="17">
        <f>F23*(1+Simulation!$F$2)</f>
        <v>2.9252606586305445</v>
      </c>
      <c r="G24" s="5">
        <f t="shared" si="1"/>
        <v>0.52739091096037505</v>
      </c>
      <c r="H24" s="5">
        <f t="shared" si="3"/>
        <v>0.98046982319082232</v>
      </c>
      <c r="I24" s="5">
        <f>I23/(1+Simulation!$C$2)</f>
        <v>0.19865575532185067</v>
      </c>
      <c r="J24" s="17">
        <f>J23*(1+Simulation!$F$2)</f>
        <v>2.7859625346823877</v>
      </c>
      <c r="K24" s="5">
        <f t="shared" si="2"/>
        <v>0.54263856425966139</v>
      </c>
      <c r="L24" s="5">
        <f t="shared" si="4"/>
        <v>0.98084156214287466</v>
      </c>
      <c r="M24" s="5">
        <f>M23/(1+Simulation!$C$2)</f>
        <v>0.2145482153502872</v>
      </c>
      <c r="N24" s="17">
        <f>N23*(1+Simulation!$F$2)</f>
        <v>2.6532976546054146</v>
      </c>
      <c r="O24" s="5">
        <f t="shared" si="5"/>
        <v>0.55835413895513997</v>
      </c>
      <c r="P24" s="5">
        <f t="shared" si="6"/>
        <v>0.98126252376556977</v>
      </c>
      <c r="Q24" s="5">
        <f>Q23/(1+Simulation!$C$2)</f>
        <v>0.23171207214921372</v>
      </c>
      <c r="R24" s="17">
        <f>R23*(1+Simulation!$F$2)</f>
        <v>2.5269501496498714</v>
      </c>
      <c r="S24" s="5">
        <f t="shared" si="7"/>
        <v>0.57455359733054034</v>
      </c>
      <c r="T24" s="5">
        <f t="shared" si="8"/>
        <v>0.98173375596843493</v>
      </c>
      <c r="U24" s="5">
        <f>U23/(1+Simulation!$C$2)</f>
        <v>0.25024903745772664</v>
      </c>
      <c r="V24" s="17">
        <f>V23*(1+Simulation!$F$2)</f>
        <v>2.4066191924347531</v>
      </c>
      <c r="W24" s="5">
        <f t="shared" si="9"/>
        <v>0.59125321540896381</v>
      </c>
      <c r="X24" s="5">
        <f t="shared" si="11"/>
        <v>0.98225484216220194</v>
      </c>
      <c r="Y24" s="5">
        <f>Y23/(1+Simulation!$C$2)</f>
        <v>0.2702689599538467</v>
      </c>
      <c r="Z24" s="17">
        <f>Z23*(1+Simulation!$F$2)</f>
        <v>2.2920182806921634</v>
      </c>
      <c r="AA24" s="5">
        <f t="shared" si="10"/>
        <v>0.60846895665514422</v>
      </c>
      <c r="AB24" s="5">
        <f t="shared" si="12"/>
        <v>0.9828248805929457</v>
      </c>
      <c r="AC24" s="5">
        <f>AC23/(1+Simulation!$C$2)</f>
        <v>0.2918904762096165</v>
      </c>
      <c r="AD24" s="17">
        <f>AD23*(1+Simulation!$F$2)</f>
        <v>2.182874555119084</v>
      </c>
      <c r="AE24" s="5">
        <f t="shared" si="13"/>
        <v>0.62621698927899294</v>
      </c>
      <c r="AF24" s="5">
        <f t="shared" si="14"/>
        <v>0.983442482471938</v>
      </c>
      <c r="AG24" s="5">
        <f>AG23/(1+Simulation!$C$2)</f>
        <v>0.31524171372260484</v>
      </c>
      <c r="AH24" s="17">
        <f>AH23*(1+Simulation!$F$2)</f>
        <v>2.0789281497123926</v>
      </c>
      <c r="AI24" s="5">
        <f t="shared" si="15"/>
        <v>0.64451365725579202</v>
      </c>
      <c r="AJ24" s="5">
        <f t="shared" si="16"/>
        <v>0.98410478499223797</v>
      </c>
      <c r="AK24" s="5">
        <f>AK23/(1+Simulation!$C$2)</f>
        <v>0.34046105018992978</v>
      </c>
      <c r="AL24" s="17">
        <f>AL23*(1+Simulation!$F$2)</f>
        <v>1.9799315730403086</v>
      </c>
      <c r="AM24" s="5">
        <f t="shared" si="17"/>
        <v>0.66337478381060599</v>
      </c>
      <c r="AN24" s="5">
        <f t="shared" si="18"/>
        <v>0.98480744510431995</v>
      </c>
      <c r="AO24" s="5">
        <f>AO23/(1+Simulation!$C$2)</f>
        <v>0.36769793352420205</v>
      </c>
      <c r="AP24" s="17">
        <f>AP23*(1+Simulation!$F$2)</f>
        <v>1.8856491189771027</v>
      </c>
      <c r="AQ24" s="5">
        <f t="shared" si="19"/>
        <v>0.6828155373344913</v>
      </c>
      <c r="AR24" s="5">
        <f t="shared" si="20"/>
        <v>0.98555104336654009</v>
      </c>
      <c r="AS24" s="5">
        <f>AS23/(1+Simulation!$C$2)</f>
        <v>0.39711376747074228</v>
      </c>
      <c r="AT24" s="17">
        <f>AT23*(1+Simulation!$F$2)</f>
        <v>1.7958563054980563</v>
      </c>
      <c r="AU24" s="5">
        <f t="shared" si="21"/>
        <v>0.70285485604407005</v>
      </c>
      <c r="AV24" s="5">
        <f t="shared" si="22"/>
        <v>0.9863415961558587</v>
      </c>
      <c r="AW24" s="5">
        <f>AW23/(1+Simulation!$C$2)</f>
        <v>0.42888286807417408</v>
      </c>
      <c r="AX24" s="17">
        <f>AX23*(1+Simulation!$F$2)</f>
        <v>1.7103393401984721</v>
      </c>
      <c r="AY24" s="5">
        <f t="shared" si="23"/>
        <v>0.72351632104066843</v>
      </c>
      <c r="AZ24" s="5">
        <f t="shared" si="24"/>
        <v>0.98718465184853754</v>
      </c>
      <c r="BA24" s="5">
        <f>BA23/(1+Simulation!$C$2)</f>
        <v>0.46319349666234222</v>
      </c>
      <c r="BB24" s="17">
        <f>BB23*(1+Simulation!$F$2)</f>
        <v>1.6288946112641589</v>
      </c>
      <c r="BC24" s="5">
        <f t="shared" si="25"/>
        <v>0.74482429520627536</v>
      </c>
      <c r="BD24" s="5">
        <f t="shared" si="26"/>
        <v>0.98808924755467398</v>
      </c>
      <c r="BE24" s="5">
        <f>BE23/(1+Simulation!$C$2)</f>
        <v>0.50024897546894254</v>
      </c>
      <c r="BF24" s="17">
        <f>BF23*(1+Simulation!$F$2)</f>
        <v>1.5513282026814164</v>
      </c>
      <c r="BG24" s="5">
        <f t="shared" si="27"/>
        <v>0.76680700047487171</v>
      </c>
      <c r="BH24" s="5">
        <f t="shared" si="28"/>
        <v>0.98906298005854154</v>
      </c>
      <c r="BI24" s="5">
        <f>BI23/(1+Simulation!$C$2)</f>
        <v>0.54026889250596</v>
      </c>
      <c r="BJ24" s="17">
        <f>BJ23*(1+Simulation!$F$2)</f>
        <v>1.4774554325322589</v>
      </c>
      <c r="BK24" s="5">
        <f t="shared" si="29"/>
        <v>0.78949302709275671</v>
      </c>
      <c r="BL24" s="5">
        <f t="shared" si="30"/>
        <v>0.99011398605473866</v>
      </c>
      <c r="BM24" s="5">
        <f>BM23/(1+Simulation!$C$2)</f>
        <v>0.58349040282589892</v>
      </c>
      <c r="BN24" s="17">
        <f>BN23*(1+Simulation!$F$2)</f>
        <v>1.4071004132755802</v>
      </c>
      <c r="BO24" s="5">
        <f t="shared" si="31"/>
        <v>0.81291287701251169</v>
      </c>
      <c r="BP24" s="5">
        <f t="shared" si="32"/>
        <v>0.99124400421954895</v>
      </c>
      <c r="BQ24" s="5">
        <f>BQ23/(1+Simulation!$C$2)</f>
        <v>0.63016963388498992</v>
      </c>
      <c r="BR24" s="17">
        <f>BR23*(1+Simulation!$F$2)</f>
        <v>1.3400956329673104</v>
      </c>
      <c r="BS24" s="5">
        <f t="shared" si="33"/>
        <v>0.83709324475981262</v>
      </c>
      <c r="BT24" s="5">
        <f t="shared" si="34"/>
        <v>0.99245132125185187</v>
      </c>
      <c r="BU24" s="5">
        <f>BU23/(1+Simulation!$C$2)</f>
        <v>0.68058320333544975</v>
      </c>
      <c r="BV24" s="17">
        <f>BV23*(1+Simulation!$F$2)</f>
        <v>1.2762815564224685</v>
      </c>
      <c r="BW24" s="5">
        <f t="shared" si="35"/>
        <v>0.86205888847346723</v>
      </c>
      <c r="BX24" s="5">
        <f t="shared" si="36"/>
        <v>0.99374169484260488</v>
      </c>
      <c r="BY24" s="5">
        <f>BY23/(1+Simulation!$C$2)</f>
        <v>0.73502985824111922</v>
      </c>
      <c r="BZ24" s="17">
        <f>BZ23*(1+Simulation!$F$2)</f>
        <v>1.2155062453694998</v>
      </c>
      <c r="CA24" s="5">
        <f t="shared" si="37"/>
        <v>0.88784200447511175</v>
      </c>
      <c r="CB24" s="5">
        <f t="shared" si="38"/>
        <v>0.99512442022450698</v>
      </c>
      <c r="CC24" s="5">
        <f>CC23/(1+Simulation!$C$2)</f>
        <v>0.79383224543034903</v>
      </c>
      <c r="CD24" s="17">
        <f>CD23*(1+Simulation!$F$2)</f>
        <v>1.1576249966924999</v>
      </c>
      <c r="CE24" s="5">
        <f t="shared" si="39"/>
        <v>0.914479587454049</v>
      </c>
      <c r="CF24" s="5">
        <f t="shared" ref="CF24:CF36" si="40">CF23*C23</f>
        <v>0.99660637390249995</v>
      </c>
      <c r="CG24" s="5">
        <f>CG23/(1+Simulation!$C$2)</f>
        <v>0.85733882347711243</v>
      </c>
      <c r="CH24" s="17">
        <f>CH23*(1+Simulation!$F$2)</f>
        <v>1.1024999978999999</v>
      </c>
      <c r="CI24" s="5">
        <f t="shared" ref="CI24:CI36" si="41">PRODUCT(CF24:CH24)</f>
        <v>0.94200834122437327</v>
      </c>
      <c r="CJ24" s="5">
        <f>CJ23*C23</f>
        <v>0.998201</v>
      </c>
      <c r="CK24" s="5">
        <f>CK23/(1+Simulation!$C$2)</f>
        <v>0.92592592764060366</v>
      </c>
      <c r="CL24" s="17">
        <f>CL23*(1+Simulation!$F$2)</f>
        <v>1.049999999</v>
      </c>
      <c r="CM24" s="5">
        <f>PRODUCT(CJ24:CL24)</f>
        <v>0.97047319531735698</v>
      </c>
      <c r="CN24" s="5">
        <v>1</v>
      </c>
      <c r="CO24" s="5">
        <v>1</v>
      </c>
      <c r="CP24" s="17">
        <f>(1+Simulation!$F$2)^(A24-52)</f>
        <v>1</v>
      </c>
      <c r="CQ24" s="5">
        <v>1</v>
      </c>
    </row>
    <row r="25" spans="1:127" x14ac:dyDescent="0.25">
      <c r="A25" s="5">
        <v>53</v>
      </c>
      <c r="B25" s="5">
        <f>VLOOKUP(A25, Simulation!$B$5:$E$40, 3, 2)</f>
        <v>3.0715236886368107</v>
      </c>
      <c r="C25" s="5">
        <f>'Mortality and annuity'!C28</f>
        <v>0.99783049999999995</v>
      </c>
      <c r="D25" s="5">
        <f t="shared" si="0"/>
        <v>0.97821881131487864</v>
      </c>
      <c r="E25" s="5">
        <f>E24/(1+Simulation!$C$2)</f>
        <v>0.17031529154459257</v>
      </c>
      <c r="F25" s="17">
        <f>F24*(1+Simulation!$F$2)</f>
        <v>3.0715236886368111</v>
      </c>
      <c r="G25" s="5">
        <f t="shared" si="1"/>
        <v>0.51173311476667649</v>
      </c>
      <c r="H25" s="5">
        <f t="shared" si="3"/>
        <v>0.97854221951842912</v>
      </c>
      <c r="I25" s="5">
        <f>I24/(1+Simulation!$C$2)</f>
        <v>0.18394051452752938</v>
      </c>
      <c r="J25" s="17">
        <f>J24*(1+Simulation!$F$2)</f>
        <v>2.9252606586305445</v>
      </c>
      <c r="K25" s="5">
        <f t="shared" si="2"/>
        <v>0.52652807795919232</v>
      </c>
      <c r="L25" s="5">
        <f t="shared" si="4"/>
        <v>0.97891322763170174</v>
      </c>
      <c r="M25" s="5">
        <f>M24/(1+Simulation!$C$2)</f>
        <v>0.19865575532185067</v>
      </c>
      <c r="N25" s="17">
        <f>N24*(1+Simulation!$F$2)</f>
        <v>2.7859625346823877</v>
      </c>
      <c r="O25" s="5">
        <f t="shared" si="5"/>
        <v>0.54177707035199041</v>
      </c>
      <c r="P25" s="5">
        <f t="shared" si="6"/>
        <v>0.97933336164384666</v>
      </c>
      <c r="Q25" s="5">
        <f>Q24/(1+Simulation!$C$2)</f>
        <v>0.2145482153502872</v>
      </c>
      <c r="R25" s="17">
        <f>R24*(1+Simulation!$F$2)</f>
        <v>2.6532976546054146</v>
      </c>
      <c r="S25" s="5">
        <f t="shared" si="7"/>
        <v>0.55749558032191204</v>
      </c>
      <c r="T25" s="5">
        <f t="shared" si="8"/>
        <v>0.979803667404201</v>
      </c>
      <c r="U25" s="5">
        <f>U24/(1+Simulation!$C$2)</f>
        <v>0.23171207214921372</v>
      </c>
      <c r="V25" s="17">
        <f>V24*(1+Simulation!$F$2)</f>
        <v>2.5269501496498714</v>
      </c>
      <c r="W25" s="5">
        <f t="shared" si="9"/>
        <v>0.57369940067051051</v>
      </c>
      <c r="X25" s="5">
        <f t="shared" si="11"/>
        <v>0.98032372914251098</v>
      </c>
      <c r="Y25" s="5">
        <f>Y24/(1+Simulation!$C$2)</f>
        <v>0.25024903745772664</v>
      </c>
      <c r="Z25" s="17">
        <f>Z24*(1+Simulation!$F$2)</f>
        <v>2.4066191924347531</v>
      </c>
      <c r="AA25" s="5">
        <f t="shared" si="10"/>
        <v>0.5904040209205681</v>
      </c>
      <c r="AB25" s="5">
        <f t="shared" si="12"/>
        <v>0.98089264687769995</v>
      </c>
      <c r="AC25" s="5">
        <f>AC24/(1+Simulation!$C$2)</f>
        <v>0.2702689599538467</v>
      </c>
      <c r="AD25" s="17">
        <f>AD24*(1+Simulation!$F$2)</f>
        <v>2.2920182806921634</v>
      </c>
      <c r="AE25" s="5">
        <f t="shared" si="13"/>
        <v>0.60762512926133172</v>
      </c>
      <c r="AF25" s="5">
        <f t="shared" si="14"/>
        <v>0.98150903455139815</v>
      </c>
      <c r="AG25" s="5">
        <f>AG24/(1+Simulation!$C$2)</f>
        <v>0.2918904762096165</v>
      </c>
      <c r="AH25" s="17">
        <f>AH24*(1+Simulation!$F$2)</f>
        <v>2.182874555119084</v>
      </c>
      <c r="AI25" s="5">
        <f t="shared" si="15"/>
        <v>0.62537858442909178</v>
      </c>
      <c r="AJ25" s="5">
        <f t="shared" si="16"/>
        <v>0.98217003498494315</v>
      </c>
      <c r="AK25" s="5">
        <f>AK24/(1+Simulation!$C$2)</f>
        <v>0.31524171372260484</v>
      </c>
      <c r="AL25" s="17">
        <f>AL24*(1+Simulation!$F$2)</f>
        <v>2.0789281497123926</v>
      </c>
      <c r="AM25" s="5">
        <f t="shared" si="17"/>
        <v>0.64367973987056015</v>
      </c>
      <c r="AN25" s="5">
        <f t="shared" si="18"/>
        <v>0.98287131366724478</v>
      </c>
      <c r="AO25" s="5">
        <f>AO24/(1+Simulation!$C$2)</f>
        <v>0.34046105018992978</v>
      </c>
      <c r="AP25" s="17">
        <f>AP24*(1+Simulation!$F$2)</f>
        <v>1.9799315730403086</v>
      </c>
      <c r="AQ25" s="5">
        <f t="shared" si="19"/>
        <v>0.66254331363991636</v>
      </c>
      <c r="AR25" s="5">
        <f t="shared" si="20"/>
        <v>0.98361345001528144</v>
      </c>
      <c r="AS25" s="5">
        <f>AS24/(1+Simulation!$C$2)</f>
        <v>0.36769793352420205</v>
      </c>
      <c r="AT25" s="17">
        <f>AT24*(1+Simulation!$F$2)</f>
        <v>1.8856491189771027</v>
      </c>
      <c r="AU25" s="5">
        <f t="shared" si="21"/>
        <v>0.68198768169392987</v>
      </c>
      <c r="AV25" s="5">
        <f t="shared" si="22"/>
        <v>0.98440244857781622</v>
      </c>
      <c r="AW25" s="5">
        <f>AW24/(1+Simulation!$C$2)</f>
        <v>0.39711376747074228</v>
      </c>
      <c r="AX25" s="17">
        <f>AX24*(1+Simulation!$F$2)</f>
        <v>1.7958563054980563</v>
      </c>
      <c r="AY25" s="5">
        <f t="shared" si="23"/>
        <v>0.70203572503069922</v>
      </c>
      <c r="AZ25" s="5">
        <f t="shared" si="24"/>
        <v>0.98524384682300326</v>
      </c>
      <c r="BA25" s="5">
        <f>BA24/(1+Simulation!$C$2)</f>
        <v>0.42888286807417408</v>
      </c>
      <c r="BB25" s="17">
        <f>BB24*(1+Simulation!$F$2)</f>
        <v>1.7103393401984721</v>
      </c>
      <c r="BC25" s="5">
        <f t="shared" si="25"/>
        <v>0.72271108321857125</v>
      </c>
      <c r="BD25" s="5">
        <f t="shared" si="26"/>
        <v>0.98614666409398144</v>
      </c>
      <c r="BE25" s="5">
        <f>BE24/(1+Simulation!$C$2)</f>
        <v>0.46319349666234222</v>
      </c>
      <c r="BF25" s="17">
        <f>BF24*(1+Simulation!$F$2)</f>
        <v>1.6288946112641589</v>
      </c>
      <c r="BG25" s="5">
        <f t="shared" si="27"/>
        <v>0.74404114030584989</v>
      </c>
      <c r="BH25" s="5">
        <f t="shared" si="28"/>
        <v>0.98711848223974641</v>
      </c>
      <c r="BI25" s="5">
        <f>BI24/(1+Simulation!$C$2)</f>
        <v>0.50024897546894254</v>
      </c>
      <c r="BJ25" s="17">
        <f>BJ24*(1+Simulation!$F$2)</f>
        <v>1.5513282026814164</v>
      </c>
      <c r="BK25" s="5">
        <f t="shared" si="29"/>
        <v>0.76605363771827162</v>
      </c>
      <c r="BL25" s="5">
        <f t="shared" si="30"/>
        <v>0.98816742195815499</v>
      </c>
      <c r="BM25" s="5">
        <f>BM24/(1+Simulation!$C$2)</f>
        <v>0.54026889250596</v>
      </c>
      <c r="BN25" s="17">
        <f>BN24*(1+Simulation!$F$2)</f>
        <v>1.4774554325322589</v>
      </c>
      <c r="BO25" s="5">
        <f t="shared" si="31"/>
        <v>0.78877817183089094</v>
      </c>
      <c r="BP25" s="5">
        <f t="shared" si="32"/>
        <v>0.98929521850725333</v>
      </c>
      <c r="BQ25" s="5">
        <f>BQ24/(1+Simulation!$C$2)</f>
        <v>0.58349040282589892</v>
      </c>
      <c r="BR25" s="17">
        <f>BR24*(1+Simulation!$F$2)</f>
        <v>1.4071004132755802</v>
      </c>
      <c r="BS25" s="5">
        <f t="shared" si="33"/>
        <v>0.81224064463118473</v>
      </c>
      <c r="BT25" s="5">
        <f t="shared" si="34"/>
        <v>0.99050016195427071</v>
      </c>
      <c r="BU25" s="5">
        <f>BU24/(1+Simulation!$C$2)</f>
        <v>0.63016963388498992</v>
      </c>
      <c r="BV25" s="17">
        <f>BV24*(1+Simulation!$F$2)</f>
        <v>1.3400956329673104</v>
      </c>
      <c r="BW25" s="5">
        <f t="shared" si="35"/>
        <v>0.83646507920947311</v>
      </c>
      <c r="BX25" s="5">
        <f t="shared" si="36"/>
        <v>0.99178799867054435</v>
      </c>
      <c r="BY25" s="5">
        <f>BY24/(1+Simulation!$C$2)</f>
        <v>0.68058320333544975</v>
      </c>
      <c r="BZ25" s="17">
        <f>BZ24*(1+Simulation!$F$2)</f>
        <v>1.2762815564224685</v>
      </c>
      <c r="CA25" s="5">
        <f t="shared" si="37"/>
        <v>0.86148271600546145</v>
      </c>
      <c r="CB25" s="5">
        <f t="shared" si="38"/>
        <v>0.99316800561434559</v>
      </c>
      <c r="CC25" s="5">
        <f>CC24/(1+Simulation!$C$2)</f>
        <v>0.73502985824111922</v>
      </c>
      <c r="CD25" s="17">
        <f>CD24*(1+Simulation!$F$2)</f>
        <v>1.2155062453694998</v>
      </c>
      <c r="CE25" s="5">
        <f t="shared" si="39"/>
        <v>0.88732945136698815</v>
      </c>
      <c r="CF25" s="5">
        <f t="shared" si="40"/>
        <v>0.99464704577140761</v>
      </c>
      <c r="CG25" s="5">
        <f>CG24/(1+Simulation!$C$2)</f>
        <v>0.79383224543034903</v>
      </c>
      <c r="CH25" s="17">
        <f>CH24*(1+Simulation!$F$2)</f>
        <v>1.1576249966924999</v>
      </c>
      <c r="CI25" s="5">
        <f t="shared" si="41"/>
        <v>0.91404089940252575</v>
      </c>
      <c r="CJ25" s="5">
        <f t="shared" ref="CJ25:CJ36" si="42">CJ24*C24</f>
        <v>0.99623853683399999</v>
      </c>
      <c r="CK25" s="5">
        <f>CK24/(1+Simulation!$C$2)</f>
        <v>0.85733882347711243</v>
      </c>
      <c r="CL25" s="17">
        <f>CL24*(1+Simulation!$F$2)</f>
        <v>1.1024999978999999</v>
      </c>
      <c r="CM25" s="5">
        <f t="shared" ref="CM25:CM36" si="43">PRODUCT(CJ25:CL25)</f>
        <v>0.9416606557230438</v>
      </c>
      <c r="CN25" s="5">
        <f>CN24*C24</f>
        <v>0.99803399999999998</v>
      </c>
      <c r="CO25" s="5">
        <f>CO24/(1+Simulation!$C$2)</f>
        <v>0.92592592764060366</v>
      </c>
      <c r="CP25" s="17">
        <f>CP24*(1+Simulation!$F$2)</f>
        <v>1.049999999</v>
      </c>
      <c r="CQ25" s="5">
        <f>PRODUCT(CN25:CP25)</f>
        <v>0.97031083420609965</v>
      </c>
      <c r="CR25" s="5">
        <v>1</v>
      </c>
      <c r="CS25" s="5">
        <v>1</v>
      </c>
      <c r="CT25" s="17">
        <f>(1+Simulation!$F$2)^(A25-53)</f>
        <v>1</v>
      </c>
      <c r="CU25" s="5">
        <v>1</v>
      </c>
    </row>
    <row r="26" spans="1:127" x14ac:dyDescent="0.25">
      <c r="A26" s="5">
        <v>54</v>
      </c>
      <c r="B26" s="5">
        <f>VLOOKUP(A26, Simulation!$B$5:$E$40, 3, 2)</f>
        <v>3.2250998699971274</v>
      </c>
      <c r="C26" s="5">
        <f>'Mortality and annuity'!C29</f>
        <v>0.99759850000000005</v>
      </c>
      <c r="D26" s="5">
        <f t="shared" si="0"/>
        <v>0.97609656560373093</v>
      </c>
      <c r="E26" s="5">
        <f>E25/(1+Simulation!$C$2)</f>
        <v>0.15769934431480673</v>
      </c>
      <c r="F26" s="17">
        <f>F25*(1+Simulation!$F$2)</f>
        <v>3.2250998699971278</v>
      </c>
      <c r="G26" s="5">
        <f t="shared" si="1"/>
        <v>0.49643894050477277</v>
      </c>
      <c r="H26" s="5">
        <f t="shared" si="3"/>
        <v>0.97641927217318381</v>
      </c>
      <c r="I26" s="5">
        <f>I25/(1+Simulation!$C$2)</f>
        <v>0.17031529154459257</v>
      </c>
      <c r="J26" s="17">
        <f>J25*(1+Simulation!$F$2)</f>
        <v>3.0715236886368111</v>
      </c>
      <c r="K26" s="5">
        <f t="shared" si="2"/>
        <v>0.51079172643977822</v>
      </c>
      <c r="L26" s="5">
        <f t="shared" si="4"/>
        <v>0.97678947538435468</v>
      </c>
      <c r="M26" s="5">
        <f>M25/(1+Simulation!$C$2)</f>
        <v>0.18394051452752938</v>
      </c>
      <c r="N26" s="17">
        <f>N25*(1+Simulation!$F$2)</f>
        <v>2.9252606586305445</v>
      </c>
      <c r="O26" s="5">
        <f t="shared" si="5"/>
        <v>0.52558497199844734</v>
      </c>
      <c r="P26" s="5">
        <f t="shared" si="6"/>
        <v>0.97720869791576026</v>
      </c>
      <c r="Q26" s="5">
        <f>Q25/(1+Simulation!$C$2)</f>
        <v>0.19865575532185067</v>
      </c>
      <c r="R26" s="17">
        <f>R25*(1+Simulation!$F$2)</f>
        <v>2.7859625346823877</v>
      </c>
      <c r="S26" s="5">
        <f t="shared" si="7"/>
        <v>0.54083370265630104</v>
      </c>
      <c r="T26" s="5">
        <f t="shared" si="8"/>
        <v>0.97767798334776757</v>
      </c>
      <c r="U26" s="5">
        <f>U25/(1+Simulation!$C$2)</f>
        <v>0.2145482153502872</v>
      </c>
      <c r="V26" s="17">
        <f>V25*(1+Simulation!$F$2)</f>
        <v>2.6532976546054146</v>
      </c>
      <c r="W26" s="5">
        <f t="shared" si="9"/>
        <v>0.55655323921522715</v>
      </c>
      <c r="X26" s="5">
        <f t="shared" si="11"/>
        <v>0.97819691681213627</v>
      </c>
      <c r="Y26" s="5">
        <f>Y25/(1+Simulation!$C$2)</f>
        <v>0.23171207214921372</v>
      </c>
      <c r="Z26" s="17">
        <f>Z25*(1+Simulation!$F$2)</f>
        <v>2.5269501496498714</v>
      </c>
      <c r="AA26" s="5">
        <f t="shared" si="10"/>
        <v>0.57275860826243896</v>
      </c>
      <c r="AB26" s="5">
        <f t="shared" si="12"/>
        <v>0.97876460028029877</v>
      </c>
      <c r="AC26" s="5">
        <f>AC25/(1+Simulation!$C$2)</f>
        <v>0.25024903745772664</v>
      </c>
      <c r="AD26" s="17">
        <f>AD25*(1+Simulation!$F$2)</f>
        <v>2.4066191924347531</v>
      </c>
      <c r="AE26" s="5">
        <f t="shared" si="13"/>
        <v>0.58946502911406706</v>
      </c>
      <c r="AF26" s="5">
        <f t="shared" si="14"/>
        <v>0.9793796507009388</v>
      </c>
      <c r="AG26" s="5">
        <f>AG25/(1+Simulation!$C$2)</f>
        <v>0.2702689599538467</v>
      </c>
      <c r="AH26" s="17">
        <f>AH25*(1+Simulation!$F$2)</f>
        <v>2.2920182806921634</v>
      </c>
      <c r="AI26" s="5">
        <f t="shared" si="15"/>
        <v>0.60668788653614392</v>
      </c>
      <c r="AJ26" s="5">
        <f t="shared" si="16"/>
        <v>0.98003921709404329</v>
      </c>
      <c r="AK26" s="5">
        <f>AK25/(1+Simulation!$C$2)</f>
        <v>0.2918904762096165</v>
      </c>
      <c r="AL26" s="17">
        <f>AL25*(1+Simulation!$F$2)</f>
        <v>2.182874555119084</v>
      </c>
      <c r="AM26" s="5">
        <f t="shared" si="17"/>
        <v>0.62444207510671979</v>
      </c>
      <c r="AN26" s="5">
        <f t="shared" si="18"/>
        <v>0.98073897435224366</v>
      </c>
      <c r="AO26" s="5">
        <f>AO25/(1+Simulation!$C$2)</f>
        <v>0.31524171372260484</v>
      </c>
      <c r="AP26" s="17">
        <f>AP25*(1+Simulation!$F$2)</f>
        <v>2.0789281497123926</v>
      </c>
      <c r="AQ26" s="5">
        <f t="shared" si="19"/>
        <v>0.64274187300129737</v>
      </c>
      <c r="AR26" s="5">
        <f t="shared" si="20"/>
        <v>0.98147950063547329</v>
      </c>
      <c r="AS26" s="5">
        <f>AS25/(1+Simulation!$C$2)</f>
        <v>0.34046105018992978</v>
      </c>
      <c r="AT26" s="17">
        <f>AT25*(1+Simulation!$F$2)</f>
        <v>1.9799315730403086</v>
      </c>
      <c r="AU26" s="5">
        <f t="shared" si="21"/>
        <v>0.66160510697418673</v>
      </c>
      <c r="AV26" s="5">
        <f t="shared" si="22"/>
        <v>0.98226678746562657</v>
      </c>
      <c r="AW26" s="5">
        <f>AW25/(1+Simulation!$C$2)</f>
        <v>0.36769793352420205</v>
      </c>
      <c r="AX26" s="17">
        <f>AX25*(1+Simulation!$F$2)</f>
        <v>1.8856491189771027</v>
      </c>
      <c r="AY26" s="5">
        <f t="shared" si="23"/>
        <v>0.68105397417879887</v>
      </c>
      <c r="AZ26" s="5">
        <f t="shared" si="24"/>
        <v>0.98310636029732068</v>
      </c>
      <c r="BA26" s="5">
        <f>BA25/(1+Simulation!$C$2)</f>
        <v>0.39711376747074228</v>
      </c>
      <c r="BB26" s="17">
        <f>BB25*(1+Simulation!$F$2)</f>
        <v>1.7958563054980563</v>
      </c>
      <c r="BC26" s="5">
        <f t="shared" si="25"/>
        <v>0.70111140766739322</v>
      </c>
      <c r="BD26" s="5">
        <f t="shared" si="26"/>
        <v>0.98400721890622955</v>
      </c>
      <c r="BE26" s="5">
        <f>BE25/(1+Simulation!$C$2)</f>
        <v>0.42888286807417408</v>
      </c>
      <c r="BF26" s="17">
        <f>BF25*(1+Simulation!$F$2)</f>
        <v>1.7103393401984721</v>
      </c>
      <c r="BG26" s="5">
        <f t="shared" si="27"/>
        <v>0.72180397306086597</v>
      </c>
      <c r="BH26" s="5">
        <f t="shared" si="28"/>
        <v>0.98497692869252729</v>
      </c>
      <c r="BI26" s="5">
        <f>BI25/(1+Simulation!$C$2)</f>
        <v>0.46319349666234222</v>
      </c>
      <c r="BJ26" s="17">
        <f>BJ25*(1+Simulation!$F$2)</f>
        <v>1.6288946112641589</v>
      </c>
      <c r="BK26" s="5">
        <f t="shared" si="29"/>
        <v>0.7431585826766014</v>
      </c>
      <c r="BL26" s="5">
        <f t="shared" si="30"/>
        <v>0.98602359273621676</v>
      </c>
      <c r="BM26" s="5">
        <f>BM25/(1+Simulation!$C$2)</f>
        <v>0.50024897546894254</v>
      </c>
      <c r="BN26" s="17">
        <f>BN25*(1+Simulation!$F$2)</f>
        <v>1.5513282026814164</v>
      </c>
      <c r="BO26" s="5">
        <f t="shared" si="31"/>
        <v>0.76520394834240735</v>
      </c>
      <c r="BP26" s="5">
        <f t="shared" si="32"/>
        <v>0.98714894253070185</v>
      </c>
      <c r="BQ26" s="5">
        <f>BQ25/(1+Simulation!$C$2)</f>
        <v>0.54026889250596</v>
      </c>
      <c r="BR26" s="17">
        <f>BR25*(1+Simulation!$F$2)</f>
        <v>1.4774554325322589</v>
      </c>
      <c r="BS26" s="5">
        <f t="shared" si="33"/>
        <v>0.78796519791272424</v>
      </c>
      <c r="BT26" s="5">
        <f t="shared" si="34"/>
        <v>0.98835127185291083</v>
      </c>
      <c r="BU26" s="5">
        <f>BU25/(1+Simulation!$C$2)</f>
        <v>0.58349040282589892</v>
      </c>
      <c r="BV26" s="17">
        <f>BV25*(1+Simulation!$F$2)</f>
        <v>1.4071004132755802</v>
      </c>
      <c r="BW26" s="5">
        <f t="shared" si="35"/>
        <v>0.8114656364994588</v>
      </c>
      <c r="BX26" s="5">
        <f t="shared" si="36"/>
        <v>0.98963631460742851</v>
      </c>
      <c r="BY26" s="5">
        <f>BY25/(1+Simulation!$C$2)</f>
        <v>0.63016963388498992</v>
      </c>
      <c r="BZ26" s="17">
        <f>BZ25*(1+Simulation!$F$2)</f>
        <v>1.3400956329673104</v>
      </c>
      <c r="CA26" s="5">
        <f t="shared" si="37"/>
        <v>0.83573557085888828</v>
      </c>
      <c r="CB26" s="5">
        <f t="shared" si="38"/>
        <v>0.99101332762616523</v>
      </c>
      <c r="CC26" s="5">
        <f>CC25/(1+Simulation!$C$2)</f>
        <v>0.68058320333544975</v>
      </c>
      <c r="CD26" s="17">
        <f>CD25*(1+Simulation!$F$2)</f>
        <v>1.2762815564224685</v>
      </c>
      <c r="CE26" s="5">
        <f t="shared" si="39"/>
        <v>0.86080982450423627</v>
      </c>
      <c r="CF26" s="5">
        <f t="shared" si="40"/>
        <v>0.99248915900560652</v>
      </c>
      <c r="CG26" s="5">
        <f>CG25/(1+Simulation!$C$2)</f>
        <v>0.73502985824111922</v>
      </c>
      <c r="CH26" s="17">
        <f>CH25*(1+Simulation!$F$2)</f>
        <v>1.2155062453694998</v>
      </c>
      <c r="CI26" s="5">
        <f t="shared" si="41"/>
        <v>0.8867229471446515</v>
      </c>
      <c r="CJ26" s="5">
        <f t="shared" si="42"/>
        <v>0.99407719732833855</v>
      </c>
      <c r="CK26" s="5">
        <f>CK25/(1+Simulation!$C$2)</f>
        <v>0.79383224543034903</v>
      </c>
      <c r="CL26" s="17">
        <f>CL25*(1+Simulation!$F$2)</f>
        <v>1.1576249966924999</v>
      </c>
      <c r="CM26" s="5">
        <f t="shared" si="43"/>
        <v>0.91351723144851105</v>
      </c>
      <c r="CN26" s="5">
        <f t="shared" ref="CN26:CN36" si="44">CN25*C25</f>
        <v>0.99586876523699996</v>
      </c>
      <c r="CO26" s="5">
        <f>CO25/(1+Simulation!$C$2)</f>
        <v>0.85733882347711243</v>
      </c>
      <c r="CP26" s="17">
        <f>CP25*(1+Simulation!$F$2)</f>
        <v>1.1024999978999999</v>
      </c>
      <c r="CQ26" s="5">
        <f t="shared" ref="CQ26:CQ36" si="45">PRODUCT(CN26:CP26)</f>
        <v>0.94131114167432461</v>
      </c>
      <c r="CR26" s="5">
        <f>CR25*C25</f>
        <v>0.99783049999999995</v>
      </c>
      <c r="CS26" s="5">
        <f>CS25/(1+Simulation!$C$2)</f>
        <v>0.92592592764060366</v>
      </c>
      <c r="CT26" s="17">
        <f>CT25*(1+Simulation!$F$2)</f>
        <v>1.049999999</v>
      </c>
      <c r="CU26" s="5">
        <f>PRODUCT(CR26:CT26)</f>
        <v>0.97011298698369952</v>
      </c>
      <c r="CV26" s="5">
        <v>1</v>
      </c>
      <c r="CW26" s="5">
        <v>1</v>
      </c>
      <c r="CX26" s="17">
        <f>(1+Simulation!$F$2)^(A26-54)</f>
        <v>1</v>
      </c>
      <c r="CY26" s="5">
        <v>1</v>
      </c>
    </row>
    <row r="27" spans="1:127" x14ac:dyDescent="0.25">
      <c r="A27" s="5">
        <v>55</v>
      </c>
      <c r="B27" s="5">
        <f>VLOOKUP(A27, Simulation!$B$5:$E$40, 3, 2)</f>
        <v>3.3863548602718838</v>
      </c>
      <c r="C27" s="5">
        <f>'Mortality and annuity'!C30</f>
        <v>0.997251</v>
      </c>
      <c r="D27" s="5">
        <f t="shared" si="0"/>
        <v>0.97375246970143359</v>
      </c>
      <c r="E27" s="5">
        <f>E26/(1+Simulation!$C$2)</f>
        <v>0.14601791167300238</v>
      </c>
      <c r="F27" s="17">
        <f>F26*(1+Simulation!$F$2)</f>
        <v>3.3863548602718843</v>
      </c>
      <c r="G27" s="5">
        <f t="shared" si="1"/>
        <v>0.48148988886698252</v>
      </c>
      <c r="H27" s="5">
        <f t="shared" si="3"/>
        <v>0.97407440129105993</v>
      </c>
      <c r="I27" s="5">
        <f>I26/(1+Simulation!$C$2)</f>
        <v>0.15769934431480673</v>
      </c>
      <c r="J27" s="17">
        <f>J26*(1+Simulation!$F$2)</f>
        <v>3.2250998699971278</v>
      </c>
      <c r="K27" s="5">
        <f t="shared" si="2"/>
        <v>0.49541047555132006</v>
      </c>
      <c r="L27" s="5">
        <f t="shared" si="4"/>
        <v>0.97444371545921915</v>
      </c>
      <c r="M27" s="5">
        <f>M26/(1+Simulation!$C$2)</f>
        <v>0.17031529154459257</v>
      </c>
      <c r="N27" s="17">
        <f>N26*(1+Simulation!$F$2)</f>
        <v>3.0715236886368111</v>
      </c>
      <c r="O27" s="5">
        <f t="shared" si="5"/>
        <v>0.50975825848870049</v>
      </c>
      <c r="P27" s="5">
        <f t="shared" si="6"/>
        <v>0.97486193122771558</v>
      </c>
      <c r="Q27" s="5">
        <f>Q26/(1+Simulation!$C$2)</f>
        <v>0.18394051452752938</v>
      </c>
      <c r="R27" s="17">
        <f>R26*(1+Simulation!$F$2)</f>
        <v>2.9252606586305445</v>
      </c>
      <c r="S27" s="5">
        <f t="shared" si="7"/>
        <v>0.52454781069898271</v>
      </c>
      <c r="T27" s="5">
        <f t="shared" si="8"/>
        <v>0.97533008967075796</v>
      </c>
      <c r="U27" s="5">
        <f>U26/(1+Simulation!$C$2)</f>
        <v>0.19865575532185067</v>
      </c>
      <c r="V27" s="17">
        <f>V26*(1+Simulation!$F$2)</f>
        <v>2.7859625346823877</v>
      </c>
      <c r="W27" s="5">
        <f t="shared" si="9"/>
        <v>0.53979399163535713</v>
      </c>
      <c r="X27" s="5">
        <f t="shared" si="11"/>
        <v>0.975847776916412</v>
      </c>
      <c r="Y27" s="5">
        <f>Y26/(1+Simulation!$C$2)</f>
        <v>0.2145482153502872</v>
      </c>
      <c r="Z27" s="17">
        <f>Z26*(1+Simulation!$F$2)</f>
        <v>2.6532976546054146</v>
      </c>
      <c r="AA27" s="5">
        <f t="shared" si="10"/>
        <v>0.55551137539589923</v>
      </c>
      <c r="AB27" s="5">
        <f t="shared" si="12"/>
        <v>0.97641409709272564</v>
      </c>
      <c r="AC27" s="5">
        <f>AC26/(1+Simulation!$C$2)</f>
        <v>0.23171207214921372</v>
      </c>
      <c r="AD27" s="17">
        <f>AD26*(1+Simulation!$F$2)</f>
        <v>2.5269501496498714</v>
      </c>
      <c r="AE27" s="5">
        <f t="shared" si="13"/>
        <v>0.57171472300403903</v>
      </c>
      <c r="AF27" s="5">
        <f t="shared" si="14"/>
        <v>0.97702767046978056</v>
      </c>
      <c r="AG27" s="5">
        <f>AG26/(1+Simulation!$C$2)</f>
        <v>0.25024903745772664</v>
      </c>
      <c r="AH27" s="17">
        <f>AH26*(1+Simulation!$F$2)</f>
        <v>2.4066191924347531</v>
      </c>
      <c r="AI27" s="5">
        <f t="shared" si="15"/>
        <v>0.5884189559509867</v>
      </c>
      <c r="AJ27" s="5">
        <f t="shared" si="16"/>
        <v>0.97768565291419196</v>
      </c>
      <c r="AK27" s="5">
        <f>AK26/(1+Simulation!$C$2)</f>
        <v>0.2702689599538467</v>
      </c>
      <c r="AL27" s="17">
        <f>AL26*(1+Simulation!$F$2)</f>
        <v>2.2920182806921634</v>
      </c>
      <c r="AM27" s="5">
        <f t="shared" si="17"/>
        <v>0.60563852030078991</v>
      </c>
      <c r="AN27" s="5">
        <f t="shared" si="18"/>
        <v>0.97838372970533682</v>
      </c>
      <c r="AO27" s="5">
        <f>AO26/(1+Simulation!$C$2)</f>
        <v>0.2918904762096165</v>
      </c>
      <c r="AP27" s="17">
        <f>AP26*(1+Simulation!$F$2)</f>
        <v>2.182874555119084</v>
      </c>
      <c r="AQ27" s="5">
        <f t="shared" si="19"/>
        <v>0.62338726427641233</v>
      </c>
      <c r="AR27" s="5">
        <f t="shared" si="20"/>
        <v>0.97912247761469728</v>
      </c>
      <c r="AS27" s="5">
        <f>AS26/(1+Simulation!$C$2)</f>
        <v>0.31524171372260484</v>
      </c>
      <c r="AT27" s="17">
        <f>AT26*(1+Simulation!$F$2)</f>
        <v>2.0789281497123926</v>
      </c>
      <c r="AU27" s="5">
        <f t="shared" si="21"/>
        <v>0.64168247782280219</v>
      </c>
      <c r="AV27" s="5">
        <f t="shared" si="22"/>
        <v>0.9799078737755279</v>
      </c>
      <c r="AW27" s="5">
        <f>AW26/(1+Simulation!$C$2)</f>
        <v>0.34046105018992978</v>
      </c>
      <c r="AX27" s="17">
        <f>AX26*(1+Simulation!$F$2)</f>
        <v>1.9799315730403086</v>
      </c>
      <c r="AY27" s="5">
        <f t="shared" si="23"/>
        <v>0.66054568968006655</v>
      </c>
      <c r="AZ27" s="5">
        <f t="shared" si="24"/>
        <v>0.98074543037306672</v>
      </c>
      <c r="BA27" s="5">
        <f>BA26/(1+Simulation!$C$2)</f>
        <v>0.36769793352420205</v>
      </c>
      <c r="BB27" s="17">
        <f>BB26*(1+Simulation!$F$2)</f>
        <v>1.8856491189771027</v>
      </c>
      <c r="BC27" s="5">
        <f t="shared" si="25"/>
        <v>0.67999914232735625</v>
      </c>
      <c r="BD27" s="5">
        <f t="shared" si="26"/>
        <v>0.98164412557002634</v>
      </c>
      <c r="BE27" s="5">
        <f>BE26/(1+Simulation!$C$2)</f>
        <v>0.39711376747074228</v>
      </c>
      <c r="BF27" s="17">
        <f>BF26*(1+Simulation!$F$2)</f>
        <v>1.7958563054980563</v>
      </c>
      <c r="BG27" s="5">
        <f t="shared" si="27"/>
        <v>0.70006860142648619</v>
      </c>
      <c r="BH27" s="5">
        <f t="shared" si="28"/>
        <v>0.98261150659827223</v>
      </c>
      <c r="BI27" s="5">
        <f>BI26/(1+Simulation!$C$2)</f>
        <v>0.42888286807417408</v>
      </c>
      <c r="BJ27" s="17">
        <f>BJ26*(1+Simulation!$F$2)</f>
        <v>1.7103393401984721</v>
      </c>
      <c r="BK27" s="5">
        <f t="shared" si="29"/>
        <v>0.72078016889583818</v>
      </c>
      <c r="BL27" s="5">
        <f t="shared" si="30"/>
        <v>0.98365565707826075</v>
      </c>
      <c r="BM27" s="5">
        <f>BM26/(1+Simulation!$C$2)</f>
        <v>0.46319349666234222</v>
      </c>
      <c r="BN27" s="17">
        <f>BN26*(1+Simulation!$F$2)</f>
        <v>1.6288946112641589</v>
      </c>
      <c r="BO27" s="5">
        <f t="shared" si="31"/>
        <v>0.74216169197633641</v>
      </c>
      <c r="BP27" s="5">
        <f t="shared" si="32"/>
        <v>0.98477830434521441</v>
      </c>
      <c r="BQ27" s="5">
        <f>BQ26/(1+Simulation!$C$2)</f>
        <v>0.50024897546894254</v>
      </c>
      <c r="BR27" s="17">
        <f>BR26*(1+Simulation!$F$2)</f>
        <v>1.5513282026814164</v>
      </c>
      <c r="BS27" s="5">
        <f t="shared" si="33"/>
        <v>0.76423754185818138</v>
      </c>
      <c r="BT27" s="5">
        <f t="shared" si="34"/>
        <v>0.98597774627355617</v>
      </c>
      <c r="BU27" s="5">
        <f>BU26/(1+Simulation!$C$2)</f>
        <v>0.54026889250596</v>
      </c>
      <c r="BV27" s="17">
        <f>BV26*(1+Simulation!$F$2)</f>
        <v>1.4774554325322589</v>
      </c>
      <c r="BW27" s="5">
        <f t="shared" si="35"/>
        <v>0.78703032187649968</v>
      </c>
      <c r="BX27" s="5">
        <f t="shared" si="36"/>
        <v>0.98725970299789878</v>
      </c>
      <c r="BY27" s="5">
        <f>BY26/(1+Simulation!$C$2)</f>
        <v>0.58349040282589892</v>
      </c>
      <c r="BZ27" s="17">
        <f>BZ26*(1+Simulation!$F$2)</f>
        <v>1.4071004132755802</v>
      </c>
      <c r="CA27" s="5">
        <f t="shared" si="37"/>
        <v>0.81056942617329131</v>
      </c>
      <c r="CB27" s="5">
        <f t="shared" si="38"/>
        <v>0.98863340911987108</v>
      </c>
      <c r="CC27" s="5">
        <f>CC26/(1+Simulation!$C$2)</f>
        <v>0.63016963388498992</v>
      </c>
      <c r="CD27" s="17">
        <f>CD26*(1+Simulation!$F$2)</f>
        <v>1.3400956329673104</v>
      </c>
      <c r="CE27" s="5">
        <f t="shared" si="39"/>
        <v>0.83488862963635069</v>
      </c>
      <c r="CF27" s="5">
        <f t="shared" si="40"/>
        <v>0.99010569629025458</v>
      </c>
      <c r="CG27" s="5">
        <f>CG26/(1+Simulation!$C$2)</f>
        <v>0.68058320333544975</v>
      </c>
      <c r="CH27" s="17">
        <f>CH26*(1+Simulation!$F$2)</f>
        <v>1.2762815564224685</v>
      </c>
      <c r="CI27" s="5">
        <f t="shared" si="41"/>
        <v>0.86002144159434002</v>
      </c>
      <c r="CJ27" s="5">
        <f t="shared" si="42"/>
        <v>0.99168992093895458</v>
      </c>
      <c r="CK27" s="5">
        <f>CK26/(1+Simulation!$C$2)</f>
        <v>0.73502985824111922</v>
      </c>
      <c r="CL27" s="17">
        <f>CL26*(1+Simulation!$F$2)</f>
        <v>1.2155062453694998</v>
      </c>
      <c r="CM27" s="5">
        <f t="shared" si="43"/>
        <v>0.8860088811747604</v>
      </c>
      <c r="CN27" s="5">
        <f t="shared" si="44"/>
        <v>0.99347718639728333</v>
      </c>
      <c r="CO27" s="5">
        <f>CO26/(1+Simulation!$C$2)</f>
        <v>0.79383224543034903</v>
      </c>
      <c r="CP27" s="17">
        <f>CP26*(1+Simulation!$F$2)</f>
        <v>1.1576249966924999</v>
      </c>
      <c r="CQ27" s="5">
        <f t="shared" si="45"/>
        <v>0.91296584537301351</v>
      </c>
      <c r="CR27" s="5">
        <f t="shared" ref="CR27:CR36" si="46">CR26*C26</f>
        <v>0.99543421005425003</v>
      </c>
      <c r="CS27" s="5">
        <f>CS26/(1+Simulation!$C$2)</f>
        <v>0.85733882347711243</v>
      </c>
      <c r="CT27" s="17">
        <f>CT26*(1+Simulation!$F$2)</f>
        <v>1.1024999978999999</v>
      </c>
      <c r="CU27" s="5">
        <f t="shared" ref="CU27:CU36" si="47">PRODUCT(CR27:CT27)</f>
        <v>0.94090039314050811</v>
      </c>
      <c r="CV27" s="5">
        <f>CV26*C26</f>
        <v>0.99759850000000005</v>
      </c>
      <c r="CW27" s="5">
        <f>CW26/(1+Simulation!$C$2)</f>
        <v>0.92592592764060366</v>
      </c>
      <c r="CX27" s="17">
        <f>CX26*(1+Simulation!$F$2)</f>
        <v>1.049999999</v>
      </c>
      <c r="CY27" s="5">
        <f>PRODUCT(CV27:CX27)</f>
        <v>0.9698874314279412</v>
      </c>
      <c r="CZ27" s="5">
        <v>1</v>
      </c>
      <c r="DA27" s="5">
        <v>1</v>
      </c>
      <c r="DB27" s="17">
        <f>(1+Simulation!$F$2)^(A27-55)</f>
        <v>1</v>
      </c>
      <c r="DC27" s="5">
        <v>1</v>
      </c>
    </row>
    <row r="28" spans="1:127" x14ac:dyDescent="0.25">
      <c r="A28" s="5">
        <v>56</v>
      </c>
      <c r="B28" s="5">
        <f>VLOOKUP(A28, Simulation!$B$5:$E$40, 3, 2)</f>
        <v>3.5556725998991223</v>
      </c>
      <c r="C28" s="5">
        <f>'Mortality and annuity'!C31</f>
        <v>0.99679399999999996</v>
      </c>
      <c r="D28" s="5">
        <f t="shared" si="0"/>
        <v>0.97107562416222437</v>
      </c>
      <c r="E28" s="5">
        <f>E27/(1+Simulation!$C$2)</f>
        <v>0.13520177031796846</v>
      </c>
      <c r="F28" s="17">
        <f>F27*(1+Simulation!$F$2)</f>
        <v>3.5556725998991237</v>
      </c>
      <c r="G28" s="5">
        <f t="shared" si="1"/>
        <v>0.46682832155009446</v>
      </c>
      <c r="H28" s="5">
        <f t="shared" si="3"/>
        <v>0.97139667076191083</v>
      </c>
      <c r="I28" s="5">
        <f>I27/(1+Simulation!$C$2)</f>
        <v>0.14601791167300238</v>
      </c>
      <c r="J28" s="17">
        <f>J27*(1+Simulation!$F$2)</f>
        <v>3.3863548602718843</v>
      </c>
      <c r="K28" s="5">
        <f t="shared" si="2"/>
        <v>0.48032502058178933</v>
      </c>
      <c r="L28" s="5">
        <f t="shared" si="4"/>
        <v>0.97176496968542181</v>
      </c>
      <c r="M28" s="5">
        <f>M27/(1+Simulation!$C$2)</f>
        <v>0.15769934431480673</v>
      </c>
      <c r="N28" s="17">
        <f>N27*(1+Simulation!$F$2)</f>
        <v>3.2250998699971278</v>
      </c>
      <c r="O28" s="5">
        <f t="shared" si="5"/>
        <v>0.49423590756299601</v>
      </c>
      <c r="P28" s="5">
        <f t="shared" si="6"/>
        <v>0.9721820357787706</v>
      </c>
      <c r="Q28" s="5">
        <f>Q27/(1+Simulation!$C$2)</f>
        <v>0.17031529154459257</v>
      </c>
      <c r="R28" s="17">
        <f>R27*(1+Simulation!$F$2)</f>
        <v>3.0715236886368111</v>
      </c>
      <c r="S28" s="5">
        <f t="shared" si="7"/>
        <v>0.50857511175905956</v>
      </c>
      <c r="T28" s="5">
        <f t="shared" si="8"/>
        <v>0.97264890725425301</v>
      </c>
      <c r="U28" s="5">
        <f>U27/(1+Simulation!$C$2)</f>
        <v>0.18394051452752938</v>
      </c>
      <c r="V28" s="17">
        <f>V27*(1+Simulation!$F$2)</f>
        <v>2.9252606586305445</v>
      </c>
      <c r="W28" s="5">
        <f t="shared" si="9"/>
        <v>0.52335704014664186</v>
      </c>
      <c r="X28" s="5">
        <f t="shared" si="11"/>
        <v>0.97316517137766878</v>
      </c>
      <c r="Y28" s="5">
        <f>Y27/(1+Simulation!$C$2)</f>
        <v>0.19865575532185067</v>
      </c>
      <c r="Z28" s="17">
        <f>Z27*(1+Simulation!$F$2)</f>
        <v>2.7859625346823877</v>
      </c>
      <c r="AA28" s="5">
        <f t="shared" si="10"/>
        <v>0.53859582303647247</v>
      </c>
      <c r="AB28" s="5">
        <f t="shared" si="12"/>
        <v>0.97372993473981773</v>
      </c>
      <c r="AC28" s="5">
        <f>AC27/(1+Simulation!$C$2)</f>
        <v>0.2145482153502872</v>
      </c>
      <c r="AD28" s="17">
        <f>AD27*(1+Simulation!$F$2)</f>
        <v>2.6532976546054146</v>
      </c>
      <c r="AE28" s="5">
        <f t="shared" si="13"/>
        <v>0.55430577197268005</v>
      </c>
      <c r="AF28" s="5">
        <f t="shared" si="14"/>
        <v>0.9743418214036591</v>
      </c>
      <c r="AG28" s="5">
        <f>AG27/(1+Simulation!$C$2)</f>
        <v>0.23171207214921372</v>
      </c>
      <c r="AH28" s="17">
        <f>AH27*(1+Simulation!$F$2)</f>
        <v>2.5269501496498714</v>
      </c>
      <c r="AI28" s="5">
        <f t="shared" si="15"/>
        <v>0.57050135408086367</v>
      </c>
      <c r="AJ28" s="5">
        <f t="shared" si="16"/>
        <v>0.97499799505433082</v>
      </c>
      <c r="AK28" s="5">
        <f>AK27/(1+Simulation!$C$2)</f>
        <v>0.25024903745772664</v>
      </c>
      <c r="AL28" s="17">
        <f>AL27*(1+Simulation!$F$2)</f>
        <v>2.4066191924347531</v>
      </c>
      <c r="AM28" s="5">
        <f t="shared" si="17"/>
        <v>0.58719657553641358</v>
      </c>
      <c r="AN28" s="5">
        <f t="shared" si="18"/>
        <v>0.97569415283237682</v>
      </c>
      <c r="AO28" s="5">
        <f>AO27/(1+Simulation!$C$2)</f>
        <v>0.2702689599538467</v>
      </c>
      <c r="AP28" s="17">
        <f>AP27*(1+Simulation!$F$2)</f>
        <v>2.2920182806921634</v>
      </c>
      <c r="AQ28" s="5">
        <f t="shared" si="19"/>
        <v>0.60440486287814665</v>
      </c>
      <c r="AR28" s="5">
        <f t="shared" si="20"/>
        <v>0.97643086992373451</v>
      </c>
      <c r="AS28" s="5">
        <f>AS27/(1+Simulation!$C$2)</f>
        <v>0.2918904762096165</v>
      </c>
      <c r="AT28" s="17">
        <f>AT27*(1+Simulation!$F$2)</f>
        <v>2.182874555119084</v>
      </c>
      <c r="AU28" s="5">
        <f t="shared" si="21"/>
        <v>0.62214297956499842</v>
      </c>
      <c r="AV28" s="5">
        <f t="shared" si="22"/>
        <v>0.97721410703051903</v>
      </c>
      <c r="AW28" s="5">
        <f>AW27/(1+Simulation!$C$2)</f>
        <v>0.31524171372260484</v>
      </c>
      <c r="AX28" s="17">
        <f>AX27*(1+Simulation!$F$2)</f>
        <v>2.0789281497123926</v>
      </c>
      <c r="AY28" s="5">
        <f t="shared" si="23"/>
        <v>0.64043179877798773</v>
      </c>
      <c r="AZ28" s="5">
        <f t="shared" si="24"/>
        <v>0.97804936118497121</v>
      </c>
      <c r="BA28" s="5">
        <f>BA27/(1+Simulation!$C$2)</f>
        <v>0.34046105018992978</v>
      </c>
      <c r="BB28" s="17">
        <f>BB27*(1+Simulation!$F$2)</f>
        <v>1.9799315730403086</v>
      </c>
      <c r="BC28" s="5">
        <f t="shared" si="25"/>
        <v>0.65929288570352695</v>
      </c>
      <c r="BD28" s="5">
        <f t="shared" si="26"/>
        <v>0.97894558586883429</v>
      </c>
      <c r="BE28" s="5">
        <f>BE27/(1+Simulation!$C$2)</f>
        <v>0.36769793352420205</v>
      </c>
      <c r="BF28" s="17">
        <f>BF27*(1+Simulation!$F$2)</f>
        <v>1.8856491189771027</v>
      </c>
      <c r="BG28" s="5">
        <f t="shared" si="27"/>
        <v>0.67875122142831601</v>
      </c>
      <c r="BH28" s="5">
        <f t="shared" si="28"/>
        <v>0.97991030756663355</v>
      </c>
      <c r="BI28" s="5">
        <f>BI27/(1+Simulation!$C$2)</f>
        <v>0.39711376747074228</v>
      </c>
      <c r="BJ28" s="17">
        <f>BJ27*(1+Simulation!$F$2)</f>
        <v>1.7958563054980563</v>
      </c>
      <c r="BK28" s="5">
        <f t="shared" si="29"/>
        <v>0.69883211305646864</v>
      </c>
      <c r="BL28" s="5">
        <f t="shared" si="30"/>
        <v>0.98095158767695256</v>
      </c>
      <c r="BM28" s="5">
        <f>BM27/(1+Simulation!$C$2)</f>
        <v>0.42888286807417408</v>
      </c>
      <c r="BN28" s="17">
        <f>BN27*(1+Simulation!$F$2)</f>
        <v>1.7103393401984721</v>
      </c>
      <c r="BO28" s="5">
        <f t="shared" si="31"/>
        <v>0.71956255986884421</v>
      </c>
      <c r="BP28" s="5">
        <f t="shared" si="32"/>
        <v>0.98207114878656943</v>
      </c>
      <c r="BQ28" s="5">
        <f>BQ27/(1+Simulation!$C$2)</f>
        <v>0.46319349666234222</v>
      </c>
      <c r="BR28" s="17">
        <f>BR27*(1+Simulation!$F$2)</f>
        <v>1.6288946112641589</v>
      </c>
      <c r="BS28" s="5">
        <f t="shared" si="33"/>
        <v>0.74096619094276828</v>
      </c>
      <c r="BT28" s="5">
        <f t="shared" si="34"/>
        <v>0.98326729344905017</v>
      </c>
      <c r="BU28" s="5">
        <f>BU27/(1+Simulation!$C$2)</f>
        <v>0.50024897546894254</v>
      </c>
      <c r="BV28" s="17">
        <f>BV27*(1+Simulation!$F$2)</f>
        <v>1.5513282026814164</v>
      </c>
      <c r="BW28" s="5">
        <f t="shared" si="35"/>
        <v>0.7630649213324141</v>
      </c>
      <c r="BX28" s="5">
        <f t="shared" si="36"/>
        <v>0.98454572607435753</v>
      </c>
      <c r="BY28" s="5">
        <f>BY27/(1+Simulation!$C$2)</f>
        <v>0.54026889250596</v>
      </c>
      <c r="BZ28" s="17">
        <f>BZ27*(1+Simulation!$F$2)</f>
        <v>1.4774554325322589</v>
      </c>
      <c r="CA28" s="5">
        <f t="shared" si="37"/>
        <v>0.78588725011593663</v>
      </c>
      <c r="CB28" s="5">
        <f t="shared" si="38"/>
        <v>0.98591565587820051</v>
      </c>
      <c r="CC28" s="5">
        <f>CC27/(1+Simulation!$C$2)</f>
        <v>0.58349040282589892</v>
      </c>
      <c r="CD28" s="17">
        <f>CD27*(1+Simulation!$F$2)</f>
        <v>1.4071004132755802</v>
      </c>
      <c r="CE28" s="5">
        <f t="shared" si="39"/>
        <v>0.80946592372175252</v>
      </c>
      <c r="CF28" s="5">
        <f t="shared" si="40"/>
        <v>0.98738389573115271</v>
      </c>
      <c r="CG28" s="5">
        <f>CG27/(1+Simulation!$C$2)</f>
        <v>0.63016963388498992</v>
      </c>
      <c r="CH28" s="17">
        <f>CH27*(1+Simulation!$F$2)</f>
        <v>1.3400956329673104</v>
      </c>
      <c r="CI28" s="5">
        <f t="shared" si="41"/>
        <v>0.8338334311055341</v>
      </c>
      <c r="CJ28" s="5">
        <f t="shared" si="42"/>
        <v>0.98896376534629338</v>
      </c>
      <c r="CK28" s="5">
        <f>CK27/(1+Simulation!$C$2)</f>
        <v>0.68058320333544975</v>
      </c>
      <c r="CL28" s="17">
        <f>CL27*(1+Simulation!$F$2)</f>
        <v>1.2762815564224685</v>
      </c>
      <c r="CM28" s="5">
        <f t="shared" si="43"/>
        <v>0.85902954234529383</v>
      </c>
      <c r="CN28" s="5">
        <f t="shared" si="44"/>
        <v>0.99074611761187714</v>
      </c>
      <c r="CO28" s="5">
        <f>CO27/(1+Simulation!$C$2)</f>
        <v>0.73502985824111922</v>
      </c>
      <c r="CP28" s="17">
        <f>CP27*(1+Simulation!$F$2)</f>
        <v>1.2155062453694998</v>
      </c>
      <c r="CQ28" s="5">
        <f t="shared" si="45"/>
        <v>0.88516565577515038</v>
      </c>
      <c r="CR28" s="5">
        <f t="shared" si="46"/>
        <v>0.9926977614108109</v>
      </c>
      <c r="CS28" s="5">
        <f>CS27/(1+Simulation!$C$2)</f>
        <v>0.79383224543034903</v>
      </c>
      <c r="CT28" s="17">
        <f>CT27*(1+Simulation!$F$2)</f>
        <v>1.1576249966924999</v>
      </c>
      <c r="CU28" s="5">
        <f t="shared" si="47"/>
        <v>0.91224958494809105</v>
      </c>
      <c r="CV28" s="5">
        <f t="shared" ref="CV28:CV36" si="48">CV27*C27</f>
        <v>0.99485610172350003</v>
      </c>
      <c r="CW28" s="5">
        <f>CW27/(1+Simulation!$C$2)</f>
        <v>0.85733882347711243</v>
      </c>
      <c r="CX28" s="17">
        <f>CX27*(1+Simulation!$F$2)</f>
        <v>1.1024999978999999</v>
      </c>
      <c r="CY28" s="5">
        <f t="shared" ref="CY28:CY36" si="49">PRODUCT(CV28:CX28)</f>
        <v>0.94035395586701831</v>
      </c>
      <c r="CZ28" s="5">
        <f>CZ27*C27</f>
        <v>0.997251</v>
      </c>
      <c r="DA28" s="5">
        <f>DA27/(1+Simulation!$C$2)</f>
        <v>0.92592592764060366</v>
      </c>
      <c r="DB28" s="17">
        <f>DB27*(1+Simulation!$F$2)</f>
        <v>1.049999999</v>
      </c>
      <c r="DC28" s="5">
        <f>PRODUCT(CZ28:DB28)</f>
        <v>0.96954958420541504</v>
      </c>
      <c r="DD28" s="5">
        <v>1</v>
      </c>
      <c r="DE28" s="5">
        <v>1</v>
      </c>
      <c r="DF28" s="17">
        <f>(1+Simulation!$F$2)^(A28-56)</f>
        <v>1</v>
      </c>
      <c r="DG28" s="5">
        <v>1</v>
      </c>
    </row>
    <row r="29" spans="1:127" x14ac:dyDescent="0.25">
      <c r="A29" s="5">
        <v>57</v>
      </c>
      <c r="B29" s="5">
        <f>VLOOKUP(A29, Simulation!$B$5:$E$40, 3, 2)</f>
        <v>3.7334562263384061</v>
      </c>
      <c r="C29" s="5">
        <f>'Mortality and annuity'!C32</f>
        <v>0.99636899999999995</v>
      </c>
      <c r="D29" s="5">
        <f t="shared" si="0"/>
        <v>0.96796235571116029</v>
      </c>
      <c r="E29" s="5">
        <f>E28/(1+Simulation!$C$2)</f>
        <v>0.12518682460031677</v>
      </c>
      <c r="F29" s="17">
        <f>F28*(1+Simulation!$F$2)</f>
        <v>3.733456226338407</v>
      </c>
      <c r="G29" s="5">
        <f t="shared" si="1"/>
        <v>0.45240579063726388</v>
      </c>
      <c r="H29" s="5">
        <f t="shared" si="3"/>
        <v>0.96828237303544806</v>
      </c>
      <c r="I29" s="5">
        <f>I28/(1+Simulation!$C$2)</f>
        <v>0.13520177031796846</v>
      </c>
      <c r="J29" s="17">
        <f>J28*(1+Simulation!$F$2)</f>
        <v>3.5556725998991237</v>
      </c>
      <c r="K29" s="5">
        <f t="shared" si="2"/>
        <v>0.46548551291322249</v>
      </c>
      <c r="L29" s="5">
        <f t="shared" si="4"/>
        <v>0.96864949119261035</v>
      </c>
      <c r="M29" s="5">
        <f>M28/(1+Simulation!$C$2)</f>
        <v>0.14601791167300238</v>
      </c>
      <c r="N29" s="17">
        <f>N28*(1+Simulation!$F$2)</f>
        <v>3.3863548602718843</v>
      </c>
      <c r="O29" s="5">
        <f t="shared" si="5"/>
        <v>0.47896662691740594</v>
      </c>
      <c r="P29" s="5">
        <f t="shared" si="6"/>
        <v>0.96906522017206387</v>
      </c>
      <c r="Q29" s="5">
        <f>Q28/(1+Simulation!$C$2)</f>
        <v>0.15769934431480673</v>
      </c>
      <c r="R29" s="17">
        <f>R28*(1+Simulation!$F$2)</f>
        <v>3.2250998699971278</v>
      </c>
      <c r="S29" s="5">
        <f t="shared" si="7"/>
        <v>0.49286282539544352</v>
      </c>
      <c r="T29" s="5">
        <f t="shared" si="8"/>
        <v>0.96953059485759585</v>
      </c>
      <c r="U29" s="5">
        <f>U28/(1+Simulation!$C$2)</f>
        <v>0.17031529154459257</v>
      </c>
      <c r="V29" s="17">
        <f>V28*(1+Simulation!$F$2)</f>
        <v>3.0715236886368111</v>
      </c>
      <c r="W29" s="5">
        <f t="shared" si="9"/>
        <v>0.50718807022446788</v>
      </c>
      <c r="X29" s="5">
        <f t="shared" si="11"/>
        <v>0.9700452038382319</v>
      </c>
      <c r="Y29" s="5">
        <f>Y28/(1+Simulation!$C$2)</f>
        <v>0.18394051452752938</v>
      </c>
      <c r="Z29" s="17">
        <f>Z28*(1+Simulation!$F$2)</f>
        <v>2.9252606586305445</v>
      </c>
      <c r="AA29" s="5">
        <f t="shared" si="10"/>
        <v>0.52195605516319576</v>
      </c>
      <c r="AB29" s="5">
        <f t="shared" si="12"/>
        <v>0.97060815656904187</v>
      </c>
      <c r="AC29" s="5">
        <f>AC28/(1+Simulation!$C$2)</f>
        <v>0.19865575532185067</v>
      </c>
      <c r="AD29" s="17">
        <f>AD28*(1+Simulation!$F$2)</f>
        <v>2.7859625346823877</v>
      </c>
      <c r="AE29" s="5">
        <f t="shared" si="13"/>
        <v>0.53718064960458811</v>
      </c>
      <c r="AF29" s="5">
        <f t="shared" si="14"/>
        <v>0.97121808152423894</v>
      </c>
      <c r="AG29" s="5">
        <f>AG28/(1+Simulation!$C$2)</f>
        <v>0.2145482153502872</v>
      </c>
      <c r="AH29" s="17">
        <f>AH28*(1+Simulation!$F$2)</f>
        <v>2.6532976546054146</v>
      </c>
      <c r="AI29" s="5">
        <f t="shared" si="15"/>
        <v>0.55287587371642943</v>
      </c>
      <c r="AJ29" s="5">
        <f t="shared" si="16"/>
        <v>0.97187215148218664</v>
      </c>
      <c r="AK29" s="5">
        <f>AK28/(1+Simulation!$C$2)</f>
        <v>0.23171207214921372</v>
      </c>
      <c r="AL29" s="17">
        <f>AL28*(1+Simulation!$F$2)</f>
        <v>2.5269501496498714</v>
      </c>
      <c r="AM29" s="5">
        <f t="shared" si="17"/>
        <v>0.56905530095722467</v>
      </c>
      <c r="AN29" s="5">
        <f t="shared" si="18"/>
        <v>0.97256607737839618</v>
      </c>
      <c r="AO29" s="5">
        <f>AO28/(1+Simulation!$C$2)</f>
        <v>0.25024903745772664</v>
      </c>
      <c r="AP29" s="17">
        <f>AP28*(1+Simulation!$F$2)</f>
        <v>2.4066191924347531</v>
      </c>
      <c r="AQ29" s="5">
        <f t="shared" si="19"/>
        <v>0.5857319430566148</v>
      </c>
      <c r="AR29" s="5">
        <f t="shared" si="20"/>
        <v>0.97330043255475895</v>
      </c>
      <c r="AS29" s="5">
        <f>AS28/(1+Simulation!$C$2)</f>
        <v>0.2702689599538467</v>
      </c>
      <c r="AT29" s="17">
        <f>AT28*(1+Simulation!$F$2)</f>
        <v>2.2920182806921634</v>
      </c>
      <c r="AU29" s="5">
        <f t="shared" si="21"/>
        <v>0.60292204557114282</v>
      </c>
      <c r="AV29" s="5">
        <f t="shared" si="22"/>
        <v>0.97408115860337918</v>
      </c>
      <c r="AW29" s="5">
        <f>AW28/(1+Simulation!$C$2)</f>
        <v>0.2918904762096165</v>
      </c>
      <c r="AX29" s="17">
        <f>AX28*(1+Simulation!$F$2)</f>
        <v>2.182874555119084</v>
      </c>
      <c r="AY29" s="5">
        <f t="shared" si="23"/>
        <v>0.6206458368107165</v>
      </c>
      <c r="AZ29" s="5">
        <f t="shared" si="24"/>
        <v>0.97491373493301214</v>
      </c>
      <c r="BA29" s="5">
        <f>BA28/(1+Simulation!$C$2)</f>
        <v>0.31524171372260484</v>
      </c>
      <c r="BB29" s="17">
        <f>BB28*(1+Simulation!$F$2)</f>
        <v>2.0789281497123926</v>
      </c>
      <c r="BC29" s="5">
        <f t="shared" si="25"/>
        <v>0.63892421571132296</v>
      </c>
      <c r="BD29" s="5">
        <f t="shared" si="26"/>
        <v>0.97580708632053881</v>
      </c>
      <c r="BE29" s="5">
        <f>BE28/(1+Simulation!$C$2)</f>
        <v>0.34046105018992978</v>
      </c>
      <c r="BF29" s="17">
        <f>BF28*(1+Simulation!$F$2)</f>
        <v>1.9799315730403086</v>
      </c>
      <c r="BG29" s="5">
        <f t="shared" si="27"/>
        <v>0.65778139157594928</v>
      </c>
      <c r="BH29" s="5">
        <f t="shared" si="28"/>
        <v>0.97676871512057484</v>
      </c>
      <c r="BI29" s="5">
        <f>BI28/(1+Simulation!$C$2)</f>
        <v>0.36769793352420205</v>
      </c>
      <c r="BJ29" s="17">
        <f>BJ28*(1+Simulation!$F$2)</f>
        <v>1.8856491189771027</v>
      </c>
      <c r="BK29" s="5">
        <f t="shared" si="29"/>
        <v>0.67724188965277987</v>
      </c>
      <c r="BL29" s="5">
        <f t="shared" si="30"/>
        <v>0.97780665688686019</v>
      </c>
      <c r="BM29" s="5">
        <f>BM28/(1+Simulation!$C$2)</f>
        <v>0.39711376747074228</v>
      </c>
      <c r="BN29" s="17">
        <f>BN28*(1+Simulation!$F$2)</f>
        <v>1.7958563054980563</v>
      </c>
      <c r="BO29" s="5">
        <f t="shared" si="31"/>
        <v>0.6973318750874149</v>
      </c>
      <c r="BP29" s="5">
        <f t="shared" si="32"/>
        <v>0.97892262868355961</v>
      </c>
      <c r="BQ29" s="5">
        <f>BQ28/(1+Simulation!$C$2)</f>
        <v>0.42888286807417408</v>
      </c>
      <c r="BR29" s="17">
        <f>BR28*(1+Simulation!$F$2)</f>
        <v>1.7103393401984721</v>
      </c>
      <c r="BS29" s="5">
        <f t="shared" si="33"/>
        <v>0.71807424694342026</v>
      </c>
      <c r="BT29" s="5">
        <f t="shared" si="34"/>
        <v>0.98011493850625253</v>
      </c>
      <c r="BU29" s="5">
        <f>BU28/(1+Simulation!$C$2)</f>
        <v>0.46319349666234222</v>
      </c>
      <c r="BV29" s="17">
        <f>BV28*(1+Simulation!$F$2)</f>
        <v>1.6288946112641589</v>
      </c>
      <c r="BW29" s="5">
        <f t="shared" si="35"/>
        <v>0.73949024321547741</v>
      </c>
      <c r="BX29" s="5">
        <f t="shared" si="36"/>
        <v>0.98138927247656305</v>
      </c>
      <c r="BY29" s="5">
        <f>BY28/(1+Simulation!$C$2)</f>
        <v>0.50024897546894254</v>
      </c>
      <c r="BZ29" s="17">
        <f>BZ28*(1+Simulation!$F$2)</f>
        <v>1.5513282026814164</v>
      </c>
      <c r="CA29" s="5">
        <f t="shared" si="37"/>
        <v>0.76160748251066235</v>
      </c>
      <c r="CB29" s="5">
        <f t="shared" si="38"/>
        <v>0.98275481028545497</v>
      </c>
      <c r="CC29" s="5">
        <f>CC28/(1+Simulation!$C$2)</f>
        <v>0.54026889250596</v>
      </c>
      <c r="CD29" s="17">
        <f>CD28*(1+Simulation!$F$2)</f>
        <v>1.4774554325322589</v>
      </c>
      <c r="CE29" s="5">
        <f t="shared" si="39"/>
        <v>0.7844576995656114</v>
      </c>
      <c r="CF29" s="5">
        <f t="shared" si="40"/>
        <v>0.98421834296143862</v>
      </c>
      <c r="CG29" s="5">
        <f>CG28/(1+Simulation!$C$2)</f>
        <v>0.58349040282589892</v>
      </c>
      <c r="CH29" s="17">
        <f>CH28*(1+Simulation!$F$2)</f>
        <v>1.4071004132755802</v>
      </c>
      <c r="CI29" s="5">
        <f t="shared" si="41"/>
        <v>0.80807237959876388</v>
      </c>
      <c r="CJ29" s="5">
        <f t="shared" si="42"/>
        <v>0.98579314751459313</v>
      </c>
      <c r="CK29" s="5">
        <f>CK28/(1+Simulation!$C$2)</f>
        <v>0.63016963388498992</v>
      </c>
      <c r="CL29" s="17">
        <f>CL28*(1+Simulation!$F$2)</f>
        <v>1.3400956329673104</v>
      </c>
      <c r="CM29" s="5">
        <f t="shared" si="43"/>
        <v>0.83249006400265402</v>
      </c>
      <c r="CN29" s="5">
        <f t="shared" si="44"/>
        <v>0.98756978555881347</v>
      </c>
      <c r="CO29" s="5">
        <f>CO28/(1+Simulation!$C$2)</f>
        <v>0.68058320333544975</v>
      </c>
      <c r="CP29" s="17">
        <f>CP28*(1+Simulation!$F$2)</f>
        <v>1.2762815564224685</v>
      </c>
      <c r="CQ29" s="5">
        <f t="shared" si="45"/>
        <v>0.8578187094909091</v>
      </c>
      <c r="CR29" s="5">
        <f t="shared" si="46"/>
        <v>0.98951517238772779</v>
      </c>
      <c r="CS29" s="5">
        <f>CS28/(1+Simulation!$C$2)</f>
        <v>0.73502985824111922</v>
      </c>
      <c r="CT29" s="17">
        <f>CT28*(1+Simulation!$F$2)</f>
        <v>1.2155062453694998</v>
      </c>
      <c r="CU29" s="5">
        <f t="shared" si="47"/>
        <v>0.88406588821897381</v>
      </c>
      <c r="CV29" s="5">
        <f t="shared" si="48"/>
        <v>0.9916665930613745</v>
      </c>
      <c r="CW29" s="5">
        <f>CW28/(1+Simulation!$C$2)</f>
        <v>0.79383224543034903</v>
      </c>
      <c r="CX29" s="17">
        <f>CX28*(1+Simulation!$F$2)</f>
        <v>1.1576249966924999</v>
      </c>
      <c r="CY29" s="5">
        <f t="shared" si="49"/>
        <v>0.91130198242962857</v>
      </c>
      <c r="CZ29" s="5">
        <f t="shared" ref="CZ29:CZ36" si="50">CZ28*C28</f>
        <v>0.994053813294</v>
      </c>
      <c r="DA29" s="5">
        <f>DA28/(1+Simulation!$C$2)</f>
        <v>0.85733882347711243</v>
      </c>
      <c r="DB29" s="17">
        <f>DB28*(1+Simulation!$F$2)</f>
        <v>1.1024999978999999</v>
      </c>
      <c r="DC29" s="5">
        <f t="shared" ref="DC29:DC36" si="51">PRODUCT(CZ29:DB29)</f>
        <v>0.93959561996585661</v>
      </c>
      <c r="DD29" s="5">
        <f>DD28*C28</f>
        <v>0.99679399999999996</v>
      </c>
      <c r="DE29" s="5">
        <f>DE28/(1+Simulation!$C$2)</f>
        <v>0.92592592764060366</v>
      </c>
      <c r="DF29" s="17">
        <f>DF28*(1+Simulation!$F$2)</f>
        <v>1.049999999</v>
      </c>
      <c r="DG29" s="5">
        <f>PRODUCT(DD29:DF29)</f>
        <v>0.96910527864945983</v>
      </c>
      <c r="DH29" s="5">
        <v>1</v>
      </c>
      <c r="DI29" s="5">
        <v>1</v>
      </c>
      <c r="DJ29" s="17">
        <f>(1+Simulation!$F$2)^(A29-57)</f>
        <v>1</v>
      </c>
      <c r="DK29" s="5">
        <v>1</v>
      </c>
    </row>
    <row r="30" spans="1:127" x14ac:dyDescent="0.25">
      <c r="A30" s="5">
        <v>58</v>
      </c>
      <c r="B30" s="5">
        <f>VLOOKUP(A30, Simulation!$B$5:$E$40, 3, 2)</f>
        <v>3.9201290339218704</v>
      </c>
      <c r="C30" s="5">
        <f>'Mortality and annuity'!C33</f>
        <v>0.99589050000000001</v>
      </c>
      <c r="D30" s="5">
        <f t="shared" si="0"/>
        <v>0.964447684397573</v>
      </c>
      <c r="E30" s="5">
        <f>E29/(1+Simulation!$C$2)</f>
        <v>0.11591372669642985</v>
      </c>
      <c r="F30" s="17">
        <f>F29*(1+Simulation!$F$2)</f>
        <v>3.9201290339218708</v>
      </c>
      <c r="G30" s="5">
        <f t="shared" si="1"/>
        <v>0.43824190823866088</v>
      </c>
      <c r="H30" s="5">
        <f t="shared" si="3"/>
        <v>0.96476653973895632</v>
      </c>
      <c r="I30" s="5">
        <f>I29/(1+Simulation!$C$2)</f>
        <v>0.12518682460031677</v>
      </c>
      <c r="J30" s="17">
        <f>J29*(1+Simulation!$F$2)</f>
        <v>3.733456226338407</v>
      </c>
      <c r="K30" s="5">
        <f t="shared" si="2"/>
        <v>0.45091213167097705</v>
      </c>
      <c r="L30" s="5">
        <f t="shared" si="4"/>
        <v>0.96513232489008993</v>
      </c>
      <c r="M30" s="5">
        <f>M29/(1+Simulation!$C$2)</f>
        <v>0.13520177031796846</v>
      </c>
      <c r="N30" s="17">
        <f>N29*(1+Simulation!$F$2)</f>
        <v>3.5556725998991237</v>
      </c>
      <c r="O30" s="5">
        <f t="shared" si="5"/>
        <v>0.46397118009308996</v>
      </c>
      <c r="P30" s="5">
        <f t="shared" si="6"/>
        <v>0.96554654435761911</v>
      </c>
      <c r="Q30" s="5">
        <f>Q29/(1+Simulation!$C$2)</f>
        <v>0.14601791167300238</v>
      </c>
      <c r="R30" s="17">
        <f>R29*(1+Simulation!$F$2)</f>
        <v>3.3863548602718843</v>
      </c>
      <c r="S30" s="5">
        <f t="shared" si="7"/>
        <v>0.4774323175593016</v>
      </c>
      <c r="T30" s="5">
        <f t="shared" si="8"/>
        <v>0.96601022926766789</v>
      </c>
      <c r="U30" s="5">
        <f>U29/(1+Simulation!$C$2)</f>
        <v>0.15769934431480673</v>
      </c>
      <c r="V30" s="17">
        <f>V29*(1+Simulation!$F$2)</f>
        <v>3.2250998699971278</v>
      </c>
      <c r="W30" s="5">
        <f t="shared" si="9"/>
        <v>0.49130906882947095</v>
      </c>
      <c r="X30" s="5">
        <f t="shared" si="11"/>
        <v>0.96652296970309526</v>
      </c>
      <c r="Y30" s="5">
        <f>Y29/(1+Simulation!$C$2)</f>
        <v>0.17031529154459257</v>
      </c>
      <c r="Z30" s="17">
        <f>Z29*(1+Simulation!$F$2)</f>
        <v>3.0715236886368111</v>
      </c>
      <c r="AA30" s="5">
        <f t="shared" si="10"/>
        <v>0.50561469893927002</v>
      </c>
      <c r="AB30" s="5">
        <f t="shared" si="12"/>
        <v>0.96708387835253962</v>
      </c>
      <c r="AC30" s="5">
        <f>AC29/(1+Simulation!$C$2)</f>
        <v>0.18394051452752938</v>
      </c>
      <c r="AD30" s="17">
        <f>AD29*(1+Simulation!$F$2)</f>
        <v>2.9252606586305445</v>
      </c>
      <c r="AE30" s="5">
        <f t="shared" si="13"/>
        <v>0.5203626430598729</v>
      </c>
      <c r="AF30" s="5">
        <f t="shared" si="14"/>
        <v>0.96769158867022442</v>
      </c>
      <c r="AG30" s="5">
        <f>AG29/(1+Simulation!$C$2)</f>
        <v>0.19865575532185067</v>
      </c>
      <c r="AH30" s="17">
        <f>AH29*(1+Simulation!$F$2)</f>
        <v>2.7859625346823877</v>
      </c>
      <c r="AI30" s="5">
        <f t="shared" si="15"/>
        <v>0.53556648241683147</v>
      </c>
      <c r="AJ30" s="5">
        <f t="shared" si="16"/>
        <v>0.96834328370015477</v>
      </c>
      <c r="AK30" s="5">
        <f>AK29/(1+Simulation!$C$2)</f>
        <v>0.2145482153502872</v>
      </c>
      <c r="AL30" s="17">
        <f>AL29*(1+Simulation!$F$2)</f>
        <v>2.6532976546054146</v>
      </c>
      <c r="AM30" s="5">
        <f t="shared" si="17"/>
        <v>0.55123936551195463</v>
      </c>
      <c r="AN30" s="5">
        <f t="shared" si="18"/>
        <v>0.96903468995143516</v>
      </c>
      <c r="AO30" s="5">
        <f>AO29/(1+Simulation!$C$2)</f>
        <v>0.23171207214921372</v>
      </c>
      <c r="AP30" s="17">
        <f>AP29*(1+Simulation!$F$2)</f>
        <v>2.5269501496498714</v>
      </c>
      <c r="AQ30" s="5">
        <f t="shared" si="19"/>
        <v>0.56739389670474782</v>
      </c>
      <c r="AR30" s="5">
        <f t="shared" si="20"/>
        <v>0.96976637868415261</v>
      </c>
      <c r="AS30" s="5">
        <f>AS29/(1+Simulation!$C$2)</f>
        <v>0.25024903745772664</v>
      </c>
      <c r="AT30" s="17">
        <f>AT29*(1+Simulation!$F$2)</f>
        <v>2.4066191924347531</v>
      </c>
      <c r="AU30" s="5">
        <f t="shared" si="21"/>
        <v>0.58404581293723745</v>
      </c>
      <c r="AV30" s="5">
        <f t="shared" si="22"/>
        <v>0.97054426991649023</v>
      </c>
      <c r="AW30" s="5">
        <f>AW29/(1+Simulation!$C$2)</f>
        <v>0.2702689599538467</v>
      </c>
      <c r="AX30" s="17">
        <f>AX29*(1+Simulation!$F$2)</f>
        <v>2.2920182806921634</v>
      </c>
      <c r="AY30" s="5">
        <f t="shared" si="23"/>
        <v>0.60121470921310805</v>
      </c>
      <c r="AZ30" s="5">
        <f t="shared" si="24"/>
        <v>0.97137382316147036</v>
      </c>
      <c r="BA30" s="5">
        <f>BA29/(1+Simulation!$C$2)</f>
        <v>0.2918904762096165</v>
      </c>
      <c r="BB30" s="17">
        <f>BB29*(1+Simulation!$F$2)</f>
        <v>2.182874555119084</v>
      </c>
      <c r="BC30" s="5">
        <f t="shared" si="25"/>
        <v>0.6189208301662189</v>
      </c>
      <c r="BD30" s="5">
        <f t="shared" si="26"/>
        <v>0.97226393079010887</v>
      </c>
      <c r="BE30" s="5">
        <f>BE29/(1+Simulation!$C$2)</f>
        <v>0.31524171372260484</v>
      </c>
      <c r="BF30" s="17">
        <f>BF29*(1+Simulation!$F$2)</f>
        <v>2.0789281497123926</v>
      </c>
      <c r="BG30" s="5">
        <f t="shared" si="27"/>
        <v>0.63718762715673727</v>
      </c>
      <c r="BH30" s="5">
        <f t="shared" si="28"/>
        <v>0.97322206791597199</v>
      </c>
      <c r="BI30" s="5">
        <f>BI29/(1+Simulation!$C$2)</f>
        <v>0.34046105018992978</v>
      </c>
      <c r="BJ30" s="17">
        <f>BJ29*(1+Simulation!$F$2)</f>
        <v>1.9799315730403086</v>
      </c>
      <c r="BK30" s="5">
        <f t="shared" si="29"/>
        <v>0.6560388575984426</v>
      </c>
      <c r="BL30" s="5">
        <f t="shared" si="30"/>
        <v>0.97425624091570395</v>
      </c>
      <c r="BM30" s="5">
        <f>BM29/(1+Simulation!$C$2)</f>
        <v>0.36769793352420205</v>
      </c>
      <c r="BN30" s="17">
        <f>BN29*(1+Simulation!$F$2)</f>
        <v>1.8856491189771027</v>
      </c>
      <c r="BO30" s="5">
        <f t="shared" si="31"/>
        <v>0.67549986746076018</v>
      </c>
      <c r="BP30" s="5">
        <f t="shared" si="32"/>
        <v>0.9753681606188096</v>
      </c>
      <c r="BQ30" s="5">
        <f>BQ29/(1+Simulation!$C$2)</f>
        <v>0.39711376747074228</v>
      </c>
      <c r="BR30" s="17">
        <f>BR29*(1+Simulation!$F$2)</f>
        <v>1.7958563054980563</v>
      </c>
      <c r="BS30" s="5">
        <f t="shared" si="33"/>
        <v>0.69559283888530177</v>
      </c>
      <c r="BT30" s="5">
        <f t="shared" si="34"/>
        <v>0.97655614116453626</v>
      </c>
      <c r="BU30" s="5">
        <f>BU29/(1+Simulation!$C$2)</f>
        <v>0.42888286807417408</v>
      </c>
      <c r="BV30" s="17">
        <f>BV29*(1+Simulation!$F$2)</f>
        <v>1.7103393401984721</v>
      </c>
      <c r="BW30" s="5">
        <f t="shared" si="35"/>
        <v>0.71633834494939963</v>
      </c>
      <c r="BX30" s="5">
        <f t="shared" si="36"/>
        <v>0.97782584802820061</v>
      </c>
      <c r="BY30" s="5">
        <f>BY29/(1+Simulation!$C$2)</f>
        <v>0.46319349666234222</v>
      </c>
      <c r="BZ30" s="17">
        <f>BZ29*(1+Simulation!$F$2)</f>
        <v>1.6288946112641589</v>
      </c>
      <c r="CA30" s="5">
        <f t="shared" si="37"/>
        <v>0.73776313957910522</v>
      </c>
      <c r="CB30" s="5">
        <f t="shared" si="38"/>
        <v>0.9791864275693084</v>
      </c>
      <c r="CC30" s="5">
        <f>CC29/(1+Simulation!$C$2)</f>
        <v>0.50024897546894254</v>
      </c>
      <c r="CD30" s="17">
        <f>CD29*(1+Simulation!$F$2)</f>
        <v>1.5513282026814164</v>
      </c>
      <c r="CE30" s="5">
        <f t="shared" si="39"/>
        <v>0.75989796396259235</v>
      </c>
      <c r="CF30" s="5">
        <f t="shared" si="40"/>
        <v>0.98064464615814562</v>
      </c>
      <c r="CG30" s="5">
        <f>CG29/(1+Simulation!$C$2)</f>
        <v>0.54026889250596</v>
      </c>
      <c r="CH30" s="17">
        <f>CH29*(1+Simulation!$F$2)</f>
        <v>1.4774554325322589</v>
      </c>
      <c r="CI30" s="5">
        <f t="shared" si="41"/>
        <v>0.78277331758173274</v>
      </c>
      <c r="CJ30" s="5">
        <f t="shared" si="42"/>
        <v>0.98221373259596756</v>
      </c>
      <c r="CK30" s="5">
        <f>CK29/(1+Simulation!$C$2)</f>
        <v>0.58349040282589892</v>
      </c>
      <c r="CL30" s="17">
        <f>CL29*(1+Simulation!$F$2)</f>
        <v>1.4071004132755802</v>
      </c>
      <c r="CM30" s="5">
        <f t="shared" si="43"/>
        <v>0.80642653517838814</v>
      </c>
      <c r="CN30" s="5">
        <f t="shared" si="44"/>
        <v>0.98398391966744936</v>
      </c>
      <c r="CO30" s="5">
        <f>CO29/(1+Simulation!$C$2)</f>
        <v>0.63016963388498992</v>
      </c>
      <c r="CP30" s="17">
        <f>CP29*(1+Simulation!$F$2)</f>
        <v>1.3400956329673104</v>
      </c>
      <c r="CQ30" s="5">
        <f t="shared" si="45"/>
        <v>0.83096219356648637</v>
      </c>
      <c r="CR30" s="5">
        <f t="shared" si="46"/>
        <v>0.98592224279678786</v>
      </c>
      <c r="CS30" s="5">
        <f>CS29/(1+Simulation!$C$2)</f>
        <v>0.68058320333544975</v>
      </c>
      <c r="CT30" s="17">
        <f>CT29*(1+Simulation!$F$2)</f>
        <v>1.2762815564224685</v>
      </c>
      <c r="CU30" s="5">
        <f t="shared" si="47"/>
        <v>0.85638762783306732</v>
      </c>
      <c r="CV30" s="5">
        <f t="shared" si="48"/>
        <v>0.98806585166196859</v>
      </c>
      <c r="CW30" s="5">
        <f>CW29/(1+Simulation!$C$2)</f>
        <v>0.73502985824111922</v>
      </c>
      <c r="CX30" s="17">
        <f>CX29*(1+Simulation!$F$2)</f>
        <v>1.2155062453694998</v>
      </c>
      <c r="CY30" s="5">
        <f t="shared" si="49"/>
        <v>0.88277101669958047</v>
      </c>
      <c r="CZ30" s="5">
        <f t="shared" si="50"/>
        <v>0.99044440389792943</v>
      </c>
      <c r="DA30" s="5">
        <f>DA29/(1+Simulation!$C$2)</f>
        <v>0.79383224543034903</v>
      </c>
      <c r="DB30" s="17">
        <f>DB29*(1+Simulation!$F$2)</f>
        <v>1.1576249966924999</v>
      </c>
      <c r="DC30" s="5">
        <f t="shared" si="51"/>
        <v>0.91017883941428002</v>
      </c>
      <c r="DD30" s="5">
        <f t="shared" ref="DD30:DD36" si="52">DD29*C29</f>
        <v>0.99317464098599995</v>
      </c>
      <c r="DE30" s="5">
        <f>DE29/(1+Simulation!$C$2)</f>
        <v>0.85733882347711243</v>
      </c>
      <c r="DF30" s="17">
        <f>DF29*(1+Simulation!$F$2)</f>
        <v>1.1024999978999999</v>
      </c>
      <c r="DG30" s="5">
        <f t="shared" ref="DG30:DG36" si="53">PRODUCT(DD30:DF30)</f>
        <v>0.93876461218866714</v>
      </c>
      <c r="DH30" s="5">
        <f>DH29*C29</f>
        <v>0.99636899999999995</v>
      </c>
      <c r="DI30" s="5">
        <f>DI29/(1+Simulation!$C$2)</f>
        <v>0.92592592764060366</v>
      </c>
      <c r="DJ30" s="17">
        <f>DJ29*(1+Simulation!$F$2)</f>
        <v>1.049999999</v>
      </c>
      <c r="DK30" s="5">
        <f>PRODUCT(DH30:DJ30)</f>
        <v>0.9686920842046437</v>
      </c>
      <c r="DL30" s="5">
        <v>1</v>
      </c>
      <c r="DM30" s="5">
        <v>1</v>
      </c>
      <c r="DN30" s="17">
        <f>(1+Simulation!$F$2)^(A30-58)</f>
        <v>1</v>
      </c>
      <c r="DO30" s="5">
        <v>1</v>
      </c>
    </row>
    <row r="31" spans="1:127" x14ac:dyDescent="0.25">
      <c r="A31" s="5">
        <v>59</v>
      </c>
      <c r="B31" s="5">
        <f>VLOOKUP(A31, Simulation!$B$5:$E$40, 3, 2)</f>
        <v>4.1161354816978344</v>
      </c>
      <c r="C31" s="5">
        <f>'Mortality and annuity'!C34</f>
        <v>0.99535850000000003</v>
      </c>
      <c r="D31" s="5">
        <f t="shared" si="0"/>
        <v>0.96048428663854124</v>
      </c>
      <c r="E31" s="5">
        <f>E30/(1+Simulation!$C$2)</f>
        <v>0.10732752491767121</v>
      </c>
      <c r="F31" s="17">
        <f>F30*(1+Simulation!$F$2)</f>
        <v>4.1161354816978353</v>
      </c>
      <c r="G31" s="5">
        <f t="shared" si="1"/>
        <v>0.42431759368961669</v>
      </c>
      <c r="H31" s="5">
        <f t="shared" si="3"/>
        <v>0.9608018316438991</v>
      </c>
      <c r="I31" s="5">
        <f>I30/(1+Simulation!$C$2)</f>
        <v>0.11591372669642985</v>
      </c>
      <c r="J31" s="17">
        <f>J30*(1+Simulation!$F$2)</f>
        <v>3.9201290339218708</v>
      </c>
      <c r="K31" s="5">
        <f t="shared" si="2"/>
        <v>0.43658524454007436</v>
      </c>
      <c r="L31" s="5">
        <f t="shared" si="4"/>
        <v>0.96116611360095416</v>
      </c>
      <c r="M31" s="5">
        <f>M30/(1+Simulation!$C$2)</f>
        <v>0.12518682460031677</v>
      </c>
      <c r="N31" s="17">
        <f>N30*(1+Simulation!$F$2)</f>
        <v>3.733456226338407</v>
      </c>
      <c r="O31" s="5">
        <f t="shared" si="5"/>
        <v>0.44922936619566345</v>
      </c>
      <c r="P31" s="5">
        <f t="shared" si="6"/>
        <v>0.96157863083358153</v>
      </c>
      <c r="Q31" s="5">
        <f>Q30/(1+Simulation!$C$2)</f>
        <v>0.13520177031796846</v>
      </c>
      <c r="R31" s="17">
        <f>R30*(1+Simulation!$F$2)</f>
        <v>3.5556725998991237</v>
      </c>
      <c r="S31" s="5">
        <f t="shared" si="7"/>
        <v>0.46226280127024222</v>
      </c>
      <c r="T31" s="5">
        <f t="shared" si="8"/>
        <v>0.96204041023049247</v>
      </c>
      <c r="U31" s="5">
        <f>U30/(1+Simulation!$C$2)</f>
        <v>0.14601791167300238</v>
      </c>
      <c r="V31" s="17">
        <f>V30*(1+Simulation!$F$2)</f>
        <v>3.3863548602718843</v>
      </c>
      <c r="W31" s="5">
        <f t="shared" si="9"/>
        <v>0.47569864479979573</v>
      </c>
      <c r="X31" s="5">
        <f t="shared" si="11"/>
        <v>0.96255104355910037</v>
      </c>
      <c r="Y31" s="5">
        <f>Y30/(1+Simulation!$C$2)</f>
        <v>0.15769934431480673</v>
      </c>
      <c r="Z31" s="17">
        <f>Z30*(1+Simulation!$F$2)</f>
        <v>3.2250998699971278</v>
      </c>
      <c r="AA31" s="5">
        <f t="shared" si="10"/>
        <v>0.48954974034837101</v>
      </c>
      <c r="AB31" s="5">
        <f t="shared" si="12"/>
        <v>0.96310964715444991</v>
      </c>
      <c r="AC31" s="5">
        <f>AC30/(1+Simulation!$C$2)</f>
        <v>0.17031529154459257</v>
      </c>
      <c r="AD31" s="17">
        <f>AD30*(1+Simulation!$F$2)</f>
        <v>3.0715236886368111</v>
      </c>
      <c r="AE31" s="5">
        <f t="shared" si="13"/>
        <v>0.50382909620978078</v>
      </c>
      <c r="AF31" s="5">
        <f t="shared" si="14"/>
        <v>0.96371486008658414</v>
      </c>
      <c r="AG31" s="5">
        <f>AG30/(1+Simulation!$C$2)</f>
        <v>0.18394051452752938</v>
      </c>
      <c r="AH31" s="17">
        <f>AH30*(1+Simulation!$F$2)</f>
        <v>2.9252606586305445</v>
      </c>
      <c r="AI31" s="5">
        <f t="shared" si="15"/>
        <v>0.5185498620916118</v>
      </c>
      <c r="AJ31" s="5">
        <f t="shared" si="16"/>
        <v>0.96436387697578896</v>
      </c>
      <c r="AK31" s="5">
        <f>AK30/(1+Simulation!$C$2)</f>
        <v>0.19865575532185067</v>
      </c>
      <c r="AL31" s="17">
        <f>AL30*(1+Simulation!$F$2)</f>
        <v>2.7859625346823877</v>
      </c>
      <c r="AM31" s="5">
        <f t="shared" si="17"/>
        <v>0.53372476872669261</v>
      </c>
      <c r="AN31" s="5">
        <f t="shared" si="18"/>
        <v>0.9650524418930797</v>
      </c>
      <c r="AO31" s="5">
        <f>AO30/(1+Simulation!$C$2)</f>
        <v>0.2145482153502872</v>
      </c>
      <c r="AP31" s="17">
        <f>AP30*(1+Simulation!$F$2)</f>
        <v>2.6532976546054146</v>
      </c>
      <c r="AQ31" s="5">
        <f t="shared" si="19"/>
        <v>0.54936601999464951</v>
      </c>
      <c r="AR31" s="5">
        <f t="shared" si="20"/>
        <v>0.96578112375095004</v>
      </c>
      <c r="AS31" s="5">
        <f>AS30/(1+Simulation!$C$2)</f>
        <v>0.23171207214921372</v>
      </c>
      <c r="AT31" s="17">
        <f>AT30*(1+Simulation!$F$2)</f>
        <v>2.5269501496498714</v>
      </c>
      <c r="AU31" s="5">
        <f t="shared" si="21"/>
        <v>0.56548885282569683</v>
      </c>
      <c r="AV31" s="5">
        <f t="shared" si="22"/>
        <v>0.96655581823926839</v>
      </c>
      <c r="AW31" s="5">
        <f>AW30/(1+Simulation!$C$2)</f>
        <v>0.25024903745772664</v>
      </c>
      <c r="AX31" s="17">
        <f>AX30*(1+Simulation!$F$2)</f>
        <v>2.4066191924347531</v>
      </c>
      <c r="AY31" s="5">
        <f t="shared" si="23"/>
        <v>0.58211223962903424</v>
      </c>
      <c r="AZ31" s="5">
        <f t="shared" si="24"/>
        <v>0.96738196243518826</v>
      </c>
      <c r="BA31" s="5">
        <f>BA30/(1+Simulation!$C$2)</f>
        <v>0.2702689599538467</v>
      </c>
      <c r="BB31" s="17">
        <f>BB30*(1+Simulation!$F$2)</f>
        <v>2.2920182806921634</v>
      </c>
      <c r="BC31" s="5">
        <f t="shared" si="25"/>
        <v>0.59925578180325689</v>
      </c>
      <c r="BD31" s="5">
        <f t="shared" si="26"/>
        <v>0.96826841216652693</v>
      </c>
      <c r="BE31" s="5">
        <f>BE30/(1+Simulation!$C$2)</f>
        <v>0.2918904762096165</v>
      </c>
      <c r="BF31" s="17">
        <f>BF30*(1+Simulation!$F$2)</f>
        <v>2.182874555119084</v>
      </c>
      <c r="BG31" s="5">
        <f t="shared" si="27"/>
        <v>0.61694218558555447</v>
      </c>
      <c r="BH31" s="5">
        <f t="shared" si="28"/>
        <v>0.96922261182787128</v>
      </c>
      <c r="BI31" s="5">
        <f>BI30/(1+Simulation!$C$2)</f>
        <v>0.31524171372260484</v>
      </c>
      <c r="BJ31" s="17">
        <f>BJ30*(1+Simulation!$F$2)</f>
        <v>2.0789281497123926</v>
      </c>
      <c r="BK31" s="5">
        <f t="shared" si="29"/>
        <v>0.63519445354244908</v>
      </c>
      <c r="BL31" s="5">
        <f t="shared" si="30"/>
        <v>0.97025253489366092</v>
      </c>
      <c r="BM31" s="5">
        <f>BM30/(1+Simulation!$C$2)</f>
        <v>0.34046105018992978</v>
      </c>
      <c r="BN31" s="17">
        <f>BN30*(1+Simulation!$F$2)</f>
        <v>1.9799315730403086</v>
      </c>
      <c r="BO31" s="5">
        <f t="shared" si="31"/>
        <v>0.65403712632273336</v>
      </c>
      <c r="BP31" s="5">
        <f t="shared" si="32"/>
        <v>0.97135988516274663</v>
      </c>
      <c r="BQ31" s="5">
        <f>BQ30/(1+Simulation!$C$2)</f>
        <v>0.36769793352420205</v>
      </c>
      <c r="BR31" s="17">
        <f>BR30*(1+Simulation!$F$2)</f>
        <v>1.8856491189771027</v>
      </c>
      <c r="BS31" s="5">
        <f t="shared" si="33"/>
        <v>0.67349168127208048</v>
      </c>
      <c r="BT31" s="5">
        <f t="shared" si="34"/>
        <v>0.97254298370242065</v>
      </c>
      <c r="BU31" s="5">
        <f>BU30/(1+Simulation!$C$2)</f>
        <v>0.39711376747074228</v>
      </c>
      <c r="BV31" s="17">
        <f>BV30*(1+Simulation!$F$2)</f>
        <v>1.7958563054980563</v>
      </c>
      <c r="BW31" s="5">
        <f t="shared" si="35"/>
        <v>0.69357803779688265</v>
      </c>
      <c r="BX31" s="5">
        <f t="shared" si="36"/>
        <v>0.97380747270572876</v>
      </c>
      <c r="BY31" s="5">
        <f>BY30/(1+Simulation!$C$2)</f>
        <v>0.42888286807417408</v>
      </c>
      <c r="BZ31" s="17">
        <f>BZ30*(1+Simulation!$F$2)</f>
        <v>1.7103393401984721</v>
      </c>
      <c r="CA31" s="5">
        <f t="shared" si="37"/>
        <v>0.71432209976737782</v>
      </c>
      <c r="CB31" s="5">
        <f t="shared" si="38"/>
        <v>0.97516246094521231</v>
      </c>
      <c r="CC31" s="5">
        <f>CC30/(1+Simulation!$C$2)</f>
        <v>0.46319349666234222</v>
      </c>
      <c r="CD31" s="17">
        <f>CD30*(1+Simulation!$F$2)</f>
        <v>1.6288946112641589</v>
      </c>
      <c r="CE31" s="5">
        <f t="shared" si="39"/>
        <v>0.73575363162815244</v>
      </c>
      <c r="CF31" s="5">
        <f t="shared" si="40"/>
        <v>0.97661468698475873</v>
      </c>
      <c r="CG31" s="5">
        <f>CG30/(1+Simulation!$C$2)</f>
        <v>0.50024897546894254</v>
      </c>
      <c r="CH31" s="17">
        <f>CH30*(1+Simulation!$F$2)</f>
        <v>1.5513282026814164</v>
      </c>
      <c r="CI31" s="5">
        <f t="shared" si="41"/>
        <v>0.75790216379725461</v>
      </c>
      <c r="CJ31" s="5">
        <f t="shared" si="42"/>
        <v>0.97817732526186441</v>
      </c>
      <c r="CK31" s="5">
        <f>CK30/(1+Simulation!$C$2)</f>
        <v>0.54026889250596</v>
      </c>
      <c r="CL31" s="17">
        <f>CL30*(1+Simulation!$F$2)</f>
        <v>1.4774554325322589</v>
      </c>
      <c r="CM31" s="5">
        <f t="shared" si="43"/>
        <v>0.78080384477515874</v>
      </c>
      <c r="CN31" s="5">
        <f t="shared" si="44"/>
        <v>0.97994023774957595</v>
      </c>
      <c r="CO31" s="5">
        <f>CO30/(1+Simulation!$C$2)</f>
        <v>0.58349040282589892</v>
      </c>
      <c r="CP31" s="17">
        <f>CP30*(1+Simulation!$F$2)</f>
        <v>1.4071004132755802</v>
      </c>
      <c r="CQ31" s="5">
        <f t="shared" si="45"/>
        <v>0.80455992864370263</v>
      </c>
      <c r="CR31" s="5">
        <f t="shared" si="46"/>
        <v>0.98187059534001453</v>
      </c>
      <c r="CS31" s="5">
        <f>CS30/(1+Simulation!$C$2)</f>
        <v>0.63016963388498992</v>
      </c>
      <c r="CT31" s="17">
        <f>CT30*(1+Simulation!$F$2)</f>
        <v>1.3400956329673104</v>
      </c>
      <c r="CU31" s="5">
        <f t="shared" si="47"/>
        <v>0.82917751743129497</v>
      </c>
      <c r="CV31" s="5">
        <f t="shared" si="48"/>
        <v>0.98400539504456375</v>
      </c>
      <c r="CW31" s="5">
        <f>CW30/(1+Simulation!$C$2)</f>
        <v>0.68058320333544975</v>
      </c>
      <c r="CX31" s="17">
        <f>CX30*(1+Simulation!$F$2)</f>
        <v>1.2762815564224685</v>
      </c>
      <c r="CY31" s="5">
        <f t="shared" si="49"/>
        <v>0.85472262360840578</v>
      </c>
      <c r="CZ31" s="5">
        <f t="shared" si="50"/>
        <v>0.98637417262011085</v>
      </c>
      <c r="DA31" s="5">
        <f>DA30/(1+Simulation!$C$2)</f>
        <v>0.73502985824111922</v>
      </c>
      <c r="DB31" s="17">
        <f>DB30*(1+Simulation!$F$2)</f>
        <v>1.2155062453694998</v>
      </c>
      <c r="DC31" s="5">
        <f t="shared" si="51"/>
        <v>0.88125961416988241</v>
      </c>
      <c r="DD31" s="5">
        <f t="shared" si="52"/>
        <v>0.98909318979886796</v>
      </c>
      <c r="DE31" s="5">
        <f>DE30/(1+Simulation!$C$2)</f>
        <v>0.79383224543034903</v>
      </c>
      <c r="DF31" s="17">
        <f>DF30*(1+Simulation!$F$2)</f>
        <v>1.1576249966924999</v>
      </c>
      <c r="DG31" s="5">
        <f t="shared" si="53"/>
        <v>0.90893712763758272</v>
      </c>
      <c r="DH31" s="5">
        <f t="shared" ref="DH31:DH36" si="54">DH30*C30</f>
        <v>0.99227442159449997</v>
      </c>
      <c r="DI31" s="5">
        <f>DI30/(1+Simulation!$C$2)</f>
        <v>0.85733882347711243</v>
      </c>
      <c r="DJ31" s="17">
        <f>DJ30*(1+Simulation!$F$2)</f>
        <v>1.1024999978999999</v>
      </c>
      <c r="DK31" s="5">
        <f t="shared" ref="DK31:DK36" si="55">PRODUCT(DH31:DJ31)</f>
        <v>0.93791371037032523</v>
      </c>
      <c r="DL31" s="5">
        <f t="shared" ref="DL31:DL36" si="56">DL30*C30</f>
        <v>0.99589050000000001</v>
      </c>
      <c r="DM31" s="5">
        <f>DM30/(1+Simulation!$C$2)</f>
        <v>0.92592592764060366</v>
      </c>
      <c r="DN31" s="17">
        <f>DN30*(1+Simulation!$F$2)</f>
        <v>1.049999999</v>
      </c>
      <c r="DO31" s="5">
        <f t="shared" ref="DO31:DO36" si="57">PRODUCT(DL31:DN31)</f>
        <v>0.96822687587089196</v>
      </c>
      <c r="DP31" s="5">
        <v>1</v>
      </c>
      <c r="DQ31" s="5">
        <v>1</v>
      </c>
      <c r="DR31" s="17">
        <f>(1+Simulation!$F$2)^(A31-59)</f>
        <v>1</v>
      </c>
      <c r="DS31" s="5">
        <v>1</v>
      </c>
    </row>
    <row r="32" spans="1:127" x14ac:dyDescent="0.25">
      <c r="A32" s="5">
        <v>60</v>
      </c>
      <c r="B32" s="5">
        <f>VLOOKUP(A32, Simulation!$B$5:$E$40, 3, 2)</f>
        <v>4.3219422516665897</v>
      </c>
      <c r="C32" s="5">
        <f>'Mortality and annuity'!C35</f>
        <v>0.99472499999999997</v>
      </c>
      <c r="D32" s="5">
        <f t="shared" si="0"/>
        <v>0.95602619882210849</v>
      </c>
      <c r="E32" s="5">
        <f>E31/(1+Simulation!$C$2)</f>
        <v>9.9377338070764723E-2</v>
      </c>
      <c r="F32" s="17">
        <f>F31*(1+Simulation!$F$2)</f>
        <v>4.3219422516665915</v>
      </c>
      <c r="G32" s="5">
        <f t="shared" si="1"/>
        <v>0.41061623162621858</v>
      </c>
      <c r="H32" s="5">
        <f t="shared" si="3"/>
        <v>0.95634226994232396</v>
      </c>
      <c r="I32" s="5">
        <f>I31/(1+Simulation!$C$2)</f>
        <v>0.10732752491767121</v>
      </c>
      <c r="J32" s="17">
        <f>J31*(1+Simulation!$F$2)</f>
        <v>4.1161354816978353</v>
      </c>
      <c r="K32" s="5">
        <f t="shared" si="2"/>
        <v>0.42248775578179204</v>
      </c>
      <c r="L32" s="5">
        <f t="shared" si="4"/>
        <v>0.95670486108467534</v>
      </c>
      <c r="M32" s="5">
        <f>M31/(1+Simulation!$C$2)</f>
        <v>0.11591372669642985</v>
      </c>
      <c r="N32" s="17">
        <f>N31*(1+Simulation!$F$2)</f>
        <v>3.9201290339218708</v>
      </c>
      <c r="O32" s="5">
        <f t="shared" si="5"/>
        <v>0.43472359436980795</v>
      </c>
      <c r="P32" s="5">
        <f t="shared" si="6"/>
        <v>0.95711546361856747</v>
      </c>
      <c r="Q32" s="5">
        <f>Q31/(1+Simulation!$C$2)</f>
        <v>0.12518682460031677</v>
      </c>
      <c r="R32" s="17">
        <f>R31*(1+Simulation!$F$2)</f>
        <v>3.733456226338407</v>
      </c>
      <c r="S32" s="5">
        <f t="shared" si="7"/>
        <v>0.44733617531167491</v>
      </c>
      <c r="T32" s="5">
        <f t="shared" si="8"/>
        <v>0.95757509966640764</v>
      </c>
      <c r="U32" s="5">
        <f>U31/(1+Simulation!$C$2)</f>
        <v>0.13520177031796846</v>
      </c>
      <c r="V32" s="17">
        <f>V31*(1+Simulation!$F$2)</f>
        <v>3.5556725998991237</v>
      </c>
      <c r="W32" s="5">
        <f t="shared" si="9"/>
        <v>0.46033817080013062</v>
      </c>
      <c r="X32" s="5">
        <f t="shared" si="11"/>
        <v>0.95808336289042084</v>
      </c>
      <c r="Y32" s="5">
        <f>Y31/(1+Simulation!$C$2)</f>
        <v>0.14601791167300238</v>
      </c>
      <c r="Z32" s="17">
        <f>Z31*(1+Simulation!$F$2)</f>
        <v>3.3863548602718843</v>
      </c>
      <c r="AA32" s="5">
        <f t="shared" si="10"/>
        <v>0.47374200967609059</v>
      </c>
      <c r="AB32" s="5">
        <f t="shared" si="12"/>
        <v>0.95863937372718255</v>
      </c>
      <c r="AC32" s="5">
        <f>AC31/(1+Simulation!$C$2)</f>
        <v>0.15769934431480673</v>
      </c>
      <c r="AD32" s="17">
        <f>AD31*(1+Simulation!$F$2)</f>
        <v>3.2250998699971278</v>
      </c>
      <c r="AE32" s="5">
        <f t="shared" si="13"/>
        <v>0.48756028019105485</v>
      </c>
      <c r="AF32" s="5">
        <f t="shared" si="14"/>
        <v>0.95924177756349227</v>
      </c>
      <c r="AG32" s="5">
        <f>AG31/(1+Simulation!$C$2)</f>
        <v>0.17031529154459257</v>
      </c>
      <c r="AH32" s="17">
        <f>AH31*(1+Simulation!$F$2)</f>
        <v>3.0715236886368111</v>
      </c>
      <c r="AI32" s="5">
        <f t="shared" si="15"/>
        <v>0.50180570744399788</v>
      </c>
      <c r="AJ32" s="5">
        <f t="shared" si="16"/>
        <v>0.95988778204080583</v>
      </c>
      <c r="AK32" s="5">
        <f>AK31/(1+Simulation!$C$2)</f>
        <v>0.18394051452752938</v>
      </c>
      <c r="AL32" s="17">
        <f>AL31*(1+Simulation!$F$2)</f>
        <v>2.9252606586305445</v>
      </c>
      <c r="AM32" s="5">
        <f t="shared" si="17"/>
        <v>0.51649061108797578</v>
      </c>
      <c r="AN32" s="5">
        <f t="shared" si="18"/>
        <v>0.96057315098403306</v>
      </c>
      <c r="AO32" s="5">
        <f>AO31/(1+Simulation!$C$2)</f>
        <v>0.19865575532185067</v>
      </c>
      <c r="AP32" s="17">
        <f>AP31*(1+Simulation!$F$2)</f>
        <v>2.7859625346823877</v>
      </c>
      <c r="AQ32" s="5">
        <f t="shared" si="19"/>
        <v>0.53162680093511494</v>
      </c>
      <c r="AR32" s="5">
        <f t="shared" si="20"/>
        <v>0.96129845066506003</v>
      </c>
      <c r="AS32" s="5">
        <f>AS31/(1+Simulation!$C$2)</f>
        <v>0.2145482153502872</v>
      </c>
      <c r="AT32" s="17">
        <f>AT31*(1+Simulation!$F$2)</f>
        <v>2.6532976546054146</v>
      </c>
      <c r="AU32" s="5">
        <f t="shared" si="21"/>
        <v>0.54722902190987555</v>
      </c>
      <c r="AV32" s="5">
        <f t="shared" si="22"/>
        <v>0.96206954940891087</v>
      </c>
      <c r="AW32" s="5">
        <f>AW31/(1+Simulation!$C$2)</f>
        <v>0.23171207214921372</v>
      </c>
      <c r="AX32" s="17">
        <f>AX31*(1+Simulation!$F$2)</f>
        <v>2.5269501496498714</v>
      </c>
      <c r="AY32" s="5">
        <f t="shared" si="23"/>
        <v>0.56331563379579341</v>
      </c>
      <c r="AZ32" s="5">
        <f t="shared" si="24"/>
        <v>0.9628918590565454</v>
      </c>
      <c r="BA32" s="5">
        <f>BA31/(1+Simulation!$C$2)</f>
        <v>0.25024903745772664</v>
      </c>
      <c r="BB32" s="17">
        <f>BB31*(1+Simulation!$F$2)</f>
        <v>2.4066191924347531</v>
      </c>
      <c r="BC32" s="5">
        <f t="shared" si="25"/>
        <v>0.5799056050555137</v>
      </c>
      <c r="BD32" s="5">
        <f t="shared" si="26"/>
        <v>0.96377419433145606</v>
      </c>
      <c r="BE32" s="5">
        <f>BE31/(1+Simulation!$C$2)</f>
        <v>0.2702689599538467</v>
      </c>
      <c r="BF32" s="17">
        <f>BF31*(1+Simulation!$F$2)</f>
        <v>2.2920182806921634</v>
      </c>
      <c r="BG32" s="5">
        <f t="shared" si="27"/>
        <v>0.59702090873396318</v>
      </c>
      <c r="BH32" s="5">
        <f t="shared" si="28"/>
        <v>0.9647239650750723</v>
      </c>
      <c r="BI32" s="5">
        <f>BI31/(1+Simulation!$C$2)</f>
        <v>0.2918904762096165</v>
      </c>
      <c r="BJ32" s="17">
        <f>BJ31*(1+Simulation!$F$2)</f>
        <v>2.182874555119084</v>
      </c>
      <c r="BK32" s="5">
        <f t="shared" si="29"/>
        <v>0.61468380463682393</v>
      </c>
      <c r="BL32" s="5">
        <f t="shared" si="30"/>
        <v>0.96574910775295197</v>
      </c>
      <c r="BM32" s="5">
        <f>BM31/(1+Simulation!$C$2)</f>
        <v>0.31524171372260484</v>
      </c>
      <c r="BN32" s="17">
        <f>BN31*(1+Simulation!$F$2)</f>
        <v>2.0789281497123926</v>
      </c>
      <c r="BO32" s="5">
        <f t="shared" si="31"/>
        <v>0.63291804098683935</v>
      </c>
      <c r="BP32" s="5">
        <f t="shared" si="32"/>
        <v>0.96685131825576376</v>
      </c>
      <c r="BQ32" s="5">
        <f>BQ31/(1+Simulation!$C$2)</f>
        <v>0.34046105018992978</v>
      </c>
      <c r="BR32" s="17">
        <f>BR31*(1+Simulation!$F$2)</f>
        <v>1.9799315730403086</v>
      </c>
      <c r="BS32" s="5">
        <f t="shared" si="33"/>
        <v>0.65174440161875191</v>
      </c>
      <c r="BT32" s="5">
        <f t="shared" si="34"/>
        <v>0.96802892544356589</v>
      </c>
      <c r="BU32" s="5">
        <f>BU31/(1+Simulation!$C$2)</f>
        <v>0.36769793352420205</v>
      </c>
      <c r="BV32" s="17">
        <f>BV31*(1+Simulation!$F$2)</f>
        <v>1.8856491189771027</v>
      </c>
      <c r="BW32" s="5">
        <f t="shared" si="35"/>
        <v>0.67118216273442255</v>
      </c>
      <c r="BX32" s="5">
        <f t="shared" si="36"/>
        <v>0.96928754532116512</v>
      </c>
      <c r="BY32" s="5">
        <f>BY31/(1+Simulation!$C$2)</f>
        <v>0.39711376747074228</v>
      </c>
      <c r="BZ32" s="17">
        <f>BZ31*(1+Simulation!$F$2)</f>
        <v>1.7958563054980563</v>
      </c>
      <c r="CA32" s="5">
        <f t="shared" si="37"/>
        <v>0.69125639175914744</v>
      </c>
      <c r="CB32" s="5">
        <f t="shared" si="38"/>
        <v>0.9706362443827351</v>
      </c>
      <c r="CC32" s="5">
        <f>CC31/(1+Simulation!$C$2)</f>
        <v>0.42888286807417408</v>
      </c>
      <c r="CD32" s="17">
        <f>CD31*(1+Simulation!$F$2)</f>
        <v>1.7103393401984721</v>
      </c>
      <c r="CE32" s="5">
        <f t="shared" si="39"/>
        <v>0.71199589203328795</v>
      </c>
      <c r="CF32" s="5">
        <f t="shared" si="40"/>
        <v>0.97208172991511899</v>
      </c>
      <c r="CG32" s="5">
        <f>CG31/(1+Simulation!$C$2)</f>
        <v>0.46319349666234222</v>
      </c>
      <c r="CH32" s="17">
        <f>CH31*(1+Simulation!$F$2)</f>
        <v>1.6288946112641589</v>
      </c>
      <c r="CI32" s="5">
        <f t="shared" si="41"/>
        <v>0.73342924042746604</v>
      </c>
      <c r="CJ32" s="5">
        <f t="shared" si="42"/>
        <v>0.97363711520666152</v>
      </c>
      <c r="CK32" s="5">
        <f>CK31/(1+Simulation!$C$2)</f>
        <v>0.50024897546894254</v>
      </c>
      <c r="CL32" s="17">
        <f>CL31*(1+Simulation!$F$2)</f>
        <v>1.5513282026814164</v>
      </c>
      <c r="CM32" s="5">
        <f t="shared" si="43"/>
        <v>0.75559141819455533</v>
      </c>
      <c r="CN32" s="5">
        <f t="shared" si="44"/>
        <v>0.97539184513606136</v>
      </c>
      <c r="CO32" s="5">
        <f>CO31/(1+Simulation!$C$2)</f>
        <v>0.54026889250596</v>
      </c>
      <c r="CP32" s="17">
        <f>CP31*(1+Simulation!$F$2)</f>
        <v>1.4774554325322589</v>
      </c>
      <c r="CQ32" s="5">
        <f t="shared" si="45"/>
        <v>0.77858040988702182</v>
      </c>
      <c r="CR32" s="5">
        <f t="shared" si="46"/>
        <v>0.97731324297174393</v>
      </c>
      <c r="CS32" s="5">
        <f>CS31/(1+Simulation!$C$2)</f>
        <v>0.58349040282589892</v>
      </c>
      <c r="CT32" s="17">
        <f>CT31*(1+Simulation!$F$2)</f>
        <v>1.4071004132755802</v>
      </c>
      <c r="CU32" s="5">
        <f t="shared" si="47"/>
        <v>0.80240308820631667</v>
      </c>
      <c r="CV32" s="5">
        <f t="shared" si="48"/>
        <v>0.97943813400346447</v>
      </c>
      <c r="CW32" s="5">
        <f>CW31/(1+Simulation!$C$2)</f>
        <v>0.63016963388498992</v>
      </c>
      <c r="CX32" s="17">
        <f>CX31*(1+Simulation!$F$2)</f>
        <v>1.3400956329673104</v>
      </c>
      <c r="CY32" s="5">
        <f t="shared" si="49"/>
        <v>0.82712333405737526</v>
      </c>
      <c r="CZ32" s="5">
        <f t="shared" si="50"/>
        <v>0.98179591689789458</v>
      </c>
      <c r="DA32" s="5">
        <f>DA31/(1+Simulation!$C$2)</f>
        <v>0.68058320333544975</v>
      </c>
      <c r="DB32" s="17">
        <f>DB31*(1+Simulation!$F$2)</f>
        <v>1.2762815564224685</v>
      </c>
      <c r="DC32" s="5">
        <f t="shared" si="51"/>
        <v>0.85280343600248731</v>
      </c>
      <c r="DD32" s="5">
        <f t="shared" si="52"/>
        <v>0.98450231375841657</v>
      </c>
      <c r="DE32" s="5">
        <f>DE31/(1+Simulation!$C$2)</f>
        <v>0.73502985824111922</v>
      </c>
      <c r="DF32" s="17">
        <f>DF31*(1+Simulation!$F$2)</f>
        <v>1.2155062453694998</v>
      </c>
      <c r="DG32" s="5">
        <f t="shared" si="53"/>
        <v>0.87958723297415886</v>
      </c>
      <c r="DH32" s="5">
        <f t="shared" si="54"/>
        <v>0.98766877986666912</v>
      </c>
      <c r="DI32" s="5">
        <f>DI31/(1+Simulation!$C$2)</f>
        <v>0.79383224543034903</v>
      </c>
      <c r="DJ32" s="17">
        <f>DJ31*(1+Simulation!$F$2)</f>
        <v>1.1576249966924999</v>
      </c>
      <c r="DK32" s="5">
        <f t="shared" si="55"/>
        <v>0.90762815181436973</v>
      </c>
      <c r="DL32" s="5">
        <f t="shared" si="56"/>
        <v>0.99126807424425001</v>
      </c>
      <c r="DM32" s="5">
        <f>DM31/(1+Simulation!$C$2)</f>
        <v>0.85733882347711243</v>
      </c>
      <c r="DN32" s="17">
        <f>DN31*(1+Simulation!$F$2)</f>
        <v>1.1024999978999999</v>
      </c>
      <c r="DO32" s="5">
        <f t="shared" si="57"/>
        <v>0.93696249470190396</v>
      </c>
      <c r="DP32" s="5">
        <f>DP31*C31</f>
        <v>0.99535850000000003</v>
      </c>
      <c r="DQ32" s="5">
        <f>DQ31/(1+Simulation!$C$2)</f>
        <v>0.92592592764060366</v>
      </c>
      <c r="DR32" s="17">
        <f>DR31*(1+Simulation!$F$2)</f>
        <v>1.049999999</v>
      </c>
      <c r="DS32" s="5">
        <f>PRODUCT(DP32:DR32)</f>
        <v>0.9677096536482046</v>
      </c>
      <c r="DT32" s="5">
        <v>1</v>
      </c>
      <c r="DU32" s="5">
        <v>1</v>
      </c>
      <c r="DV32" s="17">
        <f>(1+Simulation!$F$2)^(A32-60)</f>
        <v>1</v>
      </c>
      <c r="DW32" s="5">
        <v>1</v>
      </c>
    </row>
    <row r="33" spans="1:143" x14ac:dyDescent="0.25">
      <c r="A33" s="5">
        <v>61</v>
      </c>
      <c r="B33" s="5">
        <f>VLOOKUP(A33, Simulation!$B$5:$E$40, 3, 2)</f>
        <v>4.5380393599279776</v>
      </c>
      <c r="C33" s="5">
        <f>'Mortality and annuity'!C36</f>
        <v>0.99393549999999997</v>
      </c>
      <c r="D33" s="5">
        <f t="shared" si="0"/>
        <v>0.95098316062332189</v>
      </c>
      <c r="E33" s="5">
        <f>E32/(1+Simulation!$C$2)</f>
        <v>9.201605393962671E-2</v>
      </c>
      <c r="F33" s="17">
        <f>F32*(1+Simulation!$F$2)</f>
        <v>4.5380393599279785</v>
      </c>
      <c r="G33" s="5">
        <f t="shared" si="1"/>
        <v>0.39710439161145217</v>
      </c>
      <c r="H33" s="5">
        <f t="shared" si="3"/>
        <v>0.95129756446837821</v>
      </c>
      <c r="I33" s="5">
        <f>I32/(1+Simulation!$C$2)</f>
        <v>9.9377338070764723E-2</v>
      </c>
      <c r="J33" s="17">
        <f>J32*(1+Simulation!$F$2)</f>
        <v>4.3219422516665915</v>
      </c>
      <c r="K33" s="5">
        <f t="shared" si="2"/>
        <v>0.40858526843560805</v>
      </c>
      <c r="L33" s="5">
        <f t="shared" si="4"/>
        <v>0.9516582429424536</v>
      </c>
      <c r="M33" s="5">
        <f>M32/(1+Simulation!$C$2)</f>
        <v>0.10732752491767121</v>
      </c>
      <c r="N33" s="17">
        <f>N32*(1+Simulation!$F$2)</f>
        <v>4.1161354816978353</v>
      </c>
      <c r="O33" s="5">
        <f t="shared" si="5"/>
        <v>0.42041847147073058</v>
      </c>
      <c r="P33" s="5">
        <f t="shared" si="6"/>
        <v>0.95206667954797952</v>
      </c>
      <c r="Q33" s="5">
        <f>Q32/(1+Simulation!$C$2)</f>
        <v>0.11591372669642985</v>
      </c>
      <c r="R33" s="17">
        <f>R32*(1+Simulation!$F$2)</f>
        <v>3.9201290339218708</v>
      </c>
      <c r="S33" s="5">
        <f t="shared" si="7"/>
        <v>0.43261601968195063</v>
      </c>
      <c r="T33" s="5">
        <f t="shared" si="8"/>
        <v>0.95252389101566726</v>
      </c>
      <c r="U33" s="5">
        <f>U32/(1+Simulation!$C$2)</f>
        <v>0.12518682460031677</v>
      </c>
      <c r="V33" s="17">
        <f>V32*(1+Simulation!$F$2)</f>
        <v>3.733456226338407</v>
      </c>
      <c r="W33" s="5">
        <f t="shared" si="9"/>
        <v>0.44519016826767438</v>
      </c>
      <c r="X33" s="5">
        <f t="shared" si="11"/>
        <v>0.95302947315117381</v>
      </c>
      <c r="Y33" s="5">
        <f>Y32/(1+Simulation!$C$2)</f>
        <v>0.13520177031796846</v>
      </c>
      <c r="Z33" s="17">
        <f>Z32*(1+Simulation!$F$2)</f>
        <v>3.5556725998991237</v>
      </c>
      <c r="AA33" s="5">
        <f t="shared" si="10"/>
        <v>0.458152937082282</v>
      </c>
      <c r="AB33" s="5">
        <f t="shared" si="12"/>
        <v>0.95358255103077161</v>
      </c>
      <c r="AC33" s="5">
        <f>AC32/(1+Simulation!$C$2)</f>
        <v>0.14601791167300238</v>
      </c>
      <c r="AD33" s="17">
        <f>AD32*(1+Simulation!$F$2)</f>
        <v>3.3863548602718843</v>
      </c>
      <c r="AE33" s="5">
        <f t="shared" si="13"/>
        <v>0.47151650014513335</v>
      </c>
      <c r="AF33" s="5">
        <f t="shared" si="14"/>
        <v>0.95418177718684483</v>
      </c>
      <c r="AG33" s="5">
        <f>AG32/(1+Simulation!$C$2)</f>
        <v>0.15769934431480673</v>
      </c>
      <c r="AH33" s="17">
        <f>AH32*(1+Simulation!$F$2)</f>
        <v>3.2250998699971278</v>
      </c>
      <c r="AI33" s="5">
        <f t="shared" si="15"/>
        <v>0.48529316381992588</v>
      </c>
      <c r="AJ33" s="5">
        <f t="shared" si="16"/>
        <v>0.95482437399054054</v>
      </c>
      <c r="AK33" s="5">
        <f>AK32/(1+Simulation!$C$2)</f>
        <v>0.17031529154459257</v>
      </c>
      <c r="AL33" s="17">
        <f>AL32*(1+Simulation!$F$2)</f>
        <v>3.0715236886368111</v>
      </c>
      <c r="AM33" s="5">
        <f t="shared" si="17"/>
        <v>0.49949484236614322</v>
      </c>
      <c r="AN33" s="5">
        <f t="shared" si="18"/>
        <v>0.95550612761259224</v>
      </c>
      <c r="AO33" s="5">
        <f>AO32/(1+Simulation!$C$2)</f>
        <v>0.18394051452752938</v>
      </c>
      <c r="AP33" s="17">
        <f>AP32*(1+Simulation!$F$2)</f>
        <v>2.9252606586305445</v>
      </c>
      <c r="AQ33" s="5">
        <f t="shared" si="19"/>
        <v>0.51413295697929151</v>
      </c>
      <c r="AR33" s="5">
        <f t="shared" si="20"/>
        <v>0.95622760133780182</v>
      </c>
      <c r="AS33" s="5">
        <f>AS32/(1+Simulation!$C$2)</f>
        <v>0.19865575532185067</v>
      </c>
      <c r="AT33" s="17">
        <f>AT32*(1+Simulation!$F$2)</f>
        <v>2.7859625346823877</v>
      </c>
      <c r="AU33" s="5">
        <f t="shared" si="21"/>
        <v>0.52922176738367332</v>
      </c>
      <c r="AV33" s="5">
        <f t="shared" si="22"/>
        <v>0.95699463253577888</v>
      </c>
      <c r="AW33" s="5">
        <f>AW32/(1+Simulation!$C$2)</f>
        <v>0.2145482153502872</v>
      </c>
      <c r="AX33" s="17">
        <f>AX32*(1+Simulation!$F$2)</f>
        <v>2.6532976546054146</v>
      </c>
      <c r="AY33" s="5">
        <f t="shared" si="23"/>
        <v>0.54477902921121346</v>
      </c>
      <c r="AZ33" s="5">
        <f t="shared" si="24"/>
        <v>0.95781260450002204</v>
      </c>
      <c r="BA33" s="5">
        <f>BA32/(1+Simulation!$C$2)</f>
        <v>0.23171207214921372</v>
      </c>
      <c r="BB33" s="17">
        <f>BB32*(1+Simulation!$F$2)</f>
        <v>2.5269501496498714</v>
      </c>
      <c r="BC33" s="5">
        <f t="shared" si="25"/>
        <v>0.56082308674359971</v>
      </c>
      <c r="BD33" s="5">
        <f t="shared" si="26"/>
        <v>0.95869028545635759</v>
      </c>
      <c r="BE33" s="5">
        <f>BE32/(1+Simulation!$C$2)</f>
        <v>0.25024903745772664</v>
      </c>
      <c r="BF33" s="17">
        <f>BF32*(1+Simulation!$F$2)</f>
        <v>2.4066191924347531</v>
      </c>
      <c r="BG33" s="5">
        <f t="shared" si="27"/>
        <v>0.57737518997526838</v>
      </c>
      <c r="BH33" s="5">
        <f t="shared" si="28"/>
        <v>0.95963504615930129</v>
      </c>
      <c r="BI33" s="5">
        <f>BI32/(1+Simulation!$C$2)</f>
        <v>0.2702689599538467</v>
      </c>
      <c r="BJ33" s="17">
        <f>BJ32*(1+Simulation!$F$2)</f>
        <v>2.2920182806921634</v>
      </c>
      <c r="BK33" s="5">
        <f t="shared" si="29"/>
        <v>0.59445686622519012</v>
      </c>
      <c r="BL33" s="5">
        <f t="shared" si="30"/>
        <v>0.96065478120955516</v>
      </c>
      <c r="BM33" s="5">
        <f>BM32/(1+Simulation!$C$2)</f>
        <v>0.2918904762096165</v>
      </c>
      <c r="BN33" s="17">
        <f>BN32*(1+Simulation!$F$2)</f>
        <v>2.182874555119084</v>
      </c>
      <c r="BO33" s="5">
        <f t="shared" si="31"/>
        <v>0.61209108225117426</v>
      </c>
      <c r="BP33" s="5">
        <f t="shared" si="32"/>
        <v>0.9617511775519646</v>
      </c>
      <c r="BQ33" s="5">
        <f>BQ32/(1+Simulation!$C$2)</f>
        <v>0.31524171372260484</v>
      </c>
      <c r="BR33" s="17">
        <f>BR32*(1+Simulation!$F$2)</f>
        <v>2.0789281497123926</v>
      </c>
      <c r="BS33" s="5">
        <f t="shared" si="33"/>
        <v>0.63029793796991962</v>
      </c>
      <c r="BT33" s="5">
        <f t="shared" si="34"/>
        <v>0.96292257286185101</v>
      </c>
      <c r="BU33" s="5">
        <f>BU32/(1+Simulation!$C$2)</f>
        <v>0.34046105018992978</v>
      </c>
      <c r="BV33" s="17">
        <f>BV32*(1+Simulation!$F$2)</f>
        <v>1.9799315730403086</v>
      </c>
      <c r="BW33" s="5">
        <f t="shared" si="35"/>
        <v>0.64909607527578594</v>
      </c>
      <c r="BX33" s="5">
        <f t="shared" si="36"/>
        <v>0.96417455351959591</v>
      </c>
      <c r="BY33" s="5">
        <f>BY32/(1+Simulation!$C$2)</f>
        <v>0.36769793352420205</v>
      </c>
      <c r="BZ33" s="17">
        <f>BZ32*(1+Simulation!$F$2)</f>
        <v>1.8856491189771027</v>
      </c>
      <c r="CA33" s="5">
        <f t="shared" si="37"/>
        <v>0.66850973671912806</v>
      </c>
      <c r="CB33" s="5">
        <f t="shared" si="38"/>
        <v>0.96551613819361615</v>
      </c>
      <c r="CC33" s="5">
        <f>CC32/(1+Simulation!$C$2)</f>
        <v>0.39711376747074228</v>
      </c>
      <c r="CD33" s="17">
        <f>CD32*(1+Simulation!$F$2)</f>
        <v>1.7958563054980563</v>
      </c>
      <c r="CE33" s="5">
        <f t="shared" si="39"/>
        <v>0.68856677783041342</v>
      </c>
      <c r="CF33" s="5">
        <f t="shared" si="40"/>
        <v>0.96695399878981669</v>
      </c>
      <c r="CG33" s="5">
        <f>CG32/(1+Simulation!$C$2)</f>
        <v>0.42888286807417408</v>
      </c>
      <c r="CH33" s="17">
        <f>CH32*(1+Simulation!$F$2)</f>
        <v>1.7103393401984721</v>
      </c>
      <c r="CI33" s="5">
        <f t="shared" si="41"/>
        <v>0.7092948351226398</v>
      </c>
      <c r="CJ33" s="5">
        <f t="shared" si="42"/>
        <v>0.96850117942394631</v>
      </c>
      <c r="CK33" s="5">
        <f>CK32/(1+Simulation!$C$2)</f>
        <v>0.46319349666234222</v>
      </c>
      <c r="CL33" s="17">
        <f>CL32*(1+Simulation!$F$2)</f>
        <v>1.6288946112641589</v>
      </c>
      <c r="CM33" s="5">
        <f t="shared" si="43"/>
        <v>0.73072773874685915</v>
      </c>
      <c r="CN33" s="5">
        <f t="shared" si="44"/>
        <v>0.97024665315296865</v>
      </c>
      <c r="CO33" s="5">
        <f>CO32/(1+Simulation!$C$2)</f>
        <v>0.50024897546894254</v>
      </c>
      <c r="CP33" s="17">
        <f>CP32*(1+Simulation!$F$2)</f>
        <v>1.5513282026814164</v>
      </c>
      <c r="CQ33" s="5">
        <f t="shared" si="45"/>
        <v>0.75296024895144276</v>
      </c>
      <c r="CR33" s="5">
        <f t="shared" si="46"/>
        <v>0.97215791561506792</v>
      </c>
      <c r="CS33" s="5">
        <f>CS32/(1+Simulation!$C$2)</f>
        <v>0.54026889250596</v>
      </c>
      <c r="CT33" s="17">
        <f>CT32*(1+Simulation!$F$2)</f>
        <v>1.4774554325322589</v>
      </c>
      <c r="CU33" s="5">
        <f t="shared" si="47"/>
        <v>0.77599901228301615</v>
      </c>
      <c r="CV33" s="5">
        <f t="shared" si="48"/>
        <v>0.97427159784659612</v>
      </c>
      <c r="CW33" s="5">
        <f>CW32/(1+Simulation!$C$2)</f>
        <v>0.58349040282589892</v>
      </c>
      <c r="CX33" s="17">
        <f>CX32*(1+Simulation!$F$2)</f>
        <v>1.4071004132755802</v>
      </c>
      <c r="CY33" s="5">
        <f t="shared" si="49"/>
        <v>0.79990580756554175</v>
      </c>
      <c r="CZ33" s="5">
        <f t="shared" si="50"/>
        <v>0.97661694343625816</v>
      </c>
      <c r="DA33" s="5">
        <f>DA32/(1+Simulation!$C$2)</f>
        <v>0.63016963388498992</v>
      </c>
      <c r="DB33" s="17">
        <f>DB32*(1+Simulation!$F$2)</f>
        <v>1.3400956329673104</v>
      </c>
      <c r="DC33" s="5">
        <f t="shared" si="51"/>
        <v>0.82474087367836091</v>
      </c>
      <c r="DD33" s="5">
        <f t="shared" si="52"/>
        <v>0.97930906405334084</v>
      </c>
      <c r="DE33" s="5">
        <f>DE32/(1+Simulation!$C$2)</f>
        <v>0.68058320333544975</v>
      </c>
      <c r="DF33" s="17">
        <f>DF32*(1+Simulation!$F$2)</f>
        <v>1.2762815564224685</v>
      </c>
      <c r="DG33" s="5">
        <f t="shared" si="53"/>
        <v>0.85064331635423196</v>
      </c>
      <c r="DH33" s="5">
        <f t="shared" si="54"/>
        <v>0.98245882705287246</v>
      </c>
      <c r="DI33" s="5">
        <f>DI32/(1+Simulation!$C$2)</f>
        <v>0.73502985824111922</v>
      </c>
      <c r="DJ33" s="17">
        <f>DJ32*(1+Simulation!$F$2)</f>
        <v>1.2155062453694998</v>
      </c>
      <c r="DK33" s="5">
        <f t="shared" si="55"/>
        <v>0.87776151373324918</v>
      </c>
      <c r="DL33" s="5">
        <f t="shared" si="56"/>
        <v>0.98603913515261155</v>
      </c>
      <c r="DM33" s="5">
        <f>DM32/(1+Simulation!$C$2)</f>
        <v>0.79383224543034903</v>
      </c>
      <c r="DN33" s="17">
        <f>DN32*(1+Simulation!$F$2)</f>
        <v>1.1576249966924999</v>
      </c>
      <c r="DO33" s="5">
        <f t="shared" si="57"/>
        <v>0.90613057342565739</v>
      </c>
      <c r="DP33" s="5">
        <f>DP32*C32</f>
        <v>0.99010798391249999</v>
      </c>
      <c r="DQ33" s="5">
        <f>DQ32/(1+Simulation!$C$2)</f>
        <v>0.85733882347711243</v>
      </c>
      <c r="DR33" s="17">
        <f>DR32*(1+Simulation!$F$2)</f>
        <v>1.1024999978999999</v>
      </c>
      <c r="DS33" s="5">
        <f>PRODUCT(DP33:DR33)</f>
        <v>0.93586595869962752</v>
      </c>
      <c r="DT33" s="5">
        <f>DT32*C32</f>
        <v>0.99472499999999997</v>
      </c>
      <c r="DU33" s="5">
        <f>DU32/(1+Simulation!$C$2)</f>
        <v>0.92592592764060366</v>
      </c>
      <c r="DV33" s="17">
        <f>DV32*(1+Simulation!$F$2)</f>
        <v>1.049999999</v>
      </c>
      <c r="DW33" s="5">
        <f>PRODUCT(DT33:DV33)</f>
        <v>0.96709375086987281</v>
      </c>
      <c r="DX33" s="5">
        <v>1</v>
      </c>
      <c r="DY33" s="5">
        <v>1</v>
      </c>
      <c r="DZ33" s="17">
        <f>(1+Simulation!$F$2)^(A33-61)</f>
        <v>1</v>
      </c>
      <c r="EA33" s="5">
        <v>1</v>
      </c>
    </row>
    <row r="34" spans="1:143" x14ac:dyDescent="0.25">
      <c r="A34" s="5">
        <v>62</v>
      </c>
      <c r="B34" s="5">
        <f>VLOOKUP(A34, Simulation!$B$5:$E$40, 3, 2)</f>
        <v>4.7649413233863367</v>
      </c>
      <c r="C34" s="5">
        <f>'Mortality and annuity'!C37</f>
        <v>0.99306950000000005</v>
      </c>
      <c r="D34" s="5">
        <f t="shared" si="0"/>
        <v>0.94521592324572168</v>
      </c>
      <c r="E34" s="5">
        <f>E33/(1+Simulation!$C$2)</f>
        <v>8.5200050101876687E-2</v>
      </c>
      <c r="F34" s="17">
        <f>F33*(1+Simulation!$F$2)</f>
        <v>4.7649413233863376</v>
      </c>
      <c r="G34" s="5">
        <f t="shared" si="1"/>
        <v>0.38373237037288832</v>
      </c>
      <c r="H34" s="5">
        <f t="shared" si="3"/>
        <v>0.9455284203886597</v>
      </c>
      <c r="I34" s="5">
        <f>I33/(1+Simulation!$C$2)</f>
        <v>9.201605393962671E-2</v>
      </c>
      <c r="J34" s="17">
        <f>J33*(1+Simulation!$F$2)</f>
        <v>4.5380393599279785</v>
      </c>
      <c r="K34" s="5">
        <f t="shared" si="2"/>
        <v>0.39482664223378261</v>
      </c>
      <c r="L34" s="5">
        <f t="shared" si="4"/>
        <v>0.94588691152812909</v>
      </c>
      <c r="M34" s="5">
        <f>M33/(1+Simulation!$C$2)</f>
        <v>9.9377338070764723E-2</v>
      </c>
      <c r="N34" s="17">
        <f>N33*(1+Simulation!$F$2)</f>
        <v>4.3219422516665915</v>
      </c>
      <c r="O34" s="5">
        <f t="shared" si="5"/>
        <v>0.40626137613673619</v>
      </c>
      <c r="P34" s="5">
        <f t="shared" si="6"/>
        <v>0.94629287116986083</v>
      </c>
      <c r="Q34" s="5">
        <f>Q33/(1+Simulation!$C$2)</f>
        <v>0.10732752491767121</v>
      </c>
      <c r="R34" s="17">
        <f>R33*(1+Simulation!$F$2)</f>
        <v>4.1161354816978353</v>
      </c>
      <c r="S34" s="5">
        <f t="shared" si="7"/>
        <v>0.41804818632242863</v>
      </c>
      <c r="T34" s="5">
        <f t="shared" si="8"/>
        <v>0.94674730987860267</v>
      </c>
      <c r="U34" s="5">
        <f>U33/(1+Simulation!$C$2)</f>
        <v>0.11591372669642985</v>
      </c>
      <c r="V34" s="17">
        <f>V33*(1+Simulation!$F$2)</f>
        <v>3.9201290339218708</v>
      </c>
      <c r="W34" s="5">
        <f t="shared" si="9"/>
        <v>0.43019891530993826</v>
      </c>
      <c r="X34" s="5">
        <f t="shared" si="11"/>
        <v>0.94724982591124851</v>
      </c>
      <c r="Y34" s="5">
        <f>Y33/(1+Simulation!$C$2)</f>
        <v>0.12518682460031677</v>
      </c>
      <c r="Z34" s="17">
        <f>Z33*(1+Simulation!$F$2)</f>
        <v>3.733456226338407</v>
      </c>
      <c r="AA34" s="5">
        <f t="shared" si="10"/>
        <v>0.44272517819924972</v>
      </c>
      <c r="AB34" s="5">
        <f t="shared" si="12"/>
        <v>0.94779954965004543</v>
      </c>
      <c r="AC34" s="5">
        <f>AC33/(1+Simulation!$C$2)</f>
        <v>0.13520177031796846</v>
      </c>
      <c r="AD34" s="17">
        <f>AD33*(1+Simulation!$F$2)</f>
        <v>3.5556725998991237</v>
      </c>
      <c r="AE34" s="5">
        <f t="shared" si="13"/>
        <v>0.45563873906400348</v>
      </c>
      <c r="AF34" s="5">
        <f t="shared" si="14"/>
        <v>0.94839514179909523</v>
      </c>
      <c r="AG34" s="5">
        <f>AG33/(1+Simulation!$C$2)</f>
        <v>0.14601791167300238</v>
      </c>
      <c r="AH34" s="17">
        <f>AH33*(1+Simulation!$F$2)</f>
        <v>3.3863548602718843</v>
      </c>
      <c r="AI34" s="5">
        <f t="shared" si="15"/>
        <v>0.46895148986563873</v>
      </c>
      <c r="AJ34" s="5">
        <f t="shared" si="16"/>
        <v>0.9490338415744749</v>
      </c>
      <c r="AK34" s="5">
        <f>AK33/(1+Simulation!$C$2)</f>
        <v>0.15769934431480673</v>
      </c>
      <c r="AL34" s="17">
        <f>AL33*(1+Simulation!$F$2)</f>
        <v>3.2250998699971278</v>
      </c>
      <c r="AM34" s="5">
        <f t="shared" si="17"/>
        <v>0.4826749436650265</v>
      </c>
      <c r="AN34" s="5">
        <f t="shared" si="18"/>
        <v>0.94971146070168566</v>
      </c>
      <c r="AO34" s="5">
        <f>AO33/(1+Simulation!$C$2)</f>
        <v>0.17031529154459257</v>
      </c>
      <c r="AP34" s="17">
        <f>AP33*(1+Simulation!$F$2)</f>
        <v>3.0715236886368111</v>
      </c>
      <c r="AQ34" s="5">
        <f t="shared" si="19"/>
        <v>0.4968201370624078</v>
      </c>
      <c r="AR34" s="5">
        <f t="shared" si="20"/>
        <v>0.95042855904948875</v>
      </c>
      <c r="AS34" s="5">
        <f>AS33/(1+Simulation!$C$2)</f>
        <v>0.18394051452752938</v>
      </c>
      <c r="AT34" s="17">
        <f>AT33*(1+Simulation!$F$2)</f>
        <v>2.9252606586305445</v>
      </c>
      <c r="AU34" s="5">
        <f t="shared" si="21"/>
        <v>0.51140084960271592</v>
      </c>
      <c r="AV34" s="5">
        <f t="shared" si="22"/>
        <v>0.95119093858676562</v>
      </c>
      <c r="AW34" s="5">
        <f>AW33/(1+Simulation!$C$2)</f>
        <v>0.19865575532185067</v>
      </c>
      <c r="AX34" s="17">
        <f>AX33*(1+Simulation!$F$2)</f>
        <v>2.7859625346823877</v>
      </c>
      <c r="AY34" s="5">
        <f t="shared" si="23"/>
        <v>0.52643423901794761</v>
      </c>
      <c r="AZ34" s="5">
        <f t="shared" si="24"/>
        <v>0.95200394996003157</v>
      </c>
      <c r="BA34" s="5">
        <f>BA33/(1+Simulation!$C$2)</f>
        <v>0.2145482153502872</v>
      </c>
      <c r="BB34" s="17">
        <f>BB33*(1+Simulation!$F$2)</f>
        <v>2.6532976546054146</v>
      </c>
      <c r="BC34" s="5">
        <f t="shared" si="25"/>
        <v>0.54193803186777723</v>
      </c>
      <c r="BD34" s="5">
        <f t="shared" si="26"/>
        <v>0.95287630822020752</v>
      </c>
      <c r="BE34" s="5">
        <f>BE33/(1+Simulation!$C$2)</f>
        <v>0.23171207214921372</v>
      </c>
      <c r="BF34" s="17">
        <f>BF33*(1+Simulation!$F$2)</f>
        <v>2.5269501496498714</v>
      </c>
      <c r="BG34" s="5">
        <f t="shared" si="27"/>
        <v>0.55793276257818369</v>
      </c>
      <c r="BH34" s="5">
        <f t="shared" si="28"/>
        <v>0.95381533942186814</v>
      </c>
      <c r="BI34" s="5">
        <f>BI33/(1+Simulation!$C$2)</f>
        <v>0.25024903745772664</v>
      </c>
      <c r="BJ34" s="17">
        <f>BJ33*(1+Simulation!$F$2)</f>
        <v>2.4066191924347531</v>
      </c>
      <c r="BK34" s="5">
        <f t="shared" si="29"/>
        <v>0.57443923356110405</v>
      </c>
      <c r="BL34" s="5">
        <f t="shared" si="30"/>
        <v>0.95482889028890983</v>
      </c>
      <c r="BM34" s="5">
        <f>BM33/(1+Simulation!$C$2)</f>
        <v>0.2702689599538467</v>
      </c>
      <c r="BN34" s="17">
        <f>BN33*(1+Simulation!$F$2)</f>
        <v>2.2920182806921634</v>
      </c>
      <c r="BO34" s="5">
        <f t="shared" si="31"/>
        <v>0.59147963819591232</v>
      </c>
      <c r="BP34" s="5">
        <f t="shared" si="32"/>
        <v>0.95591863753570072</v>
      </c>
      <c r="BQ34" s="5">
        <f>BQ33/(1+Simulation!$C$2)</f>
        <v>0.2918904762096165</v>
      </c>
      <c r="BR34" s="17">
        <f>BR33*(1+Simulation!$F$2)</f>
        <v>2.182874555119084</v>
      </c>
      <c r="BS34" s="5">
        <f t="shared" si="33"/>
        <v>0.60907339955835871</v>
      </c>
      <c r="BT34" s="5">
        <f t="shared" si="34"/>
        <v>0.95708292891873026</v>
      </c>
      <c r="BU34" s="5">
        <f>BU33/(1+Simulation!$C$2)</f>
        <v>0.31524171372260484</v>
      </c>
      <c r="BV34" s="17">
        <f>BV33*(1+Simulation!$F$2)</f>
        <v>2.0789281497123926</v>
      </c>
      <c r="BW34" s="5">
        <f t="shared" si="35"/>
        <v>0.62723853179903455</v>
      </c>
      <c r="BX34" s="5">
        <f t="shared" si="36"/>
        <v>0.95832731693977624</v>
      </c>
      <c r="BY34" s="5">
        <f>BY33/(1+Simulation!$C$2)</f>
        <v>0.34046105018992978</v>
      </c>
      <c r="BZ34" s="17">
        <f>BZ33*(1+Simulation!$F$2)</f>
        <v>1.9799315730403086</v>
      </c>
      <c r="CA34" s="5">
        <f t="shared" si="37"/>
        <v>0.64599846112905179</v>
      </c>
      <c r="CB34" s="5">
        <f t="shared" si="38"/>
        <v>0.95966076557354096</v>
      </c>
      <c r="CC34" s="5">
        <f>CC33/(1+Simulation!$C$2)</f>
        <v>0.36769793352420205</v>
      </c>
      <c r="CD34" s="17">
        <f>CD33*(1+Simulation!$F$2)</f>
        <v>1.8856491189771027</v>
      </c>
      <c r="CE34" s="5">
        <f t="shared" si="39"/>
        <v>0.66538010507679923</v>
      </c>
      <c r="CF34" s="5">
        <f t="shared" si="40"/>
        <v>0.9610899062641558</v>
      </c>
      <c r="CG34" s="5">
        <f>CG33/(1+Simulation!$C$2)</f>
        <v>0.39711376747074228</v>
      </c>
      <c r="CH34" s="17">
        <f>CH33*(1+Simulation!$F$2)</f>
        <v>1.7958563054980563</v>
      </c>
      <c r="CI34" s="5">
        <f t="shared" si="41"/>
        <v>0.68541016952834954</v>
      </c>
      <c r="CJ34" s="5">
        <f t="shared" si="42"/>
        <v>0.9626277040213298</v>
      </c>
      <c r="CK34" s="5">
        <f>CK33/(1+Simulation!$C$2)</f>
        <v>0.42888286807417408</v>
      </c>
      <c r="CL34" s="17">
        <f>CL33*(1+Simulation!$F$2)</f>
        <v>1.7103393401984721</v>
      </c>
      <c r="CM34" s="5">
        <f t="shared" si="43"/>
        <v>0.70612134544438587</v>
      </c>
      <c r="CN34" s="5">
        <f t="shared" si="44"/>
        <v>0.9643625923249225</v>
      </c>
      <c r="CO34" s="5">
        <f>CO33/(1+Simulation!$C$2)</f>
        <v>0.46319349666234222</v>
      </c>
      <c r="CP34" s="17">
        <f>CP33*(1+Simulation!$F$2)</f>
        <v>1.6288946112641589</v>
      </c>
      <c r="CQ34" s="5">
        <f t="shared" si="45"/>
        <v>0.7276052021338677</v>
      </c>
      <c r="CR34" s="5">
        <f t="shared" si="46"/>
        <v>0.96626226393582026</v>
      </c>
      <c r="CS34" s="5">
        <f>CS33/(1+Simulation!$C$2)</f>
        <v>0.50024897546894254</v>
      </c>
      <c r="CT34" s="17">
        <f>CT33*(1+Simulation!$F$2)</f>
        <v>1.5513282026814164</v>
      </c>
      <c r="CU34" s="5">
        <f t="shared" si="47"/>
        <v>0.74986816232881515</v>
      </c>
      <c r="CV34" s="5">
        <f t="shared" si="48"/>
        <v>0.96836312774145539</v>
      </c>
      <c r="CW34" s="5">
        <f>CW33/(1+Simulation!$C$2)</f>
        <v>0.54026889250596</v>
      </c>
      <c r="CX34" s="17">
        <f>CX33*(1+Simulation!$F$2)</f>
        <v>1.4774554325322589</v>
      </c>
      <c r="CY34" s="5">
        <f t="shared" si="49"/>
        <v>0.77296992452428126</v>
      </c>
      <c r="CZ34" s="5">
        <f t="shared" si="50"/>
        <v>0.97069424998278897</v>
      </c>
      <c r="DA34" s="5">
        <f>DA33/(1+Simulation!$C$2)</f>
        <v>0.58349040282589892</v>
      </c>
      <c r="DB34" s="17">
        <f>DB33*(1+Simulation!$F$2)</f>
        <v>1.4071004132755802</v>
      </c>
      <c r="DC34" s="5">
        <f t="shared" si="51"/>
        <v>0.7969686991265128</v>
      </c>
      <c r="DD34" s="5">
        <f t="shared" si="52"/>
        <v>0.97337004423438933</v>
      </c>
      <c r="DE34" s="5">
        <f>DE33/(1+Simulation!$C$2)</f>
        <v>0.63016963388498992</v>
      </c>
      <c r="DF34" s="17">
        <f>DF33*(1+Simulation!$F$2)</f>
        <v>1.3400956329673104</v>
      </c>
      <c r="DG34" s="5">
        <f t="shared" si="53"/>
        <v>0.8219989076470603</v>
      </c>
      <c r="DH34" s="5">
        <f t="shared" si="54"/>
        <v>0.97650070549621026</v>
      </c>
      <c r="DI34" s="5">
        <f>DI33/(1+Simulation!$C$2)</f>
        <v>0.68058320333544975</v>
      </c>
      <c r="DJ34" s="17">
        <f>DJ33*(1+Simulation!$F$2)</f>
        <v>1.2762815564224685</v>
      </c>
      <c r="DK34" s="5">
        <f t="shared" si="55"/>
        <v>0.84820393176744813</v>
      </c>
      <c r="DL34" s="5">
        <f t="shared" si="56"/>
        <v>0.9800593008174785</v>
      </c>
      <c r="DM34" s="5">
        <f>DM33/(1+Simulation!$C$2)</f>
        <v>0.73502985824111922</v>
      </c>
      <c r="DN34" s="17">
        <f>DN33*(1+Simulation!$F$2)</f>
        <v>1.2155062453694998</v>
      </c>
      <c r="DO34" s="5">
        <f t="shared" si="57"/>
        <v>0.87561769689062363</v>
      </c>
      <c r="DP34" s="5">
        <f>DP33*C33</f>
        <v>0.98410347404406262</v>
      </c>
      <c r="DQ34" s="5">
        <f>DQ33/(1+Simulation!$C$2)</f>
        <v>0.79383224543034903</v>
      </c>
      <c r="DR34" s="17">
        <f>DR33*(1+Simulation!$F$2)</f>
        <v>1.1576249966924999</v>
      </c>
      <c r="DS34" s="5">
        <f>PRODUCT(DP34:DR34)</f>
        <v>0.90435177819561252</v>
      </c>
      <c r="DT34" s="5">
        <f>DT33*C33</f>
        <v>0.98869249023749994</v>
      </c>
      <c r="DU34" s="5">
        <f>DU33/(1+Simulation!$C$2)</f>
        <v>0.85733882347711243</v>
      </c>
      <c r="DV34" s="17">
        <f>DV33*(1+Simulation!$F$2)</f>
        <v>1.1024999978999999</v>
      </c>
      <c r="DW34" s="5">
        <f>PRODUCT(DT34:DV34)</f>
        <v>0.93452801135781094</v>
      </c>
      <c r="DX34" s="5">
        <f>DX33*C33</f>
        <v>0.99393549999999997</v>
      </c>
      <c r="DY34" s="5">
        <f>DY33/(1+Simulation!$C$2)</f>
        <v>0.92592592764060366</v>
      </c>
      <c r="DZ34" s="17">
        <f>DZ33*(1+Simulation!$F$2)</f>
        <v>1.049999999</v>
      </c>
      <c r="EA34" s="5">
        <f>PRODUCT(DX34:DZ34)</f>
        <v>0.96632618142473781</v>
      </c>
      <c r="EB34" s="5">
        <v>1</v>
      </c>
      <c r="EC34" s="5">
        <v>1</v>
      </c>
      <c r="ED34" s="17">
        <f>(1+Simulation!$F$2)^(A34-62)</f>
        <v>1</v>
      </c>
      <c r="EE34" s="5">
        <v>1</v>
      </c>
    </row>
    <row r="35" spans="1:143" x14ac:dyDescent="0.25">
      <c r="A35" s="5">
        <v>63</v>
      </c>
      <c r="B35" s="5">
        <f>VLOOKUP(A35, Simulation!$B$5:$E$40, 3, 2)</f>
        <v>5.0031883847907119</v>
      </c>
      <c r="C35" s="5">
        <f>'Mortality and annuity'!C38</f>
        <v>0.99201550000000005</v>
      </c>
      <c r="D35" s="5">
        <f t="shared" si="0"/>
        <v>0.93866510428966721</v>
      </c>
      <c r="E35" s="5">
        <f>E34/(1+Simulation!$C$2)</f>
        <v>7.8888935425606085E-2</v>
      </c>
      <c r="F35" s="17">
        <f>F34*(1+Simulation!$F$2)</f>
        <v>5.0031883847907128</v>
      </c>
      <c r="G35" s="5">
        <f t="shared" si="1"/>
        <v>0.37048755481381684</v>
      </c>
      <c r="H35" s="5">
        <f t="shared" si="3"/>
        <v>0.93897543567115616</v>
      </c>
      <c r="I35" s="5">
        <f>I34/(1+Simulation!$C$2)</f>
        <v>8.5200050101876687E-2</v>
      </c>
      <c r="J35" s="17">
        <f>J34*(1+Simulation!$F$2)</f>
        <v>4.7649413233863376</v>
      </c>
      <c r="K35" s="5">
        <f t="shared" si="2"/>
        <v>0.38119889941627588</v>
      </c>
      <c r="L35" s="5">
        <f t="shared" si="4"/>
        <v>0.93933144228778342</v>
      </c>
      <c r="M35" s="5">
        <f>M34/(1+Simulation!$C$2)</f>
        <v>9.201605393962671E-2</v>
      </c>
      <c r="N35" s="17">
        <f>N34*(1+Simulation!$F$2)</f>
        <v>4.5380393599279785</v>
      </c>
      <c r="O35" s="5">
        <f t="shared" si="5"/>
        <v>0.39223895475363313</v>
      </c>
      <c r="P35" s="5">
        <f t="shared" si="6"/>
        <v>0.93973458842621815</v>
      </c>
      <c r="Q35" s="5">
        <f>Q34/(1+Simulation!$C$2)</f>
        <v>9.9377338070764723E-2</v>
      </c>
      <c r="R35" s="17">
        <f>R34*(1+Simulation!$F$2)</f>
        <v>4.3219422516665915</v>
      </c>
      <c r="S35" s="5">
        <f t="shared" si="7"/>
        <v>0.40361893419218897</v>
      </c>
      <c r="T35" s="5">
        <f t="shared" si="8"/>
        <v>0.94018587764748907</v>
      </c>
      <c r="U35" s="5">
        <f>U34/(1+Simulation!$C$2)</f>
        <v>0.10732752491767121</v>
      </c>
      <c r="V35" s="17">
        <f>V34*(1+Simulation!$F$2)</f>
        <v>4.1161354816978353</v>
      </c>
      <c r="W35" s="5">
        <f t="shared" si="9"/>
        <v>0.4153502714974398</v>
      </c>
      <c r="X35" s="5">
        <f t="shared" si="11"/>
        <v>0.94068491099277063</v>
      </c>
      <c r="Y35" s="5">
        <f>Y34/(1+Simulation!$C$2)</f>
        <v>0.11591372669642985</v>
      </c>
      <c r="Z35" s="17">
        <f>Z34*(1+Simulation!$F$2)</f>
        <v>3.9201290339218708</v>
      </c>
      <c r="AA35" s="5">
        <f t="shared" si="10"/>
        <v>0.42744418086533181</v>
      </c>
      <c r="AB35" s="5">
        <f t="shared" si="12"/>
        <v>0.9412308248711958</v>
      </c>
      <c r="AC35" s="5">
        <f>AC34/(1+Simulation!$C$2)</f>
        <v>0.12518682460031677</v>
      </c>
      <c r="AD35" s="17">
        <f>AD34*(1+Simulation!$F$2)</f>
        <v>3.733456226338407</v>
      </c>
      <c r="AE35" s="5">
        <f t="shared" si="13"/>
        <v>0.43991202032352739</v>
      </c>
      <c r="AF35" s="5">
        <f t="shared" si="14"/>
        <v>0.94182228926885669</v>
      </c>
      <c r="AG35" s="5">
        <f>AG34/(1+Simulation!$C$2)</f>
        <v>0.13520177031796846</v>
      </c>
      <c r="AH35" s="17">
        <f>AH34*(1+Simulation!$F$2)</f>
        <v>3.5556725998991237</v>
      </c>
      <c r="AI35" s="5">
        <f t="shared" si="15"/>
        <v>0.45276527137334294</v>
      </c>
      <c r="AJ35" s="5">
        <f t="shared" si="16"/>
        <v>0.94245656253544308</v>
      </c>
      <c r="AK35" s="5">
        <f>AK34/(1+Simulation!$C$2)</f>
        <v>0.14601791167300238</v>
      </c>
      <c r="AL35" s="17">
        <f>AL34*(1+Simulation!$F$2)</f>
        <v>3.3863548602718843</v>
      </c>
      <c r="AM35" s="5">
        <f t="shared" si="17"/>
        <v>0.46601504969356877</v>
      </c>
      <c r="AN35" s="5">
        <f t="shared" si="18"/>
        <v>0.94312948542329267</v>
      </c>
      <c r="AO35" s="5">
        <f>AO34/(1+Simulation!$C$2)</f>
        <v>0.15769934431480673</v>
      </c>
      <c r="AP35" s="17">
        <f>AP34*(1+Simulation!$F$2)</f>
        <v>3.2250998699971278</v>
      </c>
      <c r="AQ35" s="5">
        <f t="shared" si="19"/>
        <v>0.47967201094776729</v>
      </c>
      <c r="AR35" s="5">
        <f t="shared" si="20"/>
        <v>0.9438416139209963</v>
      </c>
      <c r="AS35" s="5">
        <f>AS34/(1+Simulation!$C$2)</f>
        <v>0.17031529154459257</v>
      </c>
      <c r="AT35" s="17">
        <f>AT34*(1+Simulation!$F$2)</f>
        <v>3.0715236886368111</v>
      </c>
      <c r="AU35" s="5">
        <f t="shared" si="21"/>
        <v>0.49374945906936479</v>
      </c>
      <c r="AV35" s="5">
        <f t="shared" si="22"/>
        <v>0.94459870978689009</v>
      </c>
      <c r="AW35" s="5">
        <f>AW34/(1+Simulation!$C$2)</f>
        <v>0.18394051452752938</v>
      </c>
      <c r="AX35" s="17">
        <f>AX34*(1+Simulation!$F$2)</f>
        <v>2.9252606586305445</v>
      </c>
      <c r="AY35" s="5">
        <f t="shared" si="23"/>
        <v>0.50826395957814607</v>
      </c>
      <c r="AZ35" s="5">
        <f t="shared" si="24"/>
        <v>0.9454060865848336</v>
      </c>
      <c r="BA35" s="5">
        <f>BA34/(1+Simulation!$C$2)</f>
        <v>0.19865575532185067</v>
      </c>
      <c r="BB35" s="17">
        <f>BB34*(1+Simulation!$F$2)</f>
        <v>2.7859625346823877</v>
      </c>
      <c r="BC35" s="5">
        <f t="shared" si="25"/>
        <v>0.52323262718805252</v>
      </c>
      <c r="BD35" s="5">
        <f t="shared" si="26"/>
        <v>0.94627239896608739</v>
      </c>
      <c r="BE35" s="5">
        <f>BE34/(1+Simulation!$C$2)</f>
        <v>0.2145482153502872</v>
      </c>
      <c r="BF35" s="17">
        <f>BF34*(1+Simulation!$F$2)</f>
        <v>2.6532976546054146</v>
      </c>
      <c r="BG35" s="5">
        <f t="shared" si="27"/>
        <v>0.53867528756368233</v>
      </c>
      <c r="BH35" s="5">
        <f t="shared" si="28"/>
        <v>0.94720492221200492</v>
      </c>
      <c r="BI35" s="5">
        <f>BI34/(1+Simulation!$C$2)</f>
        <v>0.23171207214921372</v>
      </c>
      <c r="BJ35" s="17">
        <f>BJ34*(1+Simulation!$F$2)</f>
        <v>2.5269501496498714</v>
      </c>
      <c r="BK35" s="5">
        <f t="shared" si="29"/>
        <v>0.55461202510585217</v>
      </c>
      <c r="BL35" s="5">
        <f t="shared" si="30"/>
        <v>0.94821144866476259</v>
      </c>
      <c r="BM35" s="5">
        <f>BM34/(1+Simulation!$C$2)</f>
        <v>0.25024903745772664</v>
      </c>
      <c r="BN35" s="17">
        <f>BN34*(1+Simulation!$F$2)</f>
        <v>2.4066191924347531</v>
      </c>
      <c r="BO35" s="5">
        <f t="shared" si="31"/>
        <v>0.57106426717251246</v>
      </c>
      <c r="BP35" s="5">
        <f t="shared" si="32"/>
        <v>0.94929364341825961</v>
      </c>
      <c r="BQ35" s="5">
        <f>BQ34/(1+Simulation!$C$2)</f>
        <v>0.2702689599538467</v>
      </c>
      <c r="BR35" s="17">
        <f>BR34*(1+Simulation!$F$2)</f>
        <v>2.2920182806921634</v>
      </c>
      <c r="BS35" s="5">
        <f t="shared" si="33"/>
        <v>0.58805076643713405</v>
      </c>
      <c r="BT35" s="5">
        <f t="shared" si="34"/>
        <v>0.95044986567985901</v>
      </c>
      <c r="BU35" s="5">
        <f>BU34/(1+Simulation!$C$2)</f>
        <v>0.2918904762096165</v>
      </c>
      <c r="BV35" s="17">
        <f>BV34*(1+Simulation!$F$2)</f>
        <v>2.182874555119084</v>
      </c>
      <c r="BW35" s="5">
        <f t="shared" si="35"/>
        <v>0.60558891527815528</v>
      </c>
      <c r="BX35" s="5">
        <f t="shared" si="36"/>
        <v>0.95168562946972513</v>
      </c>
      <c r="BY35" s="5">
        <f>BY34/(1+Simulation!$C$2)</f>
        <v>0.31524171372260484</v>
      </c>
      <c r="BZ35" s="17">
        <f>BZ34*(1+Simulation!$F$2)</f>
        <v>2.0789281497123926</v>
      </c>
      <c r="CA35" s="5">
        <f t="shared" si="37"/>
        <v>0.6237013313331371</v>
      </c>
      <c r="CB35" s="5">
        <f t="shared" si="38"/>
        <v>0.95300983663773353</v>
      </c>
      <c r="CC35" s="5">
        <f>CC34/(1+Simulation!$C$2)</f>
        <v>0.34046105018992978</v>
      </c>
      <c r="CD35" s="17">
        <f>CD34*(1+Simulation!$F$2)</f>
        <v>1.9799315730403086</v>
      </c>
      <c r="CE35" s="5">
        <f t="shared" si="39"/>
        <v>0.64241400305143703</v>
      </c>
      <c r="CF35" s="5">
        <f t="shared" si="40"/>
        <v>0.95442907266879207</v>
      </c>
      <c r="CG35" s="5">
        <f>CG34/(1+Simulation!$C$2)</f>
        <v>0.36769793352420205</v>
      </c>
      <c r="CH35" s="17">
        <f>CH34*(1+Simulation!$F$2)</f>
        <v>1.8856491189771027</v>
      </c>
      <c r="CI35" s="5">
        <f t="shared" si="41"/>
        <v>0.6617527145450931</v>
      </c>
      <c r="CJ35" s="5">
        <f t="shared" si="42"/>
        <v>0.95595621271860998</v>
      </c>
      <c r="CK35" s="5">
        <f>CK34/(1+Simulation!$C$2)</f>
        <v>0.39711376747074228</v>
      </c>
      <c r="CL35" s="17">
        <f>CL34*(1+Simulation!$F$2)</f>
        <v>1.7958563054980563</v>
      </c>
      <c r="CM35" s="5">
        <f t="shared" si="43"/>
        <v>0.68174902842133633</v>
      </c>
      <c r="CN35" s="5">
        <f t="shared" si="44"/>
        <v>0.95767907737881464</v>
      </c>
      <c r="CO35" s="5">
        <f>CO34/(1+Simulation!$C$2)</f>
        <v>0.42888286807417408</v>
      </c>
      <c r="CP35" s="17">
        <f>CP34*(1+Simulation!$F$2)</f>
        <v>1.7103393401984721</v>
      </c>
      <c r="CQ35" s="5">
        <f t="shared" si="45"/>
        <v>0.70249135340455848</v>
      </c>
      <c r="CR35" s="5">
        <f t="shared" si="46"/>
        <v>0.95956558331561315</v>
      </c>
      <c r="CS35" s="5">
        <f>CS34/(1+Simulation!$C$2)</f>
        <v>0.46319349666234222</v>
      </c>
      <c r="CT35" s="17">
        <f>CT34*(1+Simulation!$F$2)</f>
        <v>1.6288946112641589</v>
      </c>
      <c r="CU35" s="5">
        <f t="shared" si="47"/>
        <v>0.72398589054128315</v>
      </c>
      <c r="CV35" s="5">
        <f t="shared" si="48"/>
        <v>0.96165188708464333</v>
      </c>
      <c r="CW35" s="5">
        <f>CW34/(1+Simulation!$C$2)</f>
        <v>0.50024897546894254</v>
      </c>
      <c r="CX35" s="17">
        <f>CX34*(1+Simulation!$F$2)</f>
        <v>1.5513282026814164</v>
      </c>
      <c r="CY35" s="5">
        <f t="shared" si="49"/>
        <v>0.74629027778745527</v>
      </c>
      <c r="CZ35" s="5">
        <f t="shared" si="50"/>
        <v>0.96396685348328326</v>
      </c>
      <c r="DA35" s="5">
        <f>DA34/(1+Simulation!$C$2)</f>
        <v>0.54026889250596</v>
      </c>
      <c r="DB35" s="17">
        <f>DB34*(1+Simulation!$F$2)</f>
        <v>1.4774554325322589</v>
      </c>
      <c r="DC35" s="5">
        <f t="shared" si="51"/>
        <v>0.76946071637273472</v>
      </c>
      <c r="DD35" s="5">
        <f t="shared" si="52"/>
        <v>0.96662410314282299</v>
      </c>
      <c r="DE35" s="5">
        <f>DE34/(1+Simulation!$C$2)</f>
        <v>0.58349040282589892</v>
      </c>
      <c r="DF35" s="17">
        <f>DF34*(1+Simulation!$F$2)</f>
        <v>1.4071004132755802</v>
      </c>
      <c r="DG35" s="5">
        <f t="shared" si="53"/>
        <v>0.79362698814763444</v>
      </c>
      <c r="DH35" s="5">
        <f t="shared" si="54"/>
        <v>0.96973306735676879</v>
      </c>
      <c r="DI35" s="5">
        <f>DI34/(1+Simulation!$C$2)</f>
        <v>0.63016963388498992</v>
      </c>
      <c r="DJ35" s="17">
        <f>DJ34*(1+Simulation!$F$2)</f>
        <v>1.3400956329673104</v>
      </c>
      <c r="DK35" s="5">
        <f t="shared" si="55"/>
        <v>0.8189275258655373</v>
      </c>
      <c r="DL35" s="5">
        <f t="shared" si="56"/>
        <v>0.973266999833163</v>
      </c>
      <c r="DM35" s="5">
        <f>DM34/(1+Simulation!$C$2)</f>
        <v>0.68058320333544975</v>
      </c>
      <c r="DN35" s="17">
        <f>DN34*(1+Simulation!$F$2)</f>
        <v>1.2762815564224685</v>
      </c>
      <c r="DO35" s="5">
        <f t="shared" si="57"/>
        <v>0.84539508396822249</v>
      </c>
      <c r="DP35" s="5">
        <f>DP34*C34</f>
        <v>0.97728314491720025</v>
      </c>
      <c r="DQ35" s="5">
        <f>DQ34/(1+Simulation!$C$2)</f>
        <v>0.73502985824111922</v>
      </c>
      <c r="DR35" s="17">
        <f>DR34*(1+Simulation!$F$2)</f>
        <v>1.2155062453694998</v>
      </c>
      <c r="DS35" s="5">
        <f>PRODUCT(DP35:DR35)</f>
        <v>0.87313738653227746</v>
      </c>
      <c r="DT35" s="5">
        <f>DT34*C34</f>
        <v>0.98184035693390903</v>
      </c>
      <c r="DU35" s="5">
        <f>DU34/(1+Simulation!$C$2)</f>
        <v>0.79383224543034903</v>
      </c>
      <c r="DV35" s="17">
        <f>DV34*(1+Simulation!$F$2)</f>
        <v>1.1576249966924999</v>
      </c>
      <c r="DW35" s="5">
        <f>PRODUCT(DT35:DV35)</f>
        <v>0.90227206398179938</v>
      </c>
      <c r="DX35" s="5">
        <f>DX34*C34</f>
        <v>0.98704703001725003</v>
      </c>
      <c r="DY35" s="5">
        <f>DY34/(1+Simulation!$C$2)</f>
        <v>0.85733882347711243</v>
      </c>
      <c r="DZ35" s="17">
        <f>DZ34*(1+Simulation!$F$2)</f>
        <v>1.1024999978999999</v>
      </c>
      <c r="EA35" s="5">
        <f>PRODUCT(DX35:DZ35)</f>
        <v>0.93297269594621191</v>
      </c>
      <c r="EB35" s="5">
        <f>EB34*C34</f>
        <v>0.99306950000000005</v>
      </c>
      <c r="EC35" s="5">
        <f>EC34/(1+Simulation!$C$2)</f>
        <v>0.92592592764060366</v>
      </c>
      <c r="ED35" s="17">
        <f>ED34*(1+Simulation!$F$2)</f>
        <v>1.049999999</v>
      </c>
      <c r="EE35" s="5">
        <f>PRODUCT(EB35:ED35)</f>
        <v>0.96548423697953611</v>
      </c>
      <c r="EF35" s="5">
        <v>1</v>
      </c>
      <c r="EG35" s="5">
        <v>1</v>
      </c>
      <c r="EH35" s="17">
        <f>(1+Simulation!$F$2)^(A35-63)</f>
        <v>1</v>
      </c>
      <c r="EI35" s="5">
        <v>1</v>
      </c>
    </row>
    <row r="36" spans="1:143" x14ac:dyDescent="0.25">
      <c r="A36" s="5">
        <v>64</v>
      </c>
      <c r="B36" s="5">
        <f>VLOOKUP(A36, Simulation!$B$5:$E$40, 3, 2)</f>
        <v>5.2533477990270585</v>
      </c>
      <c r="C36" s="5">
        <f>'Mortality and annuity'!C39</f>
        <v>0.99100250000000001</v>
      </c>
      <c r="D36" s="5">
        <f t="shared" si="0"/>
        <v>0.93117033276446637</v>
      </c>
      <c r="E36" s="5">
        <f>E35/(1+Simulation!$C$2)</f>
        <v>7.304531071453399E-2</v>
      </c>
      <c r="F36" s="17">
        <f>F35*(1+Simulation!$F$2)</f>
        <v>5.2533477990270603</v>
      </c>
      <c r="G36" s="5">
        <f t="shared" si="1"/>
        <v>0.35732024733901607</v>
      </c>
      <c r="H36" s="5">
        <f t="shared" si="3"/>
        <v>0.93147818630503987</v>
      </c>
      <c r="I36" s="5">
        <f>I35/(1+Simulation!$C$2)</f>
        <v>7.8888935425606085E-2</v>
      </c>
      <c r="J36" s="17">
        <f>J35*(1+Simulation!$F$2)</f>
        <v>5.0031883847907128</v>
      </c>
      <c r="K36" s="5">
        <f t="shared" si="2"/>
        <v>0.36765090555669233</v>
      </c>
      <c r="L36" s="5">
        <f t="shared" si="4"/>
        <v>0.93183135038683662</v>
      </c>
      <c r="M36" s="5">
        <f>M35/(1+Simulation!$C$2)</f>
        <v>8.5200050101876687E-2</v>
      </c>
      <c r="N36" s="17">
        <f>N35*(1+Simulation!$F$2)</f>
        <v>4.7649413233863376</v>
      </c>
      <c r="O36" s="5">
        <f t="shared" si="5"/>
        <v>0.37829859197024346</v>
      </c>
      <c r="P36" s="5">
        <f t="shared" si="6"/>
        <v>0.93223127760492908</v>
      </c>
      <c r="Q36" s="5">
        <f>Q35/(1+Simulation!$C$2)</f>
        <v>9.201605393962671E-2</v>
      </c>
      <c r="R36" s="17">
        <f>R35*(1+Simulation!$F$2)</f>
        <v>4.5380393599279785</v>
      </c>
      <c r="S36" s="5">
        <f t="shared" si="7"/>
        <v>0.38927412141749079</v>
      </c>
      <c r="T36" s="5">
        <f t="shared" si="8"/>
        <v>0.93267896350741275</v>
      </c>
      <c r="U36" s="5">
        <f>U35/(1+Simulation!$C$2)</f>
        <v>9.9377338070764723E-2</v>
      </c>
      <c r="V36" s="17">
        <f>V35*(1+Simulation!$F$2)</f>
        <v>4.3219422516665915</v>
      </c>
      <c r="W36" s="5">
        <f t="shared" si="9"/>
        <v>0.40058852130235667</v>
      </c>
      <c r="X36" s="5">
        <f t="shared" si="11"/>
        <v>0.93317401232094888</v>
      </c>
      <c r="Y36" s="5">
        <f>Y35/(1+Simulation!$C$2)</f>
        <v>0.10732752491767121</v>
      </c>
      <c r="Z36" s="17">
        <f>Z35*(1+Simulation!$F$2)</f>
        <v>4.1161354816978353</v>
      </c>
      <c r="AA36" s="5">
        <f t="shared" si="10"/>
        <v>0.41225260726282142</v>
      </c>
      <c r="AB36" s="5">
        <f t="shared" si="12"/>
        <v>0.93371556735001182</v>
      </c>
      <c r="AC36" s="5">
        <f>AC35/(1+Simulation!$C$2)</f>
        <v>0.11591372669642985</v>
      </c>
      <c r="AD36" s="17">
        <f>AD35*(1+Simulation!$F$2)</f>
        <v>3.9201290339218708</v>
      </c>
      <c r="AE36" s="5">
        <f t="shared" si="13"/>
        <v>0.42427733365673342</v>
      </c>
      <c r="AF36" s="5">
        <f t="shared" si="14"/>
        <v>0.93430230920018953</v>
      </c>
      <c r="AG36" s="5">
        <f>AG35/(1+Simulation!$C$2)</f>
        <v>0.12518682460031677</v>
      </c>
      <c r="AH36" s="17">
        <f>AH35*(1+Simulation!$F$2)</f>
        <v>3.733456226338407</v>
      </c>
      <c r="AI36" s="5">
        <f t="shared" si="15"/>
        <v>0.43667377392728057</v>
      </c>
      <c r="AJ36" s="5">
        <f t="shared" si="16"/>
        <v>0.93493151811187891</v>
      </c>
      <c r="AK36" s="5">
        <f>AK35/(1+Simulation!$C$2)</f>
        <v>0.13520177031796846</v>
      </c>
      <c r="AL36" s="17">
        <f>AL35*(1+Simulation!$F$2)</f>
        <v>3.5556725998991237</v>
      </c>
      <c r="AM36" s="5">
        <f t="shared" si="17"/>
        <v>0.44945264869663537</v>
      </c>
      <c r="AN36" s="5">
        <f t="shared" si="18"/>
        <v>0.93559906804693038</v>
      </c>
      <c r="AO36" s="5">
        <f>AO35/(1+Simulation!$C$2)</f>
        <v>0.14601791167300238</v>
      </c>
      <c r="AP36" s="17">
        <f>AP35*(1+Simulation!$F$2)</f>
        <v>3.3863548602718843</v>
      </c>
      <c r="AQ36" s="5">
        <f t="shared" si="19"/>
        <v>0.4626242349209066</v>
      </c>
      <c r="AR36" s="5">
        <f t="shared" si="20"/>
        <v>0.93630551055464417</v>
      </c>
      <c r="AS36" s="5">
        <f>AS35/(1+Simulation!$C$2)</f>
        <v>0.15769934431480673</v>
      </c>
      <c r="AT36" s="17">
        <f>AT35*(1+Simulation!$F$2)</f>
        <v>3.2250998699971278</v>
      </c>
      <c r="AU36" s="5">
        <f t="shared" si="21"/>
        <v>0.47620136370527066</v>
      </c>
      <c r="AV36" s="5">
        <f t="shared" si="22"/>
        <v>0.93705656138859672</v>
      </c>
      <c r="AW36" s="5">
        <f>AW35/(1+Simulation!$C$2)</f>
        <v>0.17031529154459257</v>
      </c>
      <c r="AX36" s="17">
        <f>AX35*(1+Simulation!$F$2)</f>
        <v>3.0715236886368111</v>
      </c>
      <c r="AY36" s="5">
        <f t="shared" si="23"/>
        <v>0.49020001182290135</v>
      </c>
      <c r="AZ36" s="5">
        <f t="shared" si="24"/>
        <v>0.93785749168649701</v>
      </c>
      <c r="BA36" s="5">
        <f>BA35/(1+Simulation!$C$2)</f>
        <v>0.18394051452752938</v>
      </c>
      <c r="BB36" s="17">
        <f>BB35*(1+Simulation!$F$2)</f>
        <v>2.9252606586305445</v>
      </c>
      <c r="BC36" s="5">
        <f t="shared" si="25"/>
        <v>0.50463668572250142</v>
      </c>
      <c r="BD36" s="5">
        <f t="shared" si="26"/>
        <v>0.93871688699654277</v>
      </c>
      <c r="BE36" s="5">
        <f>BE35/(1+Simulation!$C$2)</f>
        <v>0.19865575532185067</v>
      </c>
      <c r="BF36" s="17">
        <f>BF35*(1+Simulation!$F$2)</f>
        <v>2.7859625346823877</v>
      </c>
      <c r="BG36" s="5">
        <f t="shared" si="27"/>
        <v>0.51953050645492915</v>
      </c>
      <c r="BH36" s="5">
        <f t="shared" si="28"/>
        <v>0.93964196451060322</v>
      </c>
      <c r="BI36" s="5">
        <f>BI35/(1+Simulation!$C$2)</f>
        <v>0.2145482153502872</v>
      </c>
      <c r="BJ36" s="17">
        <f>BJ35*(1+Simulation!$F$2)</f>
        <v>2.6532976546054146</v>
      </c>
      <c r="BK36" s="5">
        <f t="shared" si="29"/>
        <v>0.53490084461165022</v>
      </c>
      <c r="BL36" s="5">
        <f t="shared" si="30"/>
        <v>0.94064045435289889</v>
      </c>
      <c r="BM36" s="5">
        <f>BM35/(1+Simulation!$C$2)</f>
        <v>0.23171207214921372</v>
      </c>
      <c r="BN36" s="17">
        <f>BN35*(1+Simulation!$F$2)</f>
        <v>2.5269501496498714</v>
      </c>
      <c r="BO36" s="5">
        <f t="shared" si="31"/>
        <v>0.55076836601191614</v>
      </c>
      <c r="BP36" s="5">
        <f t="shared" si="32"/>
        <v>0.94171400832238661</v>
      </c>
      <c r="BQ36" s="5">
        <f>BQ35/(1+Simulation!$C$2)</f>
        <v>0.25024903745772664</v>
      </c>
      <c r="BR36" s="17">
        <f>BR35*(1+Simulation!$F$2)</f>
        <v>2.4066191924347531</v>
      </c>
      <c r="BS36" s="5">
        <f t="shared" si="33"/>
        <v>0.56715115685008288</v>
      </c>
      <c r="BT36" s="5">
        <f t="shared" si="34"/>
        <v>0.9428609987273382</v>
      </c>
      <c r="BU36" s="5">
        <f>BU35/(1+Simulation!$C$2)</f>
        <v>0.2702689599538467</v>
      </c>
      <c r="BV36" s="17">
        <f>BV35*(1+Simulation!$F$2)</f>
        <v>2.2920182806921634</v>
      </c>
      <c r="BW36" s="5">
        <f t="shared" si="35"/>
        <v>0.58406599137101955</v>
      </c>
      <c r="BX36" s="5">
        <f t="shared" si="36"/>
        <v>0.94408689556122416</v>
      </c>
      <c r="BY36" s="5">
        <f>BY35/(1+Simulation!$C$2)</f>
        <v>0.2918904762096165</v>
      </c>
      <c r="BZ36" s="17">
        <f>BZ35*(1+Simulation!$F$2)</f>
        <v>2.182874555119084</v>
      </c>
      <c r="CA36" s="5">
        <f t="shared" si="37"/>
        <v>0.60153468337047333</v>
      </c>
      <c r="CB36" s="5">
        <f t="shared" si="38"/>
        <v>0.94540052959709964</v>
      </c>
      <c r="CC36" s="5">
        <f>CC35/(1+Simulation!$C$2)</f>
        <v>0.31524171372260484</v>
      </c>
      <c r="CD36" s="17">
        <f>CD35*(1+Simulation!$F$2)</f>
        <v>2.0789281497123926</v>
      </c>
      <c r="CE36" s="5">
        <f t="shared" si="39"/>
        <v>0.6195822976557005</v>
      </c>
      <c r="CF36" s="5">
        <f t="shared" si="40"/>
        <v>0.94680843373806811</v>
      </c>
      <c r="CG36" s="5">
        <f>CG35/(1+Simulation!$C$2)</f>
        <v>0.34046105018992978</v>
      </c>
      <c r="CH36" s="17">
        <f>CH35*(1+Simulation!$F$2)</f>
        <v>1.9799315730403086</v>
      </c>
      <c r="CI36" s="5">
        <f t="shared" si="41"/>
        <v>0.63823370195888585</v>
      </c>
      <c r="CJ36" s="5">
        <f t="shared" si="42"/>
        <v>0.94832338033815833</v>
      </c>
      <c r="CK36" s="5">
        <f>CK35/(1+Simulation!$C$2)</f>
        <v>0.36769793352420205</v>
      </c>
      <c r="CL36" s="17">
        <f>CL35*(1+Simulation!$F$2)</f>
        <v>1.8856491189771027</v>
      </c>
      <c r="CM36" s="5">
        <f t="shared" si="43"/>
        <v>0.65751933713688404</v>
      </c>
      <c r="CN36" s="5">
        <f t="shared" si="44"/>
        <v>0.95003248878548352</v>
      </c>
      <c r="CO36" s="5">
        <f>CO35/(1+Simulation!$C$2)</f>
        <v>0.39711376747074228</v>
      </c>
      <c r="CP36" s="17">
        <f>CP35*(1+Simulation!$F$2)</f>
        <v>1.7958563054980563</v>
      </c>
      <c r="CQ36" s="5">
        <f t="shared" si="45"/>
        <v>0.67752446982512171</v>
      </c>
      <c r="CR36" s="5">
        <f t="shared" si="46"/>
        <v>0.95190393191562972</v>
      </c>
      <c r="CS36" s="5">
        <f>CS35/(1+Simulation!$C$2)</f>
        <v>0.42888286807417408</v>
      </c>
      <c r="CT36" s="17">
        <f>CT35*(1+Simulation!$F$2)</f>
        <v>1.7103393401984721</v>
      </c>
      <c r="CU36" s="5">
        <f t="shared" si="47"/>
        <v>0.69825508068192055</v>
      </c>
      <c r="CV36" s="5">
        <f t="shared" si="48"/>
        <v>0.95397357759221602</v>
      </c>
      <c r="CW36" s="5">
        <f>CW35/(1+Simulation!$C$2)</f>
        <v>0.46319349666234222</v>
      </c>
      <c r="CX36" s="17">
        <f>CX35*(1+Simulation!$F$2)</f>
        <v>1.6288946112641589</v>
      </c>
      <c r="CY36" s="5">
        <f t="shared" si="49"/>
        <v>0.71976675918230237</v>
      </c>
      <c r="CZ36" s="5">
        <f t="shared" si="50"/>
        <v>0.95627006014164606</v>
      </c>
      <c r="DA36" s="5">
        <f>DA35/(1+Simulation!$C$2)</f>
        <v>0.50024897546894254</v>
      </c>
      <c r="DB36" s="17">
        <f>DB35*(1+Simulation!$F$2)</f>
        <v>1.5513282026814164</v>
      </c>
      <c r="DC36" s="5">
        <f t="shared" si="51"/>
        <v>0.74211370913695363</v>
      </c>
      <c r="DD36" s="5">
        <f t="shared" si="52"/>
        <v>0.95890609299127916</v>
      </c>
      <c r="DE36" s="5">
        <f>DE35/(1+Simulation!$C$2)</f>
        <v>0.54026889250596</v>
      </c>
      <c r="DF36" s="17">
        <f>DF35*(1+Simulation!$F$2)</f>
        <v>1.4774554325322589</v>
      </c>
      <c r="DG36" s="5">
        <f t="shared" si="53"/>
        <v>0.76542109988644469</v>
      </c>
      <c r="DH36" s="5">
        <f t="shared" si="54"/>
        <v>0.96199023368045866</v>
      </c>
      <c r="DI36" s="5">
        <f>DI35/(1+Simulation!$C$2)</f>
        <v>0.58349040282589892</v>
      </c>
      <c r="DJ36" s="17">
        <f>DJ35*(1+Simulation!$F$2)</f>
        <v>1.4071004132755802</v>
      </c>
      <c r="DK36" s="5">
        <f t="shared" si="55"/>
        <v>0.78982244421692904</v>
      </c>
      <c r="DL36" s="5">
        <f t="shared" si="56"/>
        <v>0.96549594947299522</v>
      </c>
      <c r="DM36" s="5">
        <f>DM35/(1+Simulation!$C$2)</f>
        <v>0.63016963388498992</v>
      </c>
      <c r="DN36" s="17">
        <f>DN35*(1+Simulation!$F$2)</f>
        <v>1.3400956329673104</v>
      </c>
      <c r="DO36" s="5">
        <f t="shared" si="57"/>
        <v>0.81534933246143149</v>
      </c>
      <c r="DP36" s="5">
        <f>DP35*C35</f>
        <v>0.9694800276466089</v>
      </c>
      <c r="DQ36" s="5">
        <f>DQ35/(1+Simulation!$C$2)</f>
        <v>0.68058320333544975</v>
      </c>
      <c r="DR36" s="17">
        <f>DR35*(1+Simulation!$F$2)</f>
        <v>1.2762815564224685</v>
      </c>
      <c r="DS36" s="5">
        <f>PRODUCT(DP36:DR36)</f>
        <v>0.84210566013058497</v>
      </c>
      <c r="DT36" s="5">
        <f>DT35*C35</f>
        <v>0.97400085260397029</v>
      </c>
      <c r="DU36" s="5">
        <f>DU35/(1+Simulation!$C$2)</f>
        <v>0.73502985824111922</v>
      </c>
      <c r="DV36" s="17">
        <f>DV35*(1+Simulation!$F$2)</f>
        <v>1.2155062453694998</v>
      </c>
      <c r="DW36" s="5">
        <f>PRODUCT(DT36:DV36)</f>
        <v>0.87020487700613469</v>
      </c>
      <c r="DX36" s="5">
        <f>DX35*C35</f>
        <v>0.97916595300607734</v>
      </c>
      <c r="DY36" s="5">
        <f>DY35/(1+Simulation!$C$2)</f>
        <v>0.79383224543034903</v>
      </c>
      <c r="DZ36" s="17">
        <f>DZ35*(1+Simulation!$F$2)</f>
        <v>1.1576249966924999</v>
      </c>
      <c r="EA36" s="5">
        <f>PRODUCT(DX36:DZ36)</f>
        <v>0.89981439361324655</v>
      </c>
      <c r="EB36" s="5">
        <f>EB35*C35</f>
        <v>0.98514033657725009</v>
      </c>
      <c r="EC36" s="5">
        <f>EC35/(1+Simulation!$C$2)</f>
        <v>0.85733882347711243</v>
      </c>
      <c r="ED36" s="17">
        <f>ED35*(1+Simulation!$F$2)</f>
        <v>1.1024999978999999</v>
      </c>
      <c r="EE36" s="5">
        <f>PRODUCT(EB36:ED36)</f>
        <v>0.93117045870222914</v>
      </c>
      <c r="EF36" s="5">
        <f>EF35*C35</f>
        <v>0.99201550000000005</v>
      </c>
      <c r="EG36" s="5">
        <f>EG35/(1+Simulation!$C$2)</f>
        <v>0.92592592764060366</v>
      </c>
      <c r="EH36" s="17">
        <f>EH35*(1+Simulation!$F$2)</f>
        <v>1.049999999</v>
      </c>
      <c r="EI36" s="5">
        <f>PRODUCT(EF36:EH36)</f>
        <v>0.96445951475639236</v>
      </c>
      <c r="EJ36" s="5">
        <v>1</v>
      </c>
      <c r="EK36" s="5">
        <v>1</v>
      </c>
      <c r="EL36" s="17">
        <f>(1+Simulation!$F$2)^(A36-64)</f>
        <v>1</v>
      </c>
      <c r="EM36" s="5">
        <v>1</v>
      </c>
    </row>
    <row r="37" spans="1:143" x14ac:dyDescent="0.25">
      <c r="G37" s="5">
        <f>SUM(G2:G36)</f>
        <v>22.246797785258124</v>
      </c>
      <c r="K37" s="5">
        <f>SUM(K2:K36)</f>
        <v>21.86107421592267</v>
      </c>
      <c r="O37" s="5">
        <f>SUM(O2:O36)</f>
        <v>21.465240214547443</v>
      </c>
      <c r="S37" s="5">
        <f>SUM(S2:S36)</f>
        <v>21.058995653736144</v>
      </c>
      <c r="W37" s="5">
        <f>SUM(W2:W36)</f>
        <v>20.642017965336837</v>
      </c>
      <c r="AA37" s="5">
        <f>SUM(AA2:AA36)</f>
        <v>20.213941956667977</v>
      </c>
      <c r="AE37" s="5">
        <f>SUM(AE2:AE36)</f>
        <v>19.774380849975302</v>
      </c>
      <c r="AI37" s="5">
        <f>SUM(AI2:AI36)</f>
        <v>19.322926511883146</v>
      </c>
      <c r="AM37" s="5">
        <f>SUM(AM2:AM36)</f>
        <v>18.859130876064711</v>
      </c>
      <c r="AQ37" s="5">
        <f>SUM(AQ2:AQ36)</f>
        <v>18.382507660931331</v>
      </c>
      <c r="AU37" s="5">
        <f>SUM(AU2:AU36)</f>
        <v>17.892650725848821</v>
      </c>
      <c r="AY37" s="5">
        <f>SUM(AY2:AY36)</f>
        <v>17.389235345945693</v>
      </c>
      <c r="BC37" s="5">
        <f>SUM(BC2:BC36)</f>
        <v>16.871907807077132</v>
      </c>
      <c r="BG37" s="5">
        <f>SUM(BG2:BG36)</f>
        <v>16.340350463444402</v>
      </c>
      <c r="BK37" s="5">
        <f>SUM(BK2:BK36)</f>
        <v>15.794195562310048</v>
      </c>
      <c r="BO37" s="5">
        <f>SUM(BO2:BO36)</f>
        <v>15.233056740132836</v>
      </c>
      <c r="BS37" s="5">
        <f>SUM(BS2:BS36)</f>
        <v>14.656423814116726</v>
      </c>
      <c r="BW37" s="5">
        <f>SUM(BW2:BW36)</f>
        <v>14.063715849359152</v>
      </c>
      <c r="CA37" s="5">
        <f>SUM(CA2:CA36)</f>
        <v>13.454435445966981</v>
      </c>
      <c r="CE37" s="5">
        <f>SUM(CE2:CE36)</f>
        <v>12.828101093656061</v>
      </c>
      <c r="CI37" s="5">
        <f>SUM(CI2:CI36)</f>
        <v>12.184164681126921</v>
      </c>
      <c r="CM37" s="5">
        <f>SUM(CM2:CM36)</f>
        <v>11.522118817909186</v>
      </c>
      <c r="CQ37" s="5">
        <f>SUM(CQ2:CQ36)</f>
        <v>10.842255992931699</v>
      </c>
      <c r="CU37" s="5">
        <f>SUM(CU2:CU36)</f>
        <v>10.143405232596987</v>
      </c>
      <c r="CY37" s="5">
        <f>SUM(CY2:CY36)</f>
        <v>9.4250931131495292</v>
      </c>
      <c r="DC37" s="5">
        <f>SUM(DC2:DC36)</f>
        <v>8.6866710920724834</v>
      </c>
      <c r="DG37" s="5">
        <f>SUM(DG2:DG36)</f>
        <v>7.9280845634852399</v>
      </c>
      <c r="DK37" s="5">
        <f>SUM(DK2:DK36)</f>
        <v>7.1489493619725017</v>
      </c>
      <c r="DO37" s="5">
        <f>SUM(DO2:DO36)</f>
        <v>6.34768205731873</v>
      </c>
      <c r="DS37" s="5">
        <f>SUM(DS2:DS36)</f>
        <v>5.5231704372063071</v>
      </c>
      <c r="DW37" s="5">
        <f>SUM(DW2:DW36)</f>
        <v>4.674098703215618</v>
      </c>
      <c r="EA37" s="5">
        <f>SUM(EA2:EA36)</f>
        <v>3.7991132709841966</v>
      </c>
      <c r="EE37" s="5">
        <f>SUM(EE2:EE36)</f>
        <v>2.8966546956817654</v>
      </c>
      <c r="EI37" s="5">
        <f>SUM(EI2:EI36)</f>
        <v>1.9644595147563924</v>
      </c>
      <c r="EM37" s="5">
        <f>SUM(EM2:EM36)</f>
        <v>1</v>
      </c>
    </row>
    <row r="39" spans="1:143" x14ac:dyDescent="0.25">
      <c r="A39" s="5" t="s">
        <v>170</v>
      </c>
      <c r="B39" s="5" t="s">
        <v>171</v>
      </c>
    </row>
    <row r="40" spans="1:143" x14ac:dyDescent="0.25">
      <c r="A40" s="5">
        <v>30</v>
      </c>
      <c r="B40" s="5">
        <f>$G$37</f>
        <v>22.246797785258124</v>
      </c>
    </row>
    <row r="41" spans="1:143" x14ac:dyDescent="0.25">
      <c r="A41" s="5">
        <v>31</v>
      </c>
      <c r="B41" s="5">
        <f>$K$37</f>
        <v>21.86107421592267</v>
      </c>
    </row>
    <row r="42" spans="1:143" x14ac:dyDescent="0.25">
      <c r="A42" s="5">
        <v>32</v>
      </c>
      <c r="B42" s="5">
        <f>$O$37</f>
        <v>21.465240214547443</v>
      </c>
    </row>
    <row r="43" spans="1:143" x14ac:dyDescent="0.25">
      <c r="A43" s="5">
        <v>33</v>
      </c>
      <c r="B43" s="5">
        <f>$S$37</f>
        <v>21.058995653736144</v>
      </c>
    </row>
    <row r="44" spans="1:143" x14ac:dyDescent="0.25">
      <c r="A44" s="5">
        <v>34</v>
      </c>
      <c r="B44" s="5">
        <f>$W$37</f>
        <v>20.642017965336837</v>
      </c>
    </row>
    <row r="45" spans="1:143" x14ac:dyDescent="0.25">
      <c r="A45" s="5">
        <v>35</v>
      </c>
      <c r="B45" s="5">
        <f>$AA$37</f>
        <v>20.213941956667977</v>
      </c>
    </row>
    <row r="46" spans="1:143" x14ac:dyDescent="0.25">
      <c r="A46" s="5">
        <v>36</v>
      </c>
      <c r="B46" s="5">
        <f>$AE$37</f>
        <v>19.774380849975302</v>
      </c>
    </row>
    <row r="47" spans="1:143" x14ac:dyDescent="0.25">
      <c r="A47" s="5">
        <v>37</v>
      </c>
      <c r="B47" s="5">
        <f>$AI$37</f>
        <v>19.322926511883146</v>
      </c>
    </row>
    <row r="48" spans="1:143" x14ac:dyDescent="0.25">
      <c r="A48" s="5">
        <v>38</v>
      </c>
      <c r="B48" s="5">
        <f>$AM$37</f>
        <v>18.859130876064711</v>
      </c>
    </row>
    <row r="49" spans="1:2" x14ac:dyDescent="0.25">
      <c r="A49" s="5">
        <v>39</v>
      </c>
      <c r="B49" s="5">
        <f>$AQ$37</f>
        <v>18.382507660931331</v>
      </c>
    </row>
    <row r="50" spans="1:2" x14ac:dyDescent="0.25">
      <c r="A50" s="5">
        <v>40</v>
      </c>
      <c r="B50" s="5">
        <f>$AU$37</f>
        <v>17.892650725848821</v>
      </c>
    </row>
    <row r="51" spans="1:2" x14ac:dyDescent="0.25">
      <c r="A51" s="5">
        <v>41</v>
      </c>
      <c r="B51" s="5">
        <f>$AY$37</f>
        <v>17.389235345945693</v>
      </c>
    </row>
    <row r="52" spans="1:2" x14ac:dyDescent="0.25">
      <c r="A52" s="5">
        <v>42</v>
      </c>
      <c r="B52" s="5">
        <f>$BC$37</f>
        <v>16.871907807077132</v>
      </c>
    </row>
    <row r="53" spans="1:2" x14ac:dyDescent="0.25">
      <c r="A53" s="5">
        <v>43</v>
      </c>
      <c r="B53" s="5">
        <f>$BG$37</f>
        <v>16.340350463444402</v>
      </c>
    </row>
    <row r="54" spans="1:2" x14ac:dyDescent="0.25">
      <c r="A54" s="5">
        <v>44</v>
      </c>
      <c r="B54" s="5">
        <f>$BK$37</f>
        <v>15.794195562310048</v>
      </c>
    </row>
    <row r="55" spans="1:2" x14ac:dyDescent="0.25">
      <c r="A55" s="5">
        <v>45</v>
      </c>
      <c r="B55" s="5">
        <f>$BO$37</f>
        <v>15.233056740132836</v>
      </c>
    </row>
    <row r="56" spans="1:2" x14ac:dyDescent="0.25">
      <c r="A56" s="5">
        <v>46</v>
      </c>
      <c r="B56" s="5">
        <f>$BS$37</f>
        <v>14.656423814116726</v>
      </c>
    </row>
    <row r="57" spans="1:2" x14ac:dyDescent="0.25">
      <c r="A57" s="5">
        <v>47</v>
      </c>
      <c r="B57" s="5">
        <f>$BW$37</f>
        <v>14.063715849359152</v>
      </c>
    </row>
    <row r="58" spans="1:2" x14ac:dyDescent="0.25">
      <c r="A58" s="5">
        <v>48</v>
      </c>
      <c r="B58" s="5">
        <f>$CA$37</f>
        <v>13.454435445966981</v>
      </c>
    </row>
    <row r="59" spans="1:2" x14ac:dyDescent="0.25">
      <c r="A59" s="5">
        <v>49</v>
      </c>
      <c r="B59" s="5">
        <f>$CE$37</f>
        <v>12.828101093656061</v>
      </c>
    </row>
    <row r="60" spans="1:2" x14ac:dyDescent="0.25">
      <c r="A60" s="5">
        <v>50</v>
      </c>
      <c r="B60" s="5">
        <f>$CI$37</f>
        <v>12.184164681126921</v>
      </c>
    </row>
    <row r="61" spans="1:2" x14ac:dyDescent="0.25">
      <c r="A61" s="5">
        <v>51</v>
      </c>
      <c r="B61" s="5">
        <f>$CM$37</f>
        <v>11.522118817909186</v>
      </c>
    </row>
    <row r="62" spans="1:2" x14ac:dyDescent="0.25">
      <c r="A62" s="5">
        <v>52</v>
      </c>
      <c r="B62" s="5">
        <f>$CQ$37</f>
        <v>10.842255992931699</v>
      </c>
    </row>
    <row r="63" spans="1:2" x14ac:dyDescent="0.25">
      <c r="A63" s="5">
        <v>53</v>
      </c>
      <c r="B63" s="5">
        <f>$CU$37</f>
        <v>10.143405232596987</v>
      </c>
    </row>
    <row r="64" spans="1:2" x14ac:dyDescent="0.25">
      <c r="A64" s="5">
        <v>54</v>
      </c>
      <c r="B64" s="5">
        <f>$CY$37</f>
        <v>9.4250931131495292</v>
      </c>
    </row>
    <row r="65" spans="1:2" x14ac:dyDescent="0.25">
      <c r="A65" s="5">
        <v>55</v>
      </c>
      <c r="B65" s="5">
        <f>$DC$37</f>
        <v>8.6866710920724834</v>
      </c>
    </row>
    <row r="66" spans="1:2" x14ac:dyDescent="0.25">
      <c r="A66" s="5">
        <v>56</v>
      </c>
      <c r="B66" s="5">
        <f>$DG$37</f>
        <v>7.9280845634852399</v>
      </c>
    </row>
    <row r="67" spans="1:2" x14ac:dyDescent="0.25">
      <c r="A67" s="5">
        <v>57</v>
      </c>
      <c r="B67" s="5">
        <f>$DK$37</f>
        <v>7.1489493619725017</v>
      </c>
    </row>
    <row r="68" spans="1:2" x14ac:dyDescent="0.25">
      <c r="A68" s="5">
        <v>58</v>
      </c>
      <c r="B68" s="5">
        <f>$DO$37</f>
        <v>6.34768205731873</v>
      </c>
    </row>
    <row r="69" spans="1:2" x14ac:dyDescent="0.25">
      <c r="A69" s="5">
        <v>59</v>
      </c>
      <c r="B69" s="5">
        <f>$DS$37</f>
        <v>5.5231704372063071</v>
      </c>
    </row>
    <row r="70" spans="1:2" x14ac:dyDescent="0.25">
      <c r="A70" s="5">
        <v>60</v>
      </c>
      <c r="B70" s="5">
        <f>$DW$37</f>
        <v>4.674098703215618</v>
      </c>
    </row>
    <row r="71" spans="1:2" x14ac:dyDescent="0.25">
      <c r="A71" s="5">
        <v>61</v>
      </c>
      <c r="B71" s="5">
        <f>$EA$37</f>
        <v>3.7991132709841966</v>
      </c>
    </row>
    <row r="72" spans="1:2" x14ac:dyDescent="0.25">
      <c r="A72" s="5">
        <v>62</v>
      </c>
      <c r="B72" s="5">
        <f>$EE$37</f>
        <v>2.8966546956817654</v>
      </c>
    </row>
    <row r="73" spans="1:2" x14ac:dyDescent="0.25">
      <c r="A73" s="5">
        <v>63</v>
      </c>
      <c r="B73" s="5">
        <f>$EI$37</f>
        <v>1.9644595147563924</v>
      </c>
    </row>
    <row r="74" spans="1:2" x14ac:dyDescent="0.25">
      <c r="A74" s="5">
        <v>64</v>
      </c>
      <c r="B74" s="5">
        <f>$EM$37</f>
        <v>1</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7"/>
  <sheetViews>
    <sheetView workbookViewId="0">
      <selection activeCell="E2" sqref="E2"/>
    </sheetView>
  </sheetViews>
  <sheetFormatPr defaultRowHeight="15" x14ac:dyDescent="0.25"/>
  <cols>
    <col min="3" max="3" width="16" bestFit="1" customWidth="1"/>
  </cols>
  <sheetData>
    <row r="1" spans="1:13" x14ac:dyDescent="0.25">
      <c r="A1" t="s">
        <v>1</v>
      </c>
      <c r="B1" t="s">
        <v>265</v>
      </c>
      <c r="C1" t="s">
        <v>267</v>
      </c>
      <c r="D1" t="s">
        <v>277</v>
      </c>
      <c r="E1" t="s">
        <v>268</v>
      </c>
      <c r="F1" t="s">
        <v>269</v>
      </c>
      <c r="G1" t="s">
        <v>278</v>
      </c>
      <c r="H1" t="s">
        <v>270</v>
      </c>
      <c r="I1" t="s">
        <v>271</v>
      </c>
      <c r="J1" t="s">
        <v>276</v>
      </c>
      <c r="K1" t="s">
        <v>272</v>
      </c>
      <c r="L1" t="s">
        <v>32</v>
      </c>
      <c r="M1" t="s">
        <v>318</v>
      </c>
    </row>
    <row r="2" spans="1:13" x14ac:dyDescent="0.25">
      <c r="A2">
        <v>30</v>
      </c>
      <c r="B2">
        <f>VLOOKUP(A2,Simulation!$B$5:$C$40,2)</f>
        <v>0</v>
      </c>
      <c r="C2">
        <v>18.61</v>
      </c>
      <c r="D2" s="1">
        <v>0</v>
      </c>
      <c r="E2">
        <f>LOOKUP(A2,Simulation!B5:M40)</f>
        <v>0</v>
      </c>
      <c r="F2">
        <f>C2/100</f>
        <v>0.18609999999999999</v>
      </c>
      <c r="G2">
        <f>LOOKUP(A2+1,'Mortality and annuity'!$A$5:$D$40)</f>
        <v>0.92309721132376032</v>
      </c>
      <c r="H2">
        <f>1/((1+Simulation!$C$2)^(65-A2))</f>
        <v>6.7634547083151031E-2</v>
      </c>
      <c r="I2">
        <f>Simulation!$G$2</f>
        <v>9.8565104844617757</v>
      </c>
      <c r="J2">
        <f>D2*E2*I2</f>
        <v>0</v>
      </c>
      <c r="K2">
        <f>PRODUCT(D2:I2)</f>
        <v>0</v>
      </c>
      <c r="L2">
        <f>LOOKUP(A2,Simulation!$B$5:$D$40)</f>
        <v>1</v>
      </c>
      <c r="M2">
        <f>K2/L2</f>
        <v>0</v>
      </c>
    </row>
    <row r="3" spans="1:13" x14ac:dyDescent="0.25">
      <c r="A3">
        <v>31</v>
      </c>
      <c r="B3">
        <f>VLOOKUP(A3,Simulation!$B$5:$C$40,2)</f>
        <v>1</v>
      </c>
      <c r="C3">
        <v>18.829999999999998</v>
      </c>
      <c r="D3" s="1">
        <v>0</v>
      </c>
      <c r="E3">
        <f>LOOKUP(A3,Simulation!B6:M41)</f>
        <v>2.0999999979999996E-2</v>
      </c>
      <c r="F3">
        <f t="shared" ref="F3:F36" si="0">C3/100</f>
        <v>0.1883</v>
      </c>
      <c r="G3">
        <f>LOOKUP(A3+1,'Mortality and annuity'!$A$5:$D$40)</f>
        <v>0.92344719781173101</v>
      </c>
      <c r="H3">
        <f>1/((1+Simulation!$C$2)^(65-A3))</f>
        <v>7.3045310714534017E-2</v>
      </c>
      <c r="I3">
        <f>Simulation!$G$2</f>
        <v>9.8565104844617757</v>
      </c>
      <c r="J3">
        <f t="shared" ref="J3:J37" si="1">D3*E3*I3</f>
        <v>0</v>
      </c>
      <c r="K3">
        <f t="shared" ref="K3:K37" si="2">PRODUCT(D3:I3)</f>
        <v>0</v>
      </c>
      <c r="L3">
        <f>LOOKUP(A3,Simulation!$B$5:$D$40)</f>
        <v>1.049999999</v>
      </c>
      <c r="M3">
        <f t="shared" ref="M3:M37" si="3">K3/L3</f>
        <v>0</v>
      </c>
    </row>
    <row r="4" spans="1:13" x14ac:dyDescent="0.25">
      <c r="A4">
        <v>32</v>
      </c>
      <c r="B4">
        <f>VLOOKUP(A4,Simulation!$B$5:$C$40,2)</f>
        <v>2</v>
      </c>
      <c r="C4">
        <v>12.6</v>
      </c>
      <c r="D4" s="1">
        <v>0</v>
      </c>
      <c r="E4">
        <f>LOOKUP(A4,Simulation!B7:M42)</f>
        <v>4.3049999937999996E-2</v>
      </c>
      <c r="F4">
        <f t="shared" si="0"/>
        <v>0.126</v>
      </c>
      <c r="G4">
        <f>LOOKUP(A4+1,'Mortality and annuity'!$A$5:$D$40)</f>
        <v>0.92384352668467873</v>
      </c>
      <c r="H4">
        <f>1/((1+Simulation!$C$2)^(65-A4))</f>
        <v>7.8888935425606113E-2</v>
      </c>
      <c r="I4">
        <f>Simulation!$G$2</f>
        <v>9.8565104844617757</v>
      </c>
      <c r="J4">
        <f t="shared" si="1"/>
        <v>0</v>
      </c>
      <c r="K4">
        <f t="shared" si="2"/>
        <v>0</v>
      </c>
      <c r="L4">
        <f>LOOKUP(A4,Simulation!$B$5:$D$40)</f>
        <v>1.1024999978999999</v>
      </c>
      <c r="M4">
        <f t="shared" si="3"/>
        <v>0</v>
      </c>
    </row>
    <row r="5" spans="1:13" x14ac:dyDescent="0.25">
      <c r="A5">
        <v>33</v>
      </c>
      <c r="B5">
        <f>VLOOKUP(A5,Simulation!$B$5:$C$40,2)</f>
        <v>3</v>
      </c>
      <c r="C5">
        <v>11.97</v>
      </c>
      <c r="D5" s="1">
        <v>0</v>
      </c>
      <c r="E5">
        <f>LOOKUP(A5,Simulation!B8:M43)</f>
        <v>6.6202499871849979E-2</v>
      </c>
      <c r="F5">
        <f t="shared" si="0"/>
        <v>0.1197</v>
      </c>
      <c r="G5">
        <f>LOOKUP(A5+1,'Mortality and annuity'!$A$5:$D$40)</f>
        <v>0.92428718453325476</v>
      </c>
      <c r="H5">
        <f>1/((1+Simulation!$C$2)^(65-A5))</f>
        <v>8.5200050101876715E-2</v>
      </c>
      <c r="I5">
        <f>Simulation!$G$2</f>
        <v>9.8565104844617757</v>
      </c>
      <c r="J5">
        <f t="shared" si="1"/>
        <v>0</v>
      </c>
      <c r="K5">
        <f t="shared" si="2"/>
        <v>0</v>
      </c>
      <c r="L5">
        <f>LOOKUP(A5,Simulation!$B$5:$D$40)</f>
        <v>1.1576249966924999</v>
      </c>
      <c r="M5">
        <f t="shared" si="3"/>
        <v>0</v>
      </c>
    </row>
    <row r="6" spans="1:13" x14ac:dyDescent="0.25">
      <c r="A6">
        <v>34</v>
      </c>
      <c r="B6">
        <f>VLOOKUP(A6,Simulation!$B$5:$C$40,2)</f>
        <v>4</v>
      </c>
      <c r="C6">
        <v>11.33</v>
      </c>
      <c r="D6" s="1">
        <v>0</v>
      </c>
      <c r="E6">
        <f>LOOKUP(A6,Simulation!B9:M44)</f>
        <v>9.0512624779239992E-2</v>
      </c>
      <c r="F6">
        <f t="shared" si="0"/>
        <v>0.1133</v>
      </c>
      <c r="G6">
        <f>LOOKUP(A6+1,'Mortality and annuity'!$A$5:$D$40)</f>
        <v>0.92477777914509118</v>
      </c>
      <c r="H6">
        <f>1/((1+Simulation!$C$2)^(65-A6))</f>
        <v>9.2016053939626752E-2</v>
      </c>
      <c r="I6">
        <f>Simulation!$G$2</f>
        <v>9.8565104844617757</v>
      </c>
      <c r="J6">
        <f t="shared" si="1"/>
        <v>0</v>
      </c>
      <c r="K6">
        <f t="shared" si="2"/>
        <v>0</v>
      </c>
      <c r="L6">
        <f>LOOKUP(A6,Simulation!$B$5:$D$40)</f>
        <v>1.2155062453694998</v>
      </c>
      <c r="M6">
        <f t="shared" si="3"/>
        <v>0</v>
      </c>
    </row>
    <row r="7" spans="1:13" x14ac:dyDescent="0.25">
      <c r="A7">
        <v>35</v>
      </c>
      <c r="B7">
        <f>VLOOKUP(A7,Simulation!$B$5:$C$40,2)</f>
        <v>5</v>
      </c>
      <c r="C7">
        <v>7.15</v>
      </c>
      <c r="D7" s="1">
        <v>1</v>
      </c>
      <c r="E7">
        <f>LOOKUP(A7,Simulation!B10:M45)</f>
        <v>0.11603825590768935</v>
      </c>
      <c r="F7">
        <f t="shared" si="0"/>
        <v>7.1500000000000008E-2</v>
      </c>
      <c r="G7">
        <f>LOOKUP(A7+1,'Mortality and annuity'!$A$5:$D$40)</f>
        <v>0.92531446153278007</v>
      </c>
      <c r="H7">
        <f>1/((1+Simulation!$C$2)^(65-A7))</f>
        <v>9.9377338070764765E-2</v>
      </c>
      <c r="I7">
        <f>Simulation!$G$2</f>
        <v>9.8565104844617757</v>
      </c>
      <c r="J7">
        <f t="shared" si="1"/>
        <v>1.1437322859527985</v>
      </c>
      <c r="K7">
        <f t="shared" si="2"/>
        <v>7.5198145754599528E-3</v>
      </c>
      <c r="L7">
        <f>LOOKUP(A7,Simulation!$B$5:$D$40)</f>
        <v>1.2762815564224685</v>
      </c>
      <c r="M7">
        <f t="shared" si="3"/>
        <v>5.8919715149207876E-3</v>
      </c>
    </row>
    <row r="8" spans="1:13" x14ac:dyDescent="0.25">
      <c r="A8">
        <v>36</v>
      </c>
      <c r="B8">
        <f>VLOOKUP(A8,Simulation!$B$5:$C$40,2)</f>
        <v>6</v>
      </c>
      <c r="C8">
        <v>6.85</v>
      </c>
      <c r="D8" s="1">
        <v>1</v>
      </c>
      <c r="E8">
        <f>LOOKUP(A8,Simulation!B11:M46)</f>
        <v>0.14620820230444267</v>
      </c>
      <c r="F8">
        <f t="shared" si="0"/>
        <v>6.8499999999999991E-2</v>
      </c>
      <c r="G8">
        <f>LOOKUP(A8+1,'Mortality and annuity'!$A$5:$D$40)</f>
        <v>0.9258959241731608</v>
      </c>
      <c r="H8">
        <f>1/((1+Simulation!$C$2)^(65-A8))</f>
        <v>0.10732752491767127</v>
      </c>
      <c r="I8">
        <f>Simulation!$G$2</f>
        <v>9.8565104844617757</v>
      </c>
      <c r="J8">
        <f t="shared" si="1"/>
        <v>1.4411026789280477</v>
      </c>
      <c r="K8">
        <f t="shared" si="2"/>
        <v>9.8097690625647844E-3</v>
      </c>
      <c r="L8">
        <f>LOOKUP(A8,Simulation!$B$5:$D$40)</f>
        <v>1.3400956329673102</v>
      </c>
      <c r="M8">
        <f t="shared" si="3"/>
        <v>7.320200753765221E-3</v>
      </c>
    </row>
    <row r="9" spans="1:13" x14ac:dyDescent="0.25">
      <c r="A9">
        <v>37</v>
      </c>
      <c r="B9">
        <f>VLOOKUP(A9,Simulation!$B$5:$C$40,2)</f>
        <v>7</v>
      </c>
      <c r="C9">
        <v>6.68</v>
      </c>
      <c r="D9" s="1">
        <v>1</v>
      </c>
      <c r="E9">
        <f>LOOKUP(A9,Simulation!B12:M47)</f>
        <v>0.17910504765236607</v>
      </c>
      <c r="F9">
        <f t="shared" si="0"/>
        <v>6.6799999999999998E-2</v>
      </c>
      <c r="G9">
        <f>LOOKUP(A9+1,'Mortality and annuity'!$A$5:$D$40)</f>
        <v>0.92651947177766725</v>
      </c>
      <c r="H9">
        <f>1/((1+Simulation!$C$2)^(65-A9))</f>
        <v>0.11591372669642991</v>
      </c>
      <c r="I9">
        <f>Simulation!$G$2</f>
        <v>9.8565104844617757</v>
      </c>
      <c r="J9">
        <f t="shared" si="1"/>
        <v>1.7653507800055721</v>
      </c>
      <c r="K9">
        <f t="shared" si="2"/>
        <v>1.2664758012064969E-2</v>
      </c>
      <c r="L9">
        <f>LOOKUP(A9,Simulation!$B$5:$D$40)</f>
        <v>1.4071004132755802</v>
      </c>
      <c r="M9">
        <f t="shared" si="3"/>
        <v>9.0006071297944953E-3</v>
      </c>
    </row>
    <row r="10" spans="1:13" x14ac:dyDescent="0.25">
      <c r="A10">
        <v>38</v>
      </c>
      <c r="B10">
        <f>VLOOKUP(A10,Simulation!$B$5:$C$40,2)</f>
        <v>8</v>
      </c>
      <c r="C10">
        <v>6.44</v>
      </c>
      <c r="D10" s="1">
        <v>1</v>
      </c>
      <c r="E10">
        <f>LOOKUP(A10,Simulation!B13:M48)</f>
        <v>0.21492605697814776</v>
      </c>
      <c r="F10">
        <f t="shared" si="0"/>
        <v>6.4399999999999999E-2</v>
      </c>
      <c r="G10">
        <f>LOOKUP(A10+1,'Mortality and annuity'!$A$5:$D$40)</f>
        <v>0.92718101543217812</v>
      </c>
      <c r="H10">
        <f>1/((1+Simulation!$C$2)^(65-A10))</f>
        <v>0.12518682460031683</v>
      </c>
      <c r="I10">
        <f>Simulation!$G$2</f>
        <v>9.8565104844617757</v>
      </c>
      <c r="J10">
        <f t="shared" si="1"/>
        <v>2.1184209339891424</v>
      </c>
      <c r="K10">
        <f t="shared" si="2"/>
        <v>1.5835117160615201E-2</v>
      </c>
      <c r="L10">
        <f>LOOKUP(A10,Simulation!$B$5:$D$40)</f>
        <v>1.4774554325322586</v>
      </c>
      <c r="M10">
        <f t="shared" si="3"/>
        <v>1.0717830678299975E-2</v>
      </c>
    </row>
    <row r="11" spans="1:13" x14ac:dyDescent="0.25">
      <c r="A11">
        <v>39</v>
      </c>
      <c r="B11">
        <f>VLOOKUP(A11,Simulation!$B$5:$C$40,2)</f>
        <v>9</v>
      </c>
      <c r="C11">
        <v>6.27</v>
      </c>
      <c r="D11" s="1">
        <v>1</v>
      </c>
      <c r="E11">
        <f>LOOKUP(A11,Simulation!B14:M49)</f>
        <v>0.25388140456364516</v>
      </c>
      <c r="F11">
        <f t="shared" si="0"/>
        <v>6.2699999999999992E-2</v>
      </c>
      <c r="G11">
        <f>LOOKUP(A11+1,'Mortality and annuity'!$A$5:$D$40)</f>
        <v>0.92788110172342875</v>
      </c>
      <c r="H11">
        <f>1/((1+Simulation!$C$2)^(65-A11))</f>
        <v>0.13520177031796851</v>
      </c>
      <c r="I11">
        <f>Simulation!$G$2</f>
        <v>9.8565104844617757</v>
      </c>
      <c r="J11">
        <f t="shared" si="1"/>
        <v>2.5023847258914502</v>
      </c>
      <c r="K11">
        <f t="shared" si="2"/>
        <v>1.9683228269720108E-2</v>
      </c>
      <c r="L11">
        <f>LOOKUP(A11,Simulation!$B$5:$D$40)</f>
        <v>1.5513282026814161</v>
      </c>
      <c r="M11">
        <f t="shared" si="3"/>
        <v>1.2687984551365947E-2</v>
      </c>
    </row>
    <row r="12" spans="1:13" x14ac:dyDescent="0.25">
      <c r="A12">
        <v>40</v>
      </c>
      <c r="B12">
        <f>VLOOKUP(A12,Simulation!$B$5:$C$40,2)</f>
        <v>10</v>
      </c>
      <c r="C12">
        <v>4.1500000000000004</v>
      </c>
      <c r="D12" s="1">
        <v>1</v>
      </c>
      <c r="E12">
        <f>LOOKUP(A12,Simulation!B15:M50)</f>
        <v>0.29619497170882897</v>
      </c>
      <c r="F12">
        <f t="shared" si="0"/>
        <v>4.1500000000000002E-2</v>
      </c>
      <c r="G12">
        <f>LOOKUP(A12+1,'Mortality and annuity'!$A$5:$D$40)</f>
        <v>0.92862539497750285</v>
      </c>
      <c r="H12">
        <f>1/((1+Simulation!$C$2)^(65-A12))</f>
        <v>0.14601791167300243</v>
      </c>
      <c r="I12">
        <f>Simulation!$G$2</f>
        <v>9.8565104844617757</v>
      </c>
      <c r="J12">
        <f t="shared" si="1"/>
        <v>2.9194488440929316</v>
      </c>
      <c r="K12">
        <f t="shared" si="2"/>
        <v>1.6428414636491386E-2</v>
      </c>
      <c r="L12">
        <f>LOOKUP(A12,Simulation!$B$5:$D$40)</f>
        <v>1.6288946112641585</v>
      </c>
      <c r="M12">
        <f t="shared" si="3"/>
        <v>1.0085621576058603E-2</v>
      </c>
    </row>
    <row r="13" spans="1:13" x14ac:dyDescent="0.25">
      <c r="A13">
        <v>41</v>
      </c>
      <c r="B13">
        <f>VLOOKUP(A13,Simulation!$B$5:$C$40,2)</f>
        <v>11</v>
      </c>
      <c r="C13">
        <v>3.93</v>
      </c>
      <c r="D13" s="1">
        <v>1</v>
      </c>
      <c r="E13">
        <f>LOOKUP(A13,Simulation!B16:M51)</f>
        <v>0.34210519199788292</v>
      </c>
      <c r="F13">
        <f t="shared" si="0"/>
        <v>3.9300000000000002E-2</v>
      </c>
      <c r="G13">
        <f>LOOKUP(A13+1,'Mortality and annuity'!$A$5:$D$40)</f>
        <v>0.9294191189050478</v>
      </c>
      <c r="H13">
        <f>1/((1+Simulation!$C$2)^(65-A13))</f>
        <v>0.15769934431480678</v>
      </c>
      <c r="I13">
        <f>Simulation!$G$2</f>
        <v>9.8565104844617757</v>
      </c>
      <c r="J13">
        <f t="shared" si="1"/>
        <v>3.3719634117159418</v>
      </c>
      <c r="K13">
        <f t="shared" si="2"/>
        <v>1.9423026092033089E-2</v>
      </c>
      <c r="L13">
        <f>LOOKUP(A13,Simulation!$B$5:$D$40)</f>
        <v>1.7103393401984719</v>
      </c>
      <c r="M13">
        <f t="shared" si="3"/>
        <v>1.1356241206367383E-2</v>
      </c>
    </row>
    <row r="14" spans="1:13" x14ac:dyDescent="0.25">
      <c r="A14">
        <v>42</v>
      </c>
      <c r="B14">
        <f>VLOOKUP(A14,Simulation!$B$5:$C$40,2)</f>
        <v>12</v>
      </c>
      <c r="C14">
        <v>3.86</v>
      </c>
      <c r="D14" s="1">
        <v>1</v>
      </c>
      <c r="E14">
        <f>LOOKUP(A14,Simulation!B17:M52)</f>
        <v>0.39186594682436937</v>
      </c>
      <c r="F14">
        <f t="shared" si="0"/>
        <v>3.8599999999999995E-2</v>
      </c>
      <c r="G14">
        <f>LOOKUP(A14+1,'Mortality and annuity'!$A$5:$D$40)</f>
        <v>0.93027078180579137</v>
      </c>
      <c r="H14">
        <f>1/((1+Simulation!$C$2)^(65-A14))</f>
        <v>0.17031529154459263</v>
      </c>
      <c r="I14">
        <f>Simulation!$G$2</f>
        <v>9.8565104844617757</v>
      </c>
      <c r="J14">
        <f t="shared" si="1"/>
        <v>3.8624308133779373</v>
      </c>
      <c r="K14">
        <f t="shared" si="2"/>
        <v>2.3621694083605902E-2</v>
      </c>
      <c r="L14">
        <f>LOOKUP(A14,Simulation!$B$5:$D$40)</f>
        <v>1.7958563054980561</v>
      </c>
      <c r="M14">
        <f t="shared" si="3"/>
        <v>1.3153443296820316E-2</v>
      </c>
    </row>
    <row r="15" spans="1:13" x14ac:dyDescent="0.25">
      <c r="A15">
        <v>43</v>
      </c>
      <c r="B15">
        <f>VLOOKUP(A15,Simulation!$B$5:$C$40,2)</f>
        <v>13</v>
      </c>
      <c r="C15">
        <v>3.81</v>
      </c>
      <c r="D15" s="1">
        <v>1</v>
      </c>
      <c r="E15">
        <f>LOOKUP(A15,Simulation!B18:M53)</f>
        <v>0.44574751408819874</v>
      </c>
      <c r="F15">
        <f t="shared" si="0"/>
        <v>3.8100000000000002E-2</v>
      </c>
      <c r="G15">
        <f>LOOKUP(A15+1,'Mortality and annuity'!$A$5:$D$40)</f>
        <v>0.9311875359349191</v>
      </c>
      <c r="H15">
        <f>1/((1+Simulation!$C$2)^(65-A15))</f>
        <v>0.18394051452752944</v>
      </c>
      <c r="I15">
        <f>Simulation!$G$2</f>
        <v>9.8565104844617757</v>
      </c>
      <c r="J15">
        <f t="shared" si="1"/>
        <v>4.3935150460331043</v>
      </c>
      <c r="K15">
        <f t="shared" si="2"/>
        <v>2.8671581237082615E-2</v>
      </c>
      <c r="L15">
        <f>LOOKUP(A15,Simulation!$B$5:$D$40)</f>
        <v>1.8856491189771025</v>
      </c>
      <c r="M15">
        <f t="shared" si="3"/>
        <v>1.5205151875040212E-2</v>
      </c>
    </row>
    <row r="16" spans="1:13" x14ac:dyDescent="0.25">
      <c r="A16">
        <v>44</v>
      </c>
      <c r="B16">
        <f>VLOOKUP(A16,Simulation!$B$5:$C$40,2)</f>
        <v>14</v>
      </c>
      <c r="C16">
        <v>3.79</v>
      </c>
      <c r="D16" s="1">
        <v>1</v>
      </c>
      <c r="E16">
        <f>LOOKUP(A16,Simulation!B19:M54)</f>
        <v>0.50403757314277353</v>
      </c>
      <c r="F16">
        <f t="shared" si="0"/>
        <v>3.7900000000000003E-2</v>
      </c>
      <c r="G16">
        <f>LOOKUP(A16+1,'Mortality and annuity'!$A$5:$D$40)</f>
        <v>0.93217704186485872</v>
      </c>
      <c r="H16">
        <f>1/((1+Simulation!$C$2)^(65-A16))</f>
        <v>0.19865575532185073</v>
      </c>
      <c r="I16">
        <f>Simulation!$G$2</f>
        <v>9.8565104844617757</v>
      </c>
      <c r="J16">
        <f t="shared" si="1"/>
        <v>4.9680516242444162</v>
      </c>
      <c r="K16">
        <f t="shared" si="2"/>
        <v>3.4867825543487767E-2</v>
      </c>
      <c r="L16">
        <f>LOOKUP(A16,Simulation!$B$5:$D$40)</f>
        <v>1.9799315730403082</v>
      </c>
      <c r="M16">
        <f t="shared" si="3"/>
        <v>1.7610621507462527E-2</v>
      </c>
    </row>
    <row r="17" spans="1:13" x14ac:dyDescent="0.25">
      <c r="A17">
        <v>45</v>
      </c>
      <c r="B17">
        <f>VLOOKUP(A17,Simulation!$B$5:$C$40,2)</f>
        <v>15</v>
      </c>
      <c r="C17">
        <v>3.73</v>
      </c>
      <c r="D17" s="1">
        <v>1</v>
      </c>
      <c r="E17">
        <f>LOOKUP(A17,Simulation!B20:M55)</f>
        <v>0.56704226924557988</v>
      </c>
      <c r="F17">
        <f t="shared" si="0"/>
        <v>3.73E-2</v>
      </c>
      <c r="G17">
        <f>LOOKUP(A17+1,'Mortality and annuity'!$A$5:$D$40)</f>
        <v>0.93324093653250595</v>
      </c>
      <c r="H17">
        <f>1/((1+Simulation!$C$2)^(65-A17))</f>
        <v>0.21454821535028729</v>
      </c>
      <c r="I17">
        <f>Simulation!$G$2</f>
        <v>9.8565104844617757</v>
      </c>
      <c r="J17">
        <f t="shared" si="1"/>
        <v>5.5890580719520555</v>
      </c>
      <c r="K17">
        <f t="shared" si="2"/>
        <v>4.1741316374726986E-2</v>
      </c>
      <c r="L17">
        <f>LOOKUP(A17,Simulation!$B$5:$D$40)</f>
        <v>2.0789281497123921</v>
      </c>
      <c r="M17">
        <f t="shared" si="3"/>
        <v>2.0078287159900961E-2</v>
      </c>
    </row>
    <row r="18" spans="1:13" x14ac:dyDescent="0.25">
      <c r="A18">
        <v>46</v>
      </c>
      <c r="B18">
        <f>VLOOKUP(A18,Simulation!$B$5:$C$40,2)</f>
        <v>16</v>
      </c>
      <c r="C18">
        <v>3.64</v>
      </c>
      <c r="D18" s="1">
        <v>1</v>
      </c>
      <c r="E18">
        <f>LOOKUP(A18,Simulation!B21:M56)</f>
        <v>0.63508734095020458</v>
      </c>
      <c r="F18">
        <f t="shared" si="0"/>
        <v>3.6400000000000002E-2</v>
      </c>
      <c r="G18">
        <f>LOOKUP(A18+1,'Mortality and annuity'!$A$5:$D$40)</f>
        <v>0.93437760689128901</v>
      </c>
      <c r="H18">
        <f>1/((1+Simulation!$C$2)^(65-A18))</f>
        <v>0.23171207214921377</v>
      </c>
      <c r="I18">
        <f>Simulation!$G$2</f>
        <v>9.8565104844617757</v>
      </c>
      <c r="J18">
        <f t="shared" si="1"/>
        <v>6.2597450346246415</v>
      </c>
      <c r="K18">
        <f t="shared" si="2"/>
        <v>4.9332044058629738E-2</v>
      </c>
      <c r="L18">
        <f>LOOKUP(A18,Simulation!$B$5:$D$40)</f>
        <v>2.1828745551190836</v>
      </c>
      <c r="M18">
        <f t="shared" si="3"/>
        <v>2.2599578131020221E-2</v>
      </c>
    </row>
    <row r="19" spans="1:13" x14ac:dyDescent="0.25">
      <c r="A19">
        <v>47</v>
      </c>
      <c r="B19">
        <f>VLOOKUP(A19,Simulation!$B$5:$C$40,2)</f>
        <v>17</v>
      </c>
      <c r="C19">
        <v>3.66</v>
      </c>
      <c r="D19" s="1">
        <v>1</v>
      </c>
      <c r="E19">
        <f>LOOKUP(A19,Simulation!B22:M57)</f>
        <v>0.70851931407279145</v>
      </c>
      <c r="F19">
        <f t="shared" si="0"/>
        <v>3.6600000000000001E-2</v>
      </c>
      <c r="G19">
        <f>LOOKUP(A19+1,'Mortality and annuity'!$A$5:$D$40)</f>
        <v>0.93559247371841203</v>
      </c>
      <c r="H19">
        <f>1/((1+Simulation!$C$2)^(65-A19))</f>
        <v>0.2502490374577267</v>
      </c>
      <c r="I19">
        <f>Simulation!$G$2</f>
        <v>9.8565104844617757</v>
      </c>
      <c r="J19">
        <f t="shared" si="1"/>
        <v>6.9835280476021344</v>
      </c>
      <c r="K19">
        <f t="shared" si="2"/>
        <v>5.984324048391302E-2</v>
      </c>
      <c r="L19">
        <f>LOOKUP(A19,Simulation!$B$5:$D$40)</f>
        <v>2.292018280692163</v>
      </c>
      <c r="M19">
        <f t="shared" si="3"/>
        <v>2.610940802175498E-2</v>
      </c>
    </row>
    <row r="20" spans="1:13" x14ac:dyDescent="0.25">
      <c r="A20">
        <v>48</v>
      </c>
      <c r="B20">
        <f>VLOOKUP(A20,Simulation!$B$5:$C$40,2)</f>
        <v>18</v>
      </c>
      <c r="C20">
        <v>3.7</v>
      </c>
      <c r="D20" s="1">
        <v>1</v>
      </c>
      <c r="E20">
        <f>LOOKUP(A20,Simulation!B23:M58)</f>
        <v>0.78770676607190637</v>
      </c>
      <c r="F20">
        <f t="shared" si="0"/>
        <v>3.7000000000000005E-2</v>
      </c>
      <c r="G20">
        <f>LOOKUP(A20+1,'Mortality and annuity'!$A$5:$D$40)</f>
        <v>0.9368942883320498</v>
      </c>
      <c r="H20">
        <f>1/((1+Simulation!$C$2)^(65-A20))</f>
        <v>0.27026895995384675</v>
      </c>
      <c r="I20">
        <f>Simulation!$G$2</f>
        <v>9.8565104844617757</v>
      </c>
      <c r="J20">
        <f t="shared" si="1"/>
        <v>7.7640399984692241</v>
      </c>
      <c r="K20">
        <f t="shared" si="2"/>
        <v>7.2740494629424543E-2</v>
      </c>
      <c r="L20">
        <f>LOOKUP(A20,Simulation!$B$5:$D$40)</f>
        <v>2.4066191924347526</v>
      </c>
      <c r="M20">
        <f t="shared" si="3"/>
        <v>3.0225178481949073E-2</v>
      </c>
    </row>
    <row r="21" spans="1:13" x14ac:dyDescent="0.25">
      <c r="A21">
        <v>49</v>
      </c>
      <c r="B21">
        <f>VLOOKUP(A21,Simulation!$B$5:$C$40,2)</f>
        <v>19</v>
      </c>
      <c r="C21">
        <v>3.65</v>
      </c>
      <c r="D21" s="1">
        <v>1</v>
      </c>
      <c r="E21">
        <f>LOOKUP(A21,Simulation!B24:M59)</f>
        <v>0.8730416648982281</v>
      </c>
      <c r="F21">
        <f t="shared" si="0"/>
        <v>3.6499999999999998E-2</v>
      </c>
      <c r="G21">
        <f>LOOKUP(A21+1,'Mortality and annuity'!$A$5:$D$40)</f>
        <v>0.93828952485550987</v>
      </c>
      <c r="H21">
        <f>1/((1+Simulation!$C$2)^(65-A21))</f>
        <v>0.29189047620961656</v>
      </c>
      <c r="I21">
        <f>Simulation!$G$2</f>
        <v>9.8565104844617757</v>
      </c>
      <c r="J21">
        <f t="shared" si="1"/>
        <v>8.6051443234413494</v>
      </c>
      <c r="K21">
        <f t="shared" si="2"/>
        <v>8.6021659388451938E-2</v>
      </c>
      <c r="L21">
        <f>LOOKUP(A21,Simulation!$B$5:$D$40)</f>
        <v>2.5269501496498714</v>
      </c>
      <c r="M21">
        <f t="shared" si="3"/>
        <v>3.4041692274923152E-2</v>
      </c>
    </row>
    <row r="22" spans="1:13" x14ac:dyDescent="0.25">
      <c r="A22">
        <v>50</v>
      </c>
      <c r="B22">
        <f>VLOOKUP(A22,Simulation!$B$5:$C$40,2)</f>
        <v>20</v>
      </c>
      <c r="C22">
        <v>3.49</v>
      </c>
      <c r="D22" s="1">
        <v>1</v>
      </c>
      <c r="E22">
        <f>LOOKUP(A22,Simulation!B25:M60)</f>
        <v>0.96494078660010307</v>
      </c>
      <c r="F22">
        <f t="shared" si="0"/>
        <v>3.49E-2</v>
      </c>
      <c r="G22">
        <f>LOOKUP(A22+1,'Mortality and annuity'!$A$5:$D$40)</f>
        <v>0.93979084072356578</v>
      </c>
      <c r="H22">
        <f>1/((1+Simulation!$C$2)^(65-A22))</f>
        <v>0.3152417137226049</v>
      </c>
      <c r="I22">
        <f>Simulation!$G$2</f>
        <v>9.8565104844617757</v>
      </c>
      <c r="J22">
        <f t="shared" si="1"/>
        <v>9.5109489800087097</v>
      </c>
      <c r="K22">
        <f t="shared" si="2"/>
        <v>9.8338632964174721E-2</v>
      </c>
      <c r="L22">
        <f>LOOKUP(A22,Simulation!$B$5:$D$40)</f>
        <v>2.6532976546054146</v>
      </c>
      <c r="M22">
        <f t="shared" si="3"/>
        <v>3.7062797230263698E-2</v>
      </c>
    </row>
    <row r="23" spans="1:13" x14ac:dyDescent="0.25">
      <c r="A23">
        <v>51</v>
      </c>
      <c r="B23">
        <f>VLOOKUP(A23,Simulation!$B$5:$C$40,2)</f>
        <v>21</v>
      </c>
      <c r="C23">
        <v>3.38</v>
      </c>
      <c r="D23" s="1">
        <v>1</v>
      </c>
      <c r="E23">
        <f>LOOKUP(A23,Simulation!B26:M61)</f>
        <v>1.0638472162134258</v>
      </c>
      <c r="F23">
        <f t="shared" si="0"/>
        <v>3.3799999999999997E-2</v>
      </c>
      <c r="G23">
        <f>LOOKUP(A23+1,'Mortality and annuity'!$A$5:$D$40)</f>
        <v>0.94148457146763609</v>
      </c>
      <c r="H23">
        <f>1/((1+Simulation!$C$2)^(65-A23))</f>
        <v>0.34046105018992984</v>
      </c>
      <c r="I23">
        <f>Simulation!$G$2</f>
        <v>9.8565104844617757</v>
      </c>
      <c r="J23">
        <f t="shared" si="1"/>
        <v>10.485821240473106</v>
      </c>
      <c r="K23">
        <f t="shared" si="2"/>
        <v>0.1136056136348215</v>
      </c>
      <c r="L23">
        <f>LOOKUP(A23,Simulation!$B$5:$D$40)</f>
        <v>2.7859625346823877</v>
      </c>
      <c r="M23">
        <f t="shared" si="3"/>
        <v>4.0777868410126719E-2</v>
      </c>
    </row>
    <row r="24" spans="1:13" x14ac:dyDescent="0.25">
      <c r="A24">
        <v>52</v>
      </c>
      <c r="B24">
        <f>VLOOKUP(A24,Simulation!$B$5:$C$40,2)</f>
        <v>22</v>
      </c>
      <c r="C24">
        <v>3.35</v>
      </c>
      <c r="D24" s="1">
        <v>1</v>
      </c>
      <c r="E24">
        <f>LOOKUP(A24,Simulation!B27:M62)</f>
        <v>1.1702319367202616</v>
      </c>
      <c r="F24">
        <f t="shared" si="0"/>
        <v>3.3500000000000002E-2</v>
      </c>
      <c r="G24">
        <f>LOOKUP(A24+1,'Mortality and annuity'!$A$5:$D$40)</f>
        <v>0.94333917628821884</v>
      </c>
      <c r="H24">
        <f>1/((1+Simulation!$C$2)^(65-A24))</f>
        <v>0.3676979335242021</v>
      </c>
      <c r="I24">
        <f>Simulation!$G$2</f>
        <v>9.8565104844617757</v>
      </c>
      <c r="J24">
        <f t="shared" si="1"/>
        <v>11.534403353535268</v>
      </c>
      <c r="K24">
        <f t="shared" si="2"/>
        <v>0.13402906916061813</v>
      </c>
      <c r="L24">
        <f>LOOKUP(A24,Simulation!$B$5:$D$40)</f>
        <v>2.9252606586305441</v>
      </c>
      <c r="M24">
        <f t="shared" si="3"/>
        <v>4.5817820974409722E-2</v>
      </c>
    </row>
    <row r="25" spans="1:13" x14ac:dyDescent="0.25">
      <c r="A25">
        <v>53</v>
      </c>
      <c r="B25">
        <f>VLOOKUP(A25,Simulation!$B$5:$C$40,2)</f>
        <v>23</v>
      </c>
      <c r="C25">
        <v>3.22</v>
      </c>
      <c r="D25" s="1">
        <v>1</v>
      </c>
      <c r="E25">
        <f>LOOKUP(A25,Simulation!B28:M63)</f>
        <v>1.2845955111308627</v>
      </c>
      <c r="F25">
        <f t="shared" si="0"/>
        <v>3.2199999999999999E-2</v>
      </c>
      <c r="G25">
        <f>LOOKUP(A25+1,'Mortality and annuity'!$A$5:$D$40)</f>
        <v>0.94539020032783005</v>
      </c>
      <c r="H25">
        <f>1/((1+Simulation!$C$2)^(65-A25))</f>
        <v>0.39711376747074234</v>
      </c>
      <c r="I25">
        <f>Simulation!$G$2</f>
        <v>9.8565104844617757</v>
      </c>
      <c r="J25">
        <f t="shared" si="1"/>
        <v>12.661629123753881</v>
      </c>
      <c r="K25">
        <f t="shared" si="2"/>
        <v>0.15306345072191543</v>
      </c>
      <c r="L25">
        <f>LOOKUP(A25,Simulation!$B$5:$D$40)</f>
        <v>3.0715236886368107</v>
      </c>
      <c r="M25">
        <f t="shared" si="3"/>
        <v>4.9833068612877063E-2</v>
      </c>
    </row>
    <row r="26" spans="1:13" x14ac:dyDescent="0.25">
      <c r="A26">
        <v>54</v>
      </c>
      <c r="B26">
        <f>VLOOKUP(A26,Simulation!$B$5:$C$40,2)</f>
        <v>24</v>
      </c>
      <c r="C26">
        <v>2.37</v>
      </c>
      <c r="D26" s="1">
        <v>1</v>
      </c>
      <c r="E26">
        <f>LOOKUP(A26,Simulation!B29:M64)</f>
        <v>1.4074698630290197</v>
      </c>
      <c r="F26">
        <f t="shared" si="0"/>
        <v>2.3700000000000002E-2</v>
      </c>
      <c r="G26">
        <f>LOOKUP(A26+1,'Mortality and annuity'!$A$5:$D$40)</f>
        <v>0.9476660202755216</v>
      </c>
      <c r="H26">
        <f>1/((1+Simulation!$C$2)^(65-A26))</f>
        <v>0.42888286807417414</v>
      </c>
      <c r="I26">
        <f>Simulation!$G$2</f>
        <v>9.8565104844617757</v>
      </c>
      <c r="J26">
        <f t="shared" si="1"/>
        <v>13.872741461509511</v>
      </c>
      <c r="K26">
        <f t="shared" si="2"/>
        <v>0.13363020845875251</v>
      </c>
      <c r="L26">
        <f>LOOKUP(A26,Simulation!$B$5:$D$40)</f>
        <v>3.2250998699971274</v>
      </c>
      <c r="M26">
        <f t="shared" si="3"/>
        <v>4.1434440434513282E-2</v>
      </c>
    </row>
    <row r="27" spans="1:13" x14ac:dyDescent="0.25">
      <c r="A27">
        <v>55</v>
      </c>
      <c r="B27">
        <f>VLOOKUP(A27,Simulation!$B$5:$C$40,2)</f>
        <v>25</v>
      </c>
      <c r="C27">
        <v>0.88</v>
      </c>
      <c r="D27" s="1">
        <v>1</v>
      </c>
      <c r="E27">
        <f>LOOKUP(A27,Simulation!B30:M65)</f>
        <v>1.5394201612218759</v>
      </c>
      <c r="F27">
        <f t="shared" si="0"/>
        <v>8.8000000000000005E-3</v>
      </c>
      <c r="G27">
        <f>LOOKUP(A27+1,'Mortality and annuity'!$A$5:$D$40)</f>
        <v>0.95027833541959017</v>
      </c>
      <c r="H27">
        <f>1/((1+Simulation!$C$2)^(65-A27))</f>
        <v>0.46319349666234227</v>
      </c>
      <c r="I27">
        <f>Simulation!$G$2</f>
        <v>9.8565104844617757</v>
      </c>
      <c r="J27">
        <f t="shared" si="1"/>
        <v>15.173310959075257</v>
      </c>
      <c r="K27">
        <f t="shared" si="2"/>
        <v>5.8772790579929193E-2</v>
      </c>
      <c r="L27">
        <f>LOOKUP(A27,Simulation!$B$5:$D$40)</f>
        <v>3.3863548602718838</v>
      </c>
      <c r="M27">
        <f t="shared" si="3"/>
        <v>1.7355768371897812E-2</v>
      </c>
    </row>
    <row r="28" spans="1:13" x14ac:dyDescent="0.25">
      <c r="A28">
        <v>56</v>
      </c>
      <c r="B28">
        <f>VLOOKUP(A28,Simulation!$B$5:$C$40,2)</f>
        <v>26</v>
      </c>
      <c r="C28">
        <v>0.23</v>
      </c>
      <c r="D28" s="1">
        <v>1</v>
      </c>
      <c r="E28">
        <f>LOOKUP(A28,Simulation!B31:M66)</f>
        <v>1.6810468144532913</v>
      </c>
      <c r="F28">
        <f t="shared" si="0"/>
        <v>2.3E-3</v>
      </c>
      <c r="G28">
        <f>LOOKUP(A28+1,'Mortality and annuity'!$A$5:$D$40)</f>
        <v>0.95333472655291873</v>
      </c>
      <c r="H28">
        <f>1/((1+Simulation!$C$2)^(65-A28))</f>
        <v>0.50024897546894254</v>
      </c>
      <c r="I28">
        <f>Simulation!$G$2</f>
        <v>9.8565104844617757</v>
      </c>
      <c r="J28">
        <f t="shared" si="1"/>
        <v>16.569255551529935</v>
      </c>
      <c r="K28">
        <f t="shared" si="2"/>
        <v>1.8174499221679172E-2</v>
      </c>
      <c r="L28">
        <f>LOOKUP(A28,Simulation!$B$5:$D$40)</f>
        <v>3.5556725998991223</v>
      </c>
      <c r="M28">
        <f t="shared" si="3"/>
        <v>5.1114096450260351E-3</v>
      </c>
    </row>
    <row r="29" spans="1:13" x14ac:dyDescent="0.25">
      <c r="A29">
        <v>57</v>
      </c>
      <c r="B29">
        <f>VLOOKUP(A29,Simulation!$B$5:$C$40,2)</f>
        <v>27</v>
      </c>
      <c r="C29">
        <v>0.11</v>
      </c>
      <c r="D29" s="1">
        <v>1</v>
      </c>
      <c r="E29">
        <f>LOOKUP(A29,Simulation!B32:M67)</f>
        <v>1.8329875824754827</v>
      </c>
      <c r="F29">
        <f t="shared" si="0"/>
        <v>1.1000000000000001E-3</v>
      </c>
      <c r="G29">
        <f>LOOKUP(A29+1,'Mortality and annuity'!$A$5:$D$40)</f>
        <v>0.95680889966761196</v>
      </c>
      <c r="H29">
        <f>1/((1+Simulation!$C$2)^(65-A29))</f>
        <v>0.54026889250596</v>
      </c>
      <c r="I29">
        <f>Simulation!$G$2</f>
        <v>9.8565104844617757</v>
      </c>
      <c r="J29">
        <f t="shared" si="1"/>
        <v>18.066861324557838</v>
      </c>
      <c r="K29">
        <f t="shared" si="2"/>
        <v>1.0273314061715978E-2</v>
      </c>
      <c r="L29">
        <f>LOOKUP(A29,Simulation!$B$5:$D$40)</f>
        <v>3.7334562263384061</v>
      </c>
      <c r="M29">
        <f t="shared" si="3"/>
        <v>2.7516899727498744E-3</v>
      </c>
    </row>
    <row r="30" spans="1:13" x14ac:dyDescent="0.25">
      <c r="A30">
        <v>58</v>
      </c>
      <c r="B30">
        <f>VLOOKUP(A30,Simulation!$B$5:$C$40,2)</f>
        <v>28</v>
      </c>
      <c r="C30">
        <v>0.22</v>
      </c>
      <c r="D30" s="1">
        <v>1</v>
      </c>
      <c r="E30">
        <f>LOOKUP(A30,Simulation!B33:M68)</f>
        <v>1.9959198101279825</v>
      </c>
      <c r="F30">
        <f t="shared" si="0"/>
        <v>2.2000000000000001E-3</v>
      </c>
      <c r="G30">
        <f>LOOKUP(A30+1,'Mortality and annuity'!$A$5:$D$40)</f>
        <v>0.96075713109785854</v>
      </c>
      <c r="H30">
        <f>1/((1+Simulation!$C$2)^(65-A30))</f>
        <v>0.58349040282589892</v>
      </c>
      <c r="I30">
        <f>Simulation!$G$2</f>
        <v>9.8565104844617757</v>
      </c>
      <c r="J30">
        <f t="shared" si="1"/>
        <v>19.672804534671418</v>
      </c>
      <c r="K30">
        <f t="shared" si="2"/>
        <v>2.4262541519773268E-2</v>
      </c>
      <c r="L30">
        <f>LOOKUP(A30,Simulation!$B$5:$D$40)</f>
        <v>3.9201290339218704</v>
      </c>
      <c r="M30">
        <f t="shared" si="3"/>
        <v>6.1892201276599178E-3</v>
      </c>
    </row>
    <row r="31" spans="1:13" x14ac:dyDescent="0.25">
      <c r="A31">
        <v>59</v>
      </c>
      <c r="B31">
        <f>VLOOKUP(A31,Simulation!$B$5:$C$40,2)</f>
        <v>29</v>
      </c>
      <c r="C31">
        <v>0.31</v>
      </c>
      <c r="D31" s="1">
        <v>1</v>
      </c>
      <c r="E31">
        <f>LOOKUP(A31,Simulation!B34:M69)</f>
        <v>2.1705627914469781</v>
      </c>
      <c r="F31">
        <f t="shared" si="0"/>
        <v>3.0999999999999999E-3</v>
      </c>
      <c r="G31">
        <f>LOOKUP(A31+1,'Mortality and annuity'!$A$5:$D$40)</f>
        <v>0.96523727993266606</v>
      </c>
      <c r="H31">
        <f>1/((1+Simulation!$C$2)^(65-A31))</f>
        <v>0.63016963388499003</v>
      </c>
      <c r="I31">
        <f>Simulation!$G$2</f>
        <v>9.8565104844617757</v>
      </c>
      <c r="J31">
        <f t="shared" si="1"/>
        <v>21.394174911079759</v>
      </c>
      <c r="K31">
        <f t="shared" si="2"/>
        <v>4.0341198353382769E-2</v>
      </c>
      <c r="L31">
        <f>LOOKUP(A31,Simulation!$B$5:$D$40)</f>
        <v>4.1161354816978344</v>
      </c>
      <c r="M31">
        <f t="shared" si="3"/>
        <v>9.8007459989491712E-3</v>
      </c>
    </row>
    <row r="32" spans="1:13" x14ac:dyDescent="0.25">
      <c r="A32">
        <v>60</v>
      </c>
      <c r="B32">
        <f>VLOOKUP(A32,Simulation!$B$5:$C$40,2)</f>
        <v>30</v>
      </c>
      <c r="C32">
        <v>0.2</v>
      </c>
      <c r="D32" s="1">
        <v>1</v>
      </c>
      <c r="E32">
        <f>LOOKUP(A32,Simulation!B35:M70)</f>
        <v>2.3576802712228586</v>
      </c>
      <c r="F32">
        <f t="shared" si="0"/>
        <v>2E-3</v>
      </c>
      <c r="G32">
        <f>LOOKUP(A32+1,'Mortality and annuity'!$A$5:$D$40)</f>
        <v>0.9703559073439052</v>
      </c>
      <c r="H32">
        <f>1/((1+Simulation!$C$2)^(65-A32))</f>
        <v>0.68058320333544986</v>
      </c>
      <c r="I32">
        <f>Simulation!$G$2</f>
        <v>9.8565104844617757</v>
      </c>
      <c r="J32">
        <f t="shared" si="1"/>
        <v>23.238500312316788</v>
      </c>
      <c r="K32">
        <f t="shared" si="2"/>
        <v>3.06937798585767E-2</v>
      </c>
      <c r="L32">
        <f>LOOKUP(A32,Simulation!$B$5:$D$40)</f>
        <v>4.3219422516665897</v>
      </c>
      <c r="M32">
        <f t="shared" si="3"/>
        <v>7.1018486761920139E-3</v>
      </c>
    </row>
    <row r="33" spans="1:13" x14ac:dyDescent="0.25">
      <c r="A33">
        <v>61</v>
      </c>
      <c r="B33">
        <f>VLOOKUP(A33,Simulation!$B$5:$C$40,2)</f>
        <v>31</v>
      </c>
      <c r="C33">
        <v>0.2</v>
      </c>
      <c r="D33" s="1">
        <v>1</v>
      </c>
      <c r="E33">
        <f>LOOKUP(A33,Simulation!B36:M71)</f>
        <v>2.5580830918405315</v>
      </c>
      <c r="F33">
        <f t="shared" si="0"/>
        <v>2E-3</v>
      </c>
      <c r="G33">
        <f>LOOKUP(A33+1,'Mortality and annuity'!$A$5:$D$40)</f>
        <v>0.97627653639889633</v>
      </c>
      <c r="H33">
        <f>1/((1+Simulation!$C$2)^(65-A33))</f>
        <v>0.73502985824111933</v>
      </c>
      <c r="I33">
        <f>Simulation!$G$2</f>
        <v>9.8565104844617757</v>
      </c>
      <c r="J33">
        <f t="shared" si="1"/>
        <v>25.213772814850593</v>
      </c>
      <c r="K33">
        <f t="shared" si="2"/>
        <v>3.6186423703973146E-2</v>
      </c>
      <c r="L33">
        <f>LOOKUP(A33,Simulation!$B$5:$D$40)</f>
        <v>4.5380393599279776</v>
      </c>
      <c r="M33">
        <f t="shared" si="3"/>
        <v>7.9740215617141435E-3</v>
      </c>
    </row>
    <row r="34" spans="1:13" x14ac:dyDescent="0.25">
      <c r="A34">
        <v>62</v>
      </c>
      <c r="B34">
        <f>VLOOKUP(A34,Simulation!$B$5:$C$40,2)</f>
        <v>32</v>
      </c>
      <c r="C34">
        <v>0.2</v>
      </c>
      <c r="D34" s="1">
        <v>1</v>
      </c>
      <c r="E34">
        <f>LOOKUP(A34,Simulation!B37:M72)</f>
        <v>2.7726319936768777</v>
      </c>
      <c r="F34">
        <f t="shared" si="0"/>
        <v>2E-3</v>
      </c>
      <c r="G34">
        <f>LOOKUP(A34+1,'Mortality and annuity'!$A$5:$D$40)</f>
        <v>0.98308984053875004</v>
      </c>
      <c r="H34">
        <f>1/((1+Simulation!$C$2)^(65-A34))</f>
        <v>0.79383224543034903</v>
      </c>
      <c r="I34">
        <f>Simulation!$G$2</f>
        <v>9.8565104844617757</v>
      </c>
      <c r="J34">
        <f t="shared" si="1"/>
        <v>27.328476315230301</v>
      </c>
      <c r="K34">
        <f t="shared" si="2"/>
        <v>4.2654745802475906E-2</v>
      </c>
      <c r="L34">
        <f>LOOKUP(A34,Simulation!$B$5:$D$40)</f>
        <v>4.7649413233863367</v>
      </c>
      <c r="M34">
        <f t="shared" si="3"/>
        <v>8.9517882608808573E-3</v>
      </c>
    </row>
    <row r="35" spans="1:13" x14ac:dyDescent="0.25">
      <c r="A35">
        <v>63</v>
      </c>
      <c r="B35">
        <f>VLOOKUP(A35,Simulation!$B$5:$C$40,2)</f>
        <v>33</v>
      </c>
      <c r="C35">
        <v>0.2</v>
      </c>
      <c r="D35" s="1">
        <v>1</v>
      </c>
      <c r="E35">
        <f>LOOKUP(A35,Simulation!B38:M73)</f>
        <v>3.0022405777939687</v>
      </c>
      <c r="F35">
        <f t="shared" si="0"/>
        <v>2E-3</v>
      </c>
      <c r="G35">
        <f>LOOKUP(A35+1,'Mortality and annuity'!$A$5:$D$40)</f>
        <v>0.99100250000000001</v>
      </c>
      <c r="H35">
        <f>1/((1+Simulation!$C$2)^(65-A35))</f>
        <v>0.85733882347711243</v>
      </c>
      <c r="I35">
        <f>Simulation!$G$2</f>
        <v>9.8565104844617757</v>
      </c>
      <c r="J35">
        <f t="shared" si="1"/>
        <v>29.591615731902831</v>
      </c>
      <c r="K35">
        <f t="shared" si="2"/>
        <v>5.0283548144663084E-2</v>
      </c>
      <c r="L35">
        <f>LOOKUP(A35,Simulation!$B$5:$D$40)</f>
        <v>5.0031883847907119</v>
      </c>
      <c r="M35">
        <f t="shared" si="3"/>
        <v>1.005030078370045E-2</v>
      </c>
    </row>
    <row r="36" spans="1:13" x14ac:dyDescent="0.25">
      <c r="A36">
        <v>64</v>
      </c>
      <c r="B36">
        <f>VLOOKUP(A36,Simulation!$B$5:$C$40,2)</f>
        <v>34</v>
      </c>
      <c r="C36">
        <v>0.2</v>
      </c>
      <c r="D36" s="1">
        <v>1</v>
      </c>
      <c r="E36">
        <f>LOOKUP(A36,Simulation!B39:M74)</f>
        <v>3.2478784401566201</v>
      </c>
      <c r="F36">
        <f t="shared" si="0"/>
        <v>2E-3</v>
      </c>
      <c r="G36">
        <f>LOOKUP(A36+1,'Mortality and annuity'!$A$5:$D$40)</f>
        <v>1</v>
      </c>
      <c r="H36">
        <f>1/((1+Simulation!$C$2)^(65-A36))</f>
        <v>0.92592592764060366</v>
      </c>
      <c r="I36">
        <f>Simulation!$G$2</f>
        <v>9.8565104844617757</v>
      </c>
      <c r="J36">
        <f t="shared" si="1"/>
        <v>32.012747897661086</v>
      </c>
      <c r="K36">
        <f t="shared" si="2"/>
        <v>5.9282866586933242E-2</v>
      </c>
      <c r="L36">
        <f>LOOKUP(A36,Simulation!$B$5:$D$40)</f>
        <v>5.2533477990270585</v>
      </c>
      <c r="M36">
        <f t="shared" si="3"/>
        <v>1.1284778555478979E-2</v>
      </c>
    </row>
    <row r="37" spans="1:13" x14ac:dyDescent="0.25">
      <c r="A37">
        <v>65</v>
      </c>
      <c r="B37">
        <f>VLOOKUP(A37,Simulation!$B$5:$C$40,2)</f>
        <v>35</v>
      </c>
      <c r="C37">
        <v>0</v>
      </c>
      <c r="D37" s="1">
        <v>1</v>
      </c>
      <c r="E37">
        <f>LOOKUP(A37,Simulation!B40:M75)</f>
        <v>3.5105744871200009</v>
      </c>
      <c r="F37">
        <v>0</v>
      </c>
      <c r="G37">
        <f>LOOKUP(A37,'Mortality and annuity'!$A$5:$D$40)</f>
        <v>1</v>
      </c>
      <c r="H37">
        <f>1/((1+Simulation!$C$2)^(65-A37))</f>
        <v>1</v>
      </c>
      <c r="I37">
        <f>Simulation!$G$2</f>
        <v>9.8565104844617757</v>
      </c>
      <c r="J37">
        <f t="shared" si="1"/>
        <v>34.60201423878231</v>
      </c>
      <c r="K37">
        <f t="shared" si="2"/>
        <v>0</v>
      </c>
      <c r="L37">
        <f>LOOKUP(A37,Simulation!$B$5:$D$40)</f>
        <v>5.5160151837250639</v>
      </c>
      <c r="M37">
        <f t="shared" si="3"/>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D74"/>
  <sheetViews>
    <sheetView workbookViewId="0">
      <selection activeCell="C41" sqref="C41"/>
    </sheetView>
  </sheetViews>
  <sheetFormatPr defaultRowHeight="15" x14ac:dyDescent="0.25"/>
  <cols>
    <col min="1" max="2" width="9.140625" style="5"/>
    <col min="3" max="3" width="15.7109375" style="5" customWidth="1"/>
    <col min="4" max="4" width="14.28515625" style="5" customWidth="1"/>
    <col min="5" max="5" width="16.140625" style="5" customWidth="1"/>
    <col min="6" max="6" width="14.85546875" style="5" bestFit="1" customWidth="1"/>
    <col min="7" max="7" width="15.85546875" style="5" customWidth="1"/>
    <col min="8" max="8" width="12.28515625" style="5" customWidth="1"/>
    <col min="9" max="9" width="14.85546875" style="5" bestFit="1" customWidth="1"/>
    <col min="10" max="11" width="9.140625" style="5"/>
    <col min="12" max="12" width="14.85546875" style="5" bestFit="1" customWidth="1"/>
    <col min="13" max="14" width="9.140625" style="5"/>
    <col min="15" max="15" width="14.85546875" style="5" bestFit="1" customWidth="1"/>
    <col min="16" max="17" width="9.140625" style="5"/>
    <col min="18" max="18" width="14.85546875" style="5" bestFit="1" customWidth="1"/>
    <col min="19" max="20" width="9.140625" style="5"/>
    <col min="21" max="21" width="14.85546875" style="5" bestFit="1" customWidth="1"/>
    <col min="22" max="23" width="9.140625" style="5"/>
    <col min="24" max="24" width="14.85546875" style="5" bestFit="1" customWidth="1"/>
    <col min="25" max="26" width="9.140625" style="5"/>
    <col min="27" max="27" width="14.85546875" style="5" bestFit="1" customWidth="1"/>
    <col min="28" max="29" width="9.140625" style="5"/>
    <col min="30" max="30" width="14.85546875" style="5" bestFit="1" customWidth="1"/>
    <col min="31" max="32" width="9.140625" style="5"/>
    <col min="33" max="33" width="14.85546875" style="5" bestFit="1" customWidth="1"/>
    <col min="34" max="35" width="9.140625" style="5"/>
    <col min="36" max="36" width="14.85546875" style="5" bestFit="1" customWidth="1"/>
    <col min="37" max="38" width="9.140625" style="5"/>
    <col min="39" max="39" width="14.85546875" style="5" bestFit="1" customWidth="1"/>
    <col min="40" max="41" width="9.140625" style="5"/>
    <col min="42" max="42" width="14.85546875" style="5" bestFit="1" customWidth="1"/>
    <col min="43" max="44" width="9.140625" style="5"/>
    <col min="45" max="45" width="14.85546875" style="5" bestFit="1" customWidth="1"/>
    <col min="46" max="47" width="9.140625" style="5"/>
    <col min="48" max="48" width="14.85546875" style="5" bestFit="1" customWidth="1"/>
    <col min="49" max="50" width="9.140625" style="5"/>
    <col min="51" max="51" width="14.85546875" style="5" bestFit="1" customWidth="1"/>
    <col min="52" max="53" width="9.140625" style="5"/>
    <col min="54" max="54" width="14.85546875" style="5" bestFit="1" customWidth="1"/>
    <col min="55" max="56" width="9.140625" style="5"/>
    <col min="57" max="57" width="14.85546875" style="5" bestFit="1" customWidth="1"/>
    <col min="58" max="59" width="9.140625" style="5"/>
    <col min="60" max="60" width="14.85546875" style="5" bestFit="1" customWidth="1"/>
    <col min="61" max="62" width="9.140625" style="5"/>
    <col min="63" max="63" width="14.85546875" style="5" bestFit="1" customWidth="1"/>
    <col min="64" max="65" width="9.140625" style="5"/>
    <col min="66" max="66" width="14.85546875" style="5" bestFit="1" customWidth="1"/>
    <col min="67" max="68" width="9.140625" style="5"/>
    <col min="69" max="69" width="14.85546875" style="5" bestFit="1" customWidth="1"/>
    <col min="70" max="71" width="9.140625" style="5"/>
    <col min="72" max="72" width="14.85546875" style="5" bestFit="1" customWidth="1"/>
    <col min="73" max="74" width="9.140625" style="5"/>
    <col min="75" max="75" width="14.85546875" style="5" bestFit="1" customWidth="1"/>
    <col min="76" max="77" width="9.140625" style="5"/>
    <col min="78" max="78" width="14.85546875" style="5" bestFit="1" customWidth="1"/>
    <col min="79" max="80" width="9.140625" style="5"/>
    <col min="81" max="81" width="14.85546875" style="5" bestFit="1" customWidth="1"/>
    <col min="82" max="83" width="9.140625" style="5"/>
    <col min="84" max="84" width="14.85546875" style="5" bestFit="1" customWidth="1"/>
    <col min="85" max="86" width="9.140625" style="5"/>
    <col min="87" max="87" width="14.85546875" style="5" bestFit="1" customWidth="1"/>
    <col min="88" max="89" width="9.140625" style="5"/>
    <col min="90" max="90" width="14.85546875" style="5" bestFit="1" customWidth="1"/>
    <col min="91" max="92" width="9.140625" style="5"/>
    <col min="93" max="93" width="14.85546875" style="5" bestFit="1" customWidth="1"/>
    <col min="94" max="95" width="9.140625" style="5"/>
    <col min="96" max="96" width="14.85546875" style="5" bestFit="1" customWidth="1"/>
    <col min="97" max="98" width="9.140625" style="5"/>
    <col min="99" max="99" width="14.85546875" style="5" bestFit="1" customWidth="1"/>
    <col min="100" max="101" width="9.140625" style="5"/>
    <col min="102" max="102" width="14.85546875" style="5" bestFit="1" customWidth="1"/>
    <col min="103" max="104" width="9.140625" style="5"/>
    <col min="105" max="105" width="14.85546875" style="5" bestFit="1" customWidth="1"/>
    <col min="106" max="107" width="9.140625" style="5"/>
    <col min="108" max="108" width="14.85546875" style="5" bestFit="1" customWidth="1"/>
    <col min="109" max="16384" width="9.140625" style="5"/>
  </cols>
  <sheetData>
    <row r="1" spans="1:108" x14ac:dyDescent="0.25">
      <c r="A1" s="5" t="s">
        <v>1</v>
      </c>
      <c r="B1" s="5" t="s">
        <v>272</v>
      </c>
      <c r="C1" s="5" t="str">
        <f>'Mortality and annuity'!C4</f>
        <v>Probability of survival to next year 2000</v>
      </c>
      <c r="D1" s="5" t="s">
        <v>177</v>
      </c>
      <c r="E1" s="5" t="s">
        <v>175</v>
      </c>
      <c r="F1" s="5" t="s">
        <v>314</v>
      </c>
      <c r="G1" s="5" t="s">
        <v>35</v>
      </c>
      <c r="H1" s="5" t="s">
        <v>176</v>
      </c>
      <c r="I1" s="5" t="s">
        <v>314</v>
      </c>
      <c r="J1" s="5" t="s">
        <v>38</v>
      </c>
      <c r="K1" s="5" t="s">
        <v>39</v>
      </c>
      <c r="L1" s="5" t="s">
        <v>314</v>
      </c>
      <c r="M1" s="5" t="s">
        <v>42</v>
      </c>
      <c r="N1" s="5" t="s">
        <v>43</v>
      </c>
      <c r="O1" s="5" t="s">
        <v>314</v>
      </c>
      <c r="P1" s="5" t="s">
        <v>46</v>
      </c>
      <c r="Q1" s="5" t="s">
        <v>47</v>
      </c>
      <c r="R1" s="5" t="s">
        <v>314</v>
      </c>
      <c r="S1" s="5" t="s">
        <v>50</v>
      </c>
      <c r="T1" s="5" t="s">
        <v>51</v>
      </c>
      <c r="U1" s="5" t="s">
        <v>314</v>
      </c>
      <c r="V1" s="5" t="s">
        <v>54</v>
      </c>
      <c r="W1" s="5" t="s">
        <v>55</v>
      </c>
      <c r="X1" s="5" t="s">
        <v>314</v>
      </c>
      <c r="Y1" s="5" t="s">
        <v>58</v>
      </c>
      <c r="Z1" s="5" t="s">
        <v>59</v>
      </c>
      <c r="AA1" s="5" t="s">
        <v>314</v>
      </c>
      <c r="AB1" s="5" t="s">
        <v>62</v>
      </c>
      <c r="AC1" s="5" t="s">
        <v>63</v>
      </c>
      <c r="AD1" s="5" t="s">
        <v>314</v>
      </c>
      <c r="AE1" s="5" t="s">
        <v>66</v>
      </c>
      <c r="AF1" s="5" t="s">
        <v>67</v>
      </c>
      <c r="AG1" s="5" t="s">
        <v>314</v>
      </c>
      <c r="AH1" s="5" t="s">
        <v>70</v>
      </c>
      <c r="AI1" s="5" t="s">
        <v>71</v>
      </c>
      <c r="AJ1" s="5" t="s">
        <v>314</v>
      </c>
      <c r="AK1" s="5" t="s">
        <v>74</v>
      </c>
      <c r="AL1" s="5" t="s">
        <v>75</v>
      </c>
      <c r="AM1" s="5" t="s">
        <v>314</v>
      </c>
      <c r="AN1" s="5" t="s">
        <v>78</v>
      </c>
      <c r="AO1" s="5" t="s">
        <v>79</v>
      </c>
      <c r="AP1" s="5" t="s">
        <v>314</v>
      </c>
      <c r="AQ1" s="5" t="s">
        <v>82</v>
      </c>
      <c r="AR1" s="5" t="s">
        <v>83</v>
      </c>
      <c r="AS1" s="5" t="s">
        <v>314</v>
      </c>
      <c r="AT1" s="5" t="s">
        <v>86</v>
      </c>
      <c r="AU1" s="5" t="s">
        <v>87</v>
      </c>
      <c r="AV1" s="5" t="s">
        <v>314</v>
      </c>
      <c r="AW1" s="5" t="s">
        <v>90</v>
      </c>
      <c r="AX1" s="5" t="s">
        <v>91</v>
      </c>
      <c r="AY1" s="5" t="s">
        <v>314</v>
      </c>
      <c r="AZ1" s="5" t="s">
        <v>94</v>
      </c>
      <c r="BA1" s="5" t="s">
        <v>95</v>
      </c>
      <c r="BB1" s="5" t="s">
        <v>314</v>
      </c>
      <c r="BC1" s="5" t="s">
        <v>98</v>
      </c>
      <c r="BD1" s="5" t="s">
        <v>99</v>
      </c>
      <c r="BE1" s="5" t="s">
        <v>314</v>
      </c>
      <c r="BF1" s="5" t="s">
        <v>102</v>
      </c>
      <c r="BG1" s="5" t="s">
        <v>103</v>
      </c>
      <c r="BH1" s="5" t="s">
        <v>314</v>
      </c>
      <c r="BI1" s="5" t="s">
        <v>106</v>
      </c>
      <c r="BJ1" s="5" t="s">
        <v>107</v>
      </c>
      <c r="BK1" s="5" t="s">
        <v>314</v>
      </c>
      <c r="BL1" s="5" t="s">
        <v>110</v>
      </c>
      <c r="BM1" s="5" t="s">
        <v>111</v>
      </c>
      <c r="BN1" s="5" t="s">
        <v>314</v>
      </c>
      <c r="BO1" s="5" t="s">
        <v>114</v>
      </c>
      <c r="BP1" s="5" t="s">
        <v>115</v>
      </c>
      <c r="BQ1" s="5" t="s">
        <v>314</v>
      </c>
      <c r="BR1" s="5" t="s">
        <v>118</v>
      </c>
      <c r="BS1" s="5" t="s">
        <v>119</v>
      </c>
      <c r="BT1" s="5" t="s">
        <v>314</v>
      </c>
      <c r="BU1" s="5" t="s">
        <v>122</v>
      </c>
      <c r="BV1" s="5" t="s">
        <v>123</v>
      </c>
      <c r="BW1" s="5" t="s">
        <v>314</v>
      </c>
      <c r="BX1" s="5" t="s">
        <v>126</v>
      </c>
      <c r="BY1" s="5" t="s">
        <v>127</v>
      </c>
      <c r="BZ1" s="5" t="s">
        <v>314</v>
      </c>
      <c r="CA1" s="5" t="s">
        <v>130</v>
      </c>
      <c r="CB1" s="5" t="s">
        <v>131</v>
      </c>
      <c r="CC1" s="5" t="s">
        <v>314</v>
      </c>
      <c r="CD1" s="5" t="s">
        <v>134</v>
      </c>
      <c r="CE1" s="5" t="s">
        <v>135</v>
      </c>
      <c r="CF1" s="5" t="s">
        <v>314</v>
      </c>
      <c r="CG1" s="5" t="s">
        <v>138</v>
      </c>
      <c r="CH1" s="5" t="s">
        <v>139</v>
      </c>
      <c r="CI1" s="5" t="s">
        <v>314</v>
      </c>
      <c r="CJ1" s="5" t="s">
        <v>142</v>
      </c>
      <c r="CK1" s="5" t="s">
        <v>143</v>
      </c>
      <c r="CL1" s="5" t="s">
        <v>314</v>
      </c>
      <c r="CM1" s="5" t="s">
        <v>146</v>
      </c>
      <c r="CN1" s="5" t="s">
        <v>147</v>
      </c>
      <c r="CO1" s="5" t="s">
        <v>314</v>
      </c>
      <c r="CP1" s="5" t="s">
        <v>150</v>
      </c>
      <c r="CQ1" s="5" t="s">
        <v>151</v>
      </c>
      <c r="CR1" s="5" t="s">
        <v>314</v>
      </c>
      <c r="CS1" s="5" t="s">
        <v>154</v>
      </c>
      <c r="CT1" s="5" t="s">
        <v>155</v>
      </c>
      <c r="CU1" s="5" t="s">
        <v>314</v>
      </c>
      <c r="CV1" s="5" t="s">
        <v>158</v>
      </c>
      <c r="CW1" s="5" t="s">
        <v>159</v>
      </c>
      <c r="CX1" s="5" t="s">
        <v>314</v>
      </c>
      <c r="CY1" s="5" t="s">
        <v>162</v>
      </c>
      <c r="CZ1" s="5" t="s">
        <v>163</v>
      </c>
      <c r="DA1" s="5" t="s">
        <v>314</v>
      </c>
      <c r="DB1" s="5" t="s">
        <v>166</v>
      </c>
      <c r="DC1" s="5" t="s">
        <v>167</v>
      </c>
      <c r="DD1" s="5" t="s">
        <v>314</v>
      </c>
    </row>
    <row r="2" spans="1:108" x14ac:dyDescent="0.25">
      <c r="A2" s="5">
        <v>30</v>
      </c>
      <c r="B2" s="5">
        <f>LOOKUP(A2,'Termination cost'!$A$2:$K$37)</f>
        <v>0</v>
      </c>
      <c r="C2" s="5">
        <f>'Mortality and annuity'!C5</f>
        <v>0.99966949999999999</v>
      </c>
      <c r="D2" s="5">
        <v>1</v>
      </c>
      <c r="E2" s="5">
        <v>1</v>
      </c>
      <c r="F2" s="5">
        <f>$B2*D2*E2</f>
        <v>0</v>
      </c>
      <c r="I2" s="5">
        <f>$B2*G2*H2</f>
        <v>0</v>
      </c>
      <c r="L2" s="5">
        <f>$B2*J2*K2</f>
        <v>0</v>
      </c>
      <c r="O2" s="5">
        <f>$B2*M2*N2</f>
        <v>0</v>
      </c>
      <c r="R2" s="5">
        <f>$B2*P2*Q2</f>
        <v>0</v>
      </c>
      <c r="U2" s="5">
        <f>$B2*S2*T2</f>
        <v>0</v>
      </c>
      <c r="X2" s="5">
        <f>$B2*V2*W2</f>
        <v>0</v>
      </c>
      <c r="AA2" s="5">
        <f>$B2*Y2*Z2</f>
        <v>0</v>
      </c>
      <c r="AD2" s="5">
        <f>$B2*AB2*AC2</f>
        <v>0</v>
      </c>
      <c r="AG2" s="5">
        <f>$B2*AE2*AF2</f>
        <v>0</v>
      </c>
      <c r="AJ2" s="5">
        <f>$B2*AH2*AI2</f>
        <v>0</v>
      </c>
      <c r="AM2" s="5">
        <f>$B2*AK2*AL2</f>
        <v>0</v>
      </c>
      <c r="AP2" s="5">
        <f>$B2*AN2*AO2</f>
        <v>0</v>
      </c>
      <c r="AS2" s="5">
        <f>$B2*AQ2*AR2</f>
        <v>0</v>
      </c>
      <c r="AV2" s="5">
        <f>$B2*AT2*AU2</f>
        <v>0</v>
      </c>
      <c r="AY2" s="5">
        <f>$B2*AW2*AX2</f>
        <v>0</v>
      </c>
      <c r="BB2" s="5">
        <f>$B2*AZ2*BA2</f>
        <v>0</v>
      </c>
      <c r="BE2" s="5">
        <f>$B2*BC2*BD2</f>
        <v>0</v>
      </c>
      <c r="BH2" s="5">
        <f>$B2*BF2*BG2</f>
        <v>0</v>
      </c>
      <c r="BK2" s="5">
        <f>$B2*BI2*BJ2</f>
        <v>0</v>
      </c>
      <c r="BN2" s="5">
        <f>$B2*BL2*BM2</f>
        <v>0</v>
      </c>
      <c r="BQ2" s="5">
        <f>$B2*BO2*BP2</f>
        <v>0</v>
      </c>
      <c r="BT2" s="5">
        <f>$B2*BR2*BS2</f>
        <v>0</v>
      </c>
      <c r="BW2" s="5">
        <f>$B2*BU2*BV2</f>
        <v>0</v>
      </c>
      <c r="BZ2" s="5">
        <f>$B2*BX2*BY2</f>
        <v>0</v>
      </c>
      <c r="CC2" s="5">
        <f>$B2*CA2*CB2</f>
        <v>0</v>
      </c>
      <c r="CF2" s="5">
        <f>$B2*CD2*CE2</f>
        <v>0</v>
      </c>
      <c r="CI2" s="5">
        <f>$B2*CG2*CH2</f>
        <v>0</v>
      </c>
      <c r="CL2" s="5">
        <f>$B2*CJ2*CK2</f>
        <v>0</v>
      </c>
      <c r="CO2" s="5">
        <f>$B2*CM2*CN2</f>
        <v>0</v>
      </c>
      <c r="CR2" s="5">
        <f>$B2*CP2*CQ2</f>
        <v>0</v>
      </c>
      <c r="CU2" s="5">
        <f>$B2*CS2*CT2</f>
        <v>0</v>
      </c>
      <c r="CX2" s="5">
        <f>$B2*CV2*CW2</f>
        <v>0</v>
      </c>
      <c r="DA2" s="5">
        <f>$B2*CY2*CZ2</f>
        <v>0</v>
      </c>
      <c r="DD2" s="5">
        <f>$B2*DB2*DC2</f>
        <v>0</v>
      </c>
    </row>
    <row r="3" spans="1:108" x14ac:dyDescent="0.25">
      <c r="A3" s="5">
        <v>31</v>
      </c>
      <c r="B3" s="5">
        <f>LOOKUP(A3,'Termination cost'!$A$2:$K$37)</f>
        <v>0</v>
      </c>
      <c r="C3" s="5">
        <f>'Mortality and annuity'!C6</f>
        <v>0.99962099999999998</v>
      </c>
      <c r="D3" s="5">
        <f>D2*C2</f>
        <v>0.99966949999999999</v>
      </c>
      <c r="E3" s="5">
        <f>E2/(1+Simulation!$C$2)</f>
        <v>0.92592592764060366</v>
      </c>
      <c r="F3" s="5">
        <f t="shared" ref="F3:F36" si="0">$B3*D3*E3</f>
        <v>0</v>
      </c>
      <c r="G3" s="5">
        <f>1</f>
        <v>1</v>
      </c>
      <c r="H3" s="5">
        <v>1</v>
      </c>
      <c r="I3" s="5">
        <f t="shared" ref="I3:I36" si="1">$B3*G3*H3</f>
        <v>0</v>
      </c>
      <c r="L3" s="5">
        <f t="shared" ref="L3:L36" si="2">$B3*J3*K3</f>
        <v>0</v>
      </c>
      <c r="O3" s="5">
        <f t="shared" ref="O3:O36" si="3">$B3*M3*N3</f>
        <v>0</v>
      </c>
      <c r="R3" s="5">
        <f t="shared" ref="R3:R36" si="4">$B3*P3*Q3</f>
        <v>0</v>
      </c>
      <c r="U3" s="5">
        <f t="shared" ref="U3:U36" si="5">$B3*S3*T3</f>
        <v>0</v>
      </c>
      <c r="X3" s="5">
        <f t="shared" ref="X3:X36" si="6">$B3*V3*W3</f>
        <v>0</v>
      </c>
      <c r="AA3" s="5">
        <f t="shared" ref="AA3:AA36" si="7">$B3*Y3*Z3</f>
        <v>0</v>
      </c>
      <c r="AD3" s="5">
        <f t="shared" ref="AD3:AD36" si="8">$B3*AB3*AC3</f>
        <v>0</v>
      </c>
      <c r="AG3" s="5">
        <f t="shared" ref="AG3:AG36" si="9">$B3*AE3*AF3</f>
        <v>0</v>
      </c>
      <c r="AJ3" s="5">
        <f t="shared" ref="AJ3:AJ36" si="10">$B3*AH3*AI3</f>
        <v>0</v>
      </c>
      <c r="AM3" s="5">
        <f t="shared" ref="AM3:AM36" si="11">$B3*AK3*AL3</f>
        <v>0</v>
      </c>
      <c r="AP3" s="5">
        <f t="shared" ref="AP3:AP36" si="12">$B3*AN3*AO3</f>
        <v>0</v>
      </c>
      <c r="AS3" s="5">
        <f t="shared" ref="AS3:AS36" si="13">$B3*AQ3*AR3</f>
        <v>0</v>
      </c>
      <c r="AV3" s="5">
        <f t="shared" ref="AV3:AV36" si="14">$B3*AT3*AU3</f>
        <v>0</v>
      </c>
      <c r="AY3" s="5">
        <f t="shared" ref="AY3:AY36" si="15">$B3*AW3*AX3</f>
        <v>0</v>
      </c>
      <c r="BB3" s="5">
        <f t="shared" ref="BB3:BB36" si="16">$B3*AZ3*BA3</f>
        <v>0</v>
      </c>
      <c r="BE3" s="5">
        <f t="shared" ref="BE3:BE36" si="17">$B3*BC3*BD3</f>
        <v>0</v>
      </c>
      <c r="BH3" s="5">
        <f t="shared" ref="BH3:BH36" si="18">$B3*BF3*BG3</f>
        <v>0</v>
      </c>
      <c r="BK3" s="5">
        <f t="shared" ref="BK3:BK36" si="19">$B3*BI3*BJ3</f>
        <v>0</v>
      </c>
      <c r="BN3" s="5">
        <f t="shared" ref="BN3:BN36" si="20">$B3*BL3*BM3</f>
        <v>0</v>
      </c>
      <c r="BQ3" s="5">
        <f t="shared" ref="BQ3:BQ36" si="21">$B3*BO3*BP3</f>
        <v>0</v>
      </c>
      <c r="BT3" s="5">
        <f t="shared" ref="BT3:BT36" si="22">$B3*BR3*BS3</f>
        <v>0</v>
      </c>
      <c r="BW3" s="5">
        <f t="shared" ref="BW3:BW36" si="23">$B3*BU3*BV3</f>
        <v>0</v>
      </c>
      <c r="BZ3" s="5">
        <f t="shared" ref="BZ3:BZ36" si="24">$B3*BX3*BY3</f>
        <v>0</v>
      </c>
      <c r="CC3" s="5">
        <f t="shared" ref="CC3:CC36" si="25">$B3*CA3*CB3</f>
        <v>0</v>
      </c>
      <c r="CF3" s="5">
        <f t="shared" ref="CF3:CF36" si="26">$B3*CD3*CE3</f>
        <v>0</v>
      </c>
      <c r="CI3" s="5">
        <f t="shared" ref="CI3:CI36" si="27">$B3*CG3*CH3</f>
        <v>0</v>
      </c>
      <c r="CL3" s="5">
        <f t="shared" ref="CL3:CL36" si="28">$B3*CJ3*CK3</f>
        <v>0</v>
      </c>
      <c r="CO3" s="5">
        <f t="shared" ref="CO3:CO36" si="29">$B3*CM3*CN3</f>
        <v>0</v>
      </c>
      <c r="CR3" s="5">
        <f t="shared" ref="CR3:CR36" si="30">$B3*CP3*CQ3</f>
        <v>0</v>
      </c>
      <c r="CU3" s="5">
        <f t="shared" ref="CU3:CU36" si="31">$B3*CS3*CT3</f>
        <v>0</v>
      </c>
      <c r="CX3" s="5">
        <f t="shared" ref="CX3:CX36" si="32">$B3*CV3*CW3</f>
        <v>0</v>
      </c>
      <c r="DA3" s="5">
        <f t="shared" ref="DA3:DA36" si="33">$B3*CY3*CZ3</f>
        <v>0</v>
      </c>
      <c r="DD3" s="5">
        <f t="shared" ref="DD3:DD36" si="34">$B3*DB3*DC3</f>
        <v>0</v>
      </c>
    </row>
    <row r="4" spans="1:108" x14ac:dyDescent="0.25">
      <c r="A4" s="5">
        <v>32</v>
      </c>
      <c r="B4" s="5">
        <f>LOOKUP(A4,'Termination cost'!$A$2:$K$37)</f>
        <v>0</v>
      </c>
      <c r="C4" s="5">
        <f>'Mortality and annuity'!C7</f>
        <v>0.99957099999999999</v>
      </c>
      <c r="D4" s="5">
        <f t="shared" ref="D4:D36" si="35">D3*C3</f>
        <v>0.99929062525949996</v>
      </c>
      <c r="E4" s="5">
        <f>E3/(1+Simulation!$C$2)</f>
        <v>0.85733882347711243</v>
      </c>
      <c r="F4" s="5">
        <f t="shared" si="0"/>
        <v>0</v>
      </c>
      <c r="G4" s="5">
        <f t="shared" ref="G4:G36" si="36">G3*C3</f>
        <v>0.99962099999999998</v>
      </c>
      <c r="H4" s="5">
        <f>H3/(1+Simulation!$C$2)</f>
        <v>0.92592592764060366</v>
      </c>
      <c r="I4" s="5">
        <f t="shared" si="1"/>
        <v>0</v>
      </c>
      <c r="J4" s="5">
        <v>1</v>
      </c>
      <c r="K4" s="5">
        <v>1</v>
      </c>
      <c r="L4" s="5">
        <f t="shared" si="2"/>
        <v>0</v>
      </c>
      <c r="O4" s="5">
        <f t="shared" si="3"/>
        <v>0</v>
      </c>
      <c r="R4" s="5">
        <f t="shared" si="4"/>
        <v>0</v>
      </c>
      <c r="U4" s="5">
        <f t="shared" si="5"/>
        <v>0</v>
      </c>
      <c r="X4" s="5">
        <f t="shared" si="6"/>
        <v>0</v>
      </c>
      <c r="AA4" s="5">
        <f t="shared" si="7"/>
        <v>0</v>
      </c>
      <c r="AD4" s="5">
        <f t="shared" si="8"/>
        <v>0</v>
      </c>
      <c r="AG4" s="5">
        <f t="shared" si="9"/>
        <v>0</v>
      </c>
      <c r="AJ4" s="5">
        <f t="shared" si="10"/>
        <v>0</v>
      </c>
      <c r="AM4" s="5">
        <f t="shared" si="11"/>
        <v>0</v>
      </c>
      <c r="AP4" s="5">
        <f t="shared" si="12"/>
        <v>0</v>
      </c>
      <c r="AS4" s="5">
        <f t="shared" si="13"/>
        <v>0</v>
      </c>
      <c r="AV4" s="5">
        <f t="shared" si="14"/>
        <v>0</v>
      </c>
      <c r="AY4" s="5">
        <f t="shared" si="15"/>
        <v>0</v>
      </c>
      <c r="BB4" s="5">
        <f t="shared" si="16"/>
        <v>0</v>
      </c>
      <c r="BE4" s="5">
        <f t="shared" si="17"/>
        <v>0</v>
      </c>
      <c r="BH4" s="5">
        <f t="shared" si="18"/>
        <v>0</v>
      </c>
      <c r="BK4" s="5">
        <f t="shared" si="19"/>
        <v>0</v>
      </c>
      <c r="BN4" s="5">
        <f t="shared" si="20"/>
        <v>0</v>
      </c>
      <c r="BQ4" s="5">
        <f t="shared" si="21"/>
        <v>0</v>
      </c>
      <c r="BT4" s="5">
        <f t="shared" si="22"/>
        <v>0</v>
      </c>
      <c r="BW4" s="5">
        <f t="shared" si="23"/>
        <v>0</v>
      </c>
      <c r="BZ4" s="5">
        <f t="shared" si="24"/>
        <v>0</v>
      </c>
      <c r="CC4" s="5">
        <f t="shared" si="25"/>
        <v>0</v>
      </c>
      <c r="CF4" s="5">
        <f t="shared" si="26"/>
        <v>0</v>
      </c>
      <c r="CI4" s="5">
        <f t="shared" si="27"/>
        <v>0</v>
      </c>
      <c r="CL4" s="5">
        <f t="shared" si="28"/>
        <v>0</v>
      </c>
      <c r="CO4" s="5">
        <f t="shared" si="29"/>
        <v>0</v>
      </c>
      <c r="CR4" s="5">
        <f t="shared" si="30"/>
        <v>0</v>
      </c>
      <c r="CU4" s="5">
        <f t="shared" si="31"/>
        <v>0</v>
      </c>
      <c r="CX4" s="5">
        <f t="shared" si="32"/>
        <v>0</v>
      </c>
      <c r="DA4" s="5">
        <f t="shared" si="33"/>
        <v>0</v>
      </c>
      <c r="DD4" s="5">
        <f t="shared" si="34"/>
        <v>0</v>
      </c>
    </row>
    <row r="5" spans="1:108" x14ac:dyDescent="0.25">
      <c r="A5" s="5">
        <v>33</v>
      </c>
      <c r="B5" s="5">
        <f>LOOKUP(A5,'Termination cost'!$A$2:$K$37)</f>
        <v>0</v>
      </c>
      <c r="C5" s="5">
        <f>'Mortality and annuity'!C8</f>
        <v>0.99951999999999996</v>
      </c>
      <c r="D5" s="5">
        <f t="shared" si="35"/>
        <v>0.99886192958126363</v>
      </c>
      <c r="E5" s="5">
        <f>E4/(1+Simulation!$C$2)</f>
        <v>0.79383224543034903</v>
      </c>
      <c r="F5" s="5">
        <f t="shared" si="0"/>
        <v>0</v>
      </c>
      <c r="G5" s="5">
        <f t="shared" si="36"/>
        <v>0.99919216259099997</v>
      </c>
      <c r="H5" s="5">
        <f>H4/(1+Simulation!$C$2)</f>
        <v>0.85733882347711243</v>
      </c>
      <c r="I5" s="5">
        <f t="shared" si="1"/>
        <v>0</v>
      </c>
      <c r="J5" s="5">
        <f t="shared" ref="J5:J36" si="37">J4*C4</f>
        <v>0.99957099999999999</v>
      </c>
      <c r="K5" s="5">
        <f>K4/(1+Simulation!$C$2)</f>
        <v>0.92592592764060366</v>
      </c>
      <c r="L5" s="5">
        <f t="shared" si="2"/>
        <v>0</v>
      </c>
      <c r="M5" s="5">
        <v>1</v>
      </c>
      <c r="N5" s="5">
        <v>1</v>
      </c>
      <c r="O5" s="5">
        <f t="shared" si="3"/>
        <v>0</v>
      </c>
      <c r="R5" s="5">
        <f t="shared" si="4"/>
        <v>0</v>
      </c>
      <c r="U5" s="5">
        <f t="shared" si="5"/>
        <v>0</v>
      </c>
      <c r="X5" s="5">
        <f t="shared" si="6"/>
        <v>0</v>
      </c>
      <c r="AA5" s="5">
        <f t="shared" si="7"/>
        <v>0</v>
      </c>
      <c r="AD5" s="5">
        <f t="shared" si="8"/>
        <v>0</v>
      </c>
      <c r="AG5" s="5">
        <f t="shared" si="9"/>
        <v>0</v>
      </c>
      <c r="AJ5" s="5">
        <f t="shared" si="10"/>
        <v>0</v>
      </c>
      <c r="AM5" s="5">
        <f t="shared" si="11"/>
        <v>0</v>
      </c>
      <c r="AP5" s="5">
        <f t="shared" si="12"/>
        <v>0</v>
      </c>
      <c r="AS5" s="5">
        <f t="shared" si="13"/>
        <v>0</v>
      </c>
      <c r="AV5" s="5">
        <f t="shared" si="14"/>
        <v>0</v>
      </c>
      <c r="AY5" s="5">
        <f t="shared" si="15"/>
        <v>0</v>
      </c>
      <c r="BB5" s="5">
        <f t="shared" si="16"/>
        <v>0</v>
      </c>
      <c r="BE5" s="5">
        <f t="shared" si="17"/>
        <v>0</v>
      </c>
      <c r="BH5" s="5">
        <f t="shared" si="18"/>
        <v>0</v>
      </c>
      <c r="BK5" s="5">
        <f t="shared" si="19"/>
        <v>0</v>
      </c>
      <c r="BN5" s="5">
        <f t="shared" si="20"/>
        <v>0</v>
      </c>
      <c r="BQ5" s="5">
        <f t="shared" si="21"/>
        <v>0</v>
      </c>
      <c r="BT5" s="5">
        <f t="shared" si="22"/>
        <v>0</v>
      </c>
      <c r="BW5" s="5">
        <f t="shared" si="23"/>
        <v>0</v>
      </c>
      <c r="BZ5" s="5">
        <f t="shared" si="24"/>
        <v>0</v>
      </c>
      <c r="CC5" s="5">
        <f t="shared" si="25"/>
        <v>0</v>
      </c>
      <c r="CF5" s="5">
        <f t="shared" si="26"/>
        <v>0</v>
      </c>
      <c r="CI5" s="5">
        <f t="shared" si="27"/>
        <v>0</v>
      </c>
      <c r="CL5" s="5">
        <f t="shared" si="28"/>
        <v>0</v>
      </c>
      <c r="CO5" s="5">
        <f t="shared" si="29"/>
        <v>0</v>
      </c>
      <c r="CR5" s="5">
        <f t="shared" si="30"/>
        <v>0</v>
      </c>
      <c r="CU5" s="5">
        <f t="shared" si="31"/>
        <v>0</v>
      </c>
      <c r="CX5" s="5">
        <f t="shared" si="32"/>
        <v>0</v>
      </c>
      <c r="DA5" s="5">
        <f t="shared" si="33"/>
        <v>0</v>
      </c>
      <c r="DD5" s="5">
        <f t="shared" si="34"/>
        <v>0</v>
      </c>
    </row>
    <row r="6" spans="1:108" x14ac:dyDescent="0.25">
      <c r="A6" s="5">
        <v>34</v>
      </c>
      <c r="B6" s="5">
        <f>LOOKUP(A6,'Termination cost'!$A$2:$K$37)</f>
        <v>0</v>
      </c>
      <c r="C6" s="5">
        <f>'Mortality and annuity'!C9</f>
        <v>0.99946950000000001</v>
      </c>
      <c r="D6" s="5">
        <f t="shared" si="35"/>
        <v>0.99838247585506457</v>
      </c>
      <c r="E6" s="5">
        <f>E5/(1+Simulation!$C$2)</f>
        <v>0.73502985824111922</v>
      </c>
      <c r="F6" s="5">
        <f t="shared" si="0"/>
        <v>0</v>
      </c>
      <c r="G6" s="5">
        <f t="shared" si="36"/>
        <v>0.99871255035295625</v>
      </c>
      <c r="H6" s="5">
        <f>H5/(1+Simulation!$C$2)</f>
        <v>0.79383224543034903</v>
      </c>
      <c r="I6" s="5">
        <f t="shared" si="1"/>
        <v>0</v>
      </c>
      <c r="J6" s="5">
        <f t="shared" si="37"/>
        <v>0.99909120592</v>
      </c>
      <c r="K6" s="5">
        <f>K5/(1+Simulation!$C$2)</f>
        <v>0.85733882347711243</v>
      </c>
      <c r="L6" s="5">
        <f t="shared" si="2"/>
        <v>0</v>
      </c>
      <c r="M6" s="5">
        <f t="shared" ref="M6:M36" si="38">M5*C5</f>
        <v>0.99951999999999996</v>
      </c>
      <c r="N6" s="5">
        <f>N5/(1+Simulation!$C$2)</f>
        <v>0.92592592764060366</v>
      </c>
      <c r="O6" s="5">
        <f t="shared" si="3"/>
        <v>0</v>
      </c>
      <c r="P6" s="5">
        <v>1</v>
      </c>
      <c r="Q6" s="5">
        <v>1</v>
      </c>
      <c r="R6" s="5">
        <f t="shared" si="4"/>
        <v>0</v>
      </c>
      <c r="U6" s="5">
        <f t="shared" si="5"/>
        <v>0</v>
      </c>
      <c r="X6" s="5">
        <f t="shared" si="6"/>
        <v>0</v>
      </c>
      <c r="AA6" s="5">
        <f t="shared" si="7"/>
        <v>0</v>
      </c>
      <c r="AD6" s="5">
        <f t="shared" si="8"/>
        <v>0</v>
      </c>
      <c r="AG6" s="5">
        <f t="shared" si="9"/>
        <v>0</v>
      </c>
      <c r="AJ6" s="5">
        <f t="shared" si="10"/>
        <v>0</v>
      </c>
      <c r="AM6" s="5">
        <f t="shared" si="11"/>
        <v>0</v>
      </c>
      <c r="AP6" s="5">
        <f t="shared" si="12"/>
        <v>0</v>
      </c>
      <c r="AS6" s="5">
        <f t="shared" si="13"/>
        <v>0</v>
      </c>
      <c r="AV6" s="5">
        <f t="shared" si="14"/>
        <v>0</v>
      </c>
      <c r="AY6" s="5">
        <f t="shared" si="15"/>
        <v>0</v>
      </c>
      <c r="BB6" s="5">
        <f t="shared" si="16"/>
        <v>0</v>
      </c>
      <c r="BE6" s="5">
        <f t="shared" si="17"/>
        <v>0</v>
      </c>
      <c r="BH6" s="5">
        <f t="shared" si="18"/>
        <v>0</v>
      </c>
      <c r="BK6" s="5">
        <f t="shared" si="19"/>
        <v>0</v>
      </c>
      <c r="BN6" s="5">
        <f t="shared" si="20"/>
        <v>0</v>
      </c>
      <c r="BQ6" s="5">
        <f t="shared" si="21"/>
        <v>0</v>
      </c>
      <c r="BT6" s="5">
        <f t="shared" si="22"/>
        <v>0</v>
      </c>
      <c r="BW6" s="5">
        <f t="shared" si="23"/>
        <v>0</v>
      </c>
      <c r="BZ6" s="5">
        <f t="shared" si="24"/>
        <v>0</v>
      </c>
      <c r="CC6" s="5">
        <f t="shared" si="25"/>
        <v>0</v>
      </c>
      <c r="CF6" s="5">
        <f t="shared" si="26"/>
        <v>0</v>
      </c>
      <c r="CI6" s="5">
        <f t="shared" si="27"/>
        <v>0</v>
      </c>
      <c r="CL6" s="5">
        <f t="shared" si="28"/>
        <v>0</v>
      </c>
      <c r="CO6" s="5">
        <f t="shared" si="29"/>
        <v>0</v>
      </c>
      <c r="CR6" s="5">
        <f t="shared" si="30"/>
        <v>0</v>
      </c>
      <c r="CU6" s="5">
        <f t="shared" si="31"/>
        <v>0</v>
      </c>
      <c r="CX6" s="5">
        <f t="shared" si="32"/>
        <v>0</v>
      </c>
      <c r="DA6" s="5">
        <f t="shared" si="33"/>
        <v>0</v>
      </c>
      <c r="DD6" s="5">
        <f t="shared" si="34"/>
        <v>0</v>
      </c>
    </row>
    <row r="7" spans="1:108" x14ac:dyDescent="0.25">
      <c r="A7" s="5">
        <v>35</v>
      </c>
      <c r="B7" s="5">
        <f>LOOKUP(A7,'Termination cost'!$A$2:$K$37)</f>
        <v>7.5198145754599528E-3</v>
      </c>
      <c r="C7" s="5">
        <f>'Mortality and annuity'!C10</f>
        <v>0.99941999999999998</v>
      </c>
      <c r="D7" s="5">
        <f t="shared" si="35"/>
        <v>0.9978528339516235</v>
      </c>
      <c r="E7" s="5">
        <f>E6/(1+Simulation!$C$2)</f>
        <v>0.68058320333544975</v>
      </c>
      <c r="F7" s="5">
        <f t="shared" si="0"/>
        <v>5.1068705981130082E-3</v>
      </c>
      <c r="G7" s="5">
        <f t="shared" si="36"/>
        <v>0.99818273334499397</v>
      </c>
      <c r="H7" s="5">
        <f>H6/(1+Simulation!$C$2)</f>
        <v>0.73502985824111922</v>
      </c>
      <c r="I7" s="5">
        <f t="shared" si="1"/>
        <v>5.5172436847861286E-3</v>
      </c>
      <c r="J7" s="5">
        <f t="shared" si="37"/>
        <v>0.99856118803525951</v>
      </c>
      <c r="K7" s="5">
        <f>K6/(1+Simulation!$C$2)</f>
        <v>0.79383224543034903</v>
      </c>
      <c r="L7" s="5">
        <f t="shared" si="2"/>
        <v>5.9608823429425075E-3</v>
      </c>
      <c r="M7" s="5">
        <f t="shared" si="38"/>
        <v>0.99898975463999995</v>
      </c>
      <c r="N7" s="5">
        <f>N6/(1+Simulation!$C$2)</f>
        <v>0.85733882347711243</v>
      </c>
      <c r="O7" s="5">
        <f t="shared" si="3"/>
        <v>6.4405158997771468E-3</v>
      </c>
      <c r="P7" s="5">
        <f t="shared" ref="P7:P36" si="39">P6*C6</f>
        <v>0.99946950000000001</v>
      </c>
      <c r="Q7" s="5">
        <f>Q6/(1+Simulation!$C$2)</f>
        <v>0.92592592764060366</v>
      </c>
      <c r="R7" s="5">
        <f t="shared" si="4"/>
        <v>6.9590975256906178E-3</v>
      </c>
      <c r="S7" s="5">
        <v>1</v>
      </c>
      <c r="T7" s="5">
        <v>1</v>
      </c>
      <c r="U7" s="5">
        <f t="shared" si="5"/>
        <v>7.5198145754599528E-3</v>
      </c>
      <c r="X7" s="5">
        <f t="shared" si="6"/>
        <v>0</v>
      </c>
      <c r="AA7" s="5">
        <f t="shared" si="7"/>
        <v>0</v>
      </c>
      <c r="AD7" s="5">
        <f t="shared" si="8"/>
        <v>0</v>
      </c>
      <c r="AG7" s="5">
        <f t="shared" si="9"/>
        <v>0</v>
      </c>
      <c r="AJ7" s="5">
        <f t="shared" si="10"/>
        <v>0</v>
      </c>
      <c r="AM7" s="5">
        <f t="shared" si="11"/>
        <v>0</v>
      </c>
      <c r="AP7" s="5">
        <f t="shared" si="12"/>
        <v>0</v>
      </c>
      <c r="AS7" s="5">
        <f t="shared" si="13"/>
        <v>0</v>
      </c>
      <c r="AV7" s="5">
        <f t="shared" si="14"/>
        <v>0</v>
      </c>
      <c r="AY7" s="5">
        <f t="shared" si="15"/>
        <v>0</v>
      </c>
      <c r="BB7" s="5">
        <f t="shared" si="16"/>
        <v>0</v>
      </c>
      <c r="BE7" s="5">
        <f t="shared" si="17"/>
        <v>0</v>
      </c>
      <c r="BH7" s="5">
        <f t="shared" si="18"/>
        <v>0</v>
      </c>
      <c r="BK7" s="5">
        <f t="shared" si="19"/>
        <v>0</v>
      </c>
      <c r="BN7" s="5">
        <f t="shared" si="20"/>
        <v>0</v>
      </c>
      <c r="BQ7" s="5">
        <f t="shared" si="21"/>
        <v>0</v>
      </c>
      <c r="BT7" s="5">
        <f t="shared" si="22"/>
        <v>0</v>
      </c>
      <c r="BW7" s="5">
        <f t="shared" si="23"/>
        <v>0</v>
      </c>
      <c r="BZ7" s="5">
        <f t="shared" si="24"/>
        <v>0</v>
      </c>
      <c r="CC7" s="5">
        <f t="shared" si="25"/>
        <v>0</v>
      </c>
      <c r="CF7" s="5">
        <f t="shared" si="26"/>
        <v>0</v>
      </c>
      <c r="CI7" s="5">
        <f t="shared" si="27"/>
        <v>0</v>
      </c>
      <c r="CL7" s="5">
        <f t="shared" si="28"/>
        <v>0</v>
      </c>
      <c r="CO7" s="5">
        <f t="shared" si="29"/>
        <v>0</v>
      </c>
      <c r="CR7" s="5">
        <f t="shared" si="30"/>
        <v>0</v>
      </c>
      <c r="CU7" s="5">
        <f t="shared" si="31"/>
        <v>0</v>
      </c>
      <c r="CX7" s="5">
        <f t="shared" si="32"/>
        <v>0</v>
      </c>
      <c r="DA7" s="5">
        <f t="shared" si="33"/>
        <v>0</v>
      </c>
      <c r="DD7" s="5">
        <f t="shared" si="34"/>
        <v>0</v>
      </c>
    </row>
    <row r="8" spans="1:108" x14ac:dyDescent="0.25">
      <c r="A8" s="5">
        <v>36</v>
      </c>
      <c r="B8" s="5">
        <f>LOOKUP(A8,'Termination cost'!$A$2:$K$37)</f>
        <v>9.8097690625647844E-3</v>
      </c>
      <c r="C8" s="5">
        <f>'Mortality and annuity'!C11</f>
        <v>0.99937200000000004</v>
      </c>
      <c r="D8" s="5">
        <f t="shared" si="35"/>
        <v>0.99727407930793155</v>
      </c>
      <c r="E8" s="5">
        <f>E7/(1+Simulation!$C$2)</f>
        <v>0.63016963388498992</v>
      </c>
      <c r="F8" s="5">
        <f t="shared" si="0"/>
        <v>6.1649674314745882E-3</v>
      </c>
      <c r="G8" s="5">
        <f t="shared" si="36"/>
        <v>0.99760378735965383</v>
      </c>
      <c r="H8" s="5">
        <f>H7/(1+Simulation!$C$2)</f>
        <v>0.68058320333544975</v>
      </c>
      <c r="I8" s="5">
        <f t="shared" si="1"/>
        <v>6.6603660646469848E-3</v>
      </c>
      <c r="J8" s="5">
        <f t="shared" si="37"/>
        <v>0.99798202254619905</v>
      </c>
      <c r="K8" s="5">
        <f>K7/(1+Simulation!$C$2)</f>
        <v>0.73502985824111922</v>
      </c>
      <c r="L8" s="5">
        <f t="shared" si="2"/>
        <v>7.1959225911600614E-3</v>
      </c>
      <c r="M8" s="5">
        <f t="shared" si="38"/>
        <v>0.99841034058230871</v>
      </c>
      <c r="N8" s="5">
        <f>N7/(1+Simulation!$C$2)</f>
        <v>0.79383224543034903</v>
      </c>
      <c r="O8" s="5">
        <f t="shared" si="3"/>
        <v>7.7749318298160107E-3</v>
      </c>
      <c r="P8" s="5">
        <f t="shared" si="39"/>
        <v>0.99888980769000002</v>
      </c>
      <c r="Q8" s="5">
        <f>Q7/(1+Simulation!$C$2)</f>
        <v>0.85733882347711243</v>
      </c>
      <c r="R8" s="5">
        <f t="shared" si="4"/>
        <v>8.4009588208854551E-3</v>
      </c>
      <c r="S8" s="5">
        <f t="shared" ref="S8:S36" si="40">S7*C7</f>
        <v>0.99941999999999998</v>
      </c>
      <c r="T8" s="5">
        <f>T7/(1+Simulation!$C$2)</f>
        <v>0.92592592764060366</v>
      </c>
      <c r="U8" s="5">
        <f t="shared" si="5"/>
        <v>9.0778513098742596E-3</v>
      </c>
      <c r="V8" s="5">
        <v>1</v>
      </c>
      <c r="W8" s="5">
        <v>1</v>
      </c>
      <c r="X8" s="5">
        <f t="shared" si="6"/>
        <v>9.8097690625647844E-3</v>
      </c>
      <c r="AA8" s="5">
        <f t="shared" si="7"/>
        <v>0</v>
      </c>
      <c r="AD8" s="5">
        <f t="shared" si="8"/>
        <v>0</v>
      </c>
      <c r="AG8" s="5">
        <f t="shared" si="9"/>
        <v>0</v>
      </c>
      <c r="AJ8" s="5">
        <f t="shared" si="10"/>
        <v>0</v>
      </c>
      <c r="AM8" s="5">
        <f t="shared" si="11"/>
        <v>0</v>
      </c>
      <c r="AP8" s="5">
        <f t="shared" si="12"/>
        <v>0</v>
      </c>
      <c r="AS8" s="5">
        <f t="shared" si="13"/>
        <v>0</v>
      </c>
      <c r="AV8" s="5">
        <f t="shared" si="14"/>
        <v>0</v>
      </c>
      <c r="AY8" s="5">
        <f t="shared" si="15"/>
        <v>0</v>
      </c>
      <c r="BB8" s="5">
        <f t="shared" si="16"/>
        <v>0</v>
      </c>
      <c r="BE8" s="5">
        <f t="shared" si="17"/>
        <v>0</v>
      </c>
      <c r="BH8" s="5">
        <f t="shared" si="18"/>
        <v>0</v>
      </c>
      <c r="BK8" s="5">
        <f t="shared" si="19"/>
        <v>0</v>
      </c>
      <c r="BN8" s="5">
        <f t="shared" si="20"/>
        <v>0</v>
      </c>
      <c r="BQ8" s="5">
        <f t="shared" si="21"/>
        <v>0</v>
      </c>
      <c r="BT8" s="5">
        <f t="shared" si="22"/>
        <v>0</v>
      </c>
      <c r="BW8" s="5">
        <f t="shared" si="23"/>
        <v>0</v>
      </c>
      <c r="BZ8" s="5">
        <f t="shared" si="24"/>
        <v>0</v>
      </c>
      <c r="CC8" s="5">
        <f t="shared" si="25"/>
        <v>0</v>
      </c>
      <c r="CF8" s="5">
        <f t="shared" si="26"/>
        <v>0</v>
      </c>
      <c r="CI8" s="5">
        <f t="shared" si="27"/>
        <v>0</v>
      </c>
      <c r="CL8" s="5">
        <f t="shared" si="28"/>
        <v>0</v>
      </c>
      <c r="CO8" s="5">
        <f t="shared" si="29"/>
        <v>0</v>
      </c>
      <c r="CR8" s="5">
        <f t="shared" si="30"/>
        <v>0</v>
      </c>
      <c r="CU8" s="5">
        <f t="shared" si="31"/>
        <v>0</v>
      </c>
      <c r="CX8" s="5">
        <f t="shared" si="32"/>
        <v>0</v>
      </c>
      <c r="DA8" s="5">
        <f t="shared" si="33"/>
        <v>0</v>
      </c>
      <c r="DD8" s="5">
        <f t="shared" si="34"/>
        <v>0</v>
      </c>
    </row>
    <row r="9" spans="1:108" x14ac:dyDescent="0.25">
      <c r="A9" s="5">
        <v>37</v>
      </c>
      <c r="B9" s="5">
        <f>LOOKUP(A9,'Termination cost'!$A$2:$K$37)</f>
        <v>1.2664758012064969E-2</v>
      </c>
      <c r="C9" s="5">
        <f>'Mortality and annuity'!C12</f>
        <v>0.99932699999999997</v>
      </c>
      <c r="D9" s="5">
        <f t="shared" si="35"/>
        <v>0.99664779118612623</v>
      </c>
      <c r="E9" s="5">
        <f>E8/(1+Simulation!$C$2)</f>
        <v>0.58349040282589892</v>
      </c>
      <c r="F9" s="5">
        <f t="shared" si="0"/>
        <v>7.3649927196109966E-3</v>
      </c>
      <c r="G9" s="5">
        <f t="shared" si="36"/>
        <v>0.99697729218119202</v>
      </c>
      <c r="H9" s="5">
        <f>H8/(1+Simulation!$C$2)</f>
        <v>0.63016963388498992</v>
      </c>
      <c r="I9" s="5">
        <f t="shared" si="1"/>
        <v>7.9568218520719974E-3</v>
      </c>
      <c r="J9" s="5">
        <f t="shared" si="37"/>
        <v>0.99735528983604005</v>
      </c>
      <c r="K9" s="5">
        <f>K8/(1+Simulation!$C$2)</f>
        <v>0.68058320333544975</v>
      </c>
      <c r="L9" s="5">
        <f t="shared" si="2"/>
        <v>8.5966257054664874E-3</v>
      </c>
      <c r="M9" s="5">
        <f t="shared" si="38"/>
        <v>0.99778333888842308</v>
      </c>
      <c r="N9" s="5">
        <f>N8/(1+Simulation!$C$2)</f>
        <v>0.73502985824111922</v>
      </c>
      <c r="O9" s="5">
        <f t="shared" si="3"/>
        <v>9.2883404427604958E-3</v>
      </c>
      <c r="P9" s="5">
        <f t="shared" si="39"/>
        <v>0.99826250489077073</v>
      </c>
      <c r="Q9" s="5">
        <f>Q8/(1+Simulation!$C$2)</f>
        <v>0.79383224543034903</v>
      </c>
      <c r="R9" s="5">
        <f t="shared" si="4"/>
        <v>1.0036225047627516E-2</v>
      </c>
      <c r="S9" s="5">
        <f t="shared" si="40"/>
        <v>0.99879236424000006</v>
      </c>
      <c r="T9" s="5">
        <f>T8/(1+Simulation!$C$2)</f>
        <v>0.85733882347711243</v>
      </c>
      <c r="U9" s="5">
        <f t="shared" si="5"/>
        <v>1.0844876238209638E-2</v>
      </c>
      <c r="V9" s="5">
        <f t="shared" ref="V9:V36" si="41">V8*C8</f>
        <v>0.99937200000000004</v>
      </c>
      <c r="W9" s="5">
        <f>W8/(1+Simulation!$C$2)</f>
        <v>0.92592592764060366</v>
      </c>
      <c r="X9" s="5">
        <f t="shared" si="6"/>
        <v>1.1719263488399925E-2</v>
      </c>
      <c r="Y9" s="5">
        <v>1</v>
      </c>
      <c r="Z9" s="5">
        <v>1</v>
      </c>
      <c r="AA9" s="5">
        <f t="shared" si="7"/>
        <v>1.2664758012064969E-2</v>
      </c>
      <c r="AD9" s="5">
        <f t="shared" si="8"/>
        <v>0</v>
      </c>
      <c r="AG9" s="5">
        <f t="shared" si="9"/>
        <v>0</v>
      </c>
      <c r="AJ9" s="5">
        <f t="shared" si="10"/>
        <v>0</v>
      </c>
      <c r="AM9" s="5">
        <f t="shared" si="11"/>
        <v>0</v>
      </c>
      <c r="AP9" s="5">
        <f t="shared" si="12"/>
        <v>0</v>
      </c>
      <c r="AS9" s="5">
        <f t="shared" si="13"/>
        <v>0</v>
      </c>
      <c r="AV9" s="5">
        <f t="shared" si="14"/>
        <v>0</v>
      </c>
      <c r="AY9" s="5">
        <f t="shared" si="15"/>
        <v>0</v>
      </c>
      <c r="BB9" s="5">
        <f t="shared" si="16"/>
        <v>0</v>
      </c>
      <c r="BE9" s="5">
        <f t="shared" si="17"/>
        <v>0</v>
      </c>
      <c r="BH9" s="5">
        <f t="shared" si="18"/>
        <v>0</v>
      </c>
      <c r="BK9" s="5">
        <f t="shared" si="19"/>
        <v>0</v>
      </c>
      <c r="BN9" s="5">
        <f t="shared" si="20"/>
        <v>0</v>
      </c>
      <c r="BQ9" s="5">
        <f t="shared" si="21"/>
        <v>0</v>
      </c>
      <c r="BT9" s="5">
        <f t="shared" si="22"/>
        <v>0</v>
      </c>
      <c r="BW9" s="5">
        <f t="shared" si="23"/>
        <v>0</v>
      </c>
      <c r="BZ9" s="5">
        <f t="shared" si="24"/>
        <v>0</v>
      </c>
      <c r="CC9" s="5">
        <f t="shared" si="25"/>
        <v>0</v>
      </c>
      <c r="CF9" s="5">
        <f t="shared" si="26"/>
        <v>0</v>
      </c>
      <c r="CI9" s="5">
        <f t="shared" si="27"/>
        <v>0</v>
      </c>
      <c r="CL9" s="5">
        <f t="shared" si="28"/>
        <v>0</v>
      </c>
      <c r="CO9" s="5">
        <f t="shared" si="29"/>
        <v>0</v>
      </c>
      <c r="CR9" s="5">
        <f t="shared" si="30"/>
        <v>0</v>
      </c>
      <c r="CU9" s="5">
        <f t="shared" si="31"/>
        <v>0</v>
      </c>
      <c r="CX9" s="5">
        <f t="shared" si="32"/>
        <v>0</v>
      </c>
      <c r="DA9" s="5">
        <f t="shared" si="33"/>
        <v>0</v>
      </c>
      <c r="DD9" s="5">
        <f t="shared" si="34"/>
        <v>0</v>
      </c>
    </row>
    <row r="10" spans="1:108" x14ac:dyDescent="0.25">
      <c r="A10" s="5">
        <v>38</v>
      </c>
      <c r="B10" s="5">
        <f>LOOKUP(A10,'Termination cost'!$A$2:$K$37)</f>
        <v>1.5835117160615201E-2</v>
      </c>
      <c r="C10" s="5">
        <f>'Mortality and annuity'!C13</f>
        <v>0.99928649999999997</v>
      </c>
      <c r="D10" s="5">
        <f t="shared" si="35"/>
        <v>0.9959770472226579</v>
      </c>
      <c r="E10" s="5">
        <f>E9/(1+Simulation!$C$2)</f>
        <v>0.54026889250596</v>
      </c>
      <c r="F10" s="5">
        <f t="shared" si="0"/>
        <v>8.5208039601358566E-3</v>
      </c>
      <c r="G10" s="5">
        <f t="shared" si="36"/>
        <v>0.99630632646355399</v>
      </c>
      <c r="H10" s="5">
        <f>H9/(1+Simulation!$C$2)</f>
        <v>0.58349040282589892</v>
      </c>
      <c r="I10" s="5">
        <f t="shared" si="1"/>
        <v>9.2055106811852454E-3</v>
      </c>
      <c r="J10" s="5">
        <f t="shared" si="37"/>
        <v>0.99668406972598034</v>
      </c>
      <c r="K10" s="5">
        <f>K9/(1+Simulation!$C$2)</f>
        <v>0.63016963388498992</v>
      </c>
      <c r="L10" s="5">
        <f t="shared" si="2"/>
        <v>9.9457209455073928E-3</v>
      </c>
      <c r="M10" s="5">
        <f t="shared" si="38"/>
        <v>0.99711183070135112</v>
      </c>
      <c r="N10" s="5">
        <f>N9/(1+Simulation!$C$2)</f>
        <v>0.68058320333544975</v>
      </c>
      <c r="O10" s="5">
        <f t="shared" si="3"/>
        <v>1.0745988630378971E-2</v>
      </c>
      <c r="P10" s="5">
        <f t="shared" si="39"/>
        <v>0.99759067422497916</v>
      </c>
      <c r="Q10" s="5">
        <f>Q9/(1+Simulation!$C$2)</f>
        <v>0.73502985824111922</v>
      </c>
      <c r="R10" s="5">
        <f t="shared" si="4"/>
        <v>1.1611241095042931E-2</v>
      </c>
      <c r="S10" s="5">
        <f t="shared" si="40"/>
        <v>0.99812017697886646</v>
      </c>
      <c r="T10" s="5">
        <f>T9/(1+Simulation!$C$2)</f>
        <v>0.79383224543034903</v>
      </c>
      <c r="U10" s="5">
        <f t="shared" si="5"/>
        <v>1.2546796434932615E-2</v>
      </c>
      <c r="V10" s="5">
        <f t="shared" si="41"/>
        <v>0.99869942264400002</v>
      </c>
      <c r="W10" s="5">
        <f>W9/(1+Simulation!$C$2)</f>
        <v>0.85733882347711243</v>
      </c>
      <c r="X10" s="5">
        <f t="shared" si="6"/>
        <v>1.3558403998953023E-2</v>
      </c>
      <c r="Y10" s="5">
        <f t="shared" ref="Y10:Y36" si="42">Y9*C9</f>
        <v>0.99932699999999997</v>
      </c>
      <c r="Z10" s="5">
        <f>Z9/(1+Simulation!$C$2)</f>
        <v>0.92592592764060366</v>
      </c>
      <c r="AA10" s="5">
        <f t="shared" si="7"/>
        <v>1.4652277922287653E-2</v>
      </c>
      <c r="AB10" s="5">
        <v>1</v>
      </c>
      <c r="AC10" s="5">
        <v>1</v>
      </c>
      <c r="AD10" s="5">
        <f t="shared" si="8"/>
        <v>1.5835117160615201E-2</v>
      </c>
      <c r="AG10" s="5">
        <f t="shared" si="9"/>
        <v>0</v>
      </c>
      <c r="AJ10" s="5">
        <f t="shared" si="10"/>
        <v>0</v>
      </c>
      <c r="AM10" s="5">
        <f t="shared" si="11"/>
        <v>0</v>
      </c>
      <c r="AP10" s="5">
        <f t="shared" si="12"/>
        <v>0</v>
      </c>
      <c r="AS10" s="5">
        <f t="shared" si="13"/>
        <v>0</v>
      </c>
      <c r="AV10" s="5">
        <f t="shared" si="14"/>
        <v>0</v>
      </c>
      <c r="AY10" s="5">
        <f t="shared" si="15"/>
        <v>0</v>
      </c>
      <c r="BB10" s="5">
        <f t="shared" si="16"/>
        <v>0</v>
      </c>
      <c r="BE10" s="5">
        <f t="shared" si="17"/>
        <v>0</v>
      </c>
      <c r="BH10" s="5">
        <f t="shared" si="18"/>
        <v>0</v>
      </c>
      <c r="BK10" s="5">
        <f t="shared" si="19"/>
        <v>0</v>
      </c>
      <c r="BN10" s="5">
        <f t="shared" si="20"/>
        <v>0</v>
      </c>
      <c r="BQ10" s="5">
        <f t="shared" si="21"/>
        <v>0</v>
      </c>
      <c r="BT10" s="5">
        <f t="shared" si="22"/>
        <v>0</v>
      </c>
      <c r="BW10" s="5">
        <f t="shared" si="23"/>
        <v>0</v>
      </c>
      <c r="BZ10" s="5">
        <f t="shared" si="24"/>
        <v>0</v>
      </c>
      <c r="CC10" s="5">
        <f t="shared" si="25"/>
        <v>0</v>
      </c>
      <c r="CF10" s="5">
        <f t="shared" si="26"/>
        <v>0</v>
      </c>
      <c r="CI10" s="5">
        <f t="shared" si="27"/>
        <v>0</v>
      </c>
      <c r="CL10" s="5">
        <f t="shared" si="28"/>
        <v>0</v>
      </c>
      <c r="CO10" s="5">
        <f t="shared" si="29"/>
        <v>0</v>
      </c>
      <c r="CR10" s="5">
        <f t="shared" si="30"/>
        <v>0</v>
      </c>
      <c r="CU10" s="5">
        <f t="shared" si="31"/>
        <v>0</v>
      </c>
      <c r="CX10" s="5">
        <f t="shared" si="32"/>
        <v>0</v>
      </c>
      <c r="DA10" s="5">
        <f t="shared" si="33"/>
        <v>0</v>
      </c>
      <c r="DD10" s="5">
        <f t="shared" si="34"/>
        <v>0</v>
      </c>
    </row>
    <row r="11" spans="1:108" x14ac:dyDescent="0.25">
      <c r="A11" s="5">
        <v>39</v>
      </c>
      <c r="B11" s="5">
        <f>LOOKUP(A11,'Termination cost'!$A$2:$K$37)</f>
        <v>1.9683228269720108E-2</v>
      </c>
      <c r="C11" s="5">
        <f>'Mortality and annuity'!C14</f>
        <v>0.99924550000000001</v>
      </c>
      <c r="D11" s="5">
        <f t="shared" si="35"/>
        <v>0.99526641759946455</v>
      </c>
      <c r="E11" s="5">
        <f>E10/(1+Simulation!$C$2)</f>
        <v>0.50024897546894254</v>
      </c>
      <c r="F11" s="5">
        <f t="shared" si="0"/>
        <v>9.7999054867992409E-3</v>
      </c>
      <c r="G11" s="5">
        <f t="shared" si="36"/>
        <v>0.99559546189962222</v>
      </c>
      <c r="H11" s="5">
        <f>H10/(1+Simulation!$C$2)</f>
        <v>0.54026889250596</v>
      </c>
      <c r="I11" s="5">
        <f t="shared" si="1"/>
        <v>1.0587397040865374E-2</v>
      </c>
      <c r="J11" s="5">
        <f t="shared" si="37"/>
        <v>0.99597293564223077</v>
      </c>
      <c r="K11" s="5">
        <f>K10/(1+Simulation!$C$2)</f>
        <v>0.58349040282589892</v>
      </c>
      <c r="L11" s="5">
        <f t="shared" si="2"/>
        <v>1.1438724059378312E-2</v>
      </c>
      <c r="M11" s="5">
        <f t="shared" si="38"/>
        <v>0.99640039141014569</v>
      </c>
      <c r="N11" s="5">
        <f>N10/(1+Simulation!$C$2)</f>
        <v>0.63016963388498992</v>
      </c>
      <c r="O11" s="5">
        <f t="shared" si="3"/>
        <v>1.235912402545805E-2</v>
      </c>
      <c r="P11" s="5">
        <f t="shared" si="39"/>
        <v>0.99687889327891965</v>
      </c>
      <c r="Q11" s="5">
        <f>Q10/(1+Simulation!$C$2)</f>
        <v>0.68058320333544975</v>
      </c>
      <c r="R11" s="5">
        <f t="shared" si="4"/>
        <v>1.3354263969481797E-2</v>
      </c>
      <c r="S11" s="5">
        <f t="shared" si="40"/>
        <v>0.99740801823259195</v>
      </c>
      <c r="T11" s="5">
        <f>T10/(1+Simulation!$C$2)</f>
        <v>0.73502985824111922</v>
      </c>
      <c r="U11" s="5">
        <f t="shared" si="5"/>
        <v>1.4430260313428082E-2</v>
      </c>
      <c r="V11" s="5">
        <f t="shared" si="41"/>
        <v>0.9979868506059435</v>
      </c>
      <c r="W11" s="5">
        <f>W10/(1+Simulation!$C$2)</f>
        <v>0.79383224543034903</v>
      </c>
      <c r="X11" s="5">
        <f t="shared" si="6"/>
        <v>1.5593725470414649E-2</v>
      </c>
      <c r="Y11" s="5">
        <f t="shared" si="42"/>
        <v>0.99861398018549996</v>
      </c>
      <c r="Z11" s="5">
        <f>Z10/(1+Simulation!$C$2)</f>
        <v>0.85733882347711243</v>
      </c>
      <c r="AA11" s="5">
        <f t="shared" si="7"/>
        <v>1.6851806411286658E-2</v>
      </c>
      <c r="AB11" s="5">
        <f t="shared" ref="AB11:AB36" si="43">AB10*C10</f>
        <v>0.99928649999999997</v>
      </c>
      <c r="AC11" s="5">
        <f>AC10/(1+Simulation!$C$2)</f>
        <v>0.92592592764060366</v>
      </c>
      <c r="AD11" s="5">
        <f t="shared" si="8"/>
        <v>1.8212207706272295E-2</v>
      </c>
      <c r="AE11" s="5">
        <v>1</v>
      </c>
      <c r="AF11" s="5">
        <v>1</v>
      </c>
      <c r="AG11" s="5">
        <f t="shared" si="9"/>
        <v>1.9683228269720108E-2</v>
      </c>
      <c r="AJ11" s="5">
        <f t="shared" si="10"/>
        <v>0</v>
      </c>
      <c r="AM11" s="5">
        <f t="shared" si="11"/>
        <v>0</v>
      </c>
      <c r="AP11" s="5">
        <f t="shared" si="12"/>
        <v>0</v>
      </c>
      <c r="AS11" s="5">
        <f t="shared" si="13"/>
        <v>0</v>
      </c>
      <c r="AV11" s="5">
        <f t="shared" si="14"/>
        <v>0</v>
      </c>
      <c r="AY11" s="5">
        <f t="shared" si="15"/>
        <v>0</v>
      </c>
      <c r="BB11" s="5">
        <f t="shared" si="16"/>
        <v>0</v>
      </c>
      <c r="BE11" s="5">
        <f t="shared" si="17"/>
        <v>0</v>
      </c>
      <c r="BH11" s="5">
        <f t="shared" si="18"/>
        <v>0</v>
      </c>
      <c r="BK11" s="5">
        <f t="shared" si="19"/>
        <v>0</v>
      </c>
      <c r="BN11" s="5">
        <f t="shared" si="20"/>
        <v>0</v>
      </c>
      <c r="BQ11" s="5">
        <f t="shared" si="21"/>
        <v>0</v>
      </c>
      <c r="BT11" s="5">
        <f t="shared" si="22"/>
        <v>0</v>
      </c>
      <c r="BW11" s="5">
        <f t="shared" si="23"/>
        <v>0</v>
      </c>
      <c r="BZ11" s="5">
        <f t="shared" si="24"/>
        <v>0</v>
      </c>
      <c r="CC11" s="5">
        <f t="shared" si="25"/>
        <v>0</v>
      </c>
      <c r="CF11" s="5">
        <f t="shared" si="26"/>
        <v>0</v>
      </c>
      <c r="CI11" s="5">
        <f t="shared" si="27"/>
        <v>0</v>
      </c>
      <c r="CL11" s="5">
        <f t="shared" si="28"/>
        <v>0</v>
      </c>
      <c r="CO11" s="5">
        <f t="shared" si="29"/>
        <v>0</v>
      </c>
      <c r="CR11" s="5">
        <f t="shared" si="30"/>
        <v>0</v>
      </c>
      <c r="CU11" s="5">
        <f t="shared" si="31"/>
        <v>0</v>
      </c>
      <c r="CX11" s="5">
        <f t="shared" si="32"/>
        <v>0</v>
      </c>
      <c r="DA11" s="5">
        <f t="shared" si="33"/>
        <v>0</v>
      </c>
      <c r="DD11" s="5">
        <f t="shared" si="34"/>
        <v>0</v>
      </c>
    </row>
    <row r="12" spans="1:108" x14ac:dyDescent="0.25">
      <c r="A12" s="5">
        <v>40</v>
      </c>
      <c r="B12" s="5">
        <f>LOOKUP(A12,'Termination cost'!$A$2:$K$37)</f>
        <v>1.6428414636491386E-2</v>
      </c>
      <c r="C12" s="5">
        <f>'Mortality and annuity'!C15</f>
        <v>0.99919849999999999</v>
      </c>
      <c r="D12" s="5">
        <f t="shared" si="35"/>
        <v>0.99451548908738574</v>
      </c>
      <c r="E12" s="5">
        <f>E11/(1+Simulation!$C$2)</f>
        <v>0.46319349666234222</v>
      </c>
      <c r="F12" s="5">
        <f t="shared" si="0"/>
        <v>7.567800243334517E-3</v>
      </c>
      <c r="G12" s="5">
        <f t="shared" si="36"/>
        <v>0.994844285123619</v>
      </c>
      <c r="H12" s="5">
        <f>H11/(1+Simulation!$C$2)</f>
        <v>0.50024897546894254</v>
      </c>
      <c r="I12" s="5">
        <f t="shared" si="1"/>
        <v>8.1759263913380141E-3</v>
      </c>
      <c r="J12" s="5">
        <f t="shared" si="37"/>
        <v>0.99522147406228867</v>
      </c>
      <c r="K12" s="5">
        <f>K11/(1+Simulation!$C$2)</f>
        <v>0.54026889250596</v>
      </c>
      <c r="L12" s="5">
        <f t="shared" si="2"/>
        <v>8.8333483253084932E-3</v>
      </c>
      <c r="M12" s="5">
        <f t="shared" si="38"/>
        <v>0.99564860731482674</v>
      </c>
      <c r="N12" s="5">
        <f>N11/(1+Simulation!$C$2)</f>
        <v>0.58349040282589892</v>
      </c>
      <c r="O12" s="5">
        <f t="shared" si="3"/>
        <v>9.5441105971126369E-3</v>
      </c>
      <c r="P12" s="5">
        <f t="shared" si="39"/>
        <v>0.99612674815394076</v>
      </c>
      <c r="Q12" s="5">
        <f>Q11/(1+Simulation!$C$2)</f>
        <v>0.63016963388498992</v>
      </c>
      <c r="R12" s="5">
        <f t="shared" si="4"/>
        <v>1.031258946873842E-2</v>
      </c>
      <c r="S12" s="5">
        <f t="shared" si="40"/>
        <v>0.99665547388283549</v>
      </c>
      <c r="T12" s="5">
        <f>T11/(1+Simulation!$C$2)</f>
        <v>0.68058320333544975</v>
      </c>
      <c r="U12" s="5">
        <f t="shared" si="5"/>
        <v>1.1143508236731896E-2</v>
      </c>
      <c r="V12" s="5">
        <f t="shared" si="41"/>
        <v>0.99723386952716131</v>
      </c>
      <c r="W12" s="5">
        <f>W11/(1+Simulation!$C$2)</f>
        <v>0.73502985824111922</v>
      </c>
      <c r="X12" s="5">
        <f t="shared" si="6"/>
        <v>1.2041973217849786E-2</v>
      </c>
      <c r="Y12" s="5">
        <f t="shared" si="42"/>
        <v>0.99786052593745</v>
      </c>
      <c r="Z12" s="5">
        <f>Z11/(1+Simulation!$C$2)</f>
        <v>0.79383224543034903</v>
      </c>
      <c r="AA12" s="5">
        <f t="shared" si="7"/>
        <v>1.3013503531411548E-2</v>
      </c>
      <c r="AB12" s="5">
        <f t="shared" si="43"/>
        <v>0.99853253833574995</v>
      </c>
      <c r="AC12" s="5">
        <f>AC11/(1+Simulation!$C$2)</f>
        <v>0.85733882347711243</v>
      </c>
      <c r="AD12" s="5">
        <f t="shared" si="8"/>
        <v>1.4064048892802319E-2</v>
      </c>
      <c r="AE12" s="5">
        <f t="shared" ref="AE12:AE36" si="44">AE11*C11</f>
        <v>0.99924550000000001</v>
      </c>
      <c r="AF12" s="5">
        <f>AF11/(1+Simulation!$C$2)</f>
        <v>0.92592592764060366</v>
      </c>
      <c r="AG12" s="5">
        <f t="shared" si="9"/>
        <v>1.5200017988933511E-2</v>
      </c>
      <c r="AH12" s="5">
        <v>1</v>
      </c>
      <c r="AI12" s="5">
        <v>1</v>
      </c>
      <c r="AJ12" s="5">
        <f t="shared" si="10"/>
        <v>1.6428414636491386E-2</v>
      </c>
      <c r="AM12" s="5">
        <f t="shared" si="11"/>
        <v>0</v>
      </c>
      <c r="AP12" s="5">
        <f t="shared" si="12"/>
        <v>0</v>
      </c>
      <c r="AS12" s="5">
        <f t="shared" si="13"/>
        <v>0</v>
      </c>
      <c r="AV12" s="5">
        <f t="shared" si="14"/>
        <v>0</v>
      </c>
      <c r="AY12" s="5">
        <f t="shared" si="15"/>
        <v>0</v>
      </c>
      <c r="BB12" s="5">
        <f t="shared" si="16"/>
        <v>0</v>
      </c>
      <c r="BE12" s="5">
        <f t="shared" si="17"/>
        <v>0</v>
      </c>
      <c r="BH12" s="5">
        <f t="shared" si="18"/>
        <v>0</v>
      </c>
      <c r="BK12" s="5">
        <f t="shared" si="19"/>
        <v>0</v>
      </c>
      <c r="BN12" s="5">
        <f t="shared" si="20"/>
        <v>0</v>
      </c>
      <c r="BQ12" s="5">
        <f t="shared" si="21"/>
        <v>0</v>
      </c>
      <c r="BT12" s="5">
        <f t="shared" si="22"/>
        <v>0</v>
      </c>
      <c r="BW12" s="5">
        <f t="shared" si="23"/>
        <v>0</v>
      </c>
      <c r="BZ12" s="5">
        <f t="shared" si="24"/>
        <v>0</v>
      </c>
      <c r="CC12" s="5">
        <f t="shared" si="25"/>
        <v>0</v>
      </c>
      <c r="CF12" s="5">
        <f t="shared" si="26"/>
        <v>0</v>
      </c>
      <c r="CI12" s="5">
        <f t="shared" si="27"/>
        <v>0</v>
      </c>
      <c r="CL12" s="5">
        <f t="shared" si="28"/>
        <v>0</v>
      </c>
      <c r="CO12" s="5">
        <f t="shared" si="29"/>
        <v>0</v>
      </c>
      <c r="CR12" s="5">
        <f t="shared" si="30"/>
        <v>0</v>
      </c>
      <c r="CU12" s="5">
        <f t="shared" si="31"/>
        <v>0</v>
      </c>
      <c r="CX12" s="5">
        <f t="shared" si="32"/>
        <v>0</v>
      </c>
      <c r="DA12" s="5">
        <f t="shared" si="33"/>
        <v>0</v>
      </c>
      <c r="DD12" s="5">
        <f t="shared" si="34"/>
        <v>0</v>
      </c>
    </row>
    <row r="13" spans="1:108" x14ac:dyDescent="0.25">
      <c r="A13" s="5">
        <v>41</v>
      </c>
      <c r="B13" s="5">
        <f>LOOKUP(A13,'Termination cost'!$A$2:$K$37)</f>
        <v>1.9423026092033089E-2</v>
      </c>
      <c r="C13" s="5">
        <f>'Mortality and annuity'!C16</f>
        <v>0.99914599999999998</v>
      </c>
      <c r="D13" s="5">
        <f t="shared" si="35"/>
        <v>0.99371838492288223</v>
      </c>
      <c r="E13" s="5">
        <f>E12/(1+Simulation!$C$2)</f>
        <v>0.42888286807417408</v>
      </c>
      <c r="F13" s="5">
        <f t="shared" si="0"/>
        <v>8.2778760074096441E-3</v>
      </c>
      <c r="G13" s="5">
        <f t="shared" si="36"/>
        <v>0.99404691742909246</v>
      </c>
      <c r="H13" s="5">
        <f>H12/(1+Simulation!$C$2)</f>
        <v>0.46319349666234222</v>
      </c>
      <c r="I13" s="5">
        <f t="shared" si="1"/>
        <v>8.9430617533561452E-3</v>
      </c>
      <c r="J13" s="5">
        <f t="shared" si="37"/>
        <v>0.99442380405082775</v>
      </c>
      <c r="K13" s="5">
        <f>K12/(1+Simulation!$C$2)</f>
        <v>0.50024897546894254</v>
      </c>
      <c r="L13" s="5">
        <f t="shared" si="2"/>
        <v>9.6621686376521815E-3</v>
      </c>
      <c r="M13" s="5">
        <f t="shared" si="38"/>
        <v>0.99485059495606387</v>
      </c>
      <c r="N13" s="5">
        <f>N12/(1+Simulation!$C$2)</f>
        <v>0.54026889250596</v>
      </c>
      <c r="O13" s="5">
        <f t="shared" si="3"/>
        <v>1.0439620706623161E-2</v>
      </c>
      <c r="P13" s="5">
        <f t="shared" si="39"/>
        <v>0.99532835256529539</v>
      </c>
      <c r="Q13" s="5">
        <f>Q12/(1+Simulation!$C$2)</f>
        <v>0.58349040282589892</v>
      </c>
      <c r="R13" s="5">
        <f t="shared" si="4"/>
        <v>1.1280204840597259E-2</v>
      </c>
      <c r="S13" s="5">
        <f t="shared" si="40"/>
        <v>0.99585665452051841</v>
      </c>
      <c r="T13" s="5">
        <f>T12/(1+Simulation!$C$2)</f>
        <v>0.63016963388498992</v>
      </c>
      <c r="U13" s="5">
        <f t="shared" si="5"/>
        <v>1.2189087516211975E-2</v>
      </c>
      <c r="V13" s="5">
        <f t="shared" si="41"/>
        <v>0.99643458658073525</v>
      </c>
      <c r="W13" s="5">
        <f>W12/(1+Simulation!$C$2)</f>
        <v>0.68058320333544975</v>
      </c>
      <c r="X13" s="5">
        <f t="shared" si="6"/>
        <v>1.3171854168548516E-2</v>
      </c>
      <c r="Y13" s="5">
        <f t="shared" si="42"/>
        <v>0.99706074072591111</v>
      </c>
      <c r="Z13" s="5">
        <f>Z12/(1+Simulation!$C$2)</f>
        <v>0.73502985824111922</v>
      </c>
      <c r="AA13" s="5">
        <f t="shared" si="7"/>
        <v>1.423454176791894E-2</v>
      </c>
      <c r="AB13" s="5">
        <f t="shared" si="43"/>
        <v>0.99773221450627381</v>
      </c>
      <c r="AC13" s="5">
        <f>AC12/(1+Simulation!$C$2)</f>
        <v>0.79383224543034903</v>
      </c>
      <c r="AD13" s="5">
        <f t="shared" si="8"/>
        <v>1.5383658282907766E-2</v>
      </c>
      <c r="AE13" s="5">
        <f t="shared" si="44"/>
        <v>0.99844460473175001</v>
      </c>
      <c r="AF13" s="5">
        <f>AF12/(1+Simulation!$C$2)</f>
        <v>0.85733882347711243</v>
      </c>
      <c r="AG13" s="5">
        <f t="shared" si="9"/>
        <v>1.6626213718261052E-2</v>
      </c>
      <c r="AH13" s="5">
        <f t="shared" ref="AH13:AH36" si="45">AH12*C12</f>
        <v>0.99919849999999999</v>
      </c>
      <c r="AI13" s="5">
        <f>AI12/(1+Simulation!$C$2)</f>
        <v>0.92592592764060366</v>
      </c>
      <c r="AJ13" s="5">
        <f t="shared" si="10"/>
        <v>1.7969869048666726E-2</v>
      </c>
      <c r="AK13" s="5">
        <v>1</v>
      </c>
      <c r="AL13" s="5">
        <v>1</v>
      </c>
      <c r="AM13" s="5">
        <f t="shared" si="11"/>
        <v>1.9423026092033089E-2</v>
      </c>
      <c r="AP13" s="5">
        <f t="shared" si="12"/>
        <v>0</v>
      </c>
      <c r="AS13" s="5">
        <f t="shared" si="13"/>
        <v>0</v>
      </c>
      <c r="AV13" s="5">
        <f t="shared" si="14"/>
        <v>0</v>
      </c>
      <c r="AY13" s="5">
        <f t="shared" si="15"/>
        <v>0</v>
      </c>
      <c r="BB13" s="5">
        <f t="shared" si="16"/>
        <v>0</v>
      </c>
      <c r="BE13" s="5">
        <f t="shared" si="17"/>
        <v>0</v>
      </c>
      <c r="BH13" s="5">
        <f t="shared" si="18"/>
        <v>0</v>
      </c>
      <c r="BK13" s="5">
        <f t="shared" si="19"/>
        <v>0</v>
      </c>
      <c r="BN13" s="5">
        <f t="shared" si="20"/>
        <v>0</v>
      </c>
      <c r="BQ13" s="5">
        <f t="shared" si="21"/>
        <v>0</v>
      </c>
      <c r="BT13" s="5">
        <f t="shared" si="22"/>
        <v>0</v>
      </c>
      <c r="BW13" s="5">
        <f t="shared" si="23"/>
        <v>0</v>
      </c>
      <c r="BZ13" s="5">
        <f t="shared" si="24"/>
        <v>0</v>
      </c>
      <c r="CC13" s="5">
        <f t="shared" si="25"/>
        <v>0</v>
      </c>
      <c r="CF13" s="5">
        <f t="shared" si="26"/>
        <v>0</v>
      </c>
      <c r="CI13" s="5">
        <f t="shared" si="27"/>
        <v>0</v>
      </c>
      <c r="CL13" s="5">
        <f t="shared" si="28"/>
        <v>0</v>
      </c>
      <c r="CO13" s="5">
        <f t="shared" si="29"/>
        <v>0</v>
      </c>
      <c r="CR13" s="5">
        <f t="shared" si="30"/>
        <v>0</v>
      </c>
      <c r="CU13" s="5">
        <f t="shared" si="31"/>
        <v>0</v>
      </c>
      <c r="CX13" s="5">
        <f t="shared" si="32"/>
        <v>0</v>
      </c>
      <c r="DA13" s="5">
        <f t="shared" si="33"/>
        <v>0</v>
      </c>
      <c r="DD13" s="5">
        <f t="shared" si="34"/>
        <v>0</v>
      </c>
    </row>
    <row r="14" spans="1:108" x14ac:dyDescent="0.25">
      <c r="A14" s="5">
        <v>42</v>
      </c>
      <c r="B14" s="5">
        <f>LOOKUP(A14,'Termination cost'!$A$2:$K$37)</f>
        <v>2.3621694083605902E-2</v>
      </c>
      <c r="C14" s="5">
        <f>'Mortality and annuity'!C17</f>
        <v>0.99908450000000004</v>
      </c>
      <c r="D14" s="5">
        <f t="shared" si="35"/>
        <v>0.99286974942215811</v>
      </c>
      <c r="E14" s="5">
        <f>E13/(1+Simulation!$C$2)</f>
        <v>0.39711376747074228</v>
      </c>
      <c r="F14" s="5">
        <f t="shared" si="0"/>
        <v>9.3136146165244734E-3</v>
      </c>
      <c r="G14" s="5">
        <f t="shared" si="36"/>
        <v>0.99319800136160796</v>
      </c>
      <c r="H14" s="5">
        <f>H13/(1+Simulation!$C$2)</f>
        <v>0.42888286807417408</v>
      </c>
      <c r="I14" s="5">
        <f t="shared" si="1"/>
        <v>1.0062029267892238E-2</v>
      </c>
      <c r="J14" s="5">
        <f t="shared" si="37"/>
        <v>0.99357456612216832</v>
      </c>
      <c r="K14" s="5">
        <f>K13/(1+Simulation!$C$2)</f>
        <v>0.46319349666234222</v>
      </c>
      <c r="L14" s="5">
        <f t="shared" si="2"/>
        <v>1.0871111740549227E-2</v>
      </c>
      <c r="M14" s="5">
        <f t="shared" si="38"/>
        <v>0.99400099254797136</v>
      </c>
      <c r="N14" s="5">
        <f>N13/(1+Simulation!$C$2)</f>
        <v>0.50024897546894254</v>
      </c>
      <c r="O14" s="5">
        <f t="shared" si="3"/>
        <v>1.1745839623249313E-2</v>
      </c>
      <c r="P14" s="5">
        <f t="shared" si="39"/>
        <v>0.99447834215220465</v>
      </c>
      <c r="Q14" s="5">
        <f>Q13/(1+Simulation!$C$2)</f>
        <v>0.54026889250596</v>
      </c>
      <c r="R14" s="5">
        <f t="shared" si="4"/>
        <v>1.2691598737011348E-2</v>
      </c>
      <c r="S14" s="5">
        <f t="shared" si="40"/>
        <v>0.99500619293755788</v>
      </c>
      <c r="T14" s="5">
        <f>T13/(1+Simulation!$C$2)</f>
        <v>0.58349040282589892</v>
      </c>
      <c r="U14" s="5">
        <f t="shared" si="5"/>
        <v>1.3714201994747268E-2</v>
      </c>
      <c r="V14" s="5">
        <f t="shared" si="41"/>
        <v>0.99558363144379525</v>
      </c>
      <c r="W14" s="5">
        <f>W13/(1+Simulation!$C$2)</f>
        <v>0.63016963388498992</v>
      </c>
      <c r="X14" s="5">
        <f t="shared" si="6"/>
        <v>1.4819933688437936E-2</v>
      </c>
      <c r="Y14" s="5">
        <f t="shared" si="42"/>
        <v>0.99620925085333112</v>
      </c>
      <c r="Z14" s="5">
        <f>Z13/(1+Simulation!$C$2)</f>
        <v>0.68058320333544975</v>
      </c>
      <c r="AA14" s="5">
        <f t="shared" si="7"/>
        <v>1.6015586141970257E-2</v>
      </c>
      <c r="AB14" s="5">
        <f t="shared" si="43"/>
        <v>0.99688015119508544</v>
      </c>
      <c r="AC14" s="5">
        <f>AC13/(1+Simulation!$C$2)</f>
        <v>0.73502985824111922</v>
      </c>
      <c r="AD14" s="5">
        <f t="shared" si="8"/>
        <v>1.7308481609419842E-2</v>
      </c>
      <c r="AE14" s="5">
        <f t="shared" si="44"/>
        <v>0.99759193303930904</v>
      </c>
      <c r="AF14" s="5">
        <f>AF13/(1+Simulation!$C$2)</f>
        <v>0.79383224543034903</v>
      </c>
      <c r="AG14" s="5">
        <f t="shared" si="9"/>
        <v>1.8706507196441128E-2</v>
      </c>
      <c r="AH14" s="5">
        <f t="shared" si="45"/>
        <v>0.99834518448099996</v>
      </c>
      <c r="AI14" s="5">
        <f>AI13/(1+Simulation!$C$2)</f>
        <v>0.85733882347711243</v>
      </c>
      <c r="AJ14" s="5">
        <f t="shared" si="10"/>
        <v>2.0218282428835964E-2</v>
      </c>
      <c r="AK14" s="5">
        <f t="shared" ref="AK14:AK36" si="46">AK13*C13</f>
        <v>0.99914599999999998</v>
      </c>
      <c r="AL14" s="5">
        <f>AL13/(1+Simulation!$C$2)</f>
        <v>0.92592592764060366</v>
      </c>
      <c r="AM14" s="5">
        <f t="shared" si="11"/>
        <v>2.1853260370893541E-2</v>
      </c>
      <c r="AN14" s="5">
        <v>1</v>
      </c>
      <c r="AO14" s="5">
        <v>1</v>
      </c>
      <c r="AP14" s="5">
        <f t="shared" si="12"/>
        <v>2.3621694083605902E-2</v>
      </c>
      <c r="AS14" s="5">
        <f t="shared" si="13"/>
        <v>0</v>
      </c>
      <c r="AV14" s="5">
        <f t="shared" si="14"/>
        <v>0</v>
      </c>
      <c r="AY14" s="5">
        <f t="shared" si="15"/>
        <v>0</v>
      </c>
      <c r="BB14" s="5">
        <f t="shared" si="16"/>
        <v>0</v>
      </c>
      <c r="BE14" s="5">
        <f t="shared" si="17"/>
        <v>0</v>
      </c>
      <c r="BH14" s="5">
        <f t="shared" si="18"/>
        <v>0</v>
      </c>
      <c r="BK14" s="5">
        <f t="shared" si="19"/>
        <v>0</v>
      </c>
      <c r="BN14" s="5">
        <f t="shared" si="20"/>
        <v>0</v>
      </c>
      <c r="BQ14" s="5">
        <f t="shared" si="21"/>
        <v>0</v>
      </c>
      <c r="BT14" s="5">
        <f t="shared" si="22"/>
        <v>0</v>
      </c>
      <c r="BW14" s="5">
        <f t="shared" si="23"/>
        <v>0</v>
      </c>
      <c r="BZ14" s="5">
        <f t="shared" si="24"/>
        <v>0</v>
      </c>
      <c r="CC14" s="5">
        <f t="shared" si="25"/>
        <v>0</v>
      </c>
      <c r="CF14" s="5">
        <f t="shared" si="26"/>
        <v>0</v>
      </c>
      <c r="CI14" s="5">
        <f t="shared" si="27"/>
        <v>0</v>
      </c>
      <c r="CL14" s="5">
        <f t="shared" si="28"/>
        <v>0</v>
      </c>
      <c r="CO14" s="5">
        <f t="shared" si="29"/>
        <v>0</v>
      </c>
      <c r="CR14" s="5">
        <f t="shared" si="30"/>
        <v>0</v>
      </c>
      <c r="CU14" s="5">
        <f t="shared" si="31"/>
        <v>0</v>
      </c>
      <c r="CX14" s="5">
        <f t="shared" si="32"/>
        <v>0</v>
      </c>
      <c r="DA14" s="5">
        <f t="shared" si="33"/>
        <v>0</v>
      </c>
      <c r="DD14" s="5">
        <f t="shared" si="34"/>
        <v>0</v>
      </c>
    </row>
    <row r="15" spans="1:108" x14ac:dyDescent="0.25">
      <c r="A15" s="5">
        <v>43</v>
      </c>
      <c r="B15" s="5">
        <f>LOOKUP(A15,'Termination cost'!$A$2:$K$37)</f>
        <v>2.8671581237082615E-2</v>
      </c>
      <c r="C15" s="5">
        <f>'Mortality and annuity'!C18</f>
        <v>0.99901549999999995</v>
      </c>
      <c r="D15" s="5">
        <f t="shared" si="35"/>
        <v>0.99196077716656217</v>
      </c>
      <c r="E15" s="5">
        <f>E14/(1+Simulation!$C$2)</f>
        <v>0.36769793352420205</v>
      </c>
      <c r="F15" s="5">
        <f t="shared" si="0"/>
        <v>1.0457727816389569E-2</v>
      </c>
      <c r="G15" s="5">
        <f t="shared" si="36"/>
        <v>0.99228872859136141</v>
      </c>
      <c r="H15" s="5">
        <f>H14/(1+Simulation!$C$2)</f>
        <v>0.39711376747074228</v>
      </c>
      <c r="I15" s="5">
        <f t="shared" si="1"/>
        <v>1.1298080036237251E-2</v>
      </c>
      <c r="J15" s="5">
        <f t="shared" si="37"/>
        <v>0.99266494860688348</v>
      </c>
      <c r="K15" s="5">
        <f>K14/(1+Simulation!$C$2)</f>
        <v>0.42888286807417408</v>
      </c>
      <c r="L15" s="5">
        <f t="shared" si="2"/>
        <v>1.2206552700013376E-2</v>
      </c>
      <c r="M15" s="5">
        <f t="shared" si="38"/>
        <v>0.99309098463929368</v>
      </c>
      <c r="N15" s="5">
        <f>N14/(1+Simulation!$C$2)</f>
        <v>0.46319349666234222</v>
      </c>
      <c r="O15" s="5">
        <f t="shared" si="3"/>
        <v>1.3188734858855787E-2</v>
      </c>
      <c r="P15" s="5">
        <f t="shared" si="39"/>
        <v>0.9935678972299643</v>
      </c>
      <c r="Q15" s="5">
        <f>Q14/(1+Simulation!$C$2)</f>
        <v>0.50024897546894254</v>
      </c>
      <c r="R15" s="5">
        <f t="shared" si="4"/>
        <v>1.4250673944680228E-2</v>
      </c>
      <c r="S15" s="5">
        <f t="shared" si="40"/>
        <v>0.99409526476792354</v>
      </c>
      <c r="T15" s="5">
        <f>T14/(1+Simulation!$C$2)</f>
        <v>0.54026889250596</v>
      </c>
      <c r="U15" s="5">
        <f t="shared" si="5"/>
        <v>1.539889694658346E-2</v>
      </c>
      <c r="V15" s="5">
        <f t="shared" si="41"/>
        <v>0.99467217462920854</v>
      </c>
      <c r="W15" s="5">
        <f>W14/(1+Simulation!$C$2)</f>
        <v>0.58349040282589892</v>
      </c>
      <c r="X15" s="5">
        <f t="shared" si="6"/>
        <v>1.6640460138392609E-2</v>
      </c>
      <c r="Y15" s="5">
        <f t="shared" si="42"/>
        <v>0.99529722128417497</v>
      </c>
      <c r="Z15" s="5">
        <f>Z14/(1+Simulation!$C$2)</f>
        <v>0.63016963388498992</v>
      </c>
      <c r="AA15" s="5">
        <f t="shared" si="7"/>
        <v>1.7982990234050075E-2</v>
      </c>
      <c r="AB15" s="5">
        <f t="shared" si="43"/>
        <v>0.9959675074166664</v>
      </c>
      <c r="AC15" s="5">
        <f>AC14/(1+Simulation!$C$2)</f>
        <v>0.68058320333544975</v>
      </c>
      <c r="AD15" s="5">
        <f t="shared" si="8"/>
        <v>1.9434708975948914E-2</v>
      </c>
      <c r="AE15" s="5">
        <f t="shared" si="44"/>
        <v>0.99667863762461162</v>
      </c>
      <c r="AF15" s="5">
        <f>AF14/(1+Simulation!$C$2)</f>
        <v>0.73502985824111922</v>
      </c>
      <c r="AG15" s="5">
        <f t="shared" si="9"/>
        <v>2.1004472346174401E-2</v>
      </c>
      <c r="AH15" s="5">
        <f t="shared" si="45"/>
        <v>0.99743119946460768</v>
      </c>
      <c r="AI15" s="5">
        <f>AI14/(1+Simulation!$C$2)</f>
        <v>0.79383224543034903</v>
      </c>
      <c r="AJ15" s="5">
        <f t="shared" si="10"/>
        <v>2.2701958719713432E-2</v>
      </c>
      <c r="AK15" s="5">
        <f t="shared" si="46"/>
        <v>0.99823128183700005</v>
      </c>
      <c r="AL15" s="5">
        <f>AL14/(1+Simulation!$C$2)</f>
        <v>0.85733882347711243</v>
      </c>
      <c r="AM15" s="5">
        <f t="shared" si="11"/>
        <v>2.4537782404483784E-2</v>
      </c>
      <c r="AN15" s="5">
        <f t="shared" ref="AN15:AN36" si="47">AN14*C14</f>
        <v>0.99908450000000004</v>
      </c>
      <c r="AO15" s="5">
        <f>AO14/(1+Simulation!$C$2)</f>
        <v>0.92592592764060366</v>
      </c>
      <c r="AP15" s="5">
        <f t="shared" si="12"/>
        <v>2.6523455979173133E-2</v>
      </c>
      <c r="AQ15" s="5">
        <v>1</v>
      </c>
      <c r="AR15" s="5">
        <v>1</v>
      </c>
      <c r="AS15" s="5">
        <f t="shared" si="13"/>
        <v>2.8671581237082615E-2</v>
      </c>
      <c r="AV15" s="5">
        <f t="shared" si="14"/>
        <v>0</v>
      </c>
      <c r="AY15" s="5">
        <f t="shared" si="15"/>
        <v>0</v>
      </c>
      <c r="BB15" s="5">
        <f t="shared" si="16"/>
        <v>0</v>
      </c>
      <c r="BE15" s="5">
        <f t="shared" si="17"/>
        <v>0</v>
      </c>
      <c r="BH15" s="5">
        <f t="shared" si="18"/>
        <v>0</v>
      </c>
      <c r="BK15" s="5">
        <f t="shared" si="19"/>
        <v>0</v>
      </c>
      <c r="BN15" s="5">
        <f t="shared" si="20"/>
        <v>0</v>
      </c>
      <c r="BQ15" s="5">
        <f t="shared" si="21"/>
        <v>0</v>
      </c>
      <c r="BT15" s="5">
        <f t="shared" si="22"/>
        <v>0</v>
      </c>
      <c r="BW15" s="5">
        <f t="shared" si="23"/>
        <v>0</v>
      </c>
      <c r="BZ15" s="5">
        <f t="shared" si="24"/>
        <v>0</v>
      </c>
      <c r="CC15" s="5">
        <f t="shared" si="25"/>
        <v>0</v>
      </c>
      <c r="CF15" s="5">
        <f t="shared" si="26"/>
        <v>0</v>
      </c>
      <c r="CI15" s="5">
        <f t="shared" si="27"/>
        <v>0</v>
      </c>
      <c r="CL15" s="5">
        <f t="shared" si="28"/>
        <v>0</v>
      </c>
      <c r="CO15" s="5">
        <f t="shared" si="29"/>
        <v>0</v>
      </c>
      <c r="CR15" s="5">
        <f t="shared" si="30"/>
        <v>0</v>
      </c>
      <c r="CU15" s="5">
        <f t="shared" si="31"/>
        <v>0</v>
      </c>
      <c r="CX15" s="5">
        <f t="shared" si="32"/>
        <v>0</v>
      </c>
      <c r="DA15" s="5">
        <f t="shared" si="33"/>
        <v>0</v>
      </c>
      <c r="DD15" s="5">
        <f t="shared" si="34"/>
        <v>0</v>
      </c>
    </row>
    <row r="16" spans="1:108" x14ac:dyDescent="0.25">
      <c r="A16" s="5">
        <v>44</v>
      </c>
      <c r="B16" s="5">
        <f>LOOKUP(A16,'Termination cost'!$A$2:$K$37)</f>
        <v>3.4867825543487767E-2</v>
      </c>
      <c r="C16" s="5">
        <f>'Mortality and annuity'!C19</f>
        <v>0.99893849999999995</v>
      </c>
      <c r="D16" s="5">
        <f t="shared" si="35"/>
        <v>0.99098419178144159</v>
      </c>
      <c r="E16" s="5">
        <f>E15/(1+Simulation!$C$2)</f>
        <v>0.34046105018992978</v>
      </c>
      <c r="F16" s="5">
        <f t="shared" si="0"/>
        <v>1.1764108612333362E-2</v>
      </c>
      <c r="G16" s="5">
        <f t="shared" si="36"/>
        <v>0.9913118203380632</v>
      </c>
      <c r="H16" s="5">
        <f>H15/(1+Simulation!$C$2)</f>
        <v>0.36769793352420205</v>
      </c>
      <c r="I16" s="5">
        <f t="shared" si="1"/>
        <v>1.2709437746967183E-2</v>
      </c>
      <c r="J16" s="5">
        <f t="shared" si="37"/>
        <v>0.99168766996497992</v>
      </c>
      <c r="K16" s="5">
        <f>K15/(1+Simulation!$C$2)</f>
        <v>0.39711376747074228</v>
      </c>
      <c r="L16" s="5">
        <f t="shared" si="2"/>
        <v>1.3731396940746224E-2</v>
      </c>
      <c r="M16" s="5">
        <f t="shared" si="38"/>
        <v>0.99211328656491626</v>
      </c>
      <c r="N16" s="5">
        <f>N15/(1+Simulation!$C$2)</f>
        <v>0.42888286807417408</v>
      </c>
      <c r="O16" s="5">
        <f t="shared" si="3"/>
        <v>1.483627342984453E-2</v>
      </c>
      <c r="P16" s="5">
        <f t="shared" si="39"/>
        <v>0.99258972963514136</v>
      </c>
      <c r="Q16" s="5">
        <f>Q15/(1+Simulation!$C$2)</f>
        <v>0.46319349666234222</v>
      </c>
      <c r="R16" s="5">
        <f t="shared" si="4"/>
        <v>1.6030870092203803E-2</v>
      </c>
      <c r="S16" s="5">
        <f t="shared" si="40"/>
        <v>0.9931165779797595</v>
      </c>
      <c r="T16" s="5">
        <f>T15/(1+Simulation!$C$2)</f>
        <v>0.50024897546894254</v>
      </c>
      <c r="U16" s="5">
        <f t="shared" si="5"/>
        <v>1.7322529269295728E-2</v>
      </c>
      <c r="V16" s="5">
        <f t="shared" si="41"/>
        <v>0.99369291987328601</v>
      </c>
      <c r="W16" s="5">
        <f>W15/(1+Simulation!$C$2)</f>
        <v>0.54026889250596</v>
      </c>
      <c r="X16" s="5">
        <f t="shared" si="6"/>
        <v>1.8719188705643597E-2</v>
      </c>
      <c r="Y16" s="5">
        <f t="shared" si="42"/>
        <v>0.99431735116982067</v>
      </c>
      <c r="Z16" s="5">
        <f>Z15/(1+Simulation!$C$2)</f>
        <v>0.58349040282589892</v>
      </c>
      <c r="AA16" s="5">
        <f t="shared" si="7"/>
        <v>2.0229427845343581E-2</v>
      </c>
      <c r="AB16" s="5">
        <f t="shared" si="43"/>
        <v>0.99498697740561459</v>
      </c>
      <c r="AC16" s="5">
        <f>AC15/(1+Simulation!$C$2)</f>
        <v>0.63016963388498992</v>
      </c>
      <c r="AD16" s="5">
        <f t="shared" si="8"/>
        <v>2.1862495491978311E-2</v>
      </c>
      <c r="AE16" s="5">
        <f t="shared" si="44"/>
        <v>0.9956974075058701</v>
      </c>
      <c r="AF16" s="5">
        <f>AF15/(1+Simulation!$C$2)</f>
        <v>0.68058320333544975</v>
      </c>
      <c r="AG16" s="5">
        <f t="shared" si="9"/>
        <v>2.3628353918132172E-2</v>
      </c>
      <c r="AH16" s="5">
        <f t="shared" si="45"/>
        <v>0.99644922844873474</v>
      </c>
      <c r="AI16" s="5">
        <f>AI15/(1+Simulation!$C$2)</f>
        <v>0.73502985824111922</v>
      </c>
      <c r="AJ16" s="5">
        <f t="shared" si="10"/>
        <v>2.553789052272543E-2</v>
      </c>
      <c r="AK16" s="5">
        <f t="shared" si="46"/>
        <v>0.99724852314003143</v>
      </c>
      <c r="AL16" s="5">
        <f>AL15/(1+Simulation!$C$2)</f>
        <v>0.79383224543034903</v>
      </c>
      <c r="AM16" s="5">
        <f t="shared" si="11"/>
        <v>2.7603045554479594E-2</v>
      </c>
      <c r="AN16" s="5">
        <f t="shared" si="47"/>
        <v>0.99810090130974993</v>
      </c>
      <c r="AO16" s="5">
        <f>AO15/(1+Simulation!$C$2)</f>
        <v>0.85733882347711243</v>
      </c>
      <c r="AP16" s="5">
        <f t="shared" si="12"/>
        <v>2.98367697449941E-2</v>
      </c>
      <c r="AQ16" s="5">
        <f t="shared" ref="AQ16:AQ36" si="48">AQ15*C15</f>
        <v>0.99901549999999995</v>
      </c>
      <c r="AR16" s="5">
        <f>AR15/(1+Simulation!$C$2)</f>
        <v>0.92592592764060366</v>
      </c>
      <c r="AS16" s="5">
        <f t="shared" si="13"/>
        <v>3.2253239105321005E-2</v>
      </c>
      <c r="AT16" s="5">
        <v>1</v>
      </c>
      <c r="AU16" s="5">
        <v>1</v>
      </c>
      <c r="AV16" s="5">
        <f t="shared" si="14"/>
        <v>3.4867825543487767E-2</v>
      </c>
      <c r="AY16" s="5">
        <f t="shared" si="15"/>
        <v>0</v>
      </c>
      <c r="BB16" s="5">
        <f t="shared" si="16"/>
        <v>0</v>
      </c>
      <c r="BE16" s="5">
        <f t="shared" si="17"/>
        <v>0</v>
      </c>
      <c r="BH16" s="5">
        <f t="shared" si="18"/>
        <v>0</v>
      </c>
      <c r="BK16" s="5">
        <f t="shared" si="19"/>
        <v>0</v>
      </c>
      <c r="BN16" s="5">
        <f t="shared" si="20"/>
        <v>0</v>
      </c>
      <c r="BQ16" s="5">
        <f t="shared" si="21"/>
        <v>0</v>
      </c>
      <c r="BT16" s="5">
        <f t="shared" si="22"/>
        <v>0</v>
      </c>
      <c r="BW16" s="5">
        <f t="shared" si="23"/>
        <v>0</v>
      </c>
      <c r="BZ16" s="5">
        <f t="shared" si="24"/>
        <v>0</v>
      </c>
      <c r="CC16" s="5">
        <f t="shared" si="25"/>
        <v>0</v>
      </c>
      <c r="CF16" s="5">
        <f t="shared" si="26"/>
        <v>0</v>
      </c>
      <c r="CI16" s="5">
        <f t="shared" si="27"/>
        <v>0</v>
      </c>
      <c r="CL16" s="5">
        <f t="shared" si="28"/>
        <v>0</v>
      </c>
      <c r="CO16" s="5">
        <f t="shared" si="29"/>
        <v>0</v>
      </c>
      <c r="CR16" s="5">
        <f t="shared" si="30"/>
        <v>0</v>
      </c>
      <c r="CU16" s="5">
        <f t="shared" si="31"/>
        <v>0</v>
      </c>
      <c r="CX16" s="5">
        <f t="shared" si="32"/>
        <v>0</v>
      </c>
      <c r="DA16" s="5">
        <f t="shared" si="33"/>
        <v>0</v>
      </c>
      <c r="DD16" s="5">
        <f t="shared" si="34"/>
        <v>0</v>
      </c>
    </row>
    <row r="17" spans="1:108" x14ac:dyDescent="0.25">
      <c r="A17" s="5">
        <v>45</v>
      </c>
      <c r="B17" s="5">
        <f>LOOKUP(A17,'Termination cost'!$A$2:$K$37)</f>
        <v>4.1741316374726986E-2</v>
      </c>
      <c r="C17" s="5">
        <f>'Mortality and annuity'!C20</f>
        <v>0.99885999999999997</v>
      </c>
      <c r="D17" s="5">
        <f t="shared" si="35"/>
        <v>0.98993226206186558</v>
      </c>
      <c r="E17" s="5">
        <f>E16/(1+Simulation!$C$2)</f>
        <v>0.31524171372260484</v>
      </c>
      <c r="F17" s="5">
        <f t="shared" si="0"/>
        <v>1.3026126729225363E-2</v>
      </c>
      <c r="G17" s="5">
        <f t="shared" si="36"/>
        <v>0.99025954284077433</v>
      </c>
      <c r="H17" s="5">
        <f>H16/(1+Simulation!$C$2)</f>
        <v>0.34046105018992978</v>
      </c>
      <c r="I17" s="5">
        <f t="shared" si="1"/>
        <v>1.4072867924360138E-2</v>
      </c>
      <c r="J17" s="5">
        <f t="shared" si="37"/>
        <v>0.99063499350331208</v>
      </c>
      <c r="K17" s="5">
        <f>K16/(1+Simulation!$C$2)</f>
        <v>0.36769793352420205</v>
      </c>
      <c r="L17" s="5">
        <f t="shared" si="2"/>
        <v>1.5204459820435157E-2</v>
      </c>
      <c r="M17" s="5">
        <f t="shared" si="38"/>
        <v>0.99106015831122751</v>
      </c>
      <c r="N17" s="5">
        <f>N16/(1+Simulation!$C$2)</f>
        <v>0.39711376747074228</v>
      </c>
      <c r="O17" s="5">
        <f t="shared" si="3"/>
        <v>1.6427864129372548E-2</v>
      </c>
      <c r="P17" s="5">
        <f t="shared" si="39"/>
        <v>0.99153609563713363</v>
      </c>
      <c r="Q17" s="5">
        <f>Q16/(1+Simulation!$C$2)</f>
        <v>0.42888286807417408</v>
      </c>
      <c r="R17" s="5">
        <f t="shared" si="4"/>
        <v>1.7750613521356876E-2</v>
      </c>
      <c r="S17" s="5">
        <f t="shared" si="40"/>
        <v>0.99206238473223396</v>
      </c>
      <c r="T17" s="5">
        <f>T16/(1+Simulation!$C$2)</f>
        <v>0.46319349666234222</v>
      </c>
      <c r="U17" s="5">
        <f t="shared" si="5"/>
        <v>1.9180838002124324E-2</v>
      </c>
      <c r="V17" s="5">
        <f t="shared" si="41"/>
        <v>0.99263811483884046</v>
      </c>
      <c r="W17" s="5">
        <f>W16/(1+Simulation!$C$2)</f>
        <v>0.50024897546894254</v>
      </c>
      <c r="X17" s="5">
        <f t="shared" si="6"/>
        <v>2.0727326853507623E-2</v>
      </c>
      <c r="Y17" s="5">
        <f t="shared" si="42"/>
        <v>0.99326188330155385</v>
      </c>
      <c r="Z17" s="5">
        <f>Z16/(1+Simulation!$C$2)</f>
        <v>0.54026889250596</v>
      </c>
      <c r="AA17" s="5">
        <f t="shared" si="7"/>
        <v>2.2399579896508585E-2</v>
      </c>
      <c r="AB17" s="5">
        <f t="shared" si="43"/>
        <v>0.99393079872909851</v>
      </c>
      <c r="AC17" s="5">
        <f>AC16/(1+Simulation!$C$2)</f>
        <v>0.58349040282589892</v>
      </c>
      <c r="AD17" s="5">
        <f t="shared" si="8"/>
        <v>2.420783811848385E-2</v>
      </c>
      <c r="AE17" s="5">
        <f t="shared" si="44"/>
        <v>0.99464047470780259</v>
      </c>
      <c r="AF17" s="5">
        <f>AF16/(1+Simulation!$C$2)</f>
        <v>0.63016963388498992</v>
      </c>
      <c r="AG17" s="5">
        <f t="shared" si="9"/>
        <v>2.6163132514596042E-2</v>
      </c>
      <c r="AH17" s="5">
        <f t="shared" si="45"/>
        <v>0.99539149759273637</v>
      </c>
      <c r="AI17" s="5">
        <f>AI16/(1+Simulation!$C$2)</f>
        <v>0.68058320333544975</v>
      </c>
      <c r="AJ17" s="5">
        <f t="shared" si="10"/>
        <v>2.8277518451108818E-2</v>
      </c>
      <c r="AK17" s="5">
        <f t="shared" si="46"/>
        <v>0.99618994383271819</v>
      </c>
      <c r="AL17" s="5">
        <f>AL16/(1+Simulation!$C$2)</f>
        <v>0.73502985824111922</v>
      </c>
      <c r="AM17" s="5">
        <f t="shared" si="11"/>
        <v>3.0564217090640628E-2</v>
      </c>
      <c r="AN17" s="5">
        <f t="shared" si="47"/>
        <v>0.99704141720300954</v>
      </c>
      <c r="AO17" s="5">
        <f>AO16/(1+Simulation!$C$2)</f>
        <v>0.79383224543034903</v>
      </c>
      <c r="AP17" s="5">
        <f t="shared" si="12"/>
        <v>3.3037568480245576E-2</v>
      </c>
      <c r="AQ17" s="5">
        <f t="shared" si="48"/>
        <v>0.99795504504674992</v>
      </c>
      <c r="AR17" s="5">
        <f>AR16/(1+Simulation!$C$2)</f>
        <v>0.85733882347711243</v>
      </c>
      <c r="AS17" s="5">
        <f t="shared" si="13"/>
        <v>3.5713269390717284E-2</v>
      </c>
      <c r="AT17" s="5">
        <f t="shared" ref="AT17:AT36" si="49">AT16*C16</f>
        <v>0.99893849999999995</v>
      </c>
      <c r="AU17" s="5">
        <f>AU16/(1+Simulation!$C$2)</f>
        <v>0.92592592764060366</v>
      </c>
      <c r="AV17" s="5">
        <f t="shared" si="14"/>
        <v>3.8608340782048056E-2</v>
      </c>
      <c r="AW17" s="5">
        <v>1</v>
      </c>
      <c r="AX17" s="5">
        <v>1</v>
      </c>
      <c r="AY17" s="5">
        <f t="shared" si="15"/>
        <v>4.1741316374726986E-2</v>
      </c>
      <c r="BB17" s="5">
        <f t="shared" si="16"/>
        <v>0</v>
      </c>
      <c r="BE17" s="5">
        <f t="shared" si="17"/>
        <v>0</v>
      </c>
      <c r="BH17" s="5">
        <f t="shared" si="18"/>
        <v>0</v>
      </c>
      <c r="BK17" s="5">
        <f t="shared" si="19"/>
        <v>0</v>
      </c>
      <c r="BN17" s="5">
        <f t="shared" si="20"/>
        <v>0</v>
      </c>
      <c r="BQ17" s="5">
        <f t="shared" si="21"/>
        <v>0</v>
      </c>
      <c r="BT17" s="5">
        <f t="shared" si="22"/>
        <v>0</v>
      </c>
      <c r="BW17" s="5">
        <f t="shared" si="23"/>
        <v>0</v>
      </c>
      <c r="BZ17" s="5">
        <f t="shared" si="24"/>
        <v>0</v>
      </c>
      <c r="CC17" s="5">
        <f t="shared" si="25"/>
        <v>0</v>
      </c>
      <c r="CF17" s="5">
        <f t="shared" si="26"/>
        <v>0</v>
      </c>
      <c r="CI17" s="5">
        <f t="shared" si="27"/>
        <v>0</v>
      </c>
      <c r="CL17" s="5">
        <f t="shared" si="28"/>
        <v>0</v>
      </c>
      <c r="CO17" s="5">
        <f t="shared" si="29"/>
        <v>0</v>
      </c>
      <c r="CR17" s="5">
        <f t="shared" si="30"/>
        <v>0</v>
      </c>
      <c r="CU17" s="5">
        <f t="shared" si="31"/>
        <v>0</v>
      </c>
      <c r="CX17" s="5">
        <f t="shared" si="32"/>
        <v>0</v>
      </c>
      <c r="DA17" s="5">
        <f t="shared" si="33"/>
        <v>0</v>
      </c>
      <c r="DD17" s="5">
        <f t="shared" si="34"/>
        <v>0</v>
      </c>
    </row>
    <row r="18" spans="1:108" x14ac:dyDescent="0.25">
      <c r="A18" s="5">
        <v>46</v>
      </c>
      <c r="B18" s="5">
        <f>LOOKUP(A18,'Termination cost'!$A$2:$K$37)</f>
        <v>4.9332044058629738E-2</v>
      </c>
      <c r="C18" s="5">
        <f>'Mortality and annuity'!C21</f>
        <v>0.99878350000000005</v>
      </c>
      <c r="D18" s="5">
        <f t="shared" si="35"/>
        <v>0.98880373928311505</v>
      </c>
      <c r="E18" s="5">
        <f>E17/(1+Simulation!$C$2)</f>
        <v>0.2918904762096165</v>
      </c>
      <c r="F18" s="5">
        <f t="shared" si="0"/>
        <v>1.4238332673749854E-2</v>
      </c>
      <c r="G18" s="5">
        <f t="shared" si="36"/>
        <v>0.98913064696193587</v>
      </c>
      <c r="H18" s="5">
        <f>H17/(1+Simulation!$C$2)</f>
        <v>0.31524171372260484</v>
      </c>
      <c r="I18" s="5">
        <f t="shared" si="1"/>
        <v>1.5382483169860814E-2</v>
      </c>
      <c r="J18" s="5">
        <f t="shared" si="37"/>
        <v>0.98950566961071829</v>
      </c>
      <c r="K18" s="5">
        <f>K17/(1+Simulation!$C$2)</f>
        <v>0.34046105018992978</v>
      </c>
      <c r="L18" s="5">
        <f t="shared" si="2"/>
        <v>1.6619380537908578E-2</v>
      </c>
      <c r="M18" s="5">
        <f t="shared" si="38"/>
        <v>0.98993034973075267</v>
      </c>
      <c r="N18" s="5">
        <f>N17/(1+Simulation!$C$2)</f>
        <v>0.36769793352420205</v>
      </c>
      <c r="O18" s="5">
        <f t="shared" si="3"/>
        <v>1.7956634343836007E-2</v>
      </c>
      <c r="P18" s="5">
        <f t="shared" si="39"/>
        <v>0.99040574448810725</v>
      </c>
      <c r="Q18" s="5">
        <f>Q17/(1+Simulation!$C$2)</f>
        <v>0.39711376747074228</v>
      </c>
      <c r="R18" s="5">
        <f t="shared" si="4"/>
        <v>1.9402478244987215E-2</v>
      </c>
      <c r="S18" s="5">
        <f t="shared" si="40"/>
        <v>0.99093143361363922</v>
      </c>
      <c r="T18" s="5">
        <f>T17/(1+Simulation!$C$2)</f>
        <v>0.42888286807417408</v>
      </c>
      <c r="U18" s="5">
        <f t="shared" si="5"/>
        <v>2.0965798822056333E-2</v>
      </c>
      <c r="V18" s="5">
        <f t="shared" si="41"/>
        <v>0.99150650738792412</v>
      </c>
      <c r="W18" s="5">
        <f>W17/(1+Simulation!$C$2)</f>
        <v>0.46319349666234222</v>
      </c>
      <c r="X18" s="5">
        <f t="shared" si="6"/>
        <v>2.2656203283793835E-2</v>
      </c>
      <c r="Y18" s="5">
        <f t="shared" si="42"/>
        <v>0.99212956475459002</v>
      </c>
      <c r="Z18" s="5">
        <f>Z17/(1+Simulation!$C$2)</f>
        <v>0.50024897546894254</v>
      </c>
      <c r="AA18" s="5">
        <f t="shared" si="7"/>
        <v>2.448407550059931E-2</v>
      </c>
      <c r="AB18" s="5">
        <f t="shared" si="43"/>
        <v>0.99279771761854729</v>
      </c>
      <c r="AC18" s="5">
        <f>AC17/(1+Simulation!$C$2)</f>
        <v>0.54026889250596</v>
      </c>
      <c r="AD18" s="5">
        <f t="shared" si="8"/>
        <v>2.6460609481860395E-2</v>
      </c>
      <c r="AE18" s="5">
        <f t="shared" si="44"/>
        <v>0.99350658456663565</v>
      </c>
      <c r="AF18" s="5">
        <f>AF17/(1+Simulation!$C$2)</f>
        <v>0.58349040282589892</v>
      </c>
      <c r="AG18" s="5">
        <f t="shared" si="9"/>
        <v>2.85978627625691E-2</v>
      </c>
      <c r="AH18" s="5">
        <f t="shared" si="45"/>
        <v>0.99425675128548063</v>
      </c>
      <c r="AI18" s="5">
        <f>AI17/(1+Simulation!$C$2)</f>
        <v>0.63016963388498992</v>
      </c>
      <c r="AJ18" s="5">
        <f t="shared" si="10"/>
        <v>3.0909012576367769E-2</v>
      </c>
      <c r="AK18" s="5">
        <f t="shared" si="46"/>
        <v>0.99505428729674883</v>
      </c>
      <c r="AL18" s="5">
        <f>AL17/(1+Simulation!$C$2)</f>
        <v>0.68058320333544975</v>
      </c>
      <c r="AM18" s="5">
        <f t="shared" si="11"/>
        <v>3.3408510441778241E-2</v>
      </c>
      <c r="AN18" s="5">
        <f t="shared" si="47"/>
        <v>0.99590478998739806</v>
      </c>
      <c r="AO18" s="5">
        <f>AO17/(1+Simulation!$C$2)</f>
        <v>0.73502985824111922</v>
      </c>
      <c r="AP18" s="5">
        <f t="shared" si="12"/>
        <v>3.6112030884678986E-2</v>
      </c>
      <c r="AQ18" s="5">
        <f t="shared" si="48"/>
        <v>0.99681737629539657</v>
      </c>
      <c r="AR18" s="5">
        <f>AR17/(1+Simulation!$C$2)</f>
        <v>0.79383224543034903</v>
      </c>
      <c r="AS18" s="5">
        <f t="shared" si="13"/>
        <v>3.903673141083587E-2</v>
      </c>
      <c r="AT18" s="5">
        <f t="shared" si="49"/>
        <v>0.9977997101099999</v>
      </c>
      <c r="AU18" s="5">
        <f>AU17/(1+Simulation!$C$2)</f>
        <v>0.85733882347711243</v>
      </c>
      <c r="AV18" s="5">
        <f t="shared" si="14"/>
        <v>4.220121694371036E-2</v>
      </c>
      <c r="AW18" s="5">
        <f t="shared" ref="AW18:AW36" si="50">AW17*C17</f>
        <v>0.99885999999999997</v>
      </c>
      <c r="AX18" s="5">
        <f>AX17/(1+Simulation!$C$2)</f>
        <v>0.92592592764060366</v>
      </c>
      <c r="AY18" s="5">
        <f t="shared" si="15"/>
        <v>4.5625745944124441E-2</v>
      </c>
      <c r="AZ18" s="5">
        <v>1</v>
      </c>
      <c r="BA18" s="5">
        <v>1</v>
      </c>
      <c r="BB18" s="5">
        <f t="shared" si="16"/>
        <v>4.9332044058629738E-2</v>
      </c>
      <c r="BE18" s="5">
        <f t="shared" si="17"/>
        <v>0</v>
      </c>
      <c r="BH18" s="5">
        <f t="shared" si="18"/>
        <v>0</v>
      </c>
      <c r="BK18" s="5">
        <f t="shared" si="19"/>
        <v>0</v>
      </c>
      <c r="BN18" s="5">
        <f t="shared" si="20"/>
        <v>0</v>
      </c>
      <c r="BQ18" s="5">
        <f t="shared" si="21"/>
        <v>0</v>
      </c>
      <c r="BT18" s="5">
        <f t="shared" si="22"/>
        <v>0</v>
      </c>
      <c r="BW18" s="5">
        <f t="shared" si="23"/>
        <v>0</v>
      </c>
      <c r="BZ18" s="5">
        <f t="shared" si="24"/>
        <v>0</v>
      </c>
      <c r="CC18" s="5">
        <f t="shared" si="25"/>
        <v>0</v>
      </c>
      <c r="CF18" s="5">
        <f t="shared" si="26"/>
        <v>0</v>
      </c>
      <c r="CI18" s="5">
        <f t="shared" si="27"/>
        <v>0</v>
      </c>
      <c r="CL18" s="5">
        <f t="shared" si="28"/>
        <v>0</v>
      </c>
      <c r="CO18" s="5">
        <f t="shared" si="29"/>
        <v>0</v>
      </c>
      <c r="CR18" s="5">
        <f t="shared" si="30"/>
        <v>0</v>
      </c>
      <c r="CU18" s="5">
        <f t="shared" si="31"/>
        <v>0</v>
      </c>
      <c r="CX18" s="5">
        <f t="shared" si="32"/>
        <v>0</v>
      </c>
      <c r="DA18" s="5">
        <f t="shared" si="33"/>
        <v>0</v>
      </c>
      <c r="DD18" s="5">
        <f t="shared" si="34"/>
        <v>0</v>
      </c>
    </row>
    <row r="19" spans="1:108" x14ac:dyDescent="0.25">
      <c r="A19" s="5">
        <v>47</v>
      </c>
      <c r="B19" s="5">
        <f>LOOKUP(A19,'Termination cost'!$A$2:$K$37)</f>
        <v>5.984324048391302E-2</v>
      </c>
      <c r="C19" s="5">
        <f>'Mortality and annuity'!C22</f>
        <v>0.99870150000000002</v>
      </c>
      <c r="D19" s="5">
        <f t="shared" si="35"/>
        <v>0.98760085953427723</v>
      </c>
      <c r="E19" s="5">
        <f>E18/(1+Simulation!$C$2)</f>
        <v>0.2702689599538467</v>
      </c>
      <c r="F19" s="5">
        <f t="shared" si="0"/>
        <v>1.5973229515228525E-2</v>
      </c>
      <c r="G19" s="5">
        <f t="shared" si="36"/>
        <v>0.98792736952990667</v>
      </c>
      <c r="H19" s="5">
        <f>H18/(1+Simulation!$C$2)</f>
        <v>0.2918904762096165</v>
      </c>
      <c r="I19" s="5">
        <f t="shared" si="1"/>
        <v>1.7256791213996567E-2</v>
      </c>
      <c r="J19" s="5">
        <f t="shared" si="37"/>
        <v>0.98830193596363691</v>
      </c>
      <c r="K19" s="5">
        <f>K18/(1+Simulation!$C$2)</f>
        <v>0.31524171372260484</v>
      </c>
      <c r="L19" s="5">
        <f t="shared" si="2"/>
        <v>1.8644400704469703E-2</v>
      </c>
      <c r="M19" s="5">
        <f t="shared" si="38"/>
        <v>0.98872609946030521</v>
      </c>
      <c r="N19" s="5">
        <f>N18/(1+Simulation!$C$2)</f>
        <v>0.34046105018992978</v>
      </c>
      <c r="O19" s="5">
        <f t="shared" si="3"/>
        <v>2.0144594754688237E-2</v>
      </c>
      <c r="P19" s="5">
        <f t="shared" si="39"/>
        <v>0.98920091589993753</v>
      </c>
      <c r="Q19" s="5">
        <f>Q18/(1+Simulation!$C$2)</f>
        <v>0.36769793352420205</v>
      </c>
      <c r="R19" s="5">
        <f t="shared" si="4"/>
        <v>2.1766610267702609E-2</v>
      </c>
      <c r="S19" s="5">
        <f t="shared" si="40"/>
        <v>0.98972596552464831</v>
      </c>
      <c r="T19" s="5">
        <f>T18/(1+Simulation!$C$2)</f>
        <v>0.39711376747074228</v>
      </c>
      <c r="U19" s="5">
        <f t="shared" si="5"/>
        <v>2.3520416626606006E-2</v>
      </c>
      <c r="V19" s="5">
        <f t="shared" si="41"/>
        <v>0.99030033972168674</v>
      </c>
      <c r="W19" s="5">
        <f>W18/(1+Simulation!$C$2)</f>
        <v>0.42888286807417408</v>
      </c>
      <c r="X19" s="5">
        <f t="shared" si="6"/>
        <v>2.5416791648849978E-2</v>
      </c>
      <c r="Y19" s="5">
        <f t="shared" si="42"/>
        <v>0.99092263913906609</v>
      </c>
      <c r="Z19" s="5">
        <f>Z18/(1+Simulation!$C$2)</f>
        <v>0.46319349666234222</v>
      </c>
      <c r="AA19" s="5">
        <f t="shared" si="7"/>
        <v>2.7467384447357333E-2</v>
      </c>
      <c r="AB19" s="5">
        <f t="shared" si="43"/>
        <v>0.99158997919506442</v>
      </c>
      <c r="AC19" s="5">
        <f>AC18/(1+Simulation!$C$2)</f>
        <v>0.50024897546894254</v>
      </c>
      <c r="AD19" s="5">
        <f t="shared" si="8"/>
        <v>2.9684752986971378E-2</v>
      </c>
      <c r="AE19" s="5">
        <f t="shared" si="44"/>
        <v>0.99229798380651035</v>
      </c>
      <c r="AF19" s="5">
        <f>AF18/(1+Simulation!$C$2)</f>
        <v>0.54026889250596</v>
      </c>
      <c r="AG19" s="5">
        <f t="shared" si="9"/>
        <v>3.2082423976066511E-2</v>
      </c>
      <c r="AH19" s="5">
        <f t="shared" si="45"/>
        <v>0.99304723794754191</v>
      </c>
      <c r="AI19" s="5">
        <f>AI18/(1+Simulation!$C$2)</f>
        <v>0.58349040282589892</v>
      </c>
      <c r="AJ19" s="5">
        <f t="shared" si="10"/>
        <v>3.4675180253488237E-2</v>
      </c>
      <c r="AK19" s="5">
        <f t="shared" si="46"/>
        <v>0.99384380375625236</v>
      </c>
      <c r="AL19" s="5">
        <f>AL18/(1+Simulation!$C$2)</f>
        <v>0.63016963388498992</v>
      </c>
      <c r="AM19" s="5">
        <f t="shared" si="11"/>
        <v>3.7479234210636751E-2</v>
      </c>
      <c r="AN19" s="5">
        <f t="shared" si="47"/>
        <v>0.99469327181037848</v>
      </c>
      <c r="AO19" s="5">
        <f>AO18/(1+Simulation!$C$2)</f>
        <v>0.68058320333544975</v>
      </c>
      <c r="AP19" s="5">
        <f t="shared" si="12"/>
        <v>4.0512170265936322E-2</v>
      </c>
      <c r="AQ19" s="5">
        <f t="shared" si="48"/>
        <v>0.99560474795713327</v>
      </c>
      <c r="AR19" s="5">
        <f>AR18/(1+Simulation!$C$2)</f>
        <v>0.73502985824111922</v>
      </c>
      <c r="AS19" s="5">
        <f t="shared" si="13"/>
        <v>4.3793236514215649E-2</v>
      </c>
      <c r="AT19" s="5">
        <f t="shared" si="49"/>
        <v>0.99658588676265114</v>
      </c>
      <c r="AU19" s="5">
        <f>AU18/(1+Simulation!$C$2)</f>
        <v>0.79383224543034903</v>
      </c>
      <c r="AV19" s="5">
        <f t="shared" si="14"/>
        <v>4.7343304831372918E-2</v>
      </c>
      <c r="AW19" s="5">
        <f t="shared" si="50"/>
        <v>0.99764488680999996</v>
      </c>
      <c r="AX19" s="5">
        <f>AX18/(1+Simulation!$C$2)</f>
        <v>0.85733882347711243</v>
      </c>
      <c r="AY19" s="5">
        <f t="shared" si="15"/>
        <v>5.1185102109084939E-2</v>
      </c>
      <c r="AZ19" s="5">
        <f t="shared" ref="AZ19:AZ36" si="51">AZ18*C18</f>
        <v>0.99878350000000005</v>
      </c>
      <c r="BA19" s="5">
        <f>BA18/(1+Simulation!$C$2)</f>
        <v>0.92592592764060366</v>
      </c>
      <c r="BB19" s="5">
        <f t="shared" si="16"/>
        <v>5.534300119680588E-2</v>
      </c>
      <c r="BC19" s="5">
        <v>1</v>
      </c>
      <c r="BD19" s="5">
        <v>1</v>
      </c>
      <c r="BE19" s="5">
        <f t="shared" si="17"/>
        <v>5.984324048391302E-2</v>
      </c>
      <c r="BH19" s="5">
        <f t="shared" si="18"/>
        <v>0</v>
      </c>
      <c r="BK19" s="5">
        <f t="shared" si="19"/>
        <v>0</v>
      </c>
      <c r="BN19" s="5">
        <f t="shared" si="20"/>
        <v>0</v>
      </c>
      <c r="BQ19" s="5">
        <f t="shared" si="21"/>
        <v>0</v>
      </c>
      <c r="BT19" s="5">
        <f t="shared" si="22"/>
        <v>0</v>
      </c>
      <c r="BW19" s="5">
        <f t="shared" si="23"/>
        <v>0</v>
      </c>
      <c r="BZ19" s="5">
        <f t="shared" si="24"/>
        <v>0</v>
      </c>
      <c r="CC19" s="5">
        <f t="shared" si="25"/>
        <v>0</v>
      </c>
      <c r="CF19" s="5">
        <f t="shared" si="26"/>
        <v>0</v>
      </c>
      <c r="CI19" s="5">
        <f t="shared" si="27"/>
        <v>0</v>
      </c>
      <c r="CL19" s="5">
        <f t="shared" si="28"/>
        <v>0</v>
      </c>
      <c r="CO19" s="5">
        <f t="shared" si="29"/>
        <v>0</v>
      </c>
      <c r="CR19" s="5">
        <f t="shared" si="30"/>
        <v>0</v>
      </c>
      <c r="CU19" s="5">
        <f t="shared" si="31"/>
        <v>0</v>
      </c>
      <c r="CX19" s="5">
        <f t="shared" si="32"/>
        <v>0</v>
      </c>
      <c r="DA19" s="5">
        <f t="shared" si="33"/>
        <v>0</v>
      </c>
      <c r="DD19" s="5">
        <f t="shared" si="34"/>
        <v>0</v>
      </c>
    </row>
    <row r="20" spans="1:108" x14ac:dyDescent="0.25">
      <c r="A20" s="5">
        <v>48</v>
      </c>
      <c r="B20" s="5">
        <f>LOOKUP(A20,'Termination cost'!$A$2:$K$37)</f>
        <v>7.2740494629424543E-2</v>
      </c>
      <c r="C20" s="5">
        <f>'Mortality and annuity'!C23</f>
        <v>0.99861049999999996</v>
      </c>
      <c r="D20" s="5">
        <f t="shared" si="35"/>
        <v>0.98631845981817201</v>
      </c>
      <c r="E20" s="5">
        <f>E19/(1+Simulation!$C$2)</f>
        <v>0.25024903745772664</v>
      </c>
      <c r="F20" s="5">
        <f t="shared" si="0"/>
        <v>1.7954190422606764E-2</v>
      </c>
      <c r="G20" s="5">
        <f t="shared" si="36"/>
        <v>0.98664454584057215</v>
      </c>
      <c r="H20" s="5">
        <f>H19/(1+Simulation!$C$2)</f>
        <v>0.2702689599538467</v>
      </c>
      <c r="I20" s="5">
        <f t="shared" si="1"/>
        <v>1.9396936307956698E-2</v>
      </c>
      <c r="J20" s="5">
        <f t="shared" si="37"/>
        <v>0.98701862589978817</v>
      </c>
      <c r="K20" s="5">
        <f>K19/(1+Simulation!$C$2)</f>
        <v>0.2918904762096165</v>
      </c>
      <c r="L20" s="5">
        <f t="shared" si="2"/>
        <v>2.095663373798606E-2</v>
      </c>
      <c r="M20" s="5">
        <f t="shared" si="38"/>
        <v>0.98744223862015601</v>
      </c>
      <c r="N20" s="5">
        <f>N19/(1+Simulation!$C$2)</f>
        <v>0.31524171372260484</v>
      </c>
      <c r="O20" s="5">
        <f t="shared" si="3"/>
        <v>2.2642878189855119E-2</v>
      </c>
      <c r="P20" s="5">
        <f t="shared" si="39"/>
        <v>0.98791643851064148</v>
      </c>
      <c r="Q20" s="5">
        <f>Q19/(1+Simulation!$C$2)</f>
        <v>0.34046105018992978</v>
      </c>
      <c r="R20" s="5">
        <f t="shared" si="4"/>
        <v>2.4466052104768068E-2</v>
      </c>
      <c r="S20" s="5">
        <f t="shared" si="40"/>
        <v>0.98844080635841458</v>
      </c>
      <c r="T20" s="5">
        <f>T19/(1+Simulation!$C$2)</f>
        <v>0.36769793352420205</v>
      </c>
      <c r="U20" s="5">
        <f t="shared" si="5"/>
        <v>2.6437361244357537E-2</v>
      </c>
      <c r="V20" s="5">
        <f t="shared" si="41"/>
        <v>0.98901443473055817</v>
      </c>
      <c r="W20" s="5">
        <f>W19/(1+Simulation!$C$2)</f>
        <v>0.39711376747074228</v>
      </c>
      <c r="X20" s="5">
        <f t="shared" si="6"/>
        <v>2.8568920064668917E-2</v>
      </c>
      <c r="Y20" s="5">
        <f t="shared" si="42"/>
        <v>0.98963592609214401</v>
      </c>
      <c r="Z20" s="5">
        <f>Z19/(1+Simulation!$C$2)</f>
        <v>0.42888286807417408</v>
      </c>
      <c r="AA20" s="5">
        <f t="shared" si="7"/>
        <v>3.0873822373154929E-2</v>
      </c>
      <c r="AB20" s="5">
        <f t="shared" si="43"/>
        <v>0.99030239960707966</v>
      </c>
      <c r="AC20" s="5">
        <f>AC19/(1+Simulation!$C$2)</f>
        <v>0.46319349666234222</v>
      </c>
      <c r="AD20" s="5">
        <f t="shared" si="8"/>
        <v>3.3366183542783971E-2</v>
      </c>
      <c r="AE20" s="5">
        <f t="shared" si="44"/>
        <v>0.99100948487453766</v>
      </c>
      <c r="AF20" s="5">
        <f>AF19/(1+Simulation!$C$2)</f>
        <v>0.50024897546894254</v>
      </c>
      <c r="AG20" s="5">
        <f t="shared" si="9"/>
        <v>3.6061207831261925E-2</v>
      </c>
      <c r="AH20" s="5">
        <f t="shared" si="45"/>
        <v>0.99175776610906707</v>
      </c>
      <c r="AI20" s="5">
        <f>AI19/(1+Simulation!$C$2)</f>
        <v>0.54026889250596</v>
      </c>
      <c r="AJ20" s="5">
        <f t="shared" si="10"/>
        <v>3.8975511408998555E-2</v>
      </c>
      <c r="AK20" s="5">
        <f t="shared" si="46"/>
        <v>0.99255329757707489</v>
      </c>
      <c r="AL20" s="5">
        <f>AL19/(1+Simulation!$C$2)</f>
        <v>0.58349040282589892</v>
      </c>
      <c r="AM20" s="5">
        <f t="shared" si="11"/>
        <v>4.212731728857419E-2</v>
      </c>
      <c r="AN20" s="5">
        <f t="shared" si="47"/>
        <v>0.99340166259693274</v>
      </c>
      <c r="AO20" s="5">
        <f>AO19/(1+Simulation!$C$2)</f>
        <v>0.63016963388498992</v>
      </c>
      <c r="AP20" s="5">
        <f t="shared" si="12"/>
        <v>4.5536390665033427E-2</v>
      </c>
      <c r="AQ20" s="5">
        <f t="shared" si="48"/>
        <v>0.99431195519191096</v>
      </c>
      <c r="AR20" s="5">
        <f>AR19/(1+Simulation!$C$2)</f>
        <v>0.68058320333544975</v>
      </c>
      <c r="AS20" s="5">
        <f t="shared" si="13"/>
        <v>4.9224366734909125E-2</v>
      </c>
      <c r="AT20" s="5">
        <f t="shared" si="49"/>
        <v>0.99529181998868987</v>
      </c>
      <c r="AU20" s="5">
        <f>AU19/(1+Simulation!$C$2)</f>
        <v>0.73502985824111922</v>
      </c>
      <c r="AV20" s="5">
        <f t="shared" si="14"/>
        <v>5.321470585316556E-2</v>
      </c>
      <c r="AW20" s="5">
        <f t="shared" si="50"/>
        <v>0.99634944492447719</v>
      </c>
      <c r="AX20" s="5">
        <f>AX19/(1+Simulation!$C$2)</f>
        <v>0.79383224543034903</v>
      </c>
      <c r="AY20" s="5">
        <f t="shared" si="15"/>
        <v>5.7532953445071332E-2</v>
      </c>
      <c r="AZ20" s="5">
        <f t="shared" si="51"/>
        <v>0.99748657962525011</v>
      </c>
      <c r="BA20" s="5">
        <f>BA19/(1+Simulation!$C$2)</f>
        <v>0.85733882347711243</v>
      </c>
      <c r="BB20" s="5">
        <f t="shared" si="16"/>
        <v>6.2206505021335463E-2</v>
      </c>
      <c r="BC20" s="5">
        <f t="shared" ref="BC20:BC36" si="52">BC19*C19</f>
        <v>0.99870150000000002</v>
      </c>
      <c r="BD20" s="5">
        <f>BD19/(1+Simulation!$C$2)</f>
        <v>0.92592592764060366</v>
      </c>
      <c r="BE20" s="5">
        <f t="shared" si="17"/>
        <v>6.7264852992294399E-2</v>
      </c>
      <c r="BF20" s="5">
        <v>1</v>
      </c>
      <c r="BG20" s="5">
        <v>1</v>
      </c>
      <c r="BH20" s="5">
        <f t="shared" si="18"/>
        <v>7.2740494629424543E-2</v>
      </c>
      <c r="BK20" s="5">
        <f t="shared" si="19"/>
        <v>0</v>
      </c>
      <c r="BN20" s="5">
        <f t="shared" si="20"/>
        <v>0</v>
      </c>
      <c r="BQ20" s="5">
        <f t="shared" si="21"/>
        <v>0</v>
      </c>
      <c r="BT20" s="5">
        <f t="shared" si="22"/>
        <v>0</v>
      </c>
      <c r="BW20" s="5">
        <f t="shared" si="23"/>
        <v>0</v>
      </c>
      <c r="BZ20" s="5">
        <f t="shared" si="24"/>
        <v>0</v>
      </c>
      <c r="CC20" s="5">
        <f t="shared" si="25"/>
        <v>0</v>
      </c>
      <c r="CF20" s="5">
        <f t="shared" si="26"/>
        <v>0</v>
      </c>
      <c r="CI20" s="5">
        <f t="shared" si="27"/>
        <v>0</v>
      </c>
      <c r="CL20" s="5">
        <f t="shared" si="28"/>
        <v>0</v>
      </c>
      <c r="CO20" s="5">
        <f t="shared" si="29"/>
        <v>0</v>
      </c>
      <c r="CR20" s="5">
        <f t="shared" si="30"/>
        <v>0</v>
      </c>
      <c r="CU20" s="5">
        <f t="shared" si="31"/>
        <v>0</v>
      </c>
      <c r="CX20" s="5">
        <f t="shared" si="32"/>
        <v>0</v>
      </c>
      <c r="DA20" s="5">
        <f t="shared" si="33"/>
        <v>0</v>
      </c>
      <c r="DD20" s="5">
        <f t="shared" si="34"/>
        <v>0</v>
      </c>
    </row>
    <row r="21" spans="1:108" x14ac:dyDescent="0.25">
      <c r="A21" s="5">
        <v>49</v>
      </c>
      <c r="B21" s="5">
        <f>LOOKUP(A21,'Termination cost'!$A$2:$K$37)</f>
        <v>8.6021659388451938E-2</v>
      </c>
      <c r="C21" s="5">
        <f>'Mortality and annuity'!C24</f>
        <v>0.99851299999999998</v>
      </c>
      <c r="D21" s="5">
        <f t="shared" si="35"/>
        <v>0.98494797031825465</v>
      </c>
      <c r="E21" s="5">
        <f>E20/(1+Simulation!$C$2)</f>
        <v>0.23171207214921372</v>
      </c>
      <c r="F21" s="5">
        <f t="shared" si="0"/>
        <v>1.9632236023427483E-2</v>
      </c>
      <c r="G21" s="5">
        <f t="shared" si="36"/>
        <v>0.98527360324412661</v>
      </c>
      <c r="H21" s="5">
        <f>H20/(1+Simulation!$C$2)</f>
        <v>0.25024903745772664</v>
      </c>
      <c r="I21" s="5">
        <f t="shared" si="1"/>
        <v>2.1209824713104883E-2</v>
      </c>
      <c r="J21" s="5">
        <f t="shared" si="37"/>
        <v>0.98564716351910042</v>
      </c>
      <c r="K21" s="5">
        <f>K20/(1+Simulation!$C$2)</f>
        <v>0.2702689599538467</v>
      </c>
      <c r="L21" s="5">
        <f t="shared" si="2"/>
        <v>2.2915295544745085E-2</v>
      </c>
      <c r="M21" s="5">
        <f t="shared" si="38"/>
        <v>0.98607018762959331</v>
      </c>
      <c r="N21" s="5">
        <f>N20/(1+Simulation!$C$2)</f>
        <v>0.2918904762096165</v>
      </c>
      <c r="O21" s="5">
        <f t="shared" si="3"/>
        <v>2.4759140813903256E-2</v>
      </c>
      <c r="P21" s="5">
        <f t="shared" si="39"/>
        <v>0.98654372861933093</v>
      </c>
      <c r="Q21" s="5">
        <f>Q20/(1+Simulation!$C$2)</f>
        <v>0.31524171372260484</v>
      </c>
      <c r="R21" s="5">
        <f t="shared" si="4"/>
        <v>2.6752713331896556E-2</v>
      </c>
      <c r="S21" s="5">
        <f t="shared" si="40"/>
        <v>0.98706736785797955</v>
      </c>
      <c r="T21" s="5">
        <f>T20/(1+Simulation!$C$2)</f>
        <v>0.34046105018992978</v>
      </c>
      <c r="U21" s="5">
        <f t="shared" si="5"/>
        <v>2.8908266180151423E-2</v>
      </c>
      <c r="V21" s="5">
        <f t="shared" si="41"/>
        <v>0.98764019917349999</v>
      </c>
      <c r="W21" s="5">
        <f>W20/(1+Simulation!$C$2)</f>
        <v>0.36769793352420205</v>
      </c>
      <c r="X21" s="5">
        <f t="shared" si="6"/>
        <v>3.1239046063463803E-2</v>
      </c>
      <c r="Y21" s="5">
        <f t="shared" si="42"/>
        <v>0.9882608269728389</v>
      </c>
      <c r="Z21" s="5">
        <f>Z20/(1+Simulation!$C$2)</f>
        <v>0.39711376747074228</v>
      </c>
      <c r="AA21" s="5">
        <f t="shared" si="7"/>
        <v>3.3759370570781259E-2</v>
      </c>
      <c r="AB21" s="5">
        <f t="shared" si="43"/>
        <v>0.9889263744228256</v>
      </c>
      <c r="AC21" s="5">
        <f>AC20/(1+Simulation!$C$2)</f>
        <v>0.42888286807417408</v>
      </c>
      <c r="AD21" s="5">
        <f t="shared" si="8"/>
        <v>3.6484674334752311E-2</v>
      </c>
      <c r="AE21" s="5">
        <f t="shared" si="44"/>
        <v>0.98963247719530445</v>
      </c>
      <c r="AF21" s="5">
        <f>AF20/(1+Simulation!$C$2)</f>
        <v>0.46319349666234222</v>
      </c>
      <c r="AG21" s="5">
        <f t="shared" si="9"/>
        <v>3.9431582642778761E-2</v>
      </c>
      <c r="AH21" s="5">
        <f t="shared" si="45"/>
        <v>0.99037971869305852</v>
      </c>
      <c r="AI21" s="5">
        <f>AI20/(1+Simulation!$C$2)</f>
        <v>0.50024897546894254</v>
      </c>
      <c r="AJ21" s="5">
        <f t="shared" si="10"/>
        <v>4.2618264656020872E-2</v>
      </c>
      <c r="AK21" s="5">
        <f t="shared" si="46"/>
        <v>0.99117414477009147</v>
      </c>
      <c r="AL21" s="5">
        <f>AL20/(1+Simulation!$C$2)</f>
        <v>0.54026889250596</v>
      </c>
      <c r="AM21" s="5">
        <f t="shared" si="11"/>
        <v>4.6064646557481818E-2</v>
      </c>
      <c r="AN21" s="5">
        <f t="shared" si="47"/>
        <v>0.99202133098675427</v>
      </c>
      <c r="AO21" s="5">
        <f>AO20/(1+Simulation!$C$2)</f>
        <v>0.58349040282589892</v>
      </c>
      <c r="AP21" s="5">
        <f t="shared" si="12"/>
        <v>4.9792340849036144E-2</v>
      </c>
      <c r="AQ21" s="5">
        <f t="shared" si="48"/>
        <v>0.99293035873017177</v>
      </c>
      <c r="AR21" s="5">
        <f>AR20/(1+Simulation!$C$2)</f>
        <v>0.63016963388498992</v>
      </c>
      <c r="AS21" s="5">
        <f t="shared" si="13"/>
        <v>5.3825004809277238E-2</v>
      </c>
      <c r="AT21" s="5">
        <f t="shared" si="49"/>
        <v>0.99390886200481554</v>
      </c>
      <c r="AU21" s="5">
        <f>AU20/(1+Simulation!$C$2)</f>
        <v>0.68058320333544975</v>
      </c>
      <c r="AV21" s="5">
        <f t="shared" si="14"/>
        <v>5.8188291459311092E-2</v>
      </c>
      <c r="AW21" s="5">
        <f t="shared" si="50"/>
        <v>0.9949650173707546</v>
      </c>
      <c r="AX21" s="5">
        <f>AX20/(1+Simulation!$C$2)</f>
        <v>0.73502985824111922</v>
      </c>
      <c r="AY21" s="5">
        <f t="shared" si="15"/>
        <v>6.2910133766672718E-2</v>
      </c>
      <c r="AZ21" s="5">
        <f t="shared" si="51"/>
        <v>0.99610057202286073</v>
      </c>
      <c r="BA21" s="5">
        <f>BA20/(1+Simulation!$C$2)</f>
        <v>0.79383224543034903</v>
      </c>
      <c r="BB21" s="5">
        <f t="shared" si="16"/>
        <v>6.8020487698162171E-2</v>
      </c>
      <c r="BC21" s="5">
        <f t="shared" si="52"/>
        <v>0.99731380426575</v>
      </c>
      <c r="BD21" s="5">
        <f>BD20/(1+Simulation!$C$2)</f>
        <v>0.85733882347711243</v>
      </c>
      <c r="BE21" s="5">
        <f t="shared" si="17"/>
        <v>7.3551602101931166E-2</v>
      </c>
      <c r="BF21" s="5">
        <f t="shared" ref="BF21:BF36" si="53">BF20*C20</f>
        <v>0.99861049999999996</v>
      </c>
      <c r="BG21" s="5">
        <f>BG20/(1+Simulation!$C$2)</f>
        <v>0.92592592764060366</v>
      </c>
      <c r="BH21" s="5">
        <f t="shared" si="18"/>
        <v>7.9539011529453432E-2</v>
      </c>
      <c r="BI21" s="5">
        <v>1</v>
      </c>
      <c r="BJ21" s="5">
        <v>1</v>
      </c>
      <c r="BK21" s="5">
        <f t="shared" si="19"/>
        <v>8.6021659388451938E-2</v>
      </c>
      <c r="BN21" s="5">
        <f t="shared" si="20"/>
        <v>0</v>
      </c>
      <c r="BQ21" s="5">
        <f t="shared" si="21"/>
        <v>0</v>
      </c>
      <c r="BT21" s="5">
        <f t="shared" si="22"/>
        <v>0</v>
      </c>
      <c r="BW21" s="5">
        <f t="shared" si="23"/>
        <v>0</v>
      </c>
      <c r="BZ21" s="5">
        <f t="shared" si="24"/>
        <v>0</v>
      </c>
      <c r="CC21" s="5">
        <f t="shared" si="25"/>
        <v>0</v>
      </c>
      <c r="CF21" s="5">
        <f t="shared" si="26"/>
        <v>0</v>
      </c>
      <c r="CI21" s="5">
        <f t="shared" si="27"/>
        <v>0</v>
      </c>
      <c r="CL21" s="5">
        <f t="shared" si="28"/>
        <v>0</v>
      </c>
      <c r="CO21" s="5">
        <f t="shared" si="29"/>
        <v>0</v>
      </c>
      <c r="CR21" s="5">
        <f t="shared" si="30"/>
        <v>0</v>
      </c>
      <c r="CU21" s="5">
        <f t="shared" si="31"/>
        <v>0</v>
      </c>
      <c r="CX21" s="5">
        <f t="shared" si="32"/>
        <v>0</v>
      </c>
      <c r="DA21" s="5">
        <f t="shared" si="33"/>
        <v>0</v>
      </c>
      <c r="DD21" s="5">
        <f t="shared" si="34"/>
        <v>0</v>
      </c>
    </row>
    <row r="22" spans="1:108" x14ac:dyDescent="0.25">
      <c r="A22" s="5">
        <v>50</v>
      </c>
      <c r="B22" s="5">
        <f>LOOKUP(A22,'Termination cost'!$A$2:$K$37)</f>
        <v>9.8338632964174721E-2</v>
      </c>
      <c r="C22" s="5">
        <f>'Mortality and annuity'!C25</f>
        <v>0.99840249999999997</v>
      </c>
      <c r="D22" s="5">
        <f t="shared" si="35"/>
        <v>0.98348335268639142</v>
      </c>
      <c r="E22" s="5">
        <f>E21/(1+Simulation!$C$2)</f>
        <v>0.2145482153502872</v>
      </c>
      <c r="F22" s="5">
        <f t="shared" si="0"/>
        <v>2.0749903730791608E-2</v>
      </c>
      <c r="G22" s="5">
        <f t="shared" si="36"/>
        <v>0.98380850139610254</v>
      </c>
      <c r="H22" s="5">
        <f>H21/(1+Simulation!$C$2)</f>
        <v>0.23171207214921372</v>
      </c>
      <c r="I22" s="5">
        <f t="shared" si="1"/>
        <v>2.241730490702689E-2</v>
      </c>
      <c r="J22" s="5">
        <f t="shared" si="37"/>
        <v>0.98418150618694755</v>
      </c>
      <c r="K22" s="5">
        <f>K21/(1+Simulation!$C$2)</f>
        <v>0.25024903745772664</v>
      </c>
      <c r="L22" s="5">
        <f t="shared" si="2"/>
        <v>2.4219868584948127E-2</v>
      </c>
      <c r="M22" s="5">
        <f t="shared" si="38"/>
        <v>0.98460390126058805</v>
      </c>
      <c r="N22" s="5">
        <f>N21/(1+Simulation!$C$2)</f>
        <v>0.2702689599538467</v>
      </c>
      <c r="O22" s="5">
        <f t="shared" si="3"/>
        <v>2.6168684388907074E-2</v>
      </c>
      <c r="P22" s="5">
        <f t="shared" si="39"/>
        <v>0.98507673809487395</v>
      </c>
      <c r="Q22" s="5">
        <f>Q21/(1+Simulation!$C$2)</f>
        <v>0.2918904762096165</v>
      </c>
      <c r="R22" s="5">
        <f t="shared" si="4"/>
        <v>2.82757514483775E-2</v>
      </c>
      <c r="S22" s="5">
        <f t="shared" si="40"/>
        <v>0.98559959868197466</v>
      </c>
      <c r="T22" s="5">
        <f>T21/(1+Simulation!$C$2)</f>
        <v>0.31524171372260484</v>
      </c>
      <c r="U22" s="5">
        <f t="shared" si="5"/>
        <v>3.0554020415526632E-2</v>
      </c>
      <c r="V22" s="5">
        <f t="shared" si="41"/>
        <v>0.98617157819732892</v>
      </c>
      <c r="W22" s="5">
        <f>W21/(1+Simulation!$C$2)</f>
        <v>0.34046105018992978</v>
      </c>
      <c r="X22" s="5">
        <f t="shared" si="6"/>
        <v>3.301749213309791E-2</v>
      </c>
      <c r="Y22" s="5">
        <f t="shared" si="42"/>
        <v>0.98679128312313025</v>
      </c>
      <c r="Z22" s="5">
        <f>Z21/(1+Simulation!$C$2)</f>
        <v>0.36769793352420205</v>
      </c>
      <c r="AA22" s="5">
        <f t="shared" si="7"/>
        <v>3.5681299293667174E-2</v>
      </c>
      <c r="AB22" s="5">
        <f t="shared" si="43"/>
        <v>0.9874558409040588</v>
      </c>
      <c r="AC22" s="5">
        <f>AC21/(1+Simulation!$C$2)</f>
        <v>0.39711376747074228</v>
      </c>
      <c r="AD22" s="5">
        <f t="shared" si="8"/>
        <v>3.8561755227065772E-2</v>
      </c>
      <c r="AE22" s="5">
        <f t="shared" si="44"/>
        <v>0.988160893701715</v>
      </c>
      <c r="AF22" s="5">
        <f>AF21/(1+Simulation!$C$2)</f>
        <v>0.42888286807417408</v>
      </c>
      <c r="AG22" s="5">
        <f t="shared" si="9"/>
        <v>4.1676431702126981E-2</v>
      </c>
      <c r="AH22" s="5">
        <f t="shared" si="45"/>
        <v>0.98890702405136188</v>
      </c>
      <c r="AI22" s="5">
        <f>AI21/(1+Simulation!$C$2)</f>
        <v>0.46319349666234222</v>
      </c>
      <c r="AJ22" s="5">
        <f t="shared" si="10"/>
        <v>4.5044532254530319E-2</v>
      </c>
      <c r="AK22" s="5">
        <f t="shared" si="46"/>
        <v>0.98970026881681827</v>
      </c>
      <c r="AL22" s="5">
        <f>AL21/(1+Simulation!$C$2)</f>
        <v>0.50024897546894254</v>
      </c>
      <c r="AM22" s="5">
        <f t="shared" si="11"/>
        <v>4.8687117469455428E-2</v>
      </c>
      <c r="AN22" s="5">
        <f t="shared" si="47"/>
        <v>0.99054619526757692</v>
      </c>
      <c r="AO22" s="5">
        <f>AO21/(1+Simulation!$C$2)</f>
        <v>0.54026889250596</v>
      </c>
      <c r="AP22" s="5">
        <f t="shared" si="12"/>
        <v>5.2627030253474108E-2</v>
      </c>
      <c r="AQ22" s="5">
        <f t="shared" si="48"/>
        <v>0.99145387128674001</v>
      </c>
      <c r="AR22" s="5">
        <f>AR21/(1+Simulation!$C$2)</f>
        <v>0.58349040282589892</v>
      </c>
      <c r="AS22" s="5">
        <f t="shared" si="13"/>
        <v>5.6889274699485355E-2</v>
      </c>
      <c r="AT22" s="5">
        <f t="shared" si="49"/>
        <v>0.99243091952701434</v>
      </c>
      <c r="AU22" s="5">
        <f>AU21/(1+Simulation!$C$2)</f>
        <v>0.63016963388498992</v>
      </c>
      <c r="AV22" s="5">
        <f t="shared" si="14"/>
        <v>6.1500964260980555E-2</v>
      </c>
      <c r="AW22" s="5">
        <f t="shared" si="50"/>
        <v>0.99348550438992422</v>
      </c>
      <c r="AX22" s="5">
        <f>AX21/(1+Simulation!$C$2)</f>
        <v>0.68058320333544975</v>
      </c>
      <c r="AY22" s="5">
        <f t="shared" si="15"/>
        <v>6.6491622135754158E-2</v>
      </c>
      <c r="AZ22" s="5">
        <f t="shared" si="51"/>
        <v>0.99461937047226268</v>
      </c>
      <c r="BA22" s="5">
        <f>BA21/(1+Simulation!$C$2)</f>
        <v>0.73502985824111922</v>
      </c>
      <c r="BB22" s="5">
        <f t="shared" si="16"/>
        <v>7.1892909690678616E-2</v>
      </c>
      <c r="BC22" s="5">
        <f t="shared" si="52"/>
        <v>0.99583079863880686</v>
      </c>
      <c r="BD22" s="5">
        <f>BD21/(1+Simulation!$C$2)</f>
        <v>0.79383224543034903</v>
      </c>
      <c r="BE22" s="5">
        <f t="shared" si="17"/>
        <v>7.7738911708240169E-2</v>
      </c>
      <c r="BF22" s="5">
        <f t="shared" si="53"/>
        <v>0.99712556618649995</v>
      </c>
      <c r="BG22" s="5">
        <f>BG21/(1+Simulation!$C$2)</f>
        <v>0.85733882347711243</v>
      </c>
      <c r="BH22" s="5">
        <f t="shared" si="18"/>
        <v>8.4067185730092073E-2</v>
      </c>
      <c r="BI22" s="5">
        <f t="shared" ref="BI22:BI36" si="54">BI21*C21</f>
        <v>0.99851299999999998</v>
      </c>
      <c r="BJ22" s="5">
        <f>BJ21/(1+Simulation!$C$2)</f>
        <v>0.92592592764060366</v>
      </c>
      <c r="BK22" s="5">
        <f t="shared" si="19"/>
        <v>9.0918892221106287E-2</v>
      </c>
      <c r="BL22" s="5">
        <v>1</v>
      </c>
      <c r="BM22" s="5">
        <v>1</v>
      </c>
      <c r="BN22" s="5">
        <f t="shared" si="20"/>
        <v>9.8338632964174721E-2</v>
      </c>
      <c r="BQ22" s="5">
        <f t="shared" si="21"/>
        <v>0</v>
      </c>
      <c r="BT22" s="5">
        <f t="shared" si="22"/>
        <v>0</v>
      </c>
      <c r="BW22" s="5">
        <f t="shared" si="23"/>
        <v>0</v>
      </c>
      <c r="BZ22" s="5">
        <f t="shared" si="24"/>
        <v>0</v>
      </c>
      <c r="CC22" s="5">
        <f t="shared" si="25"/>
        <v>0</v>
      </c>
      <c r="CF22" s="5">
        <f t="shared" si="26"/>
        <v>0</v>
      </c>
      <c r="CI22" s="5">
        <f t="shared" si="27"/>
        <v>0</v>
      </c>
      <c r="CL22" s="5">
        <f t="shared" si="28"/>
        <v>0</v>
      </c>
      <c r="CO22" s="5">
        <f t="shared" si="29"/>
        <v>0</v>
      </c>
      <c r="CR22" s="5">
        <f t="shared" si="30"/>
        <v>0</v>
      </c>
      <c r="CU22" s="5">
        <f t="shared" si="31"/>
        <v>0</v>
      </c>
      <c r="CX22" s="5">
        <f t="shared" si="32"/>
        <v>0</v>
      </c>
      <c r="DA22" s="5">
        <f t="shared" si="33"/>
        <v>0</v>
      </c>
      <c r="DD22" s="5">
        <f t="shared" si="34"/>
        <v>0</v>
      </c>
    </row>
    <row r="23" spans="1:108" x14ac:dyDescent="0.25">
      <c r="A23" s="5">
        <v>51</v>
      </c>
      <c r="B23" s="5">
        <f>LOOKUP(A23,'Termination cost'!$A$2:$K$37)</f>
        <v>0.1136056136348215</v>
      </c>
      <c r="C23" s="5">
        <f>'Mortality and annuity'!C26</f>
        <v>0.998201</v>
      </c>
      <c r="D23" s="5">
        <f t="shared" si="35"/>
        <v>0.98191223803047489</v>
      </c>
      <c r="E23" s="5">
        <f>E22/(1+Simulation!$C$2)</f>
        <v>0.19865575532185067</v>
      </c>
      <c r="F23" s="5">
        <f t="shared" si="0"/>
        <v>2.2160196975668494E-2</v>
      </c>
      <c r="G23" s="5">
        <f t="shared" si="36"/>
        <v>0.98223686731512228</v>
      </c>
      <c r="H23" s="5">
        <f>H22/(1+Simulation!$C$2)</f>
        <v>0.2145482153502872</v>
      </c>
      <c r="I23" s="5">
        <f t="shared" si="1"/>
        <v>2.3940925165168658E-2</v>
      </c>
      <c r="J23" s="5">
        <f t="shared" si="37"/>
        <v>0.98260927623081384</v>
      </c>
      <c r="K23" s="5">
        <f>K22/(1+Simulation!$C$2)</f>
        <v>0.23171207214921372</v>
      </c>
      <c r="L23" s="5">
        <f t="shared" si="2"/>
        <v>2.5866002345389199E-2</v>
      </c>
      <c r="M23" s="5">
        <f t="shared" si="38"/>
        <v>0.98303099652832426</v>
      </c>
      <c r="N23" s="5">
        <f>N22/(1+Simulation!$C$2)</f>
        <v>0.25024903745772664</v>
      </c>
      <c r="O23" s="5">
        <f t="shared" si="3"/>
        <v>2.7947271860916657E-2</v>
      </c>
      <c r="P23" s="5">
        <f t="shared" si="39"/>
        <v>0.98350307800576731</v>
      </c>
      <c r="Q23" s="5">
        <f>Q22/(1+Simulation!$C$2)</f>
        <v>0.2702689599538467</v>
      </c>
      <c r="R23" s="5">
        <f t="shared" si="4"/>
        <v>3.0197548377116468E-2</v>
      </c>
      <c r="S23" s="5">
        <f t="shared" si="40"/>
        <v>0.98402510332308013</v>
      </c>
      <c r="T23" s="5">
        <f>T22/(1+Simulation!$C$2)</f>
        <v>0.2918904762096165</v>
      </c>
      <c r="U23" s="5">
        <f t="shared" si="5"/>
        <v>3.2630662753481407E-2</v>
      </c>
      <c r="V23" s="5">
        <f t="shared" si="41"/>
        <v>0.98459616910115866</v>
      </c>
      <c r="W23" s="5">
        <f>W22/(1+Simulation!$C$2)</f>
        <v>0.31524171372260484</v>
      </c>
      <c r="X23" s="5">
        <f t="shared" si="6"/>
        <v>3.5261567417600795E-2</v>
      </c>
      <c r="Y23" s="5">
        <f t="shared" si="42"/>
        <v>0.98521488404834101</v>
      </c>
      <c r="Z23" s="5">
        <f>Z22/(1+Simulation!$C$2)</f>
        <v>0.34046105018992978</v>
      </c>
      <c r="AA23" s="5">
        <f t="shared" si="7"/>
        <v>3.8106423574490497E-2</v>
      </c>
      <c r="AB23" s="5">
        <f t="shared" si="43"/>
        <v>0.9858783801982145</v>
      </c>
      <c r="AC23" s="5">
        <f>AC22/(1+Simulation!$C$2)</f>
        <v>0.36769793352420205</v>
      </c>
      <c r="AD23" s="5">
        <f t="shared" si="8"/>
        <v>4.1182653309914469E-2</v>
      </c>
      <c r="AE23" s="5">
        <f t="shared" si="44"/>
        <v>0.98658230667402647</v>
      </c>
      <c r="AF23" s="5">
        <f>AF22/(1+Simulation!$C$2)</f>
        <v>0.39711376747074228</v>
      </c>
      <c r="AG23" s="5">
        <f t="shared" si="9"/>
        <v>4.4509022680024518E-2</v>
      </c>
      <c r="AH23" s="5">
        <f t="shared" si="45"/>
        <v>0.98732724508043979</v>
      </c>
      <c r="AI23" s="5">
        <f>AI22/(1+Simulation!$C$2)</f>
        <v>0.42888286807417408</v>
      </c>
      <c r="AJ23" s="5">
        <f t="shared" si="10"/>
        <v>4.810604041289996E-2</v>
      </c>
      <c r="AK23" s="5">
        <f t="shared" si="46"/>
        <v>0.98811922263738339</v>
      </c>
      <c r="AL23" s="5">
        <f>AL22/(1+Simulation!$C$2)</f>
        <v>0.46319349666234222</v>
      </c>
      <c r="AM23" s="5">
        <f t="shared" si="11"/>
        <v>5.1996198502819869E-2</v>
      </c>
      <c r="AN23" s="5">
        <f t="shared" si="47"/>
        <v>0.98896379772063692</v>
      </c>
      <c r="AO23" s="5">
        <f>AO22/(1+Simulation!$C$2)</f>
        <v>0.50024897546894254</v>
      </c>
      <c r="AP23" s="5">
        <f t="shared" si="12"/>
        <v>5.6203892403165361E-2</v>
      </c>
      <c r="AQ23" s="5">
        <f t="shared" si="48"/>
        <v>0.98987002372735944</v>
      </c>
      <c r="AR23" s="5">
        <f>AR22/(1+Simulation!$C$2)</f>
        <v>0.54026889250596</v>
      </c>
      <c r="AS23" s="5">
        <f t="shared" si="13"/>
        <v>6.0755825641385507E-2</v>
      </c>
      <c r="AT23" s="5">
        <f t="shared" si="49"/>
        <v>0.99084551113306996</v>
      </c>
      <c r="AU23" s="5">
        <f>AU22/(1+Simulation!$C$2)</f>
        <v>0.58349040282589892</v>
      </c>
      <c r="AV23" s="5">
        <f t="shared" si="14"/>
        <v>6.5680954470861239E-2</v>
      </c>
      <c r="AW23" s="5">
        <f t="shared" si="50"/>
        <v>0.99189841129666134</v>
      </c>
      <c r="AX23" s="5">
        <f>AX22/(1+Simulation!$C$2)</f>
        <v>0.63016963388498992</v>
      </c>
      <c r="AY23" s="5">
        <f t="shared" si="15"/>
        <v>7.1010808670572037E-2</v>
      </c>
      <c r="AZ23" s="5">
        <f t="shared" si="51"/>
        <v>0.99303046602793321</v>
      </c>
      <c r="BA23" s="5">
        <f>BA22/(1+Simulation!$C$2)</f>
        <v>0.68058320333544975</v>
      </c>
      <c r="BB23" s="5">
        <f t="shared" si="16"/>
        <v>7.6779201511919762E-2</v>
      </c>
      <c r="BC23" s="5">
        <f t="shared" si="52"/>
        <v>0.99423995893798134</v>
      </c>
      <c r="BD23" s="5">
        <f>BD22/(1+Simulation!$C$2)</f>
        <v>0.73502985824111922</v>
      </c>
      <c r="BE23" s="5">
        <f t="shared" si="17"/>
        <v>8.3022534392403285E-2</v>
      </c>
      <c r="BF23" s="5">
        <f t="shared" si="53"/>
        <v>0.99553265809451696</v>
      </c>
      <c r="BG23" s="5">
        <f>BG22/(1+Simulation!$C$2)</f>
        <v>0.79383224543034903</v>
      </c>
      <c r="BH23" s="5">
        <f t="shared" si="18"/>
        <v>8.9780917499123092E-2</v>
      </c>
      <c r="BI23" s="5">
        <f t="shared" si="54"/>
        <v>0.99691787548249999</v>
      </c>
      <c r="BJ23" s="5">
        <f>BJ22/(1+Simulation!$C$2)</f>
        <v>0.85733882347711243</v>
      </c>
      <c r="BK23" s="5">
        <f t="shared" si="19"/>
        <v>9.7098308819595941E-2</v>
      </c>
      <c r="BL23" s="5">
        <f t="shared" ref="BL23:BL36" si="55">BL22*C22</f>
        <v>0.99840249999999997</v>
      </c>
      <c r="BM23" s="5">
        <f>BM22/(1+Simulation!$C$2)</f>
        <v>0.92592592764060366</v>
      </c>
      <c r="BN23" s="5">
        <f t="shared" si="20"/>
        <v>0.10502234155285607</v>
      </c>
      <c r="BO23" s="5">
        <v>1</v>
      </c>
      <c r="BP23" s="5">
        <v>1</v>
      </c>
      <c r="BQ23" s="5">
        <f t="shared" si="21"/>
        <v>0.1136056136348215</v>
      </c>
      <c r="BT23" s="5">
        <f t="shared" si="22"/>
        <v>0</v>
      </c>
      <c r="BW23" s="5">
        <f t="shared" si="23"/>
        <v>0</v>
      </c>
      <c r="BZ23" s="5">
        <f t="shared" si="24"/>
        <v>0</v>
      </c>
      <c r="CC23" s="5">
        <f t="shared" si="25"/>
        <v>0</v>
      </c>
      <c r="CF23" s="5">
        <f t="shared" si="26"/>
        <v>0</v>
      </c>
      <c r="CI23" s="5">
        <f t="shared" si="27"/>
        <v>0</v>
      </c>
      <c r="CL23" s="5">
        <f t="shared" si="28"/>
        <v>0</v>
      </c>
      <c r="CO23" s="5">
        <f t="shared" si="29"/>
        <v>0</v>
      </c>
      <c r="CR23" s="5">
        <f t="shared" si="30"/>
        <v>0</v>
      </c>
      <c r="CU23" s="5">
        <f t="shared" si="31"/>
        <v>0</v>
      </c>
      <c r="CX23" s="5">
        <f t="shared" si="32"/>
        <v>0</v>
      </c>
      <c r="DA23" s="5">
        <f t="shared" si="33"/>
        <v>0</v>
      </c>
      <c r="DD23" s="5">
        <f t="shared" si="34"/>
        <v>0</v>
      </c>
    </row>
    <row r="24" spans="1:108" x14ac:dyDescent="0.25">
      <c r="A24" s="5">
        <v>52</v>
      </c>
      <c r="B24" s="5">
        <f>LOOKUP(A24,'Termination cost'!$A$2:$K$37)</f>
        <v>0.13402906916061813</v>
      </c>
      <c r="C24" s="5">
        <f>'Mortality and annuity'!C27</f>
        <v>0.99803399999999998</v>
      </c>
      <c r="D24" s="5">
        <f t="shared" si="35"/>
        <v>0.98014577791425805</v>
      </c>
      <c r="E24" s="5">
        <f>E23/(1+Simulation!$C$2)</f>
        <v>0.18394051452752938</v>
      </c>
      <c r="F24" s="5">
        <f t="shared" si="0"/>
        <v>2.4163902341913322E-2</v>
      </c>
      <c r="G24" s="5">
        <f t="shared" si="36"/>
        <v>0.98046982319082232</v>
      </c>
      <c r="H24" s="5">
        <f>H23/(1+Simulation!$C$2)</f>
        <v>0.19865575532185067</v>
      </c>
      <c r="I24" s="5">
        <f t="shared" si="1"/>
        <v>2.6105642395750361E-2</v>
      </c>
      <c r="J24" s="5">
        <f t="shared" si="37"/>
        <v>0.98084156214287466</v>
      </c>
      <c r="K24" s="5">
        <f>K23/(1+Simulation!$C$2)</f>
        <v>0.2145482153502872</v>
      </c>
      <c r="L24" s="5">
        <f t="shared" si="2"/>
        <v>2.8204783348088035E-2</v>
      </c>
      <c r="M24" s="5">
        <f t="shared" si="38"/>
        <v>0.98126252376556977</v>
      </c>
      <c r="N24" s="5">
        <f>N23/(1+Simulation!$C$2)</f>
        <v>0.23171207214921372</v>
      </c>
      <c r="O24" s="5">
        <f t="shared" si="3"/>
        <v>3.0474239408231629E-2</v>
      </c>
      <c r="P24" s="5">
        <f t="shared" si="39"/>
        <v>0.98173375596843493</v>
      </c>
      <c r="Q24" s="5">
        <f>Q23/(1+Simulation!$C$2)</f>
        <v>0.25024903745772664</v>
      </c>
      <c r="R24" s="5">
        <f t="shared" si="4"/>
        <v>3.2927983932229156E-2</v>
      </c>
      <c r="S24" s="5">
        <f t="shared" si="40"/>
        <v>0.98225484216220194</v>
      </c>
      <c r="T24" s="5">
        <f>T23/(1+Simulation!$C$2)</f>
        <v>0.2702689599538467</v>
      </c>
      <c r="U24" s="5">
        <f t="shared" si="5"/>
        <v>3.5581098353628118E-2</v>
      </c>
      <c r="V24" s="5">
        <f t="shared" si="41"/>
        <v>0.9828248805929457</v>
      </c>
      <c r="W24" s="5">
        <f>W23/(1+Simulation!$C$2)</f>
        <v>0.2918904762096165</v>
      </c>
      <c r="X24" s="5">
        <f t="shared" si="6"/>
        <v>3.8449887085265623E-2</v>
      </c>
      <c r="Y24" s="5">
        <f t="shared" si="42"/>
        <v>0.983442482471938</v>
      </c>
      <c r="Z24" s="5">
        <f>Z23/(1+Simulation!$C$2)</f>
        <v>0.31524171372260484</v>
      </c>
      <c r="AA24" s="5">
        <f t="shared" si="7"/>
        <v>4.1551972613988672E-2</v>
      </c>
      <c r="AB24" s="5">
        <f t="shared" si="43"/>
        <v>0.98410478499223797</v>
      </c>
      <c r="AC24" s="5">
        <f>AC23/(1+Simulation!$C$2)</f>
        <v>0.34046105018992978</v>
      </c>
      <c r="AD24" s="5">
        <f t="shared" si="8"/>
        <v>4.4906352315111898E-2</v>
      </c>
      <c r="AE24" s="5">
        <f t="shared" si="44"/>
        <v>0.98480744510431995</v>
      </c>
      <c r="AF24" s="5">
        <f>AF23/(1+Simulation!$C$2)</f>
        <v>0.36769793352420205</v>
      </c>
      <c r="AG24" s="5">
        <f t="shared" si="9"/>
        <v>4.853348905494885E-2</v>
      </c>
      <c r="AH24" s="5">
        <f t="shared" si="45"/>
        <v>0.98555104336654009</v>
      </c>
      <c r="AI24" s="5">
        <f>AI23/(1+Simulation!$C$2)</f>
        <v>0.39711376747074228</v>
      </c>
      <c r="AJ24" s="5">
        <f t="shared" si="10"/>
        <v>5.2455745942591461E-2</v>
      </c>
      <c r="AK24" s="5">
        <f t="shared" si="46"/>
        <v>0.9863415961558587</v>
      </c>
      <c r="AL24" s="5">
        <f>AL23/(1+Simulation!$C$2)</f>
        <v>0.42888286807417408</v>
      </c>
      <c r="AM24" s="5">
        <f t="shared" si="11"/>
        <v>5.669764867850309E-2</v>
      </c>
      <c r="AN24" s="5">
        <f t="shared" si="47"/>
        <v>0.98718465184853754</v>
      </c>
      <c r="AO24" s="5">
        <f>AO23/(1+Simulation!$C$2)</f>
        <v>0.46319349666234222</v>
      </c>
      <c r="AP24" s="5">
        <f t="shared" si="12"/>
        <v>6.1285798531333799E-2</v>
      </c>
      <c r="AQ24" s="5">
        <f t="shared" si="48"/>
        <v>0.98808924755467398</v>
      </c>
      <c r="AR24" s="5">
        <f>AR23/(1+Simulation!$C$2)</f>
        <v>0.50024897546894254</v>
      </c>
      <c r="AS24" s="5">
        <f t="shared" si="13"/>
        <v>6.6249313537812771E-2</v>
      </c>
      <c r="AT24" s="5">
        <f t="shared" si="49"/>
        <v>0.98906298005854154</v>
      </c>
      <c r="AU24" s="5">
        <f>AU23/(1+Simulation!$C$2)</f>
        <v>0.54026889250596</v>
      </c>
      <c r="AV24" s="5">
        <f t="shared" si="14"/>
        <v>7.1619768150082933E-2</v>
      </c>
      <c r="AW24" s="5">
        <f t="shared" si="50"/>
        <v>0.99011398605473866</v>
      </c>
      <c r="AX24" s="5">
        <f>AX23/(1+Simulation!$C$2)</f>
        <v>0.58349040282589892</v>
      </c>
      <c r="AY24" s="5">
        <f t="shared" si="15"/>
        <v>7.7431543041788869E-2</v>
      </c>
      <c r="AZ24" s="5">
        <f t="shared" si="51"/>
        <v>0.99124400421954895</v>
      </c>
      <c r="BA24" s="5">
        <f>BA23/(1+Simulation!$C$2)</f>
        <v>0.63016963388498992</v>
      </c>
      <c r="BB24" s="5">
        <f t="shared" si="16"/>
        <v>8.3721508850358284E-2</v>
      </c>
      <c r="BC24" s="5">
        <f t="shared" si="52"/>
        <v>0.99245132125185187</v>
      </c>
      <c r="BD24" s="5">
        <f>BD23/(1+Simulation!$C$2)</f>
        <v>0.68058320333544975</v>
      </c>
      <c r="BE24" s="5">
        <f t="shared" si="17"/>
        <v>9.0529358355383241E-2</v>
      </c>
      <c r="BF24" s="5">
        <f t="shared" si="53"/>
        <v>0.99374169484260488</v>
      </c>
      <c r="BG24" s="5">
        <f>BG23/(1+Simulation!$C$2)</f>
        <v>0.73502985824111922</v>
      </c>
      <c r="BH24" s="5">
        <f t="shared" si="18"/>
        <v>9.7898828471525437E-2</v>
      </c>
      <c r="BI24" s="5">
        <f t="shared" si="54"/>
        <v>0.99512442022450698</v>
      </c>
      <c r="BJ24" s="5">
        <f>BJ23/(1+Simulation!$C$2)</f>
        <v>0.79383224543034903</v>
      </c>
      <c r="BK24" s="5">
        <f t="shared" si="19"/>
        <v>0.10587785182856563</v>
      </c>
      <c r="BL24" s="5">
        <f t="shared" si="55"/>
        <v>0.99660637390249995</v>
      </c>
      <c r="BM24" s="5">
        <f>BM23/(1+Simulation!$C$2)</f>
        <v>0.85733882347711243</v>
      </c>
      <c r="BN24" s="5">
        <f t="shared" si="20"/>
        <v>0.1145183685771694</v>
      </c>
      <c r="BO24" s="5">
        <f t="shared" ref="BO24:BO36" si="56">BO23*C23</f>
        <v>0.998201</v>
      </c>
      <c r="BP24" s="5">
        <f>BP23/(1+Simulation!$C$2)</f>
        <v>0.92592592764060366</v>
      </c>
      <c r="BQ24" s="5">
        <f t="shared" si="21"/>
        <v>0.12387773251199413</v>
      </c>
      <c r="BR24" s="5">
        <v>1</v>
      </c>
      <c r="BS24" s="5">
        <v>1</v>
      </c>
      <c r="BT24" s="5">
        <f t="shared" si="22"/>
        <v>0.13402906916061813</v>
      </c>
      <c r="BW24" s="5">
        <f t="shared" si="23"/>
        <v>0</v>
      </c>
      <c r="BZ24" s="5">
        <f t="shared" si="24"/>
        <v>0</v>
      </c>
      <c r="CC24" s="5">
        <f t="shared" si="25"/>
        <v>0</v>
      </c>
      <c r="CF24" s="5">
        <f t="shared" si="26"/>
        <v>0</v>
      </c>
      <c r="CI24" s="5">
        <f t="shared" si="27"/>
        <v>0</v>
      </c>
      <c r="CL24" s="5">
        <f t="shared" si="28"/>
        <v>0</v>
      </c>
      <c r="CO24" s="5">
        <f t="shared" si="29"/>
        <v>0</v>
      </c>
      <c r="CR24" s="5">
        <f t="shared" si="30"/>
        <v>0</v>
      </c>
      <c r="CU24" s="5">
        <f t="shared" si="31"/>
        <v>0</v>
      </c>
      <c r="CX24" s="5">
        <f t="shared" si="32"/>
        <v>0</v>
      </c>
      <c r="DA24" s="5">
        <f t="shared" si="33"/>
        <v>0</v>
      </c>
      <c r="DD24" s="5">
        <f t="shared" si="34"/>
        <v>0</v>
      </c>
    </row>
    <row r="25" spans="1:108" x14ac:dyDescent="0.25">
      <c r="A25" s="5">
        <v>53</v>
      </c>
      <c r="B25" s="5">
        <f>LOOKUP(A25,'Termination cost'!$A$2:$K$37)</f>
        <v>0.15306345072191543</v>
      </c>
      <c r="C25" s="5">
        <f>'Mortality and annuity'!C28</f>
        <v>0.99783049999999995</v>
      </c>
      <c r="D25" s="5">
        <f t="shared" si="35"/>
        <v>0.97821881131487864</v>
      </c>
      <c r="E25" s="5">
        <f>E24/(1+Simulation!$C$2)</f>
        <v>0.17031529154459257</v>
      </c>
      <c r="F25" s="5">
        <f t="shared" si="0"/>
        <v>2.5501231419649075E-2</v>
      </c>
      <c r="G25" s="5">
        <f t="shared" si="36"/>
        <v>0.97854221951842912</v>
      </c>
      <c r="H25" s="5">
        <f>H24/(1+Simulation!$C$2)</f>
        <v>0.18394051452752938</v>
      </c>
      <c r="I25" s="5">
        <f t="shared" si="1"/>
        <v>2.7550435301085537E-2</v>
      </c>
      <c r="J25" s="5">
        <f t="shared" si="37"/>
        <v>0.97891322763170174</v>
      </c>
      <c r="K25" s="5">
        <f>K24/(1+Simulation!$C$2)</f>
        <v>0.19865575532185067</v>
      </c>
      <c r="L25" s="5">
        <f t="shared" si="2"/>
        <v>2.9765751289810349E-2</v>
      </c>
      <c r="M25" s="5">
        <f t="shared" si="38"/>
        <v>0.97933336164384666</v>
      </c>
      <c r="N25" s="5">
        <f>N24/(1+Simulation!$C$2)</f>
        <v>0.2145482153502872</v>
      </c>
      <c r="O25" s="5">
        <f t="shared" si="3"/>
        <v>3.2160808320233041E-2</v>
      </c>
      <c r="P25" s="5">
        <f t="shared" si="39"/>
        <v>0.979803667404201</v>
      </c>
      <c r="Q25" s="5">
        <f>Q24/(1+Simulation!$C$2)</f>
        <v>0.23171207214921372</v>
      </c>
      <c r="R25" s="5">
        <f t="shared" si="4"/>
        <v>3.4750353091013764E-2</v>
      </c>
      <c r="S25" s="5">
        <f t="shared" si="40"/>
        <v>0.98032372914251098</v>
      </c>
      <c r="T25" s="5">
        <f>T24/(1+Simulation!$C$2)</f>
        <v>0.25024903745772664</v>
      </c>
      <c r="U25" s="5">
        <f t="shared" si="5"/>
        <v>3.7550301703848044E-2</v>
      </c>
      <c r="V25" s="5">
        <f t="shared" si="41"/>
        <v>0.98089264687769995</v>
      </c>
      <c r="W25" s="5">
        <f>W24/(1+Simulation!$C$2)</f>
        <v>0.2702689599538467</v>
      </c>
      <c r="X25" s="5">
        <f t="shared" si="6"/>
        <v>4.0577860924391425E-2</v>
      </c>
      <c r="Y25" s="5">
        <f t="shared" si="42"/>
        <v>0.98150903455139815</v>
      </c>
      <c r="Z25" s="5">
        <f>Z24/(1+Simulation!$C$2)</f>
        <v>0.2918904762096165</v>
      </c>
      <c r="AA25" s="5">
        <f t="shared" si="7"/>
        <v>4.3851628539910072E-2</v>
      </c>
      <c r="AB25" s="5">
        <f t="shared" si="43"/>
        <v>0.98217003498494315</v>
      </c>
      <c r="AC25" s="5">
        <f>AC24/(1+Simulation!$C$2)</f>
        <v>0.31524171372260484</v>
      </c>
      <c r="AD25" s="5">
        <f t="shared" si="8"/>
        <v>4.7391653318082691E-2</v>
      </c>
      <c r="AE25" s="5">
        <f t="shared" si="44"/>
        <v>0.98287131366724478</v>
      </c>
      <c r="AF25" s="5">
        <f>AF24/(1+Simulation!$C$2)</f>
        <v>0.34046105018992978</v>
      </c>
      <c r="AG25" s="5">
        <f t="shared" si="9"/>
        <v>5.121953062384612E-2</v>
      </c>
      <c r="AH25" s="5">
        <f t="shared" si="45"/>
        <v>0.98361345001528144</v>
      </c>
      <c r="AI25" s="5">
        <f>AI24/(1+Simulation!$C$2)</f>
        <v>0.36769793352420205</v>
      </c>
      <c r="AJ25" s="5">
        <f t="shared" si="10"/>
        <v>5.5358861232114379E-2</v>
      </c>
      <c r="AK25" s="5">
        <f t="shared" si="46"/>
        <v>0.98440244857781622</v>
      </c>
      <c r="AL25" s="5">
        <f>AL24/(1+Simulation!$C$2)</f>
        <v>0.39711376747074228</v>
      </c>
      <c r="AM25" s="5">
        <f t="shared" si="11"/>
        <v>5.9835528195814724E-2</v>
      </c>
      <c r="AN25" s="5">
        <f t="shared" si="47"/>
        <v>0.98524384682300326</v>
      </c>
      <c r="AO25" s="5">
        <f>AO24/(1+Simulation!$C$2)</f>
        <v>0.42888286807417408</v>
      </c>
      <c r="AP25" s="5">
        <f t="shared" si="12"/>
        <v>6.4677605006484395E-2</v>
      </c>
      <c r="AQ25" s="5">
        <f t="shared" si="48"/>
        <v>0.98614666409398144</v>
      </c>
      <c r="AR25" s="5">
        <f>AR24/(1+Simulation!$C$2)</f>
        <v>0.46319349666234222</v>
      </c>
      <c r="AS25" s="5">
        <f t="shared" si="13"/>
        <v>6.9915821211967488E-2</v>
      </c>
      <c r="AT25" s="5">
        <f t="shared" si="49"/>
        <v>0.98711848223974641</v>
      </c>
      <c r="AU25" s="5">
        <f>AU24/(1+Simulation!$C$2)</f>
        <v>0.50024897546894254</v>
      </c>
      <c r="AV25" s="5">
        <f t="shared" si="14"/>
        <v>7.5583498723586606E-2</v>
      </c>
      <c r="AW25" s="5">
        <f t="shared" si="50"/>
        <v>0.98816742195815499</v>
      </c>
      <c r="AX25" s="5">
        <f>AX24/(1+Simulation!$C$2)</f>
        <v>0.54026889250596</v>
      </c>
      <c r="AY25" s="5">
        <f t="shared" si="15"/>
        <v>8.1716920981928842E-2</v>
      </c>
      <c r="AZ25" s="5">
        <f t="shared" si="51"/>
        <v>0.98929521850725333</v>
      </c>
      <c r="BA25" s="5">
        <f>BA24/(1+Simulation!$C$2)</f>
        <v>0.58349040282589892</v>
      </c>
      <c r="BB25" s="5">
        <f t="shared" si="16"/>
        <v>8.8354999196132905E-2</v>
      </c>
      <c r="BC25" s="5">
        <f t="shared" si="52"/>
        <v>0.99050016195427071</v>
      </c>
      <c r="BD25" s="5">
        <f>BD24/(1+Simulation!$C$2)</f>
        <v>0.63016963388498992</v>
      </c>
      <c r="BE25" s="5">
        <f t="shared" si="17"/>
        <v>9.5539622906379129E-2</v>
      </c>
      <c r="BF25" s="5">
        <f t="shared" si="53"/>
        <v>0.99178799867054435</v>
      </c>
      <c r="BG25" s="5">
        <f>BG24/(1+Simulation!$C$2)</f>
        <v>0.68058320333544975</v>
      </c>
      <c r="BH25" s="5">
        <f t="shared" si="18"/>
        <v>0.10331694960687471</v>
      </c>
      <c r="BI25" s="5">
        <f t="shared" si="54"/>
        <v>0.99316800561434559</v>
      </c>
      <c r="BJ25" s="5">
        <f>BJ24/(1+Simulation!$C$2)</f>
        <v>0.73502985824111922</v>
      </c>
      <c r="BK25" s="5">
        <f t="shared" si="19"/>
        <v>0.11173756471496224</v>
      </c>
      <c r="BL25" s="5">
        <f t="shared" si="55"/>
        <v>0.99464704577140761</v>
      </c>
      <c r="BM25" s="5">
        <f>BM24/(1+Simulation!$C$2)</f>
        <v>0.79383224543034903</v>
      </c>
      <c r="BN25" s="5">
        <f t="shared" si="20"/>
        <v>0.12085628296144775</v>
      </c>
      <c r="BO25" s="5">
        <f t="shared" si="56"/>
        <v>0.99623853683399999</v>
      </c>
      <c r="BP25" s="5">
        <f>BP24/(1+Simulation!$C$2)</f>
        <v>0.85733882347711243</v>
      </c>
      <c r="BQ25" s="5">
        <f t="shared" si="21"/>
        <v>0.13073363233430507</v>
      </c>
      <c r="BR25" s="5">
        <f t="shared" ref="BR25:BR36" si="57">BR24*C24</f>
        <v>0.99803399999999998</v>
      </c>
      <c r="BS25" s="5">
        <f>BS24/(1+Simulation!$C$2)</f>
        <v>0.92592592764060366</v>
      </c>
      <c r="BT25" s="5">
        <f t="shared" si="22"/>
        <v>0.14144678542656455</v>
      </c>
      <c r="BU25" s="5">
        <v>1</v>
      </c>
      <c r="BV25" s="5">
        <v>1</v>
      </c>
      <c r="BW25" s="5">
        <f t="shared" si="23"/>
        <v>0.15306345072191543</v>
      </c>
      <c r="BZ25" s="5">
        <f t="shared" si="24"/>
        <v>0</v>
      </c>
      <c r="CC25" s="5">
        <f t="shared" si="25"/>
        <v>0</v>
      </c>
      <c r="CF25" s="5">
        <f t="shared" si="26"/>
        <v>0</v>
      </c>
      <c r="CI25" s="5">
        <f t="shared" si="27"/>
        <v>0</v>
      </c>
      <c r="CL25" s="5">
        <f t="shared" si="28"/>
        <v>0</v>
      </c>
      <c r="CO25" s="5">
        <f t="shared" si="29"/>
        <v>0</v>
      </c>
      <c r="CR25" s="5">
        <f t="shared" si="30"/>
        <v>0</v>
      </c>
      <c r="CU25" s="5">
        <f t="shared" si="31"/>
        <v>0</v>
      </c>
      <c r="CX25" s="5">
        <f t="shared" si="32"/>
        <v>0</v>
      </c>
      <c r="DA25" s="5">
        <f t="shared" si="33"/>
        <v>0</v>
      </c>
      <c r="DD25" s="5">
        <f t="shared" si="34"/>
        <v>0</v>
      </c>
    </row>
    <row r="26" spans="1:108" x14ac:dyDescent="0.25">
      <c r="A26" s="5">
        <v>54</v>
      </c>
      <c r="B26" s="5">
        <f>LOOKUP(A26,'Termination cost'!$A$2:$K$37)</f>
        <v>0.13363020845875251</v>
      </c>
      <c r="C26" s="5">
        <f>'Mortality and annuity'!C29</f>
        <v>0.99759850000000005</v>
      </c>
      <c r="D26" s="5">
        <f t="shared" si="35"/>
        <v>0.97609656560373093</v>
      </c>
      <c r="E26" s="5">
        <f>E25/(1+Simulation!$C$2)</f>
        <v>0.15769934431480673</v>
      </c>
      <c r="F26" s="5">
        <f t="shared" si="0"/>
        <v>2.0569669709717887E-2</v>
      </c>
      <c r="G26" s="5">
        <f t="shared" si="36"/>
        <v>0.97641927217318381</v>
      </c>
      <c r="H26" s="5">
        <f>H25/(1+Simulation!$C$2)</f>
        <v>0.17031529154459257</v>
      </c>
      <c r="I26" s="5">
        <f t="shared" si="1"/>
        <v>2.222258781062738E-2</v>
      </c>
      <c r="J26" s="5">
        <f t="shared" si="37"/>
        <v>0.97678947538435468</v>
      </c>
      <c r="K26" s="5">
        <f>K25/(1+Simulation!$C$2)</f>
        <v>0.18394051452752938</v>
      </c>
      <c r="L26" s="5">
        <f t="shared" si="2"/>
        <v>2.4009494389405982E-2</v>
      </c>
      <c r="M26" s="5">
        <f t="shared" si="38"/>
        <v>0.97720869791576026</v>
      </c>
      <c r="N26" s="5">
        <f>N25/(1+Simulation!$C$2)</f>
        <v>0.19865575532185067</v>
      </c>
      <c r="O26" s="5">
        <f t="shared" si="3"/>
        <v>2.5941382745737384E-2</v>
      </c>
      <c r="P26" s="5">
        <f t="shared" si="39"/>
        <v>0.97767798334776757</v>
      </c>
      <c r="Q26" s="5">
        <f>Q25/(1+Simulation!$C$2)</f>
        <v>0.2145482153502872</v>
      </c>
      <c r="R26" s="5">
        <f t="shared" si="4"/>
        <v>2.8030147784450156E-2</v>
      </c>
      <c r="S26" s="5">
        <f t="shared" si="40"/>
        <v>0.97819691681213627</v>
      </c>
      <c r="T26" s="5">
        <f>T25/(1+Simulation!$C$2)</f>
        <v>0.23171207214921372</v>
      </c>
      <c r="U26" s="5">
        <f t="shared" si="5"/>
        <v>3.0288627668123805E-2</v>
      </c>
      <c r="V26" s="5">
        <f t="shared" si="41"/>
        <v>0.97876460028029877</v>
      </c>
      <c r="W26" s="5">
        <f>W25/(1+Simulation!$C$2)</f>
        <v>0.25024903745772664</v>
      </c>
      <c r="X26" s="5">
        <f t="shared" si="6"/>
        <v>3.2730701627940652E-2</v>
      </c>
      <c r="Y26" s="5">
        <f t="shared" si="42"/>
        <v>0.9793796507009388</v>
      </c>
      <c r="Z26" s="5">
        <f>Z25/(1+Simulation!$C$2)</f>
        <v>0.2702689599538467</v>
      </c>
      <c r="AA26" s="5">
        <f t="shared" si="7"/>
        <v>3.5371370913648267E-2</v>
      </c>
      <c r="AB26" s="5">
        <f t="shared" si="43"/>
        <v>0.98003921709404329</v>
      </c>
      <c r="AC26" s="5">
        <f>AC25/(1+Simulation!$C$2)</f>
        <v>0.2918904762096165</v>
      </c>
      <c r="AD26" s="5">
        <f t="shared" si="8"/>
        <v>3.8226807157214202E-2</v>
      </c>
      <c r="AE26" s="5">
        <f t="shared" si="44"/>
        <v>0.98073897435224366</v>
      </c>
      <c r="AF26" s="5">
        <f>AF25/(1+Simulation!$C$2)</f>
        <v>0.31524171372260484</v>
      </c>
      <c r="AG26" s="5">
        <f t="shared" si="9"/>
        <v>4.1314429498785103E-2</v>
      </c>
      <c r="AH26" s="5">
        <f t="shared" si="45"/>
        <v>0.98147950063547329</v>
      </c>
      <c r="AI26" s="5">
        <f>AI25/(1+Simulation!$C$2)</f>
        <v>0.34046105018992978</v>
      </c>
      <c r="AJ26" s="5">
        <f t="shared" si="10"/>
        <v>4.4653274671798929E-2</v>
      </c>
      <c r="AK26" s="5">
        <f t="shared" si="46"/>
        <v>0.98226678746562657</v>
      </c>
      <c r="AL26" s="5">
        <f>AL25/(1+Simulation!$C$2)</f>
        <v>0.36769793352420205</v>
      </c>
      <c r="AM26" s="5">
        <f t="shared" si="11"/>
        <v>4.8264220328829828E-2</v>
      </c>
      <c r="AN26" s="5">
        <f t="shared" si="47"/>
        <v>0.98310636029732068</v>
      </c>
      <c r="AO26" s="5">
        <f>AO25/(1+Simulation!$C$2)</f>
        <v>0.39711376747074228</v>
      </c>
      <c r="AP26" s="5">
        <f t="shared" si="12"/>
        <v>5.2169910962569802E-2</v>
      </c>
      <c r="AQ26" s="5">
        <f t="shared" si="48"/>
        <v>0.98400721890622955</v>
      </c>
      <c r="AR26" s="5">
        <f>AR25/(1+Simulation!$C$2)</f>
        <v>0.42888286807417408</v>
      </c>
      <c r="AS26" s="5">
        <f t="shared" si="13"/>
        <v>5.6395133479936459E-2</v>
      </c>
      <c r="AT26" s="5">
        <f t="shared" si="49"/>
        <v>0.98497692869252729</v>
      </c>
      <c r="AU26" s="5">
        <f>AU25/(1+Simulation!$C$2)</f>
        <v>0.46319349666234222</v>
      </c>
      <c r="AV26" s="5">
        <f t="shared" si="14"/>
        <v>6.0966765826497286E-2</v>
      </c>
      <c r="AW26" s="5">
        <f t="shared" si="50"/>
        <v>0.98602359273621676</v>
      </c>
      <c r="AX26" s="5">
        <f>AX25/(1+Simulation!$C$2)</f>
        <v>0.50024897546894254</v>
      </c>
      <c r="AY26" s="5">
        <f t="shared" si="15"/>
        <v>6.5914074761042371E-2</v>
      </c>
      <c r="AZ26" s="5">
        <f t="shared" si="51"/>
        <v>0.98714894253070185</v>
      </c>
      <c r="BA26" s="5">
        <f>BA25/(1+Simulation!$C$2)</f>
        <v>0.54026889250596</v>
      </c>
      <c r="BB26" s="5">
        <f t="shared" si="16"/>
        <v>7.1268446639266389E-2</v>
      </c>
      <c r="BC26" s="5">
        <f t="shared" si="52"/>
        <v>0.98835127185291083</v>
      </c>
      <c r="BD26" s="5">
        <f>BD25/(1+Simulation!$C$2)</f>
        <v>0.58349040282589892</v>
      </c>
      <c r="BE26" s="5">
        <f t="shared" si="17"/>
        <v>7.7063670182647981E-2</v>
      </c>
      <c r="BF26" s="5">
        <f t="shared" si="53"/>
        <v>0.98963631460742851</v>
      </c>
      <c r="BG26" s="5">
        <f>BG25/(1+Simulation!$C$2)</f>
        <v>0.63016963388498992</v>
      </c>
      <c r="BH26" s="5">
        <f t="shared" si="18"/>
        <v>8.3336976707387003E-2</v>
      </c>
      <c r="BI26" s="5">
        <f t="shared" si="54"/>
        <v>0.99101332762616523</v>
      </c>
      <c r="BJ26" s="5">
        <f>BJ25/(1+Simulation!$C$2)</f>
        <v>0.68058320333544975</v>
      </c>
      <c r="BK26" s="5">
        <f t="shared" si="19"/>
        <v>9.0129169157848826E-2</v>
      </c>
      <c r="BL26" s="5">
        <f t="shared" si="55"/>
        <v>0.99248915900560652</v>
      </c>
      <c r="BM26" s="5">
        <f>BM25/(1+Simulation!$C$2)</f>
        <v>0.73502985824111922</v>
      </c>
      <c r="BN26" s="5">
        <f t="shared" si="20"/>
        <v>9.7484461905071235E-2</v>
      </c>
      <c r="BO26" s="5">
        <f t="shared" si="56"/>
        <v>0.99407719732833855</v>
      </c>
      <c r="BP26" s="5">
        <f>BP25/(1+Simulation!$C$2)</f>
        <v>0.79383224543034903</v>
      </c>
      <c r="BQ26" s="5">
        <f t="shared" si="21"/>
        <v>0.10545167771766197</v>
      </c>
      <c r="BR26" s="5">
        <f t="shared" si="57"/>
        <v>0.99586876523699996</v>
      </c>
      <c r="BS26" s="5">
        <f>BS25/(1+Simulation!$C$2)</f>
        <v>0.85733882347711243</v>
      </c>
      <c r="BT26" s="5">
        <f t="shared" si="22"/>
        <v>0.11409306514837349</v>
      </c>
      <c r="BU26" s="5">
        <f t="shared" ref="BU26:BU36" si="58">BU25*C25</f>
        <v>0.99783049999999995</v>
      </c>
      <c r="BV26" s="5">
        <f>BV25/(1+Simulation!$C$2)</f>
        <v>0.92592592764060366</v>
      </c>
      <c r="BW26" s="5">
        <f t="shared" si="23"/>
        <v>0.12346323885965531</v>
      </c>
      <c r="BX26" s="5">
        <v>1</v>
      </c>
      <c r="BY26" s="5">
        <v>1</v>
      </c>
      <c r="BZ26" s="5">
        <f t="shared" si="24"/>
        <v>0.13363020845875251</v>
      </c>
      <c r="CC26" s="5">
        <f t="shared" si="25"/>
        <v>0</v>
      </c>
      <c r="CF26" s="5">
        <f t="shared" si="26"/>
        <v>0</v>
      </c>
      <c r="CI26" s="5">
        <f t="shared" si="27"/>
        <v>0</v>
      </c>
      <c r="CL26" s="5">
        <f t="shared" si="28"/>
        <v>0</v>
      </c>
      <c r="CO26" s="5">
        <f t="shared" si="29"/>
        <v>0</v>
      </c>
      <c r="CR26" s="5">
        <f t="shared" si="30"/>
        <v>0</v>
      </c>
      <c r="CU26" s="5">
        <f t="shared" si="31"/>
        <v>0</v>
      </c>
      <c r="CX26" s="5">
        <f t="shared" si="32"/>
        <v>0</v>
      </c>
      <c r="DA26" s="5">
        <f t="shared" si="33"/>
        <v>0</v>
      </c>
      <c r="DD26" s="5">
        <f t="shared" si="34"/>
        <v>0</v>
      </c>
    </row>
    <row r="27" spans="1:108" x14ac:dyDescent="0.25">
      <c r="A27" s="5">
        <v>55</v>
      </c>
      <c r="B27" s="5">
        <f>LOOKUP(A27,'Termination cost'!$A$2:$K$37)</f>
        <v>5.8772790579929193E-2</v>
      </c>
      <c r="C27" s="5">
        <f>'Mortality and annuity'!C30</f>
        <v>0.997251</v>
      </c>
      <c r="D27" s="5">
        <f t="shared" si="35"/>
        <v>0.97375246970143359</v>
      </c>
      <c r="E27" s="5">
        <f>E26/(1+Simulation!$C$2)</f>
        <v>0.14601791167300238</v>
      </c>
      <c r="F27" s="5">
        <f t="shared" si="0"/>
        <v>8.3566269845861667E-3</v>
      </c>
      <c r="G27" s="5">
        <f t="shared" si="36"/>
        <v>0.97407440129105993</v>
      </c>
      <c r="H27" s="5">
        <f>H26/(1+Simulation!$C$2)</f>
        <v>0.15769934431480673</v>
      </c>
      <c r="I27" s="5">
        <f t="shared" si="1"/>
        <v>9.028140927216247E-3</v>
      </c>
      <c r="J27" s="5">
        <f t="shared" si="37"/>
        <v>0.97444371545921915</v>
      </c>
      <c r="K27" s="5">
        <f>K26/(1+Simulation!$C$2)</f>
        <v>0.17031529154459257</v>
      </c>
      <c r="L27" s="5">
        <f t="shared" si="2"/>
        <v>9.7540889830618465E-3</v>
      </c>
      <c r="M27" s="5">
        <f t="shared" si="38"/>
        <v>0.97486193122771558</v>
      </c>
      <c r="N27" s="5">
        <f>N26/(1+Simulation!$C$2)</f>
        <v>0.18394051452752938</v>
      </c>
      <c r="O27" s="5">
        <f t="shared" si="3"/>
        <v>1.0538937286294433E-2</v>
      </c>
      <c r="P27" s="5">
        <f t="shared" si="39"/>
        <v>0.97533008967075796</v>
      </c>
      <c r="Q27" s="5">
        <f>Q26/(1+Simulation!$C$2)</f>
        <v>0.19865575532185067</v>
      </c>
      <c r="R27" s="5">
        <f t="shared" si="4"/>
        <v>1.138751825688342E-2</v>
      </c>
      <c r="S27" s="5">
        <f t="shared" si="40"/>
        <v>0.975847776916412</v>
      </c>
      <c r="T27" s="5">
        <f>T26/(1+Simulation!$C$2)</f>
        <v>0.2145482153502872</v>
      </c>
      <c r="U27" s="5">
        <f t="shared" si="5"/>
        <v>1.2305047522369673E-2</v>
      </c>
      <c r="V27" s="5">
        <f t="shared" si="41"/>
        <v>0.97641409709272564</v>
      </c>
      <c r="W27" s="5">
        <f>W26/(1+Simulation!$C$2)</f>
        <v>0.23171207214921372</v>
      </c>
      <c r="X27" s="5">
        <f t="shared" si="6"/>
        <v>1.3297163654468739E-2</v>
      </c>
      <c r="Y27" s="5">
        <f t="shared" si="42"/>
        <v>0.97702767046978056</v>
      </c>
      <c r="Z27" s="5">
        <f>Z26/(1+Simulation!$C$2)</f>
        <v>0.25024903745772664</v>
      </c>
      <c r="AA27" s="5">
        <f t="shared" si="7"/>
        <v>1.4369961055774934E-2</v>
      </c>
      <c r="AB27" s="5">
        <f t="shared" si="43"/>
        <v>0.97768565291419196</v>
      </c>
      <c r="AC27" s="5">
        <f>AC26/(1+Simulation!$C$2)</f>
        <v>0.2702689599538467</v>
      </c>
      <c r="AD27" s="5">
        <f t="shared" si="8"/>
        <v>1.5530009607963169E-2</v>
      </c>
      <c r="AE27" s="5">
        <f t="shared" si="44"/>
        <v>0.97838372970533682</v>
      </c>
      <c r="AF27" s="5">
        <f>AF26/(1+Simulation!$C$2)</f>
        <v>0.2918904762096165</v>
      </c>
      <c r="AG27" s="5">
        <f t="shared" si="9"/>
        <v>1.678438600495474E-2</v>
      </c>
      <c r="AH27" s="5">
        <f t="shared" si="45"/>
        <v>0.97912247761469728</v>
      </c>
      <c r="AI27" s="5">
        <f>AI26/(1+Simulation!$C$2)</f>
        <v>0.31524171372260484</v>
      </c>
      <c r="AJ27" s="5">
        <f t="shared" si="10"/>
        <v>1.814082410356849E-2</v>
      </c>
      <c r="AK27" s="5">
        <f t="shared" si="46"/>
        <v>0.9799078737755279</v>
      </c>
      <c r="AL27" s="5">
        <f>AL26/(1+Simulation!$C$2)</f>
        <v>0.34046105018992978</v>
      </c>
      <c r="AM27" s="5">
        <f t="shared" si="11"/>
        <v>1.9607805651802233E-2</v>
      </c>
      <c r="AN27" s="5">
        <f t="shared" si="47"/>
        <v>0.98074543037306672</v>
      </c>
      <c r="AO27" s="5">
        <f>AO26/(1+Simulation!$C$2)</f>
        <v>0.36769793352420205</v>
      </c>
      <c r="AP27" s="5">
        <f t="shared" si="12"/>
        <v>2.1194530193516064E-2</v>
      </c>
      <c r="AQ27" s="5">
        <f t="shared" si="48"/>
        <v>0.98164412557002634</v>
      </c>
      <c r="AR27" s="5">
        <f>AR26/(1+Simulation!$C$2)</f>
        <v>0.39711376747074228</v>
      </c>
      <c r="AS27" s="5">
        <f t="shared" si="13"/>
        <v>2.2911067649040988E-2</v>
      </c>
      <c r="AT27" s="5">
        <f t="shared" si="49"/>
        <v>0.98261150659827223</v>
      </c>
      <c r="AU27" s="5">
        <f>AU26/(1+Simulation!$C$2)</f>
        <v>0.42888286807417408</v>
      </c>
      <c r="AV27" s="5">
        <f t="shared" si="14"/>
        <v>2.4768337443355111E-2</v>
      </c>
      <c r="AW27" s="5">
        <f t="shared" si="50"/>
        <v>0.98365565707826075</v>
      </c>
      <c r="AX27" s="5">
        <f>AX26/(1+Simulation!$C$2)</f>
        <v>0.46319349666234222</v>
      </c>
      <c r="AY27" s="5">
        <f t="shared" si="15"/>
        <v>2.6778229479879734E-2</v>
      </c>
      <c r="AZ27" s="5">
        <f t="shared" si="51"/>
        <v>0.98477830434521441</v>
      </c>
      <c r="BA27" s="5">
        <f>BA26/(1+Simulation!$C$2)</f>
        <v>0.50024897546894254</v>
      </c>
      <c r="BB27" s="5">
        <f t="shared" si="16"/>
        <v>2.8953494768750025E-2</v>
      </c>
      <c r="BC27" s="5">
        <f t="shared" si="52"/>
        <v>0.98597774627355617</v>
      </c>
      <c r="BD27" s="5">
        <f>BD26/(1+Simulation!$C$2)</f>
        <v>0.54026889250596</v>
      </c>
      <c r="BE27" s="5">
        <f t="shared" si="17"/>
        <v>3.1307860304403343E-2</v>
      </c>
      <c r="BF27" s="5">
        <f t="shared" si="53"/>
        <v>0.98725970299789878</v>
      </c>
      <c r="BG27" s="5">
        <f>BG26/(1+Simulation!$C$2)</f>
        <v>0.58349040282589892</v>
      </c>
      <c r="BH27" s="5">
        <f t="shared" si="18"/>
        <v>3.3856451668631597E-2</v>
      </c>
      <c r="BI27" s="5">
        <f t="shared" si="54"/>
        <v>0.98863340911987108</v>
      </c>
      <c r="BJ27" s="5">
        <f>BJ26/(1+Simulation!$C$2)</f>
        <v>0.63016963388498992</v>
      </c>
      <c r="BK27" s="5">
        <f t="shared" si="19"/>
        <v>3.6615845451664311E-2</v>
      </c>
      <c r="BL27" s="5">
        <f t="shared" si="55"/>
        <v>0.99010569629025458</v>
      </c>
      <c r="BM27" s="5">
        <f>BM26/(1+Simulation!$C$2)</f>
        <v>0.68058320333544975</v>
      </c>
      <c r="BN27" s="5">
        <f t="shared" si="20"/>
        <v>3.9604004168764709E-2</v>
      </c>
      <c r="BO27" s="5">
        <f t="shared" si="56"/>
        <v>0.99168992093895458</v>
      </c>
      <c r="BP27" s="5">
        <f>BP26/(1+Simulation!$C$2)</f>
        <v>0.73502985824111922</v>
      </c>
      <c r="BQ27" s="5">
        <f t="shared" si="21"/>
        <v>4.2840762541217471E-2</v>
      </c>
      <c r="BR27" s="5">
        <f t="shared" si="57"/>
        <v>0.99347718639728333</v>
      </c>
      <c r="BS27" s="5">
        <f>BS26/(1+Simulation!$C$2)</f>
        <v>0.79383224543034903</v>
      </c>
      <c r="BT27" s="5">
        <f t="shared" si="22"/>
        <v>4.6351409644784305E-2</v>
      </c>
      <c r="BU27" s="5">
        <f t="shared" si="58"/>
        <v>0.99543421005425003</v>
      </c>
      <c r="BV27" s="5">
        <f>BV26/(1+Simulation!$C$2)</f>
        <v>0.85733882347711243</v>
      </c>
      <c r="BW27" s="5">
        <f t="shared" si="23"/>
        <v>5.0158133213562099E-2</v>
      </c>
      <c r="BX27" s="5">
        <f t="shared" ref="BX27:BX36" si="59">BX26*C26</f>
        <v>0.99759850000000005</v>
      </c>
      <c r="BY27" s="5">
        <f>BY26/(1+Simulation!$C$2)</f>
        <v>0.92592592764060366</v>
      </c>
      <c r="BZ27" s="5">
        <f t="shared" si="24"/>
        <v>5.4288562807341324E-2</v>
      </c>
      <c r="CA27" s="5">
        <v>1</v>
      </c>
      <c r="CB27" s="5">
        <v>1</v>
      </c>
      <c r="CC27" s="5">
        <f t="shared" si="25"/>
        <v>5.8772790579929193E-2</v>
      </c>
      <c r="CF27" s="5">
        <f t="shared" si="26"/>
        <v>0</v>
      </c>
      <c r="CI27" s="5">
        <f t="shared" si="27"/>
        <v>0</v>
      </c>
      <c r="CL27" s="5">
        <f t="shared" si="28"/>
        <v>0</v>
      </c>
      <c r="CO27" s="5">
        <f t="shared" si="29"/>
        <v>0</v>
      </c>
      <c r="CR27" s="5">
        <f t="shared" si="30"/>
        <v>0</v>
      </c>
      <c r="CU27" s="5">
        <f t="shared" si="31"/>
        <v>0</v>
      </c>
      <c r="CX27" s="5">
        <f t="shared" si="32"/>
        <v>0</v>
      </c>
      <c r="DA27" s="5">
        <f t="shared" si="33"/>
        <v>0</v>
      </c>
      <c r="DD27" s="5">
        <f t="shared" si="34"/>
        <v>0</v>
      </c>
    </row>
    <row r="28" spans="1:108" x14ac:dyDescent="0.25">
      <c r="A28" s="5">
        <v>56</v>
      </c>
      <c r="B28" s="5">
        <f>LOOKUP(A28,'Termination cost'!$A$2:$K$37)</f>
        <v>1.8174499221679172E-2</v>
      </c>
      <c r="C28" s="5">
        <f>'Mortality and annuity'!C31</f>
        <v>0.99679399999999996</v>
      </c>
      <c r="D28" s="5">
        <f t="shared" si="35"/>
        <v>0.97107562416222437</v>
      </c>
      <c r="E28" s="5">
        <f>E27/(1+Simulation!$C$2)</f>
        <v>0.13520177031796846</v>
      </c>
      <c r="F28" s="5">
        <f t="shared" si="0"/>
        <v>2.3861507853424673E-3</v>
      </c>
      <c r="G28" s="5">
        <f t="shared" si="36"/>
        <v>0.97139667076191083</v>
      </c>
      <c r="H28" s="5">
        <f>H27/(1+Simulation!$C$2)</f>
        <v>0.14601791167300238</v>
      </c>
      <c r="I28" s="5">
        <f t="shared" si="1"/>
        <v>2.5778948376414023E-3</v>
      </c>
      <c r="J28" s="5">
        <f t="shared" si="37"/>
        <v>0.97176496968542181</v>
      </c>
      <c r="K28" s="5">
        <f>K27/(1+Simulation!$C$2)</f>
        <v>0.15769934431480673</v>
      </c>
      <c r="L28" s="5">
        <f t="shared" si="2"/>
        <v>2.7851820034762429E-3</v>
      </c>
      <c r="M28" s="5">
        <f t="shared" si="38"/>
        <v>0.9721820357787706</v>
      </c>
      <c r="N28" s="5">
        <f>N27/(1+Simulation!$C$2)</f>
        <v>0.17031529154459257</v>
      </c>
      <c r="O28" s="5">
        <f t="shared" si="3"/>
        <v>3.0092875425397265E-3</v>
      </c>
      <c r="P28" s="5">
        <f t="shared" si="39"/>
        <v>0.97264890725425301</v>
      </c>
      <c r="Q28" s="5">
        <f>Q27/(1+Simulation!$C$2)</f>
        <v>0.18394051452752938</v>
      </c>
      <c r="R28" s="5">
        <f t="shared" si="4"/>
        <v>3.2515913037501304E-3</v>
      </c>
      <c r="S28" s="5">
        <f t="shared" si="40"/>
        <v>0.97316517137766878</v>
      </c>
      <c r="T28" s="5">
        <f>T27/(1+Simulation!$C$2)</f>
        <v>0.19865575532185067</v>
      </c>
      <c r="U28" s="5">
        <f t="shared" si="5"/>
        <v>3.5135825570934958E-3</v>
      </c>
      <c r="V28" s="5">
        <f t="shared" si="41"/>
        <v>0.97372993473981773</v>
      </c>
      <c r="W28" s="5">
        <f>W27/(1+Simulation!$C$2)</f>
        <v>0.2145482153502872</v>
      </c>
      <c r="X28" s="5">
        <f t="shared" si="6"/>
        <v>3.7968713400110153E-3</v>
      </c>
      <c r="Y28" s="5">
        <f t="shared" si="42"/>
        <v>0.9743418214036591</v>
      </c>
      <c r="Z28" s="5">
        <f>Z27/(1+Simulation!$C$2)</f>
        <v>0.23171207214921372</v>
      </c>
      <c r="AA28" s="5">
        <f t="shared" si="7"/>
        <v>4.103197847866614E-3</v>
      </c>
      <c r="AB28" s="5">
        <f t="shared" si="43"/>
        <v>0.97499799505433082</v>
      </c>
      <c r="AC28" s="5">
        <f>AC27/(1+Simulation!$C$2)</f>
        <v>0.25024903745772664</v>
      </c>
      <c r="AD28" s="5">
        <f t="shared" si="8"/>
        <v>4.4344380442933569E-3</v>
      </c>
      <c r="AE28" s="5">
        <f t="shared" si="44"/>
        <v>0.97569415283237682</v>
      </c>
      <c r="AF28" s="5">
        <f>AF27/(1+Simulation!$C$2)</f>
        <v>0.2702689599538467</v>
      </c>
      <c r="AG28" s="5">
        <f t="shared" si="9"/>
        <v>4.7926126080638032E-3</v>
      </c>
      <c r="AH28" s="5">
        <f t="shared" si="45"/>
        <v>0.97643086992373451</v>
      </c>
      <c r="AI28" s="5">
        <f>AI27/(1+Simulation!$C$2)</f>
        <v>0.2918904762096165</v>
      </c>
      <c r="AJ28" s="5">
        <f t="shared" si="10"/>
        <v>5.1799298642062263E-3</v>
      </c>
      <c r="AK28" s="5">
        <f t="shared" si="46"/>
        <v>0.97721410703051903</v>
      </c>
      <c r="AL28" s="5">
        <f>AL27/(1+Simulation!$C$2)</f>
        <v>0.31524171372260484</v>
      </c>
      <c r="AM28" s="5">
        <f t="shared" si="11"/>
        <v>5.5988116905528401E-3</v>
      </c>
      <c r="AN28" s="5">
        <f t="shared" si="47"/>
        <v>0.97804936118497121</v>
      </c>
      <c r="AO28" s="5">
        <f>AO27/(1+Simulation!$C$2)</f>
        <v>0.34046105018992978</v>
      </c>
      <c r="AP28" s="5">
        <f t="shared" si="12"/>
        <v>6.0518849243248185E-3</v>
      </c>
      <c r="AQ28" s="5">
        <f t="shared" si="48"/>
        <v>0.97894558586883429</v>
      </c>
      <c r="AR28" s="5">
        <f>AR27/(1+Simulation!$C$2)</f>
        <v>0.36769793352420205</v>
      </c>
      <c r="AS28" s="5">
        <f t="shared" si="13"/>
        <v>6.542024929990441E-3</v>
      </c>
      <c r="AT28" s="5">
        <f t="shared" si="49"/>
        <v>0.97991030756663355</v>
      </c>
      <c r="AU28" s="5">
        <f>AU27/(1+Simulation!$C$2)</f>
        <v>0.39711376747074228</v>
      </c>
      <c r="AV28" s="5">
        <f t="shared" si="14"/>
        <v>7.0723496395257374E-3</v>
      </c>
      <c r="AW28" s="5">
        <f t="shared" si="50"/>
        <v>0.98095158767695256</v>
      </c>
      <c r="AX28" s="5">
        <f>AX27/(1+Simulation!$C$2)</f>
        <v>0.42888286807417408</v>
      </c>
      <c r="AY28" s="5">
        <f t="shared" si="15"/>
        <v>7.6462540952652201E-3</v>
      </c>
      <c r="AZ28" s="5">
        <f t="shared" si="51"/>
        <v>0.98207114878656943</v>
      </c>
      <c r="BA28" s="5">
        <f>BA27/(1+Simulation!$C$2)</f>
        <v>0.46319349666234222</v>
      </c>
      <c r="BB28" s="5">
        <f t="shared" si="16"/>
        <v>8.2673792199046206E-3</v>
      </c>
      <c r="BC28" s="5">
        <f t="shared" si="52"/>
        <v>0.98326729344905017</v>
      </c>
      <c r="BD28" s="5">
        <f>BD27/(1+Simulation!$C$2)</f>
        <v>0.50024897546894254</v>
      </c>
      <c r="BE28" s="5">
        <f t="shared" si="17"/>
        <v>8.9396446186408088E-3</v>
      </c>
      <c r="BF28" s="5">
        <f t="shared" si="53"/>
        <v>0.98454572607435753</v>
      </c>
      <c r="BG28" s="5">
        <f>BG27/(1+Simulation!$C$2)</f>
        <v>0.54026889250596</v>
      </c>
      <c r="BH28" s="5">
        <f t="shared" si="18"/>
        <v>9.6673692492228961E-3</v>
      </c>
      <c r="BI28" s="5">
        <f t="shared" si="54"/>
        <v>0.98591565587820051</v>
      </c>
      <c r="BJ28" s="5">
        <f>BJ27/(1+Simulation!$C$2)</f>
        <v>0.58349040282589892</v>
      </c>
      <c r="BK28" s="5">
        <f t="shared" si="19"/>
        <v>1.0455286390265264E-2</v>
      </c>
      <c r="BL28" s="5">
        <f t="shared" si="55"/>
        <v>0.98738389573115271</v>
      </c>
      <c r="BM28" s="5">
        <f>BM27/(1+Simulation!$C$2)</f>
        <v>0.63016963388498992</v>
      </c>
      <c r="BN28" s="5">
        <f t="shared" si="20"/>
        <v>1.130852505733617E-2</v>
      </c>
      <c r="BO28" s="5">
        <f t="shared" si="56"/>
        <v>0.98896376534629338</v>
      </c>
      <c r="BP28" s="5">
        <f>BP27/(1+Simulation!$C$2)</f>
        <v>0.68058320333544975</v>
      </c>
      <c r="BQ28" s="5">
        <f t="shared" si="21"/>
        <v>1.2232748855602837E-2</v>
      </c>
      <c r="BR28" s="5">
        <f t="shared" si="57"/>
        <v>0.99074611761187714</v>
      </c>
      <c r="BS28" s="5">
        <f>BS27/(1+Simulation!$C$2)</f>
        <v>0.73502985824111922</v>
      </c>
      <c r="BT28" s="5">
        <f t="shared" si="22"/>
        <v>1.3235178826294066E-2</v>
      </c>
      <c r="BU28" s="5">
        <f t="shared" si="58"/>
        <v>0.9926977614108109</v>
      </c>
      <c r="BV28" s="5">
        <f>BV27/(1+Simulation!$C$2)</f>
        <v>0.79383224543034903</v>
      </c>
      <c r="BW28" s="5">
        <f t="shared" si="23"/>
        <v>1.4322150453719248E-2</v>
      </c>
      <c r="BX28" s="5">
        <f t="shared" si="59"/>
        <v>0.99485610172350003</v>
      </c>
      <c r="BY28" s="5">
        <f>BY27/(1+Simulation!$C$2)</f>
        <v>0.85733882347711243</v>
      </c>
      <c r="BZ28" s="5">
        <f t="shared" si="24"/>
        <v>1.5501553080781241E-2</v>
      </c>
      <c r="CA28" s="5">
        <f t="shared" ref="CA28:CA36" si="60">CA27*C27</f>
        <v>0.997251</v>
      </c>
      <c r="CB28" s="5">
        <f>CB27/(1+Simulation!$C$2)</f>
        <v>0.92592592764060366</v>
      </c>
      <c r="CC28" s="5">
        <f t="shared" si="25"/>
        <v>1.6781979219335868E-2</v>
      </c>
      <c r="CD28" s="5">
        <v>1</v>
      </c>
      <c r="CE28" s="5">
        <v>1</v>
      </c>
      <c r="CF28" s="5">
        <f t="shared" si="26"/>
        <v>1.8174499221679172E-2</v>
      </c>
      <c r="CI28" s="5">
        <f t="shared" si="27"/>
        <v>0</v>
      </c>
      <c r="CL28" s="5">
        <f t="shared" si="28"/>
        <v>0</v>
      </c>
      <c r="CO28" s="5">
        <f t="shared" si="29"/>
        <v>0</v>
      </c>
      <c r="CR28" s="5">
        <f t="shared" si="30"/>
        <v>0</v>
      </c>
      <c r="CU28" s="5">
        <f t="shared" si="31"/>
        <v>0</v>
      </c>
      <c r="CX28" s="5">
        <f t="shared" si="32"/>
        <v>0</v>
      </c>
      <c r="DA28" s="5">
        <f t="shared" si="33"/>
        <v>0</v>
      </c>
      <c r="DD28" s="5">
        <f t="shared" si="34"/>
        <v>0</v>
      </c>
    </row>
    <row r="29" spans="1:108" x14ac:dyDescent="0.25">
      <c r="A29" s="5">
        <v>57</v>
      </c>
      <c r="B29" s="5">
        <f>LOOKUP(A29,'Termination cost'!$A$2:$K$37)</f>
        <v>1.0273314061715978E-2</v>
      </c>
      <c r="C29" s="5">
        <f>'Mortality and annuity'!C32</f>
        <v>0.99636899999999995</v>
      </c>
      <c r="D29" s="5">
        <f t="shared" si="35"/>
        <v>0.96796235571116029</v>
      </c>
      <c r="E29" s="5">
        <f>E28/(1+Simulation!$C$2)</f>
        <v>0.12518682460031677</v>
      </c>
      <c r="F29" s="5">
        <f t="shared" si="0"/>
        <v>1.2448804777105379E-3</v>
      </c>
      <c r="G29" s="5">
        <f t="shared" si="36"/>
        <v>0.96828237303544806</v>
      </c>
      <c r="H29" s="5">
        <f>H28/(1+Simulation!$C$2)</f>
        <v>0.13520177031796846</v>
      </c>
      <c r="I29" s="5">
        <f t="shared" si="1"/>
        <v>1.3449154079799566E-3</v>
      </c>
      <c r="J29" s="5">
        <f t="shared" si="37"/>
        <v>0.96864949119261035</v>
      </c>
      <c r="K29" s="5">
        <f>K28/(1+Simulation!$C$2)</f>
        <v>0.14601791167300238</v>
      </c>
      <c r="L29" s="5">
        <f t="shared" si="2"/>
        <v>1.4530593474211951E-3</v>
      </c>
      <c r="M29" s="5">
        <f t="shared" si="38"/>
        <v>0.96906522017206387</v>
      </c>
      <c r="N29" s="5">
        <f>N28/(1+Simulation!$C$2)</f>
        <v>0.15769934431480673</v>
      </c>
      <c r="O29" s="5">
        <f t="shared" si="3"/>
        <v>1.5699776127046218E-3</v>
      </c>
      <c r="P29" s="5">
        <f t="shared" si="39"/>
        <v>0.96953059485759585</v>
      </c>
      <c r="Q29" s="5">
        <f>Q28/(1+Simulation!$C$2)</f>
        <v>0.17031529154459257</v>
      </c>
      <c r="R29" s="5">
        <f t="shared" si="4"/>
        <v>1.6963900858222314E-3</v>
      </c>
      <c r="S29" s="5">
        <f t="shared" si="40"/>
        <v>0.9700452038382319</v>
      </c>
      <c r="T29" s="5">
        <f>T28/(1+Simulation!$C$2)</f>
        <v>0.18394051452752938</v>
      </c>
      <c r="U29" s="5">
        <f t="shared" si="5"/>
        <v>1.8330737349116001E-3</v>
      </c>
      <c r="V29" s="5">
        <f t="shared" si="41"/>
        <v>0.97060815656904187</v>
      </c>
      <c r="W29" s="5">
        <f>W28/(1+Simulation!$C$2)</f>
        <v>0.19865575532185067</v>
      </c>
      <c r="X29" s="5">
        <f t="shared" si="6"/>
        <v>1.9808685337879771E-3</v>
      </c>
      <c r="Y29" s="5">
        <f t="shared" si="42"/>
        <v>0.97121808152423894</v>
      </c>
      <c r="Z29" s="5">
        <f>Z28/(1+Simulation!$C$2)</f>
        <v>0.2145482153502872</v>
      </c>
      <c r="AA29" s="5">
        <f t="shared" si="7"/>
        <v>2.1406823610520187E-3</v>
      </c>
      <c r="AB29" s="5">
        <f t="shared" si="43"/>
        <v>0.97187215148218664</v>
      </c>
      <c r="AC29" s="5">
        <f>AC28/(1+Simulation!$C$2)</f>
        <v>0.23171207214921372</v>
      </c>
      <c r="AD29" s="5">
        <f t="shared" si="8"/>
        <v>2.3134939270677318E-3</v>
      </c>
      <c r="AE29" s="5">
        <f t="shared" si="44"/>
        <v>0.97256607737839618</v>
      </c>
      <c r="AF29" s="5">
        <f>AF28/(1+Simulation!$C$2)</f>
        <v>0.25024903745772664</v>
      </c>
      <c r="AG29" s="5">
        <f t="shared" si="9"/>
        <v>2.5003574416407734E-3</v>
      </c>
      <c r="AH29" s="5">
        <f t="shared" si="45"/>
        <v>0.97330043255475895</v>
      </c>
      <c r="AI29" s="5">
        <f>AI28/(1+Simulation!$C$2)</f>
        <v>0.2702689599538467</v>
      </c>
      <c r="AJ29" s="5">
        <f t="shared" si="10"/>
        <v>2.7024250116426049E-3</v>
      </c>
      <c r="AK29" s="5">
        <f t="shared" si="46"/>
        <v>0.97408115860337918</v>
      </c>
      <c r="AL29" s="5">
        <f>AL28/(1+Simulation!$C$2)</f>
        <v>0.2918904762096165</v>
      </c>
      <c r="AM29" s="5">
        <f t="shared" si="11"/>
        <v>2.9209601567347855E-3</v>
      </c>
      <c r="AN29" s="5">
        <f t="shared" si="47"/>
        <v>0.97491373493301214</v>
      </c>
      <c r="AO29" s="5">
        <f>AO28/(1+Simulation!$C$2)</f>
        <v>0.31524171372260484</v>
      </c>
      <c r="AP29" s="5">
        <f t="shared" si="12"/>
        <v>3.1573333260921307E-3</v>
      </c>
      <c r="AQ29" s="5">
        <f t="shared" si="48"/>
        <v>0.97580708632053881</v>
      </c>
      <c r="AR29" s="5">
        <f>AR28/(1+Simulation!$C$2)</f>
        <v>0.34046105018992978</v>
      </c>
      <c r="AS29" s="5">
        <f t="shared" si="13"/>
        <v>3.4130446282219719E-3</v>
      </c>
      <c r="AT29" s="5">
        <f t="shared" si="49"/>
        <v>0.97676871512057484</v>
      </c>
      <c r="AU29" s="5">
        <f>AU28/(1+Simulation!$C$2)</f>
        <v>0.36769793352420205</v>
      </c>
      <c r="AV29" s="5">
        <f t="shared" si="14"/>
        <v>3.6897207217041574E-3</v>
      </c>
      <c r="AW29" s="5">
        <f t="shared" si="50"/>
        <v>0.97780665688686019</v>
      </c>
      <c r="AX29" s="5">
        <f>AX28/(1+Simulation!$C$2)</f>
        <v>0.39711376747074228</v>
      </c>
      <c r="AY29" s="5">
        <f t="shared" si="15"/>
        <v>3.9891328365670642E-3</v>
      </c>
      <c r="AZ29" s="5">
        <f t="shared" si="51"/>
        <v>0.97892262868355961</v>
      </c>
      <c r="BA29" s="5">
        <f>BA28/(1+Simulation!$C$2)</f>
        <v>0.42888286807417408</v>
      </c>
      <c r="BB29" s="5">
        <f t="shared" si="16"/>
        <v>4.3131804812628037E-3</v>
      </c>
      <c r="BC29" s="5">
        <f t="shared" si="52"/>
        <v>0.98011493850625253</v>
      </c>
      <c r="BD29" s="5">
        <f>BD28/(1+Simulation!$C$2)</f>
        <v>0.46319349666234222</v>
      </c>
      <c r="BE29" s="5">
        <f t="shared" si="17"/>
        <v>4.6639085558957136E-3</v>
      </c>
      <c r="BF29" s="5">
        <f t="shared" si="53"/>
        <v>0.98138927247656305</v>
      </c>
      <c r="BG29" s="5">
        <f>BG28/(1+Simulation!$C$2)</f>
        <v>0.50024897546894254</v>
      </c>
      <c r="BH29" s="5">
        <f t="shared" si="18"/>
        <v>5.0435703070832987E-3</v>
      </c>
      <c r="BI29" s="5">
        <f t="shared" si="54"/>
        <v>0.98275481028545497</v>
      </c>
      <c r="BJ29" s="5">
        <f>BJ28/(1+Simulation!$C$2)</f>
        <v>0.54026889250596</v>
      </c>
      <c r="BK29" s="5">
        <f t="shared" si="19"/>
        <v>5.4546351370858039E-3</v>
      </c>
      <c r="BL29" s="5">
        <f t="shared" si="55"/>
        <v>0.98421834296143862</v>
      </c>
      <c r="BM29" s="5">
        <f>BM28/(1+Simulation!$C$2)</f>
        <v>0.58349040282589892</v>
      </c>
      <c r="BN29" s="5">
        <f t="shared" si="20"/>
        <v>5.8997789083801589E-3</v>
      </c>
      <c r="BO29" s="5">
        <f t="shared" si="56"/>
        <v>0.98579314751459313</v>
      </c>
      <c r="BP29" s="5">
        <f>BP28/(1+Simulation!$C$2)</f>
        <v>0.63016963388498992</v>
      </c>
      <c r="BQ29" s="5">
        <f t="shared" si="21"/>
        <v>6.3819563845753709E-3</v>
      </c>
      <c r="BR29" s="5">
        <f t="shared" si="57"/>
        <v>0.98756978555881347</v>
      </c>
      <c r="BS29" s="5">
        <f>BS28/(1+Simulation!$C$2)</f>
        <v>0.68058320333544975</v>
      </c>
      <c r="BT29" s="5">
        <f t="shared" si="22"/>
        <v>6.9049348603913317E-3</v>
      </c>
      <c r="BU29" s="5">
        <f t="shared" si="58"/>
        <v>0.98951517238772779</v>
      </c>
      <c r="BV29" s="5">
        <f>BV28/(1+Simulation!$C$2)</f>
        <v>0.73502985824111922</v>
      </c>
      <c r="BW29" s="5">
        <f t="shared" si="23"/>
        <v>7.4720196259974786E-3</v>
      </c>
      <c r="BX29" s="5">
        <f t="shared" si="59"/>
        <v>0.9916665930613745</v>
      </c>
      <c r="BY29" s="5">
        <f>BY28/(1+Simulation!$C$2)</f>
        <v>0.79383224543034903</v>
      </c>
      <c r="BZ29" s="5">
        <f t="shared" si="24"/>
        <v>8.087326636270627E-3</v>
      </c>
      <c r="CA29" s="5">
        <f t="shared" si="60"/>
        <v>0.994053813294</v>
      </c>
      <c r="CB29" s="5">
        <f>CB28/(1+Simulation!$C$2)</f>
        <v>0.85733882347711243</v>
      </c>
      <c r="CC29" s="5">
        <f t="shared" si="25"/>
        <v>8.7553386968781764E-3</v>
      </c>
      <c r="CD29" s="5">
        <f t="shared" ref="CD29:CD36" si="61">CD28*C28</f>
        <v>0.99679399999999996</v>
      </c>
      <c r="CE29" s="5">
        <f>CE28/(1+Simulation!$C$2)</f>
        <v>0.92592592764060366</v>
      </c>
      <c r="CF29" s="5">
        <f t="shared" si="26"/>
        <v>9.4818313294423879E-3</v>
      </c>
      <c r="CG29" s="5">
        <v>1</v>
      </c>
      <c r="CH29" s="5">
        <v>1</v>
      </c>
      <c r="CI29" s="5">
        <f t="shared" si="27"/>
        <v>1.0273314061715978E-2</v>
      </c>
      <c r="CL29" s="5">
        <f t="shared" si="28"/>
        <v>0</v>
      </c>
      <c r="CO29" s="5">
        <f t="shared" si="29"/>
        <v>0</v>
      </c>
      <c r="CR29" s="5">
        <f t="shared" si="30"/>
        <v>0</v>
      </c>
      <c r="CU29" s="5">
        <f t="shared" si="31"/>
        <v>0</v>
      </c>
      <c r="CX29" s="5">
        <f t="shared" si="32"/>
        <v>0</v>
      </c>
      <c r="DA29" s="5">
        <f t="shared" si="33"/>
        <v>0</v>
      </c>
      <c r="DD29" s="5">
        <f t="shared" si="34"/>
        <v>0</v>
      </c>
    </row>
    <row r="30" spans="1:108" x14ac:dyDescent="0.25">
      <c r="A30" s="5">
        <v>58</v>
      </c>
      <c r="B30" s="5">
        <f>LOOKUP(A30,'Termination cost'!$A$2:$K$37)</f>
        <v>2.4262541519773268E-2</v>
      </c>
      <c r="C30" s="5">
        <f>'Mortality and annuity'!C33</f>
        <v>0.99589050000000001</v>
      </c>
      <c r="D30" s="5">
        <f t="shared" si="35"/>
        <v>0.964447684397573</v>
      </c>
      <c r="E30" s="5">
        <f>E29/(1+Simulation!$C$2)</f>
        <v>0.11591372669642985</v>
      </c>
      <c r="F30" s="5">
        <f t="shared" si="0"/>
        <v>2.7123756392548101E-3</v>
      </c>
      <c r="G30" s="5">
        <f t="shared" si="36"/>
        <v>0.96476653973895632</v>
      </c>
      <c r="H30" s="5">
        <f>H29/(1+Simulation!$C$2)</f>
        <v>0.12518682460031677</v>
      </c>
      <c r="I30" s="5">
        <f t="shared" si="1"/>
        <v>2.9303341604104576E-3</v>
      </c>
      <c r="J30" s="5">
        <f t="shared" si="37"/>
        <v>0.96513232489008993</v>
      </c>
      <c r="K30" s="5">
        <f>K29/(1+Simulation!$C$2)</f>
        <v>0.13520177031796846</v>
      </c>
      <c r="L30" s="5">
        <f t="shared" si="2"/>
        <v>3.1659607865207181E-3</v>
      </c>
      <c r="M30" s="5">
        <f t="shared" si="38"/>
        <v>0.96554654435761911</v>
      </c>
      <c r="N30" s="5">
        <f>N29/(1+Simulation!$C$2)</f>
        <v>0.14601791167300238</v>
      </c>
      <c r="O30" s="5">
        <f t="shared" si="3"/>
        <v>3.4207051256093389E-3</v>
      </c>
      <c r="P30" s="5">
        <f t="shared" si="39"/>
        <v>0.96601022926766789</v>
      </c>
      <c r="Q30" s="5">
        <f>Q29/(1+Simulation!$C$2)</f>
        <v>0.15769934431480673</v>
      </c>
      <c r="R30" s="5">
        <f t="shared" si="4"/>
        <v>3.6961356739401677E-3</v>
      </c>
      <c r="S30" s="5">
        <f t="shared" si="40"/>
        <v>0.96652296970309526</v>
      </c>
      <c r="T30" s="5">
        <f>T29/(1+Simulation!$C$2)</f>
        <v>0.17031529154459257</v>
      </c>
      <c r="U30" s="5">
        <f t="shared" si="5"/>
        <v>3.9939453084492415E-3</v>
      </c>
      <c r="V30" s="5">
        <f t="shared" si="41"/>
        <v>0.96708387835253962</v>
      </c>
      <c r="W30" s="5">
        <f>W29/(1+Simulation!$C$2)</f>
        <v>0.18394051452752938</v>
      </c>
      <c r="X30" s="5">
        <f t="shared" si="6"/>
        <v>4.3159641843642212E-3</v>
      </c>
      <c r="Y30" s="5">
        <f t="shared" si="42"/>
        <v>0.96769158867022442</v>
      </c>
      <c r="Z30" s="5">
        <f>Z29/(1+Simulation!$C$2)</f>
        <v>0.19865575532185067</v>
      </c>
      <c r="AA30" s="5">
        <f t="shared" si="7"/>
        <v>4.6641704094985935E-3</v>
      </c>
      <c r="AB30" s="5">
        <f t="shared" si="43"/>
        <v>0.96834328370015477</v>
      </c>
      <c r="AC30" s="5">
        <f>AC29/(1+Simulation!$C$2)</f>
        <v>0.2145482153502872</v>
      </c>
      <c r="AD30" s="5">
        <f t="shared" si="8"/>
        <v>5.0406964216218927E-3</v>
      </c>
      <c r="AE30" s="5">
        <f t="shared" si="44"/>
        <v>0.96903468995143516</v>
      </c>
      <c r="AF30" s="5">
        <f>AF29/(1+Simulation!$C$2)</f>
        <v>0.23171207214921372</v>
      </c>
      <c r="AG30" s="5">
        <f t="shared" si="9"/>
        <v>5.4478391585098471E-3</v>
      </c>
      <c r="AH30" s="5">
        <f t="shared" si="45"/>
        <v>0.96976637868415261</v>
      </c>
      <c r="AI30" s="5">
        <f>AI29/(1+Simulation!$C$2)</f>
        <v>0.25024903745772664</v>
      </c>
      <c r="AJ30" s="5">
        <f t="shared" si="10"/>
        <v>5.8881088584286419E-3</v>
      </c>
      <c r="AK30" s="5">
        <f t="shared" si="46"/>
        <v>0.97054426991649023</v>
      </c>
      <c r="AL30" s="5">
        <f>AL29/(1+Simulation!$C$2)</f>
        <v>0.2702689599538467</v>
      </c>
      <c r="AM30" s="5">
        <f t="shared" si="11"/>
        <v>6.364258508521293E-3</v>
      </c>
      <c r="AN30" s="5">
        <f t="shared" si="47"/>
        <v>0.97137382316147036</v>
      </c>
      <c r="AO30" s="5">
        <f>AO29/(1+Simulation!$C$2)</f>
        <v>0.2918904762096165</v>
      </c>
      <c r="AP30" s="5">
        <f t="shared" si="12"/>
        <v>6.8792740765358422E-3</v>
      </c>
      <c r="AQ30" s="5">
        <f t="shared" si="48"/>
        <v>0.97226393079010887</v>
      </c>
      <c r="AR30" s="5">
        <f>AR29/(1+Simulation!$C$2)</f>
        <v>0.31524171372260484</v>
      </c>
      <c r="AS30" s="5">
        <f t="shared" si="13"/>
        <v>7.4364240351043002E-3</v>
      </c>
      <c r="AT30" s="5">
        <f t="shared" si="49"/>
        <v>0.97322206791597199</v>
      </c>
      <c r="AU30" s="5">
        <f>AU29/(1+Simulation!$C$2)</f>
        <v>0.34046105018992978</v>
      </c>
      <c r="AV30" s="5">
        <f t="shared" si="14"/>
        <v>8.0392525872119043E-3</v>
      </c>
      <c r="AW30" s="5">
        <f t="shared" si="50"/>
        <v>0.97425624091570395</v>
      </c>
      <c r="AX30" s="5">
        <f>AX29/(1+Simulation!$C$2)</f>
        <v>0.36769793352420205</v>
      </c>
      <c r="AY30" s="5">
        <f t="shared" si="15"/>
        <v>8.6916189316062504E-3</v>
      </c>
      <c r="AZ30" s="5">
        <f t="shared" si="51"/>
        <v>0.9753681606188096</v>
      </c>
      <c r="BA30" s="5">
        <f>BA29/(1+Simulation!$C$2)</f>
        <v>0.39711376747074228</v>
      </c>
      <c r="BB30" s="5">
        <f t="shared" si="16"/>
        <v>9.3976617631615182E-3</v>
      </c>
      <c r="BC30" s="5">
        <f t="shared" si="52"/>
        <v>0.97655614116453626</v>
      </c>
      <c r="BD30" s="5">
        <f>BD29/(1+Simulation!$C$2)</f>
        <v>0.42888286807417408</v>
      </c>
      <c r="BE30" s="5">
        <f t="shared" si="17"/>
        <v>1.016183655959386E-2</v>
      </c>
      <c r="BF30" s="5">
        <f t="shared" si="53"/>
        <v>0.97782584802820061</v>
      </c>
      <c r="BG30" s="5">
        <f>BG29/(1+Simulation!$C$2)</f>
        <v>0.46319349666234222</v>
      </c>
      <c r="BH30" s="5">
        <f t="shared" si="18"/>
        <v>1.0989052749032311E-2</v>
      </c>
      <c r="BI30" s="5">
        <f t="shared" si="54"/>
        <v>0.9791864275693084</v>
      </c>
      <c r="BJ30" s="5">
        <f>BJ29/(1+Simulation!$C$2)</f>
        <v>0.50024897546894254</v>
      </c>
      <c r="BK30" s="5">
        <f t="shared" si="19"/>
        <v>1.1884690724738814E-2</v>
      </c>
      <c r="BL30" s="5">
        <f t="shared" si="55"/>
        <v>0.98064464615814562</v>
      </c>
      <c r="BM30" s="5">
        <f>BM29/(1+Simulation!$C$2)</f>
        <v>0.54026889250596</v>
      </c>
      <c r="BN30" s="5">
        <f t="shared" si="20"/>
        <v>1.2854580720479894E-2</v>
      </c>
      <c r="BO30" s="5">
        <f t="shared" si="56"/>
        <v>0.98221373259596756</v>
      </c>
      <c r="BP30" s="5">
        <f>BP29/(1+Simulation!$C$2)</f>
        <v>0.58349040282589892</v>
      </c>
      <c r="BQ30" s="5">
        <f t="shared" si="21"/>
        <v>1.3905160646541971E-2</v>
      </c>
      <c r="BR30" s="5">
        <f t="shared" si="57"/>
        <v>0.98398391966744936</v>
      </c>
      <c r="BS30" s="5">
        <f>BS29/(1+Simulation!$C$2)</f>
        <v>0.63016963388498992</v>
      </c>
      <c r="BT30" s="5">
        <f t="shared" si="22"/>
        <v>1.5044638775612332E-2</v>
      </c>
      <c r="BU30" s="5">
        <f t="shared" si="58"/>
        <v>0.98592224279678786</v>
      </c>
      <c r="BV30" s="5">
        <f>BV29/(1+Simulation!$C$2)</f>
        <v>0.68058320333544975</v>
      </c>
      <c r="BW30" s="5">
        <f t="shared" si="23"/>
        <v>1.6280216753709834E-2</v>
      </c>
      <c r="BX30" s="5">
        <f t="shared" si="59"/>
        <v>0.98806585166196859</v>
      </c>
      <c r="BY30" s="5">
        <f>BY29/(1+Simulation!$C$2)</f>
        <v>0.73502985824111922</v>
      </c>
      <c r="BZ30" s="5">
        <f t="shared" si="24"/>
        <v>1.762086252268916E-2</v>
      </c>
      <c r="CA30" s="5">
        <f t="shared" si="60"/>
        <v>0.99044440389792943</v>
      </c>
      <c r="CB30" s="5">
        <f>CB29/(1+Simulation!$C$2)</f>
        <v>0.79383224543034903</v>
      </c>
      <c r="CC30" s="5">
        <f t="shared" si="25"/>
        <v>1.907634332776419E-2</v>
      </c>
      <c r="CD30" s="5">
        <f t="shared" si="61"/>
        <v>0.99317464098599995</v>
      </c>
      <c r="CE30" s="5">
        <f>CE29/(1+Simulation!$C$2)</f>
        <v>0.85733882347711243</v>
      </c>
      <c r="CF30" s="5">
        <f t="shared" si="26"/>
        <v>2.0659243014880545E-2</v>
      </c>
      <c r="CG30" s="5">
        <f t="shared" ref="CG30:CG36" si="62">CG29*C29</f>
        <v>0.99636899999999995</v>
      </c>
      <c r="CH30" s="5">
        <f>CH29/(1+Simulation!$C$2)</f>
        <v>0.92592592764060366</v>
      </c>
      <c r="CI30" s="5">
        <f t="shared" si="27"/>
        <v>2.238374470026154E-2</v>
      </c>
      <c r="CJ30" s="5">
        <v>1</v>
      </c>
      <c r="CK30" s="5">
        <v>1</v>
      </c>
      <c r="CL30" s="5">
        <f t="shared" si="28"/>
        <v>2.4262541519773268E-2</v>
      </c>
      <c r="CO30" s="5">
        <f t="shared" si="29"/>
        <v>0</v>
      </c>
      <c r="CR30" s="5">
        <f t="shared" si="30"/>
        <v>0</v>
      </c>
      <c r="CU30" s="5">
        <f t="shared" si="31"/>
        <v>0</v>
      </c>
      <c r="CX30" s="5">
        <f t="shared" si="32"/>
        <v>0</v>
      </c>
      <c r="DA30" s="5">
        <f t="shared" si="33"/>
        <v>0</v>
      </c>
      <c r="DD30" s="5">
        <f t="shared" si="34"/>
        <v>0</v>
      </c>
    </row>
    <row r="31" spans="1:108" x14ac:dyDescent="0.25">
      <c r="A31" s="5">
        <v>59</v>
      </c>
      <c r="B31" s="5">
        <f>LOOKUP(A31,'Termination cost'!$A$2:$K$37)</f>
        <v>4.0341198353382769E-2</v>
      </c>
      <c r="C31" s="5">
        <f>'Mortality and annuity'!C34</f>
        <v>0.99535850000000003</v>
      </c>
      <c r="D31" s="5">
        <f t="shared" si="35"/>
        <v>0.96048428663854124</v>
      </c>
      <c r="E31" s="5">
        <f>E30/(1+Simulation!$C$2)</f>
        <v>0.10732752491767121</v>
      </c>
      <c r="F31" s="5">
        <f t="shared" si="0"/>
        <v>4.1586289586372496E-3</v>
      </c>
      <c r="G31" s="5">
        <f t="shared" si="36"/>
        <v>0.9608018316438991</v>
      </c>
      <c r="H31" s="5">
        <f>H30/(1+Simulation!$C$2)</f>
        <v>0.11591372669642985</v>
      </c>
      <c r="I31" s="5">
        <f t="shared" si="1"/>
        <v>4.4928041387788361E-3</v>
      </c>
      <c r="J31" s="5">
        <f t="shared" si="37"/>
        <v>0.96116611360095416</v>
      </c>
      <c r="K31" s="5">
        <f>K30/(1+Simulation!$C$2)</f>
        <v>0.12518682460031677</v>
      </c>
      <c r="L31" s="5">
        <f t="shared" si="2"/>
        <v>4.8540681527254187E-3</v>
      </c>
      <c r="M31" s="5">
        <f t="shared" si="38"/>
        <v>0.96157863083358153</v>
      </c>
      <c r="N31" s="5">
        <f>N30/(1+Simulation!$C$2)</f>
        <v>0.13520177031796846</v>
      </c>
      <c r="O31" s="5">
        <f t="shared" si="3"/>
        <v>5.2446435473171129E-3</v>
      </c>
      <c r="P31" s="5">
        <f t="shared" si="39"/>
        <v>0.96204041023049247</v>
      </c>
      <c r="Q31" s="5">
        <f>Q30/(1+Simulation!$C$2)</f>
        <v>0.14601791167300238</v>
      </c>
      <c r="R31" s="5">
        <f t="shared" si="4"/>
        <v>5.6669351494849493E-3</v>
      </c>
      <c r="S31" s="5">
        <f t="shared" si="40"/>
        <v>0.96255104355910037</v>
      </c>
      <c r="T31" s="5">
        <f>T30/(1+Simulation!$C$2)</f>
        <v>0.15769934431480673</v>
      </c>
      <c r="U31" s="5">
        <f t="shared" si="5"/>
        <v>6.1235384872773734E-3</v>
      </c>
      <c r="V31" s="5">
        <f t="shared" si="41"/>
        <v>0.96310964715444991</v>
      </c>
      <c r="W31" s="5">
        <f>W30/(1+Simulation!$C$2)</f>
        <v>0.17031529154459257</v>
      </c>
      <c r="X31" s="5">
        <f t="shared" si="6"/>
        <v>6.6172595645599304E-3</v>
      </c>
      <c r="Y31" s="5">
        <f t="shared" si="42"/>
        <v>0.96371486008658414</v>
      </c>
      <c r="Z31" s="5">
        <f>Z30/(1+Simulation!$C$2)</f>
        <v>0.18394051452752938</v>
      </c>
      <c r="AA31" s="5">
        <f t="shared" si="7"/>
        <v>7.1511312269006977E-3</v>
      </c>
      <c r="AB31" s="5">
        <f t="shared" si="43"/>
        <v>0.96436387697578896</v>
      </c>
      <c r="AC31" s="5">
        <f>AC30/(1+Simulation!$C$2)</f>
        <v>0.19865575532185067</v>
      </c>
      <c r="AD31" s="5">
        <f t="shared" si="8"/>
        <v>7.7284229393886992E-3</v>
      </c>
      <c r="AE31" s="5">
        <f t="shared" si="44"/>
        <v>0.9650524418930797</v>
      </c>
      <c r="AF31" s="5">
        <f>AF30/(1+Simulation!$C$2)</f>
        <v>0.2145482153502872</v>
      </c>
      <c r="AG31" s="5">
        <f t="shared" si="9"/>
        <v>8.3526563794096599E-3</v>
      </c>
      <c r="AH31" s="5">
        <f t="shared" si="45"/>
        <v>0.96578112375095004</v>
      </c>
      <c r="AI31" s="5">
        <f>AI30/(1+Simulation!$C$2)</f>
        <v>0.23171207214921372</v>
      </c>
      <c r="AJ31" s="5">
        <f t="shared" si="10"/>
        <v>9.0276802578116381E-3</v>
      </c>
      <c r="AK31" s="5">
        <f t="shared" si="46"/>
        <v>0.96655581823926839</v>
      </c>
      <c r="AL31" s="5">
        <f>AL30/(1+Simulation!$C$2)</f>
        <v>0.25024903745772664</v>
      </c>
      <c r="AM31" s="5">
        <f t="shared" si="11"/>
        <v>9.757715469329872E-3</v>
      </c>
      <c r="AN31" s="5">
        <f t="shared" si="47"/>
        <v>0.96738196243518826</v>
      </c>
      <c r="AO31" s="5">
        <f>AO30/(1+Simulation!$C$2)</f>
        <v>0.2702689599538467</v>
      </c>
      <c r="AP31" s="5">
        <f t="shared" si="12"/>
        <v>1.0547340115819741E-2</v>
      </c>
      <c r="AQ31" s="5">
        <f t="shared" si="48"/>
        <v>0.96826841216652693</v>
      </c>
      <c r="AR31" s="5">
        <f>AR30/(1+Simulation!$C$2)</f>
        <v>0.2918904762096165</v>
      </c>
      <c r="AS31" s="5">
        <f t="shared" si="13"/>
        <v>1.1401565437148353E-2</v>
      </c>
      <c r="AT31" s="5">
        <f t="shared" si="49"/>
        <v>0.96922261182787128</v>
      </c>
      <c r="AU31" s="5">
        <f>AU30/(1+Simulation!$C$2)</f>
        <v>0.31524171372260484</v>
      </c>
      <c r="AV31" s="5">
        <f t="shared" si="14"/>
        <v>1.2325825424447455E-2</v>
      </c>
      <c r="AW31" s="5">
        <f t="shared" si="50"/>
        <v>0.97025253489366092</v>
      </c>
      <c r="AX31" s="5">
        <f>AX30/(1+Simulation!$C$2)</f>
        <v>0.34046105018992978</v>
      </c>
      <c r="AY31" s="5">
        <f t="shared" si="15"/>
        <v>1.3326037022050506E-2</v>
      </c>
      <c r="AZ31" s="5">
        <f t="shared" si="51"/>
        <v>0.97135988516274663</v>
      </c>
      <c r="BA31" s="5">
        <f>BA30/(1+Simulation!$C$2)</f>
        <v>0.36769793352420205</v>
      </c>
      <c r="BB31" s="5">
        <f t="shared" si="16"/>
        <v>1.4408545699259633E-2</v>
      </c>
      <c r="BC31" s="5">
        <f t="shared" si="52"/>
        <v>0.97254298370242065</v>
      </c>
      <c r="BD31" s="5">
        <f>BD30/(1+Simulation!$C$2)</f>
        <v>0.39711376747074228</v>
      </c>
      <c r="BE31" s="5">
        <f t="shared" si="17"/>
        <v>1.5580182618538762E-2</v>
      </c>
      <c r="BF31" s="5">
        <f t="shared" si="53"/>
        <v>0.97380747270572876</v>
      </c>
      <c r="BG31" s="5">
        <f>BG30/(1+Simulation!$C$2)</f>
        <v>0.42888286807417408</v>
      </c>
      <c r="BH31" s="5">
        <f t="shared" si="18"/>
        <v>1.6848474941573124E-2</v>
      </c>
      <c r="BI31" s="5">
        <f t="shared" si="54"/>
        <v>0.97516246094521231</v>
      </c>
      <c r="BJ31" s="5">
        <f>BJ30/(1+Simulation!$C$2)</f>
        <v>0.46319349666234222</v>
      </c>
      <c r="BK31" s="5">
        <f t="shared" si="19"/>
        <v>1.8221671916329764E-2</v>
      </c>
      <c r="BL31" s="5">
        <f t="shared" si="55"/>
        <v>0.97661468698475873</v>
      </c>
      <c r="BM31" s="5">
        <f>BM30/(1+Simulation!$C$2)</f>
        <v>0.50024897546894254</v>
      </c>
      <c r="BN31" s="5">
        <f t="shared" si="20"/>
        <v>1.9708712488663443E-2</v>
      </c>
      <c r="BO31" s="5">
        <f t="shared" si="56"/>
        <v>0.97817732526186441</v>
      </c>
      <c r="BP31" s="5">
        <f>BP30/(1+Simulation!$C$2)</f>
        <v>0.54026889250596</v>
      </c>
      <c r="BQ31" s="5">
        <f t="shared" si="21"/>
        <v>2.13194672973466E-2</v>
      </c>
      <c r="BR31" s="5">
        <f t="shared" si="57"/>
        <v>0.97994023774957595</v>
      </c>
      <c r="BS31" s="5">
        <f>BS30/(1+Simulation!$C$2)</f>
        <v>0.58349040282589892</v>
      </c>
      <c r="BT31" s="5">
        <f t="shared" si="22"/>
        <v>2.3066521310332683E-2</v>
      </c>
      <c r="BU31" s="5">
        <f t="shared" si="58"/>
        <v>0.98187059534001453</v>
      </c>
      <c r="BV31" s="5">
        <f>BV30/(1+Simulation!$C$2)</f>
        <v>0.63016963388498992</v>
      </c>
      <c r="BW31" s="5">
        <f t="shared" si="23"/>
        <v>2.4960916130138105E-2</v>
      </c>
      <c r="BX31" s="5">
        <f t="shared" si="59"/>
        <v>0.98400539504456375</v>
      </c>
      <c r="BY31" s="5">
        <f>BY30/(1+Simulation!$C$2)</f>
        <v>0.68058320333544975</v>
      </c>
      <c r="BZ31" s="5">
        <f t="shared" si="24"/>
        <v>2.7016401453580863E-2</v>
      </c>
      <c r="CA31" s="5">
        <f t="shared" si="60"/>
        <v>0.98637417262011085</v>
      </c>
      <c r="CB31" s="5">
        <f>CB30/(1+Simulation!$C$2)</f>
        <v>0.73502985824111922</v>
      </c>
      <c r="CC31" s="5">
        <f t="shared" si="25"/>
        <v>2.9247952473700111E-2</v>
      </c>
      <c r="CD31" s="5">
        <f t="shared" si="61"/>
        <v>0.98909318979886796</v>
      </c>
      <c r="CE31" s="5">
        <f>CE30/(1+Simulation!$C$2)</f>
        <v>0.79383224543034903</v>
      </c>
      <c r="CF31" s="5">
        <f t="shared" si="26"/>
        <v>3.1674862810967569E-2</v>
      </c>
      <c r="CG31" s="5">
        <f t="shared" si="62"/>
        <v>0.99227442159449997</v>
      </c>
      <c r="CH31" s="5">
        <f>CH30/(1+Simulation!$C$2)</f>
        <v>0.85733882347711243</v>
      </c>
      <c r="CI31" s="5">
        <f t="shared" si="27"/>
        <v>3.4318878095669962E-2</v>
      </c>
      <c r="CJ31" s="5">
        <f t="shared" ref="CJ31:CJ36" si="63">CJ30*C30</f>
        <v>0.99589050000000001</v>
      </c>
      <c r="CK31" s="5">
        <f>CK30/(1+Simulation!$C$2)</f>
        <v>0.92592592764060366</v>
      </c>
      <c r="CL31" s="5">
        <f t="shared" si="28"/>
        <v>3.7199459512174508E-2</v>
      </c>
      <c r="CM31" s="5">
        <v>1</v>
      </c>
      <c r="CN31" s="5">
        <v>1</v>
      </c>
      <c r="CO31" s="5">
        <f t="shared" si="29"/>
        <v>4.0341198353382769E-2</v>
      </c>
      <c r="CR31" s="5">
        <f t="shared" si="30"/>
        <v>0</v>
      </c>
      <c r="CU31" s="5">
        <f t="shared" si="31"/>
        <v>0</v>
      </c>
      <c r="CX31" s="5">
        <f t="shared" si="32"/>
        <v>0</v>
      </c>
      <c r="DA31" s="5">
        <f t="shared" si="33"/>
        <v>0</v>
      </c>
      <c r="DD31" s="5">
        <f t="shared" si="34"/>
        <v>0</v>
      </c>
    </row>
    <row r="32" spans="1:108" x14ac:dyDescent="0.25">
      <c r="A32" s="5">
        <v>60</v>
      </c>
      <c r="B32" s="5">
        <f>LOOKUP(A32,'Termination cost'!$A$2:$K$37)</f>
        <v>3.06937798585767E-2</v>
      </c>
      <c r="C32" s="5">
        <f>'Mortality and annuity'!C35</f>
        <v>0.99472499999999997</v>
      </c>
      <c r="D32" s="5">
        <f t="shared" si="35"/>
        <v>0.95602619882210849</v>
      </c>
      <c r="E32" s="5">
        <f>E31/(1+Simulation!$C$2)</f>
        <v>9.9377338070764723E-2</v>
      </c>
      <c r="F32" s="5">
        <f t="shared" si="0"/>
        <v>2.9161343409976124E-3</v>
      </c>
      <c r="G32" s="5">
        <f t="shared" si="36"/>
        <v>0.95634226994232396</v>
      </c>
      <c r="H32" s="5">
        <f>H31/(1+Simulation!$C$2)</f>
        <v>0.10732752491767121</v>
      </c>
      <c r="I32" s="5">
        <f t="shared" si="1"/>
        <v>3.1504663115611217E-3</v>
      </c>
      <c r="J32" s="5">
        <f t="shared" si="37"/>
        <v>0.95670486108467534</v>
      </c>
      <c r="K32" s="5">
        <f>K31/(1+Simulation!$C$2)</f>
        <v>0.11591372669642985</v>
      </c>
      <c r="L32" s="5">
        <f t="shared" si="2"/>
        <v>3.4037936479776633E-3</v>
      </c>
      <c r="M32" s="5">
        <f t="shared" si="38"/>
        <v>0.95711546361856747</v>
      </c>
      <c r="N32" s="5">
        <f>N31/(1+Simulation!$C$2)</f>
        <v>0.12518682460031677</v>
      </c>
      <c r="O32" s="5">
        <f t="shared" si="3"/>
        <v>3.6776748555213063E-3</v>
      </c>
      <c r="P32" s="5">
        <f t="shared" si="39"/>
        <v>0.95757509966640764</v>
      </c>
      <c r="Q32" s="5">
        <f>Q31/(1+Simulation!$C$2)</f>
        <v>0.13520177031796846</v>
      </c>
      <c r="R32" s="5">
        <f t="shared" si="4"/>
        <v>3.973796258811892E-3</v>
      </c>
      <c r="S32" s="5">
        <f t="shared" si="40"/>
        <v>0.95808336289042084</v>
      </c>
      <c r="T32" s="5">
        <f>T31/(1+Simulation!$C$2)</f>
        <v>0.14601791167300238</v>
      </c>
      <c r="U32" s="5">
        <f t="shared" si="5"/>
        <v>4.293977906848833E-3</v>
      </c>
      <c r="V32" s="5">
        <f t="shared" si="41"/>
        <v>0.95863937372718255</v>
      </c>
      <c r="W32" s="5">
        <f>W31/(1+Simulation!$C$2)</f>
        <v>0.15769934431480673</v>
      </c>
      <c r="X32" s="5">
        <f t="shared" si="6"/>
        <v>4.640187439523707E-3</v>
      </c>
      <c r="Y32" s="5">
        <f t="shared" si="42"/>
        <v>0.95924177756349227</v>
      </c>
      <c r="Z32" s="5">
        <f>Z31/(1+Simulation!$C$2)</f>
        <v>0.17031529154459257</v>
      </c>
      <c r="AA32" s="5">
        <f t="shared" si="7"/>
        <v>5.014551563787285E-3</v>
      </c>
      <c r="AB32" s="5">
        <f t="shared" si="43"/>
        <v>0.95988778204080583</v>
      </c>
      <c r="AC32" s="5">
        <f>AC31/(1+Simulation!$C$2)</f>
        <v>0.18394051452752938</v>
      </c>
      <c r="AD32" s="5">
        <f t="shared" si="8"/>
        <v>5.4193629100996619E-3</v>
      </c>
      <c r="AE32" s="5">
        <f t="shared" si="44"/>
        <v>0.96057315098403306</v>
      </c>
      <c r="AF32" s="5">
        <f>AF31/(1+Simulation!$C$2)</f>
        <v>0.19865575532185067</v>
      </c>
      <c r="AG32" s="5">
        <f t="shared" si="9"/>
        <v>5.8570909664734886E-3</v>
      </c>
      <c r="AH32" s="5">
        <f t="shared" si="45"/>
        <v>0.96129845066506003</v>
      </c>
      <c r="AI32" s="5">
        <f>AI31/(1+Simulation!$C$2)</f>
        <v>0.2145482153502872</v>
      </c>
      <c r="AJ32" s="5">
        <f t="shared" si="10"/>
        <v>6.330434544941344E-3</v>
      </c>
      <c r="AK32" s="5">
        <f t="shared" si="46"/>
        <v>0.96206954940891087</v>
      </c>
      <c r="AL32" s="5">
        <f>AL31/(1+Simulation!$C$2)</f>
        <v>0.23171207214921372</v>
      </c>
      <c r="AM32" s="5">
        <f t="shared" si="11"/>
        <v>6.8423534421596707E-3</v>
      </c>
      <c r="AN32" s="5">
        <f t="shared" si="47"/>
        <v>0.9628918590565454</v>
      </c>
      <c r="AO32" s="5">
        <f>AO31/(1+Simulation!$C$2)</f>
        <v>0.25024903745772664</v>
      </c>
      <c r="AP32" s="5">
        <f t="shared" si="12"/>
        <v>7.3960579373262142E-3</v>
      </c>
      <c r="AQ32" s="5">
        <f t="shared" si="48"/>
        <v>0.96377419433145606</v>
      </c>
      <c r="AR32" s="5">
        <f>AR31/(1+Simulation!$C$2)</f>
        <v>0.2702689599538467</v>
      </c>
      <c r="AS32" s="5">
        <f t="shared" si="13"/>
        <v>7.9950620368149025E-3</v>
      </c>
      <c r="AT32" s="5">
        <f t="shared" si="49"/>
        <v>0.9647239650750723</v>
      </c>
      <c r="AU32" s="5">
        <f>AU31/(1+Simulation!$C$2)</f>
        <v>0.2918904762096165</v>
      </c>
      <c r="AV32" s="5">
        <f t="shared" si="14"/>
        <v>8.6431761907297417E-3</v>
      </c>
      <c r="AW32" s="5">
        <f t="shared" si="50"/>
        <v>0.96574910775295197</v>
      </c>
      <c r="AX32" s="5">
        <f>AX31/(1+Simulation!$C$2)</f>
        <v>0.31524171372260484</v>
      </c>
      <c r="AY32" s="5">
        <f t="shared" si="15"/>
        <v>9.3445495080045123E-3</v>
      </c>
      <c r="AZ32" s="5">
        <f t="shared" si="51"/>
        <v>0.96685131825576376</v>
      </c>
      <c r="BA32" s="5">
        <f>BA31/(1+Simulation!$C$2)</f>
        <v>0.34046105018992978</v>
      </c>
      <c r="BB32" s="5">
        <f t="shared" si="16"/>
        <v>1.0103631589968342E-2</v>
      </c>
      <c r="BC32" s="5">
        <f t="shared" si="52"/>
        <v>0.96802892544356589</v>
      </c>
      <c r="BD32" s="5">
        <f>BD31/(1+Simulation!$C$2)</f>
        <v>0.36769793352420205</v>
      </c>
      <c r="BE32" s="5">
        <f t="shared" si="17"/>
        <v>1.0925212618108474E-2</v>
      </c>
      <c r="BF32" s="5">
        <f t="shared" si="53"/>
        <v>0.96928754532116512</v>
      </c>
      <c r="BG32" s="5">
        <f>BG31/(1+Simulation!$C$2)</f>
        <v>0.39711376747074228</v>
      </c>
      <c r="BH32" s="5">
        <f t="shared" si="18"/>
        <v>1.1814570825924185E-2</v>
      </c>
      <c r="BI32" s="5">
        <f t="shared" si="54"/>
        <v>0.9706362443827351</v>
      </c>
      <c r="BJ32" s="5">
        <f>BJ31/(1+Simulation!$C$2)</f>
        <v>0.42888286807417408</v>
      </c>
      <c r="BK32" s="5">
        <f t="shared" si="19"/>
        <v>1.2777490791824218E-2</v>
      </c>
      <c r="BL32" s="5">
        <f t="shared" si="55"/>
        <v>0.97208172991511899</v>
      </c>
      <c r="BM32" s="5">
        <f>BM31/(1+Simulation!$C$2)</f>
        <v>0.46319349666234222</v>
      </c>
      <c r="BN32" s="5">
        <f t="shared" si="20"/>
        <v>1.3820240727577081E-2</v>
      </c>
      <c r="BO32" s="5">
        <f t="shared" si="56"/>
        <v>0.97363711520666152</v>
      </c>
      <c r="BP32" s="5">
        <f>BP31/(1+Simulation!$C$2)</f>
        <v>0.50024897546894254</v>
      </c>
      <c r="BQ32" s="5">
        <f t="shared" si="21"/>
        <v>1.4949742171261351E-2</v>
      </c>
      <c r="BR32" s="5">
        <f t="shared" si="57"/>
        <v>0.97539184513606136</v>
      </c>
      <c r="BS32" s="5">
        <f>BS31/(1+Simulation!$C$2)</f>
        <v>0.54026889250596</v>
      </c>
      <c r="BT32" s="5">
        <f t="shared" si="22"/>
        <v>1.6174820016272049E-2</v>
      </c>
      <c r="BU32" s="5">
        <f t="shared" si="58"/>
        <v>0.97731324297174393</v>
      </c>
      <c r="BV32" s="5">
        <f>BV31/(1+Simulation!$C$2)</f>
        <v>0.58349040282589892</v>
      </c>
      <c r="BW32" s="5">
        <f t="shared" si="23"/>
        <v>1.7503216909668582E-2</v>
      </c>
      <c r="BX32" s="5">
        <f t="shared" si="59"/>
        <v>0.97943813400346447</v>
      </c>
      <c r="BY32" s="5">
        <f>BY31/(1+Simulation!$C$2)</f>
        <v>0.63016963388498992</v>
      </c>
      <c r="BZ32" s="5">
        <f t="shared" si="24"/>
        <v>1.8944574481773838E-2</v>
      </c>
      <c r="CA32" s="5">
        <f t="shared" si="60"/>
        <v>0.98179591689789458</v>
      </c>
      <c r="CB32" s="5">
        <f>CB31/(1+Simulation!$C$2)</f>
        <v>0.68058320333544975</v>
      </c>
      <c r="CC32" s="5">
        <f t="shared" si="25"/>
        <v>2.050939371142458E-2</v>
      </c>
      <c r="CD32" s="5">
        <f t="shared" si="61"/>
        <v>0.98450231375841657</v>
      </c>
      <c r="CE32" s="5">
        <f>CE31/(1+Simulation!$C$2)</f>
        <v>0.73502985824111922</v>
      </c>
      <c r="CF32" s="5">
        <f t="shared" si="26"/>
        <v>2.2211203766473789E-2</v>
      </c>
      <c r="CG32" s="5">
        <f t="shared" si="62"/>
        <v>0.98766877986666912</v>
      </c>
      <c r="CH32" s="5">
        <f>CH31/(1+Simulation!$C$2)</f>
        <v>0.79383224543034903</v>
      </c>
      <c r="CI32" s="5">
        <f t="shared" si="27"/>
        <v>2.4065253225209308E-2</v>
      </c>
      <c r="CJ32" s="5">
        <f t="shared" si="63"/>
        <v>0.99126807424425001</v>
      </c>
      <c r="CK32" s="5">
        <f>CK31/(1+Simulation!$C$2)</f>
        <v>0.85733882347711243</v>
      </c>
      <c r="CL32" s="5">
        <f t="shared" si="28"/>
        <v>2.6085188755466646E-2</v>
      </c>
      <c r="CM32" s="5">
        <f>CM31*C31</f>
        <v>0.99535850000000003</v>
      </c>
      <c r="CN32" s="5">
        <f>CN31/(1+Simulation!$C$2)</f>
        <v>0.92592592764060366</v>
      </c>
      <c r="CO32" s="5">
        <f t="shared" si="29"/>
        <v>2.8288254385129285E-2</v>
      </c>
      <c r="CP32" s="5">
        <v>1</v>
      </c>
      <c r="CQ32" s="5">
        <v>1</v>
      </c>
      <c r="CR32" s="5">
        <f t="shared" si="30"/>
        <v>3.06937798585767E-2</v>
      </c>
      <c r="CU32" s="5">
        <f t="shared" si="31"/>
        <v>0</v>
      </c>
      <c r="CX32" s="5">
        <f t="shared" si="32"/>
        <v>0</v>
      </c>
      <c r="DA32" s="5">
        <f t="shared" si="33"/>
        <v>0</v>
      </c>
      <c r="DD32" s="5">
        <f t="shared" si="34"/>
        <v>0</v>
      </c>
    </row>
    <row r="33" spans="1:108" x14ac:dyDescent="0.25">
      <c r="A33" s="5">
        <v>61</v>
      </c>
      <c r="B33" s="5">
        <f>LOOKUP(A33,'Termination cost'!$A$2:$K$37)</f>
        <v>3.6186423703973146E-2</v>
      </c>
      <c r="C33" s="5">
        <f>'Mortality and annuity'!C36</f>
        <v>0.99393549999999997</v>
      </c>
      <c r="D33" s="5">
        <f t="shared" si="35"/>
        <v>0.95098316062332189</v>
      </c>
      <c r="E33" s="5">
        <f>E32/(1+Simulation!$C$2)</f>
        <v>9.201605393962671E-2</v>
      </c>
      <c r="F33" s="5">
        <f t="shared" si="0"/>
        <v>3.1665189809610968E-3</v>
      </c>
      <c r="G33" s="5">
        <f t="shared" si="36"/>
        <v>0.95129756446837821</v>
      </c>
      <c r="H33" s="5">
        <f>H32/(1+Simulation!$C$2)</f>
        <v>9.9377338070764723E-2</v>
      </c>
      <c r="I33" s="5">
        <f t="shared" si="1"/>
        <v>3.4209711240614461E-3</v>
      </c>
      <c r="J33" s="5">
        <f t="shared" si="37"/>
        <v>0.9516582429424536</v>
      </c>
      <c r="K33" s="5">
        <f>K32/(1+Simulation!$C$2)</f>
        <v>0.10732752491767121</v>
      </c>
      <c r="L33" s="5">
        <f t="shared" si="2"/>
        <v>3.6960496099465896E-3</v>
      </c>
      <c r="M33" s="5">
        <f t="shared" si="38"/>
        <v>0.95206667954797952</v>
      </c>
      <c r="N33" s="5">
        <f>N32/(1+Simulation!$C$2)</f>
        <v>0.11591372669642985</v>
      </c>
      <c r="O33" s="5">
        <f t="shared" si="3"/>
        <v>3.9934467600102616E-3</v>
      </c>
      <c r="P33" s="5">
        <f t="shared" si="39"/>
        <v>0.95252389101566726</v>
      </c>
      <c r="Q33" s="5">
        <f>Q32/(1+Simulation!$C$2)</f>
        <v>0.12518682460031677</v>
      </c>
      <c r="R33" s="5">
        <f t="shared" si="4"/>
        <v>4.3149936897952908E-3</v>
      </c>
      <c r="S33" s="5">
        <f t="shared" si="40"/>
        <v>0.95302947315117381</v>
      </c>
      <c r="T33" s="5">
        <f>T32/(1+Simulation!$C$2)</f>
        <v>0.13520177031796846</v>
      </c>
      <c r="U33" s="5">
        <f t="shared" si="5"/>
        <v>4.6626667210444396E-3</v>
      </c>
      <c r="V33" s="5">
        <f t="shared" si="41"/>
        <v>0.95358255103077161</v>
      </c>
      <c r="W33" s="5">
        <f>W32/(1+Simulation!$C$2)</f>
        <v>0.14601791167300238</v>
      </c>
      <c r="X33" s="5">
        <f t="shared" si="6"/>
        <v>5.038602438817175E-3</v>
      </c>
      <c r="Y33" s="5">
        <f t="shared" si="42"/>
        <v>0.95418177718684483</v>
      </c>
      <c r="Z33" s="5">
        <f>Z32/(1+Simulation!$C$2)</f>
        <v>0.15769934431480673</v>
      </c>
      <c r="AA33" s="5">
        <f t="shared" si="7"/>
        <v>5.4451101530214405E-3</v>
      </c>
      <c r="AB33" s="5">
        <f t="shared" si="43"/>
        <v>0.95482437399054054</v>
      </c>
      <c r="AC33" s="5">
        <f>AC32/(1+Simulation!$C$2)</f>
        <v>0.17031529154459257</v>
      </c>
      <c r="AD33" s="5">
        <f t="shared" si="8"/>
        <v>5.8846793435711588E-3</v>
      </c>
      <c r="AE33" s="5">
        <f t="shared" si="44"/>
        <v>0.95550612761259224</v>
      </c>
      <c r="AF33" s="5">
        <f>AF32/(1+Simulation!$C$2)</f>
        <v>0.18394051452752938</v>
      </c>
      <c r="AG33" s="5">
        <f t="shared" si="9"/>
        <v>6.3599915332464649E-3</v>
      </c>
      <c r="AH33" s="5">
        <f t="shared" si="45"/>
        <v>0.95622760133780182</v>
      </c>
      <c r="AI33" s="5">
        <f>AI32/(1+Simulation!$C$2)</f>
        <v>0.19865575532185067</v>
      </c>
      <c r="AJ33" s="5">
        <f t="shared" si="10"/>
        <v>6.8739772590281356E-3</v>
      </c>
      <c r="AK33" s="5">
        <f t="shared" si="46"/>
        <v>0.95699463253577888</v>
      </c>
      <c r="AL33" s="5">
        <f>AL32/(1+Simulation!$C$2)</f>
        <v>0.2145482153502872</v>
      </c>
      <c r="AM33" s="5">
        <f t="shared" si="11"/>
        <v>7.4298504511390176E-3</v>
      </c>
      <c r="AN33" s="5">
        <f t="shared" si="47"/>
        <v>0.95781260450002204</v>
      </c>
      <c r="AO33" s="5">
        <f>AO32/(1+Simulation!$C$2)</f>
        <v>0.23171207214921372</v>
      </c>
      <c r="AP33" s="5">
        <f t="shared" si="12"/>
        <v>8.0310970292334031E-3</v>
      </c>
      <c r="AQ33" s="5">
        <f t="shared" si="48"/>
        <v>0.95869028545635759</v>
      </c>
      <c r="AR33" s="5">
        <f>AR32/(1+Simulation!$C$2)</f>
        <v>0.25024903745772664</v>
      </c>
      <c r="AS33" s="5">
        <f t="shared" si="13"/>
        <v>8.6815327187138649E-3</v>
      </c>
      <c r="AT33" s="5">
        <f t="shared" si="49"/>
        <v>0.95963504615930129</v>
      </c>
      <c r="AU33" s="5">
        <f>AU32/(1+Simulation!$C$2)</f>
        <v>0.2702689599538467</v>
      </c>
      <c r="AV33" s="5">
        <f t="shared" si="14"/>
        <v>9.3852951419151221E-3</v>
      </c>
      <c r="AW33" s="5">
        <f t="shared" si="50"/>
        <v>0.96065478120955516</v>
      </c>
      <c r="AX33" s="5">
        <f>AX32/(1+Simulation!$C$2)</f>
        <v>0.2918904762096165</v>
      </c>
      <c r="AY33" s="5">
        <f t="shared" si="15"/>
        <v>1.0146889657869569E-2</v>
      </c>
      <c r="AZ33" s="5">
        <f t="shared" si="51"/>
        <v>0.9617511775519646</v>
      </c>
      <c r="BA33" s="5">
        <f>BA32/(1+Simulation!$C$2)</f>
        <v>0.31524171372260484</v>
      </c>
      <c r="BB33" s="5">
        <f t="shared" si="16"/>
        <v>1.0971147918832826E-2</v>
      </c>
      <c r="BC33" s="5">
        <f t="shared" si="52"/>
        <v>0.96292257286185101</v>
      </c>
      <c r="BD33" s="5">
        <f>BD32/(1+Simulation!$C$2)</f>
        <v>0.34046105018992978</v>
      </c>
      <c r="BE33" s="5">
        <f t="shared" si="17"/>
        <v>1.1863271400055324E-2</v>
      </c>
      <c r="BF33" s="5">
        <f t="shared" si="53"/>
        <v>0.96417455351959591</v>
      </c>
      <c r="BG33" s="5">
        <f>BG32/(1+Simulation!$C$2)</f>
        <v>0.36769793352420205</v>
      </c>
      <c r="BH33" s="5">
        <f t="shared" si="18"/>
        <v>1.2828991533839892E-2</v>
      </c>
      <c r="BI33" s="5">
        <f t="shared" si="54"/>
        <v>0.96551613819361615</v>
      </c>
      <c r="BJ33" s="5">
        <f>BJ32/(1+Simulation!$C$2)</f>
        <v>0.39711376747074228</v>
      </c>
      <c r="BK33" s="5">
        <f t="shared" si="19"/>
        <v>1.3874589573100924E-2</v>
      </c>
      <c r="BL33" s="5">
        <f t="shared" si="55"/>
        <v>0.96695399878981669</v>
      </c>
      <c r="BM33" s="5">
        <f>BM32/(1+Simulation!$C$2)</f>
        <v>0.42888286807417408</v>
      </c>
      <c r="BN33" s="5">
        <f t="shared" si="20"/>
        <v>1.5006871929759372E-2</v>
      </c>
      <c r="BO33" s="5">
        <f t="shared" si="56"/>
        <v>0.96850117942394631</v>
      </c>
      <c r="BP33" s="5">
        <f>BP32/(1+Simulation!$C$2)</f>
        <v>0.46319349666234222</v>
      </c>
      <c r="BQ33" s="5">
        <f t="shared" si="21"/>
        <v>1.6233354437840825E-2</v>
      </c>
      <c r="BR33" s="5">
        <f t="shared" si="57"/>
        <v>0.97024665315296865</v>
      </c>
      <c r="BS33" s="5">
        <f>BS32/(1+Simulation!$C$2)</f>
        <v>0.50024897546894254</v>
      </c>
      <c r="BT33" s="5">
        <f t="shared" si="22"/>
        <v>1.7563619712263744E-2</v>
      </c>
      <c r="BU33" s="5">
        <f t="shared" si="58"/>
        <v>0.97215791561506792</v>
      </c>
      <c r="BV33" s="5">
        <f>BV32/(1+Simulation!$C$2)</f>
        <v>0.54026889250596</v>
      </c>
      <c r="BW33" s="5">
        <f t="shared" si="23"/>
        <v>1.9006075197956791E-2</v>
      </c>
      <c r="BX33" s="5">
        <f t="shared" si="59"/>
        <v>0.97427159784659612</v>
      </c>
      <c r="BY33" s="5">
        <f>BY32/(1+Simulation!$C$2)</f>
        <v>0.58349040282589892</v>
      </c>
      <c r="BZ33" s="5">
        <f t="shared" si="24"/>
        <v>2.0571190373296043E-2</v>
      </c>
      <c r="CA33" s="5">
        <f t="shared" si="60"/>
        <v>0.97661694343625816</v>
      </c>
      <c r="CB33" s="5">
        <f>CB32/(1+Simulation!$C$2)</f>
        <v>0.63016963388498992</v>
      </c>
      <c r="CC33" s="5">
        <f t="shared" si="25"/>
        <v>2.2270367850410099E-2</v>
      </c>
      <c r="CD33" s="5">
        <f t="shared" si="61"/>
        <v>0.97930906405334084</v>
      </c>
      <c r="CE33" s="5">
        <f>CE32/(1+Simulation!$C$2)</f>
        <v>0.68058320333544975</v>
      </c>
      <c r="CF33" s="5">
        <f t="shared" si="26"/>
        <v>2.4118298436303566E-2</v>
      </c>
      <c r="CG33" s="5">
        <f t="shared" si="62"/>
        <v>0.98245882705287246</v>
      </c>
      <c r="CH33" s="5">
        <f>CH32/(1+Simulation!$C$2)</f>
        <v>0.73502985824111922</v>
      </c>
      <c r="CI33" s="5">
        <f t="shared" si="27"/>
        <v>2.6131539980147608E-2</v>
      </c>
      <c r="CJ33" s="5">
        <f t="shared" si="63"/>
        <v>0.98603913515261155</v>
      </c>
      <c r="CK33" s="5">
        <f>CK32/(1+Simulation!$C$2)</f>
        <v>0.79383224543034903</v>
      </c>
      <c r="CL33" s="5">
        <f t="shared" si="28"/>
        <v>2.8324910877693239E-2</v>
      </c>
      <c r="CM33" s="5">
        <f>CM32*C32</f>
        <v>0.99010798391249999</v>
      </c>
      <c r="CN33" s="5">
        <f>CN32/(1+Simulation!$C$2)</f>
        <v>0.85733882347711243</v>
      </c>
      <c r="CO33" s="5">
        <f t="shared" si="29"/>
        <v>3.0717135760667338E-2</v>
      </c>
      <c r="CP33" s="5">
        <f>CP32*C32</f>
        <v>0.99472499999999997</v>
      </c>
      <c r="CQ33" s="5">
        <f>CQ32/(1+Simulation!$C$2)</f>
        <v>0.92592592764060366</v>
      </c>
      <c r="CR33" s="5">
        <f t="shared" si="30"/>
        <v>3.3329204060734349E-2</v>
      </c>
      <c r="CS33" s="5">
        <v>1</v>
      </c>
      <c r="CT33" s="5">
        <v>1</v>
      </c>
      <c r="CU33" s="5">
        <f t="shared" si="31"/>
        <v>3.6186423703973146E-2</v>
      </c>
      <c r="CX33" s="5">
        <f t="shared" si="32"/>
        <v>0</v>
      </c>
      <c r="DA33" s="5">
        <f t="shared" si="33"/>
        <v>0</v>
      </c>
      <c r="DD33" s="5">
        <f t="shared" si="34"/>
        <v>0</v>
      </c>
    </row>
    <row r="34" spans="1:108" x14ac:dyDescent="0.25">
      <c r="A34" s="5">
        <v>62</v>
      </c>
      <c r="B34" s="5">
        <f>LOOKUP(A34,'Termination cost'!$A$2:$K$37)</f>
        <v>4.2654745802475906E-2</v>
      </c>
      <c r="C34" s="5">
        <f>'Mortality and annuity'!C37</f>
        <v>0.99306950000000005</v>
      </c>
      <c r="D34" s="5">
        <f t="shared" si="35"/>
        <v>0.94521592324572168</v>
      </c>
      <c r="E34" s="5">
        <f>E33/(1+Simulation!$C$2)</f>
        <v>8.5200050101876687E-2</v>
      </c>
      <c r="F34" s="5">
        <f t="shared" si="0"/>
        <v>3.4350909284240061E-3</v>
      </c>
      <c r="G34" s="5">
        <f t="shared" si="36"/>
        <v>0.9455284203886597</v>
      </c>
      <c r="H34" s="5">
        <f>H33/(1+Simulation!$C$2)</f>
        <v>9.201605393962671E-2</v>
      </c>
      <c r="I34" s="5">
        <f t="shared" si="1"/>
        <v>3.7111247225485445E-3</v>
      </c>
      <c r="J34" s="5">
        <f t="shared" si="37"/>
        <v>0.94588691152812909</v>
      </c>
      <c r="K34" s="5">
        <f>K33/(1+Simulation!$C$2)</f>
        <v>9.9377338070764723E-2</v>
      </c>
      <c r="L34" s="5">
        <f t="shared" si="2"/>
        <v>4.0095343064323174E-3</v>
      </c>
      <c r="M34" s="5">
        <f t="shared" si="38"/>
        <v>0.94629287116986083</v>
      </c>
      <c r="N34" s="5">
        <f>N33/(1+Simulation!$C$2)</f>
        <v>0.10732752491767121</v>
      </c>
      <c r="O34" s="5">
        <f t="shared" si="3"/>
        <v>4.3321555376534858E-3</v>
      </c>
      <c r="P34" s="5">
        <f t="shared" si="39"/>
        <v>0.94674730987860267</v>
      </c>
      <c r="Q34" s="5">
        <f>Q33/(1+Simulation!$C$2)</f>
        <v>0.11591372669642985</v>
      </c>
      <c r="R34" s="5">
        <f t="shared" si="4"/>
        <v>4.6809748399246178E-3</v>
      </c>
      <c r="S34" s="5">
        <f t="shared" si="40"/>
        <v>0.94724982591124851</v>
      </c>
      <c r="T34" s="5">
        <f>T33/(1+Simulation!$C$2)</f>
        <v>0.12518682460031677</v>
      </c>
      <c r="U34" s="5">
        <f t="shared" si="5"/>
        <v>5.0581361589889804E-3</v>
      </c>
      <c r="V34" s="5">
        <f t="shared" si="41"/>
        <v>0.94779954965004543</v>
      </c>
      <c r="W34" s="5">
        <f>W33/(1+Simulation!$C$2)</f>
        <v>0.13520177031796846</v>
      </c>
      <c r="X34" s="5">
        <f t="shared" si="6"/>
        <v>5.4659572968239842E-3</v>
      </c>
      <c r="Y34" s="5">
        <f t="shared" si="42"/>
        <v>0.94839514179909523</v>
      </c>
      <c r="Z34" s="5">
        <f>Z33/(1+Simulation!$C$2)</f>
        <v>0.14601791167300238</v>
      </c>
      <c r="AA34" s="5">
        <f t="shared" si="7"/>
        <v>5.9069434301120965E-3</v>
      </c>
      <c r="AB34" s="5">
        <f t="shared" si="43"/>
        <v>0.9490338415744749</v>
      </c>
      <c r="AC34" s="5">
        <f>AC33/(1+Simulation!$C$2)</f>
        <v>0.15769934431480673</v>
      </c>
      <c r="AD34" s="5">
        <f t="shared" si="8"/>
        <v>6.3837951868679398E-3</v>
      </c>
      <c r="AE34" s="5">
        <f t="shared" si="44"/>
        <v>0.94971146070168566</v>
      </c>
      <c r="AF34" s="5">
        <f>AF33/(1+Simulation!$C$2)</f>
        <v>0.17031529154459257</v>
      </c>
      <c r="AG34" s="5">
        <f t="shared" si="9"/>
        <v>6.8994215263088066E-3</v>
      </c>
      <c r="AH34" s="5">
        <f t="shared" si="45"/>
        <v>0.95042855904948875</v>
      </c>
      <c r="AI34" s="5">
        <f>AI33/(1+Simulation!$C$2)</f>
        <v>0.18394051452752938</v>
      </c>
      <c r="AJ34" s="5">
        <f t="shared" si="10"/>
        <v>7.457001542278319E-3</v>
      </c>
      <c r="AK34" s="5">
        <f t="shared" si="46"/>
        <v>0.95119093858676562</v>
      </c>
      <c r="AL34" s="5">
        <f>AL33/(1+Simulation!$C$2)</f>
        <v>0.19865575532185067</v>
      </c>
      <c r="AM34" s="5">
        <f t="shared" si="11"/>
        <v>8.060021758185763E-3</v>
      </c>
      <c r="AN34" s="5">
        <f t="shared" si="47"/>
        <v>0.95200394996003157</v>
      </c>
      <c r="AO34" s="5">
        <f>AO33/(1+Simulation!$C$2)</f>
        <v>0.2145482153502872</v>
      </c>
      <c r="AP34" s="5">
        <f t="shared" si="12"/>
        <v>8.7122637559681766E-3</v>
      </c>
      <c r="AQ34" s="5">
        <f t="shared" si="48"/>
        <v>0.95287630822020752</v>
      </c>
      <c r="AR34" s="5">
        <f>AR33/(1+Simulation!$C$2)</f>
        <v>0.23171207214921372</v>
      </c>
      <c r="AS34" s="5">
        <f t="shared" si="13"/>
        <v>9.417866896164544E-3</v>
      </c>
      <c r="AT34" s="5">
        <f t="shared" si="49"/>
        <v>0.95381533942186814</v>
      </c>
      <c r="AU34" s="5">
        <f>AU33/(1+Simulation!$C$2)</f>
        <v>0.25024903745772664</v>
      </c>
      <c r="AV34" s="5">
        <f t="shared" si="14"/>
        <v>1.018131973830433E-2</v>
      </c>
      <c r="AW34" s="5">
        <f t="shared" si="50"/>
        <v>0.95482889028890983</v>
      </c>
      <c r="AX34" s="5">
        <f>AX33/(1+Simulation!$C$2)</f>
        <v>0.2702689599538467</v>
      </c>
      <c r="AY34" s="5">
        <f t="shared" si="15"/>
        <v>1.1007509768625435E-2</v>
      </c>
      <c r="AZ34" s="5">
        <f t="shared" si="51"/>
        <v>0.95591863753570072</v>
      </c>
      <c r="BA34" s="5">
        <f>BA33/(1+Simulation!$C$2)</f>
        <v>0.2918904762096165</v>
      </c>
      <c r="BB34" s="5">
        <f t="shared" si="16"/>
        <v>1.1901678441523789E-2</v>
      </c>
      <c r="BC34" s="5">
        <f t="shared" si="52"/>
        <v>0.95708292891873026</v>
      </c>
      <c r="BD34" s="5">
        <f>BD33/(1+Simulation!$C$2)</f>
        <v>0.31524171372260484</v>
      </c>
      <c r="BE34" s="5">
        <f t="shared" si="17"/>
        <v>1.2869468401352578E-2</v>
      </c>
      <c r="BF34" s="5">
        <f t="shared" si="53"/>
        <v>0.95832731693977624</v>
      </c>
      <c r="BG34" s="5">
        <f>BG33/(1+Simulation!$C$2)</f>
        <v>0.34046105018992978</v>
      </c>
      <c r="BH34" s="5">
        <f t="shared" si="18"/>
        <v>1.3917097198434007E-2</v>
      </c>
      <c r="BI34" s="5">
        <f t="shared" si="54"/>
        <v>0.95966076557354096</v>
      </c>
      <c r="BJ34" s="5">
        <f>BJ33/(1+Simulation!$C$2)</f>
        <v>0.36769793352420205</v>
      </c>
      <c r="BK34" s="5">
        <f t="shared" si="19"/>
        <v>1.5051378837369062E-2</v>
      </c>
      <c r="BL34" s="5">
        <f t="shared" si="55"/>
        <v>0.9610899062641558</v>
      </c>
      <c r="BM34" s="5">
        <f>BM33/(1+Simulation!$C$2)</f>
        <v>0.39711376747074228</v>
      </c>
      <c r="BN34" s="5">
        <f t="shared" si="20"/>
        <v>1.6279697023730114E-2</v>
      </c>
      <c r="BO34" s="5">
        <f t="shared" si="56"/>
        <v>0.9626277040213298</v>
      </c>
      <c r="BP34" s="5">
        <f>BP33/(1+Simulation!$C$2)</f>
        <v>0.42888286807417408</v>
      </c>
      <c r="BQ34" s="5">
        <f t="shared" si="21"/>
        <v>1.761020505564552E-2</v>
      </c>
      <c r="BR34" s="5">
        <f t="shared" si="57"/>
        <v>0.9643625923249225</v>
      </c>
      <c r="BS34" s="5">
        <f>BS33/(1+Simulation!$C$2)</f>
        <v>0.46319349666234222</v>
      </c>
      <c r="BT34" s="5">
        <f t="shared" si="22"/>
        <v>1.9053298308533806E-2</v>
      </c>
      <c r="BU34" s="5">
        <f t="shared" si="58"/>
        <v>0.96626226393582026</v>
      </c>
      <c r="BV34" s="5">
        <f>BV33/(1+Simulation!$C$2)</f>
        <v>0.50024897546894254</v>
      </c>
      <c r="BW34" s="5">
        <f t="shared" si="23"/>
        <v>2.0618097314430078E-2</v>
      </c>
      <c r="BX34" s="5">
        <f t="shared" si="59"/>
        <v>0.96836312774145539</v>
      </c>
      <c r="BY34" s="5">
        <f>BY33/(1+Simulation!$C$2)</f>
        <v>0.54026889250596</v>
      </c>
      <c r="BZ34" s="5">
        <f t="shared" si="24"/>
        <v>2.2315959532554167E-2</v>
      </c>
      <c r="CA34" s="5">
        <f t="shared" si="60"/>
        <v>0.97069424998278897</v>
      </c>
      <c r="CB34" s="5">
        <f>CB33/(1+Simulation!$C$2)</f>
        <v>0.58349040282589892</v>
      </c>
      <c r="CC34" s="5">
        <f t="shared" si="25"/>
        <v>2.4159254700690285E-2</v>
      </c>
      <c r="CD34" s="5">
        <f t="shared" si="61"/>
        <v>0.97337004423438933</v>
      </c>
      <c r="CE34" s="5">
        <f>CE33/(1+Simulation!$C$2)</f>
        <v>0.63016963388498992</v>
      </c>
      <c r="CF34" s="5">
        <f t="shared" si="26"/>
        <v>2.6163919643527052E-2</v>
      </c>
      <c r="CG34" s="5">
        <f t="shared" si="62"/>
        <v>0.97650070549621026</v>
      </c>
      <c r="CH34" s="5">
        <f>CH33/(1+Simulation!$C$2)</f>
        <v>0.68058320333544975</v>
      </c>
      <c r="CI34" s="5">
        <f t="shared" si="27"/>
        <v>2.8347916583247264E-2</v>
      </c>
      <c r="CJ34" s="5">
        <f t="shared" si="63"/>
        <v>0.9800593008174785</v>
      </c>
      <c r="CK34" s="5">
        <f>CK33/(1+Simulation!$C$2)</f>
        <v>0.73502985824111922</v>
      </c>
      <c r="CL34" s="5">
        <f t="shared" si="28"/>
        <v>3.0727320754872146E-2</v>
      </c>
      <c r="CM34" s="5">
        <f>CM33*C33</f>
        <v>0.98410347404406262</v>
      </c>
      <c r="CN34" s="5">
        <f>CN33/(1+Simulation!$C$2)</f>
        <v>0.79383224543034903</v>
      </c>
      <c r="CO34" s="5">
        <f t="shared" si="29"/>
        <v>3.3322444941293522E-2</v>
      </c>
      <c r="CP34" s="5">
        <f>CP33*C33</f>
        <v>0.98869249023749994</v>
      </c>
      <c r="CQ34" s="5">
        <f>CQ33/(1+Simulation!$C$2)</f>
        <v>0.85733882347711243</v>
      </c>
      <c r="CR34" s="5">
        <f t="shared" si="30"/>
        <v>3.6156058816950991E-2</v>
      </c>
      <c r="CS34" s="5">
        <f>CS33*C33</f>
        <v>0.99393549999999997</v>
      </c>
      <c r="CT34" s="5">
        <f>CT33/(1+Simulation!$C$2)</f>
        <v>0.92592592764060366</v>
      </c>
      <c r="CU34" s="5">
        <f t="shared" si="31"/>
        <v>3.9255616828766687E-2</v>
      </c>
      <c r="CV34" s="5">
        <v>1</v>
      </c>
      <c r="CW34" s="5">
        <v>1</v>
      </c>
      <c r="CX34" s="5">
        <f t="shared" si="32"/>
        <v>4.2654745802475906E-2</v>
      </c>
      <c r="DA34" s="5">
        <f t="shared" si="33"/>
        <v>0</v>
      </c>
      <c r="DD34" s="5">
        <f t="shared" si="34"/>
        <v>0</v>
      </c>
    </row>
    <row r="35" spans="1:108" x14ac:dyDescent="0.25">
      <c r="A35" s="5">
        <v>63</v>
      </c>
      <c r="B35" s="5">
        <f>LOOKUP(A35,'Termination cost'!$A$2:$K$37)</f>
        <v>5.0283548144663084E-2</v>
      </c>
      <c r="C35" s="5">
        <f>'Mortality and annuity'!C38</f>
        <v>0.99201550000000005</v>
      </c>
      <c r="D35" s="5">
        <f t="shared" si="35"/>
        <v>0.93866510428966721</v>
      </c>
      <c r="E35" s="5">
        <f>E34/(1+Simulation!$C$2)</f>
        <v>7.8888935425606085E-2</v>
      </c>
      <c r="F35" s="5">
        <f t="shared" si="0"/>
        <v>3.7235113624965663E-3</v>
      </c>
      <c r="G35" s="5">
        <f t="shared" si="36"/>
        <v>0.93897543567115616</v>
      </c>
      <c r="H35" s="5">
        <f>H34/(1+Simulation!$C$2)</f>
        <v>8.5200050101876687E-2</v>
      </c>
      <c r="I35" s="5">
        <f t="shared" si="1"/>
        <v>4.0227217735954402E-3</v>
      </c>
      <c r="J35" s="5">
        <f t="shared" si="37"/>
        <v>0.93933144228778342</v>
      </c>
      <c r="K35" s="5">
        <f>K34/(1+Simulation!$C$2)</f>
        <v>9.201605393962671E-2</v>
      </c>
      <c r="L35" s="5">
        <f t="shared" si="2"/>
        <v>4.3461867122015566E-3</v>
      </c>
      <c r="M35" s="5">
        <f t="shared" si="38"/>
        <v>0.93973458842621815</v>
      </c>
      <c r="N35" s="5">
        <f>N34/(1+Simulation!$C$2)</f>
        <v>9.9377338070764723E-2</v>
      </c>
      <c r="O35" s="5">
        <f t="shared" si="3"/>
        <v>4.6958961799465028E-3</v>
      </c>
      <c r="P35" s="5">
        <f t="shared" si="39"/>
        <v>0.94018587764748907</v>
      </c>
      <c r="Q35" s="5">
        <f>Q34/(1+Simulation!$C$2)</f>
        <v>0.10732752491767121</v>
      </c>
      <c r="R35" s="5">
        <f t="shared" si="4"/>
        <v>5.0740033865759879E-3</v>
      </c>
      <c r="S35" s="5">
        <f t="shared" si="40"/>
        <v>0.94068491099277063</v>
      </c>
      <c r="T35" s="5">
        <f>T34/(1+Simulation!$C$2)</f>
        <v>0.11591372669642985</v>
      </c>
      <c r="U35" s="5">
        <f t="shared" si="5"/>
        <v>5.4828322898838426E-3</v>
      </c>
      <c r="V35" s="5">
        <f t="shared" si="41"/>
        <v>0.9412308248711958</v>
      </c>
      <c r="W35" s="5">
        <f>W34/(1+Simulation!$C$2)</f>
        <v>0.12518682460031677</v>
      </c>
      <c r="X35" s="5">
        <f t="shared" si="6"/>
        <v>5.9248953013836866E-3</v>
      </c>
      <c r="Y35" s="5">
        <f t="shared" si="42"/>
        <v>0.94182228926885669</v>
      </c>
      <c r="Z35" s="5">
        <f>Z34/(1+Simulation!$C$2)</f>
        <v>0.13520177031796846</v>
      </c>
      <c r="AA35" s="5">
        <f t="shared" si="7"/>
        <v>6.4029079398308045E-3</v>
      </c>
      <c r="AB35" s="5">
        <f t="shared" si="43"/>
        <v>0.94245656253544308</v>
      </c>
      <c r="AC35" s="5">
        <f>AC34/(1+Simulation!$C$2)</f>
        <v>0.14601791167300238</v>
      </c>
      <c r="AD35" s="5">
        <f t="shared" si="8"/>
        <v>6.9197975859868217E-3</v>
      </c>
      <c r="AE35" s="5">
        <f t="shared" si="44"/>
        <v>0.94312948542329267</v>
      </c>
      <c r="AF35" s="5">
        <f>AF34/(1+Simulation!$C$2)</f>
        <v>0.15769934431480673</v>
      </c>
      <c r="AG35" s="5">
        <f t="shared" si="9"/>
        <v>7.4787174439224103E-3</v>
      </c>
      <c r="AH35" s="5">
        <f t="shared" si="45"/>
        <v>0.9438416139209963</v>
      </c>
      <c r="AI35" s="5">
        <f>AI34/(1+Simulation!$C$2)</f>
        <v>0.17031529154459257</v>
      </c>
      <c r="AJ35" s="5">
        <f t="shared" si="10"/>
        <v>8.0831135336399008E-3</v>
      </c>
      <c r="AK35" s="5">
        <f t="shared" si="46"/>
        <v>0.94459870978689009</v>
      </c>
      <c r="AL35" s="5">
        <f>AL34/(1+Simulation!$C$2)</f>
        <v>0.18394051452752938</v>
      </c>
      <c r="AM35" s="5">
        <f t="shared" si="11"/>
        <v>8.7367651174064635E-3</v>
      </c>
      <c r="AN35" s="5">
        <f t="shared" si="47"/>
        <v>0.9454060865848336</v>
      </c>
      <c r="AO35" s="5">
        <f>AO34/(1+Simulation!$C$2)</f>
        <v>0.19865575532185067</v>
      </c>
      <c r="AP35" s="5">
        <f t="shared" si="12"/>
        <v>9.4437712900071157E-3</v>
      </c>
      <c r="AQ35" s="5">
        <f t="shared" si="48"/>
        <v>0.94627239896608739</v>
      </c>
      <c r="AR35" s="5">
        <f>AR34/(1+Simulation!$C$2)</f>
        <v>0.2145482153502872</v>
      </c>
      <c r="AS35" s="5">
        <f t="shared" si="13"/>
        <v>1.0208618964982586E-2</v>
      </c>
      <c r="AT35" s="5">
        <f t="shared" si="49"/>
        <v>0.94720492221200492</v>
      </c>
      <c r="AU35" s="5">
        <f>AU34/(1+Simulation!$C$2)</f>
        <v>0.23171207214921372</v>
      </c>
      <c r="AV35" s="5">
        <f t="shared" si="14"/>
        <v>1.1036173574648193E-2</v>
      </c>
      <c r="AW35" s="5">
        <f t="shared" si="50"/>
        <v>0.94821144866476259</v>
      </c>
      <c r="AX35" s="5">
        <f>AX34/(1+Simulation!$C$2)</f>
        <v>0.25024903745772664</v>
      </c>
      <c r="AY35" s="5">
        <f t="shared" si="15"/>
        <v>1.1931732973098644E-2</v>
      </c>
      <c r="AZ35" s="5">
        <f t="shared" si="51"/>
        <v>0.94929364341825961</v>
      </c>
      <c r="BA35" s="5">
        <f>BA34/(1+Simulation!$C$2)</f>
        <v>0.2702689599538467</v>
      </c>
      <c r="BB35" s="5">
        <f t="shared" si="16"/>
        <v>1.290097870280427E-2</v>
      </c>
      <c r="BC35" s="5">
        <f t="shared" si="52"/>
        <v>0.95044986567985901</v>
      </c>
      <c r="BD35" s="5">
        <f>BD34/(1+Simulation!$C$2)</f>
        <v>0.2918904762096165</v>
      </c>
      <c r="BE35" s="5">
        <f t="shared" si="17"/>
        <v>1.3950027181292695E-2</v>
      </c>
      <c r="BF35" s="5">
        <f t="shared" si="53"/>
        <v>0.95168562946972513</v>
      </c>
      <c r="BG35" s="5">
        <f>BG34/(1+Simulation!$C$2)</f>
        <v>0.31524171372260484</v>
      </c>
      <c r="BH35" s="5">
        <f t="shared" si="18"/>
        <v>1.5085618002872779E-2</v>
      </c>
      <c r="BI35" s="5">
        <f t="shared" si="54"/>
        <v>0.95300983663773353</v>
      </c>
      <c r="BJ35" s="5">
        <f>BJ34/(1+Simulation!$C$2)</f>
        <v>0.34046105018992978</v>
      </c>
      <c r="BK35" s="5">
        <f t="shared" si="19"/>
        <v>1.6315137296204443E-2</v>
      </c>
      <c r="BL35" s="5">
        <f t="shared" si="55"/>
        <v>0.95442907266879207</v>
      </c>
      <c r="BM35" s="5">
        <f>BM34/(1+Simulation!$C$2)</f>
        <v>0.36769793352420205</v>
      </c>
      <c r="BN35" s="5">
        <f t="shared" si="20"/>
        <v>1.7646588724704163E-2</v>
      </c>
      <c r="BO35" s="5">
        <f t="shared" si="56"/>
        <v>0.95595621271860998</v>
      </c>
      <c r="BP35" s="5">
        <f>BP34/(1+Simulation!$C$2)</f>
        <v>0.39711376747074228</v>
      </c>
      <c r="BQ35" s="5">
        <f t="shared" si="21"/>
        <v>1.9088810161620503E-2</v>
      </c>
      <c r="BR35" s="5">
        <f t="shared" si="57"/>
        <v>0.95767907737881464</v>
      </c>
      <c r="BS35" s="5">
        <f>BS34/(1+Simulation!$C$2)</f>
        <v>0.42888286807417408</v>
      </c>
      <c r="BT35" s="5">
        <f t="shared" si="22"/>
        <v>2.0653069808958837E-2</v>
      </c>
      <c r="BU35" s="5">
        <f t="shared" si="58"/>
        <v>0.95956558331561315</v>
      </c>
      <c r="BV35" s="5">
        <f>BV34/(1+Simulation!$C$2)</f>
        <v>0.46319349666234222</v>
      </c>
      <c r="BW35" s="5">
        <f t="shared" si="23"/>
        <v>2.2349253985705302E-2</v>
      </c>
      <c r="BX35" s="5">
        <f t="shared" si="59"/>
        <v>0.96165188708464333</v>
      </c>
      <c r="BY35" s="5">
        <f>BY34/(1+Simulation!$C$2)</f>
        <v>0.50024897546894254</v>
      </c>
      <c r="BZ35" s="5">
        <f t="shared" si="24"/>
        <v>2.4189673757079196E-2</v>
      </c>
      <c r="CA35" s="5">
        <f t="shared" si="60"/>
        <v>0.96396685348328326</v>
      </c>
      <c r="CB35" s="5">
        <f>CB34/(1+Simulation!$C$2)</f>
        <v>0.54026889250596</v>
      </c>
      <c r="CC35" s="5">
        <f t="shared" si="25"/>
        <v>2.6187737460778241E-2</v>
      </c>
      <c r="CD35" s="5">
        <f t="shared" si="61"/>
        <v>0.96662410314282299</v>
      </c>
      <c r="CE35" s="5">
        <f>CE34/(1+Simulation!$C$2)</f>
        <v>0.58349040282589892</v>
      </c>
      <c r="CF35" s="5">
        <f t="shared" si="26"/>
        <v>2.8360720024612682E-2</v>
      </c>
      <c r="CG35" s="5">
        <f t="shared" si="62"/>
        <v>0.96973306735676879</v>
      </c>
      <c r="CH35" s="5">
        <f>CH34/(1+Simulation!$C$2)</f>
        <v>0.63016963388498992</v>
      </c>
      <c r="CI35" s="5">
        <f t="shared" si="27"/>
        <v>3.0728091832274523E-2</v>
      </c>
      <c r="CJ35" s="5">
        <f t="shared" si="63"/>
        <v>0.973266999833163</v>
      </c>
      <c r="CK35" s="5">
        <f>CK34/(1+Simulation!$C$2)</f>
        <v>0.68058320333544975</v>
      </c>
      <c r="CL35" s="5">
        <f t="shared" si="28"/>
        <v>3.330727784324914E-2</v>
      </c>
      <c r="CM35" s="5">
        <f>CM34*C34</f>
        <v>0.97728314491720025</v>
      </c>
      <c r="CN35" s="5">
        <f>CN34/(1+Simulation!$C$2)</f>
        <v>0.73502985824111922</v>
      </c>
      <c r="CO35" s="5">
        <f t="shared" si="29"/>
        <v>3.6120296361994118E-2</v>
      </c>
      <c r="CP35" s="5">
        <f>CP34*C34</f>
        <v>0.98184035693390903</v>
      </c>
      <c r="CQ35" s="5">
        <f>CQ34/(1+Simulation!$C$2)</f>
        <v>0.79383224543034903</v>
      </c>
      <c r="CR35" s="5">
        <f t="shared" si="30"/>
        <v>3.9191828872424415E-2</v>
      </c>
      <c r="CS35" s="5">
        <f>CS34*C34</f>
        <v>0.98704703001725003</v>
      </c>
      <c r="CT35" s="5">
        <f>CT34/(1+Simulation!$C$2)</f>
        <v>0.85733882347711243</v>
      </c>
      <c r="CU35" s="5">
        <f t="shared" si="31"/>
        <v>4.2551634978345486E-2</v>
      </c>
      <c r="CV35" s="5">
        <f>CV34*C34</f>
        <v>0.99306950000000005</v>
      </c>
      <c r="CW35" s="5">
        <f>CW34/(1+Simulation!$C$2)</f>
        <v>0.92592592764060366</v>
      </c>
      <c r="CX35" s="5">
        <f t="shared" si="32"/>
        <v>4.6236164913628551E-2</v>
      </c>
      <c r="CY35" s="5">
        <v>1</v>
      </c>
      <c r="CZ35" s="5">
        <v>1</v>
      </c>
      <c r="DA35" s="5">
        <f t="shared" si="33"/>
        <v>5.0283548144663084E-2</v>
      </c>
      <c r="DD35" s="5">
        <f t="shared" si="34"/>
        <v>0</v>
      </c>
    </row>
    <row r="36" spans="1:108" x14ac:dyDescent="0.25">
      <c r="A36" s="5">
        <v>64</v>
      </c>
      <c r="B36" s="5">
        <f>LOOKUP(A36,'Termination cost'!$A$2:$K$37)</f>
        <v>5.9282866586933242E-2</v>
      </c>
      <c r="C36" s="5">
        <f>'Mortality and annuity'!C39</f>
        <v>0.99100250000000001</v>
      </c>
      <c r="D36" s="5">
        <f t="shared" si="35"/>
        <v>0.93117033276446637</v>
      </c>
      <c r="E36" s="5">
        <f>E35/(1+Simulation!$C$2)</f>
        <v>7.304531071453399E-2</v>
      </c>
      <c r="F36" s="5">
        <f t="shared" si="0"/>
        <v>4.0322798646097715E-3</v>
      </c>
      <c r="G36" s="5">
        <f t="shared" si="36"/>
        <v>0.93147818630503987</v>
      </c>
      <c r="H36" s="5">
        <f>H35/(1+Simulation!$C$2)</f>
        <v>7.8888935425606085E-2</v>
      </c>
      <c r="I36" s="5">
        <f t="shared" si="1"/>
        <v>4.3563020035261571E-3</v>
      </c>
      <c r="J36" s="5">
        <f t="shared" si="37"/>
        <v>0.93183135038683662</v>
      </c>
      <c r="K36" s="5">
        <f>K35/(1+Simulation!$C$2)</f>
        <v>8.5200050101876687E-2</v>
      </c>
      <c r="L36" s="5">
        <f t="shared" si="2"/>
        <v>4.7065899526877149E-3</v>
      </c>
      <c r="M36" s="5">
        <f t="shared" si="38"/>
        <v>0.93223127760492908</v>
      </c>
      <c r="N36" s="5">
        <f>N35/(1+Simulation!$C$2)</f>
        <v>9.201605393962671E-2</v>
      </c>
      <c r="O36" s="5">
        <f t="shared" si="3"/>
        <v>5.0852987326458566E-3</v>
      </c>
      <c r="P36" s="5">
        <f t="shared" si="39"/>
        <v>0.93267896350741275</v>
      </c>
      <c r="Q36" s="5">
        <f>Q35/(1+Simulation!$C$2)</f>
        <v>9.9377338070764723E-2</v>
      </c>
      <c r="R36" s="5">
        <f t="shared" si="4"/>
        <v>5.4947601059377772E-3</v>
      </c>
      <c r="S36" s="5">
        <f t="shared" si="40"/>
        <v>0.93317401232094888</v>
      </c>
      <c r="T36" s="5">
        <f>T35/(1+Simulation!$C$2)</f>
        <v>0.10732752491767121</v>
      </c>
      <c r="U36" s="5">
        <f t="shared" si="5"/>
        <v>5.9374907422620471E-3</v>
      </c>
      <c r="V36" s="5">
        <f t="shared" si="41"/>
        <v>0.93371556735001182</v>
      </c>
      <c r="W36" s="5">
        <f>W35/(1+Simulation!$C$2)</f>
        <v>0.11591372669642985</v>
      </c>
      <c r="X36" s="5">
        <f t="shared" si="6"/>
        <v>6.4162113923756066E-3</v>
      </c>
      <c r="Y36" s="5">
        <f t="shared" si="42"/>
        <v>0.93430230920018953</v>
      </c>
      <c r="Z36" s="5">
        <f>Z35/(1+Simulation!$C$2)</f>
        <v>0.12518682460031677</v>
      </c>
      <c r="AA36" s="5">
        <f t="shared" si="7"/>
        <v>6.9338627567444664E-3</v>
      </c>
      <c r="AB36" s="5">
        <f t="shared" si="43"/>
        <v>0.93493151811187891</v>
      </c>
      <c r="AC36" s="5">
        <f>AC35/(1+Simulation!$C$2)</f>
        <v>0.13520177031796846</v>
      </c>
      <c r="AD36" s="5">
        <f t="shared" si="8"/>
        <v>7.4936149662886116E-3</v>
      </c>
      <c r="AE36" s="5">
        <f t="shared" si="44"/>
        <v>0.93559906804693038</v>
      </c>
      <c r="AF36" s="5">
        <f>AF35/(1+Simulation!$C$2)</f>
        <v>0.14601791167300238</v>
      </c>
      <c r="AG36" s="5">
        <f t="shared" si="9"/>
        <v>8.0988827014119268E-3</v>
      </c>
      <c r="AH36" s="5">
        <f t="shared" si="45"/>
        <v>0.93630551055464417</v>
      </c>
      <c r="AI36" s="5">
        <f>AI35/(1+Simulation!$C$2)</f>
        <v>0.15769934431480673</v>
      </c>
      <c r="AJ36" s="5">
        <f t="shared" si="10"/>
        <v>8.753397739921889E-3</v>
      </c>
      <c r="AK36" s="5">
        <f t="shared" si="46"/>
        <v>0.93705656138859672</v>
      </c>
      <c r="AL36" s="5">
        <f>AL35/(1+Simulation!$C$2)</f>
        <v>0.17031529154459257</v>
      </c>
      <c r="AM36" s="5">
        <f t="shared" si="11"/>
        <v>9.4612527356764849E-3</v>
      </c>
      <c r="AN36" s="5">
        <f t="shared" si="47"/>
        <v>0.93785749168649701</v>
      </c>
      <c r="AO36" s="5">
        <f>AO35/(1+Simulation!$C$2)</f>
        <v>0.18394051452752938</v>
      </c>
      <c r="AP36" s="5">
        <f t="shared" si="12"/>
        <v>1.0226886696847204E-2</v>
      </c>
      <c r="AQ36" s="5">
        <f t="shared" si="48"/>
        <v>0.93871688699654277</v>
      </c>
      <c r="AR36" s="5">
        <f>AR35/(1+Simulation!$C$2)</f>
        <v>0.19865575532185067</v>
      </c>
      <c r="AS36" s="5">
        <f t="shared" si="13"/>
        <v>1.1055158609848528E-2</v>
      </c>
      <c r="AT36" s="5">
        <f t="shared" si="49"/>
        <v>0.93964196451060322</v>
      </c>
      <c r="AU36" s="5">
        <f>AU35/(1+Simulation!$C$2)</f>
        <v>0.2145482153502872</v>
      </c>
      <c r="AV36" s="5">
        <f t="shared" si="14"/>
        <v>1.1951337368165046E-2</v>
      </c>
      <c r="AW36" s="5">
        <f t="shared" si="50"/>
        <v>0.94064045435289889</v>
      </c>
      <c r="AX36" s="5">
        <f>AX35/(1+Simulation!$C$2)</f>
        <v>0.23171207214921372</v>
      </c>
      <c r="AY36" s="5">
        <f t="shared" si="15"/>
        <v>1.2921160145209717E-2</v>
      </c>
      <c r="AZ36" s="5">
        <f t="shared" si="51"/>
        <v>0.94171400832238661</v>
      </c>
      <c r="BA36" s="5">
        <f>BA35/(1+Simulation!$C$2)</f>
        <v>0.25024903745772664</v>
      </c>
      <c r="BB36" s="5">
        <f t="shared" si="16"/>
        <v>1.3970779619750689E-2</v>
      </c>
      <c r="BC36" s="5">
        <f t="shared" si="52"/>
        <v>0.9428609987273382</v>
      </c>
      <c r="BD36" s="5">
        <f>BD35/(1+Simulation!$C$2)</f>
        <v>0.2702689599538467</v>
      </c>
      <c r="BE36" s="5">
        <f t="shared" si="17"/>
        <v>1.5106819407198038E-2</v>
      </c>
      <c r="BF36" s="5">
        <f t="shared" si="53"/>
        <v>0.94408689556122416</v>
      </c>
      <c r="BG36" s="5">
        <f>BG35/(1+Simulation!$C$2)</f>
        <v>0.2918904762096165</v>
      </c>
      <c r="BH36" s="5">
        <f t="shared" si="18"/>
        <v>1.6336577976062153E-2</v>
      </c>
      <c r="BI36" s="5">
        <f t="shared" si="54"/>
        <v>0.94540052959709964</v>
      </c>
      <c r="BJ36" s="5">
        <f>BJ35/(1+Simulation!$C$2)</f>
        <v>0.31524171372260484</v>
      </c>
      <c r="BK36" s="5">
        <f t="shared" si="19"/>
        <v>1.7668053942426976E-2</v>
      </c>
      <c r="BL36" s="5">
        <f t="shared" si="55"/>
        <v>0.94680843373806811</v>
      </c>
      <c r="BM36" s="5">
        <f>BM35/(1+Simulation!$C$2)</f>
        <v>0.34046105018992978</v>
      </c>
      <c r="BN36" s="5">
        <f t="shared" si="20"/>
        <v>1.910991466559276E-2</v>
      </c>
      <c r="BO36" s="5">
        <f t="shared" si="56"/>
        <v>0.94832338033815833</v>
      </c>
      <c r="BP36" s="5">
        <f>BP35/(1+Simulation!$C$2)</f>
        <v>0.36769793352420205</v>
      </c>
      <c r="BQ36" s="5">
        <f t="shared" si="21"/>
        <v>2.0671730890718273E-2</v>
      </c>
      <c r="BR36" s="5">
        <f t="shared" si="57"/>
        <v>0.95003248878548352</v>
      </c>
      <c r="BS36" s="5">
        <f>BS35/(1+Simulation!$C$2)</f>
        <v>0.39711376747074228</v>
      </c>
      <c r="BT36" s="5">
        <f t="shared" si="22"/>
        <v>2.2365705224330845E-2</v>
      </c>
      <c r="BU36" s="5">
        <f t="shared" si="58"/>
        <v>0.95190393191562972</v>
      </c>
      <c r="BV36" s="5">
        <f>BV35/(1+Simulation!$C$2)</f>
        <v>0.42888286807417408</v>
      </c>
      <c r="BW36" s="5">
        <f t="shared" si="23"/>
        <v>2.4202543798654053E-2</v>
      </c>
      <c r="BX36" s="5">
        <f t="shared" si="59"/>
        <v>0.95397357759221602</v>
      </c>
      <c r="BY36" s="5">
        <f>BY35/(1+Simulation!$C$2)</f>
        <v>0.46319349666234222</v>
      </c>
      <c r="BZ36" s="5">
        <f t="shared" si="24"/>
        <v>2.6195578561831179E-2</v>
      </c>
      <c r="CA36" s="5">
        <f t="shared" si="60"/>
        <v>0.95627006014164606</v>
      </c>
      <c r="CB36" s="5">
        <f>CB35/(1+Simulation!$C$2)</f>
        <v>0.50024897546894254</v>
      </c>
      <c r="CC36" s="5">
        <f t="shared" si="25"/>
        <v>2.8359329724720429E-2</v>
      </c>
      <c r="CD36" s="5">
        <f t="shared" si="61"/>
        <v>0.95890609299127916</v>
      </c>
      <c r="CE36" s="5">
        <f>CE35/(1+Simulation!$C$2)</f>
        <v>0.54026889250596</v>
      </c>
      <c r="CF36" s="5">
        <f t="shared" si="26"/>
        <v>3.0712504721458693E-2</v>
      </c>
      <c r="CG36" s="5">
        <f t="shared" si="62"/>
        <v>0.96199023368045866</v>
      </c>
      <c r="CH36" s="5">
        <f>CH35/(1+Simulation!$C$2)</f>
        <v>0.58349040282589892</v>
      </c>
      <c r="CI36" s="5">
        <f t="shared" si="27"/>
        <v>3.3276188498075204E-2</v>
      </c>
      <c r="CJ36" s="5">
        <f t="shared" si="63"/>
        <v>0.96549594947299522</v>
      </c>
      <c r="CK36" s="5">
        <f>CK35/(1+Simulation!$C$2)</f>
        <v>0.63016963388498992</v>
      </c>
      <c r="CL36" s="5">
        <f t="shared" si="28"/>
        <v>3.6069250961610448E-2</v>
      </c>
      <c r="CM36" s="5">
        <f>CM35*C35</f>
        <v>0.9694800276466089</v>
      </c>
      <c r="CN36" s="5">
        <f>CN35/(1+Simulation!$C$2)</f>
        <v>0.68058320333544975</v>
      </c>
      <c r="CO36" s="5">
        <f t="shared" si="29"/>
        <v>3.9115536262672224E-2</v>
      </c>
      <c r="CP36" s="5">
        <f>CP35*C35</f>
        <v>0.97400085260397029</v>
      </c>
      <c r="CQ36" s="5">
        <f>CQ35/(1+Simulation!$C$2)</f>
        <v>0.73502985824111922</v>
      </c>
      <c r="CR36" s="5">
        <f t="shared" si="30"/>
        <v>4.2441772572851817E-2</v>
      </c>
      <c r="CS36" s="5">
        <f>CS35*C35</f>
        <v>0.97916595300607734</v>
      </c>
      <c r="CT36" s="5">
        <f>CT35/(1+Simulation!$C$2)</f>
        <v>0.79383224543034903</v>
      </c>
      <c r="CU36" s="5">
        <f t="shared" si="31"/>
        <v>4.608018728170743E-2</v>
      </c>
      <c r="CV36" s="5">
        <f>CV35*C35</f>
        <v>0.98514033657725009</v>
      </c>
      <c r="CW36" s="5">
        <f>CW35/(1+Simulation!$C$2)</f>
        <v>0.85733882347711243</v>
      </c>
      <c r="CX36" s="5">
        <f t="shared" si="32"/>
        <v>5.0070253222753033E-2</v>
      </c>
      <c r="CY36" s="5">
        <f>CY35*C35</f>
        <v>0.99201550000000005</v>
      </c>
      <c r="CZ36" s="5">
        <f>CZ35/(1+Simulation!$C$2)</f>
        <v>0.92592592764060366</v>
      </c>
      <c r="DA36" s="5">
        <f t="shared" si="33"/>
        <v>5.4453261710718896E-2</v>
      </c>
      <c r="DB36" s="5">
        <v>1</v>
      </c>
      <c r="DC36" s="5">
        <v>1</v>
      </c>
      <c r="DD36" s="5">
        <f t="shared" si="34"/>
        <v>5.9282866586933242E-2</v>
      </c>
    </row>
    <row r="37" spans="1:108" x14ac:dyDescent="0.25">
      <c r="F37" s="5">
        <f>SUM(F2:F36)</f>
        <v>0.31443988535712392</v>
      </c>
      <c r="I37" s="5">
        <f>SUM(I2:I36)</f>
        <v>0.33970734883560399</v>
      </c>
      <c r="L37" s="5">
        <f>SUM(L2:L36)</f>
        <v>0.36702303779436168</v>
      </c>
      <c r="O37" s="5">
        <f>SUM(O2:O36)</f>
        <v>0.39655500217979966</v>
      </c>
      <c r="R37" s="5">
        <f>SUM(R2:R36)</f>
        <v>0.42848507439678429</v>
      </c>
      <c r="U37" s="5">
        <f>SUM(U2:U36)</f>
        <v>0.46300950603450797</v>
      </c>
      <c r="X37" s="5">
        <f>SUM(X2:X36)</f>
        <v>0.49221435018790138</v>
      </c>
      <c r="AA37" s="5">
        <f>SUM(AA2:AA36)</f>
        <v>0.52132433833502867</v>
      </c>
      <c r="AD37" s="5">
        <f>SUM(AD2:AD36)</f>
        <v>0.5497223088453348</v>
      </c>
      <c r="AG37" s="5">
        <f>SUM(AG2:AG36)</f>
        <v>0.57700986248860819</v>
      </c>
      <c r="AJ37" s="5">
        <f>SUM(AJ2:AJ36)</f>
        <v>0.60236724993181945</v>
      </c>
      <c r="AM37" s="5">
        <f>SUM(AM2:AM36)</f>
        <v>0.63332154816793307</v>
      </c>
      <c r="AP37" s="5">
        <f>SUM(AP2:AP36)</f>
        <v>0.66357709745540183</v>
      </c>
      <c r="AS37" s="5">
        <f>SUM(AS2:AS36)</f>
        <v>0.69178516367897669</v>
      </c>
      <c r="AV37" s="5">
        <f>SUM(AV2:AV36)</f>
        <v>0.71686842467511125</v>
      </c>
      <c r="AY37" s="5">
        <f>SUM(AY2:AY36)</f>
        <v>0.7373433356489435</v>
      </c>
      <c r="BB37" s="5">
        <f>SUM(BB2:BB36)</f>
        <v>0.75210758206850759</v>
      </c>
      <c r="BE37" s="5">
        <f>SUM(BE2:BE36)</f>
        <v>0.75992202478827209</v>
      </c>
      <c r="BH37" s="5">
        <f>SUM(BH2:BH36)</f>
        <v>0.75706813862655642</v>
      </c>
      <c r="BK37" s="5">
        <f>SUM(BK2:BK36)</f>
        <v>0.74010222619154054</v>
      </c>
      <c r="BN37" s="5">
        <f>SUM(BN2:BN36)</f>
        <v>0.70745900237570691</v>
      </c>
      <c r="BQ37" s="5">
        <f>SUM(BQ2:BQ36)</f>
        <v>0.65890259464115331</v>
      </c>
      <c r="BT37" s="5">
        <f>SUM(BT2:BT36)</f>
        <v>0.5899821162233303</v>
      </c>
      <c r="BW37" s="5">
        <f>SUM(BW2:BW36)</f>
        <v>0.49339931296511236</v>
      </c>
      <c r="BZ37" s="5">
        <f>SUM(BZ2:BZ36)</f>
        <v>0.36836189166595013</v>
      </c>
      <c r="CC37" s="5">
        <f>SUM(CC2:CC36)</f>
        <v>0.25412048774563112</v>
      </c>
      <c r="CF37" s="5">
        <f>SUM(CF2:CF36)</f>
        <v>0.21155708296934544</v>
      </c>
      <c r="CI37" s="5">
        <f>SUM(CI2:CI36)</f>
        <v>0.20952492697660138</v>
      </c>
      <c r="CL37" s="5">
        <f>SUM(CL2:CL36)</f>
        <v>0.2159759502248394</v>
      </c>
      <c r="CO37" s="5">
        <f>SUM(CO2:CO36)</f>
        <v>0.20790486606513928</v>
      </c>
      <c r="CR37" s="5">
        <f>SUM(CR2:CR36)</f>
        <v>0.18181264418153828</v>
      </c>
      <c r="CU37" s="5">
        <f>SUM(CU2:CU36)</f>
        <v>0.16407386279279276</v>
      </c>
      <c r="CX37" s="5">
        <f>SUM(CX2:CX36)</f>
        <v>0.13896116393885749</v>
      </c>
      <c r="DA37" s="5">
        <f>SUM(DA2:DA36)</f>
        <v>0.10473680985538197</v>
      </c>
      <c r="DD37" s="5">
        <f>SUM(DD2:DD36)</f>
        <v>5.9282866586933242E-2</v>
      </c>
    </row>
    <row r="39" spans="1:108" x14ac:dyDescent="0.25">
      <c r="A39" s="5" t="s">
        <v>170</v>
      </c>
      <c r="B39" s="5" t="s">
        <v>314</v>
      </c>
      <c r="C39" s="5" t="s">
        <v>315</v>
      </c>
      <c r="D39" s="5" t="s">
        <v>316</v>
      </c>
      <c r="E39" s="5" t="s">
        <v>317</v>
      </c>
    </row>
    <row r="40" spans="1:108" x14ac:dyDescent="0.25">
      <c r="A40" s="5">
        <v>30</v>
      </c>
      <c r="B40" s="5">
        <f>$F$37</f>
        <v>0.31443988535712392</v>
      </c>
      <c r="C40" s="5">
        <f>1/((1+Simulation!$C$2)^(A40-30))</f>
        <v>1</v>
      </c>
      <c r="D40" s="5">
        <f>LOOKUP(A40,Simulation!$B$5:$P$40)</f>
        <v>1.757700579899202</v>
      </c>
      <c r="E40" s="5">
        <f>100*B40/D40</f>
        <v>17.889274712258214</v>
      </c>
    </row>
    <row r="41" spans="1:108" x14ac:dyDescent="0.25">
      <c r="A41" s="5">
        <v>31</v>
      </c>
      <c r="B41" s="5">
        <f>$I$37</f>
        <v>0.33970734883560399</v>
      </c>
      <c r="C41" s="5">
        <f>1/((1+Simulation!$C$2)^(A41-30))</f>
        <v>0.92592592764060366</v>
      </c>
      <c r="D41" s="5">
        <f>LOOKUP(A41,Simulation!$B$5:$P$40)</f>
        <v>1.8938113115767543</v>
      </c>
      <c r="E41" s="5">
        <f t="shared" ref="E41:E74" si="64">100*B41/D41</f>
        <v>17.937761104234273</v>
      </c>
    </row>
    <row r="42" spans="1:108" x14ac:dyDescent="0.25">
      <c r="A42" s="5">
        <v>32</v>
      </c>
      <c r="B42" s="5">
        <f>$L$37</f>
        <v>0.36702303779436168</v>
      </c>
      <c r="C42" s="5">
        <f>1/((1+Simulation!$C$2)^(A42-30))</f>
        <v>0.85733882347711243</v>
      </c>
      <c r="D42" s="5">
        <f>LOOKUP(A42,Simulation!$B$5:$P$40)</f>
        <v>2.2031343225308193</v>
      </c>
      <c r="E42" s="5">
        <f t="shared" si="64"/>
        <v>16.659131222319171</v>
      </c>
    </row>
    <row r="43" spans="1:108" x14ac:dyDescent="0.25">
      <c r="A43" s="5">
        <v>33</v>
      </c>
      <c r="B43" s="5">
        <f>$O$37</f>
        <v>0.39655500217979966</v>
      </c>
      <c r="C43" s="5">
        <f>1/((1+Simulation!$C$2)^(A43-30))</f>
        <v>0.79383224543034903</v>
      </c>
      <c r="D43" s="5">
        <f>LOOKUP(A43,Simulation!$B$5:$P$40)</f>
        <v>0</v>
      </c>
      <c r="E43" s="5" t="e">
        <f t="shared" si="64"/>
        <v>#DIV/0!</v>
      </c>
    </row>
    <row r="44" spans="1:108" x14ac:dyDescent="0.25">
      <c r="A44" s="5">
        <v>34</v>
      </c>
      <c r="B44" s="5">
        <f>$R$37</f>
        <v>0.42848507439678429</v>
      </c>
      <c r="C44" s="5">
        <f>1/((1+Simulation!$C$2)^(A44-30))</f>
        <v>0.73502985824111933</v>
      </c>
      <c r="D44" s="5">
        <f>LOOKUP(A44,Simulation!$B$5:$P$40)</f>
        <v>2.6094478705241815</v>
      </c>
      <c r="E44" s="5">
        <f t="shared" si="64"/>
        <v>16.420526320409341</v>
      </c>
    </row>
    <row r="45" spans="1:108" x14ac:dyDescent="0.25">
      <c r="A45" s="5">
        <v>35</v>
      </c>
      <c r="B45" s="5">
        <f>$U$37</f>
        <v>0.46300950603450797</v>
      </c>
      <c r="C45" s="5">
        <f>1/((1+Simulation!$C$2)^(A45-30))</f>
        <v>0.68058320333544986</v>
      </c>
      <c r="D45" s="5">
        <f>LOOKUP(A45,Simulation!$B$5:$P$40)</f>
        <v>2.9526232412866498</v>
      </c>
      <c r="E45" s="5">
        <f t="shared" si="64"/>
        <v>15.681293148418916</v>
      </c>
    </row>
    <row r="46" spans="1:108" x14ac:dyDescent="0.25">
      <c r="A46" s="5">
        <v>36</v>
      </c>
      <c r="B46" s="5">
        <f>$X$37</f>
        <v>0.49221435018790138</v>
      </c>
      <c r="C46" s="5">
        <f>1/((1+Simulation!$C$2)^(A46-30))</f>
        <v>0.63016963388499003</v>
      </c>
      <c r="D46" s="5">
        <f>LOOKUP(A46,Simulation!$B$5:$P$40)</f>
        <v>3.2009928469319506</v>
      </c>
      <c r="E46" s="5">
        <f t="shared" si="64"/>
        <v>15.376927526085325</v>
      </c>
    </row>
    <row r="47" spans="1:108" x14ac:dyDescent="0.25">
      <c r="A47" s="5">
        <v>37</v>
      </c>
      <c r="B47" s="5">
        <f>$AA$37</f>
        <v>0.52132433833502867</v>
      </c>
      <c r="C47" s="5">
        <f>1/((1+Simulation!$C$2)^(A47-30))</f>
        <v>0.58349040282589892</v>
      </c>
      <c r="D47" s="5">
        <f>LOOKUP(A47,Simulation!$B$5:$P$40)</f>
        <v>3.4655578418900492</v>
      </c>
      <c r="E47" s="5">
        <f t="shared" si="64"/>
        <v>15.043013624920723</v>
      </c>
    </row>
    <row r="48" spans="1:108" x14ac:dyDescent="0.25">
      <c r="A48" s="5">
        <v>38</v>
      </c>
      <c r="B48" s="5">
        <f>$AD$37</f>
        <v>0.5497223088453348</v>
      </c>
      <c r="C48" s="5">
        <f>1/((1+Simulation!$C$2)^(A48-30))</f>
        <v>0.54026889250596</v>
      </c>
      <c r="D48" s="5">
        <f>LOOKUP(A48,Simulation!$B$5:$P$40)</f>
        <v>3.7549552715001235</v>
      </c>
      <c r="E48" s="5">
        <f t="shared" si="64"/>
        <v>14.639916299874272</v>
      </c>
    </row>
    <row r="49" spans="1:5" x14ac:dyDescent="0.25">
      <c r="A49" s="5">
        <v>39</v>
      </c>
      <c r="B49" s="5">
        <f>$AG$37</f>
        <v>0.57700986248860819</v>
      </c>
      <c r="C49" s="5">
        <f>1/((1+Simulation!$C$2)^(A49-30))</f>
        <v>0.50024897546894254</v>
      </c>
      <c r="D49" s="5">
        <f>LOOKUP(A49,Simulation!$B$5:$P$40)</f>
        <v>4.0656211445602972</v>
      </c>
      <c r="E49" s="5">
        <f t="shared" si="64"/>
        <v>14.192415918060478</v>
      </c>
    </row>
    <row r="50" spans="1:5" x14ac:dyDescent="0.25">
      <c r="A50" s="5">
        <v>40</v>
      </c>
      <c r="B50" s="5">
        <f>$AJ$37</f>
        <v>0.60236724993181945</v>
      </c>
      <c r="C50" s="5">
        <f>1/((1+Simulation!$C$2)^(A50-30))</f>
        <v>0.46319349666234227</v>
      </c>
      <c r="D50" s="5">
        <f>LOOKUP(A50,Simulation!$B$5:$P$40)</f>
        <v>4.4935746425800795</v>
      </c>
      <c r="E50" s="5">
        <f t="shared" si="64"/>
        <v>13.405079426608962</v>
      </c>
    </row>
    <row r="51" spans="1:5" x14ac:dyDescent="0.25">
      <c r="A51" s="5">
        <v>41</v>
      </c>
      <c r="B51" s="5">
        <f>$AM$37</f>
        <v>0.63332154816793307</v>
      </c>
      <c r="C51" s="5">
        <f>1/((1+Simulation!$C$2)^(A51-30))</f>
        <v>0.42888286807417414</v>
      </c>
      <c r="D51" s="5">
        <f>LOOKUP(A51,Simulation!$B$5:$P$40)</f>
        <v>4.8681013901738339</v>
      </c>
      <c r="E51" s="5">
        <f t="shared" si="64"/>
        <v>13.009621152227439</v>
      </c>
    </row>
    <row r="52" spans="1:5" x14ac:dyDescent="0.25">
      <c r="A52" s="5">
        <v>42</v>
      </c>
      <c r="B52" s="5">
        <f>$AP$37</f>
        <v>0.66357709745540183</v>
      </c>
      <c r="C52" s="5">
        <f>1/((1+Simulation!$C$2)^(A52-30))</f>
        <v>0.39711376747074234</v>
      </c>
      <c r="D52" s="5">
        <f>LOOKUP(A52,Simulation!$B$5:$P$40)</f>
        <v>5.2658773874597964</v>
      </c>
      <c r="E52" s="5">
        <f t="shared" si="64"/>
        <v>12.601453634975432</v>
      </c>
    </row>
    <row r="53" spans="1:5" x14ac:dyDescent="0.25">
      <c r="A53" s="5">
        <v>43</v>
      </c>
      <c r="B53" s="5">
        <f>$AS$37</f>
        <v>0.69178516367897669</v>
      </c>
      <c r="C53" s="5">
        <f>1/((1+Simulation!$C$2)^(A53-30))</f>
        <v>0.3676979335242021</v>
      </c>
      <c r="D53" s="5">
        <f>LOOKUP(A53,Simulation!$B$5:$P$40)</f>
        <v>5.6953193754633249</v>
      </c>
      <c r="E53" s="5">
        <f t="shared" si="64"/>
        <v>12.146556111661406</v>
      </c>
    </row>
    <row r="54" spans="1:5" x14ac:dyDescent="0.25">
      <c r="A54" s="5">
        <v>44</v>
      </c>
      <c r="B54" s="5">
        <f>$AV$37</f>
        <v>0.71686842467511125</v>
      </c>
      <c r="C54" s="5">
        <f>1/((1+Simulation!$C$2)^(A54-30))</f>
        <v>0.34046105018992984</v>
      </c>
      <c r="D54" s="5">
        <f>LOOKUP(A54,Simulation!$B$5:$P$40)</f>
        <v>6.1582866629993154</v>
      </c>
      <c r="E54" s="5">
        <f t="shared" si="64"/>
        <v>11.640712164022089</v>
      </c>
    </row>
    <row r="55" spans="1:5" x14ac:dyDescent="0.25">
      <c r="A55" s="5">
        <v>45</v>
      </c>
      <c r="B55" s="5">
        <f>$AY$37</f>
        <v>0.7373433356489435</v>
      </c>
      <c r="C55" s="5">
        <f>1/((1+Simulation!$C$2)^(A55-30))</f>
        <v>0.3152417137226049</v>
      </c>
      <c r="D55" s="5">
        <f>LOOKUP(A55,Simulation!$B$5:$P$40)</f>
        <v>6.6621692466203983</v>
      </c>
      <c r="E55" s="5">
        <f t="shared" si="64"/>
        <v>11.0676163927085</v>
      </c>
    </row>
    <row r="56" spans="1:5" x14ac:dyDescent="0.25">
      <c r="A56" s="5">
        <v>46</v>
      </c>
      <c r="B56" s="5">
        <f>$BB$37</f>
        <v>0.75210758206850759</v>
      </c>
      <c r="C56" s="5">
        <f>1/((1+Simulation!$C$2)^(A56-30))</f>
        <v>0.29189047620961656</v>
      </c>
      <c r="D56" s="5">
        <f>LOOKUP(A56,Simulation!$B$5:$P$40)</f>
        <v>7.2100888022499969</v>
      </c>
      <c r="E56" s="5">
        <f t="shared" si="64"/>
        <v>10.431322036336129</v>
      </c>
    </row>
    <row r="57" spans="1:5" x14ac:dyDescent="0.25">
      <c r="A57" s="5">
        <v>47</v>
      </c>
      <c r="B57" s="5">
        <f>$BE$37</f>
        <v>0.75992202478827209</v>
      </c>
      <c r="C57" s="5">
        <f>1/((1+Simulation!$C$2)^(A57-30))</f>
        <v>0.27026895995384675</v>
      </c>
      <c r="D57" s="5">
        <f>LOOKUP(A57,Simulation!$B$5:$P$40)</f>
        <v>7.794762010802927</v>
      </c>
      <c r="E57" s="5">
        <f t="shared" si="64"/>
        <v>9.7491369683266775</v>
      </c>
    </row>
    <row r="58" spans="1:5" x14ac:dyDescent="0.25">
      <c r="A58" s="5">
        <v>48</v>
      </c>
      <c r="B58" s="5">
        <f>$BH$37</f>
        <v>0.75706813862655642</v>
      </c>
      <c r="C58" s="5">
        <f>1/((1+Simulation!$C$2)^(A58-30))</f>
        <v>0.2502490374577267</v>
      </c>
      <c r="D58" s="5">
        <f>LOOKUP(A58,Simulation!$B$5:$P$40)</f>
        <v>8.4257885787081506</v>
      </c>
      <c r="E58" s="5">
        <f t="shared" si="64"/>
        <v>8.9851309649479809</v>
      </c>
    </row>
    <row r="59" spans="1:5" x14ac:dyDescent="0.25">
      <c r="A59" s="5">
        <v>49</v>
      </c>
      <c r="B59" s="5">
        <f>$BK$37</f>
        <v>0.74010222619154054</v>
      </c>
      <c r="C59" s="5">
        <f>1/((1+Simulation!$C$2)^(A59-30))</f>
        <v>0.23171207214921377</v>
      </c>
      <c r="D59" s="5">
        <f>LOOKUP(A59,Simulation!$B$5:$P$40)</f>
        <v>9.1172448010546372</v>
      </c>
      <c r="E59" s="5">
        <f t="shared" si="64"/>
        <v>8.1176083602134845</v>
      </c>
    </row>
    <row r="60" spans="1:5" x14ac:dyDescent="0.25">
      <c r="A60" s="5">
        <v>50</v>
      </c>
      <c r="B60" s="5">
        <f>$BN$37</f>
        <v>0.70745900237570691</v>
      </c>
      <c r="C60" s="5">
        <f>1/((1+Simulation!$C$2)^(A60-30))</f>
        <v>0.21454821535028729</v>
      </c>
      <c r="D60" s="5">
        <f>LOOKUP(A60,Simulation!$B$5:$P$40)</f>
        <v>9.8776638791301927</v>
      </c>
      <c r="E60" s="5">
        <f t="shared" si="64"/>
        <v>7.1622097191467136</v>
      </c>
    </row>
    <row r="61" spans="1:5" x14ac:dyDescent="0.25">
      <c r="A61" s="5">
        <v>51</v>
      </c>
      <c r="B61" s="5">
        <f>$BQ$37</f>
        <v>0.65890259464115331</v>
      </c>
      <c r="C61" s="5">
        <f>1/((1+Simulation!$C$2)^(A61-30))</f>
        <v>0.19865575532185073</v>
      </c>
      <c r="D61" s="5">
        <f>LOOKUP(A61,Simulation!$B$5:$P$40)</f>
        <v>10.69712464058312</v>
      </c>
      <c r="E61" s="5">
        <f t="shared" si="64"/>
        <v>6.1596234201234408</v>
      </c>
    </row>
    <row r="62" spans="1:5" x14ac:dyDescent="0.25">
      <c r="A62" s="5">
        <v>52</v>
      </c>
      <c r="B62" s="5">
        <f>$BT$37</f>
        <v>0.5899821162233303</v>
      </c>
      <c r="C62" s="5">
        <f>1/((1+Simulation!$C$2)^(A62-30))</f>
        <v>0.18394051452752944</v>
      </c>
      <c r="D62" s="5">
        <f>LOOKUP(A62,Simulation!$B$5:$P$40)</f>
        <v>11.577309282624375</v>
      </c>
      <c r="E62" s="5">
        <f t="shared" si="64"/>
        <v>5.0960210340825549</v>
      </c>
    </row>
    <row r="63" spans="1:5" x14ac:dyDescent="0.25">
      <c r="A63" s="5">
        <v>53</v>
      </c>
      <c r="B63" s="5">
        <f>$BW$37</f>
        <v>0.49339931296511236</v>
      </c>
      <c r="C63" s="5">
        <f>1/((1+Simulation!$C$2)^(A63-30))</f>
        <v>0.17031529154459263</v>
      </c>
      <c r="D63" s="5">
        <f>LOOKUP(A63,Simulation!$B$5:$P$40)</f>
        <v>12.544975366954505</v>
      </c>
      <c r="E63" s="5">
        <f t="shared" si="64"/>
        <v>3.933043298473156</v>
      </c>
    </row>
    <row r="64" spans="1:5" x14ac:dyDescent="0.25">
      <c r="A64" s="5">
        <v>54</v>
      </c>
      <c r="B64" s="5">
        <f>$BZ$37</f>
        <v>0.36836189166595013</v>
      </c>
      <c r="C64" s="5">
        <f>1/((1+Simulation!$C$2)^(A64-30))</f>
        <v>0.15769934431480678</v>
      </c>
      <c r="D64" s="5">
        <f>LOOKUP(A64,Simulation!$B$5:$P$40)</f>
        <v>13.697284125572111</v>
      </c>
      <c r="E64" s="5">
        <f t="shared" si="64"/>
        <v>2.6893060572368341</v>
      </c>
    </row>
    <row r="65" spans="1:5" x14ac:dyDescent="0.25">
      <c r="A65" s="5">
        <v>55</v>
      </c>
      <c r="B65" s="5">
        <f>$CC$37</f>
        <v>0.25412048774563112</v>
      </c>
      <c r="C65" s="5">
        <f>1/((1+Simulation!$C$2)^(A65-30))</f>
        <v>0.14601791167300243</v>
      </c>
      <c r="D65" s="5">
        <f>LOOKUP(A65,Simulation!$B$5:$P$40)</f>
        <v>15.054988766456725</v>
      </c>
      <c r="E65" s="5">
        <f t="shared" si="64"/>
        <v>1.6879487038331398</v>
      </c>
    </row>
    <row r="66" spans="1:5" x14ac:dyDescent="0.25">
      <c r="A66" s="5">
        <v>56</v>
      </c>
      <c r="B66" s="5">
        <f>$CF$37</f>
        <v>0.21155708296934544</v>
      </c>
      <c r="C66" s="5">
        <f>1/((1+Simulation!$C$2)^(A66-30))</f>
        <v>0.13520177031796851</v>
      </c>
      <c r="D66" s="5">
        <f>LOOKUP(A66,Simulation!$B$5:$P$40)</f>
        <v>16.411126338884948</v>
      </c>
      <c r="E66" s="5">
        <f t="shared" si="64"/>
        <v>1.2891076371039605</v>
      </c>
    </row>
    <row r="67" spans="1:5" x14ac:dyDescent="0.25">
      <c r="A67" s="5">
        <v>57</v>
      </c>
      <c r="B67" s="5">
        <f>$CI$37</f>
        <v>0.20952492697660138</v>
      </c>
      <c r="C67" s="5">
        <f>1/((1+Simulation!$C$2)^(A67-30))</f>
        <v>0.12518682460031683</v>
      </c>
      <c r="D67" s="5">
        <f>LOOKUP(A67,Simulation!$B$5:$P$40)</f>
        <v>17.802408786495537</v>
      </c>
      <c r="E67" s="5">
        <f t="shared" si="64"/>
        <v>1.1769470608693231</v>
      </c>
    </row>
    <row r="68" spans="1:5" x14ac:dyDescent="0.25">
      <c r="A68" s="5">
        <v>58</v>
      </c>
      <c r="B68" s="5">
        <f>$CL$37</f>
        <v>0.2159759502248394</v>
      </c>
      <c r="C68" s="5">
        <f>1/((1+Simulation!$C$2)^(A68-30))</f>
        <v>0.11591372669642991</v>
      </c>
      <c r="D68" s="5">
        <f>LOOKUP(A68,Simulation!$B$5:$P$40)</f>
        <v>19.27541794496279</v>
      </c>
      <c r="E68" s="5">
        <f t="shared" si="64"/>
        <v>1.1204735007122375</v>
      </c>
    </row>
    <row r="69" spans="1:5" x14ac:dyDescent="0.25">
      <c r="A69" s="5">
        <v>59</v>
      </c>
      <c r="B69" s="5">
        <f>$CO$37</f>
        <v>0.20790486606513928</v>
      </c>
      <c r="C69" s="5">
        <f>1/((1+Simulation!$C$2)^(A69-30))</f>
        <v>0.10732752491767127</v>
      </c>
      <c r="D69" s="5">
        <f>LOOKUP(A69,Simulation!$B$5:$P$40)</f>
        <v>20.884499175729403</v>
      </c>
      <c r="E69" s="5">
        <f t="shared" si="64"/>
        <v>0.995498452300703</v>
      </c>
    </row>
    <row r="70" spans="1:5" x14ac:dyDescent="0.25">
      <c r="A70" s="5">
        <v>60</v>
      </c>
      <c r="B70" s="5">
        <f>$CR$37</f>
        <v>0.18181264418153828</v>
      </c>
      <c r="C70" s="5">
        <f>1/((1+Simulation!$C$2)^(A70-30))</f>
        <v>9.9377338070764765E-2</v>
      </c>
      <c r="D70" s="5">
        <f>LOOKUP(A70,Simulation!$B$5:$P$40)</f>
        <v>22.685441482239899</v>
      </c>
      <c r="E70" s="5">
        <f t="shared" si="64"/>
        <v>0.80145076446441099</v>
      </c>
    </row>
    <row r="71" spans="1:5" x14ac:dyDescent="0.25">
      <c r="A71" s="5">
        <v>61</v>
      </c>
      <c r="B71" s="5">
        <f>$CU$37</f>
        <v>0.16407386279279276</v>
      </c>
      <c r="C71" s="5">
        <f>1/((1+Simulation!$C$2)^(A71-30))</f>
        <v>9.2016053939626752E-2</v>
      </c>
      <c r="D71" s="5">
        <f>LOOKUP(A71,Simulation!$B$5:$P$40)</f>
        <v>24.630201066071727</v>
      </c>
      <c r="E71" s="5">
        <f t="shared" si="64"/>
        <v>0.66614910025564367</v>
      </c>
    </row>
    <row r="72" spans="1:5" x14ac:dyDescent="0.25">
      <c r="A72" s="5">
        <v>62</v>
      </c>
      <c r="B72" s="5">
        <f>$CX$37</f>
        <v>0.13896116393885749</v>
      </c>
      <c r="C72" s="5">
        <f>1/((1+Simulation!$C$2)^(A72-30))</f>
        <v>8.5200050101876715E-2</v>
      </c>
      <c r="D72" s="5">
        <f>LOOKUP(A72,Simulation!$B$5:$P$40)</f>
        <v>26.762920835503976</v>
      </c>
      <c r="E72" s="5">
        <f t="shared" si="64"/>
        <v>0.51923018714201818</v>
      </c>
    </row>
    <row r="73" spans="1:5" x14ac:dyDescent="0.25">
      <c r="A73" s="5">
        <v>63</v>
      </c>
      <c r="B73" s="5">
        <f>$DA$37</f>
        <v>0.10473680985538197</v>
      </c>
      <c r="C73" s="5">
        <f>1/((1+Simulation!$C$2)^(A73-30))</f>
        <v>7.8888935425606113E-2</v>
      </c>
      <c r="D73" s="5">
        <f>LOOKUP(A73,Simulation!$B$5:$P$40)</f>
        <v>29.105671303789368</v>
      </c>
      <c r="E73" s="5">
        <f t="shared" si="64"/>
        <v>0.35985017752105902</v>
      </c>
    </row>
    <row r="74" spans="1:5" x14ac:dyDescent="0.25">
      <c r="A74" s="5">
        <v>64</v>
      </c>
      <c r="B74" s="5">
        <f>$DD$37</f>
        <v>5.9282866586933242E-2</v>
      </c>
      <c r="C74" s="5">
        <f>1/((1+Simulation!$C$2)^(A74-30))</f>
        <v>7.3045310714534017E-2</v>
      </c>
      <c r="D74" s="5">
        <f>LOOKUP(A74,Simulation!$B$5:$P$40)</f>
        <v>31.687130846122034</v>
      </c>
      <c r="E74" s="5">
        <f t="shared" si="64"/>
        <v>0.18708814904959581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Outputs</vt:lpstr>
      <vt:lpstr>Recordconts</vt:lpstr>
      <vt:lpstr>Recordfunding</vt:lpstr>
      <vt:lpstr>Open</vt:lpstr>
      <vt:lpstr>Inputs</vt:lpstr>
      <vt:lpstr>Investments</vt:lpstr>
      <vt:lpstr>ARC2</vt:lpstr>
      <vt:lpstr>Funding_ratio2</vt:lpstr>
      <vt:lpstr>ARC</vt:lpstr>
      <vt:lpstr>Funding_ratio</vt:lpstr>
      <vt:lpstr>Record</vt:lpstr>
      <vt:lpstr>PPD</vt:lpstr>
      <vt:lpstr>Results</vt:lpstr>
      <vt:lpstr>Age_group</vt:lpstr>
      <vt:lpstr>Simulation</vt:lpstr>
      <vt:lpstr>Mortality tables</vt:lpstr>
      <vt:lpstr>Mortality and annuity</vt:lpstr>
      <vt:lpstr>Npx</vt:lpstr>
      <vt:lpstr>Temporary annuity</vt:lpstr>
      <vt:lpstr>Termination cost</vt:lpstr>
      <vt:lpstr>PV termination costs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dc:creator>
  <cp:lastModifiedBy>Priya Balachandran</cp:lastModifiedBy>
  <cp:lastPrinted>2014-09-09T20:00:58Z</cp:lastPrinted>
  <dcterms:created xsi:type="dcterms:W3CDTF">2013-07-02T14:40:59Z</dcterms:created>
  <dcterms:modified xsi:type="dcterms:W3CDTF">2016-04-11T04:27:00Z</dcterms:modified>
</cp:coreProperties>
</file>